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21-27 Aug'26\"/>
    </mc:Choice>
  </mc:AlternateContent>
  <xr:revisionPtr revIDLastSave="0" documentId="13_ncr:1_{BCC65912-6813-468D-B9B2-558C327634FE}"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Master'!$A$2:$Q$4630</definedName>
    <definedName name="_xlnm._FilterDatabase" localSheetId="7" hidden="1">'Farmer Payment Calc'!$Y$2:$Z$1509</definedName>
    <definedName name="_xlnm._FilterDatabase" localSheetId="8" hidden="1">Loss!$F$3:$H$76</definedName>
    <definedName name="_xlnm._FilterDatabase" localSheetId="6" hidden="1">'MPG Payment'!$A$3:$AI$132</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6" r:id="rId13"/>
    <pivotCache cacheId="7" r:id="rId14"/>
    <pivotCache cacheId="8" r:id="rId15"/>
    <pivotCache cacheId="9" r:id="rId16"/>
    <pivotCache cacheId="21"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57" i="7" l="1"/>
  <c r="Z257" i="7"/>
  <c r="Y257" i="7"/>
  <c r="X257" i="7"/>
  <c r="W257" i="7"/>
  <c r="V257" i="7"/>
  <c r="U257" i="7"/>
  <c r="T257" i="7"/>
  <c r="S257" i="7"/>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P1477" i="2"/>
  <c r="V1477" i="2"/>
  <c r="X1477" i="2" a="1"/>
  <c r="X1477" i="2" s="1"/>
  <c r="Y1477" i="2"/>
  <c r="A1478" i="2"/>
  <c r="B1478" i="2"/>
  <c r="C1478" i="2"/>
  <c r="N1478" i="2"/>
  <c r="P1478" i="2"/>
  <c r="V1478" i="2"/>
  <c r="X1478" i="2" a="1"/>
  <c r="X1478" i="2" s="1"/>
  <c r="Y1478"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V1471" i="2"/>
  <c r="X1471" i="2" a="1"/>
  <c r="X1471" i="2" s="1"/>
  <c r="Y1471"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A1464" i="2"/>
  <c r="B1464" i="2"/>
  <c r="C1464" i="2"/>
  <c r="N1464" i="2"/>
  <c r="P1464" i="2"/>
  <c r="V1464" i="2"/>
  <c r="X1464" i="2" a="1"/>
  <c r="X1464" i="2" s="1"/>
  <c r="Y1464" i="2"/>
  <c r="A1465" i="2"/>
  <c r="B1465" i="2"/>
  <c r="C1465" i="2"/>
  <c r="N1465" i="2"/>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79" i="2"/>
  <c r="B1479" i="2"/>
  <c r="C1479" i="2"/>
  <c r="N1479" i="2"/>
  <c r="P1479" i="2"/>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A1482" i="2"/>
  <c r="B1482" i="2"/>
  <c r="C1482" i="2"/>
  <c r="N1482" i="2"/>
  <c r="P1482" i="2"/>
  <c r="V1482" i="2"/>
  <c r="X1482" i="2" a="1"/>
  <c r="X1482" i="2" s="1"/>
  <c r="Y1482" i="2"/>
  <c r="A1483" i="2"/>
  <c r="B1483" i="2"/>
  <c r="C1483" i="2"/>
  <c r="N1483" i="2"/>
  <c r="P1483" i="2"/>
  <c r="V1483" i="2"/>
  <c r="X1483" i="2" a="1"/>
  <c r="X1483" i="2" s="1"/>
  <c r="Y1483" i="2"/>
  <c r="R10" i="5"/>
  <c r="R16" i="5"/>
  <c r="R18" i="5"/>
  <c r="R28" i="5"/>
  <c r="R30" i="5"/>
  <c r="R33" i="5"/>
  <c r="R42" i="5"/>
  <c r="R45" i="5"/>
  <c r="R54" i="5"/>
  <c r="R57" i="5"/>
  <c r="R59" i="5"/>
  <c r="R72" i="5"/>
  <c r="R96" i="5"/>
  <c r="R102" i="5"/>
  <c r="R103" i="5"/>
  <c r="R108" i="5"/>
  <c r="R109" i="5"/>
  <c r="R113" i="5"/>
  <c r="R118" i="5"/>
  <c r="R125" i="5"/>
  <c r="R127" i="5"/>
  <c r="R128" i="5"/>
  <c r="AA253" i="7"/>
  <c r="Z253" i="7"/>
  <c r="Y253" i="7"/>
  <c r="X253" i="7"/>
  <c r="W253" i="7"/>
  <c r="V253" i="7"/>
  <c r="U253" i="7"/>
  <c r="T253" i="7"/>
  <c r="S253" i="7"/>
  <c r="S1482" i="2" l="1"/>
  <c r="S1465" i="2"/>
  <c r="Q1470" i="2"/>
  <c r="W1470" i="2" s="1"/>
  <c r="U1475" i="2"/>
  <c r="O1475" i="2"/>
  <c r="R1472" i="2"/>
  <c r="O1472" i="2"/>
  <c r="O1483" i="2"/>
  <c r="S1479" i="2"/>
  <c r="O1479" i="2"/>
  <c r="S1462" i="2"/>
  <c r="O1462" i="2"/>
  <c r="T1478" i="2"/>
  <c r="O1478" i="2"/>
  <c r="S1476" i="2"/>
  <c r="O1476" i="2"/>
  <c r="U1473" i="2"/>
  <c r="O1473" i="2"/>
  <c r="Q1483" i="2"/>
  <c r="W1483" i="2" s="1"/>
  <c r="U1480" i="2"/>
  <c r="O1480" i="2"/>
  <c r="Q1471" i="2"/>
  <c r="W1471" i="2" s="1"/>
  <c r="O1471" i="2"/>
  <c r="U1468" i="2"/>
  <c r="O1468" i="2"/>
  <c r="Q1481" i="2"/>
  <c r="W1481" i="2" s="1"/>
  <c r="O1481" i="2"/>
  <c r="Q1467" i="2"/>
  <c r="W1467" i="2" s="1"/>
  <c r="O1467" i="2"/>
  <c r="Q1464" i="2"/>
  <c r="W1464" i="2" s="1"/>
  <c r="O1464" i="2"/>
  <c r="T1461" i="2"/>
  <c r="O1461" i="2"/>
  <c r="S1469" i="2"/>
  <c r="O1469" i="2"/>
  <c r="Q1477" i="2"/>
  <c r="W1477" i="2" s="1"/>
  <c r="O1477" i="2"/>
  <c r="R1474" i="2"/>
  <c r="O1474" i="2"/>
  <c r="Q1466" i="2"/>
  <c r="W1466" i="2" s="1"/>
  <c r="O1466" i="2"/>
  <c r="Q1463" i="2"/>
  <c r="W1463" i="2" s="1"/>
  <c r="O1463" i="2"/>
  <c r="O1482" i="2"/>
  <c r="O1465" i="2"/>
  <c r="O1470" i="2"/>
  <c r="Q1478" i="2"/>
  <c r="W1478" i="2" s="1"/>
  <c r="Q1462" i="2"/>
  <c r="W1462" i="2" s="1"/>
  <c r="Q1472" i="2"/>
  <c r="W1472" i="2" s="1"/>
  <c r="U1478" i="2"/>
  <c r="S1478" i="2"/>
  <c r="R1478" i="2"/>
  <c r="T1475" i="2"/>
  <c r="T1476" i="2"/>
  <c r="S1475" i="2"/>
  <c r="R1476" i="2"/>
  <c r="R1475" i="2"/>
  <c r="R1462" i="2"/>
  <c r="Q1476" i="2"/>
  <c r="W1476" i="2" s="1"/>
  <c r="Q1475" i="2"/>
  <c r="W1475" i="2" s="1"/>
  <c r="R1482" i="2"/>
  <c r="T1482" i="2"/>
  <c r="Q1482" i="2"/>
  <c r="W1482" i="2" s="1"/>
  <c r="T1473" i="2"/>
  <c r="U1472" i="2"/>
  <c r="T1465" i="2"/>
  <c r="S1473" i="2"/>
  <c r="T1472" i="2"/>
  <c r="R1465" i="2"/>
  <c r="R1473" i="2"/>
  <c r="S1472" i="2"/>
  <c r="Q1465" i="2"/>
  <c r="W1465" i="2" s="1"/>
  <c r="U1476" i="2"/>
  <c r="Q1473" i="2"/>
  <c r="W1473" i="2" s="1"/>
  <c r="U1477" i="2"/>
  <c r="U1474" i="2"/>
  <c r="T1477" i="2"/>
  <c r="T1474" i="2"/>
  <c r="S1477" i="2"/>
  <c r="S1474" i="2"/>
  <c r="Q1474" i="2"/>
  <c r="W1474" i="2" s="1"/>
  <c r="R1477" i="2"/>
  <c r="U1461" i="2"/>
  <c r="S1461" i="2"/>
  <c r="U1471" i="2"/>
  <c r="R1469" i="2"/>
  <c r="T1468" i="2"/>
  <c r="T1479" i="2"/>
  <c r="R1461" i="2"/>
  <c r="T1471" i="2"/>
  <c r="Q1469" i="2"/>
  <c r="W1469" i="2" s="1"/>
  <c r="S1468" i="2"/>
  <c r="R1479" i="2"/>
  <c r="Q1461" i="2"/>
  <c r="W1461" i="2" s="1"/>
  <c r="S1471" i="2"/>
  <c r="R1468" i="2"/>
  <c r="Q1479" i="2"/>
  <c r="W1479" i="2" s="1"/>
  <c r="R1471" i="2"/>
  <c r="Q1468" i="2"/>
  <c r="W1468" i="2" s="1"/>
  <c r="U1470" i="2"/>
  <c r="T1470" i="2"/>
  <c r="S1470" i="2"/>
  <c r="R1470" i="2"/>
  <c r="U1469" i="2"/>
  <c r="T1469" i="2"/>
  <c r="S1481" i="2"/>
  <c r="S1467" i="2"/>
  <c r="U1481" i="2"/>
  <c r="U1467" i="2"/>
  <c r="U1464" i="2"/>
  <c r="T1481" i="2"/>
  <c r="T1467" i="2"/>
  <c r="T1464" i="2"/>
  <c r="S1464" i="2"/>
  <c r="R1481" i="2"/>
  <c r="R1467" i="2"/>
  <c r="R1464" i="2"/>
  <c r="U1483" i="2"/>
  <c r="U1466" i="2"/>
  <c r="U1463" i="2"/>
  <c r="T1483" i="2"/>
  <c r="T1480" i="2"/>
  <c r="T1466" i="2"/>
  <c r="T1463" i="2"/>
  <c r="S1483" i="2"/>
  <c r="S1480" i="2"/>
  <c r="S1466" i="2"/>
  <c r="S1463" i="2"/>
  <c r="R1483" i="2"/>
  <c r="R1480" i="2"/>
  <c r="R1466" i="2"/>
  <c r="R1463" i="2"/>
  <c r="U1482" i="2"/>
  <c r="Q1480" i="2"/>
  <c r="W1480" i="2" s="1"/>
  <c r="U1479" i="2"/>
  <c r="U1465" i="2"/>
  <c r="U1462" i="2"/>
  <c r="T1462" i="2"/>
  <c r="A4593" i="3"/>
  <c r="A4594" i="3"/>
  <c r="A4595" i="3"/>
  <c r="A4596" i="3"/>
  <c r="A4597" i="3"/>
  <c r="A4598" i="3"/>
  <c r="A4599" i="3"/>
  <c r="A4600" i="3"/>
  <c r="A4601" i="3"/>
  <c r="A4602" i="3"/>
  <c r="A4603" i="3"/>
  <c r="A4604" i="3"/>
  <c r="A4605" i="3"/>
  <c r="A4606" i="3"/>
  <c r="A4607" i="3"/>
  <c r="A4608" i="3"/>
  <c r="A4609" i="3"/>
  <c r="A4610" i="3"/>
  <c r="A4611" i="3"/>
  <c r="A4612" i="3"/>
  <c r="A4613" i="3"/>
  <c r="A4614" i="3"/>
  <c r="A4615" i="3"/>
  <c r="A4616" i="3"/>
  <c r="A4617" i="3"/>
  <c r="A4618" i="3"/>
  <c r="A4619" i="3"/>
  <c r="A4620" i="3"/>
  <c r="A4621" i="3"/>
  <c r="A4622" i="3"/>
  <c r="A4623" i="3"/>
  <c r="A4624" i="3"/>
  <c r="A4625" i="3"/>
  <c r="A4626" i="3"/>
  <c r="A4627" i="3"/>
  <c r="A4628" i="3"/>
  <c r="A4629" i="3"/>
  <c r="A4630" i="3"/>
  <c r="A1493" i="2"/>
  <c r="B1493" i="2"/>
  <c r="C1493" i="2"/>
  <c r="N1493" i="2"/>
  <c r="P1493" i="2"/>
  <c r="V1493" i="2"/>
  <c r="X1493" i="2" a="1"/>
  <c r="X1493" i="2" s="1"/>
  <c r="Y1493" i="2"/>
  <c r="A1494" i="2"/>
  <c r="B1494" i="2"/>
  <c r="C1494" i="2"/>
  <c r="N1494" i="2"/>
  <c r="P1494" i="2"/>
  <c r="V1494" i="2"/>
  <c r="X1494" i="2" a="1"/>
  <c r="X1494" i="2" s="1"/>
  <c r="Y1494" i="2"/>
  <c r="A1495" i="2"/>
  <c r="B1495" i="2"/>
  <c r="C1495" i="2"/>
  <c r="N1495" i="2"/>
  <c r="P1495" i="2"/>
  <c r="V1495" i="2"/>
  <c r="X1495" i="2" a="1"/>
  <c r="X1495" i="2" s="1"/>
  <c r="Y1495" i="2"/>
  <c r="A1496" i="2"/>
  <c r="B1496" i="2"/>
  <c r="C1496" i="2"/>
  <c r="N1496" i="2"/>
  <c r="P1496" i="2"/>
  <c r="V1496" i="2"/>
  <c r="X1496" i="2" a="1"/>
  <c r="X1496" i="2" s="1"/>
  <c r="Y1496" i="2"/>
  <c r="A1487" i="2"/>
  <c r="B1487" i="2"/>
  <c r="C1487" i="2"/>
  <c r="N1487" i="2"/>
  <c r="P1487" i="2"/>
  <c r="V1487" i="2"/>
  <c r="X1487" i="2" a="1"/>
  <c r="X1487" i="2" s="1"/>
  <c r="Y1487" i="2"/>
  <c r="A1488" i="2"/>
  <c r="B1488" i="2"/>
  <c r="C1488" i="2"/>
  <c r="N1488" i="2"/>
  <c r="P1488" i="2"/>
  <c r="V1488" i="2"/>
  <c r="X1488" i="2" a="1"/>
  <c r="X1488" i="2" s="1"/>
  <c r="Y1488" i="2"/>
  <c r="A1489" i="2"/>
  <c r="B1489" i="2"/>
  <c r="C1489" i="2"/>
  <c r="N1489" i="2"/>
  <c r="P1489" i="2"/>
  <c r="V1489" i="2"/>
  <c r="X1489" i="2" a="1"/>
  <c r="X1489" i="2" s="1"/>
  <c r="Y1489" i="2"/>
  <c r="A1490" i="2"/>
  <c r="B1490" i="2"/>
  <c r="C1490" i="2"/>
  <c r="N1490" i="2"/>
  <c r="P1490" i="2"/>
  <c r="V1490" i="2"/>
  <c r="X1490" i="2" a="1"/>
  <c r="X1490" i="2" s="1"/>
  <c r="Y1490" i="2"/>
  <c r="A1491" i="2"/>
  <c r="B1491" i="2"/>
  <c r="C1491" i="2"/>
  <c r="N1491" i="2"/>
  <c r="P1491" i="2"/>
  <c r="V1491" i="2"/>
  <c r="X1491" i="2" a="1"/>
  <c r="X1491" i="2" s="1"/>
  <c r="Y1491" i="2"/>
  <c r="A1500" i="2"/>
  <c r="B1500" i="2"/>
  <c r="C1500" i="2"/>
  <c r="N1500" i="2"/>
  <c r="P1500" i="2"/>
  <c r="V1500" i="2"/>
  <c r="X1500" i="2" a="1"/>
  <c r="X1500" i="2" s="1"/>
  <c r="Y1500" i="2"/>
  <c r="A1501" i="2"/>
  <c r="B1501" i="2"/>
  <c r="C1501" i="2"/>
  <c r="N1501" i="2"/>
  <c r="P1501" i="2"/>
  <c r="V1501" i="2"/>
  <c r="X1501" i="2" a="1"/>
  <c r="X1501" i="2" s="1"/>
  <c r="Y1501" i="2"/>
  <c r="A1502" i="2"/>
  <c r="B1502" i="2"/>
  <c r="C1502" i="2"/>
  <c r="N1502" i="2"/>
  <c r="P1502" i="2"/>
  <c r="V1502" i="2"/>
  <c r="X1502" i="2" a="1"/>
  <c r="X1502" i="2" s="1"/>
  <c r="Y1502" i="2"/>
  <c r="A1503" i="2"/>
  <c r="B1503" i="2"/>
  <c r="C1503" i="2"/>
  <c r="N1503" i="2"/>
  <c r="P1503" i="2"/>
  <c r="V1503" i="2"/>
  <c r="X1503" i="2" a="1"/>
  <c r="X1503" i="2" s="1"/>
  <c r="Y1503"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AA249" i="7"/>
  <c r="Z249" i="7"/>
  <c r="Y249" i="7"/>
  <c r="X249" i="7"/>
  <c r="W249" i="7"/>
  <c r="V249" i="7"/>
  <c r="U249" i="7"/>
  <c r="T249" i="7"/>
  <c r="S249" i="7"/>
  <c r="A4571" i="3"/>
  <c r="A4572" i="3"/>
  <c r="A4573" i="3"/>
  <c r="A4574" i="3"/>
  <c r="A4575" i="3"/>
  <c r="A4576" i="3"/>
  <c r="A4577" i="3"/>
  <c r="A4578" i="3"/>
  <c r="A4579" i="3"/>
  <c r="A4580" i="3"/>
  <c r="A4581" i="3"/>
  <c r="A4582" i="3"/>
  <c r="A4583" i="3"/>
  <c r="A4584" i="3"/>
  <c r="A4585" i="3"/>
  <c r="A4586" i="3"/>
  <c r="A4587" i="3"/>
  <c r="A4588" i="3"/>
  <c r="A4589" i="3"/>
  <c r="A4590" i="3"/>
  <c r="A4591" i="3"/>
  <c r="A4592" i="3"/>
  <c r="O1500" i="2" l="1"/>
  <c r="O1489" i="2"/>
  <c r="O1496" i="2"/>
  <c r="O1493" i="2"/>
  <c r="O1501" i="2"/>
  <c r="O1494" i="2"/>
  <c r="O1503" i="2"/>
  <c r="O1490" i="2"/>
  <c r="O1487" i="2"/>
  <c r="O1502" i="2"/>
  <c r="O1491" i="2"/>
  <c r="O1488" i="2"/>
  <c r="O1495" i="2"/>
  <c r="A4568" i="3"/>
  <c r="A4569" i="3"/>
  <c r="A4570" i="3"/>
  <c r="AA245" i="7"/>
  <c r="Z245" i="7"/>
  <c r="Y245" i="7"/>
  <c r="X245" i="7"/>
  <c r="W245" i="7"/>
  <c r="V245" i="7"/>
  <c r="U245" i="7"/>
  <c r="T245" i="7"/>
  <c r="S245" i="7"/>
  <c r="A4551" i="3" l="1"/>
  <c r="A4552" i="3"/>
  <c r="A4553" i="3"/>
  <c r="A4554" i="3"/>
  <c r="A4555" i="3"/>
  <c r="A4556" i="3"/>
  <c r="A4557" i="3"/>
  <c r="A4558" i="3"/>
  <c r="A4559" i="3"/>
  <c r="A4560" i="3"/>
  <c r="A4561" i="3"/>
  <c r="A4562" i="3"/>
  <c r="A4563" i="3"/>
  <c r="A4564" i="3"/>
  <c r="A4565" i="3"/>
  <c r="A4566" i="3"/>
  <c r="A4567" i="3"/>
  <c r="AA241" i="7"/>
  <c r="Z241" i="7"/>
  <c r="Y241" i="7"/>
  <c r="X241" i="7"/>
  <c r="W241" i="7"/>
  <c r="V241" i="7"/>
  <c r="U241" i="7"/>
  <c r="T241" i="7"/>
  <c r="S241" i="7"/>
  <c r="A4532" i="3" l="1"/>
  <c r="A4533" i="3"/>
  <c r="A4534" i="3"/>
  <c r="A4535" i="3"/>
  <c r="A4536" i="3"/>
  <c r="A4537" i="3"/>
  <c r="A4538" i="3"/>
  <c r="A4539" i="3"/>
  <c r="A4540" i="3"/>
  <c r="A4541" i="3"/>
  <c r="A4542" i="3"/>
  <c r="A4543" i="3"/>
  <c r="A4544" i="3"/>
  <c r="A4545" i="3"/>
  <c r="A4546" i="3"/>
  <c r="A4547" i="3"/>
  <c r="A4548" i="3"/>
  <c r="A4549" i="3"/>
  <c r="A4550" i="3"/>
  <c r="AA237" i="7" l="1"/>
  <c r="Z237" i="7"/>
  <c r="Y237" i="7"/>
  <c r="X237" i="7"/>
  <c r="W237" i="7"/>
  <c r="V237" i="7"/>
  <c r="U237" i="7"/>
  <c r="T237" i="7"/>
  <c r="S237" i="7"/>
  <c r="A4509" i="3"/>
  <c r="A4510" i="3"/>
  <c r="A4511" i="3"/>
  <c r="A4512" i="3"/>
  <c r="A4513" i="3"/>
  <c r="A4514" i="3"/>
  <c r="A4515" i="3"/>
  <c r="A4516" i="3"/>
  <c r="A4517" i="3"/>
  <c r="A4518" i="3"/>
  <c r="A4519" i="3"/>
  <c r="A4520" i="3"/>
  <c r="A4521" i="3"/>
  <c r="A4522" i="3"/>
  <c r="A4523" i="3"/>
  <c r="A4524" i="3"/>
  <c r="A4525" i="3"/>
  <c r="A4526" i="3"/>
  <c r="A4527" i="3"/>
  <c r="A4528" i="3"/>
  <c r="A4529" i="3"/>
  <c r="A4530" i="3"/>
  <c r="A4531" i="3"/>
  <c r="O127" i="5" l="1"/>
  <c r="P127" i="5"/>
  <c r="AC127" i="5"/>
  <c r="AD127" i="5" a="1"/>
  <c r="AD127" i="5" s="1"/>
  <c r="AH127" i="5"/>
  <c r="O128" i="5"/>
  <c r="P128" i="5"/>
  <c r="AC128" i="5"/>
  <c r="AD128" i="5" a="1"/>
  <c r="AD128" i="5" s="1"/>
  <c r="AH128" i="5"/>
  <c r="AA233" i="7"/>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O124" i="5" l="1"/>
  <c r="P124" i="5"/>
  <c r="AC124" i="5"/>
  <c r="AD124" i="5" a="1"/>
  <c r="AD124" i="5" s="1"/>
  <c r="AH124" i="5"/>
  <c r="O125" i="5"/>
  <c r="P125" i="5"/>
  <c r="AC125" i="5"/>
  <c r="AD125" i="5" a="1"/>
  <c r="AD125" i="5" s="1"/>
  <c r="AH125" i="5"/>
  <c r="O126" i="5"/>
  <c r="P126" i="5"/>
  <c r="AC126" i="5"/>
  <c r="AD126" i="5" a="1"/>
  <c r="AD126" i="5" s="1"/>
  <c r="AH126"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486" i="2" l="1"/>
  <c r="B1486" i="2"/>
  <c r="C1486" i="2"/>
  <c r="N1486" i="2"/>
  <c r="P1486" i="2"/>
  <c r="V1486" i="2"/>
  <c r="X1486" i="2" a="1"/>
  <c r="X1486" i="2" s="1"/>
  <c r="Y1486" i="2"/>
  <c r="A1492" i="2"/>
  <c r="B1492" i="2"/>
  <c r="C1492" i="2"/>
  <c r="N1492" i="2"/>
  <c r="P1492" i="2"/>
  <c r="V1492" i="2"/>
  <c r="X1492" i="2" a="1"/>
  <c r="X1492" i="2" s="1"/>
  <c r="Y1492" i="2"/>
  <c r="A1497" i="2"/>
  <c r="B1497" i="2"/>
  <c r="C1497" i="2"/>
  <c r="N1497" i="2"/>
  <c r="P1497" i="2"/>
  <c r="V1497" i="2"/>
  <c r="X1497" i="2" a="1"/>
  <c r="X1497" i="2" s="1"/>
  <c r="Y1497" i="2"/>
  <c r="A1498" i="2"/>
  <c r="B1498" i="2"/>
  <c r="C1498" i="2"/>
  <c r="N1498" i="2"/>
  <c r="P1498" i="2"/>
  <c r="V1498" i="2"/>
  <c r="X1498" i="2" a="1"/>
  <c r="X1498" i="2" s="1"/>
  <c r="Y1498" i="2"/>
  <c r="A1499" i="2"/>
  <c r="B1499" i="2"/>
  <c r="C1499" i="2"/>
  <c r="N1499" i="2"/>
  <c r="P1499" i="2"/>
  <c r="V1499" i="2"/>
  <c r="X1499" i="2" a="1"/>
  <c r="X1499" i="2" s="1"/>
  <c r="Y1499" i="2"/>
  <c r="A1504" i="2"/>
  <c r="B1504" i="2"/>
  <c r="C1504" i="2"/>
  <c r="N1504" i="2"/>
  <c r="P1504" i="2"/>
  <c r="V1504" i="2"/>
  <c r="X1504" i="2" a="1"/>
  <c r="X1504" i="2" s="1"/>
  <c r="Y1504" i="2"/>
  <c r="A1505" i="2"/>
  <c r="B1505" i="2"/>
  <c r="C1505" i="2"/>
  <c r="N1505" i="2"/>
  <c r="P1505" i="2"/>
  <c r="V1505" i="2"/>
  <c r="X1505" i="2" a="1"/>
  <c r="X1505" i="2" s="1"/>
  <c r="Y1505" i="2"/>
  <c r="A1506" i="2"/>
  <c r="R124" i="5" s="1"/>
  <c r="B1506" i="2"/>
  <c r="C1506" i="2"/>
  <c r="N1506" i="2"/>
  <c r="P1506" i="2"/>
  <c r="V1506" i="2"/>
  <c r="X1506" i="2" a="1"/>
  <c r="X1506" i="2" s="1"/>
  <c r="Y1506" i="2"/>
  <c r="A1507" i="2"/>
  <c r="B1507" i="2"/>
  <c r="C1507" i="2"/>
  <c r="N1507" i="2"/>
  <c r="P1507" i="2"/>
  <c r="V1507" i="2"/>
  <c r="X1507" i="2" a="1"/>
  <c r="X1507" i="2" s="1"/>
  <c r="Y1507" i="2"/>
  <c r="A1508" i="2"/>
  <c r="B1508" i="2"/>
  <c r="C1508" i="2"/>
  <c r="N1508" i="2"/>
  <c r="P1508" i="2"/>
  <c r="V1508" i="2"/>
  <c r="X1508" i="2" a="1"/>
  <c r="X1508" i="2" s="1"/>
  <c r="Y1508" i="2"/>
  <c r="A1509" i="2"/>
  <c r="B1509" i="2"/>
  <c r="C1509" i="2"/>
  <c r="N1509" i="2"/>
  <c r="P1509" i="2"/>
  <c r="V1509" i="2"/>
  <c r="X1509" i="2" a="1"/>
  <c r="X1509" i="2" s="1"/>
  <c r="Y1509" i="2"/>
  <c r="O121" i="5"/>
  <c r="P121" i="5"/>
  <c r="AC121" i="5"/>
  <c r="AD121" i="5" a="1"/>
  <c r="AD121" i="5" s="1"/>
  <c r="AH121" i="5"/>
  <c r="O122" i="5"/>
  <c r="P122" i="5"/>
  <c r="AC122" i="5"/>
  <c r="AD122" i="5" a="1"/>
  <c r="AD122" i="5" s="1"/>
  <c r="AH122" i="5"/>
  <c r="O123" i="5"/>
  <c r="P123" i="5"/>
  <c r="AC123" i="5"/>
  <c r="AD123" i="5" a="1"/>
  <c r="AD123" i="5" s="1"/>
  <c r="AH123" i="5"/>
  <c r="R126" i="5" l="1"/>
  <c r="R123" i="5"/>
  <c r="R122" i="5"/>
  <c r="E124" i="5"/>
  <c r="X124" i="5" s="1"/>
  <c r="O1509" i="2"/>
  <c r="O1506" i="2"/>
  <c r="O1499" i="2"/>
  <c r="O1492" i="2"/>
  <c r="O1507" i="2"/>
  <c r="O1504" i="2"/>
  <c r="O1497" i="2"/>
  <c r="O1508" i="2"/>
  <c r="O1505" i="2"/>
  <c r="O1498" i="2"/>
  <c r="O1486" i="2"/>
  <c r="AA225" i="7"/>
  <c r="Z225" i="7"/>
  <c r="Y225" i="7"/>
  <c r="X225" i="7"/>
  <c r="W225" i="7"/>
  <c r="V225" i="7"/>
  <c r="U225" i="7"/>
  <c r="T225" i="7"/>
  <c r="S225" i="7"/>
  <c r="AA221" i="7" l="1"/>
  <c r="Z221" i="7"/>
  <c r="Y221" i="7"/>
  <c r="X221" i="7"/>
  <c r="W221" i="7"/>
  <c r="V221" i="7"/>
  <c r="U221" i="7"/>
  <c r="T221" i="7"/>
  <c r="S221" i="7"/>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F129" i="5"/>
  <c r="G129" i="5"/>
  <c r="AA217" i="7"/>
  <c r="Z217" i="7"/>
  <c r="Y217" i="7"/>
  <c r="X217" i="7"/>
  <c r="W217" i="7"/>
  <c r="V217" i="7"/>
  <c r="U217" i="7"/>
  <c r="T217" i="7"/>
  <c r="S217" i="7"/>
  <c r="A4418" i="3" l="1"/>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4345" i="3" l="1"/>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84" i="2"/>
  <c r="B1484" i="2"/>
  <c r="C1484" i="2"/>
  <c r="N1484" i="2"/>
  <c r="P1484" i="2"/>
  <c r="V1484" i="2"/>
  <c r="X1484" i="2" a="1"/>
  <c r="X1484" i="2" s="1"/>
  <c r="Y1484" i="2"/>
  <c r="A1485" i="2"/>
  <c r="B1485" i="2"/>
  <c r="C1485" i="2"/>
  <c r="N1485" i="2"/>
  <c r="P1485" i="2"/>
  <c r="V1485" i="2"/>
  <c r="X1485" i="2" a="1"/>
  <c r="X1485" i="2" s="1"/>
  <c r="Y1485" i="2"/>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N814" i="2"/>
  <c r="AA209" i="7"/>
  <c r="Z209" i="7"/>
  <c r="Y209" i="7"/>
  <c r="X209" i="7"/>
  <c r="W209" i="7"/>
  <c r="V209" i="7"/>
  <c r="U209" i="7"/>
  <c r="T209" i="7"/>
  <c r="S209" i="7"/>
  <c r="O1484" i="2" l="1"/>
  <c r="O1459" i="2"/>
  <c r="O1456" i="2"/>
  <c r="O1485" i="2"/>
  <c r="O1460" i="2"/>
  <c r="O1457" i="2"/>
  <c r="O1454"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12" i="2" l="1"/>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E126" i="5" s="1"/>
  <c r="X126" i="5" s="1"/>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E128" i="5" s="1"/>
  <c r="X128" i="5" s="1"/>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AA201" i="7"/>
  <c r="Z201" i="7"/>
  <c r="Y201" i="7"/>
  <c r="X201" i="7"/>
  <c r="W201" i="7"/>
  <c r="V201" i="7"/>
  <c r="U201" i="7"/>
  <c r="T201" i="7"/>
  <c r="S201" i="7"/>
  <c r="R119" i="5" l="1"/>
  <c r="R117" i="5"/>
  <c r="R116" i="5"/>
  <c r="E127" i="5"/>
  <c r="X127" i="5" s="1"/>
  <c r="O1446" i="2"/>
  <c r="O1443" i="2"/>
  <c r="O1440" i="2"/>
  <c r="O1437" i="2"/>
  <c r="O1434" i="2"/>
  <c r="O1431" i="2"/>
  <c r="O1428" i="2"/>
  <c r="O1425" i="2"/>
  <c r="O1422" i="2"/>
  <c r="O1419" i="2"/>
  <c r="O1416" i="2"/>
  <c r="O1413" i="2"/>
  <c r="O1447" i="2"/>
  <c r="O1444" i="2"/>
  <c r="O1441" i="2"/>
  <c r="O1438" i="2"/>
  <c r="O1435" i="2"/>
  <c r="O1432" i="2"/>
  <c r="O1429" i="2"/>
  <c r="O1426" i="2"/>
  <c r="O1423" i="2"/>
  <c r="O1420" i="2"/>
  <c r="O1417" i="2"/>
  <c r="O1414" i="2"/>
  <c r="O1448" i="2"/>
  <c r="O1445" i="2"/>
  <c r="O1442" i="2"/>
  <c r="O1439" i="2"/>
  <c r="O1436" i="2"/>
  <c r="O1433" i="2"/>
  <c r="O1430" i="2"/>
  <c r="O1427" i="2"/>
  <c r="O1424" i="2"/>
  <c r="O1421" i="2"/>
  <c r="O1418" i="2"/>
  <c r="O1415" i="2"/>
  <c r="O141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R115" i="5" s="1"/>
  <c r="B1411" i="2"/>
  <c r="C1411" i="2"/>
  <c r="N1411" i="2"/>
  <c r="P1411" i="2"/>
  <c r="V1411" i="2"/>
  <c r="X1411" i="2" a="1"/>
  <c r="X1411" i="2" s="1"/>
  <c r="Y1411" i="2"/>
  <c r="A1450" i="2"/>
  <c r="R120" i="5" s="1"/>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S197" i="7"/>
  <c r="AA197" i="7"/>
  <c r="Z197" i="7"/>
  <c r="Y197" i="7"/>
  <c r="X197" i="7"/>
  <c r="W197" i="7"/>
  <c r="V197" i="7"/>
  <c r="U197" i="7"/>
  <c r="T197" i="7"/>
  <c r="R121" i="5" l="1"/>
  <c r="R114" i="5"/>
  <c r="E125" i="5"/>
  <c r="X125" i="5" s="1"/>
  <c r="O1452" i="2"/>
  <c r="O1399" i="2"/>
  <c r="O1409" i="2"/>
  <c r="O1406" i="2"/>
  <c r="O1403" i="2"/>
  <c r="O1400" i="2"/>
  <c r="O1451" i="2"/>
  <c r="O1411" i="2"/>
  <c r="O1408" i="2"/>
  <c r="O1405" i="2"/>
  <c r="O1402"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R5" i="5" s="1"/>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O30" i="2" l="1"/>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E122" i="5" s="1"/>
  <c r="X122" i="5" s="1"/>
  <c r="V1381" i="2"/>
  <c r="X1381" i="2" a="1"/>
  <c r="X1381" i="2" s="1"/>
  <c r="Y1381" i="2"/>
  <c r="A1398" i="2"/>
  <c r="B1398" i="2"/>
  <c r="C1398" i="2"/>
  <c r="N1398" i="2"/>
  <c r="P1398" i="2"/>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10" i="5" l="1"/>
  <c r="R112" i="5"/>
  <c r="R107" i="5"/>
  <c r="R111" i="5"/>
  <c r="E121" i="5"/>
  <c r="X121" i="5" s="1"/>
  <c r="E123" i="5"/>
  <c r="X123" i="5" s="1"/>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R105" i="5" s="1"/>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06" i="5" l="1"/>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4" i="5" l="1"/>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R99" i="5" s="1"/>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2" i="5" l="1"/>
  <c r="R100"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101" i="5" l="1"/>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510" i="2" l="1"/>
  <c r="G1510"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N117" i="14"/>
  <c r="N116" i="14"/>
  <c r="N115" i="14"/>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510" i="2"/>
  <c r="K1510" i="2"/>
  <c r="J1510" i="2"/>
  <c r="I1510" i="2"/>
  <c r="C1277" i="2"/>
  <c r="B1277" i="2"/>
  <c r="A1277" i="2"/>
  <c r="C1276" i="2"/>
  <c r="B1276" i="2"/>
  <c r="A1276" i="2"/>
  <c r="C1275" i="2"/>
  <c r="B1275" i="2"/>
  <c r="A1275" i="2"/>
  <c r="C1274" i="2"/>
  <c r="B1274" i="2"/>
  <c r="A1274" i="2"/>
  <c r="C1273" i="2"/>
  <c r="B1273" i="2"/>
  <c r="A1273" i="2"/>
  <c r="R97" i="5" s="1"/>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R89" i="5" s="1"/>
  <c r="C1196" i="2"/>
  <c r="B1196" i="2"/>
  <c r="A1196" i="2"/>
  <c r="C1195" i="2"/>
  <c r="B1195" i="2"/>
  <c r="A1195" i="2"/>
  <c r="C1194" i="2"/>
  <c r="B1194" i="2"/>
  <c r="A1194" i="2"/>
  <c r="C1193" i="2"/>
  <c r="B1193" i="2"/>
  <c r="A1193" i="2"/>
  <c r="R88" i="5" s="1"/>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R87" i="5" s="1"/>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R84" i="5" s="1"/>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R83" i="5" s="1"/>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R82" i="5" s="1"/>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R81" i="5" s="1"/>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R80" i="5" s="1"/>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R79" i="5" s="1"/>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R78" i="5" s="1"/>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R74" i="5" s="1"/>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R73" i="5" s="1"/>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R70" i="5" s="1"/>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R67" i="5" s="1"/>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R66" i="5" s="1"/>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R63" i="5" s="1"/>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R58" i="5" s="1"/>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R51" i="5" s="1"/>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R48" i="5" s="1"/>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R47" i="5" s="1"/>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R39" i="5" s="1"/>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R38" i="5" s="1"/>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R37" i="5" s="1"/>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R32" i="5" s="1"/>
  <c r="C300" i="2"/>
  <c r="B300" i="2"/>
  <c r="A300" i="2"/>
  <c r="C299" i="2"/>
  <c r="B299" i="2"/>
  <c r="A299" i="2"/>
  <c r="C298" i="2"/>
  <c r="B298" i="2"/>
  <c r="A298" i="2"/>
  <c r="C297" i="2"/>
  <c r="B297" i="2"/>
  <c r="A297" i="2"/>
  <c r="C296" i="2"/>
  <c r="B296" i="2"/>
  <c r="A296" i="2"/>
  <c r="C295" i="2"/>
  <c r="B295" i="2"/>
  <c r="A295" i="2"/>
  <c r="C294" i="2"/>
  <c r="B294" i="2"/>
  <c r="A294" i="2"/>
  <c r="R29" i="5" s="1"/>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R24" i="5" s="1"/>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R23" i="5" s="1"/>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R20" i="5" s="1"/>
  <c r="C180" i="2"/>
  <c r="B180" i="2"/>
  <c r="A180" i="2"/>
  <c r="R19" i="5" s="1"/>
  <c r="C179" i="2"/>
  <c r="B179" i="2"/>
  <c r="A179" i="2"/>
  <c r="C178" i="2"/>
  <c r="B178" i="2"/>
  <c r="A178" i="2"/>
  <c r="C177" i="2"/>
  <c r="B177" i="2"/>
  <c r="A177" i="2"/>
  <c r="R17" i="5" s="1"/>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R6" i="5" s="1"/>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29" i="5"/>
  <c r="D160" i="5" s="1"/>
  <c r="U129" i="5"/>
  <c r="T129" i="5"/>
  <c r="AD4" i="5" a="1"/>
  <c r="AD4" i="5" s="1"/>
  <c r="AC4" i="5"/>
  <c r="S4" i="5"/>
  <c r="S129" i="5" s="1"/>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7" i="5"/>
  <c r="D156" i="5"/>
  <c r="D155" i="5"/>
  <c r="R90" i="5" l="1"/>
  <c r="Q89" i="14" s="1"/>
  <c r="R11" i="5"/>
  <c r="Q10" i="14" s="1"/>
  <c r="R21" i="5"/>
  <c r="R91" i="5"/>
  <c r="Q90" i="14" s="1"/>
  <c r="R22" i="5"/>
  <c r="Q21" i="14" s="1"/>
  <c r="R43" i="5"/>
  <c r="Q42" i="14" s="1"/>
  <c r="R55" i="5"/>
  <c r="Q54" i="14" s="1"/>
  <c r="R62" i="5"/>
  <c r="R64" i="5"/>
  <c r="Q63" i="14" s="1"/>
  <c r="R69" i="5"/>
  <c r="R77" i="5"/>
  <c r="Q76" i="14" s="1"/>
  <c r="R93" i="5"/>
  <c r="Q92" i="14" s="1"/>
  <c r="R9" i="5"/>
  <c r="Q8" i="14" s="1"/>
  <c r="R15" i="5"/>
  <c r="Q14" i="14" s="1"/>
  <c r="R27" i="5"/>
  <c r="Q26" i="14" s="1"/>
  <c r="R41" i="5"/>
  <c r="Q40" i="14" s="1"/>
  <c r="R49" i="5"/>
  <c r="Q48" i="14" s="1"/>
  <c r="R56" i="5"/>
  <c r="Q55" i="14" s="1"/>
  <c r="R98" i="5"/>
  <c r="Q97" i="14" s="1"/>
  <c r="R7" i="5"/>
  <c r="Q6" i="14" s="1"/>
  <c r="R34" i="5"/>
  <c r="Q33" i="14" s="1"/>
  <c r="R40" i="5"/>
  <c r="Q39" i="14" s="1"/>
  <c r="R60" i="5"/>
  <c r="Q59" i="14" s="1"/>
  <c r="R85" i="5"/>
  <c r="R86" i="5"/>
  <c r="Q85" i="14" s="1"/>
  <c r="R13" i="5"/>
  <c r="Q12" i="14" s="1"/>
  <c r="R36" i="5"/>
  <c r="Q35" i="14" s="1"/>
  <c r="R52" i="5"/>
  <c r="Q51" i="14" s="1"/>
  <c r="R65" i="5"/>
  <c r="Q64" i="14" s="1"/>
  <c r="R71" i="5"/>
  <c r="R76" i="5"/>
  <c r="Q75" i="14" s="1"/>
  <c r="R12" i="5"/>
  <c r="Q11" i="14" s="1"/>
  <c r="R26" i="5"/>
  <c r="Q25" i="14" s="1"/>
  <c r="R44" i="5"/>
  <c r="Q43" i="14" s="1"/>
  <c r="R95" i="5"/>
  <c r="Q94" i="14" s="1"/>
  <c r="R8" i="5"/>
  <c r="Q7" i="14" s="1"/>
  <c r="R14" i="5"/>
  <c r="Q13" i="14" s="1"/>
  <c r="R25" i="5"/>
  <c r="Q24" i="14" s="1"/>
  <c r="R31" i="5"/>
  <c r="Q30" i="14" s="1"/>
  <c r="R35" i="5"/>
  <c r="Q34" i="14" s="1"/>
  <c r="R46" i="5"/>
  <c r="Q45" i="14" s="1"/>
  <c r="R50" i="5"/>
  <c r="R53" i="5"/>
  <c r="Q52" i="14" s="1"/>
  <c r="R61" i="5"/>
  <c r="Q60" i="14" s="1"/>
  <c r="R68" i="5"/>
  <c r="Q67" i="14" s="1"/>
  <c r="R75" i="5"/>
  <c r="Q74" i="14" s="1"/>
  <c r="R94" i="5"/>
  <c r="Q93" i="14" s="1"/>
  <c r="Q62" i="14"/>
  <c r="Q79" i="14"/>
  <c r="Q22" i="14"/>
  <c r="Q87" i="14"/>
  <c r="Q82" i="14"/>
  <c r="Q46" i="14"/>
  <c r="Q16" i="14"/>
  <c r="Q31" i="14"/>
  <c r="Q36" i="14"/>
  <c r="Q47" i="14"/>
  <c r="Q57" i="14"/>
  <c r="Q77" i="14"/>
  <c r="Q86" i="14"/>
  <c r="Q19" i="14"/>
  <c r="Q28" i="14"/>
  <c r="Q37" i="14"/>
  <c r="Q65" i="14"/>
  <c r="Q80" i="14"/>
  <c r="Q81" i="14"/>
  <c r="Q1496" i="2"/>
  <c r="W1496" i="2" s="1"/>
  <c r="R1496" i="2"/>
  <c r="Q1487" i="2"/>
  <c r="W1487" i="2" s="1"/>
  <c r="S1496" i="2"/>
  <c r="T1496" i="2"/>
  <c r="U1496" i="2"/>
  <c r="R1489" i="2"/>
  <c r="Q1493" i="2"/>
  <c r="W1493" i="2" s="1"/>
  <c r="S1501" i="2"/>
  <c r="U1493" i="2"/>
  <c r="S1489" i="2"/>
  <c r="S1495" i="2"/>
  <c r="R1501" i="2"/>
  <c r="S1490" i="2"/>
  <c r="T1493" i="2"/>
  <c r="Q1488" i="2"/>
  <c r="W1488" i="2" s="1"/>
  <c r="R1495" i="2"/>
  <c r="U1500" i="2"/>
  <c r="T1487" i="2"/>
  <c r="S1493" i="2"/>
  <c r="R1487" i="2"/>
  <c r="U1494" i="2"/>
  <c r="Q1501" i="2"/>
  <c r="W1501" i="2" s="1"/>
  <c r="S1502" i="2"/>
  <c r="Q1500" i="2"/>
  <c r="W1500" i="2" s="1"/>
  <c r="R1494" i="2"/>
  <c r="T1494" i="2"/>
  <c r="T1502" i="2"/>
  <c r="S1491" i="2"/>
  <c r="S1500" i="2"/>
  <c r="Q1494" i="2"/>
  <c r="W1494" i="2" s="1"/>
  <c r="R1503" i="2"/>
  <c r="R1502" i="2"/>
  <c r="S1488" i="2"/>
  <c r="Q1491" i="2"/>
  <c r="W1491" i="2" s="1"/>
  <c r="U1490" i="2"/>
  <c r="Q1503" i="2"/>
  <c r="W1503" i="2" s="1"/>
  <c r="Q1502" i="2"/>
  <c r="W1502" i="2" s="1"/>
  <c r="R1493" i="2"/>
  <c r="R1490" i="2"/>
  <c r="T1490" i="2"/>
  <c r="S1503" i="2"/>
  <c r="T1503" i="2"/>
  <c r="T1489" i="2"/>
  <c r="U1487" i="2"/>
  <c r="U1491" i="2"/>
  <c r="T1501" i="2"/>
  <c r="T1500" i="2"/>
  <c r="R1488" i="2"/>
  <c r="R1491" i="2"/>
  <c r="U1488" i="2"/>
  <c r="U1502" i="2"/>
  <c r="S1494" i="2"/>
  <c r="S1487" i="2"/>
  <c r="U1489" i="2"/>
  <c r="T1491" i="2"/>
  <c r="Q1489" i="2"/>
  <c r="W1489" i="2" s="1"/>
  <c r="R1500" i="2"/>
  <c r="T1495" i="2"/>
  <c r="T1488" i="2"/>
  <c r="Q1495" i="2"/>
  <c r="W1495" i="2" s="1"/>
  <c r="Q1490" i="2"/>
  <c r="W1490" i="2" s="1"/>
  <c r="U1495" i="2"/>
  <c r="U1503" i="2"/>
  <c r="U1501" i="2"/>
  <c r="Q95" i="14"/>
  <c r="Q78" i="14"/>
  <c r="Q98" i="14"/>
  <c r="Q91" i="14"/>
  <c r="Q100" i="14"/>
  <c r="Q72" i="14"/>
  <c r="Q66" i="14"/>
  <c r="Q88" i="14"/>
  <c r="Q99" i="14"/>
  <c r="Q56" i="14"/>
  <c r="Q41" i="14"/>
  <c r="Q53" i="14"/>
  <c r="Q101" i="14"/>
  <c r="Q32" i="14"/>
  <c r="Q73" i="14"/>
  <c r="Q44" i="14"/>
  <c r="R4" i="5"/>
  <c r="Q3" i="14" s="1"/>
  <c r="E9" i="5"/>
  <c r="X9" i="5" s="1"/>
  <c r="Q23" i="14"/>
  <c r="Q29" i="14"/>
  <c r="Q9" i="14"/>
  <c r="Q15" i="14"/>
  <c r="R1509" i="2"/>
  <c r="U1509" i="2"/>
  <c r="S1509" i="2"/>
  <c r="T1505" i="2"/>
  <c r="S1504" i="2"/>
  <c r="S1498" i="2"/>
  <c r="T1486" i="2"/>
  <c r="T1492" i="2"/>
  <c r="R1498" i="2"/>
  <c r="R1504" i="2"/>
  <c r="R1508" i="2"/>
  <c r="Q1504" i="2"/>
  <c r="W1504" i="2" s="1"/>
  <c r="R1492" i="2"/>
  <c r="Q1506" i="2"/>
  <c r="W1506" i="2" s="1"/>
  <c r="S1505" i="2"/>
  <c r="U1508" i="2"/>
  <c r="S1499" i="2"/>
  <c r="S1497" i="2"/>
  <c r="S1486" i="2"/>
  <c r="R1497" i="2"/>
  <c r="Q1505" i="2"/>
  <c r="W1505" i="2" s="1"/>
  <c r="Q1497" i="2"/>
  <c r="W1497" i="2" s="1"/>
  <c r="R1486" i="2"/>
  <c r="S1508" i="2"/>
  <c r="R1506" i="2"/>
  <c r="U1507" i="2"/>
  <c r="T1507" i="2"/>
  <c r="Q1508" i="2"/>
  <c r="W1508" i="2" s="1"/>
  <c r="T1508" i="2"/>
  <c r="Q1499" i="2"/>
  <c r="W1499" i="2" s="1"/>
  <c r="Q1486" i="2"/>
  <c r="W1486" i="2" s="1"/>
  <c r="T1509" i="2"/>
  <c r="T1506" i="2"/>
  <c r="T1498" i="2"/>
  <c r="Q1492" i="2"/>
  <c r="W1492" i="2" s="1"/>
  <c r="Q1509" i="2"/>
  <c r="W1509" i="2" s="1"/>
  <c r="U1506" i="2"/>
  <c r="U1505" i="2"/>
  <c r="S1492" i="2"/>
  <c r="U1499" i="2"/>
  <c r="T1499" i="2"/>
  <c r="U1486" i="2"/>
  <c r="T1504" i="2"/>
  <c r="Q1498" i="2"/>
  <c r="W1498" i="2" s="1"/>
  <c r="R1499" i="2"/>
  <c r="U1492" i="2"/>
  <c r="U1498" i="2"/>
  <c r="R1505" i="2"/>
  <c r="R1507" i="2"/>
  <c r="Q1507" i="2"/>
  <c r="W1507" i="2" s="1"/>
  <c r="U1504" i="2"/>
  <c r="T1497" i="2"/>
  <c r="S1506" i="2"/>
  <c r="U1497" i="2"/>
  <c r="S1507" i="2"/>
  <c r="L1510" i="2"/>
  <c r="R1454" i="2"/>
  <c r="R1455" i="2"/>
  <c r="S1454" i="2"/>
  <c r="Q1458" i="2"/>
  <c r="W1458" i="2" s="1"/>
  <c r="U1454" i="2"/>
  <c r="T1454" i="2"/>
  <c r="R1458" i="2"/>
  <c r="Q1456" i="2"/>
  <c r="W1456" i="2" s="1"/>
  <c r="T1457" i="2"/>
  <c r="U1456" i="2"/>
  <c r="S1456" i="2"/>
  <c r="T1458" i="2"/>
  <c r="R1484" i="2"/>
  <c r="R1459" i="2"/>
  <c r="R1457" i="2"/>
  <c r="Q1460" i="2"/>
  <c r="W1460" i="2" s="1"/>
  <c r="T1485" i="2"/>
  <c r="R1460" i="2"/>
  <c r="U1485" i="2"/>
  <c r="U1460" i="2"/>
  <c r="T1455" i="2"/>
  <c r="S1485" i="2"/>
  <c r="R1456" i="2"/>
  <c r="U1457" i="2"/>
  <c r="T1460" i="2"/>
  <c r="S1455" i="2"/>
  <c r="T1459" i="2"/>
  <c r="T1456" i="2"/>
  <c r="S1459" i="2"/>
  <c r="S1460" i="2"/>
  <c r="S1458" i="2"/>
  <c r="Q1485" i="2"/>
  <c r="W1485" i="2" s="1"/>
  <c r="Q1455" i="2"/>
  <c r="W1455" i="2" s="1"/>
  <c r="Q1457" i="2"/>
  <c r="W1457" i="2" s="1"/>
  <c r="T1484" i="2"/>
  <c r="U1484" i="2"/>
  <c r="U1459" i="2"/>
  <c r="Q1454" i="2"/>
  <c r="W1454" i="2" s="1"/>
  <c r="Q1484" i="2"/>
  <c r="W1484" i="2" s="1"/>
  <c r="S1457" i="2"/>
  <c r="R1485" i="2"/>
  <c r="U1458" i="2"/>
  <c r="Q1459" i="2"/>
  <c r="W1459" i="2" s="1"/>
  <c r="U1455" i="2"/>
  <c r="S1484" i="2"/>
  <c r="Q96" i="14"/>
  <c r="Q27" i="14"/>
  <c r="S1448" i="2"/>
  <c r="U1412" i="2"/>
  <c r="R1431" i="2"/>
  <c r="Q1429" i="2"/>
  <c r="W1429" i="2" s="1"/>
  <c r="Q1423" i="2"/>
  <c r="W1423" i="2" s="1"/>
  <c r="T1433" i="2"/>
  <c r="T1422" i="2"/>
  <c r="R1423" i="2"/>
  <c r="Q1431" i="2"/>
  <c r="W1431" i="2" s="1"/>
  <c r="R1445" i="2"/>
  <c r="T1416" i="2"/>
  <c r="Q1449" i="2"/>
  <c r="W1449" i="2" s="1"/>
  <c r="Q1426" i="2"/>
  <c r="W1426" i="2" s="1"/>
  <c r="Q1418" i="2"/>
  <c r="W1418" i="2" s="1"/>
  <c r="U1435" i="2"/>
  <c r="T1435" i="2"/>
  <c r="S1435" i="2"/>
  <c r="R1435" i="2"/>
  <c r="T1445" i="2"/>
  <c r="T1428" i="2"/>
  <c r="Q1420" i="2"/>
  <c r="W1420" i="2" s="1"/>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U1434" i="2"/>
  <c r="U1425" i="2"/>
  <c r="U1431" i="2"/>
  <c r="R1428" i="2"/>
  <c r="S1449" i="2"/>
  <c r="R1412" i="2"/>
  <c r="T1415" i="2"/>
  <c r="T1419" i="2"/>
  <c r="U1423" i="2"/>
  <c r="T1423" i="2"/>
  <c r="S1423" i="2"/>
  <c r="Q1427" i="2"/>
  <c r="W1427" i="2" s="1"/>
  <c r="R1416" i="2"/>
  <c r="S1413" i="2"/>
  <c r="S1433" i="2"/>
  <c r="U1416" i="2"/>
  <c r="T1413" i="2"/>
  <c r="T1437" i="2"/>
  <c r="S1422" i="2"/>
  <c r="R1430" i="2"/>
  <c r="Q1424" i="2"/>
  <c r="W1424" i="2" s="1"/>
  <c r="T1448" i="2"/>
  <c r="Q1443" i="2"/>
  <c r="W1443" i="2" s="1"/>
  <c r="T1443" i="2"/>
  <c r="S1416" i="2"/>
  <c r="U1420" i="2"/>
  <c r="T1420" i="2"/>
  <c r="S1420" i="2"/>
  <c r="T1430" i="2"/>
  <c r="R1449" i="2"/>
  <c r="R1413" i="2"/>
  <c r="U1413" i="2"/>
  <c r="U1436" i="2"/>
  <c r="U1421" i="2"/>
  <c r="S142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Q1444" i="2"/>
  <c r="W1444" i="2" s="1"/>
  <c r="S1436" i="2"/>
  <c r="R1439" i="2"/>
  <c r="S1421" i="2"/>
  <c r="S1418" i="2"/>
  <c r="S1431" i="2"/>
  <c r="T1440" i="2"/>
  <c r="Q1448" i="2"/>
  <c r="W1448" i="2" s="1"/>
  <c r="R1427" i="2"/>
  <c r="U1444" i="2"/>
  <c r="T1444" i="2"/>
  <c r="S1444" i="2"/>
  <c r="R1444" i="2"/>
  <c r="R1418" i="2"/>
  <c r="T143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U1448" i="2"/>
  <c r="S1441" i="2"/>
  <c r="U1418" i="2"/>
  <c r="O33" i="2"/>
  <c r="O1099" i="2"/>
  <c r="O1101" i="2"/>
  <c r="R1411" i="2"/>
  <c r="Q1452" i="2"/>
  <c r="W1452" i="2" s="1"/>
  <c r="Q1399" i="2"/>
  <c r="W1399" i="2" s="1"/>
  <c r="S1411" i="2"/>
  <c r="S1399" i="2"/>
  <c r="Q1400" i="2"/>
  <c r="W1400" i="2" s="1"/>
  <c r="T1399" i="2"/>
  <c r="R1400" i="2"/>
  <c r="U1399" i="2"/>
  <c r="Q1403" i="2"/>
  <c r="W1403" i="2" s="1"/>
  <c r="Q1450" i="2"/>
  <c r="W1450" i="2" s="1"/>
  <c r="S1409" i="2"/>
  <c r="R1406" i="2"/>
  <c r="U1402" i="2"/>
  <c r="Q1409" i="2"/>
  <c r="W1409" i="2" s="1"/>
  <c r="T1404" i="2"/>
  <c r="S1410" i="2"/>
  <c r="R1404" i="2"/>
  <c r="T1452" i="2"/>
  <c r="U1401" i="2"/>
  <c r="Q1451" i="2"/>
  <c r="W1451" i="2" s="1"/>
  <c r="Q1408" i="2"/>
  <c r="W1408" i="2" s="1"/>
  <c r="U1411" i="2"/>
  <c r="S1404" i="2"/>
  <c r="U1409" i="2"/>
  <c r="T1409" i="2"/>
  <c r="S1401" i="2"/>
  <c r="U1406" i="2"/>
  <c r="S1452" i="2"/>
  <c r="R1452" i="2"/>
  <c r="T1403" i="2"/>
  <c r="S1408" i="2"/>
  <c r="U1404" i="2"/>
  <c r="S1405" i="2"/>
  <c r="T1400" i="2"/>
  <c r="R1402" i="2"/>
  <c r="R1405" i="2"/>
  <c r="U1408" i="2"/>
  <c r="U1405" i="2"/>
  <c r="Q1411" i="2"/>
  <c r="W1411" i="2" s="1"/>
  <c r="U1451" i="2"/>
  <c r="R1450" i="2"/>
  <c r="T1407" i="2"/>
  <c r="R1407" i="2"/>
  <c r="S1406" i="2"/>
  <c r="S1451" i="2"/>
  <c r="T1402" i="2"/>
  <c r="T1401" i="2"/>
  <c r="S1407" i="2"/>
  <c r="R1401" i="2"/>
  <c r="Q1410" i="2"/>
  <c r="W1410" i="2" s="1"/>
  <c r="R1399" i="2"/>
  <c r="Q1407" i="2"/>
  <c r="W1407" i="2" s="1"/>
  <c r="R1409" i="2"/>
  <c r="U1450" i="2"/>
  <c r="T1406" i="2"/>
  <c r="S1403" i="2"/>
  <c r="T1408" i="2"/>
  <c r="Q1404" i="2"/>
  <c r="W1404" i="2" s="1"/>
  <c r="R1451" i="2"/>
  <c r="T1450" i="2"/>
  <c r="U1403" i="2"/>
  <c r="U1410" i="2"/>
  <c r="Q1405" i="2"/>
  <c r="W1405" i="2" s="1"/>
  <c r="R1403" i="2"/>
  <c r="Q1401" i="2"/>
  <c r="W1401" i="2" s="1"/>
  <c r="U1453" i="2"/>
  <c r="U1400" i="2"/>
  <c r="S1400" i="2"/>
  <c r="R1453" i="2"/>
  <c r="T1405" i="2"/>
  <c r="U1407" i="2"/>
  <c r="Q1402" i="2"/>
  <c r="W1402" i="2" s="1"/>
  <c r="T1451" i="2"/>
  <c r="S1402" i="2"/>
  <c r="T1410" i="2"/>
  <c r="S1453" i="2"/>
  <c r="R1410" i="2"/>
  <c r="Q1453" i="2"/>
  <c r="W1453" i="2" s="1"/>
  <c r="T1453" i="2"/>
  <c r="Q1406" i="2"/>
  <c r="W1406" i="2" s="1"/>
  <c r="R1408" i="2"/>
  <c r="T1411" i="2"/>
  <c r="S1450" i="2"/>
  <c r="U1452" i="2"/>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120" i="5"/>
  <c r="X120" i="5" s="1"/>
  <c r="Q113" i="14"/>
  <c r="Q115" i="14"/>
  <c r="E3" i="14"/>
  <c r="E73" i="5"/>
  <c r="X73" i="5" s="1"/>
  <c r="E102" i="5"/>
  <c r="X102" i="5" s="1"/>
  <c r="E47" i="5"/>
  <c r="X47" i="5" s="1"/>
  <c r="E53" i="5"/>
  <c r="X53" i="5" s="1"/>
  <c r="E114" i="5"/>
  <c r="X114" i="5" s="1"/>
  <c r="I127" i="14"/>
  <c r="I128" i="14"/>
  <c r="O880" i="2"/>
  <c r="E88" i="5"/>
  <c r="X88" i="5" s="1"/>
  <c r="E97" i="5"/>
  <c r="X97" i="5" s="1"/>
  <c r="E44" i="5"/>
  <c r="X44" i="5" s="1"/>
  <c r="E45" i="5"/>
  <c r="X45" i="5" s="1"/>
  <c r="O861" i="2"/>
  <c r="O873" i="2"/>
  <c r="O219" i="2"/>
  <c r="O872" i="2"/>
  <c r="O980" i="2"/>
  <c r="E70" i="5"/>
  <c r="X70" i="5" s="1"/>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X68" i="5" s="1"/>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X65" i="5" s="1"/>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X59" i="5" s="1"/>
  <c r="E110" i="5"/>
  <c r="X110" i="5" s="1"/>
  <c r="E62" i="5"/>
  <c r="X62" i="5" s="1"/>
  <c r="E96" i="5"/>
  <c r="X96" i="5" s="1"/>
  <c r="E99" i="5"/>
  <c r="X99" i="5" s="1"/>
  <c r="E5" i="5"/>
  <c r="X5" i="5" s="1"/>
  <c r="E15" i="5"/>
  <c r="X15" i="5" s="1"/>
  <c r="E37" i="5"/>
  <c r="X37" i="5" s="1"/>
  <c r="M67" i="14"/>
  <c r="O67" i="14" s="1"/>
  <c r="E50" i="5"/>
  <c r="X50" i="5" s="1"/>
  <c r="E66" i="5"/>
  <c r="X66" i="5" s="1"/>
  <c r="M86" i="14"/>
  <c r="O86" i="14" s="1"/>
  <c r="E39" i="5"/>
  <c r="X39" i="5" s="1"/>
  <c r="E57" i="5"/>
  <c r="X57" i="5" s="1"/>
  <c r="E84" i="5"/>
  <c r="X84" i="5" s="1"/>
  <c r="M69" i="14"/>
  <c r="O69" i="14" s="1"/>
  <c r="E33" i="5"/>
  <c r="X33" i="5" s="1"/>
  <c r="E86" i="5"/>
  <c r="X86" i="5" s="1"/>
  <c r="E60" i="5"/>
  <c r="X60" i="5" s="1"/>
  <c r="E82" i="5"/>
  <c r="X82" i="5" s="1"/>
  <c r="E94" i="5"/>
  <c r="X94" i="5" s="1"/>
  <c r="E35" i="5"/>
  <c r="X35" i="5" s="1"/>
  <c r="E36" i="5"/>
  <c r="X36" i="5" s="1"/>
  <c r="E56" i="5"/>
  <c r="X56" i="5" s="1"/>
  <c r="E63" i="5"/>
  <c r="X63" i="5" s="1"/>
  <c r="E85" i="5"/>
  <c r="X85" i="5" s="1"/>
  <c r="E103" i="5"/>
  <c r="X103" i="5" s="1"/>
  <c r="E117" i="5"/>
  <c r="X117" i="5" s="1"/>
  <c r="E6" i="5"/>
  <c r="X6" i="5" s="1"/>
  <c r="E21" i="5"/>
  <c r="X21" i="5" s="1"/>
  <c r="E58" i="5"/>
  <c r="X58" i="5" s="1"/>
  <c r="E67" i="5"/>
  <c r="X67" i="5" s="1"/>
  <c r="E74" i="5"/>
  <c r="X74" i="5" s="1"/>
  <c r="E106" i="5"/>
  <c r="X106" i="5" s="1"/>
  <c r="E16" i="5"/>
  <c r="X16" i="5" s="1"/>
  <c r="E26" i="5"/>
  <c r="X26" i="5" s="1"/>
  <c r="E28" i="5"/>
  <c r="X28" i="5" s="1"/>
  <c r="E64" i="5"/>
  <c r="X64" i="5" s="1"/>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29"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2" i="5"/>
  <c r="D161"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29" i="5"/>
  <c r="M48" i="14"/>
  <c r="O48" i="14" s="1"/>
  <c r="H48" i="14"/>
  <c r="I48" i="14" s="1"/>
  <c r="H59" i="14"/>
  <c r="I59" i="14" s="1"/>
  <c r="M79" i="14"/>
  <c r="O79" i="14" s="1"/>
  <c r="H79" i="14"/>
  <c r="I79" i="14" s="1"/>
  <c r="O112" i="14"/>
  <c r="AC129"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29" i="5"/>
  <c r="O18" i="14"/>
  <c r="I128" i="5" l="1"/>
  <c r="H128" i="5"/>
  <c r="K128" i="5"/>
  <c r="J128" i="5"/>
  <c r="W128" i="5"/>
  <c r="V128" i="5"/>
  <c r="H127" i="5"/>
  <c r="I127" i="5"/>
  <c r="J127" i="5"/>
  <c r="K127" i="5"/>
  <c r="W127" i="5"/>
  <c r="V127" i="5"/>
  <c r="E8" i="14"/>
  <c r="H124" i="5"/>
  <c r="I124" i="5"/>
  <c r="V124" i="5"/>
  <c r="J124" i="5"/>
  <c r="W124" i="5"/>
  <c r="K124" i="5"/>
  <c r="H125" i="5"/>
  <c r="I125" i="5"/>
  <c r="V125" i="5"/>
  <c r="J125" i="5"/>
  <c r="K125" i="5"/>
  <c r="W125" i="5"/>
  <c r="I9" i="5"/>
  <c r="H9" i="5"/>
  <c r="J9" i="5"/>
  <c r="K9" i="5"/>
  <c r="H126" i="5"/>
  <c r="I126" i="5"/>
  <c r="K126" i="5"/>
  <c r="W126" i="5"/>
  <c r="J126" i="5"/>
  <c r="V126" i="5"/>
  <c r="W9" i="5"/>
  <c r="V9" i="5"/>
  <c r="J122" i="5"/>
  <c r="I122" i="5"/>
  <c r="K122" i="5"/>
  <c r="W122" i="5"/>
  <c r="V122" i="5"/>
  <c r="H122" i="5"/>
  <c r="J121" i="5"/>
  <c r="V121" i="5"/>
  <c r="W121" i="5"/>
  <c r="K121" i="5"/>
  <c r="I121" i="5"/>
  <c r="H121" i="5"/>
  <c r="J123" i="5"/>
  <c r="K123" i="5"/>
  <c r="V123" i="5"/>
  <c r="H123" i="5"/>
  <c r="I123" i="5"/>
  <c r="W123" i="5"/>
  <c r="Q5" i="14"/>
  <c r="Q84" i="14"/>
  <c r="O901" i="2"/>
  <c r="V63" i="5" s="1"/>
  <c r="Q69" i="14"/>
  <c r="O746" i="2"/>
  <c r="V51" i="5" s="1"/>
  <c r="Q58" i="14"/>
  <c r="Q49" i="14"/>
  <c r="Q61" i="14"/>
  <c r="Q50" i="14"/>
  <c r="Q70" i="14"/>
  <c r="E30" i="14"/>
  <c r="E18" i="14"/>
  <c r="E48" i="14"/>
  <c r="E13" i="14"/>
  <c r="Q18" i="14"/>
  <c r="O1068" i="2"/>
  <c r="V90" i="5" s="1"/>
  <c r="O352" i="2"/>
  <c r="W27" i="5" s="1"/>
  <c r="E28" i="14"/>
  <c r="W19"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J88" i="5"/>
  <c r="W75" i="5"/>
  <c r="J69" i="5"/>
  <c r="K88" i="5"/>
  <c r="K70" i="5"/>
  <c r="W20" i="5"/>
  <c r="K69" i="5"/>
  <c r="J75" i="5"/>
  <c r="W100" i="5"/>
  <c r="W68" i="5"/>
  <c r="E129" i="5"/>
  <c r="K27" i="5"/>
  <c r="H27" i="5"/>
  <c r="I27" i="5"/>
  <c r="I68" i="5"/>
  <c r="H68" i="5"/>
  <c r="I100" i="5"/>
  <c r="H100" i="5"/>
  <c r="I70" i="5"/>
  <c r="H70" i="5"/>
  <c r="V70" i="5"/>
  <c r="I69" i="5"/>
  <c r="H69" i="5"/>
  <c r="W97" i="5"/>
  <c r="W87" i="5"/>
  <c r="W70" i="5"/>
  <c r="J100" i="5"/>
  <c r="I73" i="5"/>
  <c r="H73"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J16"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J57" i="5"/>
  <c r="J103" i="5"/>
  <c r="V120" i="5"/>
  <c r="V106" i="5"/>
  <c r="J79" i="5"/>
  <c r="W54" i="5"/>
  <c r="J42" i="5"/>
  <c r="V26" i="5"/>
  <c r="W117" i="5"/>
  <c r="W11" i="5"/>
  <c r="V93" i="5"/>
  <c r="K13" i="5"/>
  <c r="K102" i="5"/>
  <c r="J80" i="5"/>
  <c r="J7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J115" i="5"/>
  <c r="J6" i="5"/>
  <c r="W40" i="5"/>
  <c r="W115"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37" i="5"/>
  <c r="H37" i="5"/>
  <c r="K39" i="5"/>
  <c r="J25" i="5"/>
  <c r="V92" i="5"/>
  <c r="J36" i="5"/>
  <c r="V39" i="5"/>
  <c r="W119" i="5"/>
  <c r="V115" i="5"/>
  <c r="V98" i="5"/>
  <c r="J67" i="5"/>
  <c r="V64" i="5"/>
  <c r="K12" i="5"/>
  <c r="K25" i="5"/>
  <c r="W101"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18" i="5"/>
  <c r="J37" i="5"/>
  <c r="J92" i="5"/>
  <c r="J119" i="5"/>
  <c r="J45" i="5"/>
  <c r="V67" i="5"/>
  <c r="J28" i="5"/>
  <c r="K101" i="5"/>
  <c r="W63" i="5"/>
  <c r="V118" i="5"/>
  <c r="K37" i="5"/>
  <c r="J13" i="5"/>
  <c r="J81"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W62" i="5" l="1"/>
  <c r="V53" i="5"/>
  <c r="Y53" i="5" s="1"/>
  <c r="V79" i="5"/>
  <c r="Y79" i="5" s="1"/>
  <c r="V78" i="5"/>
  <c r="Y78" i="5" s="1"/>
  <c r="V34" i="5"/>
  <c r="Y34" i="5" s="1"/>
  <c r="V76" i="5"/>
  <c r="Y128" i="5"/>
  <c r="L127" i="5"/>
  <c r="Y127" i="5"/>
  <c r="M127" i="5"/>
  <c r="N127" i="5" s="1"/>
  <c r="AA127" i="5" s="1"/>
  <c r="L128" i="5"/>
  <c r="M128" i="5"/>
  <c r="W76" i="5"/>
  <c r="V7" i="5"/>
  <c r="Y7" i="5" s="1"/>
  <c r="Y9" i="5"/>
  <c r="M124" i="5"/>
  <c r="N124" i="5" s="1"/>
  <c r="AA124" i="5" s="1"/>
  <c r="L125" i="5"/>
  <c r="M125" i="5"/>
  <c r="N125" i="5" s="1"/>
  <c r="AA125" i="5" s="1"/>
  <c r="L9" i="5"/>
  <c r="W74" i="5"/>
  <c r="Y124" i="5"/>
  <c r="Y126" i="5"/>
  <c r="L126" i="5"/>
  <c r="Y125" i="5"/>
  <c r="M126" i="5"/>
  <c r="M9" i="5"/>
  <c r="L124" i="5"/>
  <c r="V74" i="5"/>
  <c r="V72" i="5"/>
  <c r="Y121" i="5"/>
  <c r="L121" i="5"/>
  <c r="M121" i="5"/>
  <c r="N121" i="5" s="1"/>
  <c r="AA121" i="5" s="1"/>
  <c r="L122" i="5"/>
  <c r="Y122" i="5"/>
  <c r="M122" i="5"/>
  <c r="W72" i="5"/>
  <c r="W6" i="5"/>
  <c r="Y123" i="5"/>
  <c r="M123" i="5"/>
  <c r="L123" i="5"/>
  <c r="V77" i="5"/>
  <c r="Y77" i="5" s="1"/>
  <c r="V58" i="5"/>
  <c r="Y58" i="5" s="1"/>
  <c r="V49" i="5"/>
  <c r="Y49" i="5" s="1"/>
  <c r="V59" i="5"/>
  <c r="Y59" i="5" s="1"/>
  <c r="V50" i="5"/>
  <c r="Y50" i="5" s="1"/>
  <c r="W52" i="5"/>
  <c r="V80" i="5"/>
  <c r="Y80" i="5" s="1"/>
  <c r="V82" i="5"/>
  <c r="Y82" i="5" s="1"/>
  <c r="V62" i="5"/>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V65" i="5"/>
  <c r="Y65" i="5" s="1"/>
  <c r="L14" i="5"/>
  <c r="M19" i="5"/>
  <c r="Q19" i="5" s="1"/>
  <c r="M31" i="5"/>
  <c r="AB31" i="5" s="1"/>
  <c r="P30" i="14" s="1"/>
  <c r="Y14" i="5"/>
  <c r="M14" i="5"/>
  <c r="Q14" i="5" s="1"/>
  <c r="L19" i="5"/>
  <c r="Y55" i="5"/>
  <c r="L55" i="5"/>
  <c r="M55" i="5"/>
  <c r="Q112" i="14"/>
  <c r="Y21" i="5"/>
  <c r="Y84" i="5"/>
  <c r="Y69" i="5"/>
  <c r="R129" i="5"/>
  <c r="L71" i="5"/>
  <c r="L114" i="5"/>
  <c r="Y113" i="5"/>
  <c r="M29" i="5"/>
  <c r="Q29" i="5" s="1"/>
  <c r="Y44" i="5"/>
  <c r="Y105" i="5"/>
  <c r="Y114" i="5"/>
  <c r="M53" i="5"/>
  <c r="Q53" i="5" s="1"/>
  <c r="M114" i="5"/>
  <c r="AB114" i="5" s="1"/>
  <c r="P113" i="14" s="1"/>
  <c r="M113" i="5"/>
  <c r="Q113" i="5" s="1"/>
  <c r="L53" i="5"/>
  <c r="Y29" i="5"/>
  <c r="M75" i="5"/>
  <c r="AB75" i="5" s="1"/>
  <c r="P74" i="14" s="1"/>
  <c r="L113" i="5"/>
  <c r="L44" i="5"/>
  <c r="V4" i="5"/>
  <c r="M44" i="5"/>
  <c r="Q44" i="5" s="1"/>
  <c r="L29" i="5"/>
  <c r="O1510" i="2"/>
  <c r="V130" i="5" s="1"/>
  <c r="Y73" i="5"/>
  <c r="AH129" i="5"/>
  <c r="AG129" i="5"/>
  <c r="M20" i="5"/>
  <c r="Q20" i="5" s="1"/>
  <c r="Y68" i="5"/>
  <c r="M110" i="5"/>
  <c r="AB110" i="5" s="1"/>
  <c r="P109" i="14" s="1"/>
  <c r="P116" i="14"/>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L38" i="5"/>
  <c r="L48" i="5"/>
  <c r="L42" i="5"/>
  <c r="L34" i="5"/>
  <c r="L17" i="5"/>
  <c r="Y117" i="5"/>
  <c r="L115" i="5"/>
  <c r="Y57" i="5"/>
  <c r="Y12" i="5"/>
  <c r="M117" i="5"/>
  <c r="AB117" i="5" s="1"/>
  <c r="M99" i="5"/>
  <c r="AB99" i="5" s="1"/>
  <c r="P98" i="14" s="1"/>
  <c r="L16" i="5"/>
  <c r="Y11" i="5"/>
  <c r="M96" i="5"/>
  <c r="AB96" i="5" s="1"/>
  <c r="P95" i="14" s="1"/>
  <c r="M74" i="5"/>
  <c r="AB74" i="5" s="1"/>
  <c r="P73" i="14" s="1"/>
  <c r="Y109" i="5"/>
  <c r="Y116" i="5"/>
  <c r="M63" i="5"/>
  <c r="Q63" i="5" s="1"/>
  <c r="Y120" i="5"/>
  <c r="L79" i="5"/>
  <c r="L56" i="5"/>
  <c r="M13" i="5"/>
  <c r="Q13" i="5" s="1"/>
  <c r="M11" i="5"/>
  <c r="Q11" i="5" s="1"/>
  <c r="L23" i="5"/>
  <c r="M71" i="5"/>
  <c r="AB71" i="5" s="1"/>
  <c r="P70" i="14" s="1"/>
  <c r="L5" i="5"/>
  <c r="L57" i="5"/>
  <c r="Y89" i="5"/>
  <c r="M86" i="5"/>
  <c r="Q86" i="5" s="1"/>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L43" i="5"/>
  <c r="Y13" i="5"/>
  <c r="M84" i="5"/>
  <c r="AB84" i="5" s="1"/>
  <c r="P83" i="14" s="1"/>
  <c r="L49" i="5"/>
  <c r="L8" i="5"/>
  <c r="M79" i="5"/>
  <c r="AB79" i="5" s="1"/>
  <c r="P78" i="14" s="1"/>
  <c r="Y115" i="5"/>
  <c r="L45" i="5"/>
  <c r="M83" i="5"/>
  <c r="Q83" i="5" s="1"/>
  <c r="L32" i="5"/>
  <c r="M120" i="5"/>
  <c r="Q120" i="5" s="1"/>
  <c r="Y46" i="5"/>
  <c r="M77" i="5"/>
  <c r="AB77" i="5" s="1"/>
  <c r="P76" i="14" s="1"/>
  <c r="L64" i="5"/>
  <c r="M52" i="5"/>
  <c r="Q52" i="5" s="1"/>
  <c r="Y35" i="5"/>
  <c r="M45" i="5"/>
  <c r="AB45" i="5" s="1"/>
  <c r="P44" i="14" s="1"/>
  <c r="M118" i="5"/>
  <c r="AB118" i="5" s="1"/>
  <c r="M78" i="5"/>
  <c r="Q78" i="5" s="1"/>
  <c r="L33" i="5"/>
  <c r="L90" i="5"/>
  <c r="Y98" i="5"/>
  <c r="L51" i="5"/>
  <c r="L84" i="5"/>
  <c r="H129" i="5"/>
  <c r="M90" i="5"/>
  <c r="L110" i="5"/>
  <c r="M49" i="5"/>
  <c r="K129" i="5"/>
  <c r="L58" i="5"/>
  <c r="L119" i="5"/>
  <c r="I129" i="5"/>
  <c r="L10" i="5"/>
  <c r="M111" i="5"/>
  <c r="J129" i="5"/>
  <c r="Y8" i="5"/>
  <c r="L28" i="5"/>
  <c r="L12" i="5"/>
  <c r="M56" i="5"/>
  <c r="M54" i="5"/>
  <c r="L81" i="5"/>
  <c r="L118" i="5"/>
  <c r="L78" i="5"/>
  <c r="M43" i="5"/>
  <c r="L18" i="5"/>
  <c r="L39" i="5"/>
  <c r="L92" i="5"/>
  <c r="M25" i="5"/>
  <c r="M23" i="5"/>
  <c r="M48" i="5"/>
  <c r="L50" i="5"/>
  <c r="Y62" i="5" l="1"/>
  <c r="Y76" i="5"/>
  <c r="AB127" i="5"/>
  <c r="Q127" i="5"/>
  <c r="N128" i="5"/>
  <c r="AA128" i="5" s="1"/>
  <c r="Q128" i="5"/>
  <c r="AB128" i="5"/>
  <c r="Q124" i="5"/>
  <c r="AB124" i="5"/>
  <c r="AB125" i="5"/>
  <c r="Q125" i="5"/>
  <c r="Y74" i="5"/>
  <c r="AB9" i="5"/>
  <c r="P8" i="14" s="1"/>
  <c r="N9" i="5"/>
  <c r="AA9" i="5" s="1"/>
  <c r="Q9" i="5"/>
  <c r="N126" i="5"/>
  <c r="AA126" i="5" s="1"/>
  <c r="AB126" i="5"/>
  <c r="Q126" i="5"/>
  <c r="Y72" i="5"/>
  <c r="Q121" i="5"/>
  <c r="AB121" i="5"/>
  <c r="N122" i="5"/>
  <c r="AA122" i="5" s="1"/>
  <c r="Q122" i="5"/>
  <c r="AB122" i="5"/>
  <c r="Y6" i="5"/>
  <c r="Q123" i="5"/>
  <c r="N123" i="5"/>
  <c r="AA123" i="5" s="1"/>
  <c r="AB123" i="5"/>
  <c r="W129" i="5"/>
  <c r="Y52" i="5"/>
  <c r="AA82" i="5"/>
  <c r="Y5" i="5"/>
  <c r="V129" i="5"/>
  <c r="Q31" i="5"/>
  <c r="AB14" i="5"/>
  <c r="P13" i="14" s="1"/>
  <c r="N19" i="5"/>
  <c r="AA19" i="5" s="1"/>
  <c r="AB19" i="5"/>
  <c r="P18" i="14" s="1"/>
  <c r="N31" i="5"/>
  <c r="AA31" i="5" s="1"/>
  <c r="N14" i="5"/>
  <c r="AA14" i="5" s="1"/>
  <c r="AB55" i="5"/>
  <c r="P54" i="14" s="1"/>
  <c r="N55" i="5"/>
  <c r="AA55" i="5" s="1"/>
  <c r="Q55" i="5"/>
  <c r="X129"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N110" i="5"/>
  <c r="AA110" i="5" s="1"/>
  <c r="N27" i="5"/>
  <c r="AA27" i="5" s="1"/>
  <c r="N88" i="5"/>
  <c r="AA88" i="5" s="1"/>
  <c r="Q88" i="5"/>
  <c r="Q112" i="5"/>
  <c r="N112" i="5"/>
  <c r="AA112" i="5" s="1"/>
  <c r="Q27" i="5"/>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AB52" i="5"/>
  <c r="P51" i="14" s="1"/>
  <c r="P115" i="14"/>
  <c r="Q77" i="5"/>
  <c r="N77" i="5"/>
  <c r="AA77" i="5" s="1"/>
  <c r="L129" i="5"/>
  <c r="P119" i="14"/>
  <c r="P117" i="14"/>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29" i="5"/>
  <c r="P118" i="14"/>
  <c r="AB90" i="5"/>
  <c r="P89" i="14" s="1"/>
  <c r="N90" i="5"/>
  <c r="AA90" i="5" s="1"/>
  <c r="Q90" i="5"/>
  <c r="AB48" i="5"/>
  <c r="P47" i="14" s="1"/>
  <c r="N48" i="5"/>
  <c r="AA48" i="5" s="1"/>
  <c r="Q48" i="5"/>
  <c r="AA4" i="5"/>
  <c r="V131" i="5" l="1"/>
  <c r="Y129" i="5"/>
  <c r="X130" i="5"/>
  <c r="AA129" i="5"/>
  <c r="Q129" i="5"/>
  <c r="N129" i="5"/>
  <c r="AA13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<sst xmlns="http://schemas.openxmlformats.org/spreadsheetml/2006/main" count="55997" uniqueCount="16528">
  <si>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</si>
  <si>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</si>
  <si>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</si>
  <si>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</si>
  <si>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</si>
  <si>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</si>
  <si>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</si>
  <si>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</si>
  <si>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</si>
  <si>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</si>
  <si>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</si>
  <si>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</si>
  <si>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</si>
  <si>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</si>
  <si>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</si>
  <si>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</si>
  <si>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</si>
  <si>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</si>
  <si>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</si>
  <si>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</si>
  <si>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</si>
  <si>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</si>
  <si>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</si>
  <si>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</si>
  <si>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</si>
  <si>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</si>
  <si>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</si>
  <si>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</si>
  <si>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</si>
  <si>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</si>
  <si>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</si>
  <si>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</si>
  <si>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</si>
  <si>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</si>
  <si>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</si>
  <si>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</si>
  <si>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</si>
  <si>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</si>
  <si>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</si>
  <si>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</si>
  <si>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</si>
  <si>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</si>
  <si>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</si>
  <si>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</si>
  <si>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</si>
  <si>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</si>
  <si>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</si>
  <si>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</si>
  <si>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</si>
  <si>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</si>
  <si>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</si>
  <si>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</si>
  <si>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</si>
  <si>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</si>
  <si>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</si>
  <si>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</si>
  <si>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</si>
  <si>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</si>
  <si>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</si>
  <si>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</si>
  <si>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</si>
  <si>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</si>
  <si>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</si>
  <si>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</si>
  <si>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</si>
  <si>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</si>
  <si>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</si>
  <si>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</si>
  <si>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</si>
  <si>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</si>
  <si>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</si>
  <si>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</si>
  <si>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</si>
  <si>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</si>
  <si>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</si>
  <si>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</si>
  <si>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</si>
  <si>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</si>
  <si>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</si>
  <si>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</si>
  <si>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</si>
  <si>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</si>
  <si>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</si>
  <si>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</si>
  <si>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</si>
  <si>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</si>
  <si>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</si>
  <si>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</si>
  <si>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</si>
  <si>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</si>
  <si>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</si>
  <si>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</si>
  <si>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</si>
  <si>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</si>
  <si>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</si>
  <si>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</si>
  <si>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</si>
  <si>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</si>
  <si>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</si>
  <si>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</si>
  <si>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</si>
  <si>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</si>
  <si>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</si>
  <si>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</si>
  <si>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</si>
  <si>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</si>
  <si>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</si>
  <si>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</si>
  <si>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</si>
  <si>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</si>
  <si>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</si>
  <si>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</si>
  <si>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</si>
  <si>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</si>
  <si>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</si>
  <si>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</si>
  <si>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</si>
  <si>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</si>
  <si>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</si>
  <si>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</si>
  <si>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</si>
  <si>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</si>
  <si>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</si>
  <si>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</si>
  <si>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</si>
  <si>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</si>
  <si>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</si>
  <si>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</si>
  <si>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</si>
  <si>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</si>
  <si>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</si>
  <si>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</si>
  <si>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</si>
  <si>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</si>
  <si>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</si>
  <si>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</si>
  <si>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</si>
  <si>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</si>
  <si>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</si>
  <si>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</si>
  <si>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</si>
  <si>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</si>
  <si>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</si>
  <si>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</si>
  <si>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</si>
  <si>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</si>
  <si>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</si>
  <si>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</si>
  <si>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</si>
  <si>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</si>
  <si>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</si>
  <si>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</si>
  <si>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</si>
  <si>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</si>
  <si>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</si>
  <si>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</si>
  <si>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</si>
  <si>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</si>
  <si>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</si>
  <si>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</si>
  <si>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</si>
  <si>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</si>
  <si>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</si>
  <si>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</si>
  <si>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</si>
  <si>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</si>
  <si>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</si>
  <si>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</si>
  <si>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</si>
  <si>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</si>
  <si>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</si>
  <si>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</si>
  <si>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</si>
  <si>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</si>
  <si>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</si>
  <si>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</si>
  <si>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</si>
  <si>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</si>
  <si>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</si>
  <si>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</si>
  <si>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</si>
  <si>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</si>
  <si>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</si>
  <si>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</si>
  <si>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</si>
  <si>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</si>
  <si>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</si>
  <si>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</si>
  <si>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</si>
  <si>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</si>
  <si>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</si>
  <si>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</si>
  <si>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</si>
  <si>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</si>
  <si>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</si>
  <si>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</si>
  <si>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</si>
  <si>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</si>
  <si>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</si>
  <si>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</si>
  <si>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</si>
  <si>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</si>
  <si>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</si>
  <si>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</si>
  <si>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</si>
  <si>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</si>
  <si>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</si>
  <si>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</si>
  <si>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</si>
  <si>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</si>
  <si>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</si>
  <si>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</si>
  <si>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</si>
  <si>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</si>
  <si>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</si>
  <si>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</si>
  <si>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</si>
  <si>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</si>
  <si>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</si>
  <si>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</si>
  <si>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</si>
  <si>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</si>
  <si>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</si>
  <si>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</si>
  <si>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</si>
  <si>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</si>
  <si>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</si>
  <si>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</si>
  <si>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</si>
  <si>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</si>
  <si>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</si>
  <si>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</si>
  <si>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</si>
  <si>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</si>
  <si>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</si>
  <si>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</si>
  <si>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</si>
  <si>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</si>
  <si>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</si>
  <si>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</si>
  <si>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</si>
  <si>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</si>
  <si>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</si>
  <si>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</si>
  <si>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</si>
  <si>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</si>
  <si>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</si>
  <si>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</si>
  <si>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</si>
  <si>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</si>
  <si>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</si>
  <si>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</si>
  <si>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</si>
  <si>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</si>
  <si>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</si>
  <si>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</si>
  <si>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</si>
  <si>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</si>
  <si>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</si>
  <si>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</si>
  <si>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</si>
  <si>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</si>
  <si>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</si>
  <si>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</si>
  <si>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</si>
  <si>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</si>
  <si>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</si>
  <si>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</si>
  <si>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</si>
  <si>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</si>
  <si>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</si>
  <si>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</si>
  <si>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</si>
  <si>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</si>
  <si>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</si>
  <si>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</si>
  <si>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</si>
  <si>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</si>
  <si>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</si>
  <si>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</si>
  <si>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</si>
  <si>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</si>
  <si>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</si>
  <si>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</si>
  <si>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</si>
  <si>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</si>
  <si>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</si>
  <si>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</si>
  <si>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</si>
  <si>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</si>
  <si>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</si>
  <si>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</si>
  <si>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</si>
  <si>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</si>
  <si>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</si>
  <si>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</si>
  <si>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</si>
  <si>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</si>
  <si>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</si>
  <si>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</si>
  <si>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</si>
  <si>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</si>
  <si>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</si>
  <si>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</si>
  <si>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</si>
  <si>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</si>
  <si>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</si>
  <si>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</si>
  <si>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</si>
  <si>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</si>
  <si>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</si>
  <si>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</si>
  <si>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</si>
  <si>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</si>
  <si>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</si>
  <si>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</si>
  <si>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</si>
  <si>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</si>
  <si>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</si>
  <si>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</si>
  <si>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</si>
  <si>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</si>
  <si>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</si>
  <si>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</si>
  <si>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</si>
  <si>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</si>
  <si>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</si>
  <si>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</si>
  <si>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</si>
  <si>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</si>
  <si>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</si>
  <si>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</si>
  <si>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</si>
  <si>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</si>
  <si>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</si>
  <si>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</si>
  <si>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</si>
  <si>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</si>
  <si>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</si>
  <si>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</si>
  <si>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</si>
  <si>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</si>
  <si>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</si>
  <si>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</si>
  <si>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</si>
  <si>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</si>
  <si>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</si>
  <si>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</si>
  <si>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</si>
  <si>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</si>
  <si>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</si>
  <si>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</si>
  <si>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</si>
  <si>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</si>
  <si>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</si>
  <si>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</si>
  <si>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</si>
  <si>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</si>
  <si>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</si>
  <si>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</si>
  <si>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</si>
  <si>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</si>
  <si>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</si>
  <si>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</si>
  <si>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</si>
  <si>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</si>
  <si>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</si>
  <si>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</si>
  <si>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</si>
  <si>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</si>
  <si>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</si>
  <si>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</si>
  <si>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</si>
  <si>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</si>
  <si>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</si>
  <si>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</si>
  <si>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</si>
  <si>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</si>
  <si>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</si>
  <si>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</si>
  <si>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</si>
  <si>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</si>
  <si>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</si>
  <si>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</si>
  <si>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</si>
  <si>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</si>
  <si>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</si>
  <si>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</si>
  <si>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</si>
  <si>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</si>
  <si>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</si>
  <si>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</si>
  <si>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</si>
  <si>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</si>
  <si>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</si>
  <si>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</si>
  <si>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</si>
  <si>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</si>
  <si>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</si>
  <si>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</si>
  <si>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</si>
  <si>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</si>
  <si>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</si>
  <si>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</si>
  <si>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</si>
  <si>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</si>
  <si>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</si>
  <si>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</si>
  <si>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</si>
  <si>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</si>
  <si>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</si>
  <si>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</si>
  <si>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</si>
  <si>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</si>
  <si>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</si>
  <si>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</si>
  <si>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</si>
  <si>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</si>
  <si>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</si>
  <si>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</si>
  <si>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</si>
  <si>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</si>
  <si>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</si>
  <si>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</si>
  <si>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</si>
  <si>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</si>
  <si>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</si>
  <si>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</si>
  <si>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</si>
  <si>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</si>
  <si>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</si>
  <si>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</si>
  <si>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</si>
  <si>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</si>
  <si>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</si>
  <si>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</si>
  <si>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</si>
  <si>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</si>
  <si>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</si>
  <si>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</si>
  <si>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</si>
  <si>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</si>
  <si>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</si>
  <si>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</si>
  <si>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</si>
  <si>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</si>
  <si>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</si>
  <si>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</si>
  <si>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</si>
  <si>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</si>
  <si>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</si>
  <si>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</si>
  <si>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</si>
  <si>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</si>
  <si>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</si>
  <si>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</si>
  <si>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</si>
  <si>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</si>
  <si>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</si>
  <si>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</si>
  <si>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</si>
  <si>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</si>
  <si>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</si>
  <si>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</si>
  <si>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</si>
  <si>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</si>
  <si>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</si>
  <si>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</si>
  <si>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</si>
  <si>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</si>
  <si>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</si>
  <si>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</si>
  <si>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</si>
  <si>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</si>
  <si>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</si>
  <si>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</si>
  <si>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</si>
  <si>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</si>
  <si>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</si>
  <si>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</si>
  <si>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</si>
  <si>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</si>
  <si>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</si>
  <si>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</si>
  <si>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</si>
  <si>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</si>
  <si>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</si>
  <si>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</si>
  <si>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</si>
  <si>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</si>
  <si>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</si>
  <si>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</si>
  <si>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</si>
  <si>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</si>
  <si>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</si>
  <si>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</si>
  <si>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</si>
  <si>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</si>
  <si>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</si>
  <si>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</si>
  <si>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</si>
  <si>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</si>
  <si>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</si>
  <si>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</si>
  <si>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</si>
  <si>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</si>
  <si>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</si>
  <si>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</si>
  <si>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</si>
  <si>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</si>
  <si>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</si>
  <si>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</si>
  <si>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</si>
  <si>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</si>
  <si>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</si>
  <si>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</si>
  <si>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</si>
  <si>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</si>
  <si>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</si>
  <si>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</si>
  <si>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</si>
  <si>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</si>
  <si>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</si>
  <si>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</si>
  <si>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</si>
  <si>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</si>
  <si>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</si>
  <si>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</si>
  <si>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</si>
  <si>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</si>
  <si>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</si>
  <si>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</si>
  <si>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</si>
  <si>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</si>
  <si>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</si>
  <si>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</si>
  <si>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</si>
  <si>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</si>
  <si>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</si>
  <si>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</si>
  <si>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</si>
  <si>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</si>
  <si>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</si>
  <si>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</si>
  <si>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</si>
  <si>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</si>
  <si>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</si>
  <si>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</si>
  <si>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</si>
  <si>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</si>
  <si>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</si>
  <si>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</si>
  <si>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</si>
  <si>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</si>
  <si>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</si>
  <si>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</si>
  <si>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</si>
  <si>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</si>
  <si>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</si>
  <si>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</si>
  <si>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</si>
  <si>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</si>
  <si>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</si>
  <si>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</si>
  <si>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</si>
  <si>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</si>
  <si>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</si>
  <si>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</si>
  <si>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</si>
  <si>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</si>
  <si>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</si>
  <si>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</si>
  <si>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</si>
  <si>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</si>
  <si>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</si>
  <si>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</si>
  <si>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</si>
  <si>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</si>
  <si>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</si>
  <si>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</si>
  <si>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</si>
  <si>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</si>
  <si>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</si>
  <si>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</si>
  <si>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</si>
  <si>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</si>
  <si>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</si>
  <si>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</si>
  <si>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</si>
  <si>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</si>
  <si>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</si>
  <si>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</si>
  <si>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</si>
  <si>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</si>
  <si>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</si>
  <si>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</si>
  <si>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</si>
  <si>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</si>
  <si>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</si>
  <si>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</si>
  <si>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</si>
  <si>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</si>
  <si>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</si>
  <si>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</si>
  <si>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</si>
  <si>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</si>
  <si>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</si>
  <si>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</si>
  <si>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</si>
  <si>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</si>
  <si>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</si>
  <si>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</si>
  <si>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</si>
  <si>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</si>
  <si>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</si>
  <si>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</si>
  <si>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</si>
  <si>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</si>
  <si>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</si>
  <si>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</si>
  <si>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</si>
  <si>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</si>
  <si>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</si>
  <si>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</si>
  <si>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</si>
  <si>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</si>
  <si>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</si>
  <si>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</si>
  <si>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</si>
  <si>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</si>
  <si>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</si>
  <si>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</si>
  <si>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</si>
  <si>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</si>
  <si>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</si>
  <si>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</si>
  <si>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</si>
  <si>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</si>
  <si>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</si>
  <si>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</si>
  <si>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</si>
  <si>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</si>
  <si>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</si>
  <si>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</si>
  <si>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</si>
  <si>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</si>
  <si>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</si>
  <si>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</si>
  <si>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</si>
  <si>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</si>
  <si>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</si>
  <si>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</si>
  <si>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</si>
  <si>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</si>
  <si>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</si>
  <si>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</si>
  <si>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</si>
  <si>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</si>
  <si>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</si>
  <si>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</si>
  <si>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</si>
  <si>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</si>
  <si>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</si>
  <si>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</si>
  <si>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</si>
  <si>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</si>
  <si>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</si>
  <si>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</si>
  <si>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</si>
  <si>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</si>
  <si>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</si>
  <si>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</si>
  <si>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</si>
  <si>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</si>
  <si>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</si>
  <si>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</si>
  <si>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</si>
  <si>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</si>
  <si>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</si>
  <si>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</si>
  <si>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</si>
  <si>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</si>
  <si>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</si>
  <si>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</si>
  <si>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</si>
  <si>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</si>
  <si>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</si>
  <si>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</si>
  <si>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</si>
  <si>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</si>
  <si>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</si>
  <si>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</si>
  <si>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</si>
  <si>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</si>
  <si>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</si>
  <si>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</si>
  <si>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</si>
  <si>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</si>
  <si>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</si>
  <si>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</si>
  <si>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</si>
  <si>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</si>
  <si>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</si>
  <si>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</si>
  <si>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</si>
  <si>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</si>
  <si>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</si>
  <si>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</si>
  <si>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</si>
  <si>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</si>
  <si>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</si>
  <si>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</si>
  <si>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</si>
  <si>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</si>
  <si>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</si>
  <si>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</si>
  <si>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</si>
  <si>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</si>
  <si>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</si>
  <si>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</si>
  <si>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</si>
  <si>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</si>
  <si>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</si>
  <si>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</si>
  <si>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</si>
  <si>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</si>
  <si>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</si>
  <si>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</si>
  <si>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</si>
  <si>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</si>
  <si>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</si>
  <si>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</si>
  <si>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</si>
  <si>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</si>
  <si>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</si>
  <si>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</si>
  <si>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</si>
  <si>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</si>
  <si>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</si>
  <si>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</si>
  <si>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</si>
  <si>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</si>
  <si>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</si>
  <si>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</si>
  <si>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</si>
  <si>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</si>
  <si>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</si>
  <si>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</si>
  <si>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</si>
  <si>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</si>
  <si>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</si>
  <si>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</si>
  <si>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</si>
  <si>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</si>
  <si>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</si>
  <si>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</si>
  <si>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</si>
  <si>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</si>
  <si>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</si>
  <si>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</si>
  <si>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</si>
  <si>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</si>
  <si>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</si>
  <si>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</si>
  <si>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</si>
  <si>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</si>
  <si>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</si>
  <si>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</si>
  <si>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</si>
  <si>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</si>
  <si>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</si>
  <si>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</si>
  <si>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</si>
  <si>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</si>
  <si>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</si>
  <si>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</si>
  <si>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</si>
  <si>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</si>
  <si>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</si>
  <si>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</si>
  <si>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</si>
  <si>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</si>
  <si>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</si>
  <si>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</si>
  <si>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</si>
  <si>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</si>
  <si>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</si>
  <si>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</si>
  <si>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</si>
  <si>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</si>
  <si>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</si>
  <si>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</si>
  <si>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</si>
  <si>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</si>
  <si>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</si>
  <si>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</si>
  <si>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</si>
  <si>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</si>
  <si>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</si>
  <si>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</si>
  <si>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</si>
  <si>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</si>
  <si>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</si>
  <si>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</si>
  <si>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</si>
  <si>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</si>
  <si>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</si>
  <si>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</si>
  <si>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</si>
  <si>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</si>
  <si>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</si>
  <si>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</si>
  <si>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</si>
  <si>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</si>
  <si>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</si>
  <si>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</si>
  <si>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</si>
  <si>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</si>
  <si>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</si>
  <si>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</si>
  <si>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</si>
  <si>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</si>
  <si>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</si>
  <si>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</si>
  <si>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</si>
  <si>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</si>
  <si>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</si>
  <si>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</si>
  <si>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</si>
  <si>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</si>
  <si>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</si>
  <si>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</si>
  <si>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</si>
  <si>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</si>
  <si>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</si>
  <si>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</si>
  <si>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</si>
  <si>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</si>
  <si>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</si>
  <si>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</si>
  <si>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</si>
  <si>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</si>
  <si>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</si>
  <si>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</si>
  <si>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</si>
  <si>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</si>
  <si>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</si>
  <si>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</si>
  <si>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</si>
  <si>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</si>
  <si>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</si>
  <si>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</si>
  <si>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</si>
  <si>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</si>
  <si>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</si>
  <si>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</si>
  <si>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</si>
  <si>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</si>
  <si>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</si>
  <si>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</si>
  <si>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</si>
  <si>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</si>
  <si>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</si>
  <si>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</si>
  <si>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</si>
  <si>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</si>
  <si>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</si>
  <si>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</si>
  <si>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</si>
  <si>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</si>
  <si>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</si>
  <si>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</si>
  <si>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</si>
  <si>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</si>
  <si>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</si>
  <si>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</si>
  <si>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</si>
  <si>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</si>
  <si>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</si>
  <si>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</si>
  <si>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</si>
  <si>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</si>
  <si>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</si>
  <si>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</si>
  <si>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</si>
  <si>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</si>
  <si>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</si>
  <si>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</si>
  <si>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</si>
  <si>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</si>
  <si>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</si>
  <si>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</si>
  <si>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</si>
  <si>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</si>
  <si>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</si>
  <si>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</si>
  <si>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</si>
  <si>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</si>
  <si>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</si>
  <si>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</si>
  <si>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</si>
  <si>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</si>
  <si>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</si>
  <si>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</si>
  <si>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</si>
  <si>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</si>
  <si>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</si>
  <si>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</si>
  <si>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</si>
  <si>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</si>
  <si>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</si>
  <si>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</si>
  <si>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</si>
  <si>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</si>
  <si>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</si>
  <si>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</si>
  <si>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</si>
  <si>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</si>
  <si>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</si>
  <si>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</si>
  <si>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</si>
  <si>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</si>
  <si>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</si>
  <si>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</si>
  <si>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</si>
  <si>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</si>
  <si>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</si>
  <si>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</si>
  <si>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</si>
  <si>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</si>
  <si>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</si>
  <si>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</si>
  <si>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</si>
  <si>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</si>
  <si>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</si>
  <si>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</si>
  <si>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</si>
  <si>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</si>
  <si>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</si>
  <si>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</si>
  <si>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</si>
  <si>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</si>
  <si>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</si>
  <si>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</si>
  <si>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</si>
  <si>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</si>
  <si>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</si>
  <si>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</si>
  <si>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</si>
  <si>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</si>
  <si>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</si>
  <si>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</si>
  <si>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</si>
  <si>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</si>
  <si>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</si>
  <si>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</si>
  <si>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</si>
  <si>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</si>
  <si>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</si>
  <si>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</si>
  <si>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</si>
  <si>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</si>
  <si>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</si>
  <si>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</si>
  <si>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</si>
  <si>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</si>
  <si>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</si>
  <si>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</si>
  <si>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</si>
  <si>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</si>
  <si>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</si>
  <si>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</si>
  <si>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</si>
  <si>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</si>
  <si>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</si>
  <si>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</si>
  <si>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</si>
  <si>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</si>
  <si>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</si>
  <si>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</si>
  <si>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</si>
  <si>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</si>
  <si>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</si>
  <si>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</si>
  <si>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</si>
  <si>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</si>
  <si>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</si>
  <si>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</si>
  <si>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</si>
  <si>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</si>
  <si>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</si>
  <si>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</si>
  <si>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</si>
  <si>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</si>
  <si>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</si>
  <si>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</si>
  <si>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</si>
  <si>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</si>
  <si>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</si>
  <si>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</si>
  <si>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</si>
  <si>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</si>
  <si>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</si>
  <si>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</si>
  <si>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</si>
  <si>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</si>
  <si>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</si>
  <si>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</si>
  <si>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</si>
  <si>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</si>
  <si>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</si>
  <si>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</si>
  <si>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</si>
  <si>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</si>
  <si>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</si>
  <si>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</si>
  <si>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</si>
  <si>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</si>
  <si>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</si>
  <si>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</si>
  <si>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</si>
  <si>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</si>
  <si>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</si>
  <si>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</si>
  <si>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</si>
  <si>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</si>
  <si>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</si>
  <si>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</si>
  <si>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</si>
  <si>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</si>
  <si>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</si>
  <si>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</si>
  <si>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</si>
  <si>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</si>
  <si>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</si>
  <si>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</si>
  <si>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</si>
  <si>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</si>
  <si>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</si>
  <si>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</si>
  <si>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</si>
  <si>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</si>
  <si>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</si>
  <si>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</si>
  <si>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</si>
  <si>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</si>
  <si>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</si>
  <si>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</si>
  <si>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</si>
  <si>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</si>
  <si>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</si>
  <si>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</si>
  <si>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</si>
  <si>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</si>
  <si>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</si>
  <si>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</si>
  <si>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</si>
  <si>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</si>
  <si>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</si>
  <si>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</si>
  <si>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</si>
  <si>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</si>
  <si>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</si>
  <si>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</si>
  <si>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</si>
  <si>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</si>
  <si>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</si>
  <si>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</si>
  <si>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</si>
  <si>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</si>
  <si>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</si>
  <si>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</si>
  <si>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</si>
  <si>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</si>
  <si>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</si>
  <si>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</si>
  <si>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</si>
  <si>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</si>
  <si>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</si>
  <si>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</si>
  <si>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</si>
  <si>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</si>
  <si>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</si>
  <si>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</si>
  <si>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</si>
  <si>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</si>
  <si>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</si>
  <si>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</si>
  <si>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</si>
  <si>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</si>
  <si>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</si>
  <si>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</si>
  <si>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</si>
  <si>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</si>
  <si>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</si>
  <si>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</si>
  <si>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</si>
  <si>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</si>
  <si>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</si>
  <si>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</si>
  <si>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</si>
  <si>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</si>
  <si>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</si>
  <si>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</si>
  <si>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</si>
  <si>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</si>
  <si>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</si>
  <si>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</si>
  <si>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</si>
  <si>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</si>
  <si>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</si>
  <si>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</si>
  <si>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</si>
  <si>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</si>
  <si>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</si>
  <si>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</si>
  <si>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</si>
  <si>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</si>
  <si>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</si>
  <si>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</si>
  <si>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</si>
  <si>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</si>
  <si>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</si>
  <si>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</si>
  <si>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</si>
  <si>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</si>
  <si>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</si>
  <si>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</si>
  <si>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</si>
  <si>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</si>
  <si>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</si>
  <si>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</si>
  <si>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</si>
  <si>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</si>
  <si>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</si>
  <si>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</si>
  <si>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</si>
  <si>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</si>
  <si>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</si>
  <si>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</si>
  <si>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</si>
  <si>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</si>
  <si>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</si>
  <si>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</si>
  <si>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</si>
  <si>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</si>
  <si>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</si>
  <si>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</si>
  <si>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</si>
  <si>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</si>
  <si>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</si>
  <si>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</si>
  <si>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</si>
  <si>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</si>
  <si>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</si>
  <si>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</si>
  <si>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</si>
  <si>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</si>
  <si>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</si>
  <si>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</si>
  <si>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</si>
  <si>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</si>
  <si>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</si>
  <si>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</si>
  <si>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</si>
  <si>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</si>
  <si>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</si>
  <si>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</si>
  <si>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</si>
  <si>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</si>
  <si>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</si>
  <si>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</si>
  <si>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</si>
  <si>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</si>
  <si>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</si>
  <si>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</si>
  <si>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</si>
  <si>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</si>
  <si>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</si>
  <si>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</si>
  <si>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</si>
  <si>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</si>
  <si>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</si>
  <si>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</si>
  <si>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</si>
  <si>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</si>
  <si>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</si>
  <si>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</si>
  <si>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</si>
  <si>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</si>
  <si>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</si>
  <si>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</si>
  <si>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</si>
  <si>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</si>
  <si>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</si>
  <si>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</si>
  <si>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</si>
  <si>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</si>
  <si>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</si>
  <si>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</si>
  <si>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</si>
  <si>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</si>
  <si>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</si>
  <si>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</si>
  <si>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</si>
  <si>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</si>
  <si>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</si>
  <si>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</si>
  <si>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</si>
  <si>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</si>
  <si>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</si>
  <si>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</si>
  <si>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</si>
  <si>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</si>
  <si>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</si>
  <si>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</si>
  <si>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</si>
  <si>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</si>
  <si>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</si>
  <si>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</si>
  <si>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</si>
  <si>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</si>
  <si>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</si>
  <si>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</si>
  <si>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</si>
  <si>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</si>
  <si>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</si>
  <si>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</si>
  <si>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</si>
  <si>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</si>
  <si>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</si>
  <si>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</si>
  <si>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</si>
  <si>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</si>
  <si>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</si>
  <si>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</si>
  <si>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</si>
  <si>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</si>
  <si>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</si>
  <si>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</si>
  <si>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</si>
  <si>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</si>
  <si>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</si>
  <si>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</si>
  <si>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</si>
  <si>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</si>
  <si>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</si>
  <si>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</si>
  <si>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</si>
  <si>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</si>
  <si>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</si>
  <si>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</si>
  <si>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</si>
  <si>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</si>
  <si>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</si>
  <si>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</si>
  <si>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</si>
  <si>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</si>
  <si>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</si>
  <si>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</si>
  <si>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</si>
  <si>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</si>
  <si>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</si>
  <si>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</si>
  <si>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</si>
  <si>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</si>
  <si>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</si>
  <si>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</si>
  <si>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</si>
  <si>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</si>
  <si>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</si>
  <si>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</si>
  <si>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</si>
  <si>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</si>
  <si>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</si>
  <si>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</si>
  <si>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</si>
  <si>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</si>
  <si>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</si>
  <si>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</si>
  <si>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</si>
  <si>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</si>
  <si>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</si>
  <si>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</si>
  <si>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</si>
  <si>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</si>
  <si>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</si>
  <si>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</si>
  <si>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</si>
  <si>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</si>
  <si>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</si>
  <si>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</si>
  <si>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</si>
  <si>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</si>
  <si>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</si>
  <si>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</si>
  <si>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</si>
  <si>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</si>
  <si>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</si>
  <si>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</si>
  <si>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</si>
  <si>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</si>
  <si>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</si>
  <si>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</si>
  <si>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</si>
  <si>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</si>
  <si>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</si>
  <si>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</si>
  <si>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</si>
  <si>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</si>
  <si>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</si>
  <si>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</si>
  <si>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</si>
  <si>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</si>
  <si>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</si>
  <si>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</si>
  <si>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</si>
  <si>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</si>
  <si>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</si>
  <si>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</si>
  <si>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</si>
  <si>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</si>
  <si>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</si>
  <si>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</si>
  <si>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</si>
  <si>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</si>
  <si>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</si>
  <si>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</si>
  <si>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</si>
  <si>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</si>
  <si>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</si>
  <si>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</si>
  <si>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</si>
  <si>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</si>
  <si>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</si>
  <si>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</si>
  <si>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</si>
  <si>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</si>
  <si>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</si>
  <si>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</si>
  <si>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</si>
  <si>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</si>
  <si>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</si>
  <si>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</si>
  <si>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</si>
  <si>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</si>
  <si>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</si>
  <si>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</si>
  <si>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</si>
  <si>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</si>
  <si>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</si>
  <si>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</si>
  <si>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</si>
  <si>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</si>
  <si>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</si>
  <si>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</si>
  <si>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</si>
  <si>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</si>
  <si>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</si>
  <si>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</si>
  <si>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</si>
  <si>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</si>
  <si>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</si>
  <si>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</si>
  <si>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</si>
  <si>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</si>
  <si>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</si>
  <si>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</si>
  <si>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</si>
  <si>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</si>
  <si>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</si>
  <si>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</si>
  <si>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</si>
  <si>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</si>
  <si>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</si>
  <si>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</si>
  <si>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</si>
  <si>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</si>
  <si>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</si>
  <si>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</si>
  <si>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</si>
  <si>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</si>
  <si>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</si>
  <si>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</si>
  <si>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</si>
  <si>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</si>
  <si>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</si>
  <si>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</si>
  <si>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</si>
  <si>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</si>
  <si>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</si>
  <si>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</si>
  <si>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</si>
  <si>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</si>
  <si>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</si>
  <si>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</si>
  <si>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</si>
  <si>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</si>
  <si>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</si>
  <si>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</si>
  <si>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</si>
  <si>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</si>
  <si>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</si>
  <si>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</si>
  <si>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</si>
  <si>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</si>
  <si>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</si>
  <si>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</si>
  <si>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</si>
  <si>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</si>
  <si>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</si>
  <si>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</si>
  <si>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</si>
  <si>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</si>
  <si>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</si>
  <si>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</si>
  <si>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</si>
  <si>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</si>
  <si>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</si>
  <si>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</si>
  <si>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</si>
  <si>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</si>
  <si>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</si>
  <si>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</si>
  <si>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</si>
  <si>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</si>
  <si>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</si>
  <si>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</si>
  <si>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</si>
  <si>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</si>
  <si>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</si>
  <si>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</si>
  <si>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</si>
  <si>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</si>
  <si>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</si>
  <si>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</si>
  <si>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</si>
  <si>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</si>
  <si>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</si>
  <si>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</si>
  <si>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</si>
  <si>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</si>
  <si>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</si>
  <si>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</si>
  <si>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</si>
  <si>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</si>
  <si>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</si>
  <si>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</si>
  <si>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</si>
  <si>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</si>
  <si>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</si>
  <si>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</si>
  <si>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</si>
  <si>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</si>
  <si>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</si>
  <si>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</si>
  <si>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</si>
  <si>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</si>
  <si>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</si>
  <si>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</si>
  <si>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</si>
  <si>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</si>
  <si>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</si>
  <si>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</si>
  <si>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</si>
  <si>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</si>
  <si>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</si>
  <si>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</si>
  <si>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</si>
  <si>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</si>
  <si>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</si>
  <si>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</si>
  <si>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</si>
  <si>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</si>
  <si>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</si>
  <si>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</si>
  <si>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</si>
  <si>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</si>
  <si>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</si>
  <si>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</si>
  <si>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</si>
  <si>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</si>
  <si>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</si>
  <si>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</si>
  <si>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</si>
  <si>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</si>
  <si>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</si>
  <si>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</si>
  <si>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</si>
  <si>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</si>
  <si>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</si>
  <si>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</si>
  <si>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</si>
  <si>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</si>
  <si>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</si>
  <si>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</si>
  <si>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</si>
  <si>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</si>
  <si>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</si>
  <si>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</si>
  <si>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</si>
  <si>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</si>
  <si>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</si>
  <si>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</si>
  <si>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</si>
  <si>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</si>
  <si>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</si>
  <si>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</si>
  <si>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</si>
  <si>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</si>
  <si>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</si>
  <si>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</si>
  <si>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</si>
  <si>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</si>
  <si>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</si>
  <si>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</si>
  <si>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</si>
  <si>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</si>
  <si>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</si>
  <si>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</si>
  <si>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</si>
  <si>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</si>
  <si>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</si>
  <si>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</si>
  <si>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</si>
  <si>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</si>
  <si>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</si>
  <si>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</si>
  <si>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</si>
  <si>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</si>
  <si>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</si>
  <si>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</si>
  <si>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</si>
  <si>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</si>
  <si>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</si>
  <si>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</si>
  <si>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</si>
  <si>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</si>
  <si>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</si>
  <si>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</si>
  <si>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</si>
  <si>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</si>
  <si>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</si>
  <si>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</si>
  <si>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</si>
  <si>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</si>
  <si>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</si>
  <si>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</si>
  <si>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</si>
  <si>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</si>
  <si>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</si>
  <si>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</si>
  <si>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</si>
  <si>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</si>
  <si>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</si>
  <si>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</si>
  <si>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</si>
  <si>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</si>
  <si>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</si>
  <si>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</si>
  <si>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</si>
  <si>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</si>
  <si>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</si>
  <si>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</si>
  <si>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</si>
  <si>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</si>
  <si>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</si>
  <si>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</si>
  <si>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</si>
  <si>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</si>
  <si>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</si>
  <si>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</si>
  <si>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</si>
  <si>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</si>
  <si>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</si>
  <si>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</si>
  <si>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</si>
  <si>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</si>
  <si>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</si>
  <si>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</si>
  <si>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</si>
  <si>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</si>
  <si>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</si>
  <si>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</si>
  <si>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</si>
  <si>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</si>
  <si>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</si>
  <si>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</si>
  <si>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</si>
  <si>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</si>
  <si>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</si>
  <si>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</si>
  <si>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</si>
  <si>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</si>
  <si>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</si>
  <si>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</si>
  <si>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</si>
  <si>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</si>
  <si>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</si>
  <si>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</si>
  <si>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</si>
  <si>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</si>
  <si>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</si>
  <si>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</si>
  <si>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</si>
  <si>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</si>
  <si>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</si>
  <si>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</si>
  <si>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</si>
  <si>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</si>
  <si>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</si>
  <si>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</si>
  <si>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</si>
  <si>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</si>
  <si>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</si>
  <si>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</si>
  <si>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</si>
  <si>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</si>
  <si>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</si>
  <si>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</si>
  <si>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</si>
  <si>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</si>
  <si>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</si>
  <si>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</si>
  <si>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</si>
  <si>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</si>
  <si>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</si>
  <si>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</si>
  <si>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</si>
  <si>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</si>
  <si>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</si>
  <si>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</si>
  <si>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</si>
  <si>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</si>
  <si>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</si>
  <si>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</si>
  <si>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</si>
  <si>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</si>
  <si>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</si>
  <si>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</si>
  <si>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</si>
  <si>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</si>
  <si>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</si>
  <si>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</si>
  <si>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</si>
  <si>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</si>
  <si>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</si>
  <si>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</si>
  <si>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</si>
  <si>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</si>
  <si>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</si>
  <si>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</si>
  <si>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</si>
  <si>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</si>
  <si>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</si>
  <si>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</si>
  <si>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</si>
  <si>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</si>
  <si>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</si>
  <si>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</si>
  <si>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</si>
  <si>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</si>
  <si>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</si>
  <si>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</si>
  <si>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</si>
  <si>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</si>
  <si>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</si>
  <si>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</si>
  <si>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</si>
  <si>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</si>
  <si>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</si>
  <si>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</si>
  <si>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</si>
  <si>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</si>
  <si>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</si>
  <si>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</si>
  <si>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</si>
  <si>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</si>
  <si>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</si>
  <si>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</si>
  <si>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</si>
  <si>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</si>
  <si>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</si>
  <si>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</si>
  <si>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</si>
  <si>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</si>
  <si>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</si>
  <si>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</si>
  <si>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</si>
  <si>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</si>
  <si>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</si>
  <si>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</si>
  <si>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</si>
  <si>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</si>
  <si>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</si>
  <si>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</si>
  <si>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</si>
  <si>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</si>
  <si>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</si>
  <si>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</si>
  <si>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</si>
  <si>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</si>
  <si>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</si>
  <si>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</si>
  <si>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</si>
  <si>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</si>
  <si>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</si>
  <si>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</si>
  <si>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</si>
  <si>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</si>
  <si>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</si>
  <si>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</si>
  <si>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</si>
  <si>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</si>
  <si>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</si>
  <si>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</si>
  <si>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</si>
  <si>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</si>
  <si>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</si>
  <si>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</si>
  <si>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</si>
  <si>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</si>
  <si>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</si>
  <si>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</si>
  <si>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</si>
  <si>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</si>
  <si>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</si>
  <si>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</si>
  <si>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</si>
  <si>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</si>
  <si>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</si>
  <si>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</si>
  <si>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</si>
  <si>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</si>
  <si>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</si>
  <si>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</si>
  <si>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</si>
  <si>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</si>
  <si>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</si>
  <si>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</si>
  <si>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</si>
  <si>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</si>
  <si>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</si>
  <si>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</si>
  <si>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</si>
  <si>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</si>
  <si>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</si>
  <si>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</si>
  <si>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</si>
  <si>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</si>
  <si>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</si>
  <si>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</si>
  <si>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</si>
  <si>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</si>
  <si>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</si>
  <si>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</si>
  <si>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</si>
  <si>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</si>
  <si>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</si>
  <si>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</si>
  <si>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</si>
  <si>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</si>
  <si>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</si>
  <si>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</si>
  <si>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</si>
  <si>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</si>
  <si>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</si>
  <si>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</si>
  <si>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</si>
  <si>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</si>
  <si>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</si>
  <si>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</si>
  <si>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</si>
  <si>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</si>
  <si>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</si>
  <si>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</si>
  <si>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</si>
  <si>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</si>
  <si>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</si>
  <si>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</si>
  <si>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</si>
  <si>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</si>
  <si>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</si>
  <si>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</si>
  <si>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</si>
  <si>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</si>
  <si>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</si>
  <si>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</si>
  <si>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</si>
  <si>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</si>
  <si>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</si>
  <si>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</si>
  <si>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</si>
  <si>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</si>
  <si>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</si>
  <si>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</si>
  <si>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</si>
  <si>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</si>
  <si>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</si>
  <si>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</si>
  <si>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</si>
  <si>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</si>
  <si>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</si>
  <si>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</si>
  <si>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</si>
  <si>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</si>
  <si>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</si>
  <si>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</si>
  <si>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</si>
  <si>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</si>
  <si>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</si>
  <si>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</si>
  <si>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</si>
  <si>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</si>
  <si>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</si>
  <si>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</si>
  <si>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</si>
  <si>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</si>
  <si>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</si>
  <si>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</si>
  <si>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</si>
  <si>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</si>
  <si>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</si>
  <si>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</si>
  <si>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</si>
  <si>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</si>
  <si>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</si>
  <si>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</si>
  <si>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</si>
  <si>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</si>
  <si>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</si>
  <si>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</si>
  <si>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</si>
  <si>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</si>
  <si>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</si>
  <si>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</si>
  <si>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</si>
  <si>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</si>
  <si>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</si>
  <si>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</si>
  <si>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</si>
  <si>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</si>
  <si>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</si>
  <si>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</si>
  <si>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</si>
  <si>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</si>
  <si>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</si>
  <si>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</si>
  <si>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</si>
  <si>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</si>
  <si>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</si>
  <si>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</si>
  <si>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</si>
  <si>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</si>
  <si>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</si>
  <si>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</si>
  <si>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</si>
  <si>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</si>
  <si>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</si>
  <si>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</si>
  <si>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</si>
  <si>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</si>
  <si>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</si>
  <si>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</si>
  <si>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</si>
  <si>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</si>
  <si>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</si>
  <si>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</si>
  <si>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</si>
  <si>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</si>
  <si>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</si>
  <si>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</si>
  <si>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</si>
  <si>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</si>
  <si>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</si>
  <si>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</si>
  <si>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</si>
  <si>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</si>
  <si>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</si>
  <si>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</si>
  <si>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</si>
  <si>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</si>
  <si>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</si>
  <si>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</si>
  <si>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</si>
  <si>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</si>
  <si>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</si>
  <si>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</si>
  <si>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</si>
  <si>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</si>
  <si>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</si>
  <si>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</si>
  <si>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</si>
  <si>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</si>
  <si>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</si>
  <si>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</si>
  <si>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</si>
  <si>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</si>
  <si>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</si>
  <si>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</si>
  <si>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</si>
  <si>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</si>
  <si>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</si>
  <si>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</si>
  <si>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</si>
  <si>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</si>
  <si>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</si>
  <si>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</si>
  <si>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</si>
  <si>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</si>
  <si>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</si>
  <si>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</si>
  <si>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</si>
  <si>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</si>
  <si>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</si>
  <si>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</si>
  <si>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</si>
  <si>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</si>
  <si>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</si>
  <si>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</si>
  <si>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</si>
  <si>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</si>
  <si>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</si>
  <si>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</si>
  <si>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</si>
  <si>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</si>
  <si>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</si>
  <si>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</si>
  <si>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</si>
  <si>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</si>
  <si>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</si>
  <si>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</si>
  <si>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</si>
  <si>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</si>
  <si>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</si>
  <si>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</si>
  <si>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</si>
  <si>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</si>
  <si>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</si>
  <si>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</si>
  <si>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</si>
  <si>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</si>
  <si>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</si>
  <si>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</si>
  <si>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</si>
  <si>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</si>
  <si>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</si>
  <si>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</si>
  <si>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</si>
  <si>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</si>
  <si>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</si>
  <si>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</si>
  <si>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</si>
  <si>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</si>
  <si>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</si>
  <si>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</si>
  <si>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</si>
  <si>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</si>
  <si>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</si>
  <si>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</si>
  <si>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</si>
  <si>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</si>
  <si>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</si>
  <si>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</si>
  <si>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</si>
  <si>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</si>
  <si>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</si>
  <si>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</si>
  <si>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</si>
  <si>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</si>
  <si>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</si>
  <si>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</si>
  <si>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</si>
  <si>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</si>
  <si>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</si>
  <si>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</si>
  <si>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</si>
  <si>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</si>
  <si>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</si>
  <si>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</si>
  <si>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</si>
  <si>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</si>
  <si>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</si>
  <si>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</si>
  <si>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</si>
  <si>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</si>
  <si>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</si>
  <si>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</si>
  <si>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</si>
  <si>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</si>
  <si>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</si>
  <si>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</si>
  <si>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</si>
  <si>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</si>
  <si>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</si>
  <si>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</si>
  <si>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</si>
  <si>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</si>
  <si>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</si>
  <si>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</si>
  <si>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</si>
  <si>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</si>
  <si>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</si>
  <si>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</si>
  <si>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</si>
  <si>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</si>
  <si>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</si>
  <si>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</si>
  <si>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</si>
  <si>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</si>
  <si>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</si>
  <si>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</si>
  <si>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</si>
  <si>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</si>
  <si>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</si>
  <si>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</si>
  <si>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</si>
  <si>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</si>
  <si>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</si>
  <si>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</si>
  <si>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</si>
  <si>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</si>
  <si>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</si>
  <si>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</si>
  <si>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</si>
  <si>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</si>
  <si>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</si>
  <si>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</si>
  <si>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</si>
  <si>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</si>
  <si>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</si>
  <si>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</si>
  <si>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</si>
  <si>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</si>
  <si>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</si>
  <si>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</si>
  <si>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</si>
  <si>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</si>
  <si>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</si>
  <si>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</si>
  <si>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</si>
  <si>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</si>
  <si>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</si>
  <si>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</si>
  <si>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</si>
  <si>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</si>
  <si>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</si>
  <si>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</si>
  <si>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</si>
  <si>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</si>
  <si>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</si>
  <si>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</si>
  <si>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</si>
  <si>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</si>
  <si>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</si>
  <si>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</si>
  <si>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</si>
  <si>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</si>
  <si>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</si>
  <si>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</si>
  <si>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</si>
  <si>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</si>
  <si>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</si>
  <si>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</si>
  <si>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</si>
  <si>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</si>
  <si>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</si>
  <si>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</si>
  <si>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</si>
  <si>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</si>
  <si>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</si>
  <si>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</si>
  <si>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</si>
  <si>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</si>
  <si>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</si>
  <si>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</si>
  <si>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</si>
  <si>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</si>
  <si>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</si>
  <si>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</si>
  <si>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</si>
  <si>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</si>
  <si>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</si>
  <si>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</si>
  <si>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</si>
  <si>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</si>
  <si>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</si>
  <si>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</si>
  <si>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</si>
  <si>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</si>
  <si>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</si>
  <si>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</si>
  <si>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</si>
  <si>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</si>
  <si>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</si>
  <si>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</si>
  <si>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</si>
  <si>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</si>
  <si>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</si>
  <si>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</si>
  <si>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</si>
  <si>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</si>
  <si>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</si>
  <si>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</si>
  <si>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</si>
  <si>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</si>
  <si>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</si>
  <si>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</si>
  <si>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</si>
  <si>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</si>
  <si>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</si>
  <si>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</si>
  <si>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</si>
  <si>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</si>
  <si>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</si>
  <si>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</si>
  <si>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</si>
  <si>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</si>
  <si>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</si>
  <si>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</si>
  <si>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</si>
  <si>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</si>
  <si>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</si>
  <si>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</si>
  <si>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</si>
  <si>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</si>
  <si>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</si>
  <si>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</si>
  <si>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</si>
  <si>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</si>
  <si>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</si>
  <si>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</si>
  <si>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</si>
  <si>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</si>
  <si>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</si>
  <si>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</si>
  <si>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</si>
  <si>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</si>
  <si>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</si>
  <si>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</si>
  <si>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</si>
  <si>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</si>
  <si>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</si>
  <si>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</si>
  <si>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</si>
  <si>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</si>
  <si>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</si>
  <si>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</si>
  <si>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</si>
  <si>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</si>
  <si>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</si>
  <si>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</si>
  <si>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</si>
  <si>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</si>
  <si>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</si>
  <si>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</si>
  <si>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</si>
  <si>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</si>
  <si>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</si>
  <si>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</si>
  <si>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</si>
  <si>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</si>
  <si>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</si>
  <si>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</si>
  <si>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</si>
  <si>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</si>
  <si>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</si>
  <si>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</si>
  <si>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</si>
  <si>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</si>
  <si>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</si>
  <si>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</si>
  <si>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</si>
  <si>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</si>
  <si>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</si>
  <si>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</si>
  <si>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</si>
  <si>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</si>
  <si>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</si>
  <si>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</si>
  <si>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</si>
  <si>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</si>
  <si>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</si>
  <si>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</si>
  <si>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</si>
  <si>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</si>
  <si>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</si>
  <si>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</si>
  <si>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</si>
  <si>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</si>
  <si>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</si>
  <si>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</si>
  <si>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</si>
  <si>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</si>
  <si>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</si>
  <si>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</si>
  <si>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</si>
  <si>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</si>
  <si>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</si>
  <si>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</si>
  <si>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</si>
  <si>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</si>
  <si>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</si>
  <si>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</si>
  <si>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</si>
  <si>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</si>
  <si>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</si>
  <si>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</si>
  <si>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</si>
  <si>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</si>
  <si>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</si>
  <si>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</si>
  <si>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</si>
  <si>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</si>
  <si>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</si>
  <si>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</si>
  <si>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</si>
  <si>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</si>
  <si>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</si>
  <si>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</si>
  <si>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</si>
  <si>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</si>
  <si>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</si>
  <si>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</si>
  <si>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</si>
  <si>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</si>
  <si>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</si>
  <si>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</si>
  <si>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</si>
  <si>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</si>
  <si>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</si>
  <si>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</si>
  <si>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</si>
  <si>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</si>
  <si>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</si>
  <si>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</si>
  <si>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</si>
  <si>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</si>
  <si>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</si>
  <si>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</si>
  <si>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</si>
  <si>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</si>
  <si>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</si>
  <si>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</si>
  <si>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</si>
  <si>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</si>
  <si>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</si>
  <si>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</si>
  <si>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</si>
  <si>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</si>
  <si>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</si>
  <si>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</si>
  <si>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</si>
  <si>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</si>
  <si>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</si>
  <si>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</si>
  <si>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</si>
  <si>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</si>
  <si>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</si>
  <si>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</si>
  <si>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</si>
  <si>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</si>
  <si>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</si>
  <si>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</si>
  <si>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</si>
  <si>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</si>
  <si>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</si>
  <si>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</si>
  <si>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</si>
  <si>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</si>
  <si>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</si>
  <si>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</si>
  <si>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</si>
  <si>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</si>
  <si>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</si>
  <si>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</si>
  <si>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</si>
  <si>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</si>
  <si>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</si>
  <si>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</si>
  <si>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</si>
  <si>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</si>
  <si>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</si>
  <si>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</si>
  <si>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</si>
  <si>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</si>
  <si>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</si>
  <si>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</si>
  <si>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</si>
  <si>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</si>
  <si>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</si>
  <si>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</si>
  <si>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</si>
  <si>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</si>
  <si>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</si>
  <si>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</si>
  <si>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</si>
  <si>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</si>
  <si>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</si>
  <si>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</si>
  <si>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</si>
  <si>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</si>
  <si>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</si>
  <si>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</si>
  <si>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</si>
  <si>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</si>
  <si>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</si>
  <si>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</si>
  <si>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</si>
  <si>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</si>
  <si>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</si>
  <si>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</si>
  <si>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</si>
  <si>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</si>
  <si>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</si>
  <si>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</si>
  <si>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</si>
  <si>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</si>
  <si>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</si>
  <si>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</si>
  <si>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</si>
  <si>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</si>
  <si>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</si>
  <si>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</si>
  <si>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</si>
  <si>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</si>
  <si>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</si>
  <si>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</si>
  <si>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</si>
  <si>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</si>
  <si>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</si>
  <si>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</si>
  <si>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</si>
  <si>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</si>
  <si>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</si>
  <si>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</si>
  <si>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</si>
  <si>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</si>
  <si>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</si>
  <si>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</si>
  <si>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</si>
  <si>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</si>
  <si>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</si>
  <si>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</si>
  <si>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</si>
  <si>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</si>
  <si>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</si>
  <si>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</si>
  <si>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</si>
  <si>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</si>
  <si>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</si>
  <si>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</si>
  <si>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</si>
  <si>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</si>
  <si>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</si>
  <si>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</si>
  <si>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</si>
  <si>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</si>
  <si>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</si>
  <si>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</si>
  <si>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</si>
  <si>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</si>
  <si>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</si>
  <si>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</si>
  <si>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</si>
  <si>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</si>
  <si>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</si>
  <si>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</si>
  <si>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</si>
  <si>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</si>
  <si>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</si>
  <si>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</si>
  <si>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</si>
  <si>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</si>
  <si>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</si>
  <si>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</si>
  <si>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</si>
  <si>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</si>
  <si>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</si>
  <si>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</si>
  <si>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</si>
  <si>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</si>
  <si>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</si>
  <si>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</si>
  <si>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</si>
  <si>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</si>
  <si>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</si>
  <si>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</si>
  <si>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</si>
  <si>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</si>
  <si>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</si>
  <si>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</si>
  <si>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</si>
  <si>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</si>
  <si>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</si>
  <si>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</si>
  <si>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</si>
  <si>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</si>
  <si>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</si>
  <si>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</si>
  <si>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</si>
  <si>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</si>
  <si>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</si>
  <si>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</si>
  <si>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</si>
  <si>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</si>
  <si>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</si>
  <si>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</si>
  <si>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</si>
  <si>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</si>
  <si>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</si>
  <si>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</si>
  <si>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</si>
  <si>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</si>
  <si>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</si>
  <si>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</si>
  <si>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</si>
  <si>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</si>
  <si>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</si>
  <si>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</si>
  <si>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</si>
  <si>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</si>
  <si>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</si>
  <si>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</si>
  <si>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</si>
  <si>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</si>
  <si>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</si>
  <si>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</si>
  <si>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</si>
  <si>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</si>
  <si>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</si>
  <si>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</si>
  <si>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</si>
  <si>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</si>
  <si>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</si>
  <si>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</si>
  <si>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</si>
  <si>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</si>
  <si>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</si>
  <si>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</si>
  <si>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</si>
  <si>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</si>
  <si>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</si>
  <si>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</si>
  <si>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</si>
  <si>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</si>
  <si>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</si>
  <si>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</si>
  <si>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</si>
  <si>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</si>
  <si>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</si>
  <si>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</si>
  <si>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</si>
  <si>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</si>
  <si>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</si>
  <si>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</si>
  <si>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</si>
  <si>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</si>
  <si>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</si>
  <si>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</si>
  <si>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</si>
  <si>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</si>
  <si>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</si>
  <si>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</si>
  <si>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</si>
  <si>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</si>
  <si>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</si>
  <si>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</si>
  <si>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</si>
  <si>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</si>
  <si>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</si>
  <si>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</si>
  <si>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</si>
  <si>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</si>
  <si>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</si>
  <si>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</si>
  <si>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</si>
  <si>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</si>
  <si>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</si>
  <si>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</si>
  <si>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</si>
  <si>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</si>
  <si>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</si>
  <si>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</si>
  <si>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</si>
  <si>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</si>
  <si>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</si>
  <si>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</si>
  <si>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</si>
  <si>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</si>
  <si>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</si>
  <si>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</si>
  <si>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</si>
  <si>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</si>
  <si>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</si>
  <si>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</si>
  <si>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</si>
  <si>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</si>
  <si>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</si>
  <si>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</si>
  <si>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</si>
  <si>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</si>
  <si>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</si>
  <si>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</si>
  <si>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</si>
  <si>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</si>
  <si>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</si>
  <si>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</si>
  <si>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</si>
  <si>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</si>
  <si>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</si>
  <si>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</si>
  <si>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</si>
  <si>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</si>
  <si>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</si>
  <si>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</si>
  <si>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</si>
  <si>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</si>
  <si>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</si>
  <si>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</si>
  <si>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</si>
  <si>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</si>
  <si>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</si>
  <si>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</si>
  <si>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</si>
  <si>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</si>
  <si>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</si>
  <si>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</si>
  <si>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</si>
  <si>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</si>
  <si>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</si>
  <si>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</si>
  <si>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</si>
  <si>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</si>
  <si>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</si>
  <si>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</si>
  <si>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</si>
  <si>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</si>
  <si>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</si>
  <si>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</si>
  <si>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</si>
  <si>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</si>
  <si>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</si>
  <si>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</si>
  <si>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</si>
  <si>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</si>
  <si>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</si>
  <si>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</si>
  <si>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</si>
  <si>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</si>
  <si>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</si>
  <si>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</si>
  <si>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</si>
  <si>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</si>
  <si>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</si>
  <si>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</si>
  <si>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</si>
  <si>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</si>
  <si>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</si>
  <si>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</si>
  <si>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</si>
  <si>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</si>
  <si>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</si>
  <si>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</si>
  <si>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</si>
  <si>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</si>
  <si>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</si>
  <si>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</si>
  <si>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</si>
  <si>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</si>
  <si>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</si>
  <si>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</si>
  <si>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</si>
  <si>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</si>
  <si>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</si>
  <si>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</si>
  <si>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</si>
  <si>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</si>
  <si>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</si>
  <si>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</si>
  <si>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</si>
  <si>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</si>
  <si>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</si>
  <si>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</si>
  <si>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</si>
  <si>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</si>
  <si>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</si>
  <si>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</si>
  <si>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</si>
  <si>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</si>
  <si>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</si>
  <si>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</si>
  <si>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</si>
  <si>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</si>
  <si>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</si>
  <si>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</si>
  <si>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</si>
  <si>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</si>
  <si>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</si>
  <si>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</si>
  <si>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</si>
  <si>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</si>
  <si>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</si>
  <si>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</si>
  <si>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</si>
  <si>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</si>
  <si>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</si>
  <si>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</si>
  <si>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</si>
  <si>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</si>
  <si>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</si>
  <si>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</si>
  <si>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</si>
  <si>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</si>
  <si>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</si>
  <si>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</si>
  <si>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</si>
  <si>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</si>
  <si>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</si>
  <si>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</si>
  <si>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</si>
  <si>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</si>
  <si>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</si>
  <si>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</si>
  <si>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</si>
  <si>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</si>
  <si>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</si>
  <si>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</si>
  <si>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</si>
  <si>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</si>
  <si>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</si>
  <si>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</si>
  <si>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</si>
  <si>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</si>
  <si>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</si>
  <si>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</si>
  <si>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</si>
  <si>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</si>
  <si>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</si>
  <si>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</si>
  <si>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</si>
  <si>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</si>
  <si>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</si>
  <si>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</si>
  <si>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</si>
  <si>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</si>
  <si>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</si>
  <si>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</si>
  <si>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</si>
  <si>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</si>
  <si>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</si>
  <si>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</si>
  <si>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</si>
  <si>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</si>
  <si>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</si>
  <si>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</si>
  <si>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</si>
  <si>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</si>
  <si>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</si>
  <si>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</si>
  <si>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</si>
  <si>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</si>
  <si>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</si>
  <si>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</si>
  <si>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</si>
  <si>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</si>
  <si>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</si>
  <si>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</si>
  <si>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</si>
  <si>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</si>
  <si>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</si>
  <si>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</si>
  <si>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</si>
  <si>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</si>
  <si>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</si>
  <si>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</si>
  <si>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</si>
  <si>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</si>
  <si>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</si>
  <si>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</si>
  <si>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</si>
  <si>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</si>
  <si>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</si>
  <si>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</si>
  <si>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</si>
  <si>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</si>
  <si>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</si>
  <si>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</si>
  <si>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</si>
  <si>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</si>
  <si>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</si>
  <si>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</si>
  <si>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</si>
  <si>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</si>
  <si>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</si>
  <si>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</si>
  <si>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</si>
  <si>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</si>
  <si>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</si>
  <si>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</si>
  <si>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</si>
  <si>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</si>
  <si>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</si>
  <si>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</si>
  <si>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</si>
  <si>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</si>
  <si>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</si>
  <si>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</si>
  <si>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</si>
  <si>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</si>
  <si>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</si>
  <si>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</si>
  <si>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</si>
  <si>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</si>
  <si>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</si>
  <si>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</si>
  <si>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</si>
  <si>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</si>
  <si>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</si>
  <si>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</si>
  <si>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</si>
  <si>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</si>
  <si>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</si>
  <si>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</si>
  <si>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</si>
  <si>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</si>
  <si>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</si>
  <si>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</si>
  <si>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</si>
  <si>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</si>
  <si>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</si>
  <si>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</si>
  <si>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</si>
  <si>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</si>
  <si>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</si>
  <si>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</si>
  <si>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</si>
  <si>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</si>
  <si>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</si>
  <si>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</si>
  <si>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</si>
  <si>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</si>
  <si>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</si>
  <si>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</si>
  <si>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</si>
  <si>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</si>
  <si>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</si>
  <si>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</si>
  <si>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</si>
  <si>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</si>
  <si>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</si>
  <si>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</si>
  <si>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</si>
  <si>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</si>
  <si>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</si>
  <si>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</si>
  <si>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</si>
  <si>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</si>
  <si>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</si>
  <si>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</si>
  <si>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</si>
  <si>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</si>
  <si>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</si>
  <si>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</si>
  <si>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</si>
  <si>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</si>
  <si>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</si>
  <si>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</si>
  <si>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</si>
  <si>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</si>
  <si>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</si>
  <si>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</si>
  <si>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</si>
  <si>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</si>
  <si>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</si>
  <si>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</si>
  <si>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</si>
  <si>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</si>
  <si>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</si>
  <si>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</si>
  <si>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</si>
  <si>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</si>
  <si>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</si>
  <si>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</si>
  <si>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</si>
  <si>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</si>
  <si>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</si>
  <si>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</si>
  <si>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</si>
  <si>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</si>
  <si>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</si>
  <si>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</si>
  <si>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</si>
  <si>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</si>
  <si>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</si>
  <si>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</si>
  <si>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</si>
  <si>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</si>
  <si>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</si>
  <si>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</si>
  <si>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</si>
  <si>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</si>
  <si>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</si>
  <si>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</si>
  <si>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</si>
  <si>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</si>
  <si>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</si>
  <si>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</si>
  <si>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</si>
  <si>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</si>
  <si>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</si>
  <si>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</si>
  <si>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</si>
  <si>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</si>
  <si>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</si>
  <si>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</si>
  <si>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</si>
  <si>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</si>
  <si>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</si>
  <si>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</si>
  <si>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</si>
  <si>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</si>
  <si>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</si>
  <si>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</si>
  <si>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</si>
  <si>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</si>
  <si>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</si>
  <si>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</si>
  <si>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</si>
  <si>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</si>
  <si>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</si>
  <si>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</si>
  <si>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</si>
  <si>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</si>
  <si>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</si>
  <si>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</si>
  <si>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</si>
  <si>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</si>
  <si>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</si>
  <si>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</si>
  <si>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</si>
  <si>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</si>
  <si>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</si>
  <si>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</si>
  <si>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</si>
  <si>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</si>
  <si>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</si>
  <si>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</si>
  <si>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</si>
  <si>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</si>
  <si>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</si>
  <si>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</si>
  <si>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</si>
  <si>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</si>
  <si>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</si>
  <si>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</si>
  <si>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</si>
  <si>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</si>
  <si>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</si>
  <si>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</si>
  <si>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</si>
  <si>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</si>
  <si>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</si>
  <si>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</si>
  <si>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</si>
  <si>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</si>
  <si>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</si>
  <si>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</si>
  <si>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</si>
  <si>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</si>
  <si>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</si>
  <si>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</si>
  <si>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</si>
  <si>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</si>
  <si>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</si>
  <si>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</si>
  <si>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</si>
  <si>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</si>
  <si>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</si>
  <si>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</si>
  <si>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</si>
  <si>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</si>
  <si>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</si>
  <si>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</si>
  <si>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</si>
  <si>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</si>
  <si>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</si>
  <si>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</si>
  <si>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</si>
  <si>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</si>
  <si>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</si>
  <si>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</si>
  <si>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</si>
  <si>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</si>
  <si>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</si>
  <si>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</si>
  <si>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</si>
  <si>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</si>
  <si>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</si>
  <si>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</si>
  <si>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</si>
  <si>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</si>
  <si>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</si>
  <si>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</si>
  <si>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</si>
  <si>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</si>
  <si>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</si>
  <si>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</si>
  <si>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</si>
  <si>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</si>
  <si>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</si>
  <si>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</si>
  <si>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</si>
  <si>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</si>
  <si>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</si>
  <si>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</si>
  <si>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</si>
  <si>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</si>
  <si>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</si>
  <si>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</si>
  <si>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</si>
  <si>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</si>
  <si>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</si>
  <si>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</si>
  <si>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</si>
  <si>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</si>
  <si>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</si>
  <si>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</si>
  <si>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</si>
  <si>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</si>
  <si>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</si>
  <si>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</si>
  <si>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</si>
  <si>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</si>
  <si>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</si>
  <si>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</si>
  <si>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</si>
  <si>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</si>
  <si>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</si>
  <si>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</si>
  <si>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</si>
  <si>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</si>
  <si>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</si>
  <si>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</si>
  <si>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</si>
  <si>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</si>
  <si>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</si>
  <si>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</si>
  <si>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</si>
  <si>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</si>
  <si>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</si>
  <si>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</si>
  <si>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</si>
  <si>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</si>
  <si>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</si>
  <si>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</si>
  <si>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</si>
  <si>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</si>
  <si>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</si>
  <si>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</si>
  <si>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</si>
  <si>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</si>
  <si>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</si>
  <si>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</si>
  <si>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</si>
  <si>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</si>
  <si>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</si>
  <si>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</si>
  <si>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</si>
  <si>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</si>
  <si>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</si>
  <si>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</si>
  <si>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</si>
  <si>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</si>
  <si>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</si>
  <si>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</si>
  <si>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</si>
  <si>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</si>
  <si>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</si>
  <si>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</si>
  <si>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</si>
  <si>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</si>
  <si>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</si>
  <si>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</si>
  <si>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</si>
  <si>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</si>
  <si>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</si>
  <si>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</si>
  <si>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</si>
  <si>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</si>
  <si>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</si>
  <si>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</si>
  <si>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</si>
  <si>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</si>
  <si>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</si>
  <si>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</si>
  <si>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</si>
  <si>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</si>
  <si>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</si>
  <si>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</si>
  <si>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</si>
  <si>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</si>
  <si>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</si>
  <si>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</si>
  <si>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</si>
  <si>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</si>
  <si>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</si>
  <si>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</si>
  <si>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</si>
  <si>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</si>
  <si>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</si>
  <si>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</si>
  <si>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</si>
  <si>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</si>
  <si>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</si>
  <si>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</si>
  <si>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</si>
  <si>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</si>
  <si>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</si>
  <si>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</si>
  <si>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</si>
  <si>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</si>
  <si>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</si>
  <si>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</si>
  <si>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</si>
  <si>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</si>
  <si>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</si>
  <si>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</si>
  <si>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</si>
  <si>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</si>
  <si>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</si>
  <si>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</si>
  <si>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</si>
  <si>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</si>
  <si>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</si>
  <si>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</si>
  <si>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</si>
  <si>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</si>
  <si>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</si>
  <si>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</si>
  <si>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</si>
  <si>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</si>
  <si>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</si>
  <si>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</si>
  <si>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</si>
  <si>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</si>
  <si>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</si>
  <si>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</si>
  <si>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</si>
  <si>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</si>
  <si>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</si>
  <si>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</si>
  <si>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</si>
  <si>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</si>
  <si>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</si>
  <si>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</si>
  <si>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</si>
  <si>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</si>
  <si>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</si>
  <si>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</si>
  <si>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</si>
  <si>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</si>
  <si>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</si>
  <si>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</si>
  <si>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</si>
  <si>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</si>
  <si>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</si>
  <si>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</si>
  <si>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</si>
  <si>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</si>
  <si>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</si>
  <si>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</si>
  <si>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</si>
  <si>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</si>
  <si>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</si>
  <si>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</si>
  <si>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</si>
  <si>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</si>
  <si>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</si>
  <si>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</si>
  <si>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</si>
  <si>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</si>
  <si>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</si>
  <si>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</si>
  <si>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</si>
  <si>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</si>
  <si>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</si>
  <si>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</si>
  <si>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</si>
  <si>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</si>
  <si>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</si>
  <si>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</si>
  <si>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</si>
  <si>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</si>
  <si>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</si>
  <si>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</si>
  <si>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</si>
  <si>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</si>
  <si>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</si>
  <si>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</si>
  <si>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</si>
  <si>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</si>
  <si>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</si>
  <si>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</si>
  <si>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</si>
  <si>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</si>
  <si>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</si>
  <si>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</si>
  <si>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</si>
  <si>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</si>
  <si>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</si>
  <si>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</si>
  <si>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</si>
  <si>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</si>
  <si>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</si>
  <si>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</si>
  <si>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</si>
  <si>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</si>
  <si>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</si>
  <si>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</si>
  <si>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</si>
  <si>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</si>
  <si>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</si>
  <si>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</si>
  <si>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</si>
  <si>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</si>
  <si>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</si>
  <si>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</si>
  <si>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</si>
  <si>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</si>
  <si>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</si>
  <si>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</si>
  <si>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</si>
  <si>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</si>
  <si>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</si>
  <si>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</si>
  <si>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</si>
  <si>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</si>
  <si>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</si>
  <si>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</si>
  <si>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</si>
  <si>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</si>
  <si>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</si>
  <si>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</si>
  <si>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</si>
  <si>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</si>
  <si>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</si>
  <si>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</si>
  <si>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</si>
  <si>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</si>
  <si>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</si>
  <si>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</si>
  <si>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</si>
  <si>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</si>
  <si>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</si>
  <si>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</si>
  <si>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</si>
  <si>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</si>
  <si>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</si>
  <si>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</si>
  <si>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</si>
  <si>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</si>
  <si>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</si>
  <si>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</si>
  <si>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</si>
  <si>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</si>
  <si>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</si>
  <si>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</si>
  <si>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</si>
  <si>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</si>
  <si>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</si>
  <si>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</si>
  <si>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</si>
  <si>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</si>
  <si>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</si>
  <si>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</si>
  <si>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</si>
  <si>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</si>
  <si>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</si>
  <si>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</si>
  <si>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</si>
  <si>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</si>
  <si>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</si>
  <si>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</si>
  <si>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</si>
  <si>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</si>
  <si>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</si>
  <si>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</si>
  <si>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</si>
  <si>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</si>
  <si>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</si>
  <si>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</si>
  <si>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</si>
  <si>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</si>
  <si>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</si>
  <si>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</si>
  <si>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</si>
  <si>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</si>
  <si>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</si>
  <si>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</si>
  <si>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</si>
  <si>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</si>
  <si>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</si>
  <si>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</si>
  <si>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</si>
  <si>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</si>
  <si>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</si>
  <si>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</si>
  <si>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</si>
  <si>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</si>
  <si>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</si>
  <si>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</si>
  <si>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</si>
  <si>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</si>
  <si>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</si>
  <si>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</si>
  <si>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</si>
  <si>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</si>
  <si>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</si>
  <si>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</si>
  <si>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</si>
  <si>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</si>
  <si>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</si>
  <si>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</si>
  <si>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</si>
  <si>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</si>
  <si>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</si>
  <si>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</si>
  <si>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</si>
  <si>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</si>
  <si>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</si>
  <si>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</si>
  <si>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</si>
  <si>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</si>
  <si>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</si>
  <si>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</si>
  <si>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</si>
  <si>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</si>
  <si>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</si>
  <si>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</si>
  <si>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</si>
  <si>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</si>
  <si>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</si>
  <si>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</si>
  <si>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</si>
  <si>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</si>
  <si>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</si>
  <si>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</si>
  <si>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</si>
  <si>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</si>
  <si>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</si>
  <si>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</si>
  <si>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</si>
  <si>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</si>
  <si>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</si>
  <si>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</si>
  <si>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</si>
  <si>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</si>
  <si>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</si>
  <si>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</si>
  <si>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</si>
  <si>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</si>
  <si>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</si>
  <si>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</si>
  <si>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</si>
  <si>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</si>
  <si>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</si>
  <si>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</si>
  <si>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</si>
  <si>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</si>
  <si>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</si>
  <si>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</si>
  <si>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</si>
  <si>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</si>
  <si>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</si>
  <si>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</si>
  <si>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</si>
  <si>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</si>
  <si>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</si>
  <si>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</si>
  <si>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</si>
  <si>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</si>
  <si>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</si>
  <si>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</si>
  <si>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</si>
  <si>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</si>
  <si>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</si>
  <si>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</si>
  <si>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</si>
  <si>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</si>
  <si>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</si>
  <si>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</si>
  <si>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</si>
  <si>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</si>
  <si>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</si>
  <si>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</si>
  <si>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</si>
  <si>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</si>
  <si>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</si>
  <si>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</si>
  <si>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</si>
  <si>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</si>
  <si>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</si>
  <si>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</si>
  <si>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</si>
  <si>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</si>
  <si>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</si>
  <si>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</si>
  <si>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</si>
  <si>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</si>
  <si>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</si>
  <si>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</si>
  <si>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</si>
  <si>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</si>
  <si>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</si>
  <si>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</si>
  <si>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</si>
  <si>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</si>
  <si>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</si>
  <si>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</si>
  <si>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</si>
  <si>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</si>
  <si>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</si>
  <si>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</si>
  <si>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</si>
  <si>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</si>
  <si>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</si>
  <si>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</si>
  <si>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</si>
  <si>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</si>
  <si>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</si>
  <si>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</si>
  <si>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</si>
  <si>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</si>
  <si>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</si>
  <si>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</si>
  <si>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</si>
  <si>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</si>
  <si>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</si>
  <si>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</si>
  <si>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</si>
  <si>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</si>
  <si>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</si>
  <si>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</si>
  <si>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</si>
  <si>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</si>
  <si>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</si>
  <si>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</si>
  <si>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</si>
  <si>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</si>
  <si>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</si>
  <si>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</si>
  <si>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</si>
  <si>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</si>
  <si>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</si>
  <si>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</si>
  <si>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</si>
  <si>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</si>
  <si>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</si>
  <si>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</si>
  <si>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</si>
  <si>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</si>
  <si>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</si>
  <si>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</si>
  <si>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</si>
  <si>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</si>
  <si>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</si>
  <si>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</si>
  <si>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</si>
  <si>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</si>
  <si>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</si>
  <si>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</si>
  <si>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</si>
  <si>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</si>
  <si>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</si>
  <si>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</si>
  <si>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</si>
  <si>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</si>
  <si>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</si>
  <si>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</si>
  <si>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</si>
  <si>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</si>
  <si>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</si>
  <si>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</si>
  <si>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</si>
  <si>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</si>
  <si>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</si>
  <si>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</si>
  <si>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</si>
  <si>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</si>
  <si>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</si>
  <si>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</si>
  <si>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</si>
  <si>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</si>
  <si>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</si>
  <si>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</si>
  <si>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</si>
  <si>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</si>
  <si>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</si>
  <si>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</si>
  <si>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</si>
  <si>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</si>
  <si>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</si>
  <si>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</si>
  <si>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</si>
  <si>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</si>
  <si>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</si>
  <si>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</si>
  <si>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</si>
  <si>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</si>
  <si>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</si>
  <si>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</si>
  <si>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</si>
  <si>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</si>
  <si>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</si>
  <si>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</si>
  <si>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</si>
  <si>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</si>
  <si>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</si>
  <si>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</si>
  <si>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</si>
  <si>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</si>
  <si>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</si>
  <si>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</si>
  <si>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</si>
  <si>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</si>
  <si>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</si>
  <si>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</si>
  <si>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</si>
  <si>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</si>
  <si>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</si>
  <si>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</si>
  <si>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</si>
  <si>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</si>
  <si>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</si>
  <si>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</si>
  <si>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</si>
  <si>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</si>
  <si>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</si>
  <si>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</si>
  <si>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</si>
  <si>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</si>
  <si>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</si>
  <si>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</si>
  <si>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</si>
  <si>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</si>
  <si>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</si>
  <si>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</si>
  <si>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</si>
  <si>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</si>
  <si>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</si>
  <si>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</si>
  <si>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</si>
  <si>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</si>
  <si>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</si>
  <si>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</si>
  <si>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</si>
  <si>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</si>
  <si>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</si>
  <si>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</si>
  <si>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</si>
  <si>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</si>
  <si>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</si>
  <si>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</si>
  <si>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</si>
  <si>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</si>
  <si>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</si>
  <si>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</si>
  <si>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</si>
  <si>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</si>
  <si>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</si>
  <si>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</si>
  <si>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</si>
  <si>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</si>
  <si>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</si>
  <si>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</si>
  <si>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</si>
  <si>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</si>
  <si>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</si>
  <si>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</si>
  <si>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</si>
  <si>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</si>
  <si>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</si>
  <si>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</si>
  <si>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</si>
  <si>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</si>
  <si>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</si>
  <si>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</si>
  <si>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</si>
  <si>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</si>
  <si>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</si>
  <si>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</si>
  <si>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</si>
  <si>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</si>
  <si>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</si>
  <si>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</si>
  <si>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</si>
  <si>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</si>
  <si>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</si>
  <si>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</si>
  <si>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</si>
  <si>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</si>
  <si>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</si>
  <si>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</si>
  <si>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</si>
  <si>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</si>
  <si>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</si>
  <si>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</si>
  <si>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</si>
  <si>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</si>
  <si>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</si>
  <si>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</si>
  <si>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</si>
  <si>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</si>
  <si>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</si>
  <si>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</si>
  <si>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</si>
  <si>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</si>
  <si>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</si>
  <si>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</si>
  <si>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</si>
  <si>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</si>
  <si>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</si>
  <si>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</si>
  <si>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</si>
  <si>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</si>
  <si>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</si>
  <si>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</si>
  <si>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</si>
  <si>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</si>
  <si>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</si>
  <si>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</si>
  <si>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</si>
  <si>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</si>
  <si>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</si>
  <si>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</si>
  <si>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</si>
  <si>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</si>
  <si>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</si>
  <si>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</si>
  <si>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</si>
  <si>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</si>
  <si>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</si>
  <si>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</si>
  <si>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</si>
  <si>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</si>
  <si>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</si>
  <si>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</si>
  <si>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</si>
  <si>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</si>
  <si>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</si>
  <si>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</si>
  <si>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</si>
  <si>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</si>
  <si>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</si>
  <si>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</si>
  <si>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</si>
  <si>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</si>
  <si>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</si>
  <si>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</si>
  <si>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</si>
  <si>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</si>
  <si>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</si>
  <si>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</si>
  <si>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</si>
  <si>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</si>
  <si>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</si>
  <si>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</si>
  <si>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</si>
  <si>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</si>
  <si>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</si>
  <si>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</si>
  <si>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</si>
  <si>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</si>
  <si>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</si>
  <si>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</si>
  <si>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</si>
  <si>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</si>
  <si>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</si>
  <si>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</si>
  <si>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</si>
  <si>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</si>
  <si>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</si>
  <si>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</si>
  <si>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</si>
  <si>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</si>
  <si>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</si>
  <si>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</si>
  <si>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</si>
  <si>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</si>
  <si>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</si>
  <si>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</si>
  <si>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</si>
  <si>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</si>
  <si>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</si>
  <si>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</si>
  <si>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</si>
  <si>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</si>
  <si>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</si>
  <si>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</si>
  <si>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</si>
  <si>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</si>
  <si>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</si>
  <si>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</si>
  <si>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</si>
  <si>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</si>
  <si>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</si>
  <si>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</si>
  <si>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</si>
  <si>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</si>
  <si>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</si>
  <si>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</si>
  <si>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</si>
  <si>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</si>
  <si>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</si>
  <si>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</si>
  <si>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</si>
  <si>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</si>
  <si>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</si>
  <si>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</si>
  <si>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</si>
  <si>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</si>
  <si>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</si>
  <si>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</si>
  <si>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</si>
  <si>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</si>
  <si>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</si>
  <si>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</si>
  <si>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</si>
  <si>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</si>
  <si>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</si>
  <si>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</si>
  <si>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</si>
  <si>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</si>
  <si>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</si>
  <si>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</si>
  <si>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</si>
  <si>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</si>
  <si>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</si>
  <si>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</si>
  <si>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</si>
  <si>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</si>
  <si>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</si>
  <si>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</si>
  <si>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</si>
  <si>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</si>
  <si>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</si>
  <si>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</si>
  <si>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</si>
  <si>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</si>
  <si>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</si>
  <si>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</si>
  <si>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</si>
  <si>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</si>
  <si>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</si>
  <si>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</si>
  <si>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</si>
  <si>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</si>
  <si>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</si>
  <si>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</si>
  <si>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</si>
  <si>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</si>
  <si>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</si>
  <si>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</si>
  <si>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</si>
  <si>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</si>
  <si>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</si>
  <si>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</si>
  <si>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</si>
  <si>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</si>
  <si>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</si>
  <si>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</si>
  <si>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</si>
  <si>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</si>
  <si>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</si>
  <si>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</si>
  <si>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</si>
  <si>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</si>
  <si>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</si>
  <si>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</si>
  <si>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</si>
  <si>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</si>
  <si>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</si>
  <si>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</si>
  <si>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</si>
  <si>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</si>
  <si>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</si>
  <si>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</si>
  <si>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</si>
  <si>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</si>
  <si>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</si>
  <si>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</si>
  <si>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</si>
  <si>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</si>
  <si>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</si>
  <si>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</si>
  <si>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</si>
  <si>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</si>
  <si>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</si>
  <si>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</si>
  <si>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</si>
  <si>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</si>
  <si>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</si>
  <si>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</si>
  <si>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</si>
  <si>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</si>
  <si>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</si>
  <si>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</si>
  <si>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</si>
  <si>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</si>
  <si>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</si>
  <si>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</si>
  <si>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</si>
  <si>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</si>
  <si>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</si>
  <si>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</si>
  <si>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</si>
  <si>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</si>
  <si>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</si>
  <si>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</si>
  <si>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</si>
  <si>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</si>
  <si>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</si>
  <si>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</si>
  <si>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</si>
  <si>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</si>
  <si>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</si>
  <si>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</si>
  <si>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</si>
  <si>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</si>
  <si>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</si>
  <si>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</si>
  <si>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</si>
  <si>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</si>
  <si>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</si>
  <si>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</si>
  <si>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</si>
  <si>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</si>
  <si>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</si>
  <si>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</si>
  <si>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</si>
  <si>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</si>
  <si>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</si>
  <si>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</si>
  <si>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</si>
  <si>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</si>
  <si>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</si>
  <si>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</si>
  <si>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</si>
  <si>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</si>
  <si>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</si>
  <si>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</si>
  <si>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</si>
  <si>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</si>
  <si>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</si>
  <si>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</si>
  <si>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</si>
  <si>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</si>
  <si>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</si>
  <si>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</si>
  <si>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</si>
  <si>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</si>
  <si>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</si>
  <si>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</si>
  <si>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</si>
  <si>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</si>
  <si>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</si>
  <si>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</si>
  <si>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</si>
  <si>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</si>
  <si>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</si>
  <si>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</si>
  <si>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</si>
  <si>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</si>
  <si>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</si>
  <si>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</si>
  <si>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</si>
  <si>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</si>
  <si>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</si>
  <si>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</si>
  <si>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</si>
  <si>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</si>
  <si>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</si>
  <si>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</si>
  <si>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</si>
  <si>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</si>
  <si>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</si>
  <si>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</si>
  <si>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</si>
  <si>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</si>
  <si>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</si>
  <si>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</si>
  <si>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</si>
  <si>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</si>
  <si>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</si>
  <si>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</si>
  <si>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</si>
  <si>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</si>
  <si>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</si>
  <si>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</si>
  <si>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</si>
  <si>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</si>
  <si>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</si>
  <si>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</si>
  <si>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</si>
  <si>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</si>
  <si>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</si>
  <si>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</si>
  <si>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</si>
  <si>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</si>
  <si>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</si>
  <si>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</si>
  <si>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</si>
  <si>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</si>
  <si>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</si>
  <si>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</si>
  <si>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</si>
  <si>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</si>
  <si>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</si>
  <si>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</si>
  <si>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</si>
  <si>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</si>
  <si>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</si>
  <si>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</si>
  <si>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</si>
  <si>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</si>
  <si>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</si>
  <si>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</si>
  <si>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</si>
  <si>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</si>
  <si>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</si>
  <si>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</si>
  <si>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</si>
  <si>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</si>
  <si>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</si>
  <si>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</si>
  <si>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</si>
  <si>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</si>
  <si>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</si>
  <si>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</si>
  <si>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</si>
  <si>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</si>
  <si>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</si>
  <si>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</si>
  <si>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</si>
  <si>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</si>
  <si>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</si>
  <si>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</si>
  <si>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</si>
  <si>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</si>
  <si>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</si>
  <si>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</si>
  <si>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</si>
  <si>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</si>
  <si>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</si>
  <si>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</si>
  <si>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</si>
  <si>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</si>
  <si>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</si>
  <si>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</si>
  <si>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</si>
  <si>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</si>
  <si>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</si>
  <si>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</si>
  <si>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</si>
  <si>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</si>
  <si>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</si>
  <si>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</si>
  <si>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</si>
  <si>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</si>
  <si>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</si>
  <si>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</si>
  <si>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</si>
  <si>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</si>
  <si>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</si>
  <si>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</si>
  <si>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</si>
  <si>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</si>
  <si>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</si>
  <si>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</si>
  <si>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</si>
  <si>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</si>
  <si>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</si>
  <si>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</si>
  <si>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</si>
  <si>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</si>
  <si>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</si>
  <si>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</si>
  <si>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</si>
  <si>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</si>
  <si>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</si>
  <si>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</si>
  <si>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</si>
  <si>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</si>
  <si>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</si>
  <si>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</si>
  <si>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</si>
  <si>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</si>
  <si>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</si>
  <si>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</si>
  <si>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</si>
  <si>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</si>
  <si>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</si>
  <si>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</si>
  <si>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</si>
  <si>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</si>
  <si>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</si>
  <si>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</si>
  <si>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</si>
  <si>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</si>
  <si>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</si>
  <si>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</si>
  <si>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</si>
  <si>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</si>
  <si>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</si>
  <si>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</si>
  <si>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</si>
  <si>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</si>
  <si>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</si>
  <si>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</si>
  <si>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</si>
  <si>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</si>
  <si>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</si>
  <si>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</si>
  <si>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</si>
  <si>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</si>
  <si>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</si>
  <si>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</si>
  <si>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</si>
  <si>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</si>
  <si>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</si>
  <si>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</si>
  <si>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</si>
  <si>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</si>
  <si>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</si>
  <si>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</si>
  <si>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</si>
  <si>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</si>
  <si>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</si>
  <si>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</si>
  <si>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</si>
  <si>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</si>
  <si>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</si>
  <si>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</si>
  <si>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</si>
  <si>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</si>
  <si>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</si>
  <si>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</si>
  <si>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</si>
  <si>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</si>
  <si>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</si>
  <si>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</si>
  <si>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</si>
  <si>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</si>
  <si>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</si>
  <si>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</si>
  <si>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</si>
  <si>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</si>
  <si>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</si>
  <si>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</si>
  <si>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</si>
  <si>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</si>
  <si>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</si>
  <si>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</si>
  <si>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</si>
  <si>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</si>
  <si>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</si>
  <si>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</si>
  <si>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</si>
  <si>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</si>
  <si>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</si>
  <si>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</si>
  <si>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</si>
  <si>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</si>
  <si>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</si>
  <si>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</si>
  <si>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</si>
  <si>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</si>
  <si>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</si>
  <si>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</si>
  <si>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</si>
  <si>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</si>
  <si>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</si>
  <si>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</si>
  <si>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</si>
  <si>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</si>
  <si>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</si>
  <si>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</si>
  <si>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</si>
  <si>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</si>
  <si>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</si>
  <si>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</si>
  <si>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</si>
  <si>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</si>
  <si>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</si>
  <si>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</si>
  <si>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</si>
  <si>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</si>
  <si>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</si>
  <si>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</si>
  <si>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</si>
  <si>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</si>
  <si>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</si>
  <si>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</si>
  <si>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</si>
  <si>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</si>
  <si>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</si>
  <si>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</si>
  <si>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</si>
  <si>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</si>
  <si>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</si>
  <si>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</si>
  <si>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</si>
  <si>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</si>
  <si>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</si>
  <si>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</si>
  <si>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</si>
  <si>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</si>
  <si>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</si>
  <si>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</si>
  <si>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</si>
  <si>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</si>
  <si>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</si>
  <si>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</si>
  <si>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</si>
  <si>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</si>
  <si>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</si>
  <si>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</si>
  <si>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</si>
  <si>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</si>
  <si>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</si>
  <si>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</si>
  <si>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</si>
  <si>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</si>
  <si>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</si>
  <si>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</si>
  <si>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</si>
  <si>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</si>
  <si>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</si>
  <si>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</si>
  <si>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</si>
  <si>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</si>
  <si>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</si>
  <si>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</si>
  <si>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</si>
  <si>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</si>
  <si>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</si>
  <si>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</si>
  <si>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</si>
  <si>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</si>
  <si>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</si>
  <si>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</si>
  <si>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</si>
  <si>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</si>
  <si>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</si>
  <si>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</si>
  <si>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</si>
  <si>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</si>
  <si>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</si>
  <si>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</si>
  <si>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</si>
  <si>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</si>
  <si>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</si>
  <si>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</si>
  <si>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</si>
  <si>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</si>
  <si>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</si>
  <si>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</si>
  <si>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</si>
  <si>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</si>
  <si>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</si>
  <si>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</si>
  <si>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</si>
  <si>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</si>
  <si>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</si>
  <si>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</si>
  <si>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</si>
  <si>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</si>
  <si>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</si>
  <si>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</si>
  <si>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</si>
  <si>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</si>
  <si>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</si>
  <si>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</si>
  <si>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</si>
  <si>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</si>
  <si>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</si>
  <si>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</si>
  <si>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</si>
  <si>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</si>
  <si>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</si>
  <si>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</si>
  <si>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</si>
  <si>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</si>
  <si>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</si>
  <si>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</si>
  <si>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</si>
  <si>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</si>
  <si>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</si>
  <si>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</si>
  <si>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</si>
  <si>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</si>
  <si>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</si>
  <si>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</si>
  <si>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</si>
  <si>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</si>
  <si>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</si>
  <si>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</si>
  <si>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</si>
  <si>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</si>
  <si>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</si>
  <si>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</si>
  <si>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</si>
  <si>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</si>
  <si>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</si>
  <si>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</si>
  <si>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</si>
  <si>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</si>
  <si>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</si>
  <si>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</si>
  <si>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</si>
  <si>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</si>
  <si>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</si>
  <si>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</si>
  <si>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</si>
  <si>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</si>
  <si>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</si>
  <si>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</si>
  <si>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</si>
  <si>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</si>
  <si>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</si>
  <si>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</si>
  <si>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</si>
  <si>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</si>
  <si>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</si>
  <si>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</si>
  <si>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</si>
  <si>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</si>
  <si>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</si>
  <si>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</si>
  <si>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</si>
  <si>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</si>
  <si>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</si>
  <si>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</si>
  <si>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</si>
  <si>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</si>
  <si>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</si>
  <si>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</si>
  <si>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</si>
  <si>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</si>
  <si>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</si>
  <si>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</si>
  <si>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</si>
  <si>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</si>
  <si>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</si>
  <si>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</si>
  <si>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</si>
  <si>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</si>
  <si>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</si>
  <si>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</si>
  <si>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</si>
  <si>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</si>
  <si>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</si>
  <si>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</si>
  <si>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</si>
  <si>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</si>
  <si>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</si>
  <si>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</si>
  <si>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</si>
  <si>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</si>
  <si>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</si>
  <si>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</si>
  <si>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</si>
  <si>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</si>
  <si>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</si>
  <si>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</si>
  <si>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</si>
  <si>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</si>
  <si>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</si>
  <si>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</si>
  <si>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</si>
  <si>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</si>
  <si>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</si>
  <si>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</si>
  <si>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</si>
  <si>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</si>
  <si>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</si>
  <si>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</si>
  <si>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</si>
  <si>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</si>
  <si>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</si>
  <si>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</si>
  <si>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</si>
  <si>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</si>
  <si>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</si>
  <si>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</si>
  <si>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</si>
  <si>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</si>
  <si>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</si>
  <si>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</si>
  <si>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</si>
  <si>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</si>
  <si>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</si>
  <si>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</si>
  <si>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</si>
  <si>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</si>
  <si>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</si>
  <si>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</si>
  <si>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</si>
  <si>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</si>
  <si>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</si>
  <si>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</si>
  <si>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</si>
  <si>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</si>
  <si>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</si>
  <si>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</si>
  <si>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</si>
  <si>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</si>
  <si>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</si>
  <si>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</si>
  <si>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</si>
  <si>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</si>
  <si>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</si>
  <si>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</si>
  <si>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</si>
  <si>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</si>
  <si>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</si>
  <si>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</si>
  <si>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</si>
  <si>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</si>
  <si>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</si>
  <si>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</si>
  <si>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</si>
  <si>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</si>
  <si>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</si>
  <si>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</si>
  <si>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</si>
  <si>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</si>
  <si>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</si>
  <si>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</si>
  <si>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</si>
  <si>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</si>
  <si>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</si>
  <si>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</si>
  <si>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</si>
  <si>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</si>
  <si>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</si>
  <si>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</si>
  <si>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</si>
  <si>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</si>
  <si>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</si>
  <si>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</si>
  <si>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</si>
  <si>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</si>
  <si>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</si>
  <si>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</si>
  <si>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</si>
  <si>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</si>
  <si>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</si>
  <si>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</si>
  <si>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</si>
  <si>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</si>
  <si>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</si>
  <si>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</si>
  <si>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</si>
  <si>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</si>
  <si>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</si>
  <si>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</si>
  <si>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</si>
  <si>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</si>
  <si>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</si>
  <si>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</si>
  <si>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</si>
  <si>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</si>
  <si>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</si>
  <si>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</si>
  <si>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</si>
  <si>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</si>
  <si>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</si>
  <si>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</si>
  <si>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</si>
  <si>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</si>
  <si>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</si>
  <si>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</si>
  <si>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</si>
  <si>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</si>
  <si>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</si>
  <si>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</si>
  <si>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</si>
  <si>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</si>
  <si>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</si>
  <si>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</si>
  <si>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</si>
  <si>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</si>
  <si>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</si>
  <si>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</si>
  <si>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</si>
  <si>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</si>
  <si>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</si>
  <si>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</si>
  <si>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</si>
  <si>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</si>
  <si>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</si>
  <si>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</si>
  <si>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</si>
  <si>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</si>
  <si>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</si>
  <si>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</si>
  <si>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</si>
  <si>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</si>
  <si>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</si>
  <si>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</si>
  <si>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</si>
  <si>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</si>
  <si>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</si>
  <si>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</si>
  <si>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</si>
  <si>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</si>
  <si>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</si>
  <si>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</si>
  <si>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</si>
  <si>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</si>
  <si>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</si>
  <si>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</si>
  <si>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</si>
  <si>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</si>
  <si>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</si>
  <si>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</si>
  <si>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</si>
  <si>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</si>
  <si>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</si>
  <si>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</si>
  <si>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</si>
  <si>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</si>
  <si>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</si>
  <si>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</si>
  <si>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</si>
  <si>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</si>
  <si>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</si>
  <si>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</si>
  <si>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</si>
  <si>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</si>
  <si>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</si>
  <si>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</si>
  <si>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</si>
  <si>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</si>
  <si>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</si>
  <si>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</si>
  <si>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</si>
  <si>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</si>
  <si>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</si>
  <si>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</si>
  <si>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</si>
  <si>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</si>
  <si>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</si>
  <si>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</si>
  <si>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</si>
  <si>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</si>
  <si>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</si>
  <si>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</si>
  <si>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</si>
  <si>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</si>
  <si>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</si>
  <si>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</si>
  <si>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</si>
  <si>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</si>
  <si>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</si>
  <si>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</si>
  <si>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</si>
  <si>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</si>
  <si>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</si>
  <si>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</si>
  <si>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</si>
  <si>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</si>
  <si>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</si>
  <si>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</si>
  <si>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</si>
  <si>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</si>
  <si>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</si>
  <si>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</si>
  <si>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</si>
  <si>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</si>
  <si>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</si>
  <si>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</si>
  <si>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</si>
  <si>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</si>
  <si>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</si>
  <si>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</si>
  <si>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</si>
  <si>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</si>
  <si>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</si>
  <si>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</si>
  <si>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</si>
  <si>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</si>
  <si>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</si>
  <si>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</si>
  <si>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</si>
  <si>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</si>
  <si>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</si>
  <si>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</si>
  <si>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</si>
  <si>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</si>
  <si>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</si>
  <si>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</si>
  <si>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</si>
  <si>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</si>
  <si>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</si>
  <si>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</si>
  <si>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</si>
  <si>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</si>
  <si>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</si>
  <si>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</si>
  <si>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</si>
  <si>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</si>
  <si>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</si>
  <si>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</si>
  <si>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</si>
  <si>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</si>
  <si>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</si>
  <si>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</si>
  <si>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</si>
  <si>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</si>
  <si>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</si>
  <si>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</si>
  <si>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</si>
  <si>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</si>
  <si>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</si>
  <si>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</si>
  <si>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</si>
  <si>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</si>
  <si>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</si>
  <si>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</si>
  <si>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</si>
  <si>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</si>
  <si>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</si>
  <si>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</si>
  <si>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</si>
  <si>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</si>
  <si>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</si>
  <si>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</si>
  <si>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</si>
  <si>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</si>
  <si>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</si>
  <si>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</si>
  <si>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</si>
  <si>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</si>
  <si>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</si>
  <si>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</si>
  <si>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</si>
  <si>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</si>
  <si>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</si>
  <si>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</si>
  <si>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</si>
  <si>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</si>
  <si>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</si>
  <si>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</si>
  <si>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</si>
  <si>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</si>
  <si>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</si>
  <si>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</si>
  <si>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</si>
  <si>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</si>
  <si>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</si>
  <si>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</si>
  <si>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</si>
  <si>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</si>
  <si>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</si>
  <si>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</si>
  <si>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</si>
  <si>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</si>
  <si>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</si>
  <si>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</si>
  <si>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</si>
  <si>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</si>
  <si>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</si>
  <si>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</si>
  <si>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</si>
  <si>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</si>
  <si>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</si>
  <si>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</si>
  <si>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</si>
  <si>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</si>
  <si>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</si>
  <si>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</si>
  <si>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</si>
  <si>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</si>
  <si>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</si>
  <si>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</si>
  <si>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</si>
  <si>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</si>
  <si>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</si>
  <si>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</si>
  <si>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</si>
  <si>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</si>
  <si>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</si>
  <si>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</si>
  <si>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</si>
  <si>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</si>
  <si>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</si>
  <si>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</si>
  <si>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</si>
  <si>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</si>
  <si>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</si>
  <si>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</si>
  <si>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</si>
  <si>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</si>
  <si>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</si>
  <si>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</si>
  <si>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</si>
  <si>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</si>
  <si>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</si>
  <si>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</si>
  <si>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</si>
  <si>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</si>
  <si>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</si>
  <si>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</si>
  <si>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</si>
  <si>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</si>
  <si>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</si>
  <si>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</si>
  <si>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</si>
  <si>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</si>
  <si>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</si>
  <si>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</si>
  <si>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</si>
  <si>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</si>
  <si>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</si>
  <si>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</si>
  <si>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</si>
  <si>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</si>
  <si>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</si>
  <si>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</si>
  <si>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</si>
  <si>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</si>
  <si>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</si>
  <si>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</si>
  <si>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</si>
  <si>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</si>
  <si>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</si>
  <si>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</si>
  <si>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</si>
  <si>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</si>
  <si>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</si>
  <si>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</si>
  <si>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</si>
  <si>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</si>
  <si>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</si>
  <si>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</si>
  <si>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</si>
  <si>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</si>
  <si>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</si>
  <si>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</si>
  <si>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</si>
  <si>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</si>
  <si>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</si>
  <si>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</si>
  <si>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</si>
  <si>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</si>
  <si>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</si>
  <si>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</si>
  <si>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</si>
  <si>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</si>
  <si>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</si>
  <si>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</si>
  <si>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</si>
  <si>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</si>
  <si>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</si>
  <si>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</si>
  <si>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</si>
  <si>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</si>
  <si>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</si>
  <si>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</si>
  <si>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</si>
  <si>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</si>
  <si>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</si>
  <si>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</si>
  <si>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</si>
  <si>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</si>
  <si>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</si>
  <si>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</si>
  <si>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</si>
  <si>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</si>
  <si>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</si>
  <si>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</si>
  <si>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</si>
  <si>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</si>
  <si>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</si>
  <si>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</si>
  <si>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</si>
  <si>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</si>
  <si>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</si>
  <si>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</si>
  <si>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</si>
  <si>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</si>
  <si>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</si>
  <si>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</si>
  <si>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</si>
  <si>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</si>
  <si>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</si>
  <si>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</si>
  <si>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</si>
  <si>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</si>
  <si>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</si>
  <si>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</si>
  <si>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</si>
  <si>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</si>
  <si>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</si>
  <si>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</si>
  <si>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</si>
  <si>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</si>
  <si>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</si>
  <si>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</si>
  <si>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</si>
  <si>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</si>
  <si>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</si>
  <si>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</si>
  <si>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</si>
  <si>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</si>
  <si>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</si>
  <si>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</si>
  <si>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</si>
  <si>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</si>
  <si>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</si>
  <si>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</si>
  <si>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</si>
  <si>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</si>
  <si>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</si>
  <si>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</si>
  <si>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</si>
  <si>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</si>
  <si>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</si>
  <si>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</si>
  <si>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</si>
  <si>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</si>
  <si>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</si>
  <si>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</si>
  <si>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</si>
  <si>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</si>
  <si>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</si>
  <si>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</si>
  <si>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</si>
  <si>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</si>
  <si>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</si>
  <si>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</si>
  <si>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</si>
  <si>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</si>
  <si>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</si>
  <si>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</si>
  <si>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</si>
  <si>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</si>
  <si>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</si>
  <si>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</si>
  <si>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</si>
  <si>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</si>
  <si>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</si>
  <si>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</si>
  <si>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</si>
  <si>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</si>
  <si>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</si>
  <si>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</si>
  <si>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</si>
  <si>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</si>
  <si>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</si>
  <si>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</si>
  <si>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</si>
  <si>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</si>
  <si>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</si>
  <si>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</si>
  <si>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</si>
  <si>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</si>
  <si>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</si>
  <si>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</si>
  <si>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</si>
  <si>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</si>
  <si>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</si>
  <si>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</si>
  <si>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</si>
  <si>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</si>
  <si>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</si>
  <si>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</si>
  <si>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</si>
  <si>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</si>
  <si>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</si>
  <si>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</si>
  <si>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</si>
  <si>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</si>
  <si>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</si>
  <si>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</si>
  <si>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</si>
  <si>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</si>
  <si>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</si>
  <si>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</si>
  <si>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</si>
  <si>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</si>
  <si>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</si>
  <si>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</si>
  <si>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</si>
  <si>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</si>
  <si>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</si>
  <si>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</si>
  <si>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</si>
  <si>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</si>
  <si>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</si>
  <si>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</si>
  <si>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</si>
  <si>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</si>
  <si>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</si>
  <si>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</si>
  <si>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</si>
  <si>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</si>
  <si>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</si>
  <si>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</si>
  <si>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</si>
  <si>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</si>
  <si>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</si>
  <si>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</si>
  <si>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</si>
  <si>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</si>
  <si>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</si>
  <si>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</si>
  <si>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</si>
  <si>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</si>
  <si>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</si>
  <si>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</si>
  <si>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</si>
  <si>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</si>
  <si>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</si>
  <si>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</si>
  <si>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</si>
  <si>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</si>
  <si>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</si>
  <si>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</si>
  <si>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</si>
  <si>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</si>
  <si>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</si>
  <si>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</si>
  <si>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</si>
  <si>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</si>
  <si>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</si>
  <si>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</si>
  <si>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</si>
  <si>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</si>
  <si>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</si>
  <si>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</si>
  <si>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</si>
  <si>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</si>
  <si>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</si>
  <si>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</si>
  <si>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</si>
  <si>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</si>
  <si>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</si>
  <si>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</si>
  <si>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</si>
  <si>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</si>
  <si>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</si>
  <si>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</si>
  <si>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</si>
  <si>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</si>
  <si>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</si>
  <si>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</si>
  <si>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</si>
  <si>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</si>
  <si>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</si>
  <si>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</si>
  <si>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</si>
  <si>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</si>
  <si>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</si>
  <si>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</si>
  <si>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</si>
  <si>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</si>
  <si>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</si>
  <si>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</si>
  <si>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</si>
  <si>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</si>
  <si>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</si>
  <si>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</si>
  <si>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</si>
  <si>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</si>
  <si>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</si>
  <si>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</si>
  <si>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</si>
  <si>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</si>
  <si>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</si>
  <si>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</si>
  <si>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</si>
  <si>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</si>
  <si>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</si>
  <si>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</si>
  <si>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</si>
  <si>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</si>
  <si>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</si>
  <si>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</si>
  <si>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</si>
  <si>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</si>
  <si>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</si>
  <si>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</si>
  <si>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</si>
  <si>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</si>
  <si>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</si>
  <si>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</si>
  <si>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</si>
  <si>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</si>
  <si>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</si>
  <si>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</si>
  <si>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</si>
  <si>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</si>
  <si>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</si>
  <si>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</si>
  <si>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</si>
  <si>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</si>
  <si>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</si>
  <si>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</si>
  <si>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</si>
  <si>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</si>
  <si>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</si>
  <si>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</si>
  <si>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</si>
  <si>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</si>
  <si>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</si>
  <si>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</si>
  <si>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</si>
  <si>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</si>
  <si>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</si>
  <si>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</si>
  <si>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</si>
  <si>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</si>
  <si>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</si>
  <si>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</si>
  <si>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</si>
  <si>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</si>
  <si>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</si>
  <si>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</si>
  <si>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</si>
  <si>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</si>
  <si>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</si>
  <si>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</si>
  <si>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</si>
  <si>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</si>
  <si>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</si>
  <si>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</si>
  <si>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</si>
  <si>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</si>
  <si>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</si>
  <si>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</si>
  <si>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</si>
  <si>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</si>
  <si>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</si>
  <si>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</si>
  <si>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</si>
  <si>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</si>
  <si>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</si>
  <si>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</si>
  <si>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</si>
  <si>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</si>
  <si>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</si>
  <si>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</si>
  <si>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</si>
  <si>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</si>
  <si>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</si>
  <si>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</si>
  <si>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</si>
  <si>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</si>
  <si>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</si>
  <si>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</si>
  <si>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</si>
  <si>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</si>
  <si>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</si>
  <si>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</si>
  <si>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</si>
  <si>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</si>
  <si>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</si>
  <si>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</si>
  <si>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</si>
  <si>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</si>
  <si>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</si>
  <si>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</si>
  <si>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</si>
  <si>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</si>
  <si>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</si>
  <si>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</si>
  <si>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</si>
  <si>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</si>
  <si>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</si>
  <si>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</si>
  <si>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</si>
  <si>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</si>
  <si>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</si>
  <si>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</si>
  <si>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</si>
  <si>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</si>
  <si>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</si>
  <si>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</si>
  <si>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</si>
  <si>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</si>
  <si>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</si>
  <si>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</si>
  <si>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</si>
  <si>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</si>
  <si>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</si>
  <si>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</si>
  <si>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</si>
  <si>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</si>
  <si>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</si>
  <si>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</si>
  <si>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</si>
  <si>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</si>
  <si>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</si>
  <si>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</si>
  <si>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</si>
  <si>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</si>
  <si>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</si>
  <si>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</si>
  <si>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</si>
  <si>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</si>
  <si>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</si>
  <si>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</si>
  <si>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</si>
  <si>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</si>
  <si>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</si>
  <si>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</si>
  <si>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</si>
  <si>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</si>
  <si>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</si>
  <si>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</si>
  <si>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</si>
  <si>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</si>
  <si>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</si>
  <si>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</si>
  <si>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</si>
  <si>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</si>
  <si>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</si>
  <si>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</si>
  <si>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</si>
  <si>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</si>
  <si>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</si>
  <si>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</si>
  <si>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</si>
  <si>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</si>
  <si>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</si>
  <si>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</si>
  <si>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</si>
  <si>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</si>
  <si>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</si>
  <si>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</si>
  <si>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</si>
  <si>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</si>
  <si>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</si>
  <si>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</si>
  <si>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</si>
  <si>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</si>
  <si>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</si>
  <si>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</si>
  <si>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</si>
  <si>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</si>
  <si>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</si>
  <si>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</si>
  <si>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</si>
  <si>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</si>
  <si>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</si>
  <si>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</si>
  <si>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</si>
  <si>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</si>
  <si>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</si>
  <si>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</si>
  <si>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</si>
  <si>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</si>
  <si>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</si>
  <si>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</si>
  <si>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</si>
  <si>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</si>
  <si>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</si>
  <si>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</si>
  <si>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</si>
  <si>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</si>
  <si>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</si>
  <si>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</si>
  <si>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</si>
  <si>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</si>
  <si>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</si>
  <si>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</si>
  <si>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</si>
  <si>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</si>
  <si>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</si>
  <si>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</si>
  <si>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</si>
  <si>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</si>
  <si>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</si>
  <si>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</si>
  <si>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</si>
  <si>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</si>
  <si>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</si>
  <si>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</si>
  <si>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</si>
  <si>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</si>
  <si>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</si>
  <si>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</si>
  <si>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</si>
  <si>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</si>
  <si>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</si>
  <si>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</si>
  <si>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</si>
  <si>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</si>
  <si>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</si>
  <si>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</si>
  <si>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</si>
  <si>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</si>
  <si>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</si>
  <si>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</si>
  <si>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</si>
  <si>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</si>
  <si>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</si>
  <si>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</si>
  <si>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</si>
  <si>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</si>
  <si>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</si>
  <si>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</si>
  <si>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</si>
  <si>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</si>
  <si>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</si>
  <si>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</si>
  <si>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</si>
  <si>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</si>
  <si>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</si>
  <si>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</si>
  <si>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</si>
  <si>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</si>
  <si>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</si>
  <si>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</si>
  <si>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</si>
  <si>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</si>
  <si>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</si>
  <si>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</si>
  <si>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</si>
  <si>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</si>
  <si>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</si>
  <si>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</si>
  <si>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</si>
  <si>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</si>
  <si>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</si>
  <si>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</si>
  <si>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</si>
  <si>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</si>
  <si>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</si>
  <si>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</si>
  <si>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</si>
  <si>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</si>
  <si>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</si>
  <si>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</si>
  <si>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</si>
  <si>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</si>
  <si>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</si>
  <si>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</si>
  <si>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</si>
  <si>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</si>
  <si>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</si>
  <si>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</si>
  <si>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</si>
  <si>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</si>
  <si>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</si>
  <si>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</si>
  <si>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</si>
  <si>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</si>
  <si>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</si>
  <si>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</si>
  <si>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</si>
  <si>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</si>
  <si>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</si>
  <si>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</si>
  <si>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</si>
  <si>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</si>
  <si>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</si>
  <si>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</si>
  <si>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</si>
  <si>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</si>
  <si>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</si>
  <si>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</si>
  <si>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</si>
  <si>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</si>
  <si>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</si>
  <si>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</si>
  <si>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</si>
  <si>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</si>
  <si>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</si>
  <si>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</si>
  <si>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</si>
  <si>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</si>
  <si>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</si>
  <si>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</si>
  <si>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</si>
  <si>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</si>
  <si>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</si>
  <si>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</si>
  <si>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</si>
  <si>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</si>
  <si>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</si>
  <si>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</si>
  <si>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</si>
  <si>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</si>
  <si>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</si>
  <si>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</si>
  <si>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</si>
  <si>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</si>
  <si>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</si>
  <si>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</si>
  <si>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</si>
  <si>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</si>
  <si>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</si>
  <si>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</si>
  <si>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</si>
  <si>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</si>
  <si>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</si>
  <si>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</si>
  <si>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</si>
  <si>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</si>
  <si>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</si>
  <si>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</si>
  <si>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</si>
  <si>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</si>
  <si>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</si>
  <si>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</si>
  <si>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</si>
  <si>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</si>
  <si>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</si>
  <si>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</si>
  <si>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</si>
  <si>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</si>
  <si>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</si>
  <si>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</si>
  <si>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</si>
  <si>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</si>
  <si>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</si>
  <si>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</si>
  <si>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</si>
  <si>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</si>
  <si>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</si>
  <si>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</si>
  <si>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</si>
  <si>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</si>
  <si>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</si>
  <si>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</si>
  <si>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</si>
  <si>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</si>
  <si>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</si>
  <si>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</si>
  <si>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</si>
  <si>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</si>
  <si>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</si>
  <si>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</si>
  <si>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</si>
  <si>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</si>
  <si>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</si>
  <si>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</si>
  <si>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</si>
  <si>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</si>
  <si>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</si>
  <si>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</si>
  <si>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</si>
  <si>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</si>
  <si>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</si>
  <si>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</si>
  <si>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</si>
  <si>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</si>
  <si>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</si>
  <si>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</si>
  <si>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</si>
  <si>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</si>
  <si>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</si>
  <si>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</si>
  <si>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</si>
  <si>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</si>
  <si>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</si>
  <si>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</si>
  <si>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</si>
  <si>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</si>
  <si>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</si>
  <si>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</si>
  <si>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</si>
  <si>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</si>
  <si>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</si>
  <si>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</si>
  <si>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</si>
  <si>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</si>
  <si>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</si>
  <si>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</si>
  <si>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</si>
  <si>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</si>
  <si>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</si>
  <si>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</si>
  <si>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</si>
  <si>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</si>
  <si>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</si>
  <si>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</si>
  <si>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</si>
  <si>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</si>
  <si>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</si>
  <si>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</si>
  <si>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</si>
  <si>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</si>
  <si>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</si>
  <si>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</si>
  <si>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</si>
  <si>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</si>
  <si>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</si>
  <si>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</si>
  <si>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</si>
  <si>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</si>
  <si>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</si>
  <si>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</si>
  <si>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</si>
  <si>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</si>
  <si>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</si>
  <si>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</si>
  <si>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</si>
  <si>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</si>
  <si>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</si>
  <si>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</si>
  <si>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</si>
  <si>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</si>
  <si>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</si>
  <si>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</si>
  <si>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</si>
  <si>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</si>
  <si>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</si>
  <si>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</si>
  <si>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</si>
  <si>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</si>
  <si>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</si>
  <si>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</si>
  <si>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</si>
  <si>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</si>
  <si>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</si>
  <si>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</si>
  <si>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</si>
  <si>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</si>
  <si>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</si>
  <si>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</si>
  <si>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</si>
  <si>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</si>
  <si>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</si>
  <si>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</si>
  <si>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</si>
  <si>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</si>
  <si>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</si>
  <si>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</si>
  <si>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</si>
  <si>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</si>
  <si>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</si>
  <si>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</si>
  <si>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</si>
  <si>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</si>
  <si>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</si>
  <si>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</si>
  <si>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</si>
  <si>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</si>
  <si>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</si>
  <si>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</si>
  <si>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</si>
  <si>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</si>
  <si>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</si>
  <si>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</si>
  <si>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</si>
  <si>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</si>
  <si>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</si>
  <si>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</si>
  <si>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</si>
  <si>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</si>
  <si>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</si>
  <si>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</si>
  <si>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</si>
  <si>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</si>
  <si>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</si>
  <si>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</si>
  <si>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</si>
  <si>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</si>
  <si>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</si>
  <si>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</si>
  <si>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</si>
  <si>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</si>
  <si>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</si>
  <si>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</si>
  <si>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</si>
  <si>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</si>
  <si>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</si>
  <si>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</si>
  <si>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</si>
  <si>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</si>
  <si>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</si>
  <si>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</si>
  <si>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</si>
  <si>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</si>
  <si>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</si>
  <si>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</si>
  <si>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</si>
  <si>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</si>
  <si>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</si>
  <si>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</si>
  <si>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</si>
  <si>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</si>
  <si>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</si>
  <si>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</si>
  <si>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</si>
  <si>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</si>
  <si>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</si>
  <si>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</si>
  <si>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</si>
  <si>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</si>
  <si>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</si>
  <si>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</si>
  <si>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</si>
  <si>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</si>
  <si>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</si>
  <si>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</si>
  <si>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</si>
  <si>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</si>
  <si>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</si>
  <si>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</si>
  <si>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</si>
  <si>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</si>
  <si>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</si>
  <si>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</si>
  <si>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</si>
  <si>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</si>
  <si>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</si>
  <si>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</si>
  <si>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</si>
  <si>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</si>
  <si>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</si>
  <si>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</si>
  <si>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</si>
  <si>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</si>
  <si>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</si>
  <si>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</si>
  <si>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</si>
  <si>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</si>
  <si>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</si>
  <si>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</si>
  <si>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</si>
  <si>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</si>
  <si>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</si>
  <si>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</si>
  <si>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</si>
  <si>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</si>
  <si>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</si>
  <si>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</si>
  <si>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</si>
  <si>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</si>
  <si>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</si>
  <si>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</si>
  <si>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</si>
  <si>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</si>
  <si>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</si>
  <si>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</si>
  <si>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</si>
  <si>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</si>
  <si>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</si>
  <si>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</si>
  <si>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</si>
  <si>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</si>
  <si>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</si>
  <si>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</si>
  <si>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</si>
  <si>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</si>
  <si>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</si>
  <si>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</si>
  <si>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</si>
  <si>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</si>
  <si>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</si>
  <si>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</si>
  <si>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</si>
  <si>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</si>
  <si>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</si>
  <si>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</si>
  <si>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</si>
  <si>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</si>
  <si>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</si>
  <si>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</si>
  <si>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</si>
  <si>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</si>
  <si>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</si>
  <si>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</si>
  <si>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</si>
  <si>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</si>
  <si>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</si>
  <si>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</si>
  <si>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</si>
  <si>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</si>
  <si>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</si>
  <si>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</si>
  <si>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</si>
  <si>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</si>
  <si>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</si>
  <si>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</si>
  <si>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</si>
  <si>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</si>
  <si>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</si>
  <si>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</si>
  <si>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</si>
  <si>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</si>
  <si>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</si>
  <si>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</si>
  <si>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</si>
  <si>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</si>
  <si>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</si>
  <si>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</si>
  <si>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</si>
  <si>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</si>
  <si>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</si>
  <si>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</si>
  <si>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</si>
  <si>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</si>
  <si>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</si>
  <si>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</si>
  <si>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</si>
  <si>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</si>
  <si>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</si>
  <si>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</si>
  <si>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</si>
  <si>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</si>
  <si>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</si>
  <si>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</si>
  <si>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</si>
  <si>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</si>
  <si>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</si>
  <si>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</si>
  <si>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</si>
  <si>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</si>
  <si>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</si>
  <si>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</si>
  <si>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</si>
  <si>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</si>
  <si>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</si>
  <si>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</si>
  <si>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</si>
  <si>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</si>
  <si>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</si>
  <si>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</si>
  <si>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</si>
  <si>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</si>
  <si>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</si>
  <si>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</si>
  <si>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</si>
  <si>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</si>
  <si>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</si>
  <si>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</si>
  <si>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</si>
  <si>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</si>
  <si>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</si>
  <si>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</si>
  <si>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</si>
  <si>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</si>
  <si>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</si>
  <si>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</si>
  <si>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</si>
  <si>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</si>
  <si>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</si>
  <si>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</si>
  <si>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</si>
  <si>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</si>
  <si>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</si>
  <si>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</si>
  <si>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</si>
  <si>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</si>
  <si>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</si>
  <si>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</si>
  <si>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</si>
  <si>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</si>
  <si>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</si>
  <si>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</si>
  <si>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</si>
  <si>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</si>
  <si>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</si>
  <si>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</si>
  <si>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</si>
  <si>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</si>
  <si>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</si>
  <si>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</si>
  <si>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</si>
  <si>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</si>
  <si>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</si>
  <si>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</si>
  <si>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</si>
  <si>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</si>
  <si>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</si>
  <si>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</si>
  <si>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</si>
  <si>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</si>
  <si>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</si>
  <si>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</si>
  <si>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</si>
  <si>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</si>
  <si>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</si>
  <si>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</si>
  <si>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</si>
  <si>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</si>
  <si>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</si>
  <si>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</si>
  <si>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</si>
  <si>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</si>
  <si>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</si>
  <si>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</si>
  <si>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</si>
  <si>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</si>
  <si>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</si>
  <si>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</si>
  <si>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</si>
  <si>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</si>
  <si>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</si>
  <si>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</si>
  <si>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</si>
  <si>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</si>
  <si>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</si>
  <si>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</si>
  <si>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</si>
  <si>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</si>
  <si>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</si>
  <si>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</si>
  <si>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</si>
  <si>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</si>
  <si>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</si>
  <si>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</si>
  <si>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</si>
  <si>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</si>
  <si>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</si>
  <si>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</si>
  <si>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</si>
  <si>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</si>
  <si>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</si>
  <si>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</si>
  <si>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</si>
  <si>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</si>
  <si>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</si>
  <si>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</si>
  <si>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</si>
  <si>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</si>
  <si>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</si>
  <si>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</si>
  <si>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</si>
  <si>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</si>
  <si>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</si>
  <si>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</si>
  <si>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</si>
  <si>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</si>
  <si>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</si>
  <si>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</si>
  <si>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</si>
  <si>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</si>
  <si>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</si>
  <si>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</si>
  <si>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</si>
  <si>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</si>
  <si>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</si>
  <si>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</si>
  <si>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</si>
  <si>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</si>
  <si>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</si>
  <si>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</si>
  <si>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</si>
  <si>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</si>
  <si>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</si>
  <si>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</si>
  <si>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</si>
  <si>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</si>
  <si>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</si>
  <si>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</si>
  <si>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</si>
  <si>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</si>
  <si>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</si>
  <si>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</si>
  <si>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</si>
  <si>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</si>
  <si>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</si>
  <si>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</si>
  <si>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</si>
  <si>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</si>
  <si>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</si>
  <si>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</si>
  <si>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</si>
  <si>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</si>
  <si>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</si>
  <si>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</si>
  <si>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</si>
  <si>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</si>
  <si>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</si>
  <si>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</si>
  <si>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</si>
  <si>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</si>
  <si>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</si>
  <si>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</si>
  <si>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</si>
  <si>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</si>
  <si>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</si>
  <si>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</si>
  <si>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</si>
  <si>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</si>
  <si>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</si>
  <si>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</si>
  <si>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</si>
  <si>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</si>
  <si>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</si>
  <si>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</si>
  <si>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</si>
  <si>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</si>
  <si>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</si>
  <si>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</si>
  <si>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</si>
  <si>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</si>
  <si>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</si>
  <si>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</si>
  <si>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</si>
  <si>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</si>
  <si>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</si>
  <si>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</si>
  <si>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</si>
  <si>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</si>
  <si>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</si>
  <si>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</si>
  <si>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</si>
  <si>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</si>
  <si>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</si>
  <si>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</si>
  <si>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</si>
  <si>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</si>
  <si>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</si>
  <si>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</si>
  <si>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</si>
  <si>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</si>
  <si>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</si>
  <si>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</si>
  <si>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</si>
  <si>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</si>
  <si>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</si>
  <si>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</si>
  <si>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</si>
  <si>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</si>
  <si>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</si>
  <si>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</si>
  <si>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</si>
  <si>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</si>
  <si>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</si>
  <si>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</si>
  <si>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</si>
  <si>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</si>
  <si>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</si>
  <si>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</si>
  <si>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</si>
  <si>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</si>
  <si>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</si>
  <si>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</si>
  <si>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</si>
  <si>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</si>
  <si>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</si>
  <si>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</si>
  <si>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</si>
  <si>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</si>
  <si>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</si>
  <si>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</si>
  <si>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</si>
  <si>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</si>
  <si>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</si>
  <si>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</si>
  <si>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</si>
  <si>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</si>
  <si>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</si>
  <si>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</si>
  <si>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</si>
  <si>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</si>
  <si>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</si>
  <si>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</si>
  <si>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</si>
  <si>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</si>
  <si>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</si>
  <si>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</si>
  <si>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</si>
  <si>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</si>
  <si>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</si>
  <si>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</si>
  <si>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</si>
  <si>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</si>
  <si>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</si>
  <si>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</si>
  <si>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</si>
  <si>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</si>
  <si>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</si>
  <si>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</si>
  <si>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</si>
  <si>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</si>
  <si>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</si>
  <si>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</si>
  <si>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</si>
  <si>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</si>
  <si>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</si>
  <si>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</si>
  <si>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</si>
  <si>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</si>
  <si>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</si>
  <si>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</si>
  <si>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</si>
  <si>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</si>
  <si>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</si>
  <si>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</si>
  <si>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</si>
  <si>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</si>
  <si>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</si>
  <si>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</si>
  <si>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</si>
  <si>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</si>
  <si>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</si>
  <si>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</si>
  <si>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</si>
  <si>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</si>
  <si>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</si>
  <si>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</si>
  <si>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</si>
  <si>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</si>
  <si>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</si>
  <si>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</si>
  <si>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</si>
  <si>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</si>
  <si>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</si>
  <si>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</si>
  <si>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</si>
  <si>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</si>
  <si>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</si>
  <si>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</si>
  <si>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</si>
  <si>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</si>
  <si>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</si>
  <si>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</si>
  <si>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</si>
  <si>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</si>
  <si>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</si>
  <si>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</si>
  <si>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</si>
  <si>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</si>
  <si>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</si>
  <si>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</si>
  <si>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</si>
  <si>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</si>
  <si>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</si>
  <si>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</si>
  <si>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</si>
  <si>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</si>
  <si>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</si>
  <si>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</si>
  <si>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</si>
  <si>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</si>
  <si>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</si>
  <si>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</si>
  <si>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</si>
  <si>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</si>
  <si>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</si>
  <si>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</si>
  <si>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</si>
  <si>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</si>
  <si>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</si>
  <si>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</si>
  <si>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</si>
  <si>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</si>
  <si>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</si>
  <si>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</si>
  <si>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</si>
  <si>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</si>
  <si>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</si>
  <si>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</si>
  <si>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</si>
  <si>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</si>
  <si>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</si>
  <si>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</si>
  <si>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</si>
  <si>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</si>
  <si>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</si>
  <si>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</si>
  <si>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</si>
  <si>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</si>
  <si>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</si>
  <si>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</si>
  <si>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</si>
  <si>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</si>
  <si>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</si>
  <si>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</si>
  <si>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</si>
  <si>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</si>
  <si>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</si>
  <si>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</si>
  <si>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</si>
  <si>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</si>
  <si>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</si>
  <si>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</si>
  <si>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</si>
  <si>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</si>
  <si>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</si>
  <si>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</si>
  <si>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</si>
  <si>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</si>
  <si>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</si>
  <si>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</si>
  <si>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</si>
  <si>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</si>
  <si>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</si>
  <si>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</si>
  <si>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</si>
  <si>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</si>
  <si>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</si>
  <si>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</si>
  <si>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</si>
  <si>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</si>
  <si>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</si>
  <si>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</si>
  <si>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</si>
  <si>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</si>
  <si>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</si>
  <si>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</si>
  <si>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</si>
  <si>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</si>
  <si>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</si>
  <si>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</si>
  <si>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</si>
  <si>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</si>
  <si>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</si>
  <si>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</si>
  <si>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</si>
  <si>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</si>
  <si>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</si>
  <si>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</si>
  <si>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</si>
  <si>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</si>
  <si>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</si>
  <si>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</si>
  <si>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</si>
  <si>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</si>
  <si>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</si>
  <si>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</si>
  <si>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</si>
  <si>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</si>
  <si>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</si>
  <si>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</si>
  <si>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</si>
  <si>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</si>
  <si>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</si>
  <si>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</si>
  <si>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</si>
  <si>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</si>
  <si>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</si>
  <si>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</si>
  <si>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</si>
  <si>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</si>
  <si>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</si>
  <si>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</si>
  <si>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</si>
  <si>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</si>
  <si>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</si>
  <si>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</si>
  <si>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</si>
  <si>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</si>
  <si>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</si>
  <si>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</si>
  <si>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</si>
  <si>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</si>
  <si>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</si>
  <si>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</si>
  <si>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</si>
  <si>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</si>
  <si>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</si>
  <si>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</si>
  <si>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</si>
  <si>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</si>
  <si>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</si>
  <si>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</si>
  <si>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</si>
  <si>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</si>
  <si>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</si>
  <si>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</si>
  <si>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</si>
  <si>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</si>
  <si>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</si>
  <si>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</si>
  <si>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</si>
  <si>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</si>
  <si>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</si>
  <si>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</si>
  <si>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</si>
  <si>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</si>
  <si>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</si>
  <si>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</si>
  <si>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</si>
  <si>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</si>
  <si>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</si>
  <si>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</si>
  <si>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</si>
  <si>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</si>
  <si>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</si>
  <si>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</si>
  <si>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</si>
  <si>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</si>
  <si>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</si>
  <si>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</si>
  <si>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</si>
  <si>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</si>
  <si>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</si>
  <si>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</si>
  <si>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</si>
  <si>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</si>
  <si>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</si>
  <si>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</si>
  <si>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</si>
  <si>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</si>
  <si>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</si>
  <si>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</si>
  <si>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</si>
  <si>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</si>
  <si>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</si>
  <si>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</si>
  <si>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</si>
  <si>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</si>
  <si>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</si>
  <si>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</si>
  <si>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</si>
  <si>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</si>
  <si>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</si>
  <si>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</si>
  <si>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</si>
  <si>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</si>
  <si>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</si>
  <si>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</si>
  <si>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</si>
  <si>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</si>
  <si>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</si>
  <si>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</si>
  <si>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</si>
  <si>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</si>
  <si>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</si>
  <si>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</si>
  <si>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</si>
  <si>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</si>
  <si>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</si>
  <si>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</si>
  <si>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</si>
  <si>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</si>
  <si>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</si>
  <si>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</si>
  <si>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</si>
  <si>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</si>
  <si>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</si>
  <si>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</si>
  <si>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</si>
  <si>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</si>
  <si>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</si>
  <si>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</si>
  <si>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</si>
  <si>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</si>
  <si>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</si>
  <si>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</si>
  <si>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</si>
  <si>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</si>
  <si>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</si>
  <si>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</si>
  <si>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</si>
  <si>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</si>
  <si>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</si>
  <si>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</si>
  <si>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</si>
  <si>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</si>
  <si>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</si>
  <si>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</si>
  <si>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</si>
  <si>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</si>
  <si>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</si>
  <si>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</si>
  <si>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</si>
  <si>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</si>
  <si>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</si>
  <si>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</si>
  <si>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</si>
  <si>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</si>
  <si>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</si>
  <si>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</si>
  <si>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</si>
  <si>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</si>
  <si>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</si>
  <si>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</si>
  <si>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</si>
  <si>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</si>
  <si>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</si>
  <si>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</si>
  <si>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</si>
  <si>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</si>
  <si>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</si>
  <si>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</si>
  <si>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</si>
  <si>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</si>
  <si>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</si>
  <si>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</si>
  <si>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</si>
  <si>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</si>
  <si>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</si>
  <si>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</si>
  <si>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</si>
  <si>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</si>
  <si>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</si>
  <si>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</si>
  <si>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</si>
  <si>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</si>
  <si>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</si>
  <si>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</si>
  <si>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</si>
  <si>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</si>
  <si>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</si>
  <si>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</si>
  <si>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</si>
  <si>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</si>
  <si>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</si>
  <si>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</si>
  <si>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</si>
  <si>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</si>
  <si>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</si>
  <si>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</si>
  <si>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</si>
  <si>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</si>
  <si>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</si>
  <si>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</si>
  <si>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</si>
  <si>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</si>
  <si>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</si>
  <si>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</si>
  <si>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</si>
  <si>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</si>
  <si>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</si>
  <si>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</si>
  <si>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</si>
  <si>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</si>
  <si>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</si>
  <si>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</si>
  <si>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</si>
  <si>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</si>
  <si>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</si>
  <si>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</si>
  <si>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</si>
  <si>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</si>
  <si>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</si>
  <si>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</si>
  <si>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</si>
  <si>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</si>
  <si>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</si>
  <si>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</si>
  <si>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</si>
  <si>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</si>
  <si>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</si>
  <si>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</si>
  <si>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</si>
  <si>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</si>
  <si>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</si>
  <si>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</si>
  <si>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</si>
  <si>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</si>
  <si>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</si>
  <si>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</si>
  <si>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</si>
  <si>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</si>
  <si>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</si>
  <si>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</si>
  <si>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</si>
  <si>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</si>
  <si>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</si>
  <si>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</si>
  <si>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</si>
  <si>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</si>
  <si>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</si>
  <si>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</si>
  <si>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</si>
  <si>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</si>
  <si>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</si>
  <si>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</si>
  <si>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</si>
  <si>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</si>
  <si>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</si>
  <si>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</si>
  <si>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</si>
  <si>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</si>
  <si>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</si>
  <si>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</si>
  <si>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</si>
  <si>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</si>
  <si>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</si>
  <si>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</si>
  <si>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</si>
  <si>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</si>
  <si>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</si>
  <si>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</si>
  <si>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</si>
  <si>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</si>
  <si>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</si>
  <si>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</si>
  <si>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</si>
  <si>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</si>
  <si>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</si>
  <si>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</si>
  <si>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</si>
  <si>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</si>
  <si>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</si>
  <si>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</si>
  <si>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</si>
  <si>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</si>
  <si>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</si>
  <si>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</si>
  <si>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</si>
  <si>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</si>
  <si>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</si>
  <si>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</si>
  <si>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</si>
  <si>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</si>
  <si>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</si>
  <si>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</si>
  <si>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</si>
  <si>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</si>
  <si>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</si>
  <si>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</si>
  <si>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</si>
  <si>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</si>
  <si>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</si>
  <si>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</si>
  <si>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</si>
  <si>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</si>
  <si>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</si>
  <si>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</si>
  <si>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</si>
  <si>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</si>
  <si>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</si>
  <si>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</si>
  <si>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</si>
  <si>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</si>
  <si>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</si>
  <si>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</si>
  <si>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</si>
  <si>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</si>
  <si>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</si>
  <si>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</si>
  <si>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</si>
  <si>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</si>
  <si>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</si>
  <si>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</si>
  <si>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</si>
  <si>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</si>
  <si>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</si>
  <si>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</si>
  <si>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</si>
  <si>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</si>
  <si>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</si>
  <si>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</si>
  <si>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</si>
  <si>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</si>
  <si>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</si>
  <si>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</si>
  <si>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</si>
  <si>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</si>
  <si>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</si>
  <si>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</si>
  <si>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</si>
  <si>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</si>
  <si>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</si>
  <si>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</si>
  <si>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</si>
  <si>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</si>
  <si>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</si>
  <si>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</si>
  <si>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</si>
  <si>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</si>
  <si>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</si>
  <si>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</si>
  <si>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</si>
  <si>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</si>
  <si>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</si>
  <si>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</si>
  <si>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</si>
  <si>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</si>
  <si>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</si>
  <si>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</si>
  <si>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</si>
  <si>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</si>
  <si>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</si>
  <si>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</si>
  <si>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</si>
  <si>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</si>
  <si>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</si>
  <si>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</si>
  <si>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</si>
  <si>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</si>
  <si>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</si>
  <si>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</si>
  <si>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</si>
  <si>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</si>
  <si>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</si>
  <si>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</si>
  <si>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</si>
  <si>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</si>
  <si>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</si>
  <si>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</si>
  <si>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</si>
  <si>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</si>
  <si>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</si>
  <si>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</si>
  <si>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</si>
  <si>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</si>
  <si>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</si>
  <si>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</si>
  <si>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</si>
  <si>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</si>
  <si>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</si>
  <si>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</si>
  <si>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</si>
  <si>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</si>
  <si>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</si>
  <si>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</si>
  <si>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</si>
  <si>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</si>
  <si>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</si>
  <si>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</si>
  <si>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</si>
  <si>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</si>
  <si>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</si>
  <si>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</si>
  <si>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</si>
  <si>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</si>
  <si>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</si>
  <si>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</si>
  <si>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</si>
  <si>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</si>
  <si>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</si>
  <si>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</si>
  <si>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</si>
  <si>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</si>
  <si>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</si>
  <si>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</si>
  <si>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</si>
  <si>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</si>
  <si>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</si>
  <si>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</si>
  <si>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</si>
  <si>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</si>
  <si>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</si>
  <si>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</si>
  <si>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</si>
  <si>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</si>
  <si>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</si>
  <si>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</si>
  <si>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</si>
  <si>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</si>
  <si>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</si>
  <si>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</si>
  <si>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</si>
  <si>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</si>
  <si>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</si>
  <si>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</si>
  <si>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</si>
  <si>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</si>
  <si>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</si>
  <si>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</si>
  <si>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</si>
  <si>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</si>
  <si>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</si>
  <si>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</si>
  <si>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</si>
  <si>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</si>
  <si>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</si>
  <si>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</si>
  <si>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</si>
  <si>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</si>
  <si>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</si>
  <si>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</si>
  <si>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</si>
  <si>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</si>
  <si>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</si>
  <si>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</si>
  <si>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</si>
  <si>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</si>
  <si>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</si>
  <si>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</si>
  <si>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</si>
  <si>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</si>
  <si>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</si>
  <si>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</si>
  <si>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</si>
  <si>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</si>
  <si>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</si>
  <si>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</si>
  <si>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</si>
  <si>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</si>
  <si>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</si>
  <si>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</si>
  <si>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</si>
  <si>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</si>
  <si>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</si>
  <si>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</si>
  <si>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</si>
  <si>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</si>
  <si>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</si>
  <si>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</si>
  <si>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</si>
  <si>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</si>
  <si>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</si>
  <si>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</si>
  <si>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</si>
  <si>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</si>
  <si>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</si>
  <si>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</si>
  <si>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</si>
  <si>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</si>
  <si>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</si>
  <si>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</si>
  <si>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</si>
  <si>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</si>
  <si>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</si>
  <si>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</si>
  <si>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</si>
  <si>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</si>
  <si>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</si>
  <si>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</si>
  <si>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</si>
  <si>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</si>
  <si>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</si>
  <si>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</si>
  <si>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</si>
  <si>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</si>
  <si>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</si>
  <si>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</si>
  <si>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</si>
  <si>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</si>
  <si>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</si>
  <si>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</si>
  <si>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</si>
  <si>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</si>
  <si>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</si>
  <si>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</si>
  <si>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</si>
  <si>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</si>
  <si>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</si>
  <si>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</si>
  <si>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</si>
  <si>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</si>
  <si>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</si>
  <si>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</si>
  <si>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</si>
  <si>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</si>
  <si>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</si>
  <si>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</si>
  <si>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</si>
  <si>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</si>
  <si>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</si>
  <si>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</si>
  <si>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</si>
  <si>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</si>
  <si>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</si>
  <si>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</si>
  <si>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</si>
  <si>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</si>
  <si>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</si>
  <si>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</si>
  <si>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</si>
  <si>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</si>
  <si>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</si>
  <si>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</si>
  <si>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</si>
  <si>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</si>
  <si>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</si>
  <si>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</si>
  <si>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</si>
  <si>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</si>
  <si>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</si>
  <si>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</si>
  <si>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</si>
  <si>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</si>
  <si>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</si>
  <si>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</si>
  <si>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</si>
  <si>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</si>
  <si>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</si>
  <si>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</si>
  <si>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</si>
  <si>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</si>
  <si>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</si>
  <si>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</si>
  <si>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</si>
  <si>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</si>
  <si>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</si>
  <si>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</si>
  <si>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</si>
  <si>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</si>
  <si>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</si>
  <si>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</si>
  <si>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</si>
  <si>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</si>
  <si>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</si>
  <si>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</si>
  <si>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</si>
  <si>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</si>
  <si>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</si>
  <si>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</si>
  <si>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</si>
  <si>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</si>
  <si>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</si>
  <si>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</si>
  <si>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</si>
  <si>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</si>
  <si>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</si>
  <si>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</si>
  <si>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</si>
  <si>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</si>
  <si>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</si>
  <si>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</si>
  <si>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</si>
  <si>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</si>
  <si>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</si>
  <si>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</si>
  <si>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</si>
  <si>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</si>
  <si>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</si>
  <si>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</si>
  <si>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</si>
  <si>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</si>
  <si>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</si>
  <si>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</si>
  <si>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</si>
  <si>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</si>
  <si>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</si>
  <si>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</si>
  <si>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</si>
  <si>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</si>
  <si>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</si>
  <si>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</si>
  <si>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</si>
  <si>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</si>
  <si>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</si>
  <si>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</si>
  <si>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</si>
  <si>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</si>
  <si>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</si>
  <si>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</si>
  <si>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</si>
  <si>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</si>
  <si>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</si>
  <si>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</si>
  <si>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</si>
  <si>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</si>
  <si>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</si>
  <si>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</si>
  <si>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</si>
  <si>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</si>
  <si>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</si>
  <si>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</si>
  <si>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</si>
  <si>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</si>
  <si>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</si>
  <si>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</si>
  <si>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</si>
  <si>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</si>
  <si>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</si>
  <si>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</si>
  <si>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</si>
  <si>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</si>
  <si>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</si>
  <si>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</si>
  <si>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</si>
  <si>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</si>
  <si>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</si>
  <si>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</si>
  <si>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</si>
  <si>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</si>
  <si>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</si>
  <si>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</si>
  <si>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</si>
  <si>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</si>
  <si>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</si>
  <si>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</si>
  <si>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</si>
  <si>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</si>
  <si>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</si>
  <si>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</si>
  <si>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</si>
  <si>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</si>
  <si>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</si>
  <si>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</si>
  <si>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</si>
  <si>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</si>
  <si>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</si>
  <si>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</si>
  <si>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</si>
  <si>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</si>
  <si>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</si>
  <si>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</si>
  <si>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</si>
  <si>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</si>
  <si>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</si>
  <si>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</si>
  <si>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</si>
  <si>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</si>
  <si>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</si>
  <si>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</si>
  <si>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</si>
  <si>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</si>
  <si>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</si>
  <si>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</si>
  <si>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</si>
  <si>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</si>
  <si>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</si>
  <si>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</si>
  <si>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</si>
  <si>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</si>
  <si>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</si>
  <si>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</si>
  <si>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</si>
  <si>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</si>
  <si>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</si>
  <si>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</si>
  <si>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</si>
  <si>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</si>
  <si>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</si>
  <si>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</si>
  <si>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</si>
  <si>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</si>
  <si>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</si>
  <si>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</si>
  <si>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</si>
  <si>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</si>
  <si>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</si>
  <si>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</si>
  <si>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</si>
  <si>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</si>
  <si>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</si>
  <si>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</si>
  <si>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</si>
  <si>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</si>
  <si>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</si>
  <si>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</si>
  <si>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</si>
  <si>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</si>
  <si>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</si>
  <si>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</si>
  <si>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</si>
  <si>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</si>
  <si>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</si>
  <si>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</si>
  <si>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</si>
  <si>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</si>
  <si>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</si>
  <si>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</si>
  <si>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</si>
  <si>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</si>
  <si>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</si>
  <si>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</si>
  <si>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</si>
  <si>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</si>
  <si>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</si>
  <si>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</si>
  <si>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</si>
  <si>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</si>
  <si>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</si>
  <si>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</si>
  <si>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</si>
  <si>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</si>
  <si>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</si>
  <si>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</si>
  <si>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</si>
  <si>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</si>
  <si>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</si>
  <si>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</si>
  <si>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</si>
  <si>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</si>
  <si>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</si>
  <si>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</si>
  <si>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</si>
  <si>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</si>
  <si>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</si>
  <si>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</si>
  <si>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</si>
  <si>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</si>
  <si>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</si>
  <si>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</si>
  <si>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</si>
  <si>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</si>
  <si>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</si>
  <si>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</si>
  <si>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</si>
  <si>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</si>
  <si>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</si>
  <si>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</si>
  <si>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</si>
  <si>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</si>
  <si>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</si>
  <si>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</si>
  <si>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</si>
  <si>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</si>
  <si>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</si>
  <si>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</si>
  <si>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</si>
  <si>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</si>
  <si>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</si>
  <si>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</si>
  <si>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</si>
  <si>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</si>
  <si>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</si>
  <si>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</si>
  <si>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</si>
  <si>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</si>
  <si>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</si>
  <si>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</si>
  <si>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</si>
  <si>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</si>
  <si>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</si>
  <si>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</si>
  <si>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</si>
  <si>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</si>
  <si>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</si>
  <si>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</si>
  <si>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</si>
  <si>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</si>
  <si>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</si>
  <si>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</si>
  <si>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</si>
  <si>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</si>
  <si>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</si>
  <si>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</si>
  <si>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</si>
  <si>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</si>
  <si>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</si>
  <si>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</si>
  <si>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</si>
  <si>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</si>
  <si>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</si>
  <si>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</si>
  <si>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</si>
  <si>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</si>
  <si>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</si>
  <si>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</si>
  <si>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</si>
  <si>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</si>
  <si>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</si>
  <si>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</si>
  <si>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</si>
  <si>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</si>
  <si>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</si>
  <si>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</si>
  <si>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</si>
  <si>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</si>
  <si>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</si>
  <si>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</si>
  <si>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</si>
  <si>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</si>
  <si>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</si>
  <si>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</si>
  <si>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</si>
  <si>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</si>
  <si>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</si>
  <si>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</si>
  <si>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</si>
  <si>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</si>
  <si>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</si>
  <si>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</si>
  <si>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</si>
  <si>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</si>
  <si>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</si>
  <si>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</si>
  <si>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</si>
  <si>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</si>
  <si>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</si>
  <si>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</si>
  <si>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</si>
  <si>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</si>
  <si>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</si>
  <si>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</si>
  <si>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</si>
  <si>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</si>
  <si>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</si>
  <si>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</si>
  <si>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</si>
  <si>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</si>
  <si>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</si>
  <si>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</si>
  <si>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</si>
  <si>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</si>
  <si>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</si>
  <si>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</si>
  <si>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</si>
  <si>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</si>
  <si>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</si>
  <si>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</si>
  <si>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</si>
  <si>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</si>
  <si>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</si>
  <si>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</si>
  <si>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</si>
  <si>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</si>
  <si>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</si>
  <si>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</si>
  <si>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</si>
  <si>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</si>
  <si>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</si>
  <si>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</si>
  <si>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</si>
  <si>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</si>
  <si>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</si>
  <si>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</si>
  <si>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</si>
  <si>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</si>
  <si>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</si>
  <si>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</si>
  <si>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</si>
  <si>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</si>
  <si>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</si>
  <si>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</si>
  <si>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</si>
  <si>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</si>
  <si>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</si>
  <si>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</si>
  <si>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</si>
  <si>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</si>
  <si>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</si>
  <si>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</si>
  <si>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</si>
  <si>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</si>
  <si>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</si>
  <si>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</si>
  <si>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</si>
  <si>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</si>
  <si>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</si>
  <si>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</si>
  <si>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</si>
  <si>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</si>
  <si>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</si>
  <si>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</si>
  <si>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</si>
  <si>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</si>
  <si>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</si>
  <si>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</si>
  <si>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</si>
  <si>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</si>
  <si>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</si>
  <si>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</si>
  <si>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</si>
  <si>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</si>
  <si>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</si>
  <si>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</si>
  <si>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</si>
  <si>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</si>
  <si>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</si>
  <si>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</si>
  <si>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</si>
  <si>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</si>
  <si>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</si>
  <si>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</si>
  <si>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</si>
  <si>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</si>
  <si>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</si>
  <si>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</si>
  <si>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</si>
  <si>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</si>
  <si>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</si>
  <si>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</si>
  <si>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</si>
  <si>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</si>
  <si>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</si>
  <si>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</si>
  <si>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</si>
  <si>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</si>
  <si>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</si>
  <si>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</si>
  <si>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</si>
  <si>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</si>
  <si>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</si>
  <si>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</si>
  <si>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</si>
  <si>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</si>
  <si>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</si>
  <si>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</si>
  <si>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</si>
  <si>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</si>
  <si>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</si>
  <si>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</si>
  <si>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</si>
  <si>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</si>
  <si>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</si>
  <si>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</si>
  <si>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</si>
  <si>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</si>
  <si>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</si>
  <si>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</si>
  <si>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</si>
  <si>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</si>
  <si>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</si>
  <si>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</si>
  <si>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</si>
  <si>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</si>
  <si>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</si>
  <si>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</si>
  <si>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</si>
  <si>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</si>
  <si>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</si>
  <si>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</si>
  <si>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</si>
  <si>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</si>
  <si>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</si>
  <si>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</si>
  <si>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</si>
  <si>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</si>
  <si>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</si>
  <si>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</si>
  <si>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</si>
  <si>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</si>
  <si>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</si>
  <si>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</si>
  <si>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</si>
  <si>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</si>
  <si>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</si>
  <si>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</si>
  <si>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</si>
  <si>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</si>
  <si>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</si>
  <si>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</si>
  <si>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</si>
  <si>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</si>
  <si>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</si>
  <si>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</si>
  <si>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</si>
  <si>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</si>
  <si>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</si>
  <si>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</si>
  <si>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</si>
  <si>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</si>
  <si>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</si>
  <si>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</si>
  <si>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</si>
  <si>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</si>
  <si>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</si>
  <si>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</si>
  <si>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</si>
  <si>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</si>
  <si>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</si>
  <si>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</si>
  <si>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</si>
  <si>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</si>
  <si>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</si>
  <si>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</si>
  <si>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</si>
  <si>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</si>
  <si>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</si>
  <si>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</si>
  <si>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</si>
  <si>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</si>
  <si>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</si>
  <si>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</si>
  <si>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</si>
  <si>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</si>
  <si>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</si>
  <si>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</si>
  <si>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</si>
  <si>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</si>
  <si>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</si>
  <si>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</si>
  <si>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</si>
  <si>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</si>
  <si>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</si>
  <si>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</si>
  <si>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</si>
  <si>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</si>
  <si>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</si>
  <si>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</si>
  <si>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</si>
  <si>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</si>
  <si>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</si>
  <si>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</si>
  <si>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</si>
  <si>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</si>
  <si>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</si>
  <si>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</si>
  <si>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</si>
  <si>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</si>
  <si>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</si>
  <si>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</si>
  <si>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</si>
  <si>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</si>
  <si>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</si>
  <si>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</si>
  <si>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</si>
  <si>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</si>
  <si>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</si>
  <si>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</si>
  <si>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</si>
  <si>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</si>
  <si>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</si>
  <si>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</si>
  <si>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</si>
  <si>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</si>
  <si>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</si>
  <si>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</si>
  <si>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</si>
  <si>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</si>
  <si>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</si>
  <si>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</si>
  <si>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</si>
  <si>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</si>
  <si>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</si>
  <si>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</si>
  <si>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</si>
  <si>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</si>
  <si>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</si>
  <si>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</si>
  <si>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</si>
  <si>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</si>
  <si>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</si>
  <si>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</si>
  <si>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</si>
  <si>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</si>
  <si>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</si>
  <si>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</si>
  <si>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</si>
  <si>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</si>
  <si>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</si>
  <si>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</si>
  <si>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</si>
  <si>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</si>
  <si>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</si>
  <si>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</si>
  <si>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</si>
  <si>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</si>
  <si>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</si>
  <si>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</si>
  <si>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</si>
  <si>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</si>
  <si>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</si>
  <si>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</si>
  <si>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</si>
  <si>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</si>
  <si>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</si>
  <si>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</si>
  <si>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</si>
  <si>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</si>
  <si>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</si>
  <si>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</si>
  <si>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</si>
  <si>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</si>
  <si>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</si>
  <si>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</si>
  <si>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</si>
  <si>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</si>
  <si>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</si>
  <si>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</si>
  <si>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</si>
  <si>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</si>
  <si>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</si>
  <si>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</si>
  <si>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</si>
  <si>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</si>
  <si>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</si>
  <si>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</si>
  <si>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</si>
  <si>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</si>
  <si>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</si>
  <si>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</si>
  <si>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</si>
  <si>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</si>
  <si>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</si>
  <si>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</si>
  <si>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</si>
  <si>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</si>
  <si>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</si>
  <si>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</si>
  <si>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</si>
  <si>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</si>
  <si>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</si>
  <si>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</si>
  <si>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</si>
  <si>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</si>
  <si>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</si>
  <si>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</si>
  <si>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</si>
  <si>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</si>
  <si>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</si>
  <si>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</si>
  <si>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</si>
  <si>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</si>
  <si>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</si>
  <si>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</si>
  <si>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</si>
  <si>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</si>
  <si>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</si>
  <si>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</si>
  <si>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</si>
  <si>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</si>
  <si>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</si>
  <si>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</si>
  <si>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</si>
  <si>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</si>
  <si>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</si>
  <si>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</si>
  <si>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</si>
  <si>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</si>
  <si>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</si>
  <si>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</si>
  <si>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</si>
  <si>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</si>
  <si>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</si>
  <si>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</si>
  <si>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</si>
  <si>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</si>
  <si>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</si>
  <si>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</si>
  <si>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</si>
  <si>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</si>
  <si>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</si>
  <si>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</si>
  <si>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</si>
  <si>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</si>
  <si>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</si>
  <si>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</si>
  <si>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</si>
  <si>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</si>
  <si>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</si>
  <si>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</si>
  <si>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</si>
  <si>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</si>
  <si>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</si>
  <si>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</si>
  <si>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</si>
  <si>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</si>
  <si>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</si>
  <si>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</si>
  <si>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</si>
  <si>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</si>
  <si>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</si>
  <si>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</si>
  <si>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</si>
  <si>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</si>
  <si>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</si>
  <si>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</si>
  <si>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</si>
  <si>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</si>
  <si>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</si>
  <si>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</si>
  <si>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</si>
  <si>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</si>
  <si>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</si>
  <si>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</si>
  <si>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</si>
  <si>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</si>
  <si>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</si>
  <si>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</si>
  <si>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</si>
  <si>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</si>
  <si>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</si>
  <si>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</si>
  <si>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</si>
  <si>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</si>
  <si>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</si>
  <si>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</si>
  <si>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</si>
  <si>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</si>
  <si>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</si>
  <si>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</si>
  <si>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</si>
  <si>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</si>
  <si>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</si>
  <si>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</si>
  <si>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</si>
  <si>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</si>
  <si>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</si>
  <si>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</si>
  <si>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</si>
  <si>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</si>
  <si>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</si>
  <si>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</si>
  <si>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</si>
  <si>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</si>
  <si>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</si>
  <si>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</si>
  <si>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</si>
  <si>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</si>
  <si>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</si>
  <si>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</si>
  <si>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</si>
  <si>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</si>
  <si>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</si>
  <si>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</si>
  <si>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</si>
  <si>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</si>
  <si>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</si>
  <si>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</si>
  <si>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</si>
  <si>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</si>
  <si>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</si>
  <si>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</si>
  <si>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</si>
  <si>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</si>
  <si>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</si>
  <si>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</si>
  <si>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</si>
  <si>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</si>
  <si>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</si>
  <si>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</si>
  <si>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</si>
  <si>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</si>
  <si>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</si>
  <si>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</si>
  <si>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</si>
  <si>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</si>
  <si>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</si>
  <si>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</si>
  <si>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</si>
  <si>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</si>
  <si>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</si>
  <si>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</si>
  <si>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</si>
  <si>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</si>
  <si>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</si>
  <si>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</si>
  <si>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</si>
  <si>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</si>
  <si>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</si>
  <si>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</si>
  <si>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</si>
  <si>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</si>
  <si>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</si>
  <si>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</si>
  <si>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</si>
  <si>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</si>
  <si>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</si>
  <si>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</si>
  <si>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</si>
  <si>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</si>
  <si>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</si>
  <si>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</si>
  <si>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</si>
  <si>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</si>
  <si>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</si>
  <si>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</si>
  <si>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</si>
  <si>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</si>
  <si>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</si>
  <si>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</si>
  <si>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</si>
  <si>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</si>
  <si>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</si>
  <si>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</si>
  <si>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</si>
  <si>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</si>
  <si>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</si>
  <si>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</si>
  <si>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</si>
  <si>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</si>
  <si>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</si>
  <si>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</si>
  <si>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</si>
  <si>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</si>
  <si>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</si>
  <si>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</si>
  <si>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</si>
  <si>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</si>
  <si>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</si>
  <si>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</si>
  <si>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</si>
  <si>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</si>
  <si>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</si>
  <si>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</si>
  <si>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</si>
  <si>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</si>
  <si>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</si>
  <si>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</si>
  <si>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</si>
  <si>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</si>
  <si>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</si>
  <si>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</si>
  <si>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</si>
  <si>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</si>
  <si>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</si>
  <si>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</si>
  <si>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</si>
  <si>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</si>
  <si>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</si>
  <si>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</si>
  <si>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</si>
  <si>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</si>
  <si>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</si>
  <si>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</si>
  <si>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</si>
  <si>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</si>
  <si>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</si>
  <si>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</si>
  <si>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</si>
  <si>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</si>
  <si>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</si>
  <si>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</si>
  <si>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</si>
  <si>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</si>
  <si>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</si>
  <si>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</si>
  <si>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</si>
  <si>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</si>
  <si>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</si>
  <si>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</si>
  <si>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</si>
  <si>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</si>
  <si>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</si>
  <si>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</si>
  <si>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</si>
  <si>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</si>
  <si>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</si>
  <si>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</si>
  <si>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</si>
  <si>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</si>
  <si>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</si>
  <si>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</si>
  <si>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</si>
  <si>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</si>
  <si>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</si>
  <si>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</si>
  <si>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</si>
  <si>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</si>
  <si>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</si>
  <si>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</si>
  <si>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</si>
  <si>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</si>
  <si>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</si>
  <si>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</si>
  <si>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</si>
  <si>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</si>
  <si>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</si>
  <si>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</si>
  <si>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</si>
  <si>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</si>
  <si>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</si>
  <si>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</si>
  <si>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</si>
  <si>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</si>
  <si>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</si>
  <si>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</si>
  <si>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</si>
  <si>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</si>
  <si>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</si>
  <si>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</si>
  <si>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</si>
  <si>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</si>
  <si>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</si>
  <si>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</si>
  <si>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</si>
  <si>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</si>
  <si>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</si>
  <si>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</si>
  <si>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</si>
  <si>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</si>
  <si>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</si>
  <si>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</si>
  <si>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</si>
  <si>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</si>
  <si>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</si>
  <si>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</si>
  <si>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</si>
  <si>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</si>
  <si>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</si>
  <si>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</si>
  <si>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</si>
  <si>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</si>
  <si>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</si>
  <si>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</si>
  <si>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</si>
  <si>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</si>
  <si>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</si>
  <si>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</si>
  <si>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</si>
  <si>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</si>
  <si>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</si>
  <si>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</si>
  <si>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</si>
  <si>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</si>
  <si>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</si>
  <si>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</si>
  <si>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</si>
  <si>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</si>
  <si>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</si>
  <si>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</si>
  <si>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</si>
  <si>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</si>
  <si>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</si>
  <si>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</si>
  <si>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</si>
  <si>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</si>
  <si>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</si>
  <si>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</si>
  <si>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</si>
  <si>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</si>
  <si>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</si>
  <si>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</si>
  <si>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</si>
  <si>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</si>
  <si>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</si>
  <si>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</si>
  <si>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</si>
  <si>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</si>
  <si>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</si>
  <si>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</si>
  <si>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</si>
  <si>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</si>
  <si>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</si>
  <si>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</si>
  <si>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</si>
  <si>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</si>
  <si>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</si>
  <si>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</si>
  <si>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</si>
  <si>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</si>
  <si>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</si>
  <si>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</si>
  <si>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</si>
  <si>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</si>
  <si>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</si>
  <si>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</si>
  <si>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</si>
  <si>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</si>
  <si>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</si>
  <si>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</si>
  <si>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</si>
  <si>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</si>
  <si>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</si>
  <si>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</si>
  <si>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</si>
  <si>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</si>
  <si>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</si>
  <si>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</si>
  <si>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</si>
  <si>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</si>
  <si>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</si>
  <si>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</si>
  <si>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</si>
  <si>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</si>
  <si>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</si>
  <si>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</si>
  <si>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</si>
  <si>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</si>
  <si>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</si>
  <si>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</si>
  <si>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</si>
  <si>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</si>
  <si>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</si>
  <si>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</si>
  <si>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</si>
  <si>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</si>
  <si>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</si>
  <si>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</si>
  <si>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</si>
  <si>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</si>
  <si>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</si>
  <si>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</si>
  <si>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</si>
  <si>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</si>
  <si>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</si>
  <si>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</si>
  <si>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</si>
  <si>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</si>
  <si>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</si>
  <si>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</si>
  <si>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</si>
  <si>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</si>
  <si>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</si>
  <si>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</si>
  <si>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</si>
  <si>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</si>
  <si>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</si>
  <si>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</si>
  <si>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</si>
  <si>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</si>
  <si>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</si>
  <si>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</si>
  <si>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</si>
  <si>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</si>
  <si>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</si>
  <si>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</si>
  <si>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</si>
  <si>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</si>
  <si>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</si>
  <si>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</si>
  <si>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</si>
  <si>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</si>
  <si>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</si>
  <si>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</si>
  <si>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</si>
  <si>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</si>
  <si>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</si>
  <si>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</si>
  <si>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</si>
  <si>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</si>
  <si>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</si>
  <si>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</si>
  <si>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</si>
  <si>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</si>
  <si>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</si>
  <si>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</si>
  <si>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</si>
  <si>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</si>
  <si>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</si>
  <si>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</si>
  <si>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</si>
  <si>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</si>
  <si>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</si>
  <si>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</si>
  <si>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</si>
  <si>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</si>
  <si>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</si>
  <si>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</si>
  <si>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</si>
  <si>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</si>
  <si>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</si>
  <si>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</si>
  <si>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</si>
  <si>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</si>
  <si>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</si>
  <si>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</si>
  <si>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</si>
  <si>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</si>
  <si>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</si>
  <si>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</si>
  <si>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</si>
  <si>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</si>
  <si>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</si>
  <si>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</si>
  <si>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</si>
  <si>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</si>
  <si>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</si>
  <si>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</si>
  <si>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</si>
  <si>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</si>
  <si>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</si>
  <si>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</si>
  <si>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</si>
  <si>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</si>
  <si>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</si>
  <si>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</si>
  <si>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</si>
  <si>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</si>
  <si>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</si>
  <si>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</si>
  <si>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</si>
  <si>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</si>
  <si>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</si>
  <si>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</si>
  <si>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</si>
  <si>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</si>
  <si>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</si>
  <si>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</si>
  <si>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</si>
  <si>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</si>
  <si>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</si>
  <si>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</si>
  <si>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</si>
  <si>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</si>
  <si>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</si>
  <si>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</si>
  <si>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</si>
  <si>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</si>
  <si>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</si>
  <si>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</si>
  <si>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</si>
  <si>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</si>
  <si>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</si>
  <si>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</si>
  <si>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</si>
  <si>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</si>
  <si>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</si>
  <si>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</si>
  <si>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</si>
  <si>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</si>
  <si>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</si>
  <si>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</si>
  <si>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</si>
  <si>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</si>
  <si>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</si>
  <si>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</si>
  <si>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</si>
  <si>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</si>
  <si>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</si>
  <si>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</si>
  <si>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</si>
  <si>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</si>
  <si>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</si>
  <si>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</si>
  <si>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</si>
  <si>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</si>
  <si>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</si>
  <si>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</si>
  <si>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</si>
  <si>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</si>
  <si>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</si>
  <si>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</si>
  <si>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</si>
  <si>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</si>
  <si>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</si>
  <si>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</si>
  <si>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</si>
  <si>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</si>
  <si>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</si>
  <si>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</si>
  <si>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</si>
  <si>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</si>
  <si>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</si>
  <si>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</si>
  <si>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</si>
  <si>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</si>
  <si>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</si>
  <si>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</si>
  <si>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</si>
  <si>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</si>
  <si>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</si>
  <si>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</si>
  <si>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</si>
  <si>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</si>
  <si>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</si>
  <si>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</si>
  <si>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</si>
  <si>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</si>
  <si>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</si>
  <si>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</si>
  <si>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</si>
  <si>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</si>
  <si>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</si>
  <si>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</si>
  <si>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</si>
  <si>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</si>
  <si>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</si>
  <si>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</si>
  <si>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</si>
  <si>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</si>
  <si>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</si>
  <si>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</si>
  <si>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</si>
  <si>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</si>
  <si>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</si>
  <si>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</si>
  <si>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</si>
  <si>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</si>
  <si>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</si>
  <si>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</si>
  <si>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</si>
  <si>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</si>
  <si>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</si>
  <si>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</si>
  <si>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</si>
  <si>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</si>
  <si>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</si>
  <si>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</si>
  <si>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</si>
  <si>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</si>
  <si>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</si>
  <si>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</si>
  <si>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</si>
  <si>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</si>
  <si>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</si>
  <si>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</si>
  <si>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</si>
  <si>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</si>
  <si>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</si>
  <si>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</si>
  <si>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</si>
  <si>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</si>
  <si>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</si>
  <si>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</si>
  <si>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</si>
  <si>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</si>
  <si>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</si>
  <si>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</si>
  <si>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</si>
  <si>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</si>
  <si>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</si>
  <si>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</si>
  <si>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</si>
  <si>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</si>
  <si>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</si>
  <si>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</si>
  <si>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</si>
  <si>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</si>
  <si>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</si>
  <si>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</si>
  <si>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</si>
  <si>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</si>
  <si>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</si>
  <si>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</si>
  <si>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</si>
  <si>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</si>
  <si>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</si>
  <si>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</si>
  <si>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</si>
  <si>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</si>
  <si>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</si>
  <si>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</si>
  <si>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</si>
  <si>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</si>
  <si>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</si>
  <si>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</si>
  <si>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</si>
  <si>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</si>
  <si>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</si>
  <si>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</si>
  <si>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</si>
  <si>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</si>
  <si>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</si>
  <si>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</si>
  <si>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</si>
  <si>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</si>
  <si>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</si>
  <si>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</si>
  <si>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</si>
  <si>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</si>
  <si>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</si>
  <si>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</si>
  <si>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</si>
  <si>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</si>
  <si>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</si>
  <si>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</si>
  <si>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</si>
  <si>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</si>
  <si>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</si>
  <si>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</si>
  <si>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</si>
  <si>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</si>
  <si>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</si>
  <si>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</si>
  <si>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</si>
  <si>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</si>
  <si>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</si>
  <si>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</si>
  <si>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</si>
  <si>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</si>
  <si>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</si>
  <si>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</si>
  <si>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</si>
  <si>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</si>
  <si>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</si>
  <si>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</si>
  <si>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</si>
  <si>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</si>
  <si>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</si>
  <si>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</si>
  <si>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</si>
  <si>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</si>
  <si>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</si>
  <si>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</si>
  <si>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</si>
  <si>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</si>
  <si>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</si>
  <si>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</si>
  <si>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</si>
  <si>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</si>
  <si>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</si>
  <si>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</si>
  <si>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</si>
  <si>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</si>
  <si>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</si>
  <si>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</si>
  <si>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</si>
  <si>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</si>
  <si>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</si>
  <si>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</si>
  <si>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</si>
  <si>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</si>
  <si>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</si>
  <si>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</si>
  <si>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</si>
  <si>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</si>
  <si>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</si>
  <si>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</si>
  <si>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</si>
  <si>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</si>
  <si>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</si>
  <si>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</si>
  <si>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</si>
  <si>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</si>
  <si>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</si>
  <si>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</si>
  <si>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</si>
  <si>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</si>
  <si>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</si>
  <si>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</si>
  <si>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</si>
  <si>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</si>
  <si>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</si>
  <si>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</si>
  <si>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</si>
  <si>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</si>
  <si>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</si>
  <si>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</si>
  <si>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</si>
  <si>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</si>
  <si>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</si>
  <si>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</si>
  <si>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</si>
  <si>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</si>
  <si>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</si>
  <si>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</si>
  <si>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</si>
  <si>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</si>
  <si>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</si>
  <si>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</si>
  <si>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</si>
  <si>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</si>
  <si>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</si>
  <si>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</si>
  <si>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</si>
  <si>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</si>
  <si>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</si>
  <si>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</si>
  <si>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</si>
  <si>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</si>
  <si>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</si>
  <si>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</si>
  <si>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</si>
  <si>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</si>
  <si>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</si>
  <si>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</si>
  <si>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</si>
  <si>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</si>
  <si>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</si>
  <si>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</si>
  <si>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</si>
  <si>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</si>
  <si>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</si>
  <si>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</si>
  <si>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</si>
  <si>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</si>
  <si>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</si>
  <si>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</si>
  <si>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</si>
  <si>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</si>
  <si>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</si>
  <si>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</si>
  <si>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</si>
  <si>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</si>
  <si>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</si>
  <si>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</si>
  <si>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</si>
  <si>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</si>
  <si>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</si>
  <si>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</si>
  <si>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</si>
  <si>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</si>
  <si>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</si>
  <si>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</si>
  <si>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</si>
  <si>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</si>
  <si>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</si>
  <si>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</si>
  <si>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</si>
  <si>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</si>
  <si>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</si>
  <si>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</si>
  <si>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</si>
  <si>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</si>
  <si>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</si>
  <si>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</si>
  <si>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</si>
  <si>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</si>
  <si>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</si>
  <si>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</si>
  <si>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</si>
  <si>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</si>
  <si>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</si>
  <si>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</si>
  <si>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</si>
  <si>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</si>
  <si>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</si>
  <si>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</si>
  <si>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</si>
  <si>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</si>
  <si>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</si>
  <si>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</si>
  <si>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</si>
  <si>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</si>
  <si>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</si>
  <si>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</si>
  <si>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</si>
  <si>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</si>
  <si>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</si>
  <si>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</si>
  <si>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</si>
  <si>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</si>
  <si>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</si>
  <si>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</si>
  <si>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</si>
  <si>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</si>
  <si>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</si>
  <si>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</si>
  <si>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</si>
  <si>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</si>
  <si>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</si>
  <si>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</si>
  <si>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</si>
  <si>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</si>
  <si>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</si>
  <si>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</si>
  <si>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</si>
  <si>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</si>
  <si>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</si>
  <si>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</si>
  <si>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</si>
  <si>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</si>
  <si>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</si>
  <si>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</si>
  <si>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</si>
  <si>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</si>
  <si>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</si>
  <si>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</si>
  <si>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</si>
  <si>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</si>
  <si>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</si>
  <si>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</si>
  <si>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</si>
  <si>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</si>
  <si>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</si>
  <si>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</si>
  <si>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</si>
  <si>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</si>
  <si>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</si>
  <si>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</si>
  <si>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</si>
  <si>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</si>
  <si>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</si>
  <si>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</si>
  <si>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</si>
  <si>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</si>
  <si>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</si>
  <si>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</si>
  <si>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</si>
  <si>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</si>
  <si>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</si>
  <si>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</si>
  <si>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</si>
  <si>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</si>
  <si>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</si>
  <si>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</si>
  <si>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</si>
  <si>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</si>
  <si>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</si>
  <si>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</si>
  <si>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</si>
  <si>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</si>
  <si>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</si>
  <si>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</si>
  <si>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</si>
  <si>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</si>
  <si>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</si>
  <si>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</si>
  <si>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</si>
  <si>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</si>
  <si>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</si>
  <si>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</si>
  <si>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</si>
  <si>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</si>
  <si>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</si>
  <si>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</si>
  <si>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</si>
  <si>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</si>
  <si>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</si>
  <si>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</si>
  <si>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</si>
  <si>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</si>
  <si>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</si>
  <si>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</si>
  <si>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</si>
  <si>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</si>
  <si>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</si>
  <si>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</si>
  <si>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</si>
  <si>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</si>
  <si>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</si>
  <si>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</si>
  <si>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</si>
  <si>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</si>
  <si>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</si>
  <si>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</si>
  <si>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</si>
  <si>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</si>
  <si>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</si>
  <si>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</si>
  <si>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</si>
  <si>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</si>
  <si>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</si>
  <si>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</si>
  <si>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</si>
  <si>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</si>
  <si>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</si>
  <si>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</si>
  <si>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</si>
  <si>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</si>
  <si>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</si>
  <si>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</si>
  <si>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</si>
  <si>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</si>
  <si>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</si>
  <si>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</si>
  <si>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</si>
  <si>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</si>
  <si>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</si>
  <si>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</si>
  <si>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</si>
  <si>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</si>
  <si>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</si>
  <si>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</si>
  <si>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</si>
  <si>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</si>
  <si>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</si>
  <si>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</si>
  <si>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</si>
  <si>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</si>
  <si>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</si>
  <si>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</si>
  <si>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</si>
  <si>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</si>
  <si>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</si>
  <si>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</si>
  <si>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</si>
  <si>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</si>
  <si>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</si>
  <si>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</si>
  <si>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</si>
  <si>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</si>
  <si>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</si>
  <si>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</si>
  <si>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</si>
  <si>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</si>
  <si>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</si>
  <si>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</si>
  <si>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</si>
  <si>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</si>
  <si>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</si>
  <si>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</si>
  <si>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</si>
  <si>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</si>
  <si>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</si>
  <si>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</si>
  <si>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</si>
  <si>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</si>
  <si>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</si>
  <si>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</si>
  <si>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</si>
  <si>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</si>
  <si>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</si>
  <si>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</si>
  <si>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</si>
  <si>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</si>
  <si>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</si>
  <si>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</si>
  <si>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</si>
  <si>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</si>
  <si>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</si>
  <si>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</si>
  <si>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</si>
  <si>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</si>
  <si>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</si>
  <si>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</si>
  <si>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</si>
  <si>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</si>
  <si>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</si>
  <si>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</si>
  <si>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</si>
  <si>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</si>
  <si>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</si>
  <si>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</si>
  <si>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</si>
  <si>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</si>
  <si>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</si>
  <si>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</si>
  <si>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</si>
  <si>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</si>
  <si>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</si>
  <si>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</si>
  <si>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</si>
  <si>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</si>
  <si>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</si>
  <si>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</si>
  <si>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</si>
  <si>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</si>
  <si>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</si>
  <si>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</si>
  <si>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</si>
  <si>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</si>
  <si>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</si>
  <si>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</si>
  <si>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</si>
  <si>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</si>
  <si>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</si>
  <si>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</si>
  <si>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</si>
  <si>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</si>
  <si>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</si>
  <si>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</si>
  <si>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</si>
  <si>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</si>
  <si>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</si>
  <si>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</si>
  <si>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</si>
  <si>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</si>
  <si>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</si>
  <si>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</si>
  <si>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</si>
  <si>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</si>
  <si>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</si>
  <si>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</si>
  <si>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</si>
  <si>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</si>
  <si>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</si>
  <si>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</si>
  <si>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</si>
  <si>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</si>
  <si>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</si>
  <si>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</si>
  <si>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</si>
  <si>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</si>
  <si>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</si>
  <si>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</si>
  <si>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</si>
  <si>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</si>
  <si>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</si>
  <si>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</si>
  <si>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</si>
  <si>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</si>
  <si>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</si>
  <si>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</si>
  <si>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</si>
  <si>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</si>
  <si>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</si>
  <si>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</si>
  <si>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</si>
  <si>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</si>
  <si>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</si>
  <si>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</si>
  <si>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</si>
  <si>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</si>
  <si>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</si>
  <si>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</si>
  <si>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</si>
  <si>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</si>
  <si>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</si>
  <si>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</si>
  <si>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</si>
  <si>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</si>
  <si>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</si>
  <si>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</si>
  <si>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</si>
  <si>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</si>
  <si>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</si>
  <si>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</si>
  <si>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</si>
  <si>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</si>
  <si>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</si>
  <si>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</si>
  <si>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</si>
  <si>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</si>
  <si>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</si>
  <si>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</si>
  <si>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</si>
  <si>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</si>
  <si>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</si>
  <si>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</si>
  <si>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</si>
  <si>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</si>
  <si>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</si>
  <si>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</si>
  <si>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</si>
  <si>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</si>
  <si>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</si>
  <si>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</si>
  <si>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</si>
  <si>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</si>
  <si>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</si>
  <si>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</si>
  <si>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</si>
  <si>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</si>
  <si>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</si>
  <si>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</si>
  <si>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</si>
  <si>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</si>
  <si>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</si>
  <si>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</si>
  <si>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</si>
  <si>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</si>
  <si>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</si>
  <si>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</si>
  <si>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</si>
  <si>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</si>
  <si>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</si>
  <si>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</si>
  <si>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</si>
  <si>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</si>
  <si>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</si>
  <si>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</si>
  <si>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</si>
  <si>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</si>
  <si>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</si>
  <si>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</si>
  <si>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</si>
  <si>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</si>
  <si>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</si>
  <si>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</si>
  <si>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</si>
  <si>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</si>
  <si>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</si>
  <si>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</si>
  <si>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</si>
  <si>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</si>
  <si>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</si>
  <si>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</si>
  <si>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</si>
  <si>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</si>
  <si>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</si>
  <si>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</si>
  <si>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</si>
  <si>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</si>
  <si>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</si>
  <si>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</si>
  <si>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</si>
  <si>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</si>
  <si>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</si>
  <si>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</si>
  <si>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</si>
  <si>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</si>
  <si>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</si>
  <si>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</si>
  <si>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</si>
  <si>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</si>
  <si>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</si>
  <si>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</si>
  <si>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</si>
  <si>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</si>
  <si>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</si>
  <si>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</si>
  <si>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</si>
  <si>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</si>
  <si>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</si>
  <si>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</si>
  <si>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</si>
  <si>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</si>
  <si>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</si>
  <si>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</si>
  <si>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</si>
  <si>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</si>
  <si>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</si>
  <si>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</si>
  <si>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</si>
  <si>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</si>
  <si>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</si>
  <si>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</si>
  <si>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</si>
  <si>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</si>
  <si>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</si>
  <si>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</si>
  <si>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</si>
  <si>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</si>
  <si>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</si>
  <si>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</si>
  <si>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</si>
  <si>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</si>
  <si>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</si>
  <si>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</si>
  <si>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</si>
  <si>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</si>
  <si>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</si>
  <si>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</si>
  <si>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</si>
  <si>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</si>
  <si>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</si>
  <si>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</si>
  <si>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</si>
  <si>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</si>
  <si>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</si>
  <si>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</si>
  <si>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</si>
  <si>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</si>
  <si>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</si>
  <si>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</si>
  <si>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</si>
  <si>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</si>
  <si>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</si>
  <si>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</si>
  <si>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</si>
  <si>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</si>
  <si>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</si>
  <si>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</si>
  <si>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</si>
  <si>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</si>
  <si>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</si>
  <si>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</si>
  <si>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</si>
  <si>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</si>
  <si>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</si>
  <si>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</si>
  <si>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</si>
  <si>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</si>
  <si>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</si>
  <si>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</si>
  <si>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</si>
  <si>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</si>
  <si>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</si>
  <si>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</si>
  <si>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</si>
  <si>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</si>
  <si>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</si>
  <si>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</si>
  <si>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</si>
  <si>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</si>
  <si>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</si>
  <si>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</si>
  <si>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</si>
  <si>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</si>
  <si>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</si>
  <si>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</si>
  <si>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</si>
  <si>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</si>
  <si>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</si>
  <si>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</si>
  <si>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</si>
  <si>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</si>
  <si>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</si>
  <si>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</si>
  <si>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</si>
  <si>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</si>
  <si>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</si>
  <si>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</si>
  <si>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</si>
  <si>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</si>
  <si>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</si>
  <si>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</si>
  <si>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</si>
  <si>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</si>
  <si>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</si>
  <si>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</si>
  <si>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</si>
  <si>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</si>
  <si>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</si>
  <si>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</si>
  <si>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</si>
  <si>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</si>
  <si>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</si>
  <si>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</si>
  <si>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</si>
  <si>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</si>
  <si>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</si>
  <si>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</si>
  <si>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</si>
  <si>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</si>
  <si>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</si>
  <si>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</si>
  <si>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</si>
  <si>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</si>
  <si>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</si>
  <si>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</si>
  <si>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</si>
  <si>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</si>
  <si>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</si>
  <si>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</si>
  <si>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</si>
  <si>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</si>
  <si>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</si>
  <si>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</si>
  <si>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</si>
  <si>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</si>
  <si>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</si>
  <si>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</si>
  <si>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</si>
  <si>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</si>
  <si>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</si>
  <si>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</si>
  <si>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</si>
  <si>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</si>
  <si>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</si>
  <si>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</si>
  <si>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</si>
  <si>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</si>
  <si>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</si>
  <si>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</si>
  <si>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</si>
  <si>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</si>
  <si>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</si>
  <si>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</si>
  <si>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</si>
  <si>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</si>
  <si>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</si>
  <si>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</si>
  <si>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</si>
  <si>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</si>
  <si>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</si>
  <si>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</si>
  <si>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</si>
  <si>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</si>
  <si>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</si>
  <si>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</si>
  <si>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</si>
  <si>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</si>
  <si>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</si>
  <si>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</si>
  <si>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</si>
  <si>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</si>
  <si>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</si>
  <si>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</si>
  <si>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</si>
  <si>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</si>
  <si>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</si>
  <si>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</si>
  <si>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</si>
  <si>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</si>
  <si>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</si>
  <si>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</si>
  <si>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</si>
  <si>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</si>
  <si>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</si>
  <si>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</si>
  <si>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</si>
  <si>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</si>
  <si>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</si>
  <si>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</si>
  <si>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</si>
  <si>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</si>
  <si>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</si>
  <si>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</si>
  <si>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</si>
  <si>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</si>
  <si>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</si>
  <si>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</si>
  <si>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</si>
  <si>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</si>
  <si>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</si>
  <si>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</si>
  <si>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</si>
  <si>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</si>
  <si>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</si>
  <si>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</si>
  <si>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</si>
  <si>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</si>
  <si>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</si>
  <si>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</si>
  <si>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</si>
  <si>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</si>
  <si>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</si>
  <si>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</si>
  <si>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</si>
  <si>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</si>
  <si>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</si>
  <si>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</si>
  <si>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</si>
  <si>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</si>
  <si>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</si>
  <si>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</si>
  <si>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</si>
  <si>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</si>
  <si>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</si>
  <si>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</si>
  <si>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</si>
  <si>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</si>
  <si>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</si>
  <si>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</si>
  <si>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</si>
  <si>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</si>
  <si>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</si>
  <si>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</si>
  <si>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</si>
  <si>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</si>
  <si>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</si>
  <si>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</si>
  <si>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</si>
  <si>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</si>
  <si>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</si>
  <si>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</si>
  <si>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</si>
  <si>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</si>
  <si>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</si>
  <si>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</si>
  <si>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</si>
  <si>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</si>
  <si>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</si>
  <si>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</si>
  <si>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</si>
  <si>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</si>
  <si>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</si>
  <si>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</si>
  <si>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</si>
  <si>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</si>
  <si>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</si>
  <si>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</si>
  <si>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</si>
  <si>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</si>
  <si>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</si>
  <si>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</si>
  <si>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</si>
  <si>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</si>
  <si>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</si>
  <si>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</si>
  <si>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</si>
  <si>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</si>
  <si>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</si>
  <si>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</si>
  <si>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</si>
  <si>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</si>
  <si>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</si>
  <si>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</si>
  <si>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</si>
  <si>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</si>
  <si>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</si>
  <si>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</si>
  <si>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</si>
  <si>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</si>
  <si>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</si>
  <si>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</si>
  <si>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</si>
  <si>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</si>
  <si>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</si>
  <si>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</si>
  <si>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</si>
  <si>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</si>
  <si>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</si>
  <si>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</si>
  <si>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</si>
  <si>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</si>
  <si>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</si>
  <si>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</si>
  <si>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</si>
  <si>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</si>
  <si>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</si>
  <si>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</si>
  <si>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</si>
  <si>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</si>
  <si>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</si>
  <si>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</si>
  <si>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</si>
  <si>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</si>
  <si>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</si>
  <si>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</si>
  <si>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</si>
  <si>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</si>
  <si>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</si>
  <si>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</si>
  <si>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</si>
  <si>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</si>
  <si>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</si>
  <si>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</si>
  <si>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</si>
  <si>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</si>
  <si>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</si>
  <si>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</si>
  <si>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</si>
  <si>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</si>
  <si>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</si>
  <si>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</si>
  <si>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</si>
  <si>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</si>
  <si>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</si>
  <si>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</si>
  <si>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</si>
  <si>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</si>
  <si>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</si>
  <si>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</si>
  <si>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</si>
  <si>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</si>
  <si>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</si>
  <si>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</si>
  <si>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</si>
  <si>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</si>
  <si>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</si>
  <si>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</si>
  <si>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</si>
  <si>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</si>
  <si>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</si>
  <si>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</si>
  <si>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</si>
  <si>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</si>
  <si>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</si>
  <si>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</si>
  <si>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</si>
  <si>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</si>
  <si>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</si>
  <si>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</si>
  <si>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</si>
  <si>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</si>
  <si>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</si>
  <si>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</si>
  <si>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</si>
  <si>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</si>
  <si>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</si>
  <si>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</si>
  <si>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</si>
  <si>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</si>
  <si>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</si>
  <si>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</si>
  <si>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</si>
  <si>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</si>
  <si>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</si>
  <si>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</si>
  <si>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</si>
  <si>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</si>
  <si>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</si>
  <si>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</si>
  <si>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</si>
  <si>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</si>
  <si>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</si>
  <si>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</si>
  <si>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</si>
  <si>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</si>
  <si>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</si>
  <si>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</si>
  <si>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</si>
  <si>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</si>
  <si>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</si>
  <si>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</si>
  <si>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</si>
  <si>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</si>
  <si>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</si>
  <si>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</si>
  <si>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</si>
  <si>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</si>
  <si>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</si>
  <si>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</si>
  <si>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</si>
  <si>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</si>
  <si>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</si>
  <si>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</si>
  <si>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</si>
  <si>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</si>
  <si>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</si>
  <si>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</si>
  <si>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</si>
  <si>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</si>
  <si>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</si>
  <si>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</si>
  <si>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</si>
  <si>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</si>
  <si>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</si>
  <si>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</si>
  <si>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</si>
  <si>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</si>
  <si>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</si>
  <si>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</si>
  <si>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</si>
  <si>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</si>
  <si>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</si>
  <si>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</si>
  <si>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</si>
  <si>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</si>
  <si>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</si>
  <si>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</si>
  <si>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</si>
  <si>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</si>
  <si>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</si>
  <si>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</si>
  <si>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</si>
  <si>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</si>
  <si>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</si>
  <si>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</si>
  <si>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</si>
  <si>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</si>
  <si>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</si>
  <si>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</si>
  <si>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</si>
  <si>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</si>
  <si>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</si>
  <si>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</si>
  <si>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</si>
  <si>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</si>
  <si>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</si>
  <si>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</si>
  <si>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</si>
  <si>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</si>
  <si>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</si>
  <si>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</si>
  <si>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</si>
  <si>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</si>
  <si>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</si>
  <si>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</si>
  <si>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</si>
  <si>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</si>
  <si>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</si>
  <si>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</si>
  <si>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</si>
  <si>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</si>
  <si>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</si>
  <si>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</si>
  <si>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</si>
  <si>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</si>
  <si>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</si>
  <si>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</si>
  <si>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</si>
  <si>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</si>
  <si>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</si>
  <si>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</si>
  <si>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</si>
  <si>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</si>
  <si>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</si>
  <si>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</si>
  <si>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</si>
  <si>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</si>
  <si>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</si>
  <si>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</si>
  <si>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</si>
  <si>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</si>
  <si>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</si>
  <si>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</si>
  <si>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</si>
  <si>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</si>
  <si>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</si>
  <si>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</si>
  <si>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</si>
  <si>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</si>
  <si>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</si>
  <si>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</si>
  <si>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</si>
  <si>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</si>
  <si>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</si>
  <si>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</si>
  <si>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</si>
  <si>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</si>
  <si>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</si>
  <si>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</si>
  <si>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</si>
  <si>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</si>
  <si>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</si>
  <si>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</si>
  <si>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</si>
  <si>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</si>
  <si>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</si>
  <si>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</si>
  <si>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</si>
  <si>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</si>
  <si>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</si>
  <si>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</si>
  <si>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</si>
  <si>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</si>
  <si>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</si>
  <si>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</si>
  <si>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</si>
  <si>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</si>
  <si>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</si>
  <si>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</si>
  <si>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</si>
  <si>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</si>
  <si>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</si>
  <si>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</si>
  <si>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</si>
  <si>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</si>
  <si>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</si>
  <si>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</si>
  <si>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</si>
  <si>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</si>
  <si>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</si>
  <si>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</si>
  <si>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</si>
  <si>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</si>
  <si>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</si>
  <si>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</si>
  <si>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</si>
  <si>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</si>
  <si>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</si>
  <si>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</si>
  <si>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</si>
  <si>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</si>
  <si>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</si>
  <si>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</si>
  <si>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</si>
  <si>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</si>
  <si>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</si>
  <si>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</si>
  <si>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</si>
  <si>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</si>
  <si>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</si>
  <si>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</si>
  <si>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</si>
  <si>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</si>
  <si>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</si>
  <si>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</si>
  <si>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</si>
  <si>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</si>
  <si>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</si>
  <si>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</si>
  <si>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</si>
  <si>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</si>
  <si>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</si>
  <si>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</si>
  <si>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</si>
  <si>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</si>
  <si>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</si>
  <si>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</si>
  <si>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</si>
  <si>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</si>
  <si>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</si>
  <si>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</si>
  <si>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</si>
  <si>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</si>
  <si>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</si>
  <si>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</si>
  <si>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</si>
  <si>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</si>
  <si>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</si>
  <si>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</si>
  <si>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</si>
  <si>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</si>
  <si>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</si>
  <si>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</si>
  <si>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</si>
  <si>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</si>
  <si>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</si>
  <si>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</si>
  <si>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</si>
  <si>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</si>
  <si>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</si>
  <si>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</si>
  <si>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</si>
  <si>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</si>
  <si>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</si>
  <si>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</si>
  <si>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</si>
  <si>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</si>
  <si>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</si>
  <si>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</si>
  <si>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</si>
  <si>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</si>
  <si>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</si>
  <si>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</si>
  <si>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</si>
  <si>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</si>
  <si>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</si>
  <si>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</si>
  <si>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</si>
  <si>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</si>
  <si>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</si>
  <si>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</si>
  <si>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</si>
  <si>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</si>
  <si>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</si>
  <si>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</si>
  <si>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</si>
  <si>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</si>
  <si>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</si>
  <si>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</si>
  <si>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</si>
  <si>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</si>
  <si>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</si>
  <si>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</si>
  <si>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</si>
  <si>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</si>
  <si>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</si>
  <si>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</si>
  <si>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</si>
  <si>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</si>
  <si>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</si>
  <si>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</si>
  <si>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</si>
  <si>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</si>
  <si>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</si>
  <si>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</si>
  <si>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</si>
  <si>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</si>
  <si>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</si>
  <si>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</si>
  <si>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</si>
  <si>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</si>
  <si>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</si>
  <si>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</si>
  <si>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</si>
  <si>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</si>
  <si>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</si>
  <si>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</si>
  <si>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</si>
  <si>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</si>
  <si>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</si>
  <si>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</si>
  <si>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</si>
  <si>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</si>
  <si>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</si>
  <si>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</si>
  <si>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</si>
  <si>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</si>
  <si>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</si>
  <si>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</si>
  <si>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</si>
  <si>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</si>
  <si>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</si>
  <si>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</si>
  <si>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</si>
  <si>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</si>
  <si>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</si>
  <si>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</si>
  <si>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</si>
  <si>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</si>
  <si>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</si>
  <si>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</si>
  <si>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</si>
  <si>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</si>
  <si>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</si>
  <si>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</si>
  <si>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</si>
  <si>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</si>
  <si>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</si>
  <si>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</si>
  <si>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</si>
  <si>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</si>
  <si>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</si>
  <si>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</si>
  <si>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</si>
  <si>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</si>
  <si>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</si>
  <si>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</si>
  <si>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</si>
  <si>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</si>
  <si>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</si>
  <si>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</si>
  <si>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</si>
  <si>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</si>
  <si>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</si>
  <si>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</si>
  <si>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</si>
  <si>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</si>
  <si>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</si>
  <si>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</si>
  <si>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</si>
  <si>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</si>
  <si>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</si>
  <si>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</si>
  <si>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</si>
  <si>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</si>
  <si>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</si>
  <si>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</si>
  <si>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</si>
  <si>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</si>
  <si>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</si>
  <si>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</si>
  <si>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</si>
  <si>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</si>
  <si>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</si>
  <si>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</si>
  <si>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</si>
  <si>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</si>
  <si>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</si>
  <si>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</si>
  <si>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</si>
  <si>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</si>
  <si>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</si>
  <si>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</si>
  <si>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</si>
  <si>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</si>
  <si>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</si>
  <si>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</si>
  <si>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</si>
  <si>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</si>
  <si>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</si>
  <si>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</si>
  <si>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</si>
  <si>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</si>
  <si>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</si>
  <si>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</si>
  <si>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</si>
  <si>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</si>
  <si>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</si>
  <si>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</si>
  <si>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</si>
  <si>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</si>
  <si>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</si>
  <si>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</si>
  <si>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</si>
  <si>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</si>
  <si>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</si>
  <si>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</si>
  <si>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</si>
  <si>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</si>
  <si>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</si>
  <si>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</si>
  <si>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</si>
  <si>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</si>
  <si>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</si>
  <si>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</si>
  <si>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</si>
  <si>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</si>
  <si>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</si>
  <si>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</si>
  <si>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</si>
  <si>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</si>
  <si>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</si>
  <si>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</si>
  <si>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</si>
  <si>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</si>
  <si>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</si>
  <si>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</si>
  <si>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</si>
  <si>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</si>
  <si>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</si>
  <si>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</si>
  <si>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</si>
  <si>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</si>
  <si>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</si>
  <si>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</si>
  <si>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</si>
  <si>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</si>
  <si>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</si>
  <si>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</si>
  <si>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</si>
  <si>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</si>
  <si>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</si>
  <si>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</si>
  <si>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</si>
  <si>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</si>
  <si>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</si>
  <si>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</si>
  <si>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</si>
  <si>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</si>
  <si>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</si>
  <si>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</si>
  <si>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</si>
  <si>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</si>
  <si>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</si>
  <si>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</si>
  <si>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</si>
  <si>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</si>
  <si>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</si>
  <si>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</si>
  <si>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</si>
  <si>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</si>
  <si>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</si>
  <si>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</si>
  <si>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</si>
  <si>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</si>
  <si>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</si>
  <si>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</si>
  <si>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</si>
  <si>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</si>
  <si>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</si>
  <si>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</si>
  <si>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</si>
  <si>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</si>
  <si>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</si>
  <si>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</si>
  <si>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</si>
  <si>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</si>
  <si>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</si>
  <si>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</si>
  <si>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</si>
  <si>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</si>
  <si>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</si>
  <si>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</si>
  <si>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</si>
  <si>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</si>
  <si>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</si>
  <si>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</si>
  <si>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</si>
  <si>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</si>
  <si>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</si>
  <si>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</si>
  <si>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</si>
  <si>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</si>
  <si>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</si>
  <si>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</si>
  <si>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</si>
  <si>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</si>
  <si>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</si>
  <si>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</si>
  <si>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</si>
  <si>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</si>
  <si>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</si>
  <si>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</si>
  <si>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</si>
  <si>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</si>
  <si>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</si>
  <si>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</si>
  <si>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</si>
  <si>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</si>
  <si>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</si>
  <si>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</si>
  <si>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</si>
  <si>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</si>
  <si>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</si>
  <si>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</si>
  <si>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</si>
  <si>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</si>
  <si>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</si>
  <si>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</si>
  <si>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</si>
  <si>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</si>
  <si>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</si>
  <si>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</si>
  <si>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</si>
  <si>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</si>
  <si>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</si>
  <si>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</si>
  <si>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</si>
  <si>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</si>
  <si>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</si>
  <si>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</si>
  <si>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</si>
  <si>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</si>
  <si>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</si>
  <si>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</si>
  <si>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</si>
  <si>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</si>
  <si>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</si>
  <si>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</si>
  <si>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</si>
  <si>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</si>
  <si>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</si>
  <si>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</si>
  <si>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</si>
  <si>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</si>
  <si>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</si>
  <si>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</si>
  <si>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</si>
  <si>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</si>
  <si>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</si>
  <si>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</si>
  <si>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</si>
  <si>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</si>
  <si>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</si>
  <si>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</si>
  <si>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</si>
  <si>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</si>
  <si>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</si>
  <si>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</si>
  <si>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</si>
  <si>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</si>
  <si>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</si>
  <si>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</si>
  <si>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</si>
  <si>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</si>
  <si>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</si>
  <si>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</si>
  <si>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</si>
  <si>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</si>
  <si>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</si>
  <si>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</si>
  <si>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</si>
  <si>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</si>
  <si>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</si>
  <si>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</si>
  <si>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</si>
  <si>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</si>
  <si>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</si>
  <si>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</si>
  <si>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</si>
  <si>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</si>
  <si>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</si>
  <si>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</si>
  <si>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</si>
  <si>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</si>
  <si>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</si>
  <si>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</si>
  <si>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</si>
  <si>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</si>
  <si>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</si>
  <si>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</si>
  <si>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</si>
  <si>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</si>
  <si>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</si>
  <si>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</si>
  <si>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</si>
  <si>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</si>
  <si>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</si>
  <si>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</si>
  <si>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</si>
  <si>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</si>
  <si>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</si>
  <si>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</si>
  <si>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</si>
  <si>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</si>
  <si>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</si>
  <si>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</si>
  <si>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</si>
  <si>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</si>
  <si>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</si>
  <si>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</si>
  <si>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</si>
  <si>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</si>
  <si>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</si>
  <si>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</si>
  <si>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</si>
  <si>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</si>
  <si>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</si>
  <si>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</si>
  <si>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</si>
  <si>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</si>
  <si>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</si>
  <si>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</si>
  <si>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</si>
  <si>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</si>
  <si>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</si>
  <si>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</si>
  <si>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</si>
  <si>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</si>
  <si>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</si>
  <si>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</si>
  <si>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</si>
  <si>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</si>
  <si>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</si>
  <si>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</si>
  <si>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</si>
  <si>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</si>
  <si>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</si>
  <si>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</si>
  <si>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</si>
  <si>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</si>
  <si>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</si>
  <si>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</si>
  <si>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</si>
  <si>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</si>
  <si>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</si>
  <si>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</si>
  <si>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</si>
  <si>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</si>
  <si>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</si>
  <si>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</si>
  <si>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</si>
  <si>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</si>
  <si>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</si>
  <si>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</si>
  <si>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</si>
  <si>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</si>
  <si>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</si>
  <si>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</si>
  <si>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</si>
  <si>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</si>
  <si>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</si>
  <si>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</si>
  <si>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</si>
  <si>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</si>
  <si>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</si>
  <si>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</si>
  <si>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</si>
  <si>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</si>
  <si>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</si>
  <si>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</si>
  <si>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</si>
  <si>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</si>
  <si>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</si>
  <si>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</si>
  <si>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</si>
  <si>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</si>
  <si>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</si>
  <si>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</si>
  <si>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</si>
  <si>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</si>
  <si>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</si>
  <si>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</si>
  <si>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</si>
  <si>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</si>
  <si>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</si>
  <si>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</si>
  <si>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</si>
  <si>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</si>
  <si>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</si>
  <si>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</si>
  <si>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</si>
  <si>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</si>
  <si>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</si>
  <si>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</si>
  <si>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</si>
  <si>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</si>
  <si>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</si>
  <si>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</si>
  <si>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</si>
  <si>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</si>
  <si>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</si>
  <si>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</si>
  <si>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</si>
  <si>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</si>
  <si>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</si>
  <si>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</si>
  <si>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</si>
  <si>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</si>
  <si>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</si>
  <si>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</si>
  <si>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</si>
  <si>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</si>
  <si>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</si>
  <si>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</si>
  <si>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</si>
  <si>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</si>
  <si>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</si>
  <si>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</si>
  <si>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</si>
  <si>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</si>
  <si>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</si>
  <si>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</si>
  <si>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</si>
  <si>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</si>
  <si>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</si>
  <si>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</si>
  <si>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</si>
  <si>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</si>
  <si>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</si>
  <si>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</si>
  <si>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</si>
  <si>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</si>
  <si>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</si>
  <si>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</si>
  <si>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</si>
  <si>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</si>
  <si>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</si>
  <si>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</si>
  <si>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</si>
  <si>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</si>
  <si>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</si>
  <si>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</si>
  <si>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</si>
  <si>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</si>
  <si>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</si>
  <si>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</si>
  <si>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</si>
  <si>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</si>
  <si>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</si>
  <si>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</si>
  <si>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</si>
  <si>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</si>
  <si>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</si>
  <si>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</si>
  <si>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</si>
  <si>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</si>
  <si>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</si>
  <si>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</si>
  <si>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</si>
  <si>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</si>
  <si>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</si>
  <si>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</si>
  <si>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</si>
  <si>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</si>
  <si>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</si>
  <si>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</si>
  <si>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</si>
  <si>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</si>
  <si>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</si>
  <si>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</si>
  <si>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</si>
  <si>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</si>
  <si>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</si>
  <si>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</si>
  <si>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</si>
  <si>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</si>
  <si>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</si>
  <si>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</si>
  <si>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</si>
  <si>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</si>
  <si>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</si>
  <si>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</si>
  <si>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</si>
  <si>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</si>
  <si>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</si>
  <si>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</si>
  <si>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</si>
  <si>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</si>
  <si>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</si>
  <si>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</si>
  <si>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</si>
  <si>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</si>
  <si>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</si>
  <si>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</si>
  <si>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</si>
  <si>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</si>
  <si>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</si>
  <si>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</si>
  <si>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</si>
  <si>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</si>
  <si>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</si>
  <si>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</si>
  <si>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</si>
  <si>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</si>
  <si>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</si>
  <si>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</si>
  <si>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</si>
  <si>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</si>
  <si>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</si>
  <si>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</si>
  <si>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</si>
  <si>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</si>
  <si>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</si>
  <si>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</si>
  <si>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</si>
  <si>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</si>
  <si>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</si>
  <si>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</si>
  <si>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</si>
  <si>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</si>
  <si>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</si>
  <si>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</si>
  <si>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</si>
  <si>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</si>
  <si>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</si>
  <si>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</si>
  <si>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</si>
  <si>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</si>
  <si>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</si>
  <si>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</si>
  <si>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</si>
  <si>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</si>
  <si>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</si>
  <si>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</si>
  <si>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</si>
  <si>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</si>
  <si>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</si>
  <si>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</si>
  <si>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</si>
  <si>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</si>
  <si>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</si>
  <si>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</si>
  <si>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</si>
  <si>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</si>
  <si>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</si>
  <si>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</si>
  <si>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</si>
  <si>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</si>
  <si>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</si>
  <si>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</si>
  <si>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</si>
  <si>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</si>
  <si>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</si>
  <si>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</si>
  <si>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</si>
  <si>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</si>
  <si>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</si>
  <si>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</si>
  <si>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</si>
  <si>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</si>
  <si>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</si>
  <si>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</si>
  <si>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</si>
  <si>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</si>
  <si>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</si>
  <si>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</si>
  <si>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</si>
  <si>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</si>
  <si>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</si>
  <si>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</si>
  <si>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</si>
  <si>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</si>
  <si>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</si>
  <si>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</si>
  <si>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</si>
  <si>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</si>
  <si>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</si>
  <si>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</si>
  <si>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</si>
  <si>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</si>
  <si>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</si>
  <si>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</si>
  <si>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</si>
  <si>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</si>
  <si>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</si>
  <si>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</si>
  <si>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</si>
  <si>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</si>
  <si>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</si>
  <si>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</si>
  <si>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</si>
  <si>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</si>
  <si>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</si>
  <si>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</si>
  <si>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</si>
  <si>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</si>
  <si>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</si>
  <si>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</si>
  <si>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</si>
  <si>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</si>
  <si>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</si>
  <si>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</si>
  <si>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</si>
  <si>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</si>
  <si>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</si>
  <si>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</si>
  <si>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</si>
  <si>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</si>
  <si>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</si>
  <si>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</si>
  <si>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</si>
  <si>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</si>
  <si>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</si>
  <si>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</si>
  <si>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</si>
  <si>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</si>
  <si>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</si>
  <si>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</si>
  <si>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</si>
  <si>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</si>
  <si>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</si>
  <si>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</si>
  <si>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</si>
  <si>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</si>
  <si>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</si>
  <si>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</si>
  <si>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</si>
  <si>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</si>
  <si>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</si>
  <si>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</si>
  <si>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</si>
  <si>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</si>
  <si>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</si>
  <si>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</si>
  <si>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</si>
  <si>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</si>
  <si>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</si>
  <si>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</si>
  <si>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</si>
  <si>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</si>
  <si>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</si>
  <si>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</si>
  <si>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</si>
  <si>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</si>
  <si>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</si>
  <si>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</si>
  <si>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</si>
  <si>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</si>
  <si>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</si>
  <si>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</si>
  <si>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</si>
  <si>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</si>
  <si>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</si>
  <si>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</si>
  <si>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</si>
  <si>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</si>
  <si>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</si>
  <si>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</si>
  <si>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</si>
  <si>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</si>
  <si>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</si>
  <si>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</si>
  <si>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</si>
  <si>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</si>
  <si>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</si>
  <si>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</si>
  <si>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</si>
  <si>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</si>
  <si>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</si>
  <si>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</si>
  <si>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</si>
  <si>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</si>
  <si>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</si>
  <si>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</si>
  <si>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</si>
  <si>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</si>
  <si>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</si>
  <si>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</si>
  <si>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</si>
  <si>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</si>
  <si>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</si>
  <si>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</si>
  <si>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</si>
  <si>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</si>
  <si>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</si>
  <si>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</si>
  <si>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</si>
  <si>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</si>
  <si>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</si>
  <si>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</si>
  <si>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</si>
  <si>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</si>
  <si>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</si>
  <si>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</si>
  <si>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</si>
  <si>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</si>
  <si>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</si>
  <si>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</si>
  <si>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</si>
  <si>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</si>
  <si>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</si>
  <si>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</si>
  <si>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</si>
  <si>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</si>
  <si>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</si>
  <si>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</si>
  <si>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</si>
  <si>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</si>
  <si>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</si>
  <si>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</si>
  <si>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</si>
  <si>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</si>
  <si>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</si>
  <si>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</si>
  <si>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</si>
  <si>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</si>
  <si>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</si>
  <si>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</si>
  <si>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</si>
  <si>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</si>
  <si>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</si>
  <si>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</si>
  <si>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</si>
  <si>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</si>
  <si>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</si>
  <si>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</si>
  <si>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</si>
  <si>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</si>
  <si>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</si>
  <si>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</si>
  <si>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</si>
  <si>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</si>
  <si>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</si>
  <si>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</si>
  <si>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</si>
  <si>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</si>
  <si>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</si>
  <si>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</si>
  <si>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</si>
  <si>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</si>
  <si>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</si>
  <si>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</si>
  <si>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</si>
  <si>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</si>
  <si>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</si>
  <si>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</si>
  <si>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</si>
  <si>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</si>
  <si>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</si>
  <si>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</si>
  <si>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</si>
  <si>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</si>
  <si>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</si>
  <si>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</si>
  <si>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</si>
  <si>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</si>
  <si>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</si>
  <si>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</si>
  <si>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</si>
  <si>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</si>
  <si>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</si>
  <si>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</si>
  <si>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</si>
  <si>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</si>
  <si>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</si>
  <si>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</si>
  <si>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</si>
  <si>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</si>
  <si>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</si>
  <si>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</si>
  <si>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</si>
  <si>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</si>
  <si>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</si>
  <si>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</si>
  <si>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</si>
  <si>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</si>
  <si>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</si>
  <si>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</si>
  <si>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</si>
  <si>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</si>
  <si>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</si>
  <si>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</si>
  <si>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</si>
  <si>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</si>
  <si>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</si>
  <si>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</si>
  <si>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</si>
  <si>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</si>
  <si>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</si>
  <si>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</si>
  <si>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</si>
  <si>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</si>
  <si>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</si>
  <si>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</si>
  <si>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</si>
  <si>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</si>
  <si>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</si>
  <si>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</si>
  <si>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</si>
  <si>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</si>
  <si>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</si>
  <si>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</si>
  <si>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</si>
  <si>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</si>
  <si>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</si>
  <si>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</si>
  <si>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</si>
  <si>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</si>
  <si>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</si>
  <si>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</si>
  <si>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</si>
  <si>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</si>
  <si>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</si>
  <si>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</si>
  <si>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</si>
  <si>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</si>
  <si>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</si>
  <si>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</si>
  <si>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</si>
  <si>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</si>
  <si>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</si>
  <si>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</si>
  <si>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</si>
  <si>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</si>
  <si>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</si>
  <si>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</si>
  <si>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</si>
  <si>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</si>
  <si>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</si>
  <si>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</si>
  <si>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</si>
  <si>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</si>
  <si>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</si>
  <si>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</si>
  <si>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</si>
  <si>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</si>
  <si>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</si>
  <si>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</si>
  <si>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</si>
  <si>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</si>
  <si>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</si>
  <si>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</si>
  <si>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</si>
  <si>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</si>
  <si>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</si>
  <si>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</si>
  <si>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</si>
  <si>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</si>
  <si>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</si>
  <si>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</si>
  <si>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</si>
  <si>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</si>
  <si>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</si>
  <si>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</si>
  <si>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</si>
  <si>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</si>
  <si>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</si>
  <si>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</si>
  <si>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</si>
  <si>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</si>
  <si>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</si>
  <si>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</si>
  <si>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</si>
  <si>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</si>
  <si>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</si>
  <si>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</si>
  <si>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</si>
  <si>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</si>
  <si>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</si>
  <si>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</si>
  <si>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</si>
  <si>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</si>
  <si>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</si>
  <si>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</si>
  <si>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</si>
  <si>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</si>
  <si>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</si>
  <si>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</si>
  <si>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</si>
  <si>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</si>
  <si>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</si>
  <si>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</si>
  <si>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</si>
  <si>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</si>
  <si>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</si>
  <si>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</si>
  <si>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</si>
  <si>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</si>
  <si>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</si>
  <si>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</si>
  <si>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</si>
  <si>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</si>
  <si>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</si>
  <si>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</si>
  <si>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</si>
  <si>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</si>
  <si>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</si>
  <si>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</si>
  <si>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</si>
  <si>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</si>
  <si>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</si>
  <si>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</si>
  <si>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</si>
  <si>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</si>
  <si>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</si>
  <si>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</si>
  <si>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</si>
  <si>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</si>
  <si>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</si>
  <si>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</si>
  <si>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</si>
  <si>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</si>
  <si>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</si>
  <si>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</si>
  <si>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</si>
  <si>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</si>
  <si>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</si>
  <si>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</si>
  <si>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</si>
  <si>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</si>
  <si>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</si>
  <si>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</si>
  <si>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</si>
  <si>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</si>
  <si>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</si>
  <si>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</si>
  <si>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</si>
  <si>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</si>
  <si>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</si>
  <si>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</si>
  <si>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</si>
  <si>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</si>
  <si>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</si>
  <si>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</si>
  <si>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</si>
  <si>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</si>
  <si>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</si>
  <si>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</si>
  <si>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</si>
  <si>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</si>
  <si>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</si>
  <si>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</si>
  <si>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</si>
  <si>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</si>
  <si>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</si>
  <si>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</si>
  <si>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</si>
  <si>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</si>
  <si>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</si>
  <si>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</si>
  <si>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</si>
  <si>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</si>
  <si>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</si>
  <si>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</si>
  <si>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</si>
  <si>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</si>
  <si>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</si>
  <si>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</si>
  <si>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</si>
  <si>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</si>
  <si>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</si>
  <si>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</si>
  <si>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</si>
  <si>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</si>
  <si>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</si>
  <si>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</si>
  <si>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</si>
  <si>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</si>
  <si>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</si>
  <si>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</si>
  <si>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</si>
  <si>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</si>
  <si>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</si>
  <si>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</si>
  <si>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</si>
  <si>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</si>
  <si>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</si>
  <si>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</si>
  <si>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</si>
  <si>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</si>
  <si>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</si>
  <si>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</si>
  <si>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</si>
  <si>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</si>
  <si>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</si>
  <si>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</si>
  <si>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</si>
  <si>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</si>
  <si>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</si>
  <si>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</si>
  <si>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</si>
  <si>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</si>
  <si>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</si>
  <si>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</si>
  <si>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</si>
  <si>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</si>
  <si>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</si>
  <si>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</si>
  <si>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</si>
  <si>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</si>
  <si>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</si>
  <si>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</si>
  <si>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</si>
  <si>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</si>
  <si>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</si>
  <si>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</si>
  <si>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</si>
  <si>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</si>
  <si>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</si>
  <si>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</si>
  <si>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</si>
  <si>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</si>
  <si>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</si>
  <si>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</si>
  <si>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</si>
  <si>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</si>
  <si>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</si>
  <si>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</si>
  <si>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</si>
  <si>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</si>
  <si>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</si>
  <si>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</si>
  <si>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</si>
  <si>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</si>
  <si>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</si>
  <si>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</si>
  <si>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</si>
  <si>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</si>
  <si>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</si>
  <si>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</si>
  <si>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</si>
  <si>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</si>
  <si>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</si>
  <si>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</si>
  <si>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</si>
  <si>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</si>
  <si>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</si>
  <si>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</si>
  <si>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</si>
  <si>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</si>
  <si>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</si>
  <si>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</si>
  <si>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</si>
  <si>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</si>
  <si>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</si>
  <si>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</si>
  <si>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</si>
  <si>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</si>
  <si>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</si>
  <si>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</si>
  <si>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</si>
  <si>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</si>
  <si>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</si>
  <si>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</si>
  <si>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</si>
  <si>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</si>
  <si>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</si>
  <si>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</si>
  <si>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</si>
  <si>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</si>
  <si>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</si>
  <si>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</si>
  <si>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</si>
  <si>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</si>
  <si>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</si>
  <si>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</si>
  <si>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</si>
  <si>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</si>
  <si>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</si>
  <si>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</si>
  <si>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</si>
  <si>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</si>
  <si>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</si>
  <si>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</si>
  <si>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</si>
  <si>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</si>
  <si>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</si>
  <si>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</si>
  <si>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</si>
  <si>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</si>
  <si>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</si>
  <si>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</si>
  <si>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</si>
  <si>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</si>
  <si>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</si>
  <si>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</si>
  <si>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</si>
  <si>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</si>
  <si>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</si>
  <si>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</si>
  <si>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</si>
  <si>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</si>
  <si>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</si>
  <si>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</si>
  <si>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</si>
  <si>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</si>
  <si>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</si>
  <si>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</si>
  <si>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</si>
  <si>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</si>
  <si>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</si>
  <si>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</si>
  <si>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</si>
  <si>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</si>
  <si>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</si>
  <si>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</si>
  <si>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</si>
  <si>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</si>
  <si>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</si>
  <si>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</si>
  <si>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</si>
  <si>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</si>
  <si>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</si>
  <si>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</si>
  <si>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</si>
  <si>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</si>
  <si>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</si>
  <si>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</si>
  <si>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</si>
  <si>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</si>
  <si>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</si>
  <si>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</si>
  <si>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</si>
  <si>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</si>
  <si>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</si>
  <si>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</si>
  <si>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</si>
  <si>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</si>
  <si>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</si>
  <si>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</si>
  <si>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</si>
  <si>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</si>
  <si>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</si>
  <si>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</si>
  <si>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</si>
  <si>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</si>
  <si>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</si>
  <si>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</si>
  <si>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</si>
  <si>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</si>
  <si>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</si>
  <si>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</si>
  <si>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</si>
  <si>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</si>
  <si>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</si>
  <si>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</si>
  <si>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</si>
  <si>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</si>
  <si>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</si>
  <si>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</si>
  <si>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</si>
  <si>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</si>
  <si>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</si>
  <si>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</si>
  <si>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</si>
  <si>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</si>
  <si>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</si>
  <si>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</si>
  <si>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</si>
  <si>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</si>
  <si>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</si>
  <si>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</si>
  <si>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</si>
  <si>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</si>
  <si>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</si>
  <si>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</si>
  <si>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</si>
  <si>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</si>
  <si>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</si>
  <si>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</si>
  <si>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</si>
  <si>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</si>
  <si>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</si>
  <si>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</si>
  <si>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</si>
  <si>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</si>
  <si>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</si>
  <si>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</si>
  <si>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</si>
  <si>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</si>
  <si>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</si>
  <si>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</si>
  <si>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</si>
  <si>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</si>
  <si>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</si>
  <si>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</si>
  <si>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</si>
  <si>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</si>
  <si>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</si>
  <si>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</si>
  <si>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</si>
  <si>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</si>
  <si>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</si>
  <si>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</si>
  <si>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</si>
  <si>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</si>
  <si>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</si>
  <si>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</si>
  <si>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</si>
  <si>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</si>
  <si>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</si>
  <si>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</si>
  <si>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</si>
  <si>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</si>
  <si>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</si>
  <si>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</si>
  <si>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</si>
  <si>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</si>
  <si>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</si>
  <si>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</si>
  <si>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</si>
  <si>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</si>
  <si>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</si>
  <si>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</si>
  <si>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</si>
  <si>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</si>
  <si>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</si>
  <si>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</si>
  <si>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</si>
  <si>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</si>
  <si>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</si>
  <si>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</si>
  <si>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</si>
  <si>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</si>
  <si>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</si>
  <si>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</si>
  <si>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</si>
  <si>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</si>
  <si>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</si>
  <si>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</si>
  <si>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</si>
  <si>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</si>
  <si>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</si>
  <si>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</si>
  <si>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</si>
  <si>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</si>
  <si>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</si>
  <si>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</si>
  <si>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</si>
  <si>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</si>
  <si>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</si>
  <si>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</si>
  <si>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</si>
  <si>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</si>
  <si>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</si>
  <si>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</si>
  <si>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</si>
  <si>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</si>
  <si>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</si>
  <si>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</si>
  <si>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</si>
  <si>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</si>
  <si>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</si>
  <si>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</si>
  <si>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</si>
  <si>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</si>
  <si>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</si>
  <si>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</si>
  <si>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</si>
  <si>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</si>
  <si>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</si>
  <si>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</si>
  <si>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</si>
  <si>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</si>
  <si>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</si>
  <si>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</si>
  <si>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</si>
  <si>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</si>
  <si>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</si>
  <si>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</si>
  <si>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</si>
  <si>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</si>
  <si>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</si>
  <si>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</si>
  <si>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</si>
  <si>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</si>
  <si>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</si>
  <si>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</si>
  <si>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</si>
  <si>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</si>
  <si>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</si>
  <si>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</si>
  <si>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</si>
  <si>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</si>
  <si>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</si>
  <si>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</si>
  <si>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</si>
  <si>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</si>
  <si>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</si>
  <si>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</si>
  <si>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</si>
  <si>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</si>
  <si>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</si>
  <si>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</si>
  <si>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</si>
  <si>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</si>
  <si>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</si>
  <si>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</si>
  <si>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</si>
  <si>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</si>
  <si>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</si>
  <si>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</si>
  <si>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</si>
  <si>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</si>
  <si>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</si>
  <si>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</si>
  <si>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</si>
  <si>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</si>
  <si>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</si>
  <si>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</si>
  <si>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</si>
  <si>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</si>
  <si>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</si>
  <si>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</si>
  <si>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</si>
  <si>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</si>
  <si>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</si>
  <si>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</si>
  <si>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</si>
  <si>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</si>
  <si>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</si>
  <si>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</si>
  <si>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</si>
  <si>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</si>
  <si>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</si>
  <si>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</si>
  <si>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</si>
  <si>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</si>
  <si>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</si>
  <si>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</si>
  <si>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</si>
  <si>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</si>
  <si>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</si>
  <si>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</si>
  <si>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</si>
  <si>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</si>
  <si>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</si>
  <si>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</si>
  <si>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</si>
  <si>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</si>
  <si>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</si>
  <si>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</si>
  <si>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</si>
  <si>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</si>
  <si>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</si>
  <si>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</si>
  <si>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</si>
  <si>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</si>
  <si>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</si>
  <si>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</si>
  <si>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</si>
  <si>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</si>
  <si>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</si>
  <si>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</si>
  <si>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</si>
  <si>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</si>
  <si>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</si>
  <si>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</si>
  <si>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</si>
  <si>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</si>
  <si>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</si>
  <si>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</si>
  <si>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</si>
  <si>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</si>
  <si>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</si>
  <si>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</si>
  <si>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</si>
  <si>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</si>
  <si>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</si>
  <si>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</si>
  <si>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</si>
  <si>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</si>
  <si>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</si>
  <si>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</si>
  <si>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</si>
  <si>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</si>
  <si>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</si>
  <si>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</si>
  <si>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</si>
  <si>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</si>
  <si>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</si>
  <si>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</si>
  <si>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</si>
  <si>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</si>
  <si>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</si>
  <si>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</si>
  <si>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</si>
  <si>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</si>
  <si>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</si>
  <si>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</si>
  <si>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</si>
  <si>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</si>
  <si>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</si>
  <si>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</si>
  <si>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</si>
  <si>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</si>
  <si>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</si>
  <si>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</si>
  <si>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</si>
  <si>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</si>
  <si>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</si>
  <si>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</si>
  <si>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</si>
  <si>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</si>
  <si>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</si>
  <si>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</si>
  <si>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</si>
  <si>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</si>
  <si>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</si>
  <si>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</si>
  <si>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</si>
  <si>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</si>
  <si>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</si>
  <si>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</si>
  <si>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</si>
  <si>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</si>
  <si>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</si>
  <si>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</si>
  <si>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</si>
  <si>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</si>
  <si>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</si>
  <si>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</si>
  <si>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</si>
  <si>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</si>
  <si>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</si>
  <si>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</si>
  <si>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</si>
  <si>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</si>
  <si>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</si>
  <si>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</si>
  <si>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</si>
  <si>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</si>
  <si>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</si>
  <si>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</si>
  <si>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</si>
  <si>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</si>
  <si>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</si>
  <si>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</si>
  <si>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</si>
  <si>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</si>
  <si>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</si>
  <si>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</si>
  <si>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</si>
  <si>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</si>
  <si>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</si>
  <si>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</si>
  <si>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</si>
  <si>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</si>
  <si>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</si>
  <si>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</si>
  <si>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</si>
  <si>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</si>
  <si>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</si>
  <si>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</si>
  <si>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</si>
  <si>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</si>
  <si>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</si>
  <si>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</si>
  <si>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</si>
  <si>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</si>
  <si>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</si>
  <si>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</si>
  <si>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</si>
  <si>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</si>
  <si>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</si>
  <si>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</si>
  <si>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</si>
  <si>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</si>
  <si>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</si>
  <si>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</si>
  <si>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</si>
  <si>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</si>
  <si>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</si>
  <si>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</si>
  <si>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</si>
  <si>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</si>
  <si>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</si>
  <si>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</si>
  <si>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</si>
  <si>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</si>
  <si>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</si>
  <si>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</si>
  <si>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</si>
  <si>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</si>
  <si>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</si>
  <si>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</si>
  <si>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</si>
  <si>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</si>
  <si>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</si>
  <si>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</si>
  <si>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</si>
  <si>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</si>
  <si>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</si>
  <si>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</si>
  <si>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</si>
  <si>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</si>
  <si>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</si>
  <si>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</si>
  <si>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</si>
  <si>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</si>
  <si>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</si>
  <si>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</si>
  <si>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</si>
  <si>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</si>
  <si>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</si>
  <si>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</si>
  <si>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</si>
  <si>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</si>
  <si>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</si>
  <si>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</si>
  <si>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</si>
  <si>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</si>
  <si>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</si>
  <si>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</si>
  <si>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</si>
  <si>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</si>
  <si>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</si>
  <si>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</si>
  <si>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</si>
  <si>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</si>
  <si>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</si>
  <si>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</si>
  <si>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</si>
  <si>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</si>
  <si>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</si>
  <si>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</si>
  <si>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</si>
  <si>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</si>
  <si>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</si>
  <si>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</si>
  <si>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</si>
  <si>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</si>
  <si>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</si>
  <si>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</si>
  <si>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</si>
  <si>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</si>
  <si>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</si>
  <si>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</si>
  <si>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</si>
  <si>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</si>
  <si>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</si>
  <si>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</si>
  <si>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</si>
  <si>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</si>
  <si>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</si>
  <si>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</si>
  <si>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</si>
  <si>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</si>
  <si>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</si>
  <si>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</si>
  <si>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</si>
  <si>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</si>
  <si>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</si>
  <si>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</si>
  <si>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</si>
  <si>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</si>
  <si>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</si>
  <si>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</si>
  <si>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</si>
  <si>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</si>
  <si>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</si>
  <si>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</si>
  <si>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</si>
  <si>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</si>
  <si>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</si>
  <si>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</si>
  <si>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</si>
  <si>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</si>
  <si>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</si>
  <si>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</si>
  <si>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</si>
  <si>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</si>
  <si>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</si>
  <si>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</si>
  <si>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</si>
  <si>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</si>
  <si>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</si>
  <si>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</si>
  <si>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</si>
  <si>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</si>
  <si>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</si>
  <si>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</si>
  <si>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</si>
  <si>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</si>
  <si>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</si>
  <si>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</si>
  <si>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</si>
  <si>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</si>
  <si>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</si>
  <si>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</si>
  <si>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</si>
  <si>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</si>
  <si>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</si>
  <si>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</si>
  <si>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</si>
  <si>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</si>
  <si>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</si>
  <si>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</si>
  <si>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</si>
  <si>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</si>
  <si>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</si>
  <si>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</si>
  <si>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</si>
  <si>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</si>
  <si>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</si>
  <si>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</si>
  <si>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</si>
  <si>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</si>
  <si>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</si>
  <si>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</si>
  <si>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</si>
  <si>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</si>
  <si>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</si>
  <si>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</si>
  <si>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</si>
  <si>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</si>
  <si>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</si>
  <si>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</si>
  <si>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</si>
  <si>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</si>
  <si>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</si>
  <si>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</si>
  <si>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</si>
  <si>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</si>
  <si>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</si>
  <si>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</si>
  <si>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</si>
  <si>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</si>
  <si>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</si>
  <si>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</si>
  <si>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</si>
  <si>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</si>
  <si>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</si>
  <si>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</si>
  <si>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</si>
  <si>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</si>
  <si>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</si>
  <si>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</si>
  <si>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</si>
  <si>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</si>
  <si>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</si>
  <si>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</si>
  <si>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</si>
  <si>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</si>
  <si>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</si>
  <si>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</si>
  <si>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</si>
  <si>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</si>
  <si>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</si>
  <si>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</si>
  <si>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</si>
  <si>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</si>
  <si>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</si>
  <si>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</si>
  <si>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</si>
  <si>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</si>
  <si>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</si>
  <si>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</si>
  <si>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</si>
  <si>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</si>
  <si>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</si>
  <si>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</si>
  <si>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</si>
  <si>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</si>
  <si>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</si>
  <si>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</si>
  <si>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</si>
  <si>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</si>
  <si>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</si>
  <si>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</si>
  <si>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</si>
  <si>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</si>
  <si>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</si>
  <si>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</si>
  <si>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</si>
  <si>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</si>
  <si>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</si>
  <si>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</si>
  <si>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</si>
  <si>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</si>
  <si>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</si>
  <si>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</si>
  <si>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</si>
  <si>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</si>
  <si>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</si>
  <si>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</si>
  <si>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</si>
  <si>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</si>
  <si>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</si>
  <si>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</si>
  <si>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</si>
  <si>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</si>
  <si>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</si>
  <si>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</si>
  <si>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</si>
  <si>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</si>
  <si>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</si>
  <si>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</si>
  <si>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</si>
  <si>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</si>
  <si>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</si>
  <si>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</si>
  <si>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</si>
  <si>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</si>
  <si>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</si>
  <si>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</si>
  <si>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</si>
  <si>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</si>
  <si>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</si>
  <si>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</si>
  <si>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</si>
  <si>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</si>
  <si>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</si>
  <si>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</si>
  <si>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</si>
  <si>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</si>
  <si>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</si>
  <si>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</si>
  <si>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</si>
  <si>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</si>
  <si>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</si>
  <si>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</si>
  <si>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</si>
  <si>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</si>
  <si>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</si>
  <si>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</si>
  <si>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</si>
  <si>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</si>
  <si>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</si>
  <si>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</si>
  <si>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</si>
  <si>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</si>
  <si>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</si>
  <si>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</si>
  <si>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</si>
  <si>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</si>
  <si>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</si>
  <si>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</si>
  <si>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</si>
  <si>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</si>
  <si>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</si>
  <si>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</si>
  <si>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</si>
  <si>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</si>
  <si>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</si>
  <si>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</si>
  <si>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</si>
  <si>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</si>
  <si>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</si>
  <si>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</si>
  <si>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</si>
  <si>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</si>
  <si>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</si>
  <si>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</si>
  <si>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</si>
  <si>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</si>
  <si>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</si>
  <si>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</si>
  <si>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</si>
  <si>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</si>
  <si>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</si>
  <si>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</si>
  <si>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</si>
  <si>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</si>
  <si>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</si>
  <si>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</si>
  <si>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</si>
  <si>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</si>
  <si>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</si>
  <si>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</si>
  <si>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</si>
  <si>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</si>
  <si>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</si>
  <si>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</si>
  <si>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</si>
  <si>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</si>
  <si>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</si>
  <si>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</si>
  <si>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</si>
  <si>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</si>
  <si>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</si>
  <si>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</si>
  <si>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</si>
  <si>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</si>
  <si>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</si>
  <si>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</si>
  <si>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</si>
  <si>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</si>
  <si>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</si>
  <si>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</si>
  <si>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</si>
  <si>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</si>
  <si>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</si>
  <si>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</si>
  <si>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</si>
  <si>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</si>
  <si>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</si>
  <si>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</si>
  <si>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</si>
  <si>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</si>
  <si>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</si>
  <si>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</si>
  <si>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</si>
  <si>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</si>
  <si>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</si>
  <si>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</si>
  <si>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</si>
  <si>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</si>
  <si>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</si>
  <si>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</si>
  <si>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</si>
  <si>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</si>
  <si>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</si>
  <si>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</si>
  <si>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</si>
  <si>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</si>
  <si>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</si>
  <si>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</si>
  <si>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</si>
  <si>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</si>
  <si>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</si>
  <si>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</si>
  <si>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</si>
  <si>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</si>
  <si>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</si>
  <si>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</si>
  <si>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</si>
  <si>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</si>
  <si>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</si>
  <si>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</si>
  <si>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</si>
  <si>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</si>
  <si>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</si>
  <si>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</si>
  <si>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</si>
  <si>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</si>
  <si>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</si>
  <si>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</si>
  <si>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</si>
  <si>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</si>
  <si>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</si>
  <si>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</si>
  <si>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</si>
  <si>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</si>
  <si>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</si>
  <si>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</si>
  <si>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</si>
  <si>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</si>
  <si>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</si>
  <si>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</si>
  <si>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</si>
  <si>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</si>
  <si>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</si>
  <si>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</si>
  <si>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</si>
  <si>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</si>
  <si>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</si>
  <si>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</si>
  <si>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</si>
  <si>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</si>
  <si>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</si>
  <si>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</si>
  <si>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</si>
  <si>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</si>
  <si>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</si>
  <si>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</si>
  <si>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</si>
  <si>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</si>
  <si>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</si>
  <si>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</si>
  <si>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</si>
  <si>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</si>
  <si>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</si>
  <si>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</si>
  <si>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</si>
  <si>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</si>
  <si>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</si>
  <si>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</si>
  <si>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</si>
  <si>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</si>
  <si>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</si>
  <si>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</si>
  <si>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</si>
  <si>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</si>
  <si>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</si>
  <si>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</si>
  <si>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</si>
  <si>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</si>
  <si>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</si>
  <si>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</si>
  <si>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</si>
  <si>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</si>
  <si>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</si>
  <si>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</si>
  <si>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</si>
  <si>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</si>
  <si>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</si>
  <si>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</si>
  <si>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</si>
  <si>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</si>
  <si>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</si>
  <si>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</si>
  <si>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</si>
  <si>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</si>
  <si>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</si>
  <si>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</si>
  <si>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</si>
  <si>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</si>
  <si>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</si>
  <si>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</si>
  <si>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</si>
  <si>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</si>
  <si>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</si>
  <si>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</si>
  <si>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</si>
  <si>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</si>
  <si>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</si>
  <si>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</si>
  <si>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</si>
  <si>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</si>
  <si>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</si>
  <si>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</si>
  <si>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</si>
  <si>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</si>
  <si>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</si>
  <si>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</si>
  <si>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</si>
  <si>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</si>
  <si>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</si>
  <si>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</si>
  <si>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</si>
  <si>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</si>
  <si>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</si>
  <si>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</si>
  <si>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</si>
  <si>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</si>
  <si>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</si>
  <si>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</si>
  <si>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</si>
  <si>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</si>
  <si>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</si>
  <si>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</si>
  <si>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</si>
  <si>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</si>
  <si>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</si>
  <si>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</si>
  <si>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</si>
  <si>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</si>
  <si>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</si>
  <si>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</si>
  <si>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</si>
  <si>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</si>
  <si>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</si>
  <si>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</si>
  <si>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</si>
  <si>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</si>
  <si>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</si>
  <si>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</si>
  <si>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</si>
  <si>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</si>
  <si>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</si>
  <si>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</si>
  <si>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</si>
  <si>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</si>
  <si>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</si>
  <si>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</si>
  <si>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</si>
  <si>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</si>
  <si>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</si>
  <si>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</si>
  <si>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</si>
  <si>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</si>
  <si>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</si>
  <si>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</si>
  <si>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</si>
  <si>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</si>
  <si>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</si>
  <si>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</si>
  <si>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</si>
  <si>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</si>
  <si>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</si>
  <si>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</si>
  <si>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</si>
  <si>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</si>
  <si>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</si>
  <si>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</si>
  <si>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</si>
  <si>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</si>
  <si>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</si>
  <si>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</si>
  <si>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</si>
  <si>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</si>
  <si>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</si>
  <si>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</si>
  <si>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</si>
  <si>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</si>
  <si>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</si>
  <si>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</si>
  <si>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</si>
  <si>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</si>
  <si>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</si>
  <si>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</si>
  <si>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</si>
  <si>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</si>
  <si>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</si>
  <si>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</si>
  <si>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</si>
  <si>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</si>
  <si>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</si>
  <si>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</si>
  <si>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</si>
  <si>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</si>
  <si>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</si>
  <si>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</si>
  <si>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</si>
  <si>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</si>
  <si>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</si>
  <si>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</si>
  <si>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</si>
  <si>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</si>
  <si>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</si>
  <si>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</si>
  <si>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</si>
  <si>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</si>
  <si>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</si>
  <si>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</si>
  <si>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</si>
  <si>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</si>
  <si>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</si>
  <si>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</si>
  <si>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</si>
  <si>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</si>
  <si>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</si>
  <si>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</si>
  <si>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</si>
  <si>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</si>
  <si>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</si>
  <si>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</si>
  <si>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</si>
  <si>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</si>
  <si>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</si>
  <si>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</si>
  <si>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</si>
  <si>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</si>
  <si>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</si>
  <si>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</si>
  <si>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</si>
  <si>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</si>
  <si>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</si>
  <si>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</si>
  <si>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</si>
  <si>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</si>
  <si>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</si>
  <si>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</si>
  <si>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</si>
  <si>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</si>
  <si>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</si>
  <si>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</si>
  <si>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</si>
  <si>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</si>
  <si>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</si>
  <si>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</si>
  <si>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</si>
  <si>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</si>
  <si>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</si>
  <si>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</si>
  <si>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</si>
  <si>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</si>
  <si>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</si>
  <si>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</si>
  <si>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</si>
  <si>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</si>
  <si>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</si>
  <si>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</si>
  <si>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</si>
  <si>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</si>
  <si>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</si>
  <si>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</si>
  <si>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</si>
  <si>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</si>
  <si>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</si>
  <si>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</si>
  <si>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</si>
  <si>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</si>
  <si>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</si>
  <si>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</si>
  <si>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</si>
  <si>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</si>
  <si>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</si>
  <si>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</si>
  <si>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</si>
  <si>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</si>
  <si>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</si>
  <si>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</si>
  <si>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</si>
  <si>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</si>
  <si>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</si>
  <si>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</si>
  <si>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</si>
  <si>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</si>
  <si>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</si>
  <si>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</si>
  <si>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</si>
  <si>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</si>
  <si>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</si>
  <si>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</si>
  <si>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</si>
  <si>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</si>
  <si>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</si>
  <si>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</si>
  <si>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</si>
  <si>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</si>
  <si>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</si>
  <si>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</si>
  <si>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</si>
  <si>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</si>
  <si>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</si>
  <si>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</si>
  <si>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</si>
  <si>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</si>
  <si>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</si>
  <si>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</si>
  <si>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</si>
  <si>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</si>
  <si>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</si>
  <si>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</si>
  <si>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</si>
  <si>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</si>
  <si>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</si>
  <si>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</si>
  <si>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</si>
  <si>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</si>
  <si>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</si>
  <si>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</si>
  <si>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</si>
  <si>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</si>
  <si>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</si>
  <si>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</si>
  <si>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</si>
  <si>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</si>
  <si>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</si>
  <si>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</si>
  <si>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</si>
  <si>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</si>
  <si>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</si>
  <si>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</si>
  <si>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</si>
  <si>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</si>
  <si>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</si>
  <si>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</si>
  <si>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</si>
  <si>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</si>
  <si>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</si>
  <si>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</si>
  <si>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</si>
  <si>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</si>
  <si>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</si>
  <si>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</si>
  <si>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</si>
  <si>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</si>
  <si>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</si>
  <si>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</si>
  <si>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</si>
  <si>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</si>
  <si>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</si>
  <si>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</si>
  <si>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</si>
  <si>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</si>
  <si>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</si>
  <si>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</si>
  <si>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</si>
  <si>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</si>
  <si>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</si>
  <si>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</si>
  <si>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</si>
  <si>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</si>
  <si>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</si>
  <si>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</si>
  <si>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</si>
  <si>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</si>
  <si>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</si>
  <si>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</si>
  <si>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</si>
  <si>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</si>
  <si>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</si>
  <si>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</si>
  <si>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</si>
  <si>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</si>
  <si>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</si>
  <si>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</si>
  <si>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</si>
  <si>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</si>
  <si>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</si>
  <si>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</si>
  <si>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</si>
  <si>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</si>
  <si>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</si>
  <si>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</si>
  <si>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</si>
  <si>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</si>
  <si>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</si>
  <si>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</si>
  <si>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</si>
  <si>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</si>
  <si>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</si>
  <si>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</si>
  <si>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</si>
  <si>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</si>
  <si>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</si>
  <si>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</si>
  <si>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</si>
  <si>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</si>
  <si>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</si>
  <si>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</si>
  <si>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</si>
  <si>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</si>
  <si>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</si>
  <si>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</si>
  <si>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</si>
  <si>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</si>
  <si>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</si>
  <si>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</si>
  <si>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</si>
  <si>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</si>
  <si>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</si>
  <si>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</si>
  <si>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</si>
  <si>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</si>
  <si>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</si>
  <si>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</si>
  <si>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</si>
  <si>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</si>
  <si>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</si>
  <si>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</si>
  <si>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</si>
  <si>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</si>
  <si>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</si>
  <si>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</si>
  <si>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</si>
  <si>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</si>
  <si>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</si>
  <si>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</si>
  <si>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</si>
  <si>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</si>
  <si>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</si>
  <si>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</si>
  <si>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</si>
  <si>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</si>
  <si>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</si>
  <si>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</si>
  <si>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</si>
  <si>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</si>
  <si>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</si>
  <si>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</si>
  <si>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</si>
  <si>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</si>
  <si>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</si>
  <si>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</si>
  <si>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</si>
  <si>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</si>
  <si>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</si>
  <si>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</si>
  <si>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</si>
  <si>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</si>
  <si>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</si>
  <si>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</si>
  <si>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</si>
  <si>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</si>
  <si>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</si>
  <si>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</si>
  <si>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</si>
  <si>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</si>
  <si>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</si>
  <si>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</si>
  <si>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</si>
  <si>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</si>
  <si>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</si>
  <si>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</si>
  <si>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</si>
  <si>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</si>
  <si>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</si>
  <si>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</si>
  <si>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</si>
  <si>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</si>
  <si>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</si>
  <si>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</si>
  <si>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</si>
  <si>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</si>
  <si>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</si>
  <si>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</si>
  <si>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</si>
  <si>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</si>
  <si>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</si>
  <si>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</si>
  <si>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</si>
  <si>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</si>
  <si>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</si>
  <si>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</si>
  <si>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</si>
  <si>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</si>
  <si>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</si>
  <si>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</si>
  <si>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</si>
  <si>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</si>
  <si>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</si>
  <si>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</si>
  <si>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</si>
  <si>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</si>
  <si>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</si>
  <si>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</si>
  <si>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</si>
  <si>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</si>
  <si>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</si>
  <si>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</si>
  <si>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</si>
  <si>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</si>
  <si>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</si>
  <si>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</si>
  <si>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</si>
  <si>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</si>
  <si>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</si>
  <si>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</si>
  <si>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</si>
  <si>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</si>
  <si>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</si>
  <si>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</si>
  <si>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</si>
  <si>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</si>
  <si>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</si>
  <si>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</si>
  <si>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</si>
  <si>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</si>
  <si>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</si>
  <si>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</si>
  <si>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</si>
  <si>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</si>
  <si>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</si>
  <si>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</si>
  <si>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</si>
  <si>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</si>
  <si>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</si>
  <si>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</si>
  <si>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</si>
  <si>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</si>
  <si>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</si>
  <si>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</si>
  <si>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</si>
  <si>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</si>
  <si>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</si>
  <si>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</si>
  <si>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</si>
  <si>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</si>
  <si>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</si>
  <si>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</si>
  <si>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</si>
  <si>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</si>
  <si>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</si>
  <si>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</si>
  <si>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</si>
  <si>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</si>
  <si>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</si>
  <si>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</si>
  <si>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</si>
  <si>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</si>
  <si>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</si>
  <si>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</si>
  <si>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</si>
  <si>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</si>
  <si>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</si>
  <si>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</si>
  <si>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</si>
  <si>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</si>
  <si>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</si>
  <si>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</si>
  <si>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</si>
  <si>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</si>
  <si>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</si>
  <si>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</si>
  <si>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</si>
  <si>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</si>
  <si>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</si>
  <si>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</si>
  <si>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</si>
  <si>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</si>
  <si>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</si>
  <si>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</si>
  <si>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</si>
  <si>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</si>
  <si>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</si>
  <si>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</si>
  <si>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</si>
  <si>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</si>
  <si>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</si>
  <si>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</si>
  <si>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</si>
  <si>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</si>
  <si>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</si>
  <si>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</si>
  <si>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</si>
  <si>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</si>
  <si>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</si>
  <si>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</si>
  <si>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</si>
  <si>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</si>
  <si>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</si>
  <si>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</si>
  <si>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</si>
  <si>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</si>
  <si>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</si>
  <si>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</si>
  <si>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</si>
  <si>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</si>
  <si>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</si>
  <si>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</si>
  <si>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</si>
  <si>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</si>
  <si>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</si>
  <si>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</si>
  <si>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</si>
  <si>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</si>
  <si>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</si>
  <si>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</si>
  <si>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</si>
  <si>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</si>
  <si>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</si>
  <si>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</si>
  <si>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</si>
  <si>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</si>
  <si>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</si>
  <si>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</si>
  <si>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</si>
  <si>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</si>
  <si>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</si>
  <si>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</si>
  <si>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</si>
  <si>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</si>
  <si>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</si>
  <si>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</si>
  <si>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</si>
  <si>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</si>
  <si>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</si>
  <si>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</si>
  <si>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</si>
  <si>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</si>
  <si>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</si>
  <si>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</si>
  <si>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</si>
  <si>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</si>
  <si>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</si>
  <si>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</si>
  <si>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</si>
  <si>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</si>
  <si>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</si>
  <si>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</si>
  <si>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</si>
  <si>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</si>
  <si>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</si>
  <si>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</si>
  <si>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</si>
  <si>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</si>
  <si>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</si>
  <si>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</si>
  <si>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</si>
  <si>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</si>
  <si>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</si>
  <si>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</si>
  <si>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</si>
  <si>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</si>
  <si>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</si>
  <si>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</si>
  <si>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</si>
  <si>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</si>
  <si>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</si>
  <si>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</si>
  <si>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</si>
  <si>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</si>
  <si>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</si>
  <si>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</si>
  <si>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</si>
  <si>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</si>
  <si>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</si>
  <si>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</si>
  <si>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</si>
  <si>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</si>
  <si>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</si>
  <si>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</si>
  <si>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</si>
  <si>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</si>
  <si>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</si>
  <si>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</si>
  <si>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</si>
  <si>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</si>
  <si>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</si>
  <si>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</si>
  <si>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</si>
  <si>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</si>
  <si>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</si>
  <si>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</si>
  <si>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</si>
  <si>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</si>
  <si>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</si>
  <si>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</si>
  <si>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</si>
  <si>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</si>
  <si>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</si>
  <si>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</si>
  <si>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</si>
  <si>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</si>
  <si>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</si>
  <si>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</si>
  <si>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</si>
  <si>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</si>
  <si>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</si>
  <si>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</si>
  <si>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</si>
  <si>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</si>
  <si>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</si>
  <si>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</si>
  <si>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</si>
  <si>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</si>
  <si>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</si>
  <si>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</si>
  <si>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</si>
  <si>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</si>
  <si>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</si>
  <si>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</si>
  <si>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</si>
  <si>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</si>
  <si>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</si>
  <si>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</si>
  <si>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</si>
  <si>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</si>
  <si>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</si>
  <si>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</si>
  <si>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</si>
  <si>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</si>
  <si>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</si>
  <si>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</si>
  <si>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</si>
  <si>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</si>
  <si>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</si>
  <si>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</si>
  <si>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</si>
  <si>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</si>
  <si>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</si>
  <si>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</si>
  <si>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</si>
  <si>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</si>
  <si>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</si>
  <si>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</si>
  <si>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</si>
  <si>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</si>
  <si>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</si>
  <si>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</si>
  <si>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</si>
  <si>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</si>
  <si>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</si>
  <si>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</si>
  <si>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</si>
  <si>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</si>
  <si>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</si>
  <si>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</si>
  <si>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</si>
  <si>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</si>
  <si>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</si>
  <si>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</si>
  <si>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</si>
  <si>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</si>
  <si>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</si>
  <si>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</si>
  <si>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</si>
  <si>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</si>
  <si>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</si>
  <si>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</si>
  <si>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</si>
  <si>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</si>
  <si>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</si>
  <si>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</si>
  <si>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</si>
  <si>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</si>
  <si>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</si>
  <si>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</si>
  <si>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</si>
  <si>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</si>
  <si>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</si>
  <si>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</si>
  <si>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</si>
  <si>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</si>
  <si>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</si>
  <si>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</si>
  <si>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</si>
  <si>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</si>
  <si>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</si>
  <si>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</si>
  <si>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</si>
  <si>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</si>
  <si>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</si>
  <si>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</si>
  <si>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</si>
  <si>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</si>
  <si>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</si>
  <si>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</si>
  <si>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</si>
  <si>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</si>
  <si>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</si>
  <si>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</si>
  <si>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</si>
  <si>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</si>
  <si>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</si>
  <si>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</si>
  <si>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</si>
  <si>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</si>
  <si>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</si>
  <si>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</si>
  <si>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</si>
  <si>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</si>
  <si>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</si>
  <si>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</si>
  <si>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</si>
  <si>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</si>
  <si>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</si>
  <si>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</si>
  <si>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</si>
  <si>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</si>
  <si>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</si>
  <si>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</si>
  <si>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</si>
  <si>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</si>
  <si>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</si>
  <si>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</si>
  <si>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</si>
  <si>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</si>
  <si>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</si>
  <si>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</si>
  <si>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</si>
  <si>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</si>
  <si>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</si>
  <si>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</si>
  <si>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</si>
  <si>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</si>
  <si>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</si>
  <si>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</si>
  <si>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</si>
  <si>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</si>
  <si>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</si>
  <si>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</si>
  <si>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</si>
  <si>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</si>
  <si>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</si>
  <si>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</si>
  <si>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</si>
  <si>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</si>
  <si>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</si>
  <si>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</si>
  <si>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</si>
  <si>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</si>
  <si>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</si>
  <si>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</si>
  <si>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</si>
  <si>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</si>
  <si>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</si>
  <si>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</si>
  <si>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</si>
  <si>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</si>
  <si>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</si>
  <si>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</si>
  <si>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</si>
  <si>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</si>
  <si>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</si>
  <si>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</si>
  <si>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</si>
  <si>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</si>
  <si>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</si>
  <si>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</si>
  <si>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</si>
  <si>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</si>
  <si>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</si>
  <si>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</si>
  <si>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</si>
  <si>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</si>
  <si>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</si>
  <si>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</si>
  <si>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</si>
  <si>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</si>
  <si>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</si>
  <si>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</si>
  <si>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</si>
  <si>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</si>
  <si>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</si>
  <si>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</si>
  <si>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</si>
  <si>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</si>
  <si>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</si>
  <si>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</si>
  <si>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</si>
  <si>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</si>
  <si>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</si>
  <si>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</si>
  <si>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</si>
  <si>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</si>
  <si>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</si>
  <si>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</si>
  <si>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</si>
  <si>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</si>
  <si>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</si>
  <si>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</si>
  <si>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</si>
  <si>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</si>
  <si>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</si>
  <si>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</si>
  <si>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</si>
  <si>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</si>
  <si>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</si>
  <si>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</si>
  <si>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</si>
  <si>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</si>
  <si>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</si>
  <si>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</si>
  <si>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</si>
  <si>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</si>
  <si>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</si>
  <si>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</si>
  <si>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</si>
  <si>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</si>
  <si>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</si>
  <si>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</si>
  <si>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</si>
  <si>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</si>
  <si>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</si>
  <si>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</si>
  <si>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</si>
  <si>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</si>
  <si>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</si>
  <si>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</si>
  <si>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</si>
  <si>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</si>
  <si>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</si>
  <si>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</si>
  <si>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</si>
  <si>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</si>
  <si>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</si>
  <si>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</si>
  <si>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</si>
  <si>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</si>
  <si>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</si>
  <si>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</si>
  <si>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</si>
  <si>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</si>
  <si>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</si>
  <si>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</si>
  <si>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</si>
  <si>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</si>
  <si>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</si>
  <si>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</si>
  <si>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</si>
  <si>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</si>
  <si>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</si>
  <si>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</si>
  <si>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</si>
  <si>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</si>
  <si>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</si>
  <si>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</si>
  <si>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</si>
  <si>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</si>
  <si>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</si>
  <si>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</si>
  <si>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</si>
  <si>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</si>
  <si>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</si>
  <si>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</si>
  <si>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</si>
  <si>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</si>
  <si>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</si>
  <si>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</si>
  <si>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</si>
  <si>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</si>
  <si>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</si>
  <si>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</si>
  <si>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</si>
  <si>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</si>
  <si>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</si>
  <si>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</si>
  <si>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</si>
  <si>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</si>
  <si>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</si>
  <si>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</si>
  <si>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</si>
  <si>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</si>
  <si>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</si>
  <si>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</si>
  <si>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</si>
  <si>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</si>
  <si>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</si>
  <si>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</si>
  <si>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</si>
  <si>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</si>
  <si>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</si>
  <si>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</si>
  <si>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</si>
  <si>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</si>
  <si>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</si>
  <si>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</si>
  <si>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</si>
  <si>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</si>
  <si>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</si>
  <si>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</si>
  <si>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</si>
  <si>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</si>
  <si>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</si>
  <si>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</si>
  <si>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</si>
  <si>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</si>
  <si>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</si>
  <si>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</si>
  <si>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</si>
  <si>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</si>
  <si>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</si>
  <si>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</si>
  <si>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</si>
  <si>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</si>
  <si>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</si>
  <si>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</si>
  <si>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</si>
  <si>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</si>
  <si>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</si>
  <si>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</si>
  <si>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</si>
  <si>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</si>
  <si>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</si>
  <si>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</si>
  <si>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</si>
  <si>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</si>
  <si>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</si>
  <si>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</si>
  <si>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</si>
  <si>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</si>
  <si>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</si>
  <si>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</si>
  <si>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</si>
  <si>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</si>
  <si>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</si>
  <si>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</si>
  <si>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</si>
  <si>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</si>
  <si>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</si>
  <si>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</si>
  <si>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</si>
  <si>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</si>
  <si>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</si>
  <si>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</si>
  <si>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</si>
  <si>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</si>
  <si>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</si>
  <si>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</si>
  <si>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</si>
  <si>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</si>
  <si>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</si>
  <si>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</si>
  <si>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</si>
  <si>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</si>
  <si>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</si>
  <si>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</si>
  <si>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</si>
  <si>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</si>
  <si>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</si>
  <si>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</si>
  <si>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</si>
  <si>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</si>
  <si>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</si>
  <si>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</si>
  <si>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</si>
  <si>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</si>
  <si>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</si>
  <si>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</si>
  <si>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</si>
  <si>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</si>
  <si>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</si>
  <si>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</si>
  <si>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</si>
  <si>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</si>
  <si>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</si>
  <si>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</si>
  <si>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</si>
  <si>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</si>
  <si>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</si>
  <si>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</si>
  <si>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</si>
  <si>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</si>
  <si>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</si>
  <si>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</si>
  <si>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</si>
  <si>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</si>
  <si>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</si>
  <si>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</si>
  <si>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</si>
  <si>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</si>
  <si>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</si>
  <si>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</si>
  <si>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</si>
  <si>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</si>
  <si>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</si>
  <si>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</si>
  <si>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</si>
  <si>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</si>
  <si>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</si>
  <si>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</si>
  <si>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</si>
  <si>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</si>
  <si>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</si>
  <si>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</si>
  <si>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</si>
  <si>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</si>
  <si>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</si>
  <si>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</si>
  <si>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</si>
  <si>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</si>
  <si>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</si>
  <si>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</si>
  <si>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</si>
  <si>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</si>
  <si>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</si>
  <si>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</si>
  <si>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</si>
  <si>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</si>
  <si>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</si>
  <si>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</si>
  <si>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</si>
  <si>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</si>
  <si>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</si>
  <si>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</si>
  <si>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</si>
  <si>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</si>
  <si>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</si>
  <si>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</si>
  <si>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</si>
  <si>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</si>
  <si>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</si>
  <si>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</si>
  <si>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</si>
  <si>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</si>
  <si>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</si>
  <si>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</si>
  <si>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</si>
  <si>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</si>
  <si>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</si>
  <si>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</si>
  <si>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</si>
  <si>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</si>
  <si>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</si>
  <si>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</si>
  <si>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</si>
  <si>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</si>
  <si>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</si>
  <si>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</si>
  <si>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</si>
  <si>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</si>
  <si>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</si>
  <si>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</si>
  <si>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</si>
  <si>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</si>
  <si>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</si>
  <si>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</si>
  <si>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</si>
  <si>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</si>
  <si>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</si>
  <si>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</si>
  <si>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</si>
  <si>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</si>
  <si>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</si>
  <si>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</si>
  <si>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</si>
  <si>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</si>
  <si>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</si>
  <si>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</si>
  <si>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</si>
  <si>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</si>
  <si>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</si>
  <si>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</si>
  <si>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</si>
  <si>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</si>
  <si>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</si>
  <si>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</si>
  <si>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</si>
  <si>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</si>
  <si>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</si>
  <si>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</si>
  <si>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</si>
  <si>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</si>
  <si>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</si>
  <si>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</si>
  <si>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</si>
  <si>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</si>
  <si>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</si>
  <si>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</si>
  <si>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</si>
  <si>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</si>
  <si>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</si>
  <si>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</si>
  <si>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</si>
  <si>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</si>
  <si>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</si>
  <si>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</si>
  <si>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</si>
  <si>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</si>
  <si>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</si>
  <si>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</si>
  <si>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</si>
  <si>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</si>
  <si>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</si>
  <si>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</si>
  <si>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</si>
  <si>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</si>
  <si>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</si>
  <si>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</si>
  <si>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</si>
  <si>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</si>
  <si>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</si>
  <si>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</si>
  <si>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</si>
  <si>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</si>
  <si>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</si>
  <si>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</si>
  <si>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</si>
  <si>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</si>
  <si>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</si>
  <si>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</si>
  <si>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</si>
  <si>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</si>
  <si>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</si>
  <si>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</si>
  <si>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</si>
  <si>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</si>
  <si>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</si>
  <si>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</si>
  <si>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</si>
  <si>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</si>
  <si>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</si>
  <si>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</si>
  <si>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</si>
  <si>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</si>
  <si>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</si>
  <si>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</si>
  <si>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</si>
  <si>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</si>
  <si>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</si>
  <si>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</si>
  <si>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</si>
  <si>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</si>
  <si>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</si>
  <si>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</si>
  <si>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</si>
  <si>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</si>
  <si>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</si>
  <si>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</si>
  <si>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</si>
  <si>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</si>
  <si>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</si>
  <si>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</si>
  <si>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</si>
  <si>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</si>
  <si>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</si>
  <si>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</si>
  <si>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</si>
  <si>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</si>
  <si>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</si>
  <si>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</si>
  <si>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</si>
  <si>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</si>
  <si>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</si>
  <si>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</si>
  <si>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</si>
  <si>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</si>
  <si>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</si>
  <si>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</si>
  <si>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</si>
  <si>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</si>
  <si>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</si>
  <si>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</si>
  <si>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</si>
  <si>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</si>
  <si>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</si>
  <si>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</si>
  <si>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</si>
  <si>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</si>
  <si>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</si>
  <si>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</si>
  <si>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</si>
  <si>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</si>
  <si>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</si>
  <si>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</si>
  <si>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</si>
  <si>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</si>
  <si>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</si>
  <si>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</si>
  <si>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</si>
  <si>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</si>
  <si>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</si>
  <si>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</si>
  <si>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</si>
  <si>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</si>
  <si>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</si>
  <si>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</si>
  <si>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</si>
  <si>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</si>
  <si>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</si>
  <si>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</si>
  <si>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</si>
  <si>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</si>
  <si>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</si>
  <si>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</si>
  <si>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</si>
  <si>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</si>
  <si>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</si>
  <si>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</si>
  <si>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</si>
  <si>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</si>
  <si>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</si>
  <si>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</si>
  <si>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</si>
  <si>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</si>
  <si>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</si>
  <si>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</si>
  <si>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</si>
  <si>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</si>
  <si>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</si>
  <si>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</si>
  <si>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</si>
  <si>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</si>
  <si>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</si>
  <si>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</si>
  <si>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</si>
  <si>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</si>
  <si>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</si>
  <si>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</si>
  <si>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</si>
  <si>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</si>
  <si>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</si>
  <si>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</si>
  <si>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</si>
  <si>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</si>
  <si>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</si>
  <si>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</si>
  <si>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</si>
  <si>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</si>
  <si>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</si>
  <si>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</si>
  <si>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</si>
  <si>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</si>
  <si>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</si>
  <si>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</si>
  <si>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</si>
  <si>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</si>
  <si>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</si>
  <si>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</si>
  <si>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</si>
  <si>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</si>
  <si>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</si>
  <si>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</si>
  <si>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</si>
  <si>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</si>
  <si>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</si>
  <si>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</si>
  <si>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</si>
  <si>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</si>
  <si>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</si>
  <si>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</si>
  <si>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</si>
  <si>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</si>
  <si>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</si>
  <si>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</si>
  <si>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</si>
  <si>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</si>
  <si>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</si>
  <si>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</si>
  <si>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</si>
  <si>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</si>
  <si>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</si>
  <si>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</si>
  <si>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</si>
  <si>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</si>
  <si>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</si>
  <si>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</si>
  <si>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</si>
  <si>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</si>
  <si>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</si>
  <si>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</si>
  <si>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</si>
  <si>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</si>
  <si>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</si>
  <si>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</si>
  <si>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</si>
  <si>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</si>
  <si>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</si>
  <si>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</si>
  <si>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</si>
  <si>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</si>
  <si>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</si>
  <si>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</si>
  <si>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</si>
  <si>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</si>
  <si>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</si>
  <si>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</si>
  <si>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</si>
  <si>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</si>
  <si>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</si>
  <si>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</si>
  <si>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</si>
  <si>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</si>
  <si>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</si>
  <si>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</si>
  <si>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</si>
  <si>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</si>
  <si>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</si>
  <si>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</si>
  <si>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</si>
  <si>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</si>
  <si>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</si>
  <si>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</si>
  <si>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</si>
  <si>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</si>
  <si>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</si>
  <si>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</si>
  <si>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</si>
  <si>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</si>
  <si>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</si>
  <si>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</si>
  <si>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</si>
  <si>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</si>
  <si>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</si>
  <si>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</si>
  <si>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</si>
  <si>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</si>
  <si>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</si>
  <si>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</si>
  <si>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</si>
  <si>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</si>
  <si>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</si>
  <si>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</si>
  <si>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</si>
  <si>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</si>
  <si>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</si>
  <si>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</si>
  <si>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</si>
  <si>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</si>
  <si>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</si>
  <si>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</si>
  <si>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</si>
  <si>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</si>
  <si>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</si>
  <si>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</si>
  <si>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</si>
  <si>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</si>
  <si>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</si>
  <si>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</si>
  <si>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</si>
  <si>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</si>
  <si>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</si>
  <si>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</si>
  <si>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</si>
  <si>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</si>
  <si>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</si>
  <si>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</si>
  <si>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</si>
  <si>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</si>
  <si>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</si>
  <si>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</si>
  <si>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</si>
  <si>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</si>
  <si>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</si>
  <si>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</si>
  <si>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</si>
  <si>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</si>
  <si>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</si>
  <si>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</si>
  <si>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</si>
  <si>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</si>
  <si>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</si>
  <si>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</si>
  <si>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</si>
  <si>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</si>
  <si>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</si>
  <si>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</si>
  <si>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</si>
  <si>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</si>
  <si>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</si>
  <si>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</si>
  <si>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</si>
  <si>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</si>
  <si>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</si>
  <si>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</si>
  <si>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</si>
  <si>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</si>
  <si>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</si>
  <si>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</si>
  <si>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</si>
  <si>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</si>
  <si>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</si>
  <si>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</si>
  <si>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</si>
  <si>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</si>
  <si>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</si>
  <si>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</si>
  <si>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</si>
  <si>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</si>
  <si>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</si>
  <si>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</si>
  <si>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</si>
  <si>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</si>
  <si>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</si>
  <si>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</si>
  <si>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</si>
  <si>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</si>
  <si>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</si>
  <si>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</si>
  <si>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</si>
  <si>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</si>
  <si>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</si>
  <si>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</si>
  <si>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</si>
  <si>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</si>
  <si>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</si>
  <si>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</si>
  <si>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</si>
  <si>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</si>
  <si>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</si>
  <si>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</si>
  <si>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</si>
  <si>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</si>
  <si>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</si>
  <si>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</si>
  <si>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</si>
  <si>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</si>
  <si>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</si>
  <si>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</si>
  <si>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</si>
  <si>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</si>
  <si>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</si>
  <si>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</si>
  <si>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</si>
  <si>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</si>
  <si>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</si>
  <si>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</si>
  <si>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</si>
  <si>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</si>
  <si>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</si>
  <si>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</si>
  <si>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</si>
  <si>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</si>
  <si>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</si>
  <si>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</si>
  <si>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</si>
  <si>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</si>
  <si>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</si>
  <si>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</si>
  <si>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</si>
  <si>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</si>
  <si>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</si>
  <si>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</si>
  <si>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</si>
  <si>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</si>
  <si>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</si>
  <si>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</si>
  <si>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</si>
  <si>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</si>
  <si>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</si>
  <si>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</si>
  <si>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</si>
  <si>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</si>
  <si>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</si>
  <si>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</si>
  <si>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</si>
  <si>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</si>
  <si>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</si>
  <si>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</si>
  <si>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</si>
  <si>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</si>
  <si>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</si>
  <si>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</si>
  <si>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</si>
  <si>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</si>
  <si>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</si>
  <si>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</si>
  <si>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</si>
  <si>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</si>
  <si>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</si>
  <si>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</si>
  <si>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</si>
  <si>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</si>
  <si>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</si>
  <si>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</si>
  <si>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</si>
  <si>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</si>
  <si>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</si>
  <si>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</si>
  <si>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</si>
  <si>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</si>
  <si>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</si>
  <si>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</si>
  <si>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</si>
  <si>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</si>
  <si>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</si>
  <si>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</si>
  <si>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</si>
  <si>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</si>
  <si>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</si>
  <si>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</si>
  <si>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</si>
  <si>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</si>
  <si>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</si>
  <si>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</si>
  <si>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</si>
  <si>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</si>
  <si>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</si>
  <si>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</si>
  <si>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</si>
  <si>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</si>
  <si>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</si>
  <si>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</si>
  <si>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</si>
  <si>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</si>
  <si>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</si>
  <si>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</si>
  <si>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</si>
  <si>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</si>
  <si>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</si>
  <si>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</si>
  <si>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</si>
  <si>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</si>
  <si>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</si>
  <si>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</si>
  <si>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</si>
  <si>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</si>
  <si>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</si>
  <si>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</si>
  <si>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</si>
  <si>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</si>
  <si>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</si>
  <si>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</si>
  <si>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</si>
  <si>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</si>
  <si>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</si>
  <si>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</si>
  <si>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</si>
  <si>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</si>
  <si>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</si>
  <si>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</si>
  <si>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</si>
  <si>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</si>
  <si>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</si>
  <si>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</si>
  <si>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</si>
  <si>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</si>
  <si>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</si>
  <si>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</si>
  <si>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</si>
  <si>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</si>
  <si>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</si>
  <si>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</si>
  <si>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</si>
  <si>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</si>
  <si>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</si>
  <si>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</si>
  <si>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</si>
  <si>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</si>
  <si>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</si>
  <si>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</si>
  <si>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</si>
  <si>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</si>
  <si>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</si>
  <si>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</si>
  <si>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</si>
  <si>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</si>
  <si>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</si>
  <si>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</si>
  <si>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</si>
  <si>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</si>
  <si>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</si>
  <si>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</si>
  <si>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</si>
  <si>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</si>
  <si>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</si>
  <si>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</si>
  <si>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</si>
  <si>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</si>
  <si>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</si>
  <si>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</si>
  <si>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</si>
  <si>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</si>
  <si>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</si>
  <si>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</si>
  <si>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</si>
  <si>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</si>
  <si>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</si>
  <si>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</si>
  <si>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</si>
  <si>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</si>
  <si>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</si>
  <si>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</si>
  <si>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</si>
  <si>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</si>
  <si>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</si>
  <si>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</si>
  <si>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</si>
  <si>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</si>
  <si>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</si>
  <si>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</si>
  <si>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</si>
  <si>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</si>
  <si>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</si>
  <si>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</si>
  <si>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</si>
  <si>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</si>
  <si>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</si>
  <si>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</si>
  <si>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</si>
  <si>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</si>
  <si>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</si>
  <si>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</si>
  <si>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</si>
  <si>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</si>
  <si>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</si>
  <si>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</si>
  <si>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</si>
  <si>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</si>
  <si>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</si>
  <si>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</si>
  <si>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</si>
  <si>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</si>
  <si>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</si>
  <si>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</si>
  <si>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</si>
  <si>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</si>
  <si>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</si>
  <si>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</si>
  <si>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</si>
  <si>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</si>
  <si>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</si>
  <si>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</si>
  <si>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</si>
  <si>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</si>
  <si>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</si>
  <si>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</si>
  <si>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</si>
  <si>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</si>
  <si>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</si>
  <si>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</si>
  <si>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</si>
  <si>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</si>
  <si>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</si>
  <si>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</si>
  <si>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</si>
  <si>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</si>
  <si>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</si>
  <si>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</si>
  <si>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</si>
  <si>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</si>
  <si>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</si>
  <si>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</si>
  <si>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</si>
  <si>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</si>
  <si>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</si>
  <si>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</si>
  <si>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</si>
  <si>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</si>
  <si>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</si>
  <si>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</si>
  <si>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</si>
  <si>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</si>
  <si>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</si>
  <si>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</si>
  <si>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</si>
  <si>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</si>
  <si>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</si>
  <si>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</si>
  <si>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</si>
  <si>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</si>
  <si>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</si>
  <si>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</si>
  <si>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</si>
  <si>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</si>
  <si>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</si>
  <si>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</si>
  <si>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</si>
  <si>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</si>
  <si>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</si>
  <si>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</si>
  <si>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</si>
  <si>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</si>
  <si>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</si>
  <si>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</si>
  <si>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</si>
  <si>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</si>
  <si>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</si>
  <si>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</si>
  <si>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</si>
  <si>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</si>
  <si>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</si>
  <si>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</si>
  <si>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</si>
  <si>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</si>
  <si>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</si>
  <si>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</si>
  <si>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</si>
  <si>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</si>
  <si>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</si>
  <si>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</si>
  <si>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</si>
  <si>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</si>
  <si>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</si>
  <si>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</si>
  <si>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</si>
  <si>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</si>
  <si>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</si>
  <si>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</si>
  <si>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</si>
  <si>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</si>
  <si>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</si>
  <si>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</si>
  <si>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</si>
  <si>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</si>
  <si>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</si>
  <si>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</si>
  <si>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</si>
  <si>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</si>
  <si>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</si>
  <si>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</si>
  <si>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</si>
  <si>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</si>
  <si>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</si>
  <si>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</si>
  <si>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</si>
  <si>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</si>
  <si>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</si>
  <si>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</si>
  <si>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</si>
  <si>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</si>
  <si>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</si>
  <si>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</si>
  <si>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</si>
  <si>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</si>
  <si>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</si>
  <si>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</si>
  <si>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</si>
  <si>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</si>
  <si>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</si>
  <si>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</si>
  <si>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</si>
  <si>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</si>
  <si>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</si>
  <si>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</si>
  <si>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</si>
  <si>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</si>
  <si>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</si>
  <si>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</si>
  <si>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</si>
  <si>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</si>
  <si>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</si>
  <si>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</si>
  <si>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</si>
  <si>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</si>
  <si>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</si>
  <si>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</si>
  <si>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</si>
  <si>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</si>
  <si>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</si>
  <si>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</si>
  <si>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</si>
  <si>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</si>
  <si>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</si>
  <si>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</si>
  <si>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</si>
  <si>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</si>
  <si>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</si>
  <si>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</si>
  <si>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</si>
  <si>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</si>
  <si>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</si>
  <si>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</si>
  <si>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</si>
  <si>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</si>
  <si>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</si>
  <si>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</si>
  <si>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</si>
  <si>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</si>
  <si>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</si>
  <si>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</si>
  <si>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</si>
  <si>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</si>
  <si>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</si>
  <si>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</si>
  <si>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</si>
  <si>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</si>
  <si>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</si>
  <si>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</si>
  <si>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</si>
  <si>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</si>
  <si>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</si>
  <si>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</si>
  <si>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</si>
  <si>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</si>
  <si>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</si>
  <si>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</si>
  <si>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</si>
  <si>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</si>
  <si>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</si>
  <si>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</si>
  <si>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</si>
  <si>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</si>
  <si>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</si>
  <si>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</si>
  <si>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</si>
  <si>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</si>
  <si>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</si>
  <si>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</si>
  <si>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</si>
  <si>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</si>
  <si>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</si>
  <si>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</si>
  <si>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</si>
  <si>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</si>
  <si>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</si>
  <si>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</si>
  <si>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</si>
  <si>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</si>
  <si>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</si>
  <si>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</si>
  <si>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</si>
  <si>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</si>
  <si>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</si>
  <si>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</si>
  <si>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</si>
  <si>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</si>
  <si>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</si>
  <si>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</si>
  <si>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</si>
  <si>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</si>
  <si>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</si>
  <si>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</si>
  <si>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</si>
  <si>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</si>
  <si>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</si>
  <si>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</si>
  <si>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</si>
  <si>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</si>
  <si>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</si>
  <si>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</si>
  <si>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</si>
  <si>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</si>
  <si>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</si>
  <si>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</si>
  <si>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</si>
  <si>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</si>
  <si>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</si>
  <si>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</si>
  <si>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</si>
  <si>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</si>
  <si>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</si>
  <si>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</si>
  <si>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</si>
  <si>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</si>
  <si>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</si>
  <si>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</si>
  <si>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</si>
  <si>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</si>
  <si>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</si>
  <si>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</si>
  <si>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</si>
  <si>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</si>
  <si>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</si>
  <si>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</si>
  <si>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</si>
  <si>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</si>
  <si>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</si>
  <si>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</si>
  <si>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</si>
  <si>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</si>
  <si>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</si>
  <si>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</si>
  <si>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</si>
  <si>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</si>
  <si>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</si>
  <si>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</si>
  <si>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</si>
  <si>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</si>
  <si>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</si>
  <si>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</si>
  <si>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</si>
  <si>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</si>
  <si>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</si>
  <si>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</si>
  <si>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</si>
  <si>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</si>
  <si>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</si>
  <si>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</si>
  <si>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</si>
  <si>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</si>
  <si>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</si>
  <si>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</si>
  <si>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</si>
  <si>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</si>
  <si>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</si>
  <si>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</si>
  <si>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</si>
  <si>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</si>
  <si>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</si>
  <si>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</si>
  <si>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</si>
  <si>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</si>
  <si>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</si>
  <si>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</si>
  <si>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</si>
  <si>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</si>
  <si>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</si>
  <si>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</si>
  <si>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</si>
  <si>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</si>
  <si>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</si>
  <si>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</si>
  <si>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</si>
  <si>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</si>
  <si>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</si>
  <si>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</si>
  <si>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</si>
  <si>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</si>
  <si>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</si>
  <si>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</si>
  <si>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</si>
  <si>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</si>
  <si>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</si>
  <si>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</si>
  <si>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</si>
  <si>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</si>
  <si>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</si>
  <si>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</si>
  <si>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</si>
  <si>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</si>
  <si>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</si>
  <si>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</si>
  <si>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</si>
  <si>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</si>
  <si>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</si>
  <si>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</si>
  <si>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</si>
  <si>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</si>
  <si>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</si>
  <si>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</si>
  <si>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</si>
  <si>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</si>
  <si>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</si>
  <si>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</si>
  <si>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</si>
  <si>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</si>
  <si>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</si>
  <si>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</si>
  <si>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</si>
  <si>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</si>
  <si>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</si>
  <si>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</si>
  <si>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</si>
  <si>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</si>
  <si>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</si>
  <si>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</si>
  <si>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</si>
  <si>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</si>
  <si>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</si>
  <si>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</si>
  <si>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</si>
  <si>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</si>
  <si>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</si>
  <si>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</si>
  <si>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</si>
  <si>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</si>
  <si>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</si>
  <si>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</si>
  <si>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</si>
  <si>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</si>
  <si>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</si>
  <si>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</si>
  <si>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</si>
  <si>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</si>
  <si>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</si>
  <si>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</si>
  <si>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</si>
  <si>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</si>
  <si>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</si>
  <si>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</si>
  <si>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</si>
  <si>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</si>
  <si>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</si>
  <si>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</si>
  <si>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</si>
  <si>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</si>
  <si>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</si>
  <si>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</si>
  <si>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</si>
  <si>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</si>
  <si>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</si>
  <si>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</si>
  <si>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</si>
  <si>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</si>
  <si>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</si>
  <si>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</si>
  <si>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</si>
  <si>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</si>
  <si>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</si>
  <si>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</si>
  <si>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</si>
  <si>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</si>
  <si>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</si>
  <si>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</si>
  <si>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</si>
  <si>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</si>
  <si>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</si>
  <si>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</si>
  <si>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</si>
  <si>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</si>
  <si>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</si>
  <si>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</si>
  <si>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</si>
  <si>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</si>
  <si>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</si>
  <si>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</si>
  <si>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</si>
  <si>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</si>
  <si>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</si>
  <si>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</si>
  <si>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</si>
  <si>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</si>
  <si>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</si>
  <si>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</si>
  <si>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</si>
  <si>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</si>
  <si>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</si>
  <si>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</si>
  <si>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</si>
  <si>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</si>
  <si>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</si>
  <si>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</si>
  <si>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</si>
  <si>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</si>
  <si>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</si>
  <si>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</si>
  <si>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</si>
  <si>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</si>
  <si>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</si>
  <si>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</si>
  <si>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</si>
  <si>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</si>
  <si>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</si>
  <si>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</si>
  <si>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</si>
  <si>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</si>
  <si>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</si>
  <si>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</si>
  <si>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</si>
  <si>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</si>
  <si>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</si>
  <si>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</si>
  <si>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</si>
  <si>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</si>
  <si>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</si>
  <si>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</si>
  <si>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</si>
  <si>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</si>
  <si>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</si>
  <si>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</si>
  <si>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</si>
  <si>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</si>
  <si>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</si>
  <si>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</si>
  <si>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</si>
  <si>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</si>
  <si>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</si>
  <si>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</si>
  <si>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</si>
  <si>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</si>
  <si>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</si>
  <si>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</si>
  <si>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</si>
  <si>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</si>
  <si>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</si>
  <si>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</si>
  <si>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</si>
  <si>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</si>
  <si>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</si>
  <si>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</si>
  <si>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</si>
  <si>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</si>
  <si>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</si>
  <si>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</si>
  <si>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</si>
  <si>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</si>
  <si>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</si>
  <si>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</si>
  <si>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</si>
  <si>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</si>
  <si>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</si>
  <si>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</si>
  <si>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</si>
  <si>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</si>
  <si>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</si>
  <si>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</si>
  <si>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</si>
  <si>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</si>
  <si>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</si>
  <si>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</si>
  <si>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</si>
  <si>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</si>
  <si>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</si>
  <si>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</si>
  <si>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</si>
  <si>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</si>
  <si>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</si>
  <si>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</si>
  <si>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</si>
  <si>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</si>
  <si>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</si>
  <si>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</si>
  <si>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</si>
  <si>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</si>
  <si>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</si>
  <si>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</si>
  <si>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</si>
  <si>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</si>
  <si>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</si>
  <si>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</si>
  <si>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</si>
  <si>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</si>
  <si>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</si>
  <si>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</si>
  <si>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</si>
  <si>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</si>
  <si>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</si>
  <si>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</si>
  <si>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</si>
  <si>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</si>
  <si>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</si>
  <si>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</si>
  <si>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</si>
  <si>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</si>
  <si>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</si>
  <si>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</si>
  <si>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</si>
  <si>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</si>
  <si>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</si>
  <si>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</si>
  <si>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</si>
  <si>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</si>
  <si>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</si>
  <si>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</si>
  <si>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</si>
  <si>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</si>
  <si>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</si>
  <si>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</si>
  <si>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</si>
  <si>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</si>
  <si>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</si>
  <si>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</si>
  <si>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</si>
  <si>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</si>
  <si>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</si>
  <si>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</si>
  <si>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</si>
  <si>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</si>
  <si>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</si>
  <si>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</si>
  <si>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</si>
  <si>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</si>
  <si>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</si>
  <si>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</si>
  <si>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</si>
  <si>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</si>
  <si>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</si>
  <si>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</si>
  <si>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</si>
  <si>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</si>
  <si>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</si>
  <si>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</si>
  <si>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</si>
  <si>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</si>
  <si>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</si>
  <si>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</si>
  <si>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</si>
  <si>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</si>
  <si>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</si>
  <si>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</si>
  <si>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</si>
  <si>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</si>
  <si>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</si>
  <si>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</si>
  <si>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</si>
  <si>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</si>
  <si>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</si>
  <si>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</si>
  <si>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</si>
  <si>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</si>
  <si>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</si>
  <si>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</si>
  <si>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</si>
  <si>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</si>
  <si>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</si>
  <si>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</si>
  <si>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</si>
  <si>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</si>
  <si>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</si>
  <si>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</si>
  <si>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</si>
  <si>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</si>
  <si>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</si>
  <si>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</si>
  <si>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</si>
  <si>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</si>
  <si>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</si>
  <si>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</si>
  <si>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</si>
  <si>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</si>
  <si>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</si>
  <si>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</si>
  <si>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</si>
  <si>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</si>
  <si>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</si>
  <si>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</si>
  <si>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</si>
  <si>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</si>
  <si>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</si>
  <si>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</si>
  <si>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</si>
  <si>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</si>
  <si>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</si>
  <si>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</si>
  <si>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</si>
  <si>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</si>
  <si>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</si>
  <si>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</si>
  <si>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</si>
  <si>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</si>
  <si>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</si>
  <si>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</si>
  <si>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</si>
  <si>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</si>
  <si>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</si>
  <si>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</si>
  <si>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</si>
  <si>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</si>
  <si>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</si>
  <si>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</si>
  <si>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</si>
  <si>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</si>
  <si>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</si>
  <si>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</si>
  <si>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</si>
  <si>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</si>
  <si>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</si>
  <si>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</si>
  <si>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</si>
  <si>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</si>
  <si>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</si>
  <si>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</si>
  <si>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</si>
  <si>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</si>
  <si>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</si>
  <si>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</si>
  <si>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</si>
  <si>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</si>
  <si>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</si>
  <si>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</si>
  <si>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</si>
  <si>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</si>
  <si>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</si>
  <si>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</si>
  <si>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</si>
  <si>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</si>
  <si>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</si>
  <si>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</si>
  <si>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</si>
  <si>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</si>
  <si>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</si>
  <si>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</si>
  <si>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</si>
  <si>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</si>
  <si>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</si>
  <si>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</si>
  <si>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</si>
  <si>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</si>
  <si>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</si>
  <si>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</si>
  <si>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</si>
  <si>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</si>
  <si>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</si>
  <si>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</si>
  <si>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</si>
  <si>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</si>
  <si>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</si>
  <si>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</si>
  <si>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</si>
  <si>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</si>
  <si>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</si>
  <si>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</si>
  <si>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</si>
  <si>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</si>
  <si>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</si>
  <si>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</si>
  <si>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</si>
  <si>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</si>
  <si>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</si>
  <si>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</si>
  <si>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</si>
  <si>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</si>
  <si>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</si>
  <si>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</si>
  <si>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</si>
  <si>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</si>
  <si>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</si>
  <si>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</si>
  <si>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</si>
  <si>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</si>
  <si>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</si>
  <si>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</si>
  <si>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</si>
  <si>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</si>
  <si>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</si>
  <si>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</si>
  <si>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</si>
  <si>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</si>
  <si>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</si>
  <si>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</si>
  <si>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</si>
  <si>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</si>
  <si>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</si>
  <si>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</si>
  <si>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</si>
  <si>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</si>
  <si>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</si>
  <si>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</si>
  <si>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</si>
  <si>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</si>
  <si>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</si>
  <si>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</si>
  <si>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</si>
  <si>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</si>
  <si>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</si>
  <si>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</si>
  <si>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</si>
  <si>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</si>
  <si>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</si>
  <si>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</si>
  <si>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</si>
  <si>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</si>
  <si>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</si>
  <si>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</si>
  <si>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</si>
  <si>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</si>
  <si>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</si>
  <si>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</si>
  <si>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</si>
  <si>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</si>
  <si>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</si>
  <si>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</si>
  <si>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</si>
  <si>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</si>
  <si>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</si>
  <si>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</si>
  <si>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</si>
  <si>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</si>
  <si>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</si>
  <si>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</si>
  <si>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</si>
  <si>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</si>
  <si>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</si>
  <si>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</si>
  <si>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</si>
  <si>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</si>
  <si>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</si>
  <si>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</si>
  <si>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</si>
  <si>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</si>
  <si>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</si>
  <si>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</si>
  <si>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</si>
  <si>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</si>
  <si>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</si>
  <si>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</si>
  <si>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</si>
  <si>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</si>
  <si>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</si>
  <si>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</si>
  <si>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</si>
  <si>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</si>
  <si>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</si>
  <si>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</si>
  <si>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</si>
  <si>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</si>
  <si>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</si>
  <si>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</si>
  <si>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</si>
  <si>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</si>
  <si>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</si>
  <si>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</si>
  <si>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</si>
  <si>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</si>
  <si>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</si>
  <si>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</si>
  <si>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</si>
  <si>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</si>
  <si>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</si>
  <si>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</si>
  <si>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</si>
  <si>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</si>
  <si>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</si>
  <si>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</si>
  <si>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</si>
  <si>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</si>
  <si>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</si>
  <si>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</si>
  <si>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</si>
  <si>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</si>
  <si>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</si>
  <si>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</si>
  <si>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</si>
  <si>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</si>
  <si>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</si>
  <si>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</si>
  <si>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</si>
  <si>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</si>
  <si>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</si>
  <si>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</si>
  <si>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</si>
  <si>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</si>
  <si>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</si>
  <si>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</si>
  <si>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</si>
  <si>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</si>
  <si>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</si>
  <si>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</si>
  <si>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</si>
  <si>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</si>
  <si>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</si>
  <si>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</si>
  <si>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</si>
  <si>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</si>
  <si>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</si>
  <si>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</si>
  <si>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</si>
  <si>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</si>
  <si>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</si>
  <si>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</si>
  <si>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</si>
  <si>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</si>
  <si>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</si>
  <si>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</si>
  <si>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</si>
  <si>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</si>
  <si>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</si>
  <si>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</si>
  <si>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</si>
  <si>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</si>
  <si>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</si>
  <si>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</si>
  <si>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</si>
  <si>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</si>
  <si>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</si>
  <si>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</si>
  <si>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</si>
  <si>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</si>
  <si>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</si>
  <si>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</si>
  <si>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</si>
  <si>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</si>
  <si>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</si>
  <si>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</si>
  <si>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</si>
  <si>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</si>
  <si>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</si>
  <si>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</si>
  <si>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</si>
  <si>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</si>
  <si>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</si>
  <si>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</si>
  <si>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</si>
  <si>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</si>
  <si>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</si>
  <si>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</si>
  <si>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</si>
  <si>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</si>
  <si>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</si>
  <si>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</si>
  <si>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</si>
  <si>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</si>
  <si>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</si>
  <si>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</si>
  <si>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</si>
  <si>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</si>
  <si>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</si>
  <si>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</si>
  <si>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</si>
  <si>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</si>
  <si>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</si>
  <si>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</si>
  <si>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</si>
  <si>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</si>
  <si>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</si>
  <si>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</si>
  <si>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</si>
  <si>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</si>
  <si>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</si>
  <si>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</si>
  <si>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</si>
  <si>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</si>
  <si>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</si>
  <si>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</si>
  <si>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</si>
  <si>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</si>
  <si>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</si>
  <si>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</si>
  <si>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</si>
  <si>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</si>
  <si>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</si>
  <si>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</si>
  <si>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</si>
  <si>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</si>
  <si>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</si>
  <si>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</si>
  <si>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</si>
  <si>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</si>
  <si>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</si>
  <si>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</si>
  <si>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</si>
  <si>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</si>
  <si>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</si>
  <si>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</si>
  <si>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</si>
  <si>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</si>
  <si>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</si>
  <si>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</si>
  <si>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</si>
  <si>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</si>
  <si>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</si>
  <si>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</si>
  <si>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</si>
  <si>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</si>
  <si>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</si>
  <si>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</si>
  <si>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</si>
  <si>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</si>
  <si>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</si>
  <si>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</si>
  <si>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</si>
  <si>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</si>
  <si>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</si>
  <si>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</si>
  <si>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</si>
  <si>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</si>
  <si>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</si>
  <si>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</si>
  <si>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</si>
  <si>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</si>
  <si>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</si>
  <si>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</si>
  <si>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</si>
  <si>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</si>
  <si>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</si>
  <si>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</si>
  <si>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</si>
  <si>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</si>
  <si>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</si>
  <si>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</si>
  <si>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</si>
  <si>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</si>
  <si>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</si>
  <si>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</si>
  <si>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</si>
  <si>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</si>
  <si>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</si>
  <si>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</si>
  <si>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</si>
  <si>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</si>
  <si>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</si>
  <si>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</si>
  <si>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</si>
  <si>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</si>
  <si>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</si>
  <si>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</si>
  <si>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</si>
  <si>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</si>
  <si>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</si>
  <si>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</si>
  <si>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</si>
  <si>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</si>
  <si>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</si>
  <si>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</si>
  <si>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</si>
  <si>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</si>
  <si>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</si>
  <si>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</si>
  <si>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</si>
  <si>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</si>
  <si>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</si>
  <si>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</si>
  <si>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</si>
  <si>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</si>
  <si>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</si>
  <si>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</si>
  <si>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</si>
  <si>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</si>
  <si>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</si>
  <si>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</si>
  <si>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</si>
  <si>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</si>
  <si>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</si>
  <si>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</si>
  <si>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</si>
  <si>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</si>
  <si>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</si>
  <si>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</si>
  <si>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</si>
  <si>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</si>
  <si>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</si>
  <si>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</si>
  <si>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</si>
  <si>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</si>
  <si>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</si>
  <si>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</si>
  <si>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</si>
  <si>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</si>
  <si>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</si>
  <si>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</si>
  <si>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</si>
  <si>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</si>
  <si>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</si>
  <si>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</si>
  <si>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</si>
  <si>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</si>
  <si>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</si>
  <si>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</si>
  <si>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</si>
  <si>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</si>
  <si>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</si>
  <si>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</si>
  <si>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</si>
  <si>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</si>
  <si>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</si>
  <si>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</si>
  <si>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</si>
  <si>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</si>
  <si>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</si>
  <si>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</si>
  <si>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</si>
  <si>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</si>
  <si>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</si>
  <si>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</si>
  <si>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</si>
  <si>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</si>
  <si>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</si>
  <si>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</si>
  <si>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</si>
  <si>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</si>
  <si>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</si>
  <si>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</si>
  <si>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</si>
  <si>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</si>
  <si>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</si>
  <si>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</si>
  <si>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</si>
  <si>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</si>
  <si>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</si>
  <si>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</si>
  <si>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</si>
  <si>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</si>
  <si>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</si>
  <si>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</si>
  <si>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</si>
  <si>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</si>
  <si>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</si>
  <si>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</si>
  <si>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</si>
  <si>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</si>
  <si>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</si>
  <si>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</si>
  <si>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</si>
  <si>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</si>
  <si>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</si>
  <si>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</si>
  <si>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</si>
  <si>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</si>
  <si>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</si>
  <si>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</si>
  <si>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</si>
  <si>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</si>
  <si>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</si>
  <si>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</si>
  <si>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</si>
  <si>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</si>
  <si>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</si>
  <si>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</si>
  <si>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</si>
  <si>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</si>
  <si>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</si>
  <si>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</si>
  <si>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</si>
  <si>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</si>
  <si>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</si>
  <si>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</si>
  <si>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</si>
  <si>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</si>
  <si>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</si>
  <si>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</si>
  <si>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</si>
  <si>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</si>
  <si>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</si>
  <si>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</si>
  <si>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</si>
  <si>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</si>
  <si>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</si>
  <si>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</si>
  <si>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</si>
  <si>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</si>
  <si>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</si>
  <si>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</si>
  <si>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</si>
  <si>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</si>
  <si>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</si>
  <si>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</si>
  <si>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</si>
  <si>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</si>
  <si>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</si>
  <si>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</si>
  <si>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</si>
  <si>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</si>
  <si>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</si>
  <si>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</si>
  <si>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</si>
  <si>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</si>
  <si>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</si>
  <si>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</si>
  <si>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</si>
  <si>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</si>
  <si>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</si>
  <si>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</si>
  <si>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</si>
  <si>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</si>
  <si>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</si>
  <si>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</si>
  <si>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</si>
  <si>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</si>
  <si>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</si>
  <si>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</si>
  <si>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</si>
  <si>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</si>
  <si>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</si>
  <si>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</si>
  <si>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</si>
  <si>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</si>
  <si>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</si>
  <si>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</si>
  <si>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</si>
  <si>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</si>
  <si>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</si>
  <si>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</si>
  <si>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</si>
  <si>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</si>
  <si>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</si>
  <si>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</si>
  <si>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</si>
  <si>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</si>
  <si>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</si>
  <si>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</si>
  <si>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</si>
  <si>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</si>
  <si>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</si>
  <si>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</si>
  <si>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</si>
  <si>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</si>
  <si>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</si>
  <si>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</si>
  <si>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</si>
  <si>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</si>
  <si>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</si>
  <si>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</si>
  <si>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</si>
  <si>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</si>
  <si>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</si>
  <si>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</si>
  <si>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</si>
  <si>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</si>
  <si>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</si>
  <si>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</si>
  <si>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</si>
  <si>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</si>
  <si>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</si>
  <si>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</si>
  <si>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</si>
  <si>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</si>
  <si>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</si>
  <si>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</si>
  <si>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</si>
  <si>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</si>
  <si>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</si>
  <si>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</si>
  <si>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</si>
  <si>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</si>
  <si>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</si>
  <si>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</si>
  <si>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</si>
  <si>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</si>
  <si>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</si>
  <si>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</si>
  <si>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</si>
  <si>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</si>
  <si>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</si>
  <si>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</si>
  <si>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</si>
  <si>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</si>
  <si>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</si>
  <si>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</si>
  <si>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</si>
  <si>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</si>
  <si>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</si>
  <si>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</si>
  <si>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</si>
  <si>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</si>
  <si>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</si>
  <si>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</si>
  <si>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</si>
  <si>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</si>
  <si>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</si>
  <si>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</si>
  <si>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</si>
  <si>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</si>
  <si>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</si>
  <si>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</si>
  <si>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</si>
  <si>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</si>
  <si>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</si>
  <si>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</si>
  <si>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</si>
  <si>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</si>
  <si>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</si>
  <si>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</si>
  <si>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</si>
  <si>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</si>
  <si>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</si>
  <si>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</si>
  <si>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</si>
  <si>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</si>
  <si>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</si>
  <si>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</si>
  <si>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</si>
  <si>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</si>
  <si>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</si>
  <si>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</si>
  <si>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</si>
  <si>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</si>
  <si>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</si>
  <si>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</si>
  <si>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</si>
  <si>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</si>
  <si>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</si>
  <si>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</si>
  <si>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</si>
  <si>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</si>
  <si>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</si>
  <si>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</si>
  <si>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</si>
  <si>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</si>
  <si>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</si>
  <si>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</si>
  <si>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</si>
  <si>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</si>
  <si>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</si>
  <si>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</si>
  <si>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</si>
  <si>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</si>
  <si>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</si>
  <si>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</si>
  <si>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</si>
  <si>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</si>
  <si>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</si>
  <si>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</si>
  <si>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</si>
  <si>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</si>
  <si>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</si>
  <si>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</si>
  <si>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</si>
  <si>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</si>
  <si>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</si>
  <si>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</si>
  <si>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</si>
  <si>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</si>
  <si>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</si>
  <si>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</si>
  <si>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</si>
  <si>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</si>
  <si>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</si>
  <si>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</si>
  <si>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</si>
  <si>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</si>
  <si>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</si>
  <si>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</si>
  <si>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</si>
  <si>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</si>
  <si>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</si>
  <si>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</si>
  <si>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</si>
  <si>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</si>
  <si>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</si>
  <si>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</si>
  <si>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</si>
  <si>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</si>
  <si>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</si>
  <si>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</si>
  <si>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</si>
  <si>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</si>
  <si>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</si>
  <si>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</si>
  <si>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</si>
  <si>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</si>
  <si>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</si>
  <si>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</si>
  <si>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</si>
  <si>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</si>
  <si>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</si>
  <si>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</si>
  <si>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</si>
  <si>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</si>
  <si>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</si>
  <si>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</si>
  <si>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</si>
  <si>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</si>
  <si>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</si>
  <si>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</si>
  <si>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</si>
  <si>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</si>
  <si>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</si>
  <si>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</si>
  <si>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</si>
  <si>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</si>
  <si>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</si>
  <si>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</si>
  <si>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</si>
  <si>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</si>
  <si>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</si>
  <si>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</si>
  <si>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</si>
  <si>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</si>
  <si>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</si>
  <si>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</si>
  <si>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</si>
  <si>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</si>
  <si>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</si>
  <si>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</si>
  <si>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</si>
  <si>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</si>
  <si>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</si>
  <si>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</si>
  <si>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</si>
  <si>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</si>
  <si>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</si>
  <si>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</si>
  <si>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</si>
  <si>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</si>
  <si>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</si>
  <si>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</si>
  <si>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</si>
  <si>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</si>
  <si>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</si>
  <si>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</si>
  <si>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</si>
  <si>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</si>
  <si>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</si>
  <si>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</si>
  <si>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</si>
  <si>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</si>
  <si>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</si>
  <si>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</si>
  <si>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</si>
  <si>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</si>
  <si>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</si>
  <si>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</si>
  <si>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</si>
  <si>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</si>
  <si>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</si>
  <si>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</si>
  <si>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</si>
  <si>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</si>
  <si>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</si>
  <si>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</si>
  <si>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</si>
  <si>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</si>
  <si>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</si>
  <si>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</si>
  <si>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</si>
  <si>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</si>
  <si>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</si>
  <si>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</si>
  <si>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</si>
  <si>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</si>
  <si>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</si>
  <si>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</si>
  <si>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</si>
  <si>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</si>
  <si>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</si>
  <si>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</si>
  <si>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</si>
  <si>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</si>
  <si>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</si>
  <si>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</si>
  <si>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</si>
  <si>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</si>
  <si>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</si>
  <si>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</si>
  <si>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</si>
  <si>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</si>
  <si>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</si>
  <si>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</si>
  <si>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</si>
  <si>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</si>
  <si>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</si>
  <si>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</si>
  <si>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</si>
  <si>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</si>
  <si>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</si>
  <si>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</si>
  <si>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</si>
  <si>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</si>
  <si>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</si>
  <si>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</si>
  <si>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</si>
  <si>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</si>
  <si>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</si>
  <si>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</si>
  <si>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</si>
  <si>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</si>
  <si>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</si>
  <si>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</si>
  <si>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</si>
  <si>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</si>
  <si>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</si>
  <si>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</si>
  <si>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</si>
  <si>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</si>
  <si>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</si>
  <si>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</si>
  <si>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</si>
  <si>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</si>
  <si>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</si>
  <si>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</si>
  <si>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</si>
  <si>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</si>
  <si>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</si>
  <si>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</si>
  <si>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</si>
  <si>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</si>
  <si>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</si>
  <si>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</si>
  <si>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</si>
  <si>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</si>
  <si>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</si>
  <si>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</si>
  <si>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</si>
  <si>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</si>
  <si>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</si>
  <si>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</si>
  <si>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</si>
  <si>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</si>
  <si>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</si>
  <si>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</si>
  <si>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</si>
  <si>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</si>
  <si>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</si>
  <si>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</si>
  <si>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</si>
  <si>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</si>
  <si>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</si>
  <si>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</si>
  <si>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</si>
  <si>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</si>
  <si>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</si>
  <si>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</si>
  <si>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</si>
  <si>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</si>
  <si>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</si>
  <si>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</si>
  <si>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</si>
  <si>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</si>
  <si>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</si>
  <si>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</si>
  <si>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</si>
  <si>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</si>
  <si>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</si>
  <si>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</si>
  <si>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</si>
  <si>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</si>
  <si>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</si>
  <si>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</si>
  <si>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</si>
  <si>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</si>
  <si>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</si>
  <si>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</si>
  <si>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</si>
  <si>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</si>
  <si>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</si>
  <si>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</si>
  <si>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</si>
  <si>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</si>
  <si>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</si>
  <si>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</si>
  <si>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</si>
  <si>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</si>
  <si>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</si>
  <si>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</si>
  <si>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</si>
  <si>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</si>
  <si>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</si>
  <si>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</si>
  <si>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</si>
  <si>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</si>
  <si>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</si>
  <si>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</si>
  <si>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</si>
  <si>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</si>
  <si>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</si>
  <si>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</si>
  <si>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</si>
  <si>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</si>
  <si>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</si>
  <si>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</si>
  <si>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</si>
  <si>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</si>
  <si>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</si>
  <si>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</si>
  <si>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</si>
  <si>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</si>
  <si>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</si>
  <si>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</si>
  <si>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</si>
  <si>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</si>
  <si>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</si>
  <si>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</si>
  <si>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</si>
  <si>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</si>
  <si>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</si>
  <si>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</si>
  <si>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</si>
  <si>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</si>
  <si>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</si>
  <si>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</si>
  <si>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</si>
  <si>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</si>
  <si>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</si>
  <si>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</si>
  <si>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</si>
  <si>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</si>
  <si>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</si>
  <si>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</si>
  <si>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</si>
  <si>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</si>
  <si>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</si>
  <si>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</si>
  <si>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</si>
  <si>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</si>
  <si>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</si>
  <si>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</si>
  <si>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</si>
  <si>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</si>
  <si>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</si>
  <si>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</si>
  <si>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</si>
  <si>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</si>
  <si>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</si>
  <si>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</si>
  <si>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</si>
  <si>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</si>
  <si>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</si>
  <si>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</si>
  <si>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</si>
  <si>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</si>
  <si>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</si>
  <si>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</si>
  <si>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</si>
  <si>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</si>
  <si>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</si>
  <si>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</si>
  <si>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</si>
  <si>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</si>
  <si>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</si>
  <si>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</si>
  <si>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</si>
  <si>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</si>
  <si>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</si>
  <si>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</si>
  <si>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</si>
  <si>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</si>
  <si>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</si>
  <si>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</si>
  <si>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</si>
  <si>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</si>
  <si>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</si>
  <si>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</si>
  <si>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</si>
  <si>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</si>
  <si>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</si>
  <si>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</si>
  <si>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</si>
  <si>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</si>
  <si>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</si>
  <si>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</si>
  <si>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</si>
  <si>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</si>
  <si>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</si>
  <si>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</si>
  <si>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</si>
  <si>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</si>
  <si>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</si>
  <si>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</si>
  <si>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</si>
  <si>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</si>
  <si>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</si>
  <si>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</si>
  <si>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</si>
  <si>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</si>
  <si>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</si>
  <si>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</si>
  <si>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</si>
  <si>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</si>
  <si>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</si>
  <si>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</si>
  <si>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</si>
  <si>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</si>
  <si>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</si>
  <si>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</si>
  <si>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</si>
  <si>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</si>
  <si>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</si>
  <si>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</si>
  <si>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</si>
  <si>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</si>
  <si>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</si>
  <si>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</si>
  <si>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</si>
  <si>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</si>
  <si>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</si>
  <si>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</si>
  <si>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</si>
  <si>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</si>
  <si>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</si>
  <si>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</si>
  <si>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</si>
  <si>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</si>
  <si>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</si>
  <si>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</si>
  <si>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</si>
  <si>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</si>
  <si>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</si>
  <si>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</si>
  <si>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</si>
  <si>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</si>
  <si>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</si>
  <si>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</si>
  <si>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</si>
  <si>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</si>
  <si>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</si>
  <si>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</si>
  <si>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</si>
  <si>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</si>
  <si>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</si>
  <si>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</si>
  <si>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</si>
  <si>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</si>
  <si>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</si>
  <si>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</si>
  <si>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</si>
  <si>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</si>
  <si>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</si>
  <si>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</si>
  <si>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</si>
  <si>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</si>
  <si>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</si>
  <si>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</si>
  <si>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</si>
  <si>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</si>
  <si>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</si>
  <si>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</si>
  <si>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</si>
  <si>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</si>
  <si>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</si>
  <si>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</si>
  <si>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</si>
  <si>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</si>
  <si>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</si>
  <si>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</si>
  <si>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</si>
  <si>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</si>
  <si>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</si>
  <si>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</si>
  <si>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</si>
  <si>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</si>
  <si>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</si>
  <si>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</si>
  <si>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</si>
  <si>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</si>
  <si>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</si>
  <si>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</si>
  <si>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</si>
  <si>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</si>
  <si>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</si>
  <si>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</si>
  <si>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</si>
  <si>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</si>
  <si>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</si>
  <si>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</si>
  <si>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</si>
  <si>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</si>
  <si>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</si>
  <si>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</si>
  <si>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</si>
  <si>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</si>
  <si>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</si>
  <si>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</si>
  <si>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</si>
  <si>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</si>
  <si>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</si>
  <si>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</si>
  <si>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</si>
  <si>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</si>
  <si>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</si>
  <si>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</si>
  <si>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</si>
  <si>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</si>
  <si>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</si>
  <si>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</si>
  <si>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</si>
  <si>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</si>
  <si>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</si>
  <si>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</si>
  <si>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</si>
  <si>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</si>
  <si>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</si>
  <si>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</si>
  <si>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</si>
  <si>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</si>
  <si>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</si>
  <si>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</si>
  <si>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</si>
  <si>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</si>
  <si>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</si>
  <si>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</si>
  <si>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</si>
  <si>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</si>
  <si>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</si>
  <si>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</si>
  <si>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</si>
  <si>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</si>
  <si>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</si>
  <si>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</si>
  <si>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</si>
  <si>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</si>
  <si>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</si>
  <si>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</si>
  <si>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</si>
  <si>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</si>
  <si>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</si>
  <si>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</si>
  <si>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</si>
  <si>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</si>
  <si>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</si>
  <si>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</si>
  <si>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</si>
  <si>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</si>
  <si>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</si>
  <si>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</si>
  <si>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</si>
  <si>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</si>
  <si>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</si>
  <si>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</si>
  <si>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</si>
  <si>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</si>
  <si>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</si>
  <si>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</si>
  <si>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</si>
  <si>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</si>
  <si>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</si>
  <si>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</si>
  <si>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</si>
  <si>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</si>
  <si>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</si>
  <si>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</si>
  <si>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</si>
  <si>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</si>
  <si>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</si>
  <si>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</si>
  <si>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</si>
  <si>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</si>
  <si>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</si>
  <si>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</si>
  <si>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</si>
  <si>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</si>
  <si>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</si>
  <si>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</si>
  <si>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</si>
  <si>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</si>
  <si>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</si>
  <si>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</si>
  <si>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</si>
  <si>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</si>
  <si>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</si>
  <si>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</si>
  <si>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</si>
  <si>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</si>
  <si>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</si>
  <si>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</si>
  <si>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</si>
  <si>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</si>
  <si>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</si>
  <si>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</si>
  <si>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</si>
  <si>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</si>
  <si>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</si>
  <si>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</si>
  <si>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</si>
  <si>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</si>
  <si>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</si>
  <si>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</si>
  <si>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</si>
  <si>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</si>
  <si>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</si>
  <si>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</si>
  <si>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</si>
  <si>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</si>
  <si>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</si>
  <si>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</si>
  <si>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</si>
  <si>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</si>
  <si>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</si>
  <si>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</si>
  <si>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</si>
  <si>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</si>
  <si>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</si>
  <si>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</si>
  <si>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</si>
  <si>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</si>
  <si>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</si>
  <si>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</si>
  <si>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</si>
  <si>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</si>
  <si>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</si>
  <si>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</si>
  <si>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</si>
  <si>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</si>
  <si>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</si>
  <si>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</si>
  <si>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</si>
  <si>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</si>
  <si>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</si>
  <si>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</si>
  <si>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</si>
  <si>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</si>
  <si>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</si>
  <si>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</si>
  <si>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</si>
  <si>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</si>
  <si>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</si>
  <si>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</si>
  <si>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</si>
  <si>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</si>
  <si>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</si>
  <si>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</si>
  <si>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</si>
  <si>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</si>
  <si>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</si>
  <si>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</si>
  <si>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</si>
  <si>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</si>
  <si>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</si>
  <si>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</si>
  <si>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</si>
  <si>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</si>
  <si>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</si>
  <si>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</si>
  <si>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</si>
  <si>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</si>
  <si>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</si>
  <si>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</si>
  <si>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</si>
  <si>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</si>
  <si>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</si>
  <si>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</si>
  <si>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</si>
  <si>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</si>
  <si>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</si>
  <si>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</si>
  <si>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</si>
  <si>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</si>
  <si>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</si>
  <si>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</si>
  <si>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</si>
  <si>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</si>
  <si>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</si>
  <si>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</si>
  <si>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</si>
  <si>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</si>
  <si>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</si>
  <si>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</si>
  <si>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</si>
  <si>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</si>
  <si>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</si>
  <si>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</si>
  <si>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</si>
  <si>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</si>
  <si>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</si>
  <si>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</si>
  <si>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</si>
  <si>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</si>
  <si>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</si>
  <si>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</si>
  <si>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</si>
  <si>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</si>
  <si>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</si>
  <si>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</si>
  <si>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</si>
  <si>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</si>
  <si>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</si>
  <si>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</si>
  <si>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</si>
  <si>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</si>
  <si>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</si>
  <si>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</si>
  <si>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</si>
  <si>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</si>
  <si>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</si>
  <si>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</si>
  <si>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</si>
  <si>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</si>
  <si>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</si>
  <si>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</si>
  <si>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</si>
  <si>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</si>
  <si>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</si>
  <si>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</si>
  <si>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</si>
  <si>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</si>
  <si>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</si>
  <si>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</si>
  <si>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</si>
  <si>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</si>
  <si>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</si>
  <si>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</si>
  <si>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</si>
  <si>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</si>
  <si>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</si>
  <si>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</si>
  <si>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</si>
  <si>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</si>
  <si>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</si>
  <si>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</si>
  <si>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</si>
  <si>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</si>
  <si>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</si>
  <si>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</si>
  <si>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</si>
  <si>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</si>
  <si>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</si>
  <si>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</si>
  <si>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</si>
  <si>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</si>
  <si>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</si>
  <si>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</si>
  <si>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</si>
  <si>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</si>
  <si>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</si>
  <si>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</si>
  <si>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</si>
  <si>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</si>
  <si>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</si>
  <si>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</si>
  <si>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</si>
  <si>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</si>
  <si>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</si>
  <si>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</si>
  <si>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</si>
  <si>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</si>
  <si>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</si>
  <si>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</si>
  <si>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</si>
  <si>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</si>
  <si>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</si>
  <si>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</si>
  <si>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</si>
  <si>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</si>
  <si>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</si>
  <si>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</si>
  <si>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</si>
  <si>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</si>
  <si>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</si>
  <si>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</si>
  <si>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</si>
  <si>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</si>
  <si>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</si>
  <si>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</si>
  <si>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</si>
  <si>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</si>
  <si>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</si>
  <si>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</si>
  <si>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</si>
  <si>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</si>
  <si>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</si>
  <si>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</si>
  <si>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</si>
  <si>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</si>
  <si>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</si>
  <si>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</si>
  <si>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</si>
  <si>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</si>
  <si>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</si>
  <si>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</si>
  <si>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</si>
  <si>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</si>
  <si>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</si>
  <si>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</si>
  <si>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</si>
  <si>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</si>
  <si>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</si>
  <si>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</si>
  <si>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</si>
  <si>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</si>
  <si>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</si>
  <si>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</si>
  <si>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</si>
  <si>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</si>
  <si>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</si>
  <si>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</si>
  <si>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</si>
  <si>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</si>
  <si>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</si>
  <si>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</si>
  <si>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</si>
  <si>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</si>
  <si>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</si>
  <si>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</si>
  <si>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</si>
  <si>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</si>
  <si>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</si>
  <si>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</si>
  <si>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</si>
  <si>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</si>
  <si>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</si>
  <si>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</si>
  <si>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</si>
  <si>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</si>
  <si>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</si>
  <si>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</si>
  <si>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</si>
  <si>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</si>
  <si>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</si>
  <si>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</si>
  <si>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</si>
  <si>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</si>
  <si>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</si>
  <si>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</si>
  <si>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</si>
  <si>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</si>
  <si>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</si>
  <si>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</si>
  <si>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</si>
  <si>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</si>
  <si>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</si>
  <si>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</si>
  <si>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</si>
  <si>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</si>
  <si>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</si>
  <si>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</si>
  <si>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</si>
  <si>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</si>
  <si>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</si>
  <si>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</si>
  <si>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</si>
  <si>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</si>
  <si>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</si>
  <si>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</si>
  <si>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</si>
  <si>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</si>
  <si>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</si>
  <si>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</si>
  <si>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</si>
  <si>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</si>
  <si>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</si>
  <si>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</si>
  <si>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</si>
  <si>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</si>
  <si>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</si>
  <si>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</si>
  <si>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</si>
  <si>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</si>
  <si>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</si>
  <si>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</si>
  <si>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</si>
  <si>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</si>
  <si>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</si>
  <si>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</si>
  <si>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</si>
  <si>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</si>
  <si>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</si>
  <si>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</si>
  <si>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</si>
  <si>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</si>
  <si>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</si>
  <si>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</si>
  <si>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</si>
  <si>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</si>
  <si>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</si>
  <si>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</si>
  <si>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</si>
  <si>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</si>
  <si>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</si>
  <si>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</si>
  <si>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</si>
  <si>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</si>
  <si>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</si>
  <si>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</si>
  <si>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</si>
  <si>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</si>
  <si>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</si>
  <si>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</si>
  <si>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</si>
  <si>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</si>
  <si>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</si>
  <si>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</si>
  <si>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</si>
  <si>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</si>
  <si>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</si>
  <si>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</si>
  <si>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</si>
  <si>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</si>
  <si>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</si>
  <si>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</si>
  <si>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</si>
  <si>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</si>
  <si>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</si>
  <si>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</si>
  <si>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</si>
  <si>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</si>
  <si>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</si>
  <si>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</si>
  <si>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</si>
  <si>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</si>
  <si>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</si>
  <si>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</si>
  <si>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</si>
  <si>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</si>
  <si>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</si>
  <si>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</si>
  <si>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</si>
  <si>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</si>
  <si>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</si>
  <si>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</si>
  <si>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</si>
  <si>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</si>
  <si>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</si>
  <si>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</si>
  <si>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</si>
  <si>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</si>
  <si>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</si>
  <si>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</si>
  <si>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</si>
  <si>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</si>
  <si>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</si>
  <si>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</si>
  <si>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</si>
  <si>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</si>
  <si>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</si>
  <si>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</si>
  <si>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</si>
  <si>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</si>
  <si>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</si>
  <si>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</si>
  <si>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</si>
  <si>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</si>
  <si>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</si>
  <si>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</si>
  <si>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</si>
  <si>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</si>
  <si>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</si>
  <si>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</si>
  <si>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</si>
  <si>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</si>
  <si>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</si>
  <si>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</si>
  <si>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</si>
  <si>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</si>
  <si>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</si>
  <si>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</si>
  <si>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</si>
  <si>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</si>
  <si>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</si>
  <si>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</si>
  <si>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</si>
  <si>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</si>
  <si>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</si>
  <si>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</si>
  <si>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</si>
  <si>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</si>
  <si>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</si>
  <si>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</si>
  <si>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</si>
  <si>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</si>
  <si>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</si>
  <si>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</si>
  <si>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</si>
  <si>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</si>
  <si>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</si>
  <si>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</si>
  <si>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</si>
  <si>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</si>
  <si>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</si>
  <si>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</si>
  <si>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</si>
  <si>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</si>
  <si>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</si>
  <si>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</si>
  <si>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</si>
  <si>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</si>
  <si>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</si>
  <si>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</si>
  <si>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</si>
  <si>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</si>
  <si>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</si>
  <si>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</si>
  <si>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</si>
  <si>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</si>
  <si>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</si>
  <si>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</si>
  <si>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</si>
  <si>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</si>
  <si>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</si>
  <si>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</si>
  <si>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</si>
  <si>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</si>
  <si>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</si>
  <si>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</si>
  <si>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</si>
  <si>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</si>
  <si>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</si>
  <si>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</si>
  <si>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</si>
  <si>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</si>
  <si>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</si>
  <si>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</si>
  <si>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</si>
  <si>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</si>
  <si>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</si>
  <si>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</si>
  <si>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</si>
  <si>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</si>
  <si>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</si>
  <si>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</si>
  <si>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</si>
  <si>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</si>
  <si>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</si>
  <si>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</si>
  <si>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</si>
  <si>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</si>
  <si>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</si>
  <si>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</si>
  <si>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</si>
  <si>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</si>
  <si>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</si>
  <si>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</si>
  <si>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</si>
  <si>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</si>
  <si>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</si>
  <si>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</si>
  <si>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</si>
  <si>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</si>
  <si>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</si>
  <si>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</si>
  <si>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</si>
  <si>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</si>
  <si>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</si>
  <si>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</si>
  <si>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</si>
  <si>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</si>
  <si>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</si>
  <si>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</si>
  <si>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</si>
  <si>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</si>
  <si>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</si>
  <si>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</si>
  <si>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</si>
  <si>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</si>
  <si>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</si>
  <si>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</si>
  <si>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</si>
  <si>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</si>
  <si>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</si>
  <si>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</si>
  <si>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</si>
  <si>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</si>
  <si>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</si>
  <si>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</si>
  <si>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</si>
  <si>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</si>
  <si>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</si>
  <si>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</si>
  <si>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</si>
  <si>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</si>
  <si>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</si>
  <si>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</si>
  <si>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</si>
  <si>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</si>
  <si>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</si>
  <si>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</si>
  <si>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</si>
  <si>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</si>
  <si>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</si>
  <si>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</si>
  <si>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</si>
  <si>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</si>
  <si>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</si>
  <si>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</si>
  <si>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</si>
  <si>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</si>
  <si>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</si>
  <si>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</si>
  <si>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</si>
  <si>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</si>
  <si>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</si>
  <si>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</si>
  <si>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</si>
  <si>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</si>
  <si>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</si>
  <si>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</si>
  <si>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</si>
  <si>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</si>
  <si>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</si>
  <si>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</si>
  <si>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</si>
  <si>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</si>
  <si>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</si>
  <si>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</si>
  <si>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</si>
  <si>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</si>
  <si>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</si>
  <si>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</si>
  <si>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</si>
  <si>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</si>
  <si>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</si>
  <si>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</si>
  <si>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</si>
  <si>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</si>
  <si>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</si>
  <si>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</si>
  <si>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</si>
  <si>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</si>
  <si>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</si>
  <si>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</si>
  <si>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</si>
  <si>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</si>
  <si>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</si>
  <si>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</si>
  <si>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</si>
  <si>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</si>
  <si>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</si>
  <si>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</si>
  <si>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</si>
  <si>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</si>
  <si>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</si>
  <si>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</si>
  <si>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</si>
  <si>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</si>
  <si>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</si>
  <si>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</si>
  <si>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</si>
  <si>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</si>
  <si>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</si>
  <si>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</si>
  <si>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</si>
  <si>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</si>
  <si>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</si>
  <si>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</si>
  <si>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</si>
  <si>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</si>
  <si>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</si>
  <si>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</si>
  <si>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</si>
  <si>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</si>
  <si>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</si>
  <si>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</si>
  <si>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</si>
  <si>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</si>
  <si>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</si>
  <si>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</si>
  <si>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</si>
  <si>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</si>
  <si>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</si>
  <si>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</si>
  <si>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</si>
  <si>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</si>
  <si>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</si>
  <si>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</si>
  <si>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</si>
  <si>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</si>
  <si>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</si>
  <si>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</si>
  <si>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</si>
  <si>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</si>
  <si>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</si>
  <si>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</si>
  <si>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</si>
  <si>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</si>
  <si>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</si>
  <si>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</si>
  <si>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</si>
  <si>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</si>
  <si>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</si>
  <si>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</si>
  <si>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</si>
  <si>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</si>
  <si>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</si>
  <si>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</si>
  <si>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</si>
  <si>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</si>
  <si>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</si>
  <si>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</si>
  <si>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</si>
  <si>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</si>
  <si>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</si>
  <si>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</si>
  <si>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</si>
  <si>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</si>
  <si>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</si>
  <si>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</si>
  <si>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</si>
  <si>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</si>
  <si>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</si>
  <si>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</si>
  <si>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</si>
  <si>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</si>
  <si>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</si>
  <si>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</si>
  <si>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</si>
  <si>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</si>
  <si>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</si>
  <si>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</si>
  <si>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</si>
  <si>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</si>
  <si>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</si>
  <si>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</si>
  <si>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</si>
  <si>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</si>
  <si>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</si>
  <si>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</si>
  <si>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</si>
  <si>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</si>
  <si>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</si>
  <si>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</si>
  <si>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</si>
  <si>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</si>
  <si>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</si>
  <si>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</si>
  <si>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</si>
  <si>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</si>
  <si>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</si>
  <si>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</si>
  <si>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</si>
  <si>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</si>
  <si>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</si>
  <si>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</si>
  <si>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</si>
  <si>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</si>
  <si>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</si>
  <si>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</si>
  <si>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</si>
  <si>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</si>
  <si>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</si>
  <si>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</si>
  <si>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</si>
  <si>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</si>
  <si>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</si>
  <si>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</si>
  <si>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</si>
  <si>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</si>
  <si>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</si>
  <si>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</si>
  <si>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</si>
  <si>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</si>
  <si>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</si>
  <si>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</si>
  <si>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</si>
  <si>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</si>
  <si>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</si>
  <si>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</si>
  <si>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</si>
  <si>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</si>
  <si>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</si>
  <si>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</si>
  <si>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</si>
  <si>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</si>
  <si>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</si>
  <si>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</si>
  <si>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</si>
  <si>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</si>
  <si>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</si>
  <si>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</si>
  <si>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</si>
  <si>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</si>
  <si>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</si>
  <si>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</si>
  <si>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</si>
  <si>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</si>
  <si>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</si>
  <si>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</si>
  <si>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</si>
  <si>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</si>
  <si>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</si>
  <si>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</si>
  <si>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</si>
  <si>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</si>
  <si>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</si>
  <si>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</si>
  <si>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</si>
  <si>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</si>
  <si>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</si>
  <si>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</si>
  <si>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</si>
  <si>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</si>
  <si>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</si>
  <si>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</si>
  <si>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</si>
  <si>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</si>
  <si>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</si>
  <si>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</si>
  <si>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</si>
  <si>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</si>
  <si>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</si>
  <si>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</si>
  <si>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</si>
  <si>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</si>
  <si>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</si>
  <si>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</si>
  <si>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</si>
  <si>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</si>
  <si>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</si>
  <si>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</si>
  <si>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</si>
  <si>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</si>
  <si>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</si>
  <si>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</si>
  <si>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</si>
  <si>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</si>
  <si>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</si>
  <si>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</si>
  <si>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</si>
  <si>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</si>
  <si>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</si>
  <si>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</si>
  <si>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</si>
  <si>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</si>
  <si>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</si>
  <si>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</si>
  <si>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</si>
  <si>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</si>
  <si>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</si>
  <si>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</si>
  <si>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</si>
  <si>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</si>
  <si>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</si>
  <si>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</si>
  <si>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</si>
  <si>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</si>
  <si>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</si>
  <si>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</si>
  <si>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</si>
  <si>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</si>
  <si>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</si>
  <si>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</si>
  <si>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</si>
  <si>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</si>
  <si>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</si>
  <si>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</si>
  <si>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</si>
  <si>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</si>
  <si>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</si>
  <si>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</si>
  <si>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</si>
  <si>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</si>
  <si>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</si>
  <si>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</si>
  <si>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</si>
  <si>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</si>
  <si>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</si>
  <si>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</si>
  <si>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</si>
  <si>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</si>
  <si>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</si>
  <si>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</si>
  <si>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</si>
  <si>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</si>
  <si>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</si>
  <si>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</si>
  <si>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</si>
  <si>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</si>
  <si>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</si>
  <si>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</si>
  <si>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</si>
  <si>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</si>
  <si>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</si>
  <si>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</si>
  <si>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</si>
  <si>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</si>
  <si>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</si>
  <si>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</si>
  <si>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</si>
  <si>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</si>
  <si>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</si>
  <si>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</si>
  <si>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</si>
  <si>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</si>
  <si>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</si>
  <si>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</si>
  <si>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</si>
  <si>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</si>
  <si>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</si>
  <si>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</si>
  <si>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</si>
  <si>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</si>
  <si>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</si>
  <si>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</si>
  <si>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</si>
  <si>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</si>
  <si>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</si>
  <si>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</si>
  <si>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</si>
  <si>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</si>
  <si>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</si>
  <si>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</si>
  <si>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</si>
  <si>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</si>
  <si>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</si>
  <si>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</si>
  <si>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</si>
  <si>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</si>
  <si>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</si>
  <si>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</si>
  <si>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</si>
  <si>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</si>
  <si>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</si>
  <si>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</si>
  <si>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</si>
  <si>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</si>
  <si>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</si>
  <si>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</si>
  <si>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</si>
  <si>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</si>
  <si>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</si>
  <si>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</si>
  <si>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</si>
  <si>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</si>
  <si>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</si>
  <si>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</si>
  <si>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</si>
  <si>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</si>
  <si>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</si>
  <si>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</si>
  <si>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</si>
  <si>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</si>
  <si>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</si>
  <si>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</si>
  <si>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</si>
  <si>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</si>
  <si>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</si>
  <si>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</si>
  <si>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</si>
  <si>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</si>
  <si>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</si>
  <si>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</si>
  <si>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</si>
  <si>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</si>
  <si>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</si>
  <si>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</si>
  <si>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</si>
  <si>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</si>
  <si>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</si>
  <si>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</si>
  <si>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</si>
  <si>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</si>
  <si>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</si>
  <si>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</si>
  <si>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</si>
  <si>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</si>
  <si>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</si>
  <si>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</si>
  <si>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</si>
  <si>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</si>
  <si>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</si>
  <si>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</si>
  <si>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</si>
  <si>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</si>
  <si>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</si>
  <si>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</si>
  <si>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</si>
  <si>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</si>
  <si>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</si>
  <si>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</si>
  <si>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</si>
  <si>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</si>
  <si>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</si>
  <si>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</si>
  <si>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</si>
  <si>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</si>
  <si>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</si>
  <si>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</si>
  <si>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</si>
  <si>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</si>
  <si>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</si>
  <si>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</si>
  <si>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</si>
  <si>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</si>
  <si>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</si>
  <si>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</si>
  <si>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</si>
  <si>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</si>
  <si>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</si>
  <si>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</si>
  <si>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</si>
  <si>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</si>
  <si>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</si>
  <si>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</si>
  <si>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</si>
  <si>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</si>
  <si>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</si>
  <si>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</si>
  <si>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</si>
  <si>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</si>
  <si>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</si>
  <si>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</si>
  <si>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</si>
  <si>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</si>
  <si>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</si>
  <si>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</si>
  <si>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</si>
  <si>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</si>
  <si>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</si>
  <si>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</si>
  <si>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</si>
  <si>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</si>
  <si>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</si>
  <si>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</si>
  <si>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</si>
  <si>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</si>
  <si>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</si>
  <si>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</si>
  <si>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</si>
  <si>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</si>
  <si>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</si>
  <si>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</si>
  <si>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</si>
  <si>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</si>
  <si>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</si>
  <si>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</si>
  <si>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</si>
  <si>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</si>
  <si>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</si>
  <si>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</si>
  <si>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</si>
  <si>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</si>
  <si>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</si>
  <si>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</si>
  <si>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</si>
  <si>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</si>
  <si>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</si>
  <si>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</si>
  <si>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</si>
  <si>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</si>
  <si>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</si>
  <si>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</si>
  <si>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</si>
  <si>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</si>
  <si>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</si>
  <si>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</si>
  <si>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</si>
  <si>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</si>
  <si>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</si>
  <si>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</si>
  <si>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</si>
  <si>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</si>
  <si>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</si>
  <si>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</si>
  <si>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</si>
  <si>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</si>
  <si>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</si>
  <si>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</si>
  <si>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</si>
  <si>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</si>
  <si>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</si>
  <si>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</si>
  <si>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</si>
  <si>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</si>
  <si>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</si>
  <si>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</si>
  <si>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</si>
  <si>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</si>
  <si>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</si>
  <si>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</si>
  <si>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</si>
  <si>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</si>
  <si>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</si>
  <si>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</si>
  <si>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</si>
  <si>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</si>
  <si>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</si>
  <si>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</si>
  <si>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</si>
  <si>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</si>
  <si>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</si>
  <si>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</si>
  <si>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</si>
  <si>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</si>
  <si>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</si>
  <si>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</si>
  <si>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</si>
  <si>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</si>
  <si>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</si>
  <si>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</si>
  <si>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</si>
  <si>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</si>
  <si>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</si>
  <si>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</si>
  <si>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</si>
  <si>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</si>
  <si>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</si>
  <si>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</si>
  <si>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</si>
  <si>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</si>
  <si>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</si>
  <si>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</si>
  <si>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</si>
  <si>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</si>
  <si>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</si>
  <si>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</si>
  <si>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</si>
  <si>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</si>
  <si>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</si>
  <si>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</si>
  <si>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</si>
  <si>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</si>
  <si>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</si>
  <si>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</si>
  <si>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</si>
  <si>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</si>
  <si>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</si>
  <si>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</si>
  <si>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</si>
  <si>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</si>
  <si>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</si>
  <si>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</si>
  <si>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</si>
  <si>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</si>
  <si>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</si>
  <si>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</si>
  <si>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</si>
  <si>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</si>
  <si>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</si>
  <si>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</si>
  <si>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</si>
  <si>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</si>
  <si>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</si>
  <si>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</si>
  <si>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</si>
  <si>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</si>
  <si>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</si>
  <si>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</si>
  <si>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</si>
  <si>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</si>
  <si>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</si>
  <si>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</si>
  <si>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</si>
  <si>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</si>
  <si>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</si>
  <si>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</si>
  <si>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</si>
  <si>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</si>
  <si>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</si>
  <si>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</si>
  <si>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</si>
  <si>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</si>
  <si>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</si>
  <si>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</si>
  <si>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</si>
  <si>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</si>
  <si>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</si>
  <si>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</si>
  <si>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</si>
  <si>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</si>
  <si>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</si>
  <si>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</si>
  <si>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</si>
  <si>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</si>
  <si>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</si>
  <si>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</si>
  <si>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</si>
  <si>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</si>
  <si>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</si>
  <si>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</si>
  <si>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</si>
  <si>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</si>
  <si>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</si>
  <si>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</si>
  <si>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</si>
  <si>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</si>
  <si>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</si>
  <si>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</si>
  <si>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</si>
  <si>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</si>
  <si>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</si>
  <si>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</si>
  <si>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</si>
  <si>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</si>
  <si>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</si>
  <si>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</si>
  <si>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</si>
  <si>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</si>
  <si>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</si>
  <si>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</si>
  <si>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</si>
  <si>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</si>
  <si>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</si>
  <si>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</si>
  <si>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</si>
  <si>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</si>
  <si>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</si>
  <si>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</si>
  <si>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</si>
  <si>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</si>
  <si>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</si>
  <si>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</si>
  <si>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</si>
  <si>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</si>
  <si>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</si>
  <si>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</si>
  <si>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</si>
  <si>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</si>
  <si>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</si>
  <si>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</si>
  <si>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</si>
  <si>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</si>
  <si>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</si>
  <si>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</si>
  <si>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</si>
  <si>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</si>
  <si>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</si>
  <si>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</si>
  <si>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</si>
  <si>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</si>
  <si>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</si>
  <si>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</si>
  <si>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</si>
  <si>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</si>
  <si>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</si>
  <si>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</si>
  <si>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</si>
  <si>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</si>
  <si>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</si>
  <si>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</si>
  <si>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</si>
  <si>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</si>
  <si>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</si>
  <si>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</si>
  <si>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</si>
  <si>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</si>
  <si>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</si>
  <si>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</si>
  <si>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</si>
  <si>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</si>
  <si>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</si>
  <si>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</si>
  <si>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</si>
  <si>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</si>
  <si>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</si>
  <si>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</si>
  <si>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</si>
  <si>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</si>
  <si>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</si>
  <si>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</si>
  <si>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</si>
  <si>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</si>
  <si>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</si>
  <si>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</si>
  <si>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</si>
  <si>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</si>
  <si>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</si>
  <si>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</si>
  <si>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</si>
  <si>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</si>
  <si>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</si>
  <si>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</si>
  <si>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</si>
  <si>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</si>
  <si>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</si>
  <si>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</si>
  <si>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</si>
  <si>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</si>
  <si>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</si>
  <si>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</si>
  <si>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</si>
  <si>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</si>
  <si>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</si>
  <si>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</si>
  <si>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</si>
  <si>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</si>
  <si>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</si>
  <si>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</si>
  <si>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</si>
  <si>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</si>
  <si>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</si>
  <si>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</si>
  <si>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</si>
  <si>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</si>
  <si>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</si>
  <si>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</si>
  <si>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</si>
  <si>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</si>
  <si>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</si>
  <si>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</si>
  <si>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</si>
  <si>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</si>
  <si>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</si>
  <si>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</si>
  <si>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</si>
  <si>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</si>
  <si>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</si>
  <si>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</si>
  <si>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</si>
  <si>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</si>
  <si>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</si>
  <si>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</si>
  <si>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</si>
  <si>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</si>
  <si>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</si>
  <si>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</si>
  <si>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</si>
  <si>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</si>
  <si>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</si>
  <si>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</si>
  <si>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</si>
  <si>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</si>
  <si>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</si>
  <si>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</si>
  <si>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</si>
  <si>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</si>
  <si>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</si>
  <si>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</si>
  <si>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</si>
  <si>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</si>
  <si>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</si>
  <si>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</si>
  <si>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</si>
  <si>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</si>
  <si>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</si>
  <si>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</si>
  <si>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</si>
  <si>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</si>
  <si>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</si>
  <si>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</si>
  <si>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</si>
  <si>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</si>
  <si>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</si>
  <si>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</si>
  <si>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</si>
  <si>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</si>
  <si>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</si>
  <si>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</si>
  <si>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</si>
  <si>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</si>
  <si>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</si>
  <si>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</si>
  <si>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</si>
  <si>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</si>
  <si>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</si>
  <si>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</si>
  <si>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</si>
  <si>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</si>
  <si>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</si>
  <si>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</si>
  <si>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</si>
  <si>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</si>
  <si>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</si>
  <si>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</si>
  <si>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</si>
  <si>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</si>
  <si>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</si>
  <si>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</si>
  <si>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</si>
  <si>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</si>
  <si>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</si>
  <si>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</si>
  <si>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</si>
  <si>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</si>
  <si>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</si>
  <si>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</si>
  <si>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</si>
  <si>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</si>
  <si>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</si>
  <si>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</si>
  <si>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</si>
  <si>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</si>
  <si>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</si>
  <si>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</si>
  <si>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</si>
  <si>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</si>
  <si>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</si>
  <si>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</si>
  <si>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</si>
  <si>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</si>
  <si>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</si>
  <si>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</si>
  <si>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</si>
  <si>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</si>
  <si>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</si>
  <si>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</si>
  <si>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</si>
  <si>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</si>
  <si>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</si>
  <si>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</si>
  <si>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</si>
  <si>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</si>
  <si>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</si>
  <si>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</si>
  <si>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</si>
  <si>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</si>
  <si>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</si>
  <si>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</si>
  <si>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</si>
  <si>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</si>
  <si>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</si>
  <si>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</si>
  <si>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</si>
  <si>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</si>
  <si>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</si>
  <si>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</si>
  <si>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</si>
  <si>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</si>
  <si>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</si>
  <si>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</si>
  <si>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</si>
  <si>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</si>
  <si>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</si>
  <si>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</si>
  <si>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</si>
  <si>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</si>
  <si>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</si>
  <si>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</si>
  <si>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</si>
  <si>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</si>
  <si>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</si>
  <si>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</si>
  <si>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</si>
  <si>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</si>
  <si>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</si>
  <si>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</si>
  <si>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</si>
  <si>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</si>
  <si>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</si>
  <si>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</si>
  <si>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</si>
  <si>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</si>
  <si>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</si>
  <si>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</si>
  <si>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</si>
  <si>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</si>
  <si>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</si>
  <si>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</si>
  <si>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</si>
  <si>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</si>
  <si>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</si>
  <si>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</si>
  <si>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</si>
  <si>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</si>
  <si>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</si>
  <si>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</si>
  <si>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</si>
  <si>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</si>
  <si>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</si>
  <si>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</si>
  <si>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</si>
  <si>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</si>
  <si>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</si>
  <si>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</si>
  <si>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</si>
  <si>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</si>
  <si>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</si>
  <si>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</si>
  <si>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</si>
  <si>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</si>
  <si>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</si>
  <si>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</si>
  <si>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</si>
  <si>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</si>
  <si>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</si>
  <si>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</si>
  <si>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</si>
  <si>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</si>
  <si>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</si>
  <si>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</si>
  <si>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</si>
  <si>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</si>
  <si>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</si>
  <si>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</si>
  <si>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</si>
  <si>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</si>
  <si>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</si>
  <si>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</si>
  <si>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</si>
  <si>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</si>
  <si>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</si>
  <si>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</si>
  <si>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</si>
  <si>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</si>
  <si>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</si>
  <si>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</si>
  <si>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</si>
  <si>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</si>
  <si>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</si>
  <si>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</si>
  <si>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</si>
  <si>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</si>
  <si>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</si>
  <si>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</si>
  <si>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</si>
  <si>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</si>
  <si>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</si>
  <si>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</si>
  <si>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</si>
  <si>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</si>
  <si>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</si>
  <si>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</si>
  <si>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</si>
  <si>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</si>
  <si>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</si>
  <si>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</si>
  <si>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</si>
  <si>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</si>
  <si>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</si>
  <si>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</si>
  <si>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</si>
  <si>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</si>
  <si>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</si>
  <si>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</si>
  <si>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</si>
  <si>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</si>
  <si>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</si>
  <si>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</si>
  <si>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</si>
  <si>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</si>
  <si>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</si>
  <si>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</si>
  <si>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</si>
  <si>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</si>
  <si>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</si>
  <si>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</si>
  <si>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</si>
  <si>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</si>
  <si>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</si>
  <si>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</si>
  <si>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</si>
  <si>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</si>
  <si>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</si>
  <si>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</si>
  <si>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</si>
  <si>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</si>
  <si>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</si>
  <si>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</si>
  <si>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</si>
  <si>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</si>
  <si>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</si>
  <si>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</si>
  <si>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</si>
  <si>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</si>
  <si>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</si>
  <si>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</si>
  <si>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</si>
  <si>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</si>
  <si>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</si>
  <si>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</si>
  <si>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</si>
  <si>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</si>
  <si>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</si>
  <si>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</si>
  <si>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</si>
  <si>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</si>
  <si>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</si>
  <si>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</si>
  <si>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</si>
  <si>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</si>
  <si>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</si>
  <si>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</si>
  <si>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</si>
  <si>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</si>
  <si>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</si>
  <si>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</si>
  <si>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</si>
  <si>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</si>
  <si>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</si>
  <si>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</si>
  <si>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</si>
  <si>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</si>
  <si>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</si>
  <si>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</si>
  <si>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</si>
  <si>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</si>
  <si>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</si>
  <si>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</si>
  <si>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</si>
  <si>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</si>
  <si>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</si>
  <si>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</si>
  <si>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</si>
  <si>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</si>
  <si>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</si>
  <si>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</si>
  <si>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</si>
  <si>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</si>
  <si>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</si>
  <si>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</si>
  <si>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</si>
  <si>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</si>
  <si>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</si>
  <si>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</si>
  <si>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</si>
  <si>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</si>
  <si>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</si>
  <si>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</si>
  <si>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</si>
  <si>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</si>
  <si>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</si>
  <si>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</si>
  <si>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</si>
  <si>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</si>
  <si>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</si>
  <si>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</si>
  <si>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</si>
  <si>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</si>
  <si>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</si>
  <si>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</si>
  <si>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</si>
  <si>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</si>
  <si>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</si>
  <si>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</si>
  <si>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</si>
  <si>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</si>
  <si>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</si>
  <si>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</si>
  <si>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</si>
  <si>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</si>
  <si>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</si>
  <si>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</si>
  <si>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</si>
  <si>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</si>
  <si>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</si>
  <si>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</si>
  <si>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</si>
  <si>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</si>
  <si>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</si>
  <si>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</si>
  <si>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</si>
  <si>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</si>
  <si>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</si>
  <si>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</si>
  <si>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</si>
  <si>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</si>
  <si>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</si>
  <si>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</si>
  <si>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</si>
  <si>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</si>
  <si>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</si>
  <si>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</si>
  <si>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</si>
  <si>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</si>
  <si>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</si>
  <si>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</si>
  <si>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</si>
  <si>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</si>
  <si>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</si>
  <si>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</si>
  <si>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</si>
  <si>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</si>
  <si>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</si>
  <si>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</si>
  <si>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</si>
  <si>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</si>
  <si>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</si>
  <si>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</si>
  <si>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</si>
  <si>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</si>
  <si>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</si>
  <si>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</si>
  <si>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</si>
  <si>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</si>
  <si>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</si>
  <si>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</si>
  <si>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</si>
  <si>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</si>
  <si>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</si>
  <si>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</si>
  <si>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</si>
  <si>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</si>
  <si>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</si>
  <si>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</si>
  <si>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</si>
  <si>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</si>
  <si>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</si>
  <si>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</si>
  <si>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</si>
  <si>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</si>
  <si>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</si>
  <si>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</si>
  <si>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</si>
  <si>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</si>
  <si>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</si>
  <si>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</si>
  <si>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</si>
  <si>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</si>
  <si>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</si>
  <si>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</si>
  <si>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</si>
  <si>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</si>
  <si>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</si>
  <si>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</si>
  <si>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</si>
  <si>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</si>
  <si>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</si>
  <si>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</si>
  <si>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</si>
  <si>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</si>
  <si>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</si>
  <si>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</si>
  <si>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</si>
  <si>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</si>
  <si>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</si>
  <si>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</si>
  <si>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</si>
  <si>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</si>
  <si>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</si>
  <si>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</si>
  <si>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</si>
  <si>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</si>
  <si>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</si>
  <si>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</si>
  <si>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</si>
  <si>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</si>
  <si>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</si>
  <si>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</si>
  <si>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</si>
  <si>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</si>
  <si>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</si>
  <si>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</si>
  <si>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</si>
  <si>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</si>
  <si>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</si>
  <si>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</si>
  <si>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</si>
  <si>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</si>
  <si>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</si>
  <si>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</si>
  <si>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</si>
  <si>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</si>
  <si>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</si>
  <si>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</si>
  <si>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</si>
  <si>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</si>
  <si>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</si>
  <si>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</si>
  <si>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</si>
  <si>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</si>
  <si>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</si>
  <si>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</si>
  <si>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</si>
  <si>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</si>
  <si>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</si>
  <si>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</si>
  <si>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</si>
  <si>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</si>
  <si>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</si>
  <si>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</si>
  <si>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</si>
  <si>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</si>
  <si>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</si>
  <si>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</si>
  <si>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</si>
  <si>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</si>
  <si>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</si>
  <si>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</si>
  <si>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</si>
  <si>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</si>
  <si>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</si>
  <si>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</si>
  <si>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</si>
  <si>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</si>
  <si>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</si>
  <si>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</si>
  <si>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</si>
  <si>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</si>
  <si>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</si>
  <si>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</si>
  <si>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</si>
  <si>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</si>
  <si>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</si>
  <si>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</si>
  <si>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</si>
  <si>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</si>
  <si>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</si>
  <si>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</si>
  <si>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</si>
  <si>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</si>
  <si>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</si>
  <si>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</si>
  <si>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</si>
  <si>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</si>
  <si>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</si>
  <si>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</si>
  <si>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</si>
  <si>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</si>
  <si>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</si>
  <si>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</si>
  <si>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</si>
  <si>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</si>
  <si>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</si>
  <si>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</si>
  <si>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</si>
  <si>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</si>
  <si>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</si>
  <si>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</si>
  <si>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</si>
  <si>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</si>
  <si>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</si>
  <si>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</si>
  <si>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</si>
  <si>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</si>
  <si>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</si>
  <si>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</si>
  <si>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</si>
  <si>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</si>
  <si>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</si>
  <si>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</si>
  <si>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</si>
  <si>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</si>
  <si>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</si>
  <si>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</si>
  <si>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</si>
  <si>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</si>
  <si>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</si>
  <si>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</si>
  <si>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</si>
  <si>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</si>
  <si>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</si>
  <si>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</si>
  <si>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</si>
  <si>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</si>
  <si>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</si>
  <si>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</si>
  <si>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</si>
  <si>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</si>
  <si>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</si>
  <si>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</si>
  <si>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</si>
  <si>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</si>
  <si>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</si>
  <si>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</si>
  <si>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</si>
  <si>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</si>
  <si>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</si>
  <si>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</si>
  <si>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</si>
  <si>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</si>
  <si>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</si>
  <si>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</si>
  <si>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</si>
  <si>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</si>
  <si>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</si>
  <si>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</si>
  <si>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</si>
  <si>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</si>
  <si>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</si>
  <si>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</si>
  <si>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</si>
  <si>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</si>
  <si>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</si>
  <si>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</si>
  <si>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</si>
  <si>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</si>
  <si>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</si>
  <si>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</si>
  <si>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</si>
  <si>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</si>
  <si>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</si>
  <si>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</si>
  <si>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</si>
  <si>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</si>
  <si>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</si>
  <si>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</si>
  <si>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</si>
  <si>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</si>
  <si>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</si>
  <si>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</si>
  <si>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</si>
  <si>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</si>
  <si>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</si>
  <si>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</si>
  <si>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</si>
  <si>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</si>
  <si>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</si>
  <si>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</si>
  <si>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</si>
  <si>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</si>
  <si>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</si>
  <si>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</si>
  <si>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</si>
  <si>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</si>
  <si>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</si>
  <si>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</si>
  <si>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</si>
  <si>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</si>
  <si>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</si>
  <si>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</si>
  <si>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</si>
  <si>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</si>
  <si>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</si>
  <si>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</si>
  <si>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</si>
  <si>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</si>
  <si>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</si>
  <si>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</si>
  <si>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</si>
  <si>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</si>
  <si>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</si>
  <si>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</si>
  <si>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</si>
  <si>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</si>
  <si>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</si>
  <si>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</si>
  <si>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</si>
  <si>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</si>
  <si>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</si>
  <si>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</si>
  <si>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</si>
  <si>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</si>
  <si>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</si>
  <si>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</si>
  <si>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</si>
  <si>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</si>
  <si>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</si>
  <si>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</si>
  <si>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</si>
  <si>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</si>
  <si>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</si>
  <si>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</si>
  <si>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</si>
  <si>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</si>
  <si>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</si>
  <si>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</si>
  <si>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</si>
  <si>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</si>
  <si>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</si>
  <si>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</si>
  <si>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</si>
  <si>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</si>
  <si>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</si>
  <si>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</si>
  <si>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</si>
  <si>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</si>
  <si>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</si>
  <si>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</si>
  <si>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</si>
  <si>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</si>
  <si>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</si>
  <si>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</si>
  <si>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</si>
  <si>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</si>
  <si>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</si>
  <si>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</si>
  <si>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</si>
  <si>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</si>
  <si>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</si>
  <si>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</si>
  <si>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</si>
  <si>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</si>
  <si>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</si>
  <si>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</si>
  <si>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</si>
  <si>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</si>
  <si>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</si>
  <si>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</si>
  <si>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</si>
  <si>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</si>
  <si>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</si>
  <si>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</si>
  <si>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</si>
  <si>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</si>
  <si>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</si>
  <si>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</si>
  <si>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</si>
  <si>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</si>
  <si>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</si>
  <si>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</si>
  <si>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</si>
  <si>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</si>
  <si>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</si>
  <si>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</si>
  <si>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</si>
  <si>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</si>
  <si>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</si>
  <si>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8625100054203</t>
  </si>
  <si>
    <t>0189</t>
  </si>
  <si>
    <t>PARAS PASWAN</t>
  </si>
  <si>
    <t>ASHISH KACHHAP</t>
  </si>
  <si>
    <t>SAJIRA</t>
  </si>
  <si>
    <t>SABNAM TIGGA</t>
  </si>
  <si>
    <t>BUDHAN ORAON</t>
  </si>
  <si>
    <t>SUMITRA KERKETTA</t>
  </si>
  <si>
    <t>ALTAF RAJA</t>
  </si>
  <si>
    <t>BIGNI DEVI</t>
  </si>
  <si>
    <t>DEEPAK MAHTO</t>
  </si>
  <si>
    <t>GOBARDHAN MAHLI</t>
  </si>
  <si>
    <t>358702010610212</t>
  </si>
  <si>
    <t>22009549072</t>
  </si>
  <si>
    <t>35370786863</t>
  </si>
  <si>
    <t>492410110001300</t>
  </si>
  <si>
    <t>59015440675</t>
  </si>
  <si>
    <t>494510100011825</t>
  </si>
  <si>
    <t>59093695279</t>
  </si>
  <si>
    <t>84057629710</t>
  </si>
  <si>
    <t>22011127206</t>
  </si>
  <si>
    <t>20291453249</t>
  </si>
  <si>
    <t>590518210008608</t>
  </si>
  <si>
    <t>47230100010270</t>
  </si>
  <si>
    <t>589510110002447</t>
  </si>
  <si>
    <t>494410510001794</t>
  </si>
  <si>
    <t>494418210006993</t>
  </si>
  <si>
    <t>494410510002022</t>
  </si>
  <si>
    <t>494418210002064</t>
  </si>
  <si>
    <t>45353041791</t>
  </si>
  <si>
    <t>84040846792</t>
  </si>
  <si>
    <t>590218210007242</t>
  </si>
  <si>
    <t>021710043001</t>
  </si>
  <si>
    <t>0060010190107</t>
  </si>
  <si>
    <t>BARB0BUKRUX</t>
  </si>
  <si>
    <t>RAM PRIT PASWAN</t>
  </si>
  <si>
    <t>ENUL ANSARI</t>
  </si>
  <si>
    <t>MATIYAS TIGGA</t>
  </si>
  <si>
    <t>GOVIND MAHLI</t>
  </si>
  <si>
    <t>SHIVDEV MUNDA</t>
  </si>
  <si>
    <t>VISHNU ORAON</t>
  </si>
  <si>
    <t>SHANKAR YADAV</t>
  </si>
  <si>
    <t>BHUNESHWAR GANJHU</t>
  </si>
  <si>
    <t>RANJHU MUNDA</t>
  </si>
  <si>
    <t>JITBAHAN GANJHU</t>
  </si>
  <si>
    <t>LANGRA MUNDA</t>
  </si>
  <si>
    <t>BHAJUVA MAHLI</t>
  </si>
  <si>
    <t>7321031090</t>
  </si>
  <si>
    <t>6202952842</t>
  </si>
  <si>
    <t>8252755674</t>
  </si>
  <si>
    <t>7482980694</t>
  </si>
  <si>
    <t>6201065407</t>
  </si>
  <si>
    <t>9263895638</t>
  </si>
  <si>
    <t>8521454022</t>
  </si>
  <si>
    <t>7294131739</t>
  </si>
  <si>
    <t>8092408200</t>
  </si>
  <si>
    <t>7856097388</t>
  </si>
  <si>
    <t>7033154710</t>
  </si>
  <si>
    <t>6202170932</t>
  </si>
  <si>
    <t>9693458943</t>
  </si>
  <si>
    <t>6201652341</t>
  </si>
  <si>
    <t>8102337108</t>
  </si>
  <si>
    <t>7857052585</t>
  </si>
  <si>
    <t>17-23 Jul</t>
  </si>
  <si>
    <t>492410100006723</t>
  </si>
  <si>
    <t>VIDESH KERKETTA</t>
  </si>
  <si>
    <t>LALITA LAKRA</t>
  </si>
  <si>
    <t>SHABNAM KHATOON</t>
  </si>
  <si>
    <t>AJIBAN KHATUN</t>
  </si>
  <si>
    <t>SUBODH XALXO</t>
  </si>
  <si>
    <t>RESHMA PARWEEN</t>
  </si>
  <si>
    <t>RAMKUMAR MAHTO</t>
  </si>
  <si>
    <t>JITESH RAM</t>
  </si>
  <si>
    <t>ALOK KUMAR YADAV</t>
  </si>
  <si>
    <t>SAROJ ORAON</t>
  </si>
  <si>
    <t>LAKHESHWAR YADAV</t>
  </si>
  <si>
    <t>41812848012</t>
  </si>
  <si>
    <t>358702010617063</t>
  </si>
  <si>
    <t>36754497905</t>
  </si>
  <si>
    <t>22010532327</t>
  </si>
  <si>
    <t>22010530589</t>
  </si>
  <si>
    <t>41222198301</t>
  </si>
  <si>
    <t>494510110003911</t>
  </si>
  <si>
    <t>494518210002341</t>
  </si>
  <si>
    <t>3907108004204</t>
  </si>
  <si>
    <t>110148312609</t>
  </si>
  <si>
    <t>492418210010264</t>
  </si>
  <si>
    <t>492410110006750</t>
  </si>
  <si>
    <t>27623211010319</t>
  </si>
  <si>
    <t>638202010010685</t>
  </si>
  <si>
    <t>494418210000299</t>
  </si>
  <si>
    <t>643802120025159</t>
  </si>
  <si>
    <t>5342000100040209</t>
  </si>
  <si>
    <t>4043001700213650</t>
  </si>
  <si>
    <t>496918210016090</t>
  </si>
  <si>
    <t>JAGUWA LAKRA</t>
  </si>
  <si>
    <t>SAKHO XALXO</t>
  </si>
  <si>
    <t>JAAU GOPE</t>
  </si>
  <si>
    <t>NITISH KUMAR MAHTO</t>
  </si>
  <si>
    <t>SHIV PUJAN RAM</t>
  </si>
  <si>
    <t>SHASHI GOPE</t>
  </si>
  <si>
    <t>MANOJ THAKUR</t>
  </si>
  <si>
    <t>MACHHINDAR YADAV</t>
  </si>
  <si>
    <t>BALESHWAR ORAON</t>
  </si>
  <si>
    <t>BIRUWA ORAON</t>
  </si>
  <si>
    <t>6200187548</t>
  </si>
  <si>
    <t>7209857903</t>
  </si>
  <si>
    <t>7739776159</t>
  </si>
  <si>
    <t>7091071600</t>
  </si>
  <si>
    <t>9279846122</t>
  </si>
  <si>
    <t>8969268936</t>
  </si>
  <si>
    <t>6206340932</t>
  </si>
  <si>
    <t>7856918307</t>
  </si>
  <si>
    <t>7258011391</t>
  </si>
  <si>
    <t>6206383949</t>
  </si>
  <si>
    <t>6206945269</t>
  </si>
  <si>
    <t>9113796865</t>
  </si>
  <si>
    <t>6201534217</t>
  </si>
  <si>
    <t>7488183538</t>
  </si>
  <si>
    <t>24-30 Jul</t>
  </si>
  <si>
    <t>BHOLA KUMAR TIWARI</t>
  </si>
  <si>
    <t>BUDHUWA TIRKEY</t>
  </si>
  <si>
    <t>SUSHMITA KUMARI</t>
  </si>
  <si>
    <t>PRIYA KUJUR</t>
  </si>
  <si>
    <t>HARKESH CHAUHAN</t>
  </si>
  <si>
    <t>SHANIYA ORAON</t>
  </si>
  <si>
    <t>DAMIYA ORAON</t>
  </si>
  <si>
    <t>NAJIM SHAH</t>
  </si>
  <si>
    <t>AKHTARI KHATUN</t>
  </si>
  <si>
    <t>39995117292</t>
  </si>
  <si>
    <t>494310100013414</t>
  </si>
  <si>
    <t>7726351080</t>
  </si>
  <si>
    <t>492410510006061</t>
  </si>
  <si>
    <t>638202010005059</t>
  </si>
  <si>
    <t>08030110066140</t>
  </si>
  <si>
    <t>20400041242</t>
  </si>
  <si>
    <t>0746010496308</t>
  </si>
  <si>
    <t>616318210000049</t>
  </si>
  <si>
    <t>1902101010669</t>
  </si>
  <si>
    <t>1902101003650</t>
  </si>
  <si>
    <t>590710110004304</t>
  </si>
  <si>
    <t>36230696597</t>
  </si>
  <si>
    <t>456910110010039</t>
  </si>
  <si>
    <t>40993067524</t>
  </si>
  <si>
    <t>40770715912</t>
  </si>
  <si>
    <t>22010884766</t>
  </si>
  <si>
    <t>PRADEEP KUMAR TIWARI</t>
  </si>
  <si>
    <t>BHUGALU ORAON</t>
  </si>
  <si>
    <t>MAHENDRA RAM</t>
  </si>
  <si>
    <t>ARNIVAL KUMAR</t>
  </si>
  <si>
    <t>BHUWAN CHAUHAN</t>
  </si>
  <si>
    <t>JENA ORAON</t>
  </si>
  <si>
    <t>SHIVA ORAON</t>
  </si>
  <si>
    <t>CHAMMA ORAON</t>
  </si>
  <si>
    <t>JAFRAN SHAH</t>
  </si>
  <si>
    <t>8102885280</t>
  </si>
  <si>
    <t>9798016506</t>
  </si>
  <si>
    <t>8757517246</t>
  </si>
  <si>
    <t>9031470659</t>
  </si>
  <si>
    <t>8521475186</t>
  </si>
  <si>
    <t>9934748016</t>
  </si>
  <si>
    <t>7091140696</t>
  </si>
  <si>
    <t>9693489293</t>
  </si>
  <si>
    <t>7004990480</t>
  </si>
  <si>
    <t>6207845187</t>
  </si>
  <si>
    <t>7488466487</t>
  </si>
  <si>
    <t>8809845087</t>
  </si>
  <si>
    <t>Yes</t>
  </si>
  <si>
    <t>358702120002678</t>
  </si>
  <si>
    <t>01-06 Jul</t>
  </si>
  <si>
    <t>ASRITA DEVI</t>
  </si>
  <si>
    <t>AKRAM ALAM</t>
  </si>
  <si>
    <t>NIRJALA MISHRA</t>
  </si>
  <si>
    <t>20325171424</t>
  </si>
  <si>
    <t>480102010003354</t>
  </si>
  <si>
    <t>50100595587361</t>
  </si>
  <si>
    <t>UBIN0548014</t>
  </si>
  <si>
    <t>GULAM SARWAR</t>
  </si>
  <si>
    <t>SHAURABH KUMAR MISHRA</t>
  </si>
  <si>
    <t>8084115420</t>
  </si>
  <si>
    <t>7321028930</t>
  </si>
  <si>
    <t>9905713031</t>
  </si>
  <si>
    <t>0190</t>
  </si>
  <si>
    <t>SHADAB ALAM</t>
  </si>
  <si>
    <t>BIJAY SHREE KUJUR</t>
  </si>
  <si>
    <t>RADHIKA TOPPO</t>
  </si>
  <si>
    <t>MAHESHWAR ORAON</t>
  </si>
  <si>
    <t>KHUSHBOO KUJUR</t>
  </si>
  <si>
    <t>PUNIT ORAON</t>
  </si>
  <si>
    <t>SUSHIL BHAGAT</t>
  </si>
  <si>
    <t>SUNIL BHAGAT</t>
  </si>
  <si>
    <t>BINA DEVI</t>
  </si>
  <si>
    <t>MANJIT KUMAR</t>
  </si>
  <si>
    <t>MATIYA DEVI</t>
  </si>
  <si>
    <t>MANOJ ROSHAN MINZ</t>
  </si>
  <si>
    <t>NAGVA DEVI</t>
  </si>
  <si>
    <t>DIPAK KUJUR</t>
  </si>
  <si>
    <t>FULMANI URAIN</t>
  </si>
  <si>
    <t>110249887821</t>
  </si>
  <si>
    <t>4904101006361</t>
  </si>
  <si>
    <t>638202120020099</t>
  </si>
  <si>
    <t>494510110005526</t>
  </si>
  <si>
    <t>638202120010287</t>
  </si>
  <si>
    <t>638202010001638</t>
  </si>
  <si>
    <t>54240100003684</t>
  </si>
  <si>
    <t>84070293384</t>
  </si>
  <si>
    <t>84067147102</t>
  </si>
  <si>
    <t>22009511730</t>
  </si>
  <si>
    <t>590510110006240</t>
  </si>
  <si>
    <t>021610062849</t>
  </si>
  <si>
    <t>5345584248</t>
  </si>
  <si>
    <t>3182281195</t>
  </si>
  <si>
    <t>22009984901</t>
  </si>
  <si>
    <t>5342001700052056</t>
  </si>
  <si>
    <t>021710027086</t>
  </si>
  <si>
    <t>589918210000022</t>
  </si>
  <si>
    <t>84056375550</t>
  </si>
  <si>
    <t>MUNESHWAR GOPE</t>
  </si>
  <si>
    <t>GUNJA MINJ</t>
  </si>
  <si>
    <t>SOHRAI TOPPO</t>
  </si>
  <si>
    <t>TURIYA ORAON</t>
  </si>
  <si>
    <t>BUDHUWA GOP</t>
  </si>
  <si>
    <t>SUKA BHAGAT</t>
  </si>
  <si>
    <t>LEDO BEDIYA</t>
  </si>
  <si>
    <t>ABHAY KUMAR SINGH</t>
  </si>
  <si>
    <t>MANGALDEV BHAGAT</t>
  </si>
  <si>
    <t>GULSHAN LABAN MINZ</t>
  </si>
  <si>
    <t>ISHWAR GOPE</t>
  </si>
  <si>
    <t>FULWANT KUJUR</t>
  </si>
  <si>
    <t>9905529426</t>
  </si>
  <si>
    <t>9308005007</t>
  </si>
  <si>
    <t>6201614588</t>
  </si>
  <si>
    <t>6201891323</t>
  </si>
  <si>
    <t>9241847698</t>
  </si>
  <si>
    <t>9693497675</t>
  </si>
  <si>
    <t>7371837283</t>
  </si>
  <si>
    <t>9939365362</t>
  </si>
  <si>
    <t>6204352588</t>
  </si>
  <si>
    <t>9229046069</t>
  </si>
  <si>
    <t>9031649168</t>
  </si>
  <si>
    <t>6204606457</t>
  </si>
  <si>
    <t>6201320842</t>
  </si>
  <si>
    <t>8210614199</t>
  </si>
  <si>
    <t>8292255835</t>
  </si>
  <si>
    <t>9955638133</t>
  </si>
  <si>
    <t>7856986012</t>
  </si>
  <si>
    <t>07-13 Jul</t>
  </si>
  <si>
    <t>0191</t>
  </si>
  <si>
    <t>RAGHU ORAON</t>
  </si>
  <si>
    <t>HEMANT GOP</t>
  </si>
  <si>
    <t>LAKSHMI DEVI</t>
  </si>
  <si>
    <t>PRAKRITI KUJUR</t>
  </si>
  <si>
    <t>MUNDAIR DEVI</t>
  </si>
  <si>
    <t>SAHODARA DEVI</t>
  </si>
  <si>
    <t>ASHARAM MUNDA</t>
  </si>
  <si>
    <t>JINNAT PARWEEN</t>
  </si>
  <si>
    <t>SUGANTI DEVI</t>
  </si>
  <si>
    <t>BUNCHI DEVI</t>
  </si>
  <si>
    <t>LALKO DEVI</t>
  </si>
  <si>
    <t>JADO BEDIYA</t>
  </si>
  <si>
    <t>RUPA KUMARI</t>
  </si>
  <si>
    <t>BALKISHUN MAHTO</t>
  </si>
  <si>
    <t>JAYNATH MAHLI</t>
  </si>
  <si>
    <t>ANITA URAIN</t>
  </si>
  <si>
    <t>ANISH LAKRA</t>
  </si>
  <si>
    <t>SURJI URAIN</t>
  </si>
  <si>
    <t>NAVNIT ORAON</t>
  </si>
  <si>
    <t>495910100001769</t>
  </si>
  <si>
    <t>493910110002130</t>
  </si>
  <si>
    <t>494510510013134</t>
  </si>
  <si>
    <t>4904101001859</t>
  </si>
  <si>
    <t>50118157312</t>
  </si>
  <si>
    <t>492410110004326</t>
  </si>
  <si>
    <t>4904101005695</t>
  </si>
  <si>
    <t>4622108001613</t>
  </si>
  <si>
    <t>22009563245</t>
  </si>
  <si>
    <t>494418210001188</t>
  </si>
  <si>
    <t>590518210007928</t>
  </si>
  <si>
    <t>590518210009196</t>
  </si>
  <si>
    <t>38430285825</t>
  </si>
  <si>
    <t>590310110009075</t>
  </si>
  <si>
    <t>078301000009233</t>
  </si>
  <si>
    <t>078301000083195</t>
  </si>
  <si>
    <t>33801767496</t>
  </si>
  <si>
    <t>078301000031614</t>
  </si>
  <si>
    <t>346801000013407</t>
  </si>
  <si>
    <t>1940104000023001</t>
  </si>
  <si>
    <t>491618210003733</t>
  </si>
  <si>
    <t>491618210002689</t>
  </si>
  <si>
    <t>491610110005614</t>
  </si>
  <si>
    <t>346801000003383</t>
  </si>
  <si>
    <t>491610110002078</t>
  </si>
  <si>
    <t>34680100006181</t>
  </si>
  <si>
    <t>1940104000023427</t>
  </si>
  <si>
    <t>346801000017088</t>
  </si>
  <si>
    <t>84068871985</t>
  </si>
  <si>
    <t>1940104000038021</t>
  </si>
  <si>
    <t>021710056799</t>
  </si>
  <si>
    <t>496818210000474</t>
  </si>
  <si>
    <t>589910110002015</t>
  </si>
  <si>
    <t>589918210005047</t>
  </si>
  <si>
    <t>84065203080</t>
  </si>
  <si>
    <t>22013002705</t>
  </si>
  <si>
    <t>589910510000635</t>
  </si>
  <si>
    <t>589910410000027</t>
  </si>
  <si>
    <t>CNRB0004622</t>
  </si>
  <si>
    <t>FUCHWA ORAON</t>
  </si>
  <si>
    <t>JAGAT GOP</t>
  </si>
  <si>
    <t>AWADHESH SAHU</t>
  </si>
  <si>
    <t>RAMIAGAN AHIR</t>
  </si>
  <si>
    <t>PURUSOTTAM SAHU</t>
  </si>
  <si>
    <t>MANU MUNDA</t>
  </si>
  <si>
    <t>NEOLAL MAHTO</t>
  </si>
  <si>
    <t>JATRU MAHTO</t>
  </si>
  <si>
    <t>MANGTU MUNDA</t>
  </si>
  <si>
    <t>PURAN SAHU</t>
  </si>
  <si>
    <t>JIYU BEDIYA</t>
  </si>
  <si>
    <t>CHORTA MAHTO</t>
  </si>
  <si>
    <t>KOLHA MAHTO</t>
  </si>
  <si>
    <t>ARUN MAHATO</t>
  </si>
  <si>
    <t>AWDHESH PARJAPATI</t>
  </si>
  <si>
    <t>BODHAN MAHTO</t>
  </si>
  <si>
    <t>LIDWA ORAON</t>
  </si>
  <si>
    <t>CHUMNU MAHLI</t>
  </si>
  <si>
    <t>MAGHU ORAON</t>
  </si>
  <si>
    <t>8409717123</t>
  </si>
  <si>
    <t>9905383565</t>
  </si>
  <si>
    <t>9122173866</t>
  </si>
  <si>
    <t>8298161894</t>
  </si>
  <si>
    <t>7667628068</t>
  </si>
  <si>
    <t>8709024854</t>
  </si>
  <si>
    <t>6207035710</t>
  </si>
  <si>
    <t>9508006573</t>
  </si>
  <si>
    <t>8298024498</t>
  </si>
  <si>
    <t>9798563328</t>
  </si>
  <si>
    <t>9572184036</t>
  </si>
  <si>
    <t>7759828345</t>
  </si>
  <si>
    <t>8084832784</t>
  </si>
  <si>
    <t>7295972833</t>
  </si>
  <si>
    <t>7488309294</t>
  </si>
  <si>
    <t>9122849471</t>
  </si>
  <si>
    <t>8809387416</t>
  </si>
  <si>
    <t>7250116132</t>
  </si>
  <si>
    <t>8252020534</t>
  </si>
  <si>
    <t>9771003883</t>
  </si>
  <si>
    <t>8002328140</t>
  </si>
  <si>
    <t>9546178879</t>
  </si>
  <si>
    <t>7759032821</t>
  </si>
  <si>
    <t>7859064843</t>
  </si>
  <si>
    <t>6202698839</t>
  </si>
  <si>
    <t>8969397472</t>
  </si>
  <si>
    <t>9430327577</t>
  </si>
  <si>
    <t>9631964813</t>
  </si>
  <si>
    <t>9162026761</t>
  </si>
  <si>
    <t>7766970253</t>
  </si>
  <si>
    <t>7461007811</t>
  </si>
  <si>
    <t>8969605968</t>
  </si>
  <si>
    <t>9060268188</t>
  </si>
  <si>
    <t>9122354316</t>
  </si>
  <si>
    <t>14-20 Jul</t>
  </si>
  <si>
    <t>Bero</t>
  </si>
  <si>
    <t>NAGRI</t>
  </si>
  <si>
    <t>BOREYA</t>
  </si>
  <si>
    <t>DIGHIYA</t>
  </si>
  <si>
    <t>KATARPA</t>
  </si>
  <si>
    <t>MURTO</t>
  </si>
  <si>
    <t>KHATRIKHATANGA</t>
  </si>
  <si>
    <t>GARGAON</t>
  </si>
  <si>
    <t>GHAGHRA</t>
  </si>
  <si>
    <t>CHACHGURA</t>
  </si>
  <si>
    <t>TIKRA TOLI</t>
  </si>
  <si>
    <t>Gargaon2</t>
  </si>
  <si>
    <t>TERO</t>
  </si>
  <si>
    <t>RONHE</t>
  </si>
  <si>
    <t>DARKHANDREY</t>
  </si>
  <si>
    <t>SARNA TOLI</t>
  </si>
  <si>
    <t>Kumbatoli</t>
  </si>
  <si>
    <t>NARKOPI</t>
  </si>
  <si>
    <t>MASU</t>
  </si>
  <si>
    <t>PANDEPARA</t>
  </si>
  <si>
    <t>KARANJI 2</t>
  </si>
  <si>
    <t>ITKI 2</t>
  </si>
  <si>
    <t>SEMRA</t>
  </si>
  <si>
    <t>PISKA</t>
  </si>
  <si>
    <t xml:space="preserve">BANDHIYA </t>
  </si>
  <si>
    <t>BASKI</t>
  </si>
  <si>
    <t>RANIKHATANGA</t>
  </si>
  <si>
    <t>SURSA</t>
  </si>
  <si>
    <t>DHONTHA TOLI</t>
  </si>
  <si>
    <t>BAJPUR</t>
  </si>
  <si>
    <t>BARGARI</t>
  </si>
  <si>
    <t>PATRATOLI</t>
  </si>
  <si>
    <t>BANAPIRI</t>
  </si>
  <si>
    <t>TIKO TOLI</t>
  </si>
  <si>
    <t>PUNGI</t>
  </si>
  <si>
    <t>BARTOLI</t>
  </si>
  <si>
    <t>AGRU</t>
  </si>
  <si>
    <t>TIGRA</t>
  </si>
  <si>
    <t>GARRI</t>
  </si>
  <si>
    <t xml:space="preserve">HISRI </t>
  </si>
  <si>
    <t>MURMA</t>
  </si>
  <si>
    <t>NAYASARIYA</t>
  </si>
  <si>
    <t>UMEDANDA</t>
  </si>
  <si>
    <t>THAKURGAON</t>
  </si>
  <si>
    <t>SURID</t>
  </si>
  <si>
    <t>URUGUTU</t>
  </si>
  <si>
    <t>CHOREYA</t>
  </si>
  <si>
    <t>KADAM TOLI</t>
  </si>
  <si>
    <t>MADHUKAM</t>
  </si>
  <si>
    <t>Baski 2</t>
  </si>
  <si>
    <t>UCHARI</t>
  </si>
  <si>
    <t>ORMANJHI</t>
  </si>
  <si>
    <t>MANDRO</t>
  </si>
  <si>
    <t>DUMARDAGA</t>
  </si>
  <si>
    <t>CHUTTU</t>
  </si>
  <si>
    <t>JIRABAR</t>
  </si>
  <si>
    <t>HOCHAR</t>
  </si>
  <si>
    <t>KUCHU</t>
  </si>
  <si>
    <t>CHATAKPUR</t>
  </si>
  <si>
    <t>KUKUI</t>
  </si>
  <si>
    <t>PANCHOLI</t>
  </si>
  <si>
    <t>HOCHAR 2</t>
  </si>
  <si>
    <t>MAHESHPUR</t>
  </si>
  <si>
    <t>SANTI</t>
  </si>
  <si>
    <t>PIRAGUTU</t>
  </si>
  <si>
    <t>SARAM</t>
  </si>
  <si>
    <t>MURUPIRI</t>
  </si>
  <si>
    <t>KEDAL</t>
  </si>
  <si>
    <t>SAHEDA</t>
  </si>
  <si>
    <t>NABATOLI</t>
  </si>
  <si>
    <t>KARAMBA</t>
  </si>
  <si>
    <t>KURALU</t>
  </si>
  <si>
    <t>MAKKA</t>
  </si>
  <si>
    <t>CHORA</t>
  </si>
  <si>
    <t>ULATU</t>
  </si>
  <si>
    <t>USKU</t>
  </si>
  <si>
    <t>ICHAPIRI</t>
  </si>
  <si>
    <t>MURPA</t>
  </si>
  <si>
    <t>SUBHASH NAGAR</t>
  </si>
  <si>
    <t>NINDRA</t>
  </si>
  <si>
    <t>BELGARA</t>
  </si>
  <si>
    <t>SITHIO</t>
  </si>
  <si>
    <t>DUMRI</t>
  </si>
  <si>
    <t>GANESHPUR</t>
  </si>
  <si>
    <t>CHATWAL</t>
  </si>
  <si>
    <t>LUNDRI 2</t>
  </si>
  <si>
    <t>LUNDRI 1</t>
  </si>
  <si>
    <t>HUTAR</t>
  </si>
  <si>
    <t>PAKARIYO</t>
  </si>
  <si>
    <t>NAWATAND</t>
  </si>
  <si>
    <t>PAKARIYO 2</t>
  </si>
  <si>
    <t>KATAIYA 2</t>
  </si>
  <si>
    <t>KOKAR</t>
  </si>
  <si>
    <t>KULLU</t>
  </si>
  <si>
    <t>FULDIH 2</t>
  </si>
  <si>
    <t>Letter not received</t>
  </si>
  <si>
    <t>CF OS&gt; 15 Day's</t>
  </si>
  <si>
    <t>Letter not received / CF OS&gt; 15 Day's</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</si>
  <si>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</si>
  <si>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</si>
  <si>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</si>
  <si>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</si>
  <si>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</si>
  <si>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</si>
  <si>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</si>
  <si>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</si>
  <si>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</si>
  <si>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</si>
  <si>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</si>
  <si>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</si>
  <si>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</si>
  <si>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</si>
  <si>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</si>
  <si>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</si>
  <si>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20010050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</si>
  <si>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</si>
  <si>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</si>
  <si>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</si>
  <si>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</si>
  <si>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</si>
  <si>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</si>
  <si>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</si>
  <si>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</si>
  <si>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</si>
  <si>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</si>
  <si>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</si>
  <si>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</si>
  <si>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</si>
  <si>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</si>
  <si>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</si>
  <si>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</si>
  <si>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</si>
  <si>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</si>
  <si>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</si>
  <si>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</si>
  <si>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</si>
  <si>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</si>
  <si>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</si>
  <si>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</si>
  <si>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</si>
  <si>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</si>
  <si>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</si>
  <si>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</si>
  <si>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</si>
  <si>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</si>
  <si>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20080006 Total</t>
  </si>
  <si>
    <t>20080007 Total</t>
  </si>
  <si>
    <t>20080009 Total</t>
  </si>
  <si>
    <t>20080010 Total</t>
  </si>
  <si>
    <t>20080026 Total</t>
  </si>
  <si>
    <t>20070009 Total</t>
  </si>
  <si>
    <t>20010002 Total</t>
  </si>
  <si>
    <t>20010052 Total</t>
  </si>
  <si>
    <t>20040006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</si>
  <si>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</si>
  <si>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</si>
  <si>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</si>
  <si>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</si>
  <si>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</si>
  <si>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</si>
  <si>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</si>
  <si>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</si>
  <si>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</si>
  <si>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</si>
  <si>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</si>
  <si>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</si>
  <si>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</si>
  <si>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</si>
  <si>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</si>
  <si>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</si>
  <si>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</si>
  <si>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</si>
  <si>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20080039 Total</t>
  </si>
  <si>
    <t>20090015 Total</t>
  </si>
  <si>
    <t>20070021 Total</t>
  </si>
  <si>
    <t>20090017 Total</t>
  </si>
  <si>
    <t>20090020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</si>
  <si>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</si>
  <si>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</si>
  <si>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</si>
  <si>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</si>
  <si>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</si>
  <si>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</si>
  <si>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</si>
  <si>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</si>
  <si>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</si>
  <si>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</si>
  <si>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</si>
  <si>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</si>
  <si>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</si>
  <si>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</si>
  <si>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</si>
  <si>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</si>
  <si>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</si>
  <si>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</si>
  <si>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</si>
  <si>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</si>
  <si>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</si>
  <si>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20020029 Total</t>
  </si>
  <si>
    <t>20070027 Total</t>
  </si>
  <si>
    <t>20060028 Total</t>
  </si>
  <si>
    <t>20080047 Total</t>
  </si>
  <si>
    <t>21-27 Jul</t>
  </si>
  <si>
    <t>Letter not received / TS Loss</t>
  </si>
  <si>
    <t>Release1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</si>
</sst>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6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8">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
      <left style="thin">
        <color rgb="FF000000"/>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88">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48" fillId="0" borderId="0" xfId="3" applyFont="1" applyAlignment="1">
      <alignment horizontal="center" vertical="center"/>
    </xf>
    <xf numFmtId="49" fontId="49" fillId="0" borderId="0" xfId="0" applyNumberFormat="1" applyFont="1" applyAlignment="1">
      <alignment horizontal="left" vertical="center"/>
    </xf>
    <xf numFmtId="49" fontId="50" fillId="0" borderId="0" xfId="0" applyNumberFormat="1" applyFont="1" applyAlignment="1">
      <alignment horizontal="left" vertical="center"/>
    </xf>
    <xf numFmtId="49" fontId="49" fillId="0" borderId="0" xfId="3" applyNumberFormat="1" applyFont="1" applyAlignment="1">
      <alignment horizontal="center"/>
    </xf>
    <xf numFmtId="49" fontId="49" fillId="0" borderId="0" xfId="0" applyNumberFormat="1" applyFont="1" applyAlignment="1">
      <alignment horizontal="center" vertical="center"/>
    </xf>
    <xf numFmtId="49" fontId="50"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67" fontId="52" fillId="0" borderId="0" xfId="3" applyNumberFormat="1" applyFont="1" applyAlignment="1">
      <alignment horizontal="center" vertical="center"/>
    </xf>
    <xf numFmtId="0" fontId="51" fillId="0" borderId="0" xfId="0" applyFont="1" applyAlignment="1">
      <alignment horizontal="right"/>
    </xf>
    <xf numFmtId="0" fontId="53" fillId="0" borderId="0" xfId="3" applyFont="1" applyAlignment="1">
      <alignment horizontal="center" vertical="center"/>
    </xf>
    <xf numFmtId="49" fontId="54" fillId="0" borderId="0" xfId="0" applyNumberFormat="1" applyFont="1" applyAlignment="1">
      <alignment horizontal="left" vertical="center"/>
    </xf>
    <xf numFmtId="49" fontId="55" fillId="0" borderId="0" xfId="0" applyNumberFormat="1" applyFont="1" applyAlignment="1">
      <alignment horizontal="left" vertical="center"/>
    </xf>
    <xf numFmtId="49" fontId="54" fillId="0" borderId="0" xfId="3" applyNumberFormat="1" applyFont="1" applyAlignment="1">
      <alignment horizontal="center"/>
    </xf>
    <xf numFmtId="49" fontId="54" fillId="0" borderId="0" xfId="0" applyNumberFormat="1" applyFont="1" applyAlignment="1">
      <alignment horizontal="center" vertical="center"/>
    </xf>
    <xf numFmtId="49" fontId="55" fillId="0" borderId="0" xfId="0" applyNumberFormat="1"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167" fontId="57" fillId="0" borderId="0" xfId="3" applyNumberFormat="1" applyFont="1" applyAlignment="1">
      <alignment horizontal="center" vertical="center"/>
    </xf>
    <xf numFmtId="0" fontId="56" fillId="0" borderId="0" xfId="0" applyFont="1" applyAlignment="1">
      <alignment horizontal="right"/>
    </xf>
    <xf numFmtId="0" fontId="58" fillId="0" borderId="0" xfId="3" applyFont="1" applyAlignment="1">
      <alignment horizontal="center" vertical="center"/>
    </xf>
    <xf numFmtId="49" fontId="59" fillId="0" borderId="0" xfId="0" applyNumberFormat="1" applyFont="1" applyAlignment="1">
      <alignment horizontal="left" vertical="center"/>
    </xf>
    <xf numFmtId="49" fontId="60" fillId="0" borderId="0" xfId="0" applyNumberFormat="1" applyFont="1" applyAlignment="1">
      <alignment horizontal="left" vertical="center"/>
    </xf>
    <xf numFmtId="49" fontId="59" fillId="0" borderId="0" xfId="3" applyNumberFormat="1" applyFont="1" applyAlignment="1">
      <alignment horizontal="center"/>
    </xf>
    <xf numFmtId="49" fontId="59" fillId="0" borderId="0" xfId="0" applyNumberFormat="1" applyFont="1" applyAlignment="1">
      <alignment horizontal="center" vertical="center"/>
    </xf>
    <xf numFmtId="49" fontId="60" fillId="0" borderId="0" xfId="0" applyNumberFormat="1"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xf>
    <xf numFmtId="167" fontId="62" fillId="0" borderId="0" xfId="3" applyNumberFormat="1" applyFont="1" applyAlignment="1">
      <alignment horizontal="center" vertical="center"/>
    </xf>
    <xf numFmtId="0" fontId="61" fillId="0" borderId="0" xfId="0" applyFont="1" applyAlignment="1">
      <alignment horizontal="right"/>
    </xf>
    <xf numFmtId="0" fontId="16" fillId="16" borderId="57" xfId="0" applyFont="1" applyFill="1" applyBorder="1" applyAlignment="1">
      <alignment horizontal="center" vertical="top"/>
    </xf>
    <xf numFmtId="0" fontId="59" fillId="0" borderId="0" xfId="3" applyFont="1" applyAlignment="1">
      <alignment horizontal="center"/>
    </xf>
    <xf numFmtId="0" fontId="0" fillId="0" borderId="22" xfId="0" applyBorder="1"/>
    <xf numFmtId="0" fontId="0" fillId="0" borderId="23" xfId="0" applyBorder="1"/>
    <xf numFmtId="0" fontId="0" fillId="0" borderId="24" xfId="0" applyBorder="1"/>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29"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28"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65.656227546293" createdVersion="5" refreshedVersion="8" minRefreshableVersion="3" recordCount="125" xr:uid="{00000000-000A-0000-FFFF-FFFF06000000}">
  <cacheSource type="worksheet">
    <worksheetSource ref="A3:Y128"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10.620000000000001" maxValue="5344.0999999999995"/>
    </cacheField>
    <cacheField name="BMC Amount" numFmtId="1">
      <sharedItems containsSemiMixedTypes="0" containsString="0" containsNumber="1" minValue="418.15999999999997" maxValue="217453.30999999994"/>
    </cacheField>
    <cacheField name="Reg Vol" numFmtId="166">
      <sharedItems containsSemiMixedTypes="0" containsString="0" containsNumber="1" minValue="0" maxValue="5343.5999999999976"/>
    </cacheField>
    <cacheField name="reg Amt" numFmtId="166">
      <sharedItems containsSemiMixedTypes="0" containsString="0" containsNumber="1" minValue="0" maxValue="217256.78500000006"/>
    </cacheField>
    <cacheField name="Unreg Vol" numFmtId="166">
      <sharedItems containsSemiMixedTypes="0" containsString="0" containsNumber="1" minValue="0" maxValue="100.39000000000001"/>
    </cacheField>
    <cacheField name="Unreg Amt" numFmtId="166">
      <sharedItems containsSemiMixedTypes="0" containsString="0" containsNumber="1" minValue="0" maxValue="3969.5782999999997"/>
    </cacheField>
    <cacheField name="Total Vol" numFmtId="166">
      <sharedItems containsSemiMixedTypes="0" containsString="0" containsNumber="1" minValue="0" maxValue="5343.5999999999976"/>
    </cacheField>
    <cacheField name="Total Amt" numFmtId="166">
      <sharedItems containsSemiMixedTypes="0" containsString="0" containsNumber="1" minValue="0" maxValue="217256.78500000006"/>
    </cacheField>
    <cacheField name="Payable" numFmtId="166">
      <sharedItems containsSemiMixedTypes="0" containsString="0" containsNumber="1" minValue="418.15999999999997" maxValue="217256.78500000006"/>
    </cacheField>
    <cacheField name="TS Loss" numFmtId="166">
      <sharedItems containsSemiMixedTypes="0" containsString="0" containsNumber="1" containsInteger="1" minValue="0" maxValue="18735"/>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1744.9648"/>
    </cacheField>
    <cacheField name="CF Deduction" numFmtId="166">
      <sharedItems containsSemiMixedTypes="0" containsString="0" containsNumber="1" containsInteg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17259"/>
    </cacheField>
    <cacheField name="Unreg. Farmer payment" numFmtId="166">
      <sharedItems containsSemiMixedTypes="0" containsString="0" containsNumber="1" containsInteger="1" minValue="0" maxValue="3970"/>
    </cacheField>
    <cacheField name="Payment to MPGs A/c" numFmtId="166">
      <sharedItems containsSemiMixedTypes="0" containsString="0" containsNumber="1" minValue="0" maxValue="47462.790000000008"/>
    </cacheField>
    <cacheField name="Closing Reserve" numFmtId="166">
      <sharedItems containsSemiMixedTypes="0" containsString="0" containsNumber="1" minValue="-0.47000000000116415" maxValue="86082.28000000001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65.656541782409" missingItemsLimit="0" createdVersion="8" refreshedVersion="8" minRefreshableVersion="3" recordCount="125" xr:uid="{F89E8F00-050C-469B-85D0-9B09A8C0E9F9}">
  <cacheSource type="worksheet">
    <worksheetSource ref="A3:AE128"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10.620000000000001" maxValue="5344.0999999999995"/>
    </cacheField>
    <cacheField name="BMC Amount" numFmtId="1">
      <sharedItems containsSemiMixedTypes="0" containsString="0" containsNumber="1" minValue="418.15999999999997" maxValue="217453.30999999994"/>
    </cacheField>
    <cacheField name="Reg Vol" numFmtId="166">
      <sharedItems containsSemiMixedTypes="0" containsString="0" containsNumber="1" minValue="0" maxValue="5343.5999999999976"/>
    </cacheField>
    <cacheField name="reg Amt" numFmtId="166">
      <sharedItems containsSemiMixedTypes="0" containsString="0" containsNumber="1" minValue="0" maxValue="217256.78500000006"/>
    </cacheField>
    <cacheField name="Unreg Vol" numFmtId="166">
      <sharedItems containsSemiMixedTypes="0" containsString="0" containsNumber="1" minValue="0" maxValue="100.39000000000001"/>
    </cacheField>
    <cacheField name="Unreg Amt" numFmtId="166">
      <sharedItems containsSemiMixedTypes="0" containsString="0" containsNumber="1" minValue="0" maxValue="3969.5782999999997"/>
    </cacheField>
    <cacheField name="Total Vol" numFmtId="166">
      <sharedItems containsSemiMixedTypes="0" containsString="0" containsNumber="1" minValue="0" maxValue="5343.5999999999976"/>
    </cacheField>
    <cacheField name="Total Amt" numFmtId="166">
      <sharedItems containsSemiMixedTypes="0" containsString="0" containsNumber="1" minValue="0" maxValue="217256.78500000006"/>
    </cacheField>
    <cacheField name="Payable" numFmtId="166">
      <sharedItems containsSemiMixedTypes="0" containsString="0" containsNumber="1" minValue="418.15999999999997" maxValue="217256.78500000006"/>
    </cacheField>
    <cacheField name="TS Loss" numFmtId="166">
      <sharedItems containsSemiMixedTypes="0" containsString="0" containsNumber="1" containsInteger="1" minValue="0" maxValue="18735"/>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1744.9648"/>
    </cacheField>
    <cacheField name="CF Deduction" numFmtId="166">
      <sharedItems containsSemiMixedTypes="0" containsString="0" containsNumber="1" containsInteg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17259"/>
    </cacheField>
    <cacheField name="Unreg. Farmer payment" numFmtId="166">
      <sharedItems containsSemiMixedTypes="0" containsString="0" containsNumber="1" containsInteger="1" minValue="0" maxValue="3970"/>
    </cacheField>
    <cacheField name="Payment to MPGs A/c" numFmtId="166">
      <sharedItems containsSemiMixedTypes="0" containsString="0" containsNumber="1" minValue="0" maxValue="47462.790000000008"/>
    </cacheField>
    <cacheField name="Closing Reserve" numFmtId="166">
      <sharedItems containsSemiMixedTypes="0" containsString="0" containsNumber="1" minValue="-0.47000000000116415" maxValue="86082.280000000013"/>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2" maxValue="86082"/>
    </cacheField>
    <cacheField name="loss/gain" numFmtId="9">
      <sharedItems containsSemiMixedTypes="0" containsString="0" containsNumber="1" minValue="-1" maxValue="0.88841119530052137"/>
    </cacheField>
    <cacheField name="No of Farmers" numFmtId="0">
      <sharedItems containsSemiMixedTypes="0" containsString="0" containsNumber="1" containsInteger="1" minValue="0" maxValue="85"/>
    </cacheField>
    <cacheField name="Cycle" numFmtId="43">
      <sharedItems/>
    </cacheField>
    <cacheField name="Remarks" numFmtId="0">
      <sharedItems containsBlank="1" count="5">
        <m/>
        <s v="Letter not received"/>
        <s v="Letter not received / CF OS&gt; 15 Day's"/>
        <s v="CF OS&gt; 15 Day's"/>
        <s v="Letter not received / TS Loss"/>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68.431630902778" createdVersion="5" refreshedVersion="8" minRefreshableVersion="3" recordCount="1507"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72">
        <n v="20010001"/>
        <n v="20010002"/>
        <n v="20010003"/>
        <n v="20010005"/>
        <n v="20010008"/>
        <n v="20010009"/>
        <n v="20010015"/>
        <n v="20010017"/>
        <n v="20010023"/>
        <n v="20010027"/>
        <n v="20010033"/>
        <n v="20010036"/>
        <n v="20010038"/>
        <n v="20010040"/>
        <n v="20010041"/>
        <n v="20010042"/>
        <n v="20010043"/>
        <n v="20010050"/>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40001"/>
        <n v="20040006"/>
        <n v="20040007"/>
        <n v="20050001"/>
        <n v="20050003"/>
        <n v="20060001"/>
        <n v="20060002"/>
        <n v="20060003"/>
        <n v="20060004"/>
        <n v="20060005"/>
        <n v="20060007"/>
        <n v="20060009"/>
        <n v="20060017"/>
        <n v="20060018"/>
        <n v="20060019"/>
        <n v="20060022"/>
        <n v="20060028"/>
        <n v="20070001"/>
        <n v="20070002"/>
        <n v="20070003"/>
        <n v="20070004"/>
        <n v="20070006"/>
        <n v="20070007"/>
        <n v="20070009"/>
        <n v="20070010"/>
        <n v="20070018"/>
        <n v="20070019"/>
        <n v="20070020"/>
        <n v="20070021"/>
        <n v="20070023"/>
        <n v="20070024"/>
        <n v="20070025"/>
        <n v="20070026"/>
        <n v="20070027"/>
        <n v="20080001"/>
        <n v="20080006"/>
        <n v="20080007"/>
        <n v="20080008"/>
        <n v="20080009"/>
        <n v="20080010"/>
        <n v="20080026"/>
        <n v="20080027"/>
        <n v="20080028"/>
        <n v="20080030"/>
        <n v="20080039"/>
        <n v="20080041"/>
        <n v="20080043"/>
        <n v="20080047"/>
        <n v="20080050"/>
        <n v="20090001"/>
        <n v="20090004"/>
        <n v="20090008"/>
        <n v="20090012"/>
        <n v="20090013"/>
        <n v="20090014"/>
        <n v="20090015"/>
        <n v="20090017"/>
        <n v="20090020"/>
        <n v="20090023"/>
        <n v="20050002" u="1"/>
        <n v="20060008" u="1"/>
        <n v="20060027" u="1"/>
        <n v="20080004" u="1"/>
        <n v="20090022" u="1"/>
        <n v="20070016" u="1"/>
        <n v="20080002" u="1"/>
        <n v="20080034" u="1"/>
        <n v="20030012" u="1"/>
        <n v="20080046" u="1"/>
        <n v="20090002" u="1"/>
        <n v="20010053" u="1"/>
        <n v="20090021" u="1"/>
        <n v="20010016" u="1"/>
        <n v="20010034" u="1"/>
        <n v="20020010" u="1"/>
        <n v="20090026"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3">
        <s v="0002"/>
        <s v="0004"/>
        <s v="0010"/>
        <s v="0016"/>
        <s v="0017"/>
        <s v="0019"/>
        <s v="0046"/>
        <s v="0047"/>
        <s v="0048"/>
        <s v="0050"/>
        <s v="0051"/>
        <s v="0064"/>
        <s v="0066"/>
        <s v="0067"/>
        <s v="0077"/>
        <s v="0081"/>
        <s v="0082"/>
        <s v="0083"/>
        <s v="0084"/>
        <s v="0089"/>
        <s v="0090"/>
        <s v="0003"/>
        <s v="0013"/>
        <s v="0026"/>
        <s v="0044"/>
        <s v="0080"/>
        <s v="0105"/>
        <s v="0112"/>
        <s v="0115"/>
        <s v="0116"/>
        <s v="0005"/>
        <s v="0008"/>
        <s v="0009"/>
        <s v="0011"/>
        <s v="0012"/>
        <s v="0014"/>
        <s v="0022"/>
        <s v="0023"/>
        <s v="0029"/>
        <s v="0033"/>
        <s v="0042"/>
        <s v="0045"/>
        <s v="0052"/>
        <s v="0053"/>
        <s v="0054"/>
        <s v="0055"/>
        <s v="0056"/>
        <s v="0024"/>
        <s v="0035"/>
        <s v="0040"/>
        <s v="0041"/>
        <s v="0058"/>
        <s v="0059"/>
        <s v="0060"/>
        <s v="0030"/>
        <s v="0031"/>
        <s v="0032"/>
        <s v="0034"/>
        <s v="0006"/>
        <s v="0021"/>
        <s v="0027"/>
        <s v="0028"/>
        <s v="0043"/>
        <s v="0062"/>
        <s v="0075"/>
        <s v="0078"/>
        <s v="0088"/>
        <s v="0091"/>
        <s v="0094"/>
        <s v="0095"/>
        <s v="0096"/>
        <s v="0097"/>
        <s v="0098"/>
        <s v="0099"/>
        <s v="0100"/>
        <s v="0101"/>
        <s v="0102"/>
        <s v="0104"/>
        <s v="0107"/>
        <s v="0108"/>
        <s v="0109"/>
        <s v="0110"/>
        <s v="0111"/>
        <s v="0113"/>
        <s v="0114"/>
        <s v="0118"/>
        <s v="0119"/>
        <s v="0007"/>
        <s v="0018"/>
        <s v="0020"/>
        <s v="0025"/>
        <s v="0037"/>
        <s v="0038"/>
        <s v="0015"/>
        <s v="0065"/>
        <s v="0070"/>
        <s v="0036"/>
        <s v="0085"/>
        <s v="0092"/>
        <s v="0057"/>
        <s v="0069"/>
        <s v="0071"/>
        <s v="0072"/>
        <s v="0039"/>
        <s v="0063"/>
        <s v="0076"/>
        <s v="0103"/>
        <s v="0106"/>
        <s v="0117"/>
        <s v="0121"/>
        <s v="0123"/>
        <s v="0128"/>
        <s v="0130"/>
        <s v="0131"/>
        <s v="0134"/>
        <s v="0135"/>
        <s v="0143"/>
        <s v="0145"/>
        <s v="0148"/>
        <s v="0150"/>
        <s v="0151"/>
        <s v="0153"/>
        <s v="0155"/>
        <s v="0157"/>
        <s v="0159"/>
        <s v="0166"/>
        <s v="0169"/>
        <s v="0170"/>
        <s v="0171"/>
        <s v="0173"/>
        <s v="0175"/>
        <s v="0176"/>
        <s v="0177"/>
        <s v="0178"/>
        <s v="0179"/>
        <s v="0180"/>
        <s v="0181"/>
        <s v="0182"/>
        <s v="0183"/>
        <s v="0184"/>
        <s v="0185"/>
        <s v="0186"/>
        <s v="0187"/>
        <s v="0188"/>
        <s v="0189"/>
        <s v="0190"/>
        <s v="0191"/>
        <s v="0074"/>
        <s v="0049"/>
        <s v="0061"/>
        <s v="0073"/>
        <s v="0079"/>
        <s v="0086"/>
        <s v="0093"/>
        <s v="0068"/>
        <s v="0120"/>
        <s v="0122"/>
        <s v="0124"/>
        <s v="0127"/>
        <s v="0132"/>
        <s v="0133"/>
        <s v="0137"/>
        <s v="0138"/>
        <s v="0139"/>
        <s v="0140"/>
        <s v="0141"/>
        <m u="1"/>
        <s v="0087" u="1"/>
        <s v="0160" u="1"/>
        <s v="0125" u="1"/>
        <s v="0001" u="1"/>
        <s v="0161" u="1"/>
        <s v="0174" u="1"/>
        <s v="0162" u="1"/>
        <s v="0164" u="1"/>
        <s v="0172" u="1"/>
        <s v="0167" u="1"/>
        <s v="0142" u="1"/>
        <s v="0165" u="1"/>
        <s v="0168" u="1"/>
        <s v="0149" u="1"/>
        <s v="0154" u="1"/>
        <s v="0156" u="1"/>
        <s v="0129" u="1"/>
        <s v="0152" u="1"/>
        <s v="0147" u="1"/>
        <s v="0126" u="1"/>
        <s v="0146" u="1"/>
        <s v="0144" u="1"/>
        <s v="N/A" u="1"/>
        <s v="0163" u="1"/>
        <s v="0158"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08" maxValue="2761.68"/>
    </cacheField>
    <cacheField name="Amount" numFmtId="1">
      <sharedItems containsSemiMixedTypes="0" containsString="0" containsNumber="1" minValue="3.0880000000000001" maxValue="120425.26000000001"/>
    </cacheField>
    <cacheField name="TS Loss" numFmtId="43">
      <sharedItems containsSemiMixedTypes="0" containsString="0" containsNumber="1" containsInteger="1" minValue="0" maxValue="18735"/>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11743.81"/>
    </cacheField>
    <cacheField name="CF Deduction" numFmtId="43">
      <sharedItems containsSemiMixedTypes="0" containsString="0" containsNumber="1" containsInteger="1" minValue="0" maxValue="254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101689"/>
    </cacheField>
    <cacheField name="Category" numFmtId="0">
      <sharedItems count="2">
        <s v="Direct"/>
        <s v="Indirect"/>
      </sharedItems>
    </cacheField>
    <cacheField name="Farmers Account Name" numFmtId="0">
      <sharedItems containsMixedTypes="1" containsNumber="1" containsInteger="1" minValue="0" maxValue="0" count="1302">
        <s v="AMIT KUMAR TIWARI"/>
        <s v="BIRSA ORAON"/>
        <s v="SHANTI DEVI"/>
        <s v="Suko Tirki "/>
        <s v="Bikram Gope "/>
        <s v="Hiramani Kachhap "/>
        <s v="DHANI MAHALI "/>
        <s v="Kusum Tirki "/>
        <s v="Anil Tirki "/>
        <s v="SABITA TIWARI"/>
        <s v="SAHIL RAJ"/>
        <s v="SOHEL ANSARI"/>
        <s v="SUJIT KUMAR ACHARYA"/>
        <s v="SAJJAD ANSARI"/>
        <s v="RAVINA KHATUN"/>
        <s v="ASAMA KHATOON"/>
        <s v="CHANDRA CHUDAMANI PATHAK"/>
        <s v="FIROJ ANSARI"/>
        <s v="Mr SATISH SAW"/>
        <s v="VIDESH KERKETTA"/>
        <s v="BHOLA KUMAR TIWARI"/>
        <s v="DIPAWTI DEVI"/>
        <s v="PINKI DEVI"/>
        <s v="JOSEF LAKRA"/>
        <s v="Pankaj Tigga "/>
        <s v="Manju Devi "/>
        <s v="PUNAM SINHA"/>
        <s v="GEETA TANA BHAGTAIN"/>
        <s v="SUKA TANA BHAGAT"/>
        <s v="BANDE ORAON"/>
        <s v="SUNITA KUMARI"/>
        <s v="ANITA DEVI"/>
        <s v="MUNEJA KHATUN"/>
        <s v="ANISA KHATUN"/>
        <s v="RABUL ANSARI"/>
        <s v="EYASIN ANSARI"/>
        <s v="TAIRUN NISHA"/>
        <s v="SALIM ANSARI"/>
        <s v="SHEIKH SAFIQUE"/>
        <s v="JOHRA KHATOON"/>
        <s v="IMAM ANSARI"/>
        <s v="Hamida Khatoon "/>
        <s v="PARWEJ ANSARI"/>
        <s v="ANISHA KHATUN"/>
        <s v="TABASSUM KHATOON"/>
        <s v="RUBY PARWEEN"/>
        <s v="JAMIL ANSARI"/>
        <s v="ARSAD ANSARI"/>
        <s v="AFSANA KHATOON"/>
        <s v="MEENA AGARWAL"/>
        <s v="SAKIL ANSARI"/>
        <s v="BABLU ORAON"/>
        <s v="AFROJ ANSARI"/>
        <s v="SANJAY SAHU"/>
        <s v="Mila Devi "/>
        <s v="LALITA DEVI"/>
        <s v="Rekha Kumari "/>
        <s v="Giridhari Sahu"/>
        <s v="SURAJMANI TOPPO"/>
        <s v="RAMA TOPPO"/>
        <s v="NITU LAKRA"/>
        <s v="SALIMUDDIN ANSARI"/>
        <s v="REKHA DEVI"/>
        <s v="SUMITRA DEVI"/>
        <s v="BAL KISHORE TIWARI"/>
        <s v="BIRENDAR KUMAR GOPE"/>
        <s v="PUSPA DEVI"/>
        <s v="SUBHASH GOPE"/>
        <s v="MAMTA DEVI"/>
        <s v="REENA KUMARI"/>
        <s v="SOMESH GOPE"/>
        <s v="Manga Bhagat "/>
        <s v="Shkila Khatoon "/>
        <s v="Shashi Kala Urain "/>
        <s v="Putun Devi "/>
        <s v="Evaren Khes "/>
        <s v="Halima Khatoon "/>
        <s v="Etwari Urain"/>
        <s v="Nejam Ansari "/>
        <s v="Haidar Ansari "/>
        <s v="Jamahir Ansari "/>
        <s v="Shahid Ansari "/>
        <s v="Manita Khes "/>
        <s v="Habib Ansari "/>
        <s v="Sukru Devi"/>
        <s v="Md Sakil Ansaari "/>
        <s v="Dhaneshwar Mahli "/>
        <s v="Iliyas Khes "/>
        <s v="Sumer Kindo "/>
        <s v="Jamuna Oraon "/>
        <s v="AZAD ANSARI"/>
        <s v="SHABNAM ARA "/>
        <s v="JAYA KACHHAP"/>
        <s v="RAMESH GOPE"/>
        <s v="SARAFAT ANSARI"/>
        <s v="MUSLIM ANSARI"/>
        <s v="JANATUN KHATOON"/>
        <s v="ETWA ORAON"/>
        <s v="GAHNI ORAON"/>
        <s v="SHAMIM ANSARI"/>
        <s v="DEVENDRA KUMAR MAHTO"/>
        <s v="NAUSHAD ANSARI"/>
        <s v="SANGAM TOPPO"/>
        <s v="PAKDI ORAON"/>
        <s v="IMRANA KHATUN"/>
        <s v="KRISHNA KHESH"/>
        <s v="AASMIN KHATUN"/>
        <s v="SALMA PARWEEN"/>
        <s v="JABBAR ANSARI"/>
        <s v="NAUSHAD KHATUN"/>
        <s v="ASMA KHATUN"/>
        <s v="SAHIDA KHATON"/>
        <s v="GAYATRI DEVI"/>
        <s v="TARANNUM PARWEEN"/>
        <s v="SAHADAT ANSARI"/>
        <s v="AMIT ORAON"/>
        <s v="BUTAN DEVI"/>
        <s v="DANISH ANSARI"/>
        <s v="PARAS PASWAN"/>
        <s v="SHADAB ALAM"/>
        <n v="0"/>
        <s v="Suhail Hussain "/>
        <s v="Tara Khes "/>
        <s v="Mahadev Minj"/>
        <s v="Sarik Hussain "/>
        <s v="Pyari Devi "/>
        <s v="GULNAZ PARWEEN"/>
        <s v="JAGAT PAL SAHU"/>
        <s v="PANKAJ KHESS"/>
        <s v="RESHMA KHATUN"/>
        <s v="ISRAT PRAWEEN"/>
        <s v="AFJAL HUSSAIN"/>
        <s v="VIKTORIYA KHESS"/>
        <s v="AIMOON KHATOON"/>
        <s v="MINSARI PRAVEEN"/>
        <s v="SAFINA KHATUN"/>
        <s v="Somra Munda "/>
        <s v="Lalo Munda "/>
        <s v="Sudama Gope "/>
        <s v="Geeta Devi "/>
        <s v="Charo Munda "/>
        <s v="Rani Devi "/>
        <s v="Dhaneshwar Gop "/>
        <s v="Shani Munda "/>
        <s v="Rupan Devi "/>
        <s v="Rajesh Gop "/>
        <s v="Chhoti Devi "/>
        <s v="Shila Devi "/>
        <s v="Anita Mundain "/>
        <s v="LALKU GOPE"/>
        <s v="SUNITA KACHHAP "/>
        <s v="PRATIMA KUMARI"/>
        <s v="MANITAMUNDA KUMARI"/>
        <s v="GANDORI MUNDA"/>
        <s v="JITANI ORAON"/>
        <s v="UPENDRA"/>
        <s v="Beena Kumari "/>
        <s v="Surji Devi "/>
        <s v="Chandu Orain "/>
        <s v="Bishu Oraon "/>
        <s v="Guindi Bhagat "/>
        <s v="ASHOK PRASAD GUPTA"/>
        <s v="KARN KUMAR"/>
        <s v="GHONJHO BHAGTAIN"/>
        <s v="SOMARI ORAON"/>
        <s v="PACHALA ORAIN"/>
        <s v="PUNIT LAL KHANNA"/>
        <s v="KHUSHBU DEVI"/>
        <s v="Mohibul Ohdar "/>
        <s v="ALFIYA KAUSHIN"/>
        <s v="URMILA DEVI"/>
        <s v="Moti Lal Sahu "/>
        <s v="Pawan Kumar Sahu"/>
        <s v="Karma Sahu "/>
        <s v="Prabha Devi "/>
        <s v="CHAMI URAIN"/>
        <s v="SANCHARIYA DEVI"/>
        <s v="MANGAL ORAON"/>
        <s v="JINGI ORAIN"/>
        <s v="Budhram Oran "/>
        <s v="CHALA ORAON"/>
        <s v="AMAR ORAON"/>
        <s v="SOUDHI ORAIN"/>
        <s v="MOHIT KUMAR"/>
        <s v="MAKO ORAIN"/>
        <s v="AMRITA ORAIN"/>
        <s v="VASHODA DEVI"/>
        <s v="PUSANGI ORAIN"/>
        <s v="SUNIL GOPE"/>
        <s v="Ranthu Oraon "/>
        <s v="Saraswati Devi "/>
        <s v="SUNITA DEVI"/>
        <s v="Gita Devi "/>
        <s v="Matim Devi "/>
        <s v="Aruna Kumari "/>
        <s v="RAVI ORAON"/>
        <s v="SURESH GOPE"/>
        <s v="DASHMI DEVI"/>
        <s v="JIBU GOPE"/>
        <s v="SUSHILA DEVI"/>
        <s v="SUKHNATH GOPE"/>
        <s v="BACHAN DEVI"/>
        <s v="SHIV CHARAN GOPE"/>
        <s v="JEET RAM GOPE"/>
        <s v="SUSIMA DEVI"/>
        <s v="SWETA DEVI"/>
        <s v="SOHADRI DEVI"/>
        <s v="MANJU DEVI"/>
        <s v="SIMA KUMARI"/>
        <s v="IRSHAD MIYA"/>
        <s v="PRATIMA URAIN"/>
        <s v="ISHMAT ARA KHATOON"/>
        <s v="VIJAY MAHTO"/>
        <s v="CHARIYA ORAIN"/>
        <s v="RESHMA LAKRA"/>
        <s v="CHARIYA URAIN"/>
        <s v="BUSRAT PRAWEEN"/>
        <s v="Mrs JALHI ORAIN"/>
        <s v="BERSO ORAIN"/>
        <s v="Md RIZWAN ALAM"/>
        <s v="TABREJ ALAM"/>
        <s v="ALIYA TARANNUM"/>
        <s v="VISNI DEVI"/>
        <s v="FULO DEVI"/>
        <s v="MINA ORAIN"/>
        <s v="GITA ORAON"/>
        <s v="BUDU ORAON"/>
        <s v="RAJINA KHATOON"/>
        <s v="UMRA PRAWEEN"/>
        <s v="TABBSUN PRAWEEN"/>
        <s v="RAGHU ORAON"/>
        <s v="SHILA DEVI"/>
        <s v="UDAY GOPE"/>
        <s v="BHARAT GOPE"/>
        <s v="AMIT GOPE"/>
        <s v="DEV PRASAD GOP"/>
        <s v="JHALO DEVI"/>
        <s v="RUPAN LAKRA"/>
        <s v="FULESHWARI DEVI"/>
        <s v="JATRI KERKETTA"/>
        <s v="ANAND GOPE"/>
        <s v="ARJUN ORAON"/>
        <s v="SALEN LAKRA"/>
        <s v="MUNI DEVI"/>
        <s v="HIRU GOPE"/>
        <s v="LAKSHMAN ORAON"/>
        <s v="ARTI KUMARI"/>
        <s v="BAJRANG MINZ"/>
        <s v="BUNDESHWAR MAHLI"/>
        <s v="LALITA LAKRA"/>
        <s v="TARANNUM KHATOON"/>
        <s v="MANJUR ANSARI"/>
        <s v="LAILA KHATUN"/>
        <s v="BARIK ANSARI"/>
        <s v="APSHANA KHATOON"/>
        <s v="JOURA ORAON"/>
        <s v="RUKSHANA KHATOON"/>
        <s v="SHOEB ANSARI"/>
        <s v="SAMIDA KHATOON"/>
        <s v="SHABNAM KHATOON"/>
        <s v="AJIBAN KHATUN"/>
        <s v="SABIHA KHATOON"/>
        <s v="SUMATI KUMARI"/>
        <s v="PRKASH KUMAR GOPE"/>
        <s v="SANJITA KUMARI"/>
        <s v="SUMANTI BARWA"/>
        <s v="RANTHI DEVI"/>
        <s v="KISHUN GOPE"/>
        <s v="BINDESHWER MAHTO"/>
        <s v="KUBLAS DEVI"/>
        <s v="PARDESIA ORAON"/>
        <s v="SANIYARO YARO"/>
        <s v="DUKHNI ORAEN"/>
        <s v="RAMJEET MAHTO"/>
        <s v="HIRAMANI GOPE"/>
        <s v="MR RAMESHWAR MAHTO"/>
        <s v="BUDHNI ORAON"/>
        <s v="SUSMA KACHHAP"/>
        <s v="DIPANJALI KUMARI"/>
        <s v="SUBASTANA BHAGAT"/>
        <s v="BUDHMANI TANA BHAGAT"/>
        <s v="HIRU TIRKEY"/>
        <s v="PRAVEEN TIRKEY"/>
        <s v="MARIAM GURGI TIRKEY"/>
        <s v="DEEPA TIRKEY"/>
        <s v="PRIYA TIRKEY"/>
        <s v="RUBI ORAIN"/>
        <s v="AJAY KUMAR KESHRI"/>
        <s v="VIKAS KUMAR"/>
        <s v="LILAMANI DEVI"/>
        <s v="BUDHUWA TIRKEY"/>
        <s v="HEMANT GOP"/>
        <s v="LILABATI DEVI"/>
        <s v="SULEMAN ANSARI"/>
        <s v="PRAKASH SAHU"/>
        <s v="MUNTAZIR ANSARI"/>
        <s v="YUNUS ANSARI"/>
        <s v="SUKARMANI ORAIEN"/>
        <s v="MUKESH SAHU"/>
        <s v="SANJU KUMARI"/>
        <s v="SANPETH DEVI"/>
        <s v="DASHRATH SAHU"/>
        <s v="PARMESHWAR SAHU"/>
        <s v="NIRASO DEVI"/>
        <s v="MANISH ORAON"/>
        <s v="AGNU ORAON"/>
        <s v="ARJUN SAHU"/>
        <s v="PRAKASH KUMAR SAHU"/>
        <s v="CHANDU ORAIN"/>
        <s v="DEWALI ORAIN"/>
        <s v="SAKALU ORAON"/>
        <s v="ARUN KUMAR SAHU"/>
        <s v="RAJU SAHU"/>
        <s v="RAM NATH SAHU"/>
        <s v="SHIBANI ORAON"/>
        <s v="MANNATIYA KUMARI"/>
        <s v="SHIVSHANKAR GOPE"/>
        <s v="SIMA DEVI"/>
        <s v="Birsee Orain"/>
        <s v="Sunil Oraon "/>
        <s v="Basudev Mahto "/>
        <s v="Jatru Oraon "/>
        <s v="Gulsan Khatoon "/>
        <s v="Shyam Sahu "/>
        <s v="Sangeeta Devi"/>
        <s v="Lakhan Gope "/>
        <s v="Reshmi Kumari "/>
        <s v="Pano Devi "/>
        <s v="SAFIULLA ANSARI"/>
        <s v="BIMALA DEBI"/>
        <s v="PARWATI KUMARI"/>
        <s v="MAKBUL ANSARI"/>
        <s v="CHANUWA KEVAT"/>
        <s v="MINA KUMARI"/>
        <s v="AFINDAR SAHU"/>
        <s v="BUDHAN ORAOIN"/>
        <s v="RIYA KUMARI"/>
        <s v="MIRA DEVI"/>
        <s v="ETAVARI URAIN"/>
        <s v="KIRAN ORAIN"/>
        <s v="CHOTAN SAHU"/>
        <s v="KISHOR SAHU"/>
        <s v="SANDHYA ORAON"/>
        <s v="GITA URAIN"/>
        <s v="SUKHAN KEVAT"/>
        <s v="TULSI ORAON"/>
        <s v="MUSTREE PARWEEN"/>
        <s v="AJANTI DEVI"/>
        <s v="SANDEEP GOPE"/>
        <s v="RAIS ANSARI"/>
        <s v="HAKMUL ANSARI"/>
        <s v="CHARO ORAON"/>
        <s v="BASANTI DEVI"/>
        <s v="SANJIDA KHTAUN"/>
        <s v="SOMA TIGGA"/>
        <s v="DIGAMBAR MAHTO"/>
        <s v="ASMINA KHATOON"/>
        <s v="SANGIDA KHATOON"/>
        <s v="SHAKUR ANSARI"/>
        <s v="BUDHANI ORAIN"/>
        <s v="RUKSHANA KHATUN"/>
        <s v="MURTAJU ANSARI"/>
        <s v="TABARAQ ANSARI"/>
        <s v="SANJAY ORAON"/>
        <s v="RATANI URAIN"/>
        <s v="RAJIDA KHATOON"/>
        <s v="MAHFOOJ ANSARI"/>
        <s v="DAYA MAHTO"/>
        <s v="KHURSHID ANSARI"/>
        <s v="ASHISH KACHHAP"/>
        <s v="GANESH ORAON"/>
        <s v="USHA DEVI"/>
        <s v="AMAR KUMAR SAHU"/>
        <s v="RANIKA KUMARI"/>
        <s v="DEVANTI DEVI"/>
        <s v="MANI DEVI"/>
        <s v="BIJAY KUMAR"/>
        <s v="GURIYA KUMARII"/>
        <s v="BHOLA SAHU"/>
        <s v="Bandhu Sahu "/>
        <s v="KATIBAN KHATOON"/>
        <s v="Balak Gope "/>
        <s v="Bhikharm Oraon "/>
        <s v="ANIL UROV"/>
        <s v="Tanu Kumari "/>
        <s v="Mina Devi "/>
        <s v="Sidik Ansari "/>
        <s v="Madhya Oraon "/>
        <s v="Laxmi Devi "/>
        <s v="MANOHAR SAHU"/>
        <s v="SOHNA ANJUM"/>
        <s v="GULNAJ KHATUN"/>
        <s v="KHATIJA KHATUN"/>
        <s v="KALIMA KHATUN"/>
        <s v="RANJAY MAHLI"/>
        <s v="SIBAN DEVI"/>
        <s v="RITA DEVI"/>
        <s v="MANISH TIRKEY"/>
        <s v="SUSMITA KUMARI"/>
        <s v="SINGRAEN KHALKHO"/>
        <s v="PRINCE KUMAR"/>
        <s v="Ajit Kumar Sahu"/>
        <s v="SARITA DEVI"/>
        <s v="SANTOSH ORAON"/>
        <s v="Suresh Gope "/>
        <s v="Amardip Sahu "/>
        <s v="SUMAN TIRKEY"/>
        <s v="PUPEN KHALKHO"/>
        <s v="Ravi Gop"/>
        <s v="KALESHWAR GOPE"/>
        <s v="UPENDRA GOP"/>
        <s v="PARWATI DEVI"/>
        <s v="AJAY KUMAR GOPE"/>
        <s v="Pushpa Devi "/>
        <s v="SHIVANTI DEVI"/>
        <s v="BRAJASH KUMAR TIWARY"/>
        <s v="ABHAY KUMAR GOP"/>
        <s v="Ashok Thakur "/>
        <s v="Rajesh Gope "/>
        <s v="Ajay Gop "/>
        <s v="Mumtaj Khatun "/>
        <s v="Bindu Oraon "/>
        <s v="Hasina Khatun "/>
        <s v="Rubeda Khatun "/>
        <s v="Laxmi Oraon "/>
        <s v="Ritu Ekka "/>
        <s v="Chariya Urain "/>
        <s v="Munesa khautun"/>
        <s v="LACHCHU ORAON"/>
        <s v="Sahidan Khatoon "/>
        <s v="Prahlad Oraon "/>
        <s v="Israt Praween "/>
        <s v="SAGIYA ORAIN"/>
        <s v="NAJIYA AMIN"/>
        <s v="DURGI ORAON"/>
        <s v="RAJIYA KHATUN"/>
        <s v="Chand Ansari "/>
        <s v="MAFRUJA KHATOON"/>
        <s v="Suraiya Khatun "/>
        <s v="Chhuniya Devi "/>
        <s v="Balo Urain "/>
        <s v="Nandi Oraon "/>
        <s v="Dahri Urain"/>
        <s v="Kalim Ansari "/>
        <s v="Pandey Kujur "/>
        <s v="Shati Oraon "/>
        <s v="Sumitra Oraon "/>
        <s v="Soni Kumari "/>
        <s v="Chandramani Orain "/>
        <s v="Shama Parween "/>
        <s v="Abdus Subhan Ansari "/>
        <s v="Lakhi Orain "/>
        <s v="Faga Oraon "/>
        <s v="Saleha Khatoon "/>
        <s v="Mahadev Gope "/>
        <s v="Izhar Alam "/>
        <s v="LAKHO URAIN"/>
        <s v="GULSHAN KHATUN"/>
        <s v="RUKMANI TOPPO"/>
        <s v="NARGISH KHATUN"/>
        <s v="SOMRA ORAON"/>
        <s v="BHAGMANIYA ORAIN"/>
        <s v="SAMIR ANSARI"/>
        <s v="SAJRUN KHATUN"/>
        <s v="NAIEN ANSARI"/>
        <s v="MOBARAK ANSARI"/>
        <s v="SABITA DEVI"/>
        <s v="RIZWAAN ANSARI"/>
        <s v="AMIT XALXO"/>
        <s v="ENDU ORAON"/>
        <s v="SABILA KHATOON"/>
        <s v="RUKSANA KHATUN"/>
        <s v="REENA LAKRA"/>
        <s v="SANDEEP ORAON"/>
        <s v="ARBAJ ANSARI"/>
        <s v="ANIL KHALKHO"/>
        <s v="BAHRU ORAON"/>
        <s v="PUSHPA ORAIN"/>
        <s v="CHAWA ORAON"/>
        <s v="NAVEEN ORAON"/>
        <s v="JAUNI ORAIN"/>
        <s v="BIGO ORAON"/>
        <s v="KAUSHILA DEVI"/>
        <s v="BIJAY SHREE KUJUR"/>
        <s v="RADHIKA TOPPO"/>
        <s v="REYAJUL ANSARI"/>
        <s v="Paras Mahto "/>
        <s v="Sandhya Oraon "/>
        <s v="Rubi Khatun "/>
        <s v="Sanjeev Kumar "/>
        <s v="Sukra Mahli "/>
        <s v="Sonil Kispotta"/>
        <s v="Karmi Urain "/>
        <s v="SAHARUN ANSARI"/>
        <s v="NAGESHWAR ORAON"/>
        <s v="KAMLI DEVI"/>
        <s v="BUDHNA ORAON"/>
        <s v="KURESHA KHATUN"/>
        <s v="ANUP KUMAR"/>
        <s v="LASIRAN KHATOON"/>
        <s v="BASUDEV ORAON"/>
        <s v="RAJU YADAV"/>
        <s v="RINA KUMARI"/>
        <s v="ROSHAN KHATUN"/>
        <s v="PHAGU ORAON"/>
        <s v="VILCHEN KACHHAP"/>
        <s v="RASLUN KHATUN"/>
        <s v="BAIJNATH GOPE"/>
        <s v="DASMI DEVI"/>
        <s v="PREMIKA EKKA"/>
        <s v="MONO DEVI "/>
        <s v="KRISHANA GOPE"/>
        <s v="MANUEL EKKA"/>
        <s v="SAMINA KHATUN"/>
        <s v="PANCHU GOPE"/>
        <s v="NASIMA KHATUN"/>
        <s v="IRSHAD ANSARI"/>
        <s v="NANKU GOPE"/>
        <s v="SUSHMITA KUMARI"/>
        <s v="LAKSHMI DEVI"/>
        <s v="BANUWA ORAON"/>
        <s v="KHADDI OARAON"/>
        <s v="BIKESH ORAON"/>
        <s v="PUNAM DEVI"/>
        <s v="IMARANI"/>
        <s v="JITENDRA MAHTO"/>
        <s v="MUKESH ORAON"/>
        <s v="SUNIL TIGGA"/>
        <s v="PANKAJ GOP"/>
        <s v="SHASI ORAON"/>
        <s v="RUSTAM ANSARI"/>
        <s v="BUDHWA ORAON"/>
        <s v="JITAN DEVI"/>
        <s v="HOLIKA KUMARI"/>
        <s v="SATISH ORAON"/>
        <s v="BIGALAHI KHATUN"/>
        <s v="MAHADEO ORAON"/>
        <s v="LILMUNI DEVI"/>
        <s v="AKHTARI KHATOON"/>
        <s v="BIMLA DEVI"/>
        <s v="BALKU ORAON"/>
        <s v="SITA DEVI"/>
        <s v="AYUSH ORAON"/>
        <s v="SILA DEVI"/>
        <s v="SOMNATH ORAON"/>
        <s v="JANKI DEVI"/>
        <s v="SABIR ANSARI"/>
        <s v="PAWAN MAHTO"/>
        <s v="PRIYA KUJUR"/>
        <s v="ANAMUL HAQUE"/>
        <s v="ANJALI KUMARI"/>
        <s v="GOPAL SAHU"/>
        <s v="URMEELA DEVI"/>
        <s v="KARMI ORAON"/>
        <s v="NAMITA DEVI"/>
        <s v="RAMU ORAON"/>
        <s v="CHANCHALA DEVI"/>
        <s v="DEVAKI DEVI"/>
        <s v="PARMUKH MUNDA"/>
        <s v="RUKMANI DEVI"/>
        <s v="SUKHDEV ORAON"/>
        <s v="SARO DEVI"/>
        <s v="PARWATI BHAGAT"/>
        <s v="RINA DEVI"/>
        <s v="TARA DEVI"/>
        <s v="LAKSHMI GOPE"/>
        <s v="GUNJARIYA DEVI"/>
        <s v="LALITA KUMARI"/>
        <s v="VILAYAYI DEVI"/>
        <s v="NANDAN AHIR"/>
        <s v="NIRASHO DEVI"/>
        <s v="PRAKASH MUNDA"/>
        <s v="DHNAO ORAON"/>
        <s v="KAJAL KUMARI"/>
        <s v="BINDESHWAR GOPE"/>
        <s v="DEONARAYAN SINGH"/>
        <s v="BAHADUR GOPE"/>
        <s v="OM NAND TIWARY"/>
        <s v="CHAMRA GOPE"/>
        <s v="PARWATI ORAON"/>
        <s v="LAXMAN GOPE"/>
        <s v="RINKI DEVI"/>
        <s v="ANKITA ORAON"/>
        <s v="RADHA DEVI"/>
        <s v="AMIRIKA DEVI"/>
        <s v="AADYA PATHAK"/>
        <s v="RAJESH NAND TIWARI"/>
        <s v="JAGARNATH ORAON"/>
        <s v="SHAMBHURAM PATHAK"/>
        <s v="RAMA ORAON"/>
        <s v="MAHESHWAR ORAON"/>
        <s v="SAHINA KHATUN"/>
        <s v="NAZMA"/>
        <s v="MAHFUJ ANSARI"/>
        <s v="THAHEMUN KHATUN"/>
        <s v="MUMTAJ ALAM"/>
        <s v="BULAND AKHTAR"/>
        <s v="MANIR ANSARI"/>
        <s v="ISMAT JAHA"/>
        <s v="NEYAMAT ANSARI"/>
        <s v="SHAKINA KHATUN"/>
        <s v="RUKHSANA KHATUN"/>
        <s v="IDRISH ANSARI"/>
        <s v="ISRAT KHATUN"/>
        <s v="REHANA PRAWEEN"/>
        <s v="SAJIRA"/>
        <s v="RASIDA PARWEEN"/>
        <s v="KAYUM ANSARI"/>
        <s v="PUJA KUMARI"/>
        <s v="JUBER ANSARI"/>
        <s v="HASIM ANSARI"/>
        <s v="DIPIKA DEVI"/>
        <s v="ANNA SUSHMA KHALKHO"/>
        <s v="SALMAN ANSARI"/>
        <s v="SAHANAZ PRAVIN KHATUN"/>
        <s v="PRAMILA DEVI"/>
        <s v="DEEPAK TIGGA"/>
        <s v="RAVI TIRKEY"/>
        <s v="SHEKHAR PRASAD"/>
        <s v="AMRIT TIRKEY"/>
        <s v="ALAM ANSARI"/>
        <s v="MARKASH TIRKEY"/>
        <s v="UNIL LAKRA"/>
        <s v="VIKASH GOPE"/>
        <s v="SAVITRI DEVI"/>
        <s v="MAHAVIR ORAON"/>
        <s v="RIKESH KUMAR MAHTO"/>
        <s v="SUSHMA TOPPO"/>
        <s v="VISHNU LOHRA"/>
        <s v="LAKHNA ORAON"/>
        <s v="SUJATA KUMARI"/>
        <s v="RATAN MAHLI"/>
        <s v="SHIKHA ORAON"/>
        <s v="Bikram Gop"/>
        <s v="Akshay Tirkey"/>
        <s v="VISHNU TIRKEY"/>
        <s v="ETWARI ORAIN"/>
        <s v="LILAWATI DEVI"/>
        <s v="BALI DEVI"/>
        <s v="AFINDRA MAHTO"/>
        <s v="SUNITA ORAIN"/>
        <s v="KIRAN KUMARI"/>
        <s v="ARTI DEVI"/>
        <s v="ANJANI KUMARI"/>
        <s v="MD SABAN ANSARI"/>
        <s v="CHANGO ORAON"/>
        <s v="MARIYAM KHALKHO"/>
        <s v="HISRON TIRKEY"/>
        <s v="SONI DEVI"/>
        <s v="SABNAM TIGGA"/>
        <s v="RAMESH ORAON"/>
        <s v="JAYANTI KUMARI"/>
        <s v="MANJHU KUMARI"/>
        <s v="LAXAMI KUMARI"/>
        <s v="LAKHIMANI DEVI"/>
        <s v="ATAVA ORAON"/>
        <s v="NIDHI MINJ"/>
        <s v="ABUL ANSARI"/>
        <s v="SHILA MINZ"/>
        <s v="SANJIDA KHATUN"/>
        <s v="NEHA KUMARI"/>
        <s v="REKHA ORAIN"/>
        <s v="ANITA MINZ"/>
        <s v="SHRIYA KUMARI"/>
        <s v="USHA ORAIN"/>
        <s v="TASIMA KHATUN"/>
        <s v="SAROJ MINZ"/>
        <s v="PRADEEP ORAON"/>
        <s v="MUMTAJ KHATUN"/>
        <s v="SHABANA KHATOON"/>
        <s v="ABDUL SATTAR"/>
        <s v="BUDHESHWARI DEVI"/>
        <s v="DILU MAHTO"/>
        <s v="PUSHPA MINZ"/>
        <s v="GITA DEVI"/>
        <s v="SUSHMITA ORAON"/>
        <s v="SANIJA KHATUN"/>
        <s v="TARANNUM BEGAM"/>
        <s v="DHANKU GOP"/>
        <s v="ISRAFIL ANSARI"/>
        <s v="NAHIDA KHATOON"/>
        <s v="BRAJ MAHTO"/>
        <s v="ROSHNI KERKETTA"/>
        <s v="LALCHAND GOPE"/>
        <s v="SHASHI KUMAR"/>
        <s v="SHEELA DEVI"/>
        <s v="BINA GARI"/>
        <s v="ANISA KHATOON"/>
        <s v="MARIYAM KHATOON"/>
        <s v="PETER KERKETTA"/>
        <s v="RESHMA PARWEEN"/>
        <s v="BUDHAN ORAON"/>
        <s v="KHUSHBOO KUJUR"/>
        <s v="PUNIT ORAON"/>
        <s v="SUSHIL BHAGAT"/>
        <s v="PRAKRITI KUJUR"/>
        <s v="MUNDAIR DEVI"/>
        <s v="CHANDAN TIWARI"/>
        <s v="SIVANI KUMARI"/>
        <s v="UMESH KUMAR KUSHWAHA"/>
        <s v="SHYAM K KUSHWAHA"/>
        <s v="Vikram Kumar Kuswaha "/>
        <s v="Premamati Devi "/>
        <s v="Janki Devi "/>
        <s v="Priti Rambha "/>
        <s v="Yashwant Kumar Thakur "/>
        <s v="Asma parween "/>
        <s v="Sunita devi "/>
        <s v="Rajendra Mahto "/>
        <s v="Mulchand Gope "/>
        <s v="Umesh mahto "/>
        <s v="Anand Mahto "/>
        <s v="SANDIP MAHTO"/>
        <s v="BIKAS KUMAR"/>
        <s v="SUGANDH DEVI"/>
        <s v="Santu Kumar Nayak "/>
        <s v="Veena Devi "/>
        <s v="Paresh Sahu "/>
        <s v="SARTHI KUMAR NAYAK"/>
        <s v="ROKAIYA KHATUN"/>
        <s v="BHIM SAHU"/>
        <s v="SACHIN KUMAR SAHU"/>
        <s v="BANSHI SINGH"/>
        <s v="Phuleshwar Munda "/>
        <s v="Lalo Devi "/>
        <s v="Punelel Mahto "/>
        <s v="Fulo Devi "/>
        <s v="Devnti Devi "/>
        <s v="Dilmain Devi "/>
        <s v="Sonalal Mahto "/>
        <s v="Surajo Devi "/>
        <s v="Paulis Ekka "/>
        <s v="Kiran Devi "/>
        <s v="SHIVLAL MAHTO"/>
        <s v="MADAN MAHTO"/>
        <s v="BARJU MAHTO"/>
        <s v="PUNIYA DEVI"/>
        <s v="LALO DEVI"/>
        <s v="LALI KUMARI"/>
        <s v="BABITA DEVI"/>
        <s v="MAHANAND MAHTO"/>
        <s v="ANSHU KUMARI"/>
        <s v="BALESHWAR MAHTO"/>
        <s v="ROSHNI DEVI"/>
        <s v="RAMKUMAR MAHTO"/>
        <s v="KIRAN DEVI"/>
        <s v="NASIM ANSARI"/>
        <s v="SAMIM ANSARI"/>
        <s v="Jaleshwar Mahto "/>
        <s v="Kanti Kumari "/>
        <s v="Lakshmi Devi "/>
        <s v="Ramo Gope "/>
        <s v="Shyam Sundar Sahu "/>
        <s v="Yashoda Devi "/>
        <s v="Hari Charan Ram "/>
        <s v="Savita Devi "/>
        <s v="Neha Kumari "/>
        <s v="ANCHAL KUMARI"/>
        <s v="SHUGNI DEVI"/>
        <s v="ROHIT KUMAR YADAV"/>
        <s v="LACHHO ORAIN"/>
        <s v="MAHARA ORAON"/>
        <s v="MINA DEVI"/>
        <s v="BANDO ORAON"/>
        <s v="SURESH MAHTO"/>
        <s v="SARASWATI ORAON"/>
        <s v="VIRANG ORAON"/>
        <s v="MINA ORAON"/>
        <s v="SUMATI ORAON"/>
        <s v="GHURNI DEVI"/>
        <s v="ATUL KUMAR"/>
        <s v="SAVITA DEVI"/>
        <s v="DASHMANI ORAON"/>
        <s v="JITRAM BHAGAT"/>
        <s v="SUNITA ORAON"/>
        <s v="JAYMUN KHATUN"/>
        <s v="MERATUN KHATUN"/>
        <s v="JIDI ORAIN"/>
        <s v="KALPANA KUMARI"/>
        <s v="DEWANTI ORAON"/>
        <s v="BHANO ORAON"/>
        <s v="RUBI ORAON"/>
        <s v="SUMAN EKKA"/>
        <s v="MUNITA DEVI"/>
        <s v="DAMIYA DEVI ORAON"/>
        <s v="LALMANI DEVI"/>
        <s v="KALESHWAR MUNDA"/>
        <s v="MUNKA DEVI"/>
        <s v="SUGIYA DEVI"/>
        <s v="JOGANATH MAHTO"/>
        <s v="KANCHAN DEVI"/>
        <s v="SUPRIYA DEVI"/>
        <s v="PUJAN ORAIN"/>
        <s v="MANI MAHTO"/>
        <s v="YASHODA DEVI"/>
        <s v="BALMATI DEVI"/>
        <s v="SUMITRA KERKETTA"/>
        <s v="SAHODARA DEVI"/>
        <s v="RAMESH MAHTO"/>
        <s v="MANJU KUJUR"/>
        <s v="JOSEF KUJUR"/>
        <s v="BIRSA GOP"/>
        <s v="ASHOK GOPE"/>
        <s v="SUKRO DEVI"/>
        <s v="NARENDRA GOPE"/>
        <s v="MANOJ BAKHLA"/>
        <s v="KANDRU GOP"/>
        <s v="ANASALEN KUJUR"/>
        <s v="DURGA GOPE"/>
        <s v="KAMLO DEVI"/>
        <s v="UMASH GOPE"/>
        <s v="TASLIM ALI"/>
        <s v="SAHBAJ ANSARI"/>
        <s v="PUTUL MINZ"/>
        <s v="DANIYAL KUJUR"/>
        <s v="REETA KUJUR"/>
        <s v="ANITA TOPPO"/>
        <s v="NIRMAL KUJUR"/>
        <s v="MUNI KUJUR"/>
        <s v="BRIJIT KUJUR"/>
        <s v="FULMANI BAKHLA"/>
        <s v="NITU DEVI"/>
        <s v="PANCHU ORAON"/>
        <s v="Savitri Oraon "/>
        <s v="RAM LAKHAN ORAON"/>
        <s v="FATMA KHATUN"/>
        <s v="LUTDEV ORAON"/>
        <s v="SAMINA KHATOON"/>
        <s v="SUKA ORAON"/>
        <s v="NIRMALA VICTORIYA BHOURA"/>
        <s v="ABUREHAN ANSARI"/>
        <s v="SAMRUDDIN ANSARI"/>
        <s v="SAFAR ANSARI"/>
        <s v="PUJA ORAON"/>
        <s v="NILMANI DEVI"/>
        <s v="GULSHAN KHATOON"/>
        <s v="MANGU ORAON"/>
        <s v="BANDHNA ORAON"/>
        <s v="NURESHA KHATUN"/>
        <s v="ANJALI TOPPO"/>
        <s v="NITU ORAON"/>
        <s v="MEHRUN KHATUN"/>
        <s v="SARITA KUMARI"/>
        <s v="ANISHA KHATOON"/>
        <s v="RAHUL GOPE"/>
        <s v="RAMBILAS ORAON"/>
        <s v="JUBEDA KHATUN"/>
        <s v="SABIRAN KHATUN"/>
        <s v="GAYATRI ORAON"/>
        <s v="ADITYA GOPE"/>
        <s v="ANIMA TIRKEY"/>
        <s v="WASIMA KHATOON"/>
        <s v="MAHMUD ANSARI"/>
        <s v="RASIDA KHATUN"/>
        <s v="AFJAL ANSARI"/>
        <s v="SUNIL BHAGAT"/>
        <s v="Satyam Chouhan "/>
        <s v="RAM NATH MUNDA"/>
        <s v="SHUKDEV MAHTO"/>
        <s v="PATI RAM MAHTO"/>
        <s v="HADIS ANSARI"/>
        <s v="MAJRUN KHATOON"/>
        <s v="AFSANA PARWEEN"/>
        <s v="MANJOOR ANSARI"/>
        <s v="JAMSHED ANSARI"/>
        <s v="Ashok Mahto "/>
        <s v="MITHLESH BHANDARI"/>
        <s v="RAJU KUMAR"/>
        <s v="AJAY KUMAR"/>
        <s v="PADUM BEDIYA"/>
        <s v="DHANANJAY BHANDARI"/>
        <s v="FIRDOSH ANSARI"/>
        <s v="SAIRA KHATOON"/>
        <s v="KALIRAM MAHTO"/>
        <s v="BALKO DEVI"/>
        <s v="Shravan Kumar Singh"/>
        <s v="SHEETAL KUMAR MAHTO"/>
        <s v="ARMAN ANSARI"/>
        <s v="NUSRAT JAHAN"/>
        <s v="GYAN RANJAN MAHTO"/>
        <s v="ABHISHEK MAHTO"/>
        <s v="KUSHESHWAR MAHTO"/>
        <s v="GAFAR ANSARI"/>
        <s v="LAXMI DEVI"/>
        <s v="BABULAL MAHTO"/>
        <s v="ARUN KUMAR MAHTO"/>
        <s v="SITARAM MAHTO"/>
        <s v="AGAM LAL MAHTO"/>
        <s v="RAM NARAYAN MAHTO"/>
        <s v="PRITI KUMARI"/>
        <s v="YUVRAJ KUMAR MAHTO"/>
        <s v="SIDDIK ANSARI"/>
        <s v="MANINATH MAHTO"/>
        <s v="MUNNI DEVI"/>
        <s v="TINKU KUMAR"/>
        <s v="FULMANI DEVI"/>
        <s v="MAHESH MAHTO"/>
        <s v="NARESH MAHTO"/>
        <s v="ASHARAM MUNDA"/>
        <s v="JINNAT PARWEEN"/>
        <s v="SUGANTI DEVI"/>
        <s v="BINOD SAHU"/>
        <s v="GANESH KUMAR"/>
        <s v="TETRI DEVI"/>
        <s v="NAND KISHOR MAHTO"/>
        <s v="LOCHAN SAHU"/>
        <s v="DEEPAK KUMAR"/>
        <s v="JHIRGA ORAON"/>
        <s v="NARESH SAHU"/>
        <s v="PACHU ORAON"/>
        <s v="SURESH SAHU"/>
        <s v="VIDYAWATI DEVI"/>
        <s v="BUNCHI DEVI"/>
        <s v="SUSHMA DEVI"/>
        <s v="KOLHA SAHU"/>
        <s v="RATAN DEVI"/>
        <s v="NIRALA DEVI"/>
        <s v="BIREN KUMAR"/>
        <s v="SURTI DEVI"/>
        <s v="MASTMANRAJ MAHTO"/>
        <s v="PARO DEVI"/>
        <s v="BUDHAN DEVI"/>
        <s v="KESHMATI DEVI"/>
        <s v="GOVIND MAHTO"/>
        <s v="NISHANT KUMAR"/>
        <s v="DINESH MAHTO"/>
        <s v="DHANIRAM MAHTO"/>
        <s v="BABURAM GOPE"/>
        <s v="SANJU DEVI"/>
        <s v="FULMATI DEVI"/>
        <s v="YUGEL MAHTO"/>
        <s v="TIRTHNATH MAHTO"/>
        <s v="MAHESHWER MUNDA"/>
        <s v="VINITA KUMARI"/>
        <s v="LAKHAN MAHTO"/>
        <s v="RAJENDRA BEDIYA"/>
        <s v="MAHESHWARI DEVI"/>
        <s v="RAJMANI DEVI"/>
        <s v="MAHABIR BEDIA"/>
        <s v="LALKO DEVI"/>
        <s v="JADO BEDIYA"/>
        <s v="RIYA MUNDA"/>
        <s v="DEEPAK KUMAR SAHU"/>
        <s v="KANTI DEVI"/>
        <s v="RAVI KUMAR SAHU"/>
        <s v="JUNAID ANSARI"/>
        <s v="FIROZ KHAN"/>
        <s v="TANUJAKHATUN AKBAR KHAN"/>
        <s v="ASRITA DEVI"/>
        <s v="RUPA KUMARI"/>
        <s v="BALKISHUN MAHTO"/>
        <s v="SURAJ MAHTO"/>
        <s v="KAVITA KUMARI"/>
        <s v="SHYAM KUMAR YADAV"/>
        <s v="DUDHESHWAR YADAV"/>
        <s v="VIKASH KUMAR YADAV"/>
        <s v="GURUVENDRA KUMAR YADAV"/>
        <s v="SUNIL MUNDA"/>
        <s v="DASHRATH KUMAR MAHTO"/>
        <s v="KRISHNA YADAV"/>
        <s v="VIMLA DEVI"/>
        <s v="MANOHAR YADAV"/>
        <s v="PHOTO DEVI"/>
        <s v="TEJWANTI DEVI"/>
        <s v="BASUDEO MAHTO"/>
        <s v="BINITA KUMARI"/>
        <s v="PUNAM KUMARI"/>
        <s v="ASHOK PRAJAPATI"/>
        <s v="BILASO KUMARI"/>
        <s v="BHUNESHWAR MAHTO"/>
        <s v="NIKITA DEVI"/>
        <s v="BALU MAHTO"/>
        <s v="SUMANTI KUMARI"/>
        <s v="BHUNESHWAR SHIKHAR"/>
        <s v="PRAVEEN KUMAR MAHTO"/>
        <s v="BALKU MAHTO"/>
        <s v="BAHADUR MAHTO"/>
        <s v="RESHMI KUMARI"/>
        <s v="PURNIMA DEVI"/>
        <s v="ANITA KUMARI"/>
        <s v="KALAVATI DEVI"/>
        <s v="RAJANTI DEVI"/>
        <s v="RAMJIT BHAGAT"/>
        <s v="KINU YADAV"/>
        <s v="AJAY YADAV"/>
        <s v="BHIM MUNDA"/>
        <s v="SUMITRA KUMARI"/>
        <s v="SURESH YADAV"/>
        <s v="PARMESHWAR YADAV"/>
        <s v="ARJUN YADAV"/>
        <s v="BHUNESHWAR YADAV"/>
        <s v="SUSHIL YADAV"/>
        <s v="PREM YADAV"/>
        <s v="SURAJ KUMAR YADAV"/>
        <s v="TITO DEVI"/>
        <s v="SURYANATH YADAV"/>
        <s v="MOTI LAL MAHTO"/>
        <s v="LAKSHMI NARAYAN YADAV"/>
        <s v="SABITA KUMARI"/>
        <s v="BASANTI KUMARI"/>
        <s v="MANTOSH MUNDA"/>
        <s v="ANIL YADAV"/>
        <s v="MAINWA DEVI"/>
        <s v="SARASWATI KUMARI"/>
        <s v="TOLASMANI DEVI"/>
        <s v="RITAWA DEVI"/>
        <s v="CHHOTAN KUMAR YADAV"/>
        <s v="PRABHU MAHTO"/>
        <s v="SUKHDEV KUMAR GANJHU"/>
        <s v="MANITA DEVI"/>
        <s v="BIGNI DEVI"/>
        <s v="NARESH YADAV"/>
        <s v="NITESH KUMAR YADAV"/>
        <s v="GANESH YADAV"/>
        <s v="KRANTI DEVI"/>
        <s v="KAJAL RAJ YADAV"/>
        <s v="LAXMAN YADAV"/>
        <s v="MAHESH YADAV"/>
        <s v="SUSHMA KUMARI"/>
        <s v="GEETA KUMARI"/>
        <s v="MAHESH RAM"/>
        <s v="SUMIT YADAV"/>
        <s v="ADESH YADAV"/>
        <s v="ROHIT YADAV"/>
        <s v="BINOD KUMAR YADAV"/>
        <s v="JASODA DEVI"/>
        <s v="ANJU KUMARI"/>
        <s v="SABLU MAHTO"/>
        <s v="SITAMUNI DEVI"/>
        <s v="MANGRI DEVI"/>
        <s v="NARAYAN MAHTO"/>
        <s v="MUNIYA DEVI"/>
        <s v="SANDIP KUMAR MAHTO"/>
        <s v="KHUSHBU KUMARI"/>
        <s v="SUMAN KUMAR YADAV"/>
        <s v="KALIM ANSARI"/>
        <s v="MALIKA KHATOON"/>
        <s v="SHIV BHAGAT"/>
        <s v="TASLIM ANSARI"/>
        <s v="SUNJEET ORAON"/>
        <s v="SAROJNI BHAGAT"/>
        <s v="MEENA DEVI"/>
        <s v="WILLIAM KUMAR"/>
        <s v="KULESHWAR MAHTO"/>
        <s v="KAMAL KISHORE MAHTO"/>
        <s v="BAIJU ORAON"/>
        <s v="JAYNTI DEVI"/>
        <s v="SOURAV KUMAR YADAV"/>
        <s v="TAPESHWAR YADAV"/>
        <s v="ANIL KUMAR SINGH"/>
        <s v="BIPIN KUMAR YADAV"/>
        <s v="KAPURVA DEVI"/>
        <s v="RASHIDA KHATUN"/>
        <s v="OM PRAKASH KUMAR"/>
        <s v="Ranjan Kumar"/>
        <s v="GUDIYA KUMARI"/>
        <s v="CHINTA DEVI"/>
        <s v="ANJNA KUMARI"/>
        <s v="MANITA KUMARI"/>
        <s v="RAMPRASAD YADAV"/>
        <s v="JAGARNATH SAW"/>
        <s v="MOHAN YADAV"/>
        <s v="RAVI RAJ KUMAR YADAV"/>
        <s v="BINA DEVI"/>
        <s v="MANJIT KUMAR"/>
        <s v="MATIYA DEVI"/>
        <s v="ARVIND KUMAR"/>
        <s v="HARKESH CHAUHAN"/>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DEEPAK MAHTO"/>
        <s v="SANJAY MUNDA"/>
        <s v="MANOJ ROSHAN MINZ"/>
        <s v="ALOK KUMAR YADAV"/>
        <s v="NAGVA DEVI"/>
        <s v="MD SALEH"/>
        <s v="SURAJ RAM"/>
        <s v="RABINA BIBI"/>
        <s v="SARIF ANSARI"/>
        <s v="AJMINA KHATUN"/>
        <s v="KYAMUDDIN ANSARI"/>
        <s v="GAJALA PRAWEEN"/>
        <s v="UMAR FARUK ANSARI"/>
        <s v="JABIR ANSARI"/>
        <s v="ISLAM ANSARI"/>
        <s v="MITHILESH PRASAD SAHU"/>
        <s v="ALAUDDIN ANSARI"/>
        <s v="DHARMENDRA ORAON"/>
        <s v="KISTO ORAON"/>
        <s v="SUKHAN LOHRA"/>
        <s v="CHANDRA KISHOR ORAON"/>
        <s v="DULARI DEVI"/>
        <s v="SADIK ANSARI"/>
        <s v="VAHID ANSARI"/>
        <s v="SOBRAN ORAON"/>
        <s v="MUKHLAL SAHU"/>
        <s v="JITENDRA SAHU"/>
        <s v="Nurjahan Khatun"/>
        <s v="IMTIYAZ ANSARI"/>
        <s v="RABANI ANSARI"/>
        <s v="BABULAL ORAON"/>
        <s v="MAHANAND TOPPO"/>
        <s v="RAJKUMAR ORAON"/>
        <s v="BISESAR ORAON"/>
        <s v="ASIK ANSARI"/>
        <s v="BAJRANG SAHU"/>
        <s v="KARAMDEV ORAON"/>
        <s v="BINDELAL ORAON"/>
        <s v="TAIMUR ANSARI"/>
        <s v="BIJAY ORAON"/>
        <s v="AMINA KHATUN"/>
        <s v="CHARNU ORAON"/>
        <s v="SANJAY LAKRA"/>
        <s v="PANDU ORAON"/>
        <s v="PARUWA ORAON"/>
        <s v="RAJUL ANSARI"/>
        <s v="DHIRAN THAKUR"/>
        <s v="HEMANTI DEVI"/>
        <s v="SALMA KHATUN"/>
        <s v="ANITA ORAON"/>
        <s v="REKHA KUMARI"/>
        <s v="SARITA ORAON"/>
        <s v="RAJINDER SAHU"/>
        <s v="ALTAB ANSARI"/>
        <s v="SULTANA BIBI"/>
        <s v="SONI KUMARI"/>
        <s v="SHANIYA ORAON"/>
        <s v="SAJEET KUJUR"/>
        <s v="DIPAK KUJUR"/>
        <s v="RAM ORAON"/>
        <s v="JAYNATH MAHLI"/>
        <s v="Prabhat Sahu"/>
        <s v="MOQIM ALAM"/>
        <s v="KARIMUDDIN ANSARI"/>
        <s v="Umesh Oraon"/>
        <s v="SERAJ ANSARI"/>
        <s v="SUNITA KACHHAP"/>
        <s v="SOHANI PARWEEN"/>
        <s v="SARLIYA ORAIN"/>
        <s v="NUR MUHAMAD FARAS"/>
        <s v="CHANDRAWATI DEVI"/>
        <s v="BILASI DEVI"/>
        <s v="MUNERA BIBI"/>
        <s v="SHAMBHU ORAON"/>
        <s v="BHUNESHWAR MUNDA"/>
        <s v="SANIYARO ORAON"/>
        <s v="VISHESHWAR ORAON"/>
        <s v="NAURIN BIBI"/>
        <s v="SUMANTI KUJUR"/>
        <s v="DAMIYA ORAON"/>
        <s v="JAYANTI BHAGAT"/>
        <s v="GEETA DEVI"/>
        <s v="KAUSHALYA DEVI"/>
        <s v="JIWAN SAHU"/>
        <s v="NARAYAN GIRI"/>
        <s v="RAJENDRA ORAON"/>
        <s v="SAHJU ORAION"/>
        <s v="FULAMANI DEVI"/>
        <s v="SUWEDA PRAVIN"/>
        <s v="SUKRA ORAON"/>
        <s v="ZINGIYA ORAON"/>
        <s v="PREMCHAND ORAON"/>
        <s v="BUTAIN KUMARI"/>
        <s v="SONAMUNI ORAON"/>
        <s v="RAJPATI ORAON"/>
        <s v="MURTUJA ANSARI"/>
        <s v="FARJANA KHATUN"/>
        <s v="SHOBHA KUJUR"/>
        <s v="KURESHA BIBI"/>
        <s v="GULSHAN BIBI"/>
        <s v="TABASSUM BIBI"/>
        <s v="SHYAM NARAYAN ORAON"/>
        <s v="LAXMAN ORAON"/>
        <s v="RIZWANA KHATOON"/>
        <s v="BAINDHAN DEVI"/>
        <s v="SABINA BIBI"/>
        <s v="ASHOK ORAON"/>
        <s v="LIBON BAKHLA"/>
        <s v="SUKHMANI ORAON"/>
        <s v="VISHNU ORAON"/>
        <s v="GOYANDI ORAIN"/>
        <s v="BINA ORAIN"/>
        <s v="ANITA URAIN"/>
        <s v="ANISH LAKRA"/>
        <s v="SURJI URAIN"/>
        <s v="NAVNIT ORAON"/>
        <s v="KALIA ORAON"/>
        <s v="PRADIP MAHTO"/>
        <s v="MANGARI ORAON"/>
        <s v="LAKHESHWAR YADAV"/>
        <s v="JAMSED KHAN"/>
        <s v="SHIVKUMAR SAHU"/>
        <s v="DIPAK KUMAR SAHU"/>
        <s v="KRISHNA MAHTO"/>
        <s v="RAKHI DEVI"/>
        <s v="JITAIN DEVI"/>
        <s v="NAJIM SHAH"/>
        <s v="VIJAY ORAON"/>
        <s v="FULMANI URAIN"/>
        <s v="Arvind Kumar Singh"/>
        <s v="SHAHNAJ PREWEEN"/>
        <s v="ASHIK ANSARI"/>
        <s v="YASH SINGH"/>
        <s v="IRSAD ANSARI"/>
        <s v="SHAKEEL ANSARI"/>
        <s v="SAMERUN KHATUN"/>
        <s v="SHANTI URAIN"/>
        <s v="JULEKHA KHATUN"/>
        <s v="YASMIN KHATUN"/>
        <s v="SABNAM KHATOON"/>
        <s v="SARASWATI BHAGTAIN"/>
        <s v="MANISHA KHATUN"/>
        <s v="SHAKINA KHATOON"/>
        <s v="JITWAHAN TANA BHAGAT"/>
        <s v="DHURA ORAON"/>
        <s v="MURTAZA ANSARI"/>
        <s v="RUMANA PARWEEN"/>
        <s v="FREDRIK MINJ"/>
        <s v="SANJITA MINJ"/>
        <s v="HALIMA KHATUN"/>
        <s v="BHAGWATI ORAON"/>
        <s v="SHUBHASHI DEVI"/>
        <s v="CHANDU ORAON"/>
        <s v="ASHANUNI ORAON"/>
        <s v="SUNDARI ORAON"/>
        <s v="SACHIDANAND SAHU"/>
        <s v="ADARSH KUMAR SAHU"/>
        <s v="ACHIYA ORAON"/>
        <s v="FULMANI ORAON"/>
        <s v="RAMJAN ANSARI"/>
        <s v="AYESHA KHATUN"/>
        <s v="FAGU BHAGAT"/>
        <s v="SAHDA KHATUN"/>
        <s v="SAMMA PARWEEN"/>
        <s v="TAYMUNNA KHATUN"/>
        <s v="CHINKI DEVI"/>
        <s v="MUNERA KHATOON"/>
        <s v="TARANUM KHATUN"/>
        <s v="SURENDRA OARON"/>
        <s v="MUKESH KUMAR SAHU"/>
        <s v="MOHAMMAD ADIL"/>
        <s v="AFSANA KHATUN"/>
        <s v="SHANTI ORAON"/>
        <s v="RAFAT FATMI"/>
        <s v="PARWEEN NISHA"/>
        <s v="AJUL ANSARI"/>
        <s v="RAJESH GOP"/>
        <s v="ASMINA KHATUN"/>
        <s v="JARINA KHATUN"/>
        <s v="ANJITA KISPOTTA"/>
        <s v="UMA DEVI"/>
        <s v="SUNITA KUMARI BHAGAT"/>
        <s v="Alam Rai"/>
        <s v="TALMUN KHATUN"/>
        <s v="INDRAJEET GOPE"/>
        <s v="ROJIDA PRAWEEN"/>
        <s v="SARFUDDIN ANSARI"/>
        <s v="PREMIKA ORAON"/>
        <s v="NARAYAN GOPE"/>
        <s v="MAMTA KUMARI"/>
        <s v="BIRU ORAON"/>
        <s v="KRISHNA ORAON"/>
        <s v="PARINA KHATUN"/>
        <s v="AKHTARI KHATUN"/>
        <s v="ELYASH ANSARI"/>
        <s v="ALI HASAN ANSARI"/>
        <s v="RUHI KHATOON"/>
        <s v="SHANAJ KHATOON"/>
        <s v="Rakib Alam"/>
        <s v="KURBAN ANSARI"/>
        <s v="RAKIBA KHATOON"/>
        <s v="MIYAJAN ANSARI"/>
        <s v="ASHFAK ANSARI"/>
        <s v="ANWARI KHATOON"/>
        <s v="SAHIBA KHATOON"/>
        <s v="MAJMOON KHATOON"/>
        <s v="SAHJADI KHATOON"/>
        <s v="RUKSAR KHATUN"/>
        <s v="AMIT KUMAR MAHLI"/>
        <s v="SAHIL ANSARI"/>
        <s v="BALKESH MAHTO"/>
        <s v="PURANCHAND MAHTO"/>
        <s v="ISRAT JAHAN"/>
        <s v="NIKHAT PARWEEN"/>
        <s v="SHASHI KUMAR SAHU"/>
        <s v="RAVI PRASAD SAHU"/>
      </sharedItems>
    </cacheField>
    <cacheField name="Accont no" numFmtId="0">
      <sharedItems containsMixedTypes="1" containsNumber="1" containsInteger="1" minValue="0" maxValue="0" count="1471">
        <s v="7125658980"/>
        <s v="358702010006943"/>
        <s v="6496430309"/>
        <s v="7100914953"/>
        <s v="358702010006937"/>
        <s v="494310110016645"/>
        <s v="358702010628606"/>
        <s v="6511075905"/>
        <s v="358702010004453"/>
        <s v="762901500038"/>
        <s v="40723769931"/>
        <s v="358702120002626"/>
        <s v="07591530000649"/>
        <s v="358702010624724"/>
        <s v="358702120002654"/>
        <s v="6531712841"/>
        <s v="59103904965996"/>
        <s v="358702120006734"/>
        <s v="20291417664"/>
        <s v="41812848012"/>
        <s v="39995117292"/>
        <s v="9760000100026971"/>
        <s v="4895101003786"/>
        <s v="495910510003202"/>
        <s v="41383270689"/>
        <s v="08030100922544"/>
        <s v="495910100000166"/>
        <s v="08033211029311"/>
        <s v="08030100921195"/>
        <s v="495910510003218"/>
        <s v="110048432290"/>
        <s v="495918210005225"/>
        <s v="494318210006630"/>
        <s v="50370873265"/>
        <s v="494318210000448"/>
        <s v="50363172838"/>
        <s v="371101000005005"/>
        <s v="494310110018804"/>
        <s v="494310100000875"/>
        <s v="50369500332"/>
        <s v="494318210005769"/>
        <s v="39470934026"/>
        <s v="494318210003823"/>
        <s v="494318210006906"/>
        <s v="110253275489"/>
        <s v="494318210005871"/>
        <s v="494318210005828"/>
        <s v="20421406753"/>
        <s v="021710042843"/>
        <s v="84063412858"/>
        <s v="358702120014031"/>
        <s v="371101000005236"/>
        <s v="490710110013111"/>
        <s v="494310100013455"/>
        <s v="494318210000940"/>
        <s v="22016772818"/>
        <s v="371101000006095"/>
        <s v="31955655087"/>
        <s v="494310110002155"/>
        <s v="494310100006318"/>
        <s v="000110144776"/>
        <s v="371101000004879"/>
        <s v="84065679489"/>
        <s v="22016801614"/>
        <s v="358702010009142"/>
        <s v="358702010626226"/>
        <s v="50100184717426"/>
        <s v="7768139451"/>
        <s v="589510110004327"/>
        <s v="490218210000253"/>
        <s v="358702010629551"/>
        <s v="358702010612721"/>
        <s v="358702010614868"/>
        <s v="6443192285"/>
        <s v="358702120002678"/>
        <s v="358702010605620"/>
        <s v="35769326327"/>
        <s v="6940856322"/>
        <s v="358702010612736"/>
        <s v="358702010603995"/>
        <s v="32449556244"/>
        <s v="7202563588"/>
        <s v="358702010005279"/>
        <s v="358702010627172"/>
        <s v="358702010619087"/>
        <s v="110150959564"/>
        <s v="358702010604371"/>
        <s v="358702010605872"/>
        <s v="358702010605399"/>
        <s v="358702010630881"/>
        <s v="358702010624963"/>
        <s v="358702120010291"/>
        <s v="84029985069"/>
        <s v="7581401556"/>
        <s v="7108234041"/>
        <s v="358702010604487"/>
        <s v="358702500001457"/>
        <s v="7624036132"/>
        <s v="22011258332"/>
        <s v="358702010008527"/>
        <s v="7940926860"/>
        <s v="358702010632441"/>
        <s v="6912779032"/>
        <s v="358702500005217"/>
        <s v="358702120003921"/>
        <s v="100723015647"/>
        <s v="638202120006637"/>
        <s v="1751104000020332"/>
        <s v="6605883702"/>
        <s v="6625673633"/>
        <s v="6446755622"/>
        <s v="358702500001709"/>
        <s v="358702010632276"/>
        <s v="100723015679"/>
        <s v="35177484581"/>
        <s v="358702010601789"/>
        <s v="175810100057722"/>
        <s v="358702010005968"/>
        <s v="358702010620968"/>
        <s v="358702010610212"/>
        <s v="110249887821"/>
        <n v="0"/>
        <s v="9760000100022416"/>
        <s v="495910510011983"/>
        <s v="9760001700014250"/>
        <s v="495910510007136"/>
        <s v="495918210006297"/>
        <s v="495918210006595"/>
        <s v="08033211032304"/>
        <s v="495910110006141"/>
        <s v="08030100009205"/>
        <s v="495910510005882"/>
        <s v="08030110133729"/>
        <s v="9760001700028475"/>
        <s v="495918210007034"/>
        <s v="22010398131"/>
        <s v="495918210000932"/>
        <s v="495910110015138"/>
        <s v="495910510011190"/>
        <s v="371101000004289"/>
        <s v="84032231436"/>
        <s v="371101000002155"/>
        <s v="22016749426"/>
        <s v="494310100006547"/>
        <s v="494310110014797"/>
        <s v="494310110002166"/>
        <s v="7203940137"/>
        <s v="494310110016123"/>
        <s v="494318210002779"/>
        <s v="371101000005125"/>
        <s v="35290973261"/>
        <s v="36384066252"/>
        <s v="494318210000625"/>
        <s v="371101000002717"/>
        <s v="371101000005144"/>
        <s v="36913960537"/>
        <s v="84049336575"/>
        <s v="492418210003570"/>
        <s v="494310510000994"/>
        <s v="371101000002072"/>
        <s v="50341671865"/>
        <s v="9760000100053735"/>
        <s v="4895108005356"/>
        <s v="4895108009360"/>
        <s v="22010432378"/>
        <s v="22010415217"/>
        <s v="08030100004210"/>
        <s v="4895108011970"/>
        <s v="4895108009549"/>
        <s v="4895101005565"/>
        <s v="38306725113"/>
        <s v="495910110016048"/>
        <s v="84034919826"/>
        <s v="4895101002128"/>
        <s v="08030110145104"/>
        <s v="08033211032090"/>
        <s v="495910110003117"/>
        <s v="9760000100003345"/>
        <s v="22010706883"/>
        <s v="9760000100060966"/>
        <s v="30838422406"/>
        <s v="55520100002964"/>
        <s v="22010788879"/>
        <s v="20418358714"/>
        <s v="9760000100077373"/>
        <s v="22010379151"/>
        <s v="4895108009722"/>
        <s v="9955301438"/>
        <s v="55520100009728"/>
        <s v="22010475979"/>
        <s v="22010420044"/>
        <s v="22010392809"/>
        <s v="22010473529"/>
        <s v="4895108009340"/>
        <s v="494310110004505"/>
        <s v="494310100009111"/>
        <s v="491510510010639"/>
        <s v="371101000002686"/>
        <s v="491510510010706"/>
        <s v="491510510010663"/>
        <s v="491510510010702"/>
        <s v="495910110009072"/>
        <s v="50344409816"/>
        <s v="30460209765"/>
        <s v="491510510010661"/>
        <s v="33165938115"/>
        <s v="491510510010705"/>
        <s v="494310110008411"/>
        <s v="494310110004094"/>
        <s v="494310100001157"/>
        <s v="494310100011133"/>
        <s v="110231886440"/>
        <s v="110240609260"/>
        <s v="38801613176"/>
        <s v="32084431067"/>
        <s v="50100189973837"/>
        <s v="43376164950"/>
        <s v="31127965818"/>
        <s v="32181529438"/>
        <s v="22010459695"/>
        <s v="4895120002270"/>
        <s v="495910110005757"/>
        <s v="55520100009541"/>
        <s v="55520100005028"/>
        <s v="4895101005623"/>
        <s v="55528100008167"/>
        <s v="4895108010200"/>
        <s v="55520100005019"/>
        <s v="30745219342"/>
        <s v="08030110119556"/>
        <s v="22010398981"/>
        <s v="34938091559"/>
        <s v="495910110010433"/>
        <s v="4895108007131"/>
        <s v="08030110094563"/>
        <s v="4895101007674"/>
        <s v="4895120002005"/>
        <s v="84061399042"/>
        <s v="495910100001769"/>
        <s v="50324943865"/>
        <s v="494310110000573"/>
        <s v="371101000001373"/>
        <s v="6530048730"/>
        <s v="22010703269"/>
        <s v="6459904024"/>
        <s v="22010731796"/>
        <s v="22010728751"/>
        <s v="22010745223"/>
        <s v="358702120009848"/>
        <s v="22010727871"/>
        <s v="22010795138"/>
        <s v="84030498866"/>
        <s v="22010788370"/>
        <s v="22010721529"/>
        <s v="358702120010149"/>
        <s v="84052769649"/>
        <s v="358702130000194"/>
        <s v="358702010617063"/>
        <s v="590610510000974"/>
        <s v="22010468430"/>
        <s v="38677640531"/>
        <s v="20407573115"/>
        <s v="495910100001351"/>
        <s v="22010554679"/>
        <s v="84042085786"/>
        <s v="9760001700013181"/>
        <s v="55520100012627"/>
        <s v="84061731615"/>
        <s v="36754497905"/>
        <s v="22010532327"/>
        <s v="22010530589"/>
        <s v="55528100002545"/>
        <s v="55528100001747"/>
        <s v="08030110074497"/>
        <s v="1158108028918"/>
        <s v="22010527996"/>
        <s v="22010382959"/>
        <s v="9760000100075922"/>
        <s v="22010527827"/>
        <s v="9760000100069055"/>
        <s v="22010474793"/>
        <s v="55520100010625"/>
        <s v="55528100009743"/>
        <s v="371101000004282"/>
        <s v="55528100003707"/>
        <s v="495910510007691"/>
        <s v="55528100003335"/>
        <s v="9760000100036224"/>
        <s v="9760000100003293"/>
        <s v="110159492771"/>
        <s v="1751104000033655"/>
        <s v="22010796040"/>
        <s v="22010734628"/>
        <s v="358702120008592"/>
        <s v="358702120010757"/>
        <s v="371101000008185"/>
        <s v="371101000003845"/>
        <s v="110218302361"/>
        <s v="50441374370"/>
        <s v="494310100013414"/>
        <s v="493910110002130"/>
        <s v="50100187338660"/>
        <s v="4904108000201"/>
        <s v="22009544891"/>
        <s v="494510110014054"/>
        <s v="84059697326"/>
        <s v="469510110002973"/>
        <s v="22009539868"/>
        <s v="4904101002738"/>
        <s v="4904101003553"/>
        <s v="4904101005971"/>
        <s v="22009547166"/>
        <s v="494510100019243"/>
        <s v="494510110010338"/>
        <s v="4904101001920"/>
        <s v="54248100008174"/>
        <s v="22009522469"/>
        <s v="22009478677"/>
        <s v="494518210009431"/>
        <s v="22009527412"/>
        <s v="494518210003425"/>
        <s v="494510110008680"/>
        <s v="50100185893155"/>
        <s v="54240100002623"/>
        <s v="494510110005314"/>
        <s v="494510110011136"/>
        <s v="84042739208"/>
        <s v="54248100006033"/>
        <s v="494510110014906"/>
        <s v="494518210004332"/>
        <s v="494510110009989"/>
        <s v="494518210008571"/>
        <s v="494510100014997"/>
        <s v="22009493980"/>
        <s v="4904101003521"/>
        <s v="22009494746"/>
        <s v="494518210004891"/>
        <s v="494510110010984"/>
        <s v="494510510014150"/>
        <s v="22009545862"/>
        <s v="4904101003213"/>
        <s v="22009565822"/>
        <s v="494518210006796"/>
        <s v="50100196810622"/>
        <s v="22009483869"/>
        <s v="110195084253"/>
        <s v="22009478633"/>
        <s v="494510110012552"/>
        <s v="50492553188"/>
        <s v="21525006158"/>
        <s v="494510110014969"/>
        <s v="494518210008643"/>
        <s v="110052032060"/>
        <s v="50100184689012"/>
        <s v="494518210008451"/>
        <s v="494510510013856"/>
        <s v="50100186279917"/>
        <s v="494510110014643"/>
        <s v="494518210007903"/>
        <s v="494518210005172"/>
        <s v="84070333678"/>
        <s v="110215573838"/>
        <s v="110163938334"/>
        <s v="494510510014392"/>
        <s v="494510100017607"/>
        <s v="4904108003841"/>
        <s v="494518210004374"/>
        <s v="22009478123"/>
        <s v="22009497963"/>
        <s v="22009555905"/>
        <s v="494510110014920"/>
        <s v="494518210004882"/>
        <s v="110282039017"/>
        <s v="4904101003145"/>
        <s v="494518210010693"/>
        <s v="22009491892"/>
        <s v="494510110012725"/>
        <s v="4904101001864"/>
        <s v="494518210006431"/>
        <s v="4904101001707"/>
        <s v="494518210008342"/>
        <s v="84049387065"/>
        <s v="4904108001813"/>
        <s v="22009549072"/>
        <s v="4904101006361"/>
        <s v="494510510013134"/>
        <s v="494518210004836"/>
        <s v="520291022482856"/>
        <s v="520101252465326"/>
        <s v="3642676556"/>
        <s v="54248100006544"/>
        <s v="54248100004820"/>
        <s v="54240100004754"/>
        <s v="494510110012526"/>
        <s v="22009483440"/>
        <s v="520101037218731"/>
        <s v="22016694952"/>
        <s v="158722010001270"/>
        <s v="469510110004977"/>
        <s v="54248100010095"/>
        <s v="520191028617742"/>
        <s v="520101037139971"/>
        <s v="494510110014472"/>
        <s v="494518210007110"/>
        <s v="494510110014407"/>
        <s v="638202010018618"/>
        <s v="494518210005612"/>
        <s v="494518210007010"/>
        <s v="494518210008322"/>
        <s v="494518210004379"/>
        <s v="520191062451462"/>
        <s v="54248100004507"/>
        <s v="520101037215503"/>
        <s v="495418210000359"/>
        <s v="520191028630102"/>
        <s v="32500657006"/>
        <s v="3771389836"/>
        <s v="469510110009656"/>
        <s v="3327384133"/>
        <s v="494510110001436"/>
        <s v="494510100014023"/>
        <s v="33344039793"/>
        <s v="469510110001229"/>
        <s v="490710510003015"/>
        <s v="469518210003869"/>
        <s v="494510410000073"/>
        <s v="3436828007"/>
        <s v="4904108000888"/>
        <s v="33953034282"/>
        <s v="50100192036368"/>
        <s v="4904108000626"/>
        <s v="494510110010315"/>
        <s v="469510110005526"/>
        <s v="33362847417"/>
        <s v="50100407796084"/>
        <s v="50100186662843"/>
        <s v="520191028639592"/>
        <s v="84063379272"/>
        <s v="54248100001640"/>
        <s v="54248100003501"/>
        <s v="54248100001891"/>
        <s v="54248100001988"/>
        <s v="54248100006594"/>
        <s v="54248100002393"/>
        <s v="54248100004263"/>
        <s v="50401300916"/>
        <s v="22009547360"/>
        <s v="54248100004244"/>
        <s v="54248100010389"/>
        <s v="54248100002172"/>
        <s v="22009556624"/>
        <s v="4904101004253"/>
        <s v="638202010019198"/>
        <s v="638202120020099"/>
        <s v="6741477657"/>
        <s v="34722223458"/>
        <s v="35283930964"/>
        <s v="39470523209"/>
        <s v="42492766232"/>
        <s v="35755431949"/>
        <s v="22009515917"/>
        <s v="50332859576"/>
        <s v="22009542420"/>
        <s v="22009500863"/>
        <s v="22009560062"/>
        <s v="4904108003287"/>
        <s v="4904101002355"/>
        <s v="4904101000334"/>
        <s v="4904108001583"/>
        <s v="36843620009"/>
        <s v="36751825501"/>
        <s v="54248100011109"/>
        <s v="50451152640"/>
        <s v="54248100004723"/>
        <s v="84065479446"/>
        <s v="84032030908"/>
        <s v="50344398042"/>
        <s v="4904101004033"/>
        <s v="54248100012062"/>
        <s v="22009488472"/>
        <s v="84034551715"/>
        <s v="110083993220"/>
        <s v="35923938290"/>
        <s v="22009481997"/>
        <s v="22009504267"/>
        <s v="4904101005535"/>
        <s v="84031845787"/>
        <s v="21524996021"/>
        <s v="43475690174"/>
        <s v="84029067560"/>
        <s v="54248100012126"/>
        <s v="84043944852"/>
        <s v="38210417810"/>
        <s v="84041182500"/>
        <s v="0407010126096"/>
        <s v="54248100006723"/>
        <s v="50223431748"/>
        <s v="54248100007439"/>
        <s v="54240100008285"/>
        <s v="22009556192"/>
        <s v="22009492761"/>
        <s v="41292566689"/>
        <s v="84062865741"/>
        <s v="84065983807"/>
        <s v="35370786863"/>
        <s v="494510110005526"/>
        <s v="638202120010287"/>
        <s v="4904101001859"/>
        <s v="50368149826"/>
        <s v="4904108003967"/>
        <s v="22009566280"/>
        <s v="50386815886"/>
        <s v="50280447024"/>
        <s v="50448137138"/>
        <s v="110128607863"/>
        <s v="7919401829"/>
        <s v="000110132425"/>
        <s v="22009548932"/>
        <s v="494510100012906"/>
        <s v="110166614467"/>
        <s v="50147316062"/>
        <s v="22009585500"/>
        <s v="494510510008975"/>
        <s v="50384101022"/>
        <s v="7795417462"/>
        <s v="7319743650"/>
        <s v="55528100000128"/>
        <s v="22009555064"/>
        <s v="21525007822"/>
        <s v="50121834528"/>
        <s v="22009549708"/>
        <s v="4904108000486"/>
        <s v="50156885448"/>
        <s v="43341197352"/>
        <s v="50219272873"/>
        <s v="59088022639"/>
        <s v="50418954441"/>
        <s v="7354125777"/>
        <s v="4904108000435"/>
        <s v="59096679424"/>
        <s v="21525011136"/>
        <s v="50348635570"/>
        <s v="8329430137"/>
        <s v="22009572748"/>
        <s v="7726351080"/>
        <s v="50118157312"/>
        <s v="492410110006089"/>
        <s v="492410510007858"/>
        <s v="492418210007119"/>
        <s v="39917094219"/>
        <s v="492410110008652"/>
        <s v="492418210001035"/>
        <s v="492410110007571"/>
        <s v="27620110006665"/>
        <s v="492410100006849"/>
        <s v="492418210010643"/>
        <s v="492410110009026"/>
        <s v="000110151740"/>
        <s v="2869108002786"/>
        <s v="492410100008279"/>
        <s v="000110157307"/>
        <s v="492418210011395"/>
        <s v="492418210011081"/>
        <s v="54248100008205"/>
        <s v="492418210001312"/>
        <s v="492410110006392"/>
        <s v="492410100010658"/>
        <s v="492418210002899"/>
        <s v="492410110006217"/>
        <s v="000110155934"/>
        <s v="492410110001300"/>
        <s v="492418210009947"/>
        <s v="492410510010520"/>
        <s v="492418210002704"/>
        <s v="492410100006393"/>
        <s v="000110165949"/>
        <s v="0407010103605"/>
        <s v="07852342000855"/>
        <s v="492410510006061"/>
        <s v="492410110004326"/>
        <s v="22009565719"/>
        <s v="7910998457"/>
        <s v="22009567320"/>
        <s v="84064010929"/>
        <s v="84064992096"/>
        <s v="84028836175"/>
        <s v="22009562399"/>
        <s v="4904101002758"/>
        <s v="84049807092"/>
        <s v="22009526951"/>
        <s v="84030543242"/>
        <s v="84050444667"/>
        <s v="84032067688"/>
        <s v="22009545272"/>
        <s v="33477686241"/>
        <s v="22009558893"/>
        <s v="20357210533"/>
        <s v="84029321450"/>
        <s v="22009531100"/>
        <s v="22009590199"/>
        <s v="21525032305"/>
        <s v="4904101003760"/>
        <s v="84049993632"/>
        <s v="7763304535"/>
        <s v="22009565458"/>
        <s v="22009514221"/>
        <s v="35760711612"/>
        <s v="8278354397"/>
        <s v="110307273183"/>
        <s v="22008764352"/>
        <s v="50442863315"/>
        <s v="50131129321"/>
        <s v="000110111354"/>
        <s v="638202120007585"/>
        <s v="59132253976"/>
        <s v="50040479559"/>
        <s v="638202010000598"/>
        <s v="638202010003516"/>
        <s v="638202120003419"/>
        <s v="590510510000955"/>
        <s v="0407200100011372"/>
        <s v="638202010001971"/>
        <s v="638202010011568"/>
        <s v="010092005386"/>
        <s v="638202010007279"/>
        <s v="110303886536"/>
        <s v="59154181255"/>
        <s v="4043001500093014"/>
        <s v="59111084207"/>
        <s v="590510110000447"/>
        <s v="638202010005059"/>
        <s v="638202010001638"/>
        <s v="638202120003644"/>
        <s v="59094257891"/>
        <s v="0400010598880"/>
        <s v="000110132062"/>
        <s v="54240100007116"/>
        <s v="0407010557696"/>
        <s v="59015194785"/>
        <s v="84048184612"/>
        <s v="59135205464"/>
        <s v="20362452126"/>
        <s v="638202120016024"/>
        <s v="638202010000349"/>
        <s v="358702010633877"/>
        <s v="000110078803"/>
        <s v="59015440675"/>
        <s v="50259072047"/>
        <s v="59117609435"/>
        <s v="010092007091"/>
        <s v="3907108008041"/>
        <s v="494510110001005"/>
        <s v="3907108002424"/>
        <s v="494518210001166"/>
        <s v="490110110006505"/>
        <s v="110080358088"/>
        <s v="110010067802"/>
        <s v="494510110009082"/>
        <s v="31987439658"/>
        <s v="75382010002493"/>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32862810495"/>
        <s v="494518210006843"/>
        <s v="50100193207070"/>
        <s v="30493211010593"/>
        <s v="30493211009634"/>
        <s v="494510100012547"/>
        <s v="50100180732318"/>
        <s v="34020625846"/>
        <s v="3907101002420"/>
        <s v="110234132507"/>
        <s v="494518210004158"/>
        <s v="494518210008505"/>
        <s v="494518210003248"/>
        <s v="1943200100005887"/>
        <s v="494518210001647"/>
        <s v="494518210001812"/>
        <s v="494510110003911"/>
        <s v="494510100011825"/>
        <s v="494518210002341"/>
        <s v="08030110066140"/>
        <s v="75382250002874"/>
        <s v="494518210002677"/>
        <s v="84030243114"/>
        <s v="469510510002574"/>
        <s v="35705557916"/>
        <s v="30493211002161"/>
        <s v="494518210004438"/>
        <s v="43366241419"/>
        <s v="494518210003752"/>
        <s v="110214148976"/>
        <s v="494518210002083"/>
        <s v="494510110014855"/>
        <s v="494518210010271"/>
        <s v="3907101000566"/>
        <s v="494518210001416"/>
        <s v="494518210000516"/>
        <s v="32562783801"/>
        <s v="494518210003758"/>
        <s v="494518210001543"/>
        <s v="494510100015757"/>
        <s v="3907108007265"/>
        <s v="494518210004041"/>
        <s v="3506800069"/>
        <s v="494518210000869"/>
        <s v="494518210002180"/>
        <s v="494518210005147"/>
        <s v="494510510009558"/>
        <s v="520101037195391"/>
        <s v="494510110004663"/>
        <s v="494510100018898"/>
        <s v="494518210005473"/>
        <s v="110285728119"/>
        <s v="110294422102"/>
        <s v="20349381105"/>
        <s v="54240100003684"/>
        <s v="3907108004204"/>
        <s v="22009533651"/>
        <s v="22009514129"/>
        <s v="4904101006346"/>
        <s v="22009518918"/>
        <s v="110150174944"/>
        <s v="35934868013"/>
        <s v="84064189065"/>
        <s v="110148312609"/>
        <s v="59093695279"/>
        <s v="84070293384"/>
        <s v="84067147102"/>
        <s v="22009511730"/>
        <s v="4622108001613"/>
        <s v="22009563245"/>
        <s v="492410110005698"/>
        <s v="492410510008811"/>
        <s v="492418210002785"/>
        <s v="27620110057445"/>
        <s v="520291023959852"/>
        <s v="27620110001288"/>
        <s v="492418210009161"/>
        <s v="492418210009162"/>
        <s v="5706108003543"/>
        <s v="27620210001226"/>
        <s v="492410510008565"/>
        <s v="492410510008615"/>
        <s v="492410110002443"/>
        <s v="54240100008442"/>
        <s v="54240100008443"/>
        <s v="492410110005912"/>
        <s v="22016660401"/>
        <s v="27623211037651"/>
        <s v="492410110005632"/>
        <s v="27620110013939"/>
        <s v="492410110008062"/>
        <s v="21555735197"/>
        <s v="50081152399"/>
        <s v="50156663048"/>
        <s v="50296737328"/>
        <s v="50090959922"/>
        <s v="50339615351"/>
        <s v="50066234838"/>
        <s v="50296930218"/>
        <s v="494410110009957"/>
        <s v="50249170954"/>
        <s v="492418210005882"/>
        <s v="492418210009867"/>
        <s v="27620110021521"/>
        <s v="492410110003713"/>
        <s v="492418210003419"/>
        <s v="492410110000748"/>
        <s v="492410100010839"/>
        <s v="492418210007855"/>
        <s v="492410100005259"/>
        <s v="492418210003409"/>
        <s v="492410100008981"/>
        <s v="50321465392"/>
        <s v="50105407573"/>
        <s v="492410510010554"/>
        <s v="482818210008521"/>
        <s v="50107461062"/>
        <s v="489718210003828"/>
        <s v="492410110005084"/>
        <s v="492410110001608"/>
        <s v="338201000008926"/>
        <s v="492410100010968"/>
        <s v="492418210010262"/>
        <s v="492418210010264"/>
        <s v="492410110006750"/>
        <s v="27623211010319"/>
        <s v="494418210001188"/>
        <s v="490330110000011"/>
        <s v="84053863573"/>
        <s v="0746010496247"/>
        <s v="22011082569"/>
        <s v="22011084146"/>
        <s v="490310100003500"/>
        <s v="22011069569"/>
        <s v="84035698838"/>
        <s v="22011159556"/>
        <s v="0746010610568"/>
        <s v="490318210002262"/>
        <s v="490310110017185"/>
        <s v="490318210000694"/>
        <s v="84053233631"/>
        <s v="22011134508"/>
        <s v="0746201700051401"/>
        <s v="490318210013688"/>
        <s v="490318210000692"/>
        <s v="22011150257"/>
        <s v="490316710000016"/>
        <s v="22011138194"/>
        <s v="20400041242"/>
        <s v="0746010496308"/>
        <s v="50100190233081"/>
        <s v="490318210007761"/>
        <s v="33466778395"/>
        <s v="0746201700036493"/>
        <s v="490310110000423"/>
        <s v="490310110003086"/>
        <s v="0746201700061240"/>
        <s v="22011137441"/>
        <s v="0746201700058875"/>
        <s v="84054735776"/>
        <s v="84032657191"/>
        <s v="490310110007880"/>
        <s v="0746201700014817"/>
        <s v="84031236821"/>
        <s v="84054734692"/>
        <s v="22011165627"/>
        <s v="490318210007160"/>
        <s v="22011106897"/>
        <s v="22011111218"/>
        <s v="22011164645"/>
        <s v="37805134379"/>
        <s v="22011079055"/>
        <s v="22011164599"/>
        <s v="84073443873"/>
        <s v="22011163233"/>
        <s v="490318210013602"/>
        <s v="84057629710"/>
        <s v="22011127206"/>
        <s v="20291453249"/>
        <s v="590518210008608"/>
        <s v="590518210007928"/>
        <s v="590518210009196"/>
        <s v="38430285825"/>
        <s v="4904108001541"/>
        <s v="54248100002590"/>
        <s v="22009489248"/>
        <s v="22009532885"/>
        <s v="4904108001850"/>
        <s v="4904108001862"/>
        <s v="22009516932"/>
        <s v="7277000100000239"/>
        <s v="4904108000537"/>
        <s v="4904108001928"/>
        <s v="22009526699"/>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54248100010488"/>
        <s v="4904101004525"/>
        <s v="638202010008463"/>
        <s v="638202120005282"/>
        <s v="59145022240"/>
        <s v="638202120002417"/>
        <s v="50100795364573"/>
        <s v="638202120002416"/>
        <s v="0294201700002742"/>
        <s v="638202120000888"/>
        <s v="638202120021517"/>
        <s v="22009571948"/>
        <s v="638202010006475"/>
        <s v="4904108003661"/>
        <s v="4904101005087"/>
        <s v="638202120002640"/>
        <s v="22009535401"/>
        <s v="59111648971"/>
        <s v="0407010131964"/>
        <s v="000110134952"/>
        <s v="638202120000673"/>
        <s v="4904108003852"/>
        <s v="638202010009117"/>
        <s v="22009544461"/>
        <s v="59121003938"/>
        <s v="638202120000790"/>
        <s v="0407010982061"/>
        <s v="638202130000974"/>
        <s v="638202010001613"/>
        <s v="22009554730"/>
        <s v="638202010002282"/>
        <s v="000110140644"/>
        <s v="638202010007452"/>
        <s v="000110165834"/>
        <s v="638202120003756"/>
        <s v="358702010009008"/>
        <s v="4904101005164"/>
        <s v="638202010007552"/>
        <s v="590510110006240"/>
        <s v="6696101000355"/>
        <s v="078301000009019"/>
        <s v="078301000015709"/>
        <s v="078301000015247"/>
        <s v="1526010010025"/>
        <s v="078301000073588"/>
        <s v="590310110008778"/>
        <s v="078301000009929"/>
        <s v="315201000007522"/>
        <s v="1940104000032692"/>
        <s v="1526010018258"/>
        <s v="1940104000058663"/>
        <s v="491610510006047"/>
        <s v="491610110004513"/>
        <s v="65350100002185"/>
        <s v="1940104000086392"/>
        <s v="1940104000050263"/>
        <s v="1940104000086648"/>
        <s v="491618210003420"/>
        <s v="315202000000474"/>
        <s v="078301000015868"/>
        <s v="078301000085273"/>
        <s v="078301000028490"/>
        <s v="1526010035954"/>
        <s v="590318210001003"/>
        <s v="078301000014584"/>
        <s v="078301000020889"/>
        <s v="590310110004672"/>
        <s v="078301000008989"/>
        <s v="078301000021585"/>
        <s v="078301000084592"/>
        <s v="078301000073230"/>
        <s v="01670100019296"/>
        <s v="078301000026741"/>
        <s v="41691331382"/>
        <s v="078301000026254"/>
        <s v="078301000081796"/>
        <s v="078301000008968"/>
        <s v="346801000015373"/>
        <s v="078301000004146"/>
        <s v="078301000031409"/>
        <s v="1526010014988"/>
        <s v="7766000100012640"/>
        <s v="078301000025873"/>
        <s v="590310110009075"/>
        <s v="078301000009233"/>
        <s v="078301000083195"/>
        <s v="33801767496"/>
        <s v="078301000031614"/>
        <s v="346801000013407"/>
        <s v="1940104000067041"/>
        <s v="1940104000019345"/>
        <s v="1940104000049513"/>
        <s v="1940104000037794"/>
        <s v="1940104000022817"/>
        <s v="346801000000766"/>
        <s v="1940104000006682"/>
        <s v="1940104000003674"/>
        <s v="1940104000038951"/>
        <s v="1940104000006491"/>
        <s v="346801000012266"/>
        <s v="1940104000018832"/>
        <s v="1940104000033035"/>
        <s v="317001000007813"/>
        <s v="1940104000023001"/>
        <s v="7766000100039364"/>
        <s v="7766000100021444"/>
        <s v="7766000100013445"/>
        <s v="84048168689"/>
        <s v="491610510007614"/>
        <s v="491610110007626"/>
        <s v="1940104000016454"/>
        <s v="1940104000074290"/>
        <s v="491610110005255"/>
        <s v="491610510006159"/>
        <s v="1940104000044703"/>
        <s v="1940104000008273"/>
        <s v="317001000008207"/>
        <s v="317001000013962"/>
        <s v="1940104000022756"/>
        <s v="38776555368"/>
        <s v="491618210002642"/>
        <s v="491618210003124"/>
        <s v="317001000005513"/>
        <s v="491610100009087"/>
        <s v="1940104000009140"/>
        <s v="1940104000028574"/>
        <s v="491610110006415"/>
        <s v="491618210008564"/>
        <s v="22009710032"/>
        <s v="26248100007050"/>
        <s v="491618210002613"/>
        <s v="491618210005956"/>
        <s v="317001000015766"/>
        <s v="491618210000062"/>
        <s v="491610110003743"/>
        <s v="26240100017982"/>
        <s v="491610510000487"/>
        <s v="491618210003733"/>
        <s v="491618210002689"/>
        <s v="078301000077127"/>
        <s v="7766000100031520"/>
        <s v="7766000100014134"/>
        <s v="7766000100004977"/>
        <s v="7766000100040962"/>
        <s v="50100749400561"/>
        <s v="494118210005066"/>
        <s v="20325171424"/>
        <s v="491610110005614"/>
        <s v="346801000003383"/>
        <s v="491610110002078"/>
        <s v="34680100006181"/>
        <s v="1940104000023427"/>
        <s v="346801000017088"/>
        <s v="84068871985"/>
        <s v="1940104000038021"/>
        <s v="5706101000318"/>
        <s v="5706101000489"/>
        <s v="494410510001782"/>
        <s v="494410100005268"/>
        <s v="110048594697"/>
        <s v="29170100019184"/>
        <s v="494410100008559"/>
        <s v="494418210008360"/>
        <s v="494410100005629"/>
        <s v="494410100008756"/>
        <s v="494418210009040"/>
        <s v="494418210007053"/>
        <s v="5706108003327"/>
        <s v="494410510003130"/>
        <s v="494410110001880"/>
        <s v="494410100005928"/>
        <s v="494418210007473"/>
        <s v="494410110009932"/>
        <s v="494418210007263"/>
        <s v="494410110012320"/>
        <s v="5706101001652"/>
        <s v="5706108005074"/>
        <s v="110190151212"/>
        <s v="494410110002350"/>
        <s v="5706108004441"/>
        <s v="494410510005683"/>
        <s v="110142435478"/>
        <s v="0746010580465"/>
        <s v="494410100005259"/>
        <s v="494418210007943"/>
        <s v="27623211039136"/>
        <s v="494410100005231"/>
        <s v="494410510006114"/>
        <s v="494418210004831"/>
        <s v="494418210003375"/>
        <s v="110198804829"/>
        <s v="494410510000487"/>
        <s v="110076223199"/>
        <s v="494410100006248"/>
        <s v="494410110008883"/>
        <s v="494410510001129"/>
        <s v="5706108000036"/>
        <s v="494418210001834"/>
        <s v="494410510011849"/>
        <s v="5706108004467"/>
        <s v="494410110008496"/>
        <s v="110054326516"/>
        <s v="494410510005103"/>
        <s v="22009961144"/>
        <s v="9759000100026975"/>
        <s v="22009961337"/>
        <s v="490318210001901"/>
        <s v="22009988598"/>
        <s v="22010027041"/>
        <s v="22009960605"/>
        <s v="22009960571"/>
        <s v="22009986012"/>
        <s v="22009981659"/>
        <s v="22009966732"/>
        <s v="22009962647"/>
        <s v="84044723886"/>
        <s v="491210110006294"/>
        <s v="22009963583"/>
        <s v="9759001700002040"/>
        <s v="35995222625"/>
        <s v="5706120000744"/>
        <s v="494410510004901"/>
        <s v="494410510010028"/>
        <s v="494410110001728"/>
        <s v="644802010008004"/>
        <s v="494410110004340"/>
        <s v="494418210001038"/>
        <s v="27623211039969"/>
        <s v="494410510000534"/>
        <s v="110271308203"/>
        <s v="494418210007108"/>
        <s v="494418210000299"/>
        <s v="494418210006993"/>
        <s v="494410510002022"/>
        <s v="494418210002064"/>
        <s v="491218210004564"/>
        <s v="491218210001992"/>
        <s v="491210510003311"/>
        <s v="494418210003855"/>
        <s v="494418210007155"/>
        <s v="494410110004296"/>
        <s v="494410110010383"/>
        <s v="494418210001212"/>
        <s v="5706108004511"/>
        <s v="110104117815"/>
        <s v="494410400008125"/>
        <s v="44372759182"/>
        <s v="110289857855"/>
        <s v="494410510010026"/>
        <s v="5706108004063"/>
        <s v="5706108005255"/>
        <s v="494410510008348"/>
        <s v="494410510010702"/>
        <s v="494410110011135"/>
        <s v="494410510009816"/>
        <s v="27623211015796"/>
        <s v="494410100004760"/>
        <s v="5706108004611"/>
        <s v="494410510007973"/>
        <s v="494410510008354"/>
        <s v="494410510011113"/>
        <s v="494418210007724"/>
        <s v="5706108000417"/>
        <s v="490310110002820"/>
        <s v="490310110014640"/>
        <s v="490310110003365"/>
        <s v="490318210003131"/>
        <s v="590618210007121"/>
        <s v="499618210002988"/>
        <s v="37913584156"/>
        <s v="490318210005337"/>
        <s v="494410100010393"/>
        <s v="40697139394"/>
        <s v="21555789030"/>
        <s v="493910110008557"/>
        <s v="494410100005505"/>
        <s v="494418210000022"/>
        <s v="5706108005094"/>
        <s v="494410510007264"/>
        <s v="34945970143"/>
        <s v="84027346320"/>
        <s v="35185562527"/>
        <s v="3215562932"/>
        <s v="5108813088"/>
        <s v="35799872257"/>
        <s v="41592821288"/>
        <s v="2901001508"/>
        <s v="84035676245"/>
        <s v="35598003067"/>
        <s v="42560327708"/>
        <s v="32217261971"/>
        <s v="34852842752"/>
        <s v="748102010011628"/>
        <s v="36510190878"/>
        <s v="9473000100003210"/>
        <s v="39391685910"/>
        <s v="35513599841"/>
        <s v="84039715158"/>
        <s v="84052579171"/>
        <s v="36077956834"/>
        <s v="35755992111"/>
        <s v="2255919553"/>
        <s v="5835140920"/>
        <s v="482818210020624"/>
        <s v="5348305412"/>
        <s v="021610062849"/>
        <s v="5345584248"/>
        <s v="3182281195"/>
        <s v="616318210000049"/>
        <s v="1902101005596"/>
        <s v="1902101010669"/>
        <s v="190210100365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5342000100060258"/>
        <s v="45353041791"/>
        <s v="84040846792"/>
        <s v="643802120025159"/>
        <s v="590218210007242"/>
        <s v="22009984901"/>
        <s v="5342000100040209"/>
        <s v="5342001700052056"/>
        <s v="30360200000495"/>
        <s v="84045062540"/>
        <s v="492918210006389"/>
        <s v="42521695066"/>
        <s v="42368181713"/>
        <s v="492918210008633"/>
        <s v="492918210001302"/>
        <s v="19782413000030"/>
        <s v="1748104000089520"/>
        <s v="1748104000088576"/>
        <s v="496818210000524"/>
        <s v="491810110000106"/>
        <s v="255301000002393"/>
        <s v="22012685410"/>
        <s v="496810110004984"/>
        <s v="5754743601"/>
        <s v="4043001700123047"/>
        <s v="590710110000092"/>
        <s v="496818210000247"/>
        <s v="590710110005551"/>
        <s v="4043001700146145"/>
        <s v="4043001700097887"/>
        <s v="50211898659"/>
        <s v="22013203107"/>
        <s v="4043001700036327"/>
        <s v="491810110010375"/>
        <s v="31950974302"/>
        <s v="4043001700157275"/>
        <s v="590710110000367"/>
        <s v="0060010121809"/>
        <s v="3594495595"/>
        <s v="021710064262"/>
        <s v="0060010184083"/>
        <s v="4043001700287682"/>
        <s v="5183013729"/>
        <s v="1748104000007146"/>
        <s v="49610100006686"/>
        <s v="4043001700218415"/>
        <s v="021710073785"/>
        <s v="496818210000373"/>
        <s v="0060010121544"/>
        <s v="255301000014635"/>
        <s v="590710110001608"/>
        <s v="4043001700145890"/>
        <s v="4043001700091227"/>
        <s v="4043001700150926"/>
        <s v="4043001700154728"/>
        <s v="0060010246637"/>
        <s v="22012699228"/>
        <s v="496810110008718"/>
        <s v="3683318264"/>
        <s v="49610100013866"/>
        <s v="590710110008075"/>
        <s v="4043001700302343"/>
        <s v="4043001700251890"/>
        <s v="590710110004304"/>
        <s v="021710027086"/>
        <s v="50083557257"/>
        <s v="021710056799"/>
        <s v="496818210000474"/>
        <s v="49610100012908"/>
        <s v="590618210001002"/>
        <s v="590610110006412"/>
        <s v="590618210000118"/>
        <s v="22013073357"/>
        <s v="43631981338"/>
        <s v="021110003480"/>
        <s v="021110026510"/>
        <s v="7679884747"/>
        <s v="109623010024"/>
        <s v="496918210012708"/>
        <s v="20342011786"/>
        <s v="496910110004490"/>
        <s v="496918210006463"/>
        <s v="10862303725"/>
        <s v="496910110013400"/>
        <s v="021110028897"/>
        <s v="496910110011891"/>
        <s v="615918210001270"/>
        <s v="496910110015079"/>
        <s v="35518826316"/>
        <s v="22013687461"/>
        <s v="36230696597"/>
        <s v="456910110010039"/>
        <s v="496910110006036"/>
        <s v="84057876599"/>
        <s v="456910110011253"/>
        <s v="22013534300"/>
        <s v="456910510002058"/>
        <s v="22013558548"/>
        <s v="5806776855"/>
        <s v="50106683382"/>
        <s v="255301000007810"/>
        <s v="491810110000448"/>
        <s v="021710042709"/>
        <s v="492510100008290"/>
        <s v="4043001700234556"/>
        <s v="021710059734"/>
        <s v="4043001700388945"/>
        <s v="021710040339"/>
        <s v="496810510000806"/>
        <s v="0060010335614"/>
        <s v="24440110068618"/>
        <s v="021710044390"/>
        <s v="4043001700328147"/>
        <s v="110010629952"/>
        <s v="24443211017738"/>
        <s v="24443211018179"/>
        <s v="021710042385"/>
        <s v="021710079101"/>
        <s v="42781247684"/>
        <s v="496910110007712"/>
        <s v="21394620745"/>
        <s v="20393391549"/>
        <s v="35747681967"/>
        <s v="20393391561"/>
        <s v="589910110001334"/>
        <s v="22012996173"/>
        <s v="589910110003949"/>
        <s v="40993067524"/>
        <s v="589910110002015"/>
        <s v="021110008543"/>
        <s v="589918210005047"/>
        <s v="84065203080"/>
        <s v="22013002705"/>
        <s v="589910510000635"/>
        <s v="589910410000027"/>
        <s v="50122587485"/>
        <s v="021110013904"/>
        <s v="34893260980"/>
        <s v="496918210009281"/>
        <s v="021110013943"/>
        <s v="496918210016090"/>
        <s v="40013057455"/>
        <s v="42091203637"/>
        <s v="492918210006228"/>
        <s v="492910510004412"/>
        <s v="589910110010231"/>
        <s v="4043001700365500"/>
        <s v="40770715912"/>
        <s v="35951334884"/>
        <s v="589918210000022"/>
        <s v="2867000100861122"/>
        <s v="0746200100007926"/>
        <s v="0746010255646"/>
        <s v="42479866802"/>
        <s v="34390854227"/>
        <s v="38389587684"/>
        <s v="20149503219"/>
        <s v="33037282251"/>
        <s v="638202120014389"/>
        <s v="35350224397"/>
        <s v="0407201700010745"/>
        <s v="36501663316"/>
        <s v="20178158716"/>
        <s v="638202120015881"/>
        <s v="11726341208"/>
        <s v="0407201700009581"/>
        <s v="0407201700028674"/>
        <s v="32602336893"/>
        <s v="150801000020738"/>
        <s v="20325050578"/>
        <s v="84036957452"/>
        <s v="33592912097"/>
        <s v="0746010460569"/>
        <s v="44579056106"/>
        <s v="0746010465564"/>
        <s v="0746010209350"/>
        <s v="0746010240702"/>
        <s v="0746010810173"/>
        <s v="490310100001507"/>
        <s v="84034911328"/>
        <s v="490318210010673"/>
        <s v="0746010727709"/>
        <s v="22010848398"/>
        <s v="84068555620"/>
        <s v="22010878286"/>
        <s v="22010860405"/>
        <s v="22010857028"/>
        <s v="84063024831"/>
        <s v="84029855552"/>
        <s v="0746010661782"/>
        <s v="490318210002120"/>
        <s v="84035039078"/>
        <s v="84035105500"/>
        <s v="22010918174"/>
        <s v="84061089109"/>
        <s v="490310510001596"/>
        <s v="22010917839"/>
        <s v="84065405214"/>
        <s v="22010879063"/>
        <s v="22010848637"/>
        <s v="22010884596"/>
        <s v="488018210015235"/>
        <s v="84053168194"/>
        <s v="22010826634"/>
        <s v="22010878854"/>
        <s v="22010857765"/>
        <s v="22010884405"/>
        <s v="84035480582"/>
        <s v="490310110017813"/>
        <s v="22010871382"/>
        <s v="84063114421"/>
        <s v="22010860427"/>
        <s v="84033619007"/>
        <s v="490310110014356"/>
        <s v="490318210013542"/>
        <s v="22010917919"/>
        <s v="490310510009914"/>
        <s v="22010892041"/>
        <s v="490310100004105"/>
        <s v="490310510010125"/>
        <s v="35541527179"/>
        <s v="4903100003016"/>
        <s v="22010912864"/>
        <s v="22010884766"/>
        <s v="84056375550"/>
        <s v="0746010415040"/>
        <s v="0746010107481"/>
        <s v="0746010110855"/>
        <s v="0746010530316"/>
        <s v="22010880535"/>
        <s v="490310110001598"/>
        <s v="0746010420082"/>
        <s v="0746201700000504"/>
        <s v="0746010554749"/>
        <s v="0746010719513"/>
        <s v="0746010675550"/>
        <s v="490310110010443"/>
        <s v="0746010626705"/>
        <s v="0746010418843"/>
        <s v="0746201700018682"/>
        <s v="43948586576"/>
        <s v="0746010420112"/>
        <s v="34679434296"/>
        <s v="669502010010205"/>
        <s v="50100686211904"/>
        <s v="84055903593"/>
        <s v="499610110012315"/>
        <s v="669502010008341"/>
      </sharedItems>
    </cacheField>
    <cacheField name="IFSC code" numFmtId="0">
      <sharedItems containsMixedTypes="1" containsNumber="1" containsInteger="1" minValue="0" maxValue="0" count="140">
        <s v="IDIB000I021"/>
        <s v="UBIN0535877"/>
        <s v="BKID0004943"/>
        <s v="ICIC0007629"/>
        <s v="SBIN0000081"/>
        <s v="HDFC0000759"/>
        <s v="HDFC0008691"/>
        <s v="FINO0001157"/>
        <s v="SBIN0015346"/>
        <s v="PUNB0976000"/>
        <s v="CNRB0004895"/>
        <s v="BKID0004959"/>
        <s v="SBIN0012618"/>
        <s v="UCBA0000803"/>
        <s v="IDIB000N518"/>
        <s v="IOBA0003711"/>
        <s v="SBIN0014340"/>
        <s v="CNRB0007409"/>
        <s v="IPOS0000001"/>
        <s v="SBIN0RRVCGB"/>
        <s v="BKID0004907"/>
        <s v="HDFC0001470"/>
        <s v="BKID0005895"/>
        <s v="BKID0004902"/>
        <s v="IBKL063JS69"/>
        <s v="UBIN0563820"/>
        <s v="IBKL0001751"/>
        <s v="UBIN0530085"/>
        <s v="CNRB0004904"/>
        <n v="0"/>
        <s v="BKID0004924"/>
        <s v="IDIB000R588"/>
        <s v="SBIN0006304"/>
        <s v="BARB0BEROXX"/>
        <s v="AIRP0000001"/>
        <s v="BKID0004915"/>
        <s v="IDIB000I518"/>
        <s v="SBIN0006311"/>
        <s v="BKID0005906"/>
        <s v="CNRB0001158"/>
        <s v="BKID0004939"/>
        <s v="BKID0004945"/>
        <s v="BKID0004695"/>
        <s v="BARB0RATUCH"/>
        <s v="IDIB000P620"/>
        <s v="IDIB000B873"/>
        <s v="UBIN0915874"/>
        <s v="CBIN0284871"/>
        <s v="SBIN0014341"/>
        <s v="SBIN0014339"/>
        <s v="PUNB0040720"/>
        <s v="UCBA0002762"/>
        <s v="PUNB0727700"/>
        <s v="BKID0005905"/>
        <s v="IBKL063JS71"/>
        <s v="CNRB0008254"/>
        <s v="PUNB0040020"/>
        <s v="FINO0009002"/>
        <s v="CNRB0003907"/>
        <s v="BKID0004901"/>
        <s v="CNRB0002514"/>
        <s v="CNRB0017538"/>
        <s v="BARB0RATURO"/>
        <s v="UCBA0003049"/>
        <s v="SBIN0006999"/>
        <s v="PUNB0194320"/>
        <s v="SBIN0012619"/>
        <s v="CNRB0004622"/>
        <s v="CNRB0005706"/>
        <s v="IDIB000U523"/>
        <s v="BKID0004944"/>
        <s v="BKID0004828"/>
        <s v="IOBA0003382"/>
        <s v="BKID0004903"/>
        <s v="PUNB0074620"/>
        <s v="FINO0000001"/>
        <s v="PUNB0029420"/>
        <s v="CNRB0006696"/>
        <s v="IOBA0000783"/>
        <s v="PUNB0152620"/>
        <s v="BKID0005903"/>
        <s v="IOBA0003152"/>
        <s v="IBKL0001940"/>
        <s v="BKID0004916"/>
        <s v="BARB0VJORMA"/>
        <s v="UCBA0000167"/>
        <s v="SBIN0002908"/>
        <s v="IOBA0003468"/>
        <s v="PUNB0776600"/>
        <s v="SBIN0015933"/>
        <s v="IOBA0003170"/>
        <s v="SBIN0015347"/>
        <s v="BARB0IRBAXX"/>
        <s v="HDFC0005866"/>
        <s v="BKID0004941"/>
        <s v="PUNB0975900"/>
        <s v="BKID0004912"/>
        <s v="SBIN0009498"/>
        <s v="UBIN0564486"/>
        <s v="BKID0004996"/>
        <s v="SBIN0011816"/>
        <s v="CBIN0281573"/>
        <s v="SBIN0002926"/>
        <s v="SBIN0012632"/>
        <s v="UBIN0574813"/>
        <s v="PUNB0947300"/>
        <s v="BKID0006163"/>
        <s v="CNRB0001902"/>
        <s v="UBIN0564834"/>
        <s v="PUNB0534200"/>
        <s v="BKID0005902"/>
        <s v="BARB0GUMLAX"/>
        <s v="BKID0004929"/>
        <s v="SBIN0014342"/>
        <s v="PUNB0404300"/>
        <s v="IBKL0001748"/>
        <s v="BKID0004968"/>
        <s v="BKID0004918"/>
        <s v="IOBA0002553"/>
        <s v="CBIN0284248"/>
        <s v="BKID0005907"/>
        <s v="IDIB000L549"/>
        <s v="SBIN0003534"/>
        <s v="PUNB0006020"/>
        <s v="BARB0LOHARD"/>
        <s v="IDIB000B765"/>
        <s v="IBKL063JS42"/>
        <s v="BKID0004969"/>
        <s v="SBIN0017162"/>
        <s v="IBKL063JS41"/>
        <s v="BKID0006159"/>
        <s v="BKID0004569"/>
        <s v="UCBA0002444"/>
        <s v="CNRB0003374"/>
        <s v="BKID0005899"/>
        <s v="PUNB0286700"/>
        <s v="SBIN0000627"/>
        <s v="IOBA0001508"/>
        <s v="BKID0004880"/>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8-25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BMC Code :2001"/>
    <n v="20010001"/>
    <s v="Itki"/>
    <x v="0"/>
    <x v="0"/>
    <n v="4514.920000000001"/>
    <n v="192776.85999999996"/>
    <n v="4514.92"/>
    <n v="192776.86620000002"/>
    <n v="0"/>
    <n v="0"/>
    <n v="4514.92"/>
    <n v="192776.86620000002"/>
    <n v="192776.85999999996"/>
    <n v="18735"/>
    <n v="0"/>
    <n v="6.2000000616535544E-3"/>
    <n v="0"/>
    <n v="0"/>
    <n v="0"/>
    <n v="0"/>
    <n v="174042"/>
    <n v="0"/>
    <n v="0"/>
    <n v="-0.14000000004307367"/>
  </r>
  <r>
    <s v="BMC Code :2001"/>
    <n v="20010002"/>
    <s v="Jamtoli"/>
    <x v="1"/>
    <x v="0"/>
    <n v="23.799999999999997"/>
    <n v="953.63999999999987"/>
    <n v="24"/>
    <n v="923.28"/>
    <n v="0"/>
    <n v="0"/>
    <n v="24"/>
    <n v="923.28"/>
    <n v="923.28"/>
    <n v="0"/>
    <n v="0"/>
    <n v="0"/>
    <n v="0"/>
    <n v="0"/>
    <n v="0"/>
    <n v="0"/>
    <n v="923"/>
    <n v="0"/>
    <n v="0"/>
    <n v="30.639999999999873"/>
  </r>
  <r>
    <s v="BMC Code :2001"/>
    <n v="20010003"/>
    <s v="Bero"/>
    <x v="1"/>
    <x v="0"/>
    <n v="289.52000000000004"/>
    <n v="12394.499999999998"/>
    <n v="279.41999999999996"/>
    <n v="12384.071400000001"/>
    <n v="0"/>
    <n v="0"/>
    <n v="279.41999999999996"/>
    <n v="12384.071400000001"/>
    <n v="12384.071400000001"/>
    <n v="0"/>
    <n v="0"/>
    <n v="0"/>
    <n v="5846"/>
    <n v="0"/>
    <n v="0"/>
    <n v="0"/>
    <n v="6537"/>
    <n v="0"/>
    <n v="0"/>
    <n v="11.499999999998181"/>
  </r>
  <r>
    <s v="BMC Code :2001"/>
    <n v="20010005"/>
    <s v="Basila"/>
    <x v="1"/>
    <x v="0"/>
    <n v="1428.0800000000004"/>
    <n v="57273.030000000006"/>
    <n v="1416.21"/>
    <n v="57732.881100000006"/>
    <n v="0"/>
    <n v="0"/>
    <n v="1416.21"/>
    <n v="57732.881100000006"/>
    <n v="57273.030000000006"/>
    <n v="0"/>
    <n v="0"/>
    <n v="459.85109999999986"/>
    <n v="0"/>
    <n v="0"/>
    <n v="0"/>
    <n v="0"/>
    <n v="0"/>
    <n v="0"/>
    <n v="0"/>
    <n v="57273.030000000006"/>
  </r>
  <r>
    <s v="BMC Code :2001"/>
    <n v="20010008"/>
    <s v="Erchoro"/>
    <x v="1"/>
    <x v="0"/>
    <n v="1059.72"/>
    <n v="43401.839999999989"/>
    <n v="1051.6199999999999"/>
    <n v="43358.279399999999"/>
    <n v="0"/>
    <n v="0"/>
    <n v="1051.6199999999999"/>
    <n v="43358.279399999999"/>
    <n v="43358.279399999999"/>
    <n v="0"/>
    <n v="0"/>
    <n v="0"/>
    <n v="19050"/>
    <n v="0"/>
    <n v="0"/>
    <n v="0"/>
    <n v="24309"/>
    <n v="0"/>
    <n v="0"/>
    <n v="42.839999999989232"/>
  </r>
  <r>
    <s v="BMC Code :2001"/>
    <n v="20010009"/>
    <s v="Makunda"/>
    <x v="1"/>
    <x v="0"/>
    <n v="661.62"/>
    <n v="27619.089999999997"/>
    <n v="665.34"/>
    <n v="27714.703500000003"/>
    <n v="0"/>
    <n v="0"/>
    <n v="665.34"/>
    <n v="27714.703500000003"/>
    <n v="27619.089999999997"/>
    <n v="0"/>
    <n v="0"/>
    <n v="95.613500000006752"/>
    <n v="0"/>
    <n v="0"/>
    <n v="0"/>
    <n v="0"/>
    <n v="27619"/>
    <n v="0"/>
    <n v="0"/>
    <n v="8.999999999650754E-2"/>
  </r>
  <r>
    <s v="BMC Code :2001"/>
    <n v="20010012"/>
    <s v="NAGRI"/>
    <x v="2"/>
    <x v="1"/>
    <n v="125.52000000000001"/>
    <n v="3971.7200000000003"/>
    <n v="0"/>
    <n v="0"/>
    <n v="0"/>
    <n v="0"/>
    <n v="0"/>
    <n v="0"/>
    <n v="3971.7200000000003"/>
    <n v="0"/>
    <n v="0"/>
    <n v="0"/>
    <n v="0"/>
    <n v="0"/>
    <n v="0"/>
    <n v="0"/>
    <n v="0"/>
    <n v="0"/>
    <n v="3971.7200000000003"/>
    <n v="0"/>
  </r>
  <r>
    <s v="BMC Code :2001"/>
    <n v="20010015"/>
    <s v="BOREYA"/>
    <x v="1"/>
    <x v="0"/>
    <n v="2893.28"/>
    <n v="119011.04000000001"/>
    <n v="2752.8799999999987"/>
    <n v="115963.6442"/>
    <n v="75.97"/>
    <n v="3013.7074000000002"/>
    <n v="2828.8499999999985"/>
    <n v="118977.35159999999"/>
    <n v="118977.35159999999"/>
    <n v="0"/>
    <n v="0"/>
    <n v="0"/>
    <n v="0"/>
    <n v="0"/>
    <n v="0"/>
    <n v="0"/>
    <n v="115963"/>
    <n v="3014"/>
    <n v="0"/>
    <n v="34.040000000008149"/>
  </r>
  <r>
    <s v="BMC Code :2001"/>
    <n v="20010017"/>
    <s v="DIGHIYA"/>
    <x v="1"/>
    <x v="0"/>
    <n v="502.48"/>
    <n v="21357.66"/>
    <n v="527.08999999999992"/>
    <n v="23644.143500000006"/>
    <n v="0"/>
    <n v="0"/>
    <n v="527.08999999999992"/>
    <n v="23644.143500000006"/>
    <n v="21357.66"/>
    <n v="0"/>
    <n v="0"/>
    <n v="2286.4835000000057"/>
    <n v="0"/>
    <n v="0"/>
    <n v="0"/>
    <n v="0"/>
    <n v="21357"/>
    <n v="0"/>
    <n v="0"/>
    <n v="0.65999999999985448"/>
  </r>
  <r>
    <s v="BMC Code :2001"/>
    <n v="20010023"/>
    <s v="KATARPA"/>
    <x v="1"/>
    <x v="0"/>
    <n v="771"/>
    <n v="34091.75"/>
    <n v="781.62"/>
    <n v="34159.270600000003"/>
    <n v="0"/>
    <n v="0"/>
    <n v="781.62"/>
    <n v="34159.270600000003"/>
    <n v="34091.75"/>
    <n v="0"/>
    <n v="0"/>
    <n v="67.520600000003469"/>
    <n v="0"/>
    <n v="0"/>
    <n v="0"/>
    <n v="0"/>
    <n v="0"/>
    <n v="0"/>
    <n v="0"/>
    <n v="34091.75"/>
  </r>
  <r>
    <s v="BMC Code :2001"/>
    <n v="20010027"/>
    <s v="MURTO"/>
    <x v="1"/>
    <x v="0"/>
    <n v="334.96"/>
    <n v="14256.909999999998"/>
    <n v="337.7"/>
    <n v="14052.723900000001"/>
    <n v="4.09"/>
    <n v="176.12750000000003"/>
    <n v="341.78999999999996"/>
    <n v="14228.851400000001"/>
    <n v="14228.851400000001"/>
    <n v="0"/>
    <n v="0"/>
    <n v="0"/>
    <n v="0"/>
    <n v="0"/>
    <n v="0"/>
    <n v="0"/>
    <n v="14051"/>
    <n v="176"/>
    <n v="0"/>
    <n v="29.909999999998035"/>
  </r>
  <r>
    <s v="BMC Code :2001"/>
    <n v="20010033"/>
    <s v="KHATRIKHATANGA"/>
    <x v="1"/>
    <x v="0"/>
    <n v="320.33999999999992"/>
    <n v="13803.76"/>
    <n v="322.86000000000007"/>
    <n v="14303.747499999999"/>
    <n v="0"/>
    <n v="0"/>
    <n v="322.86000000000007"/>
    <n v="14303.747499999999"/>
    <n v="13803.76"/>
    <n v="0"/>
    <n v="0"/>
    <n v="499.98749999999927"/>
    <n v="0"/>
    <n v="0"/>
    <n v="0"/>
    <n v="0"/>
    <n v="13804"/>
    <n v="0"/>
    <n v="0"/>
    <n v="-0.23999999999978172"/>
  </r>
  <r>
    <s v="BMC Code :2001"/>
    <n v="20010034"/>
    <s v="GARGAON"/>
    <x v="1"/>
    <x v="1"/>
    <n v="134.6"/>
    <n v="5300.66"/>
    <n v="0"/>
    <n v="0"/>
    <n v="0"/>
    <n v="0"/>
    <n v="0"/>
    <n v="0"/>
    <n v="5300.66"/>
    <n v="0"/>
    <n v="0"/>
    <n v="0"/>
    <n v="0"/>
    <n v="0"/>
    <n v="0"/>
    <n v="0"/>
    <n v="0"/>
    <n v="0"/>
    <n v="5300.66"/>
    <n v="0"/>
  </r>
  <r>
    <s v="BMC Code :2001"/>
    <n v="20010036"/>
    <s v="GHAGHRA"/>
    <x v="1"/>
    <x v="0"/>
    <n v="151.95000000000002"/>
    <n v="5384.7199999999993"/>
    <n v="125.52"/>
    <n v="5412.8028000000004"/>
    <n v="0"/>
    <n v="0"/>
    <n v="125.52"/>
    <n v="5412.8028000000004"/>
    <n v="5384.7199999999993"/>
    <n v="0"/>
    <n v="0"/>
    <n v="28.082800000001043"/>
    <n v="0"/>
    <n v="0"/>
    <n v="0"/>
    <n v="0"/>
    <n v="5385"/>
    <n v="0"/>
    <n v="0"/>
    <n v="-0.28000000000065484"/>
  </r>
  <r>
    <s v="BMC Code :2001"/>
    <n v="20010037"/>
    <s v="CHACHGURA"/>
    <x v="1"/>
    <x v="1"/>
    <n v="388.82000000000005"/>
    <n v="15332.090000000002"/>
    <n v="0"/>
    <n v="0"/>
    <n v="0"/>
    <n v="0"/>
    <n v="0"/>
    <n v="0"/>
    <n v="15332.090000000002"/>
    <n v="0"/>
    <n v="0"/>
    <n v="0"/>
    <n v="0"/>
    <n v="0"/>
    <n v="0"/>
    <n v="0"/>
    <n v="0"/>
    <n v="0"/>
    <n v="15332.090000000002"/>
    <n v="0"/>
  </r>
  <r>
    <s v="BMC Code :2001"/>
    <n v="20010038"/>
    <s v="TIKRA TOLI"/>
    <x v="1"/>
    <x v="0"/>
    <n v="167.73999999999998"/>
    <n v="6519"/>
    <n v="177.59"/>
    <n v="6917.5609000000004"/>
    <n v="0"/>
    <n v="0"/>
    <n v="177.59"/>
    <n v="6917.5609000000004"/>
    <n v="6519"/>
    <n v="0"/>
    <n v="0"/>
    <n v="398.5609000000004"/>
    <n v="0"/>
    <n v="0"/>
    <n v="0"/>
    <n v="0"/>
    <n v="6519"/>
    <n v="0"/>
    <n v="0"/>
    <n v="0"/>
  </r>
  <r>
    <s v="BMC Code :2001"/>
    <n v="20010040"/>
    <s v="Gargaon2"/>
    <x v="1"/>
    <x v="0"/>
    <n v="697.74"/>
    <n v="27576.57"/>
    <n v="712.07999999999993"/>
    <n v="28213.093700000001"/>
    <n v="0"/>
    <n v="0"/>
    <n v="712.07999999999993"/>
    <n v="28213.093700000001"/>
    <n v="27576.57"/>
    <n v="0"/>
    <n v="0"/>
    <n v="636.52370000000155"/>
    <n v="0"/>
    <n v="0"/>
    <n v="0"/>
    <n v="0"/>
    <n v="27576"/>
    <n v="0"/>
    <n v="0"/>
    <n v="0.56999999999970896"/>
  </r>
  <r>
    <s v="BMC Code :2001"/>
    <n v="20010041"/>
    <s v="TERO"/>
    <x v="1"/>
    <x v="0"/>
    <n v="311.27"/>
    <n v="13617.710000000003"/>
    <n v="312.40000000000003"/>
    <n v="13608.506999999998"/>
    <n v="0"/>
    <n v="0"/>
    <n v="312.40000000000003"/>
    <n v="13608.506999999998"/>
    <n v="13608.506999999998"/>
    <n v="0"/>
    <n v="0"/>
    <n v="0"/>
    <n v="0"/>
    <n v="0"/>
    <n v="0"/>
    <n v="0"/>
    <n v="13607"/>
    <n v="0"/>
    <n v="0"/>
    <n v="10.710000000002765"/>
  </r>
  <r>
    <s v="BMC Code :2001"/>
    <n v="20010042"/>
    <s v="RONHE"/>
    <x v="1"/>
    <x v="0"/>
    <n v="822.05999999999983"/>
    <n v="35263.17"/>
    <n v="792.07999999999993"/>
    <n v="35230.524900000004"/>
    <n v="0"/>
    <n v="0"/>
    <n v="792.07999999999993"/>
    <n v="35230.524900000004"/>
    <n v="35230.524900000004"/>
    <n v="0"/>
    <n v="0"/>
    <n v="0"/>
    <n v="0"/>
    <n v="0"/>
    <n v="0"/>
    <n v="0"/>
    <n v="35231"/>
    <n v="0"/>
    <n v="0"/>
    <n v="32.169999999998254"/>
  </r>
  <r>
    <s v="BMC Code :2001"/>
    <n v="20010043"/>
    <s v="DARKHANDREY"/>
    <x v="1"/>
    <x v="0"/>
    <n v="741.92"/>
    <n v="31873.789999999997"/>
    <n v="710.67000000000007"/>
    <n v="32927.895899999996"/>
    <n v="0"/>
    <n v="0"/>
    <n v="710.67000000000007"/>
    <n v="32927.895899999996"/>
    <n v="31873.789999999997"/>
    <n v="0"/>
    <n v="0"/>
    <n v="1054.1058999999987"/>
    <n v="0"/>
    <n v="0"/>
    <n v="0"/>
    <n v="0"/>
    <n v="0"/>
    <n v="0"/>
    <n v="0"/>
    <n v="31873.789999999997"/>
  </r>
  <r>
    <s v="BMC Code :2001"/>
    <n v="20010050"/>
    <s v="SARNA TOLI"/>
    <x v="2"/>
    <x v="0"/>
    <n v="57.76"/>
    <n v="2367.91"/>
    <n v="58.5"/>
    <n v="2335.9050000000002"/>
    <n v="0"/>
    <n v="0"/>
    <n v="58.5"/>
    <n v="2335.9050000000002"/>
    <n v="2335.9050000000002"/>
    <n v="0"/>
    <n v="0"/>
    <n v="0"/>
    <n v="0"/>
    <n v="0"/>
    <n v="0"/>
    <n v="0"/>
    <n v="2336"/>
    <n v="0"/>
    <n v="0"/>
    <n v="31.909999999999854"/>
  </r>
  <r>
    <s v="BMC Code :2001"/>
    <n v="20010052"/>
    <s v="Kumbatoli"/>
    <x v="1"/>
    <x v="0"/>
    <n v="1167.6299999999999"/>
    <n v="47404.130000000005"/>
    <n v="1208.7499999999995"/>
    <n v="48834.897400000009"/>
    <n v="0"/>
    <n v="0"/>
    <n v="1208.7499999999995"/>
    <n v="48834.897400000009"/>
    <n v="47404.130000000005"/>
    <n v="0"/>
    <n v="0"/>
    <n v="1430.7674000000043"/>
    <n v="0"/>
    <n v="0"/>
    <n v="0"/>
    <n v="0"/>
    <n v="47404"/>
    <n v="0"/>
    <n v="0"/>
    <n v="0.13000000000465661"/>
  </r>
  <r>
    <s v="BMC Code :2009"/>
    <n v="20010054"/>
    <s v="NARKOPI"/>
    <x v="1"/>
    <x v="0"/>
    <n v="745.54"/>
    <n v="30857.62"/>
    <n v="754.24"/>
    <n v="31863.027299999998"/>
    <n v="0"/>
    <n v="0"/>
    <n v="754.24"/>
    <n v="31863.027299999998"/>
    <n v="30857.62"/>
    <n v="0"/>
    <n v="0"/>
    <n v="1005.4072999999989"/>
    <n v="0"/>
    <n v="0"/>
    <n v="0"/>
    <n v="0"/>
    <n v="0"/>
    <n v="0"/>
    <n v="0"/>
    <n v="30857.62"/>
  </r>
  <r>
    <s v="BMC Code :2001"/>
    <n v="20010055"/>
    <s v="MASU"/>
    <x v="1"/>
    <x v="0"/>
    <n v="577.82000000000005"/>
    <n v="24719.35"/>
    <n v="572.59999999999991"/>
    <n v="24354.841"/>
    <n v="15.470000000000002"/>
    <n v="656.08620000000008"/>
    <n v="588.06999999999994"/>
    <n v="25010.927200000002"/>
    <n v="24719.35"/>
    <n v="0"/>
    <n v="0"/>
    <n v="291.57720000000336"/>
    <n v="0"/>
    <n v="0"/>
    <n v="0"/>
    <n v="0"/>
    <n v="24063"/>
    <n v="656"/>
    <n v="0"/>
    <n v="0.34999999999854481"/>
  </r>
  <r>
    <s v="BMC Code :2001"/>
    <n v="20010057"/>
    <s v="PANDEPARA"/>
    <x v="2"/>
    <x v="1"/>
    <n v="298.45000000000005"/>
    <n v="12449.120000000003"/>
    <n v="0"/>
    <n v="0"/>
    <n v="0"/>
    <n v="0"/>
    <n v="0"/>
    <n v="0"/>
    <n v="12449.120000000003"/>
    <n v="0"/>
    <n v="0"/>
    <n v="0"/>
    <n v="0"/>
    <n v="0"/>
    <n v="0"/>
    <n v="0"/>
    <n v="0"/>
    <n v="0"/>
    <n v="12449.120000000003"/>
    <n v="0"/>
  </r>
  <r>
    <s v="BMC Code :2001"/>
    <n v="20010059"/>
    <s v="KARANJI 2"/>
    <x v="1"/>
    <x v="0"/>
    <n v="153.82"/>
    <n v="6144.73"/>
    <n v="155.69"/>
    <n v="6766.7506999999996"/>
    <n v="0"/>
    <n v="0"/>
    <n v="155.69"/>
    <n v="6766.7506999999996"/>
    <n v="6144.73"/>
    <n v="0"/>
    <n v="0"/>
    <n v="622.02070000000003"/>
    <n v="0"/>
    <n v="0"/>
    <n v="0"/>
    <n v="0"/>
    <n v="6145"/>
    <n v="0"/>
    <n v="0"/>
    <n v="-0.27000000000043656"/>
  </r>
  <r>
    <s v="BMC Code :2001"/>
    <n v="20010060"/>
    <s v="ITKI 2"/>
    <x v="2"/>
    <x v="1"/>
    <n v="66.47999999999999"/>
    <n v="2581.1799999999998"/>
    <n v="0"/>
    <n v="0"/>
    <n v="0"/>
    <n v="0"/>
    <n v="0"/>
    <n v="0"/>
    <n v="2581.1799999999998"/>
    <n v="0"/>
    <n v="0"/>
    <n v="0"/>
    <n v="0"/>
    <n v="0"/>
    <n v="0"/>
    <n v="0"/>
    <n v="0"/>
    <n v="0"/>
    <n v="2581.1799999999998"/>
    <n v="0"/>
  </r>
  <r>
    <s v="BMC Code :2001"/>
    <n v="20010061"/>
    <s v="SEMRA"/>
    <x v="1"/>
    <x v="0"/>
    <n v="530.17999999999995"/>
    <n v="21528.53"/>
    <n v="528.89"/>
    <n v="21585.435399999998"/>
    <n v="0"/>
    <n v="0"/>
    <n v="528.89"/>
    <n v="21585.435399999998"/>
    <n v="21528.53"/>
    <n v="0"/>
    <n v="0"/>
    <n v="56.905399999999645"/>
    <n v="0"/>
    <n v="0"/>
    <n v="0"/>
    <n v="0"/>
    <n v="21529"/>
    <n v="0"/>
    <n v="0"/>
    <n v="-0.47000000000116415"/>
  </r>
  <r>
    <s v="BMC Code :2001"/>
    <n v="20010062"/>
    <s v="PISKA"/>
    <x v="1"/>
    <x v="0"/>
    <n v="168.42999999999998"/>
    <n v="6794.5999999999985"/>
    <n v="173.82999999999998"/>
    <n v="6736.229699999999"/>
    <n v="0"/>
    <n v="0"/>
    <n v="173.82999999999998"/>
    <n v="6736.229699999999"/>
    <n v="6736.229699999999"/>
    <n v="0"/>
    <n v="0"/>
    <n v="0"/>
    <n v="0"/>
    <n v="0"/>
    <n v="0"/>
    <n v="0"/>
    <n v="6736"/>
    <n v="0"/>
    <n v="0"/>
    <n v="58.599999999998545"/>
  </r>
  <r>
    <s v="BMC Code :2001"/>
    <n v="20010063"/>
    <s v="BANDHIYA "/>
    <x v="2"/>
    <x v="1"/>
    <n v="404.68000000000006"/>
    <n v="16726.29"/>
    <n v="0"/>
    <n v="0"/>
    <n v="0"/>
    <n v="0"/>
    <n v="0"/>
    <n v="0"/>
    <n v="16726.29"/>
    <n v="0"/>
    <n v="0"/>
    <n v="0"/>
    <n v="0"/>
    <n v="0"/>
    <n v="0"/>
    <n v="0"/>
    <n v="0"/>
    <n v="0"/>
    <n v="16726.29"/>
    <n v="0"/>
  </r>
  <r>
    <s v="BMC Code :2002"/>
    <n v="20020001"/>
    <s v="Paali"/>
    <x v="0"/>
    <x v="0"/>
    <n v="5344.0999999999995"/>
    <n v="217453.30999999994"/>
    <n v="5343.5999999999976"/>
    <n v="217256.78500000006"/>
    <n v="0"/>
    <n v="0"/>
    <n v="5343.5999999999976"/>
    <n v="217256.78500000006"/>
    <n v="217256.78500000006"/>
    <n v="0"/>
    <n v="0"/>
    <n v="0"/>
    <n v="0"/>
    <n v="0"/>
    <n v="0"/>
    <n v="0"/>
    <n v="217259"/>
    <n v="0"/>
    <n v="0"/>
    <n v="194.30999999993946"/>
  </r>
  <r>
    <s v="BMC Code :2002"/>
    <n v="20020002"/>
    <s v="Jari"/>
    <x v="1"/>
    <x v="0"/>
    <n v="2132.0600000000004"/>
    <n v="86082.280000000013"/>
    <n v="2064.08"/>
    <n v="88308.551900000035"/>
    <n v="2.7"/>
    <n v="108.7328"/>
    <n v="2066.7799999999997"/>
    <n v="88417.284700000033"/>
    <n v="86082.280000000013"/>
    <n v="0"/>
    <n v="0"/>
    <n v="2335.0047000000195"/>
    <n v="0"/>
    <n v="0"/>
    <n v="0"/>
    <n v="0"/>
    <n v="0"/>
    <n v="0"/>
    <n v="0"/>
    <n v="86082.280000000013"/>
  </r>
  <r>
    <s v="BMC Code :2002"/>
    <n v="20020003"/>
    <s v="Bijuliya"/>
    <x v="1"/>
    <x v="0"/>
    <n v="893.6"/>
    <n v="36493.82"/>
    <n v="890.28000000000009"/>
    <n v="37983.951800000003"/>
    <n v="0"/>
    <n v="0"/>
    <n v="890.28000000000009"/>
    <n v="37983.951800000003"/>
    <n v="36493.82"/>
    <n v="0"/>
    <n v="0"/>
    <n v="1490.1318000000028"/>
    <n v="3810"/>
    <n v="0"/>
    <n v="0"/>
    <n v="0"/>
    <n v="32684"/>
    <n v="0"/>
    <n v="0"/>
    <n v="-0.18000000000029104"/>
  </r>
  <r>
    <s v="BMC Code :2002"/>
    <n v="20020004"/>
    <s v="Pandra"/>
    <x v="1"/>
    <x v="0"/>
    <n v="377.33000000000004"/>
    <n v="15330.58"/>
    <n v="369.3"/>
    <n v="15375.521300000002"/>
    <n v="0"/>
    <n v="0"/>
    <n v="369.3"/>
    <n v="15375.521300000002"/>
    <n v="15330.58"/>
    <n v="0"/>
    <n v="0"/>
    <n v="44.941300000002229"/>
    <n v="0"/>
    <n v="0"/>
    <n v="0"/>
    <n v="0"/>
    <n v="15331"/>
    <n v="0"/>
    <n v="0"/>
    <n v="-0.42000000000007276"/>
  </r>
  <r>
    <s v="BMC Code :2002"/>
    <n v="20020005"/>
    <s v="BASKI"/>
    <x v="1"/>
    <x v="0"/>
    <n v="399.59999999999991"/>
    <n v="16848.760000000002"/>
    <n v="409.9"/>
    <n v="16861.9434"/>
    <n v="0"/>
    <n v="0"/>
    <n v="409.9"/>
    <n v="16861.9434"/>
    <n v="16848.760000000002"/>
    <n v="0"/>
    <n v="0"/>
    <n v="13.183399999998073"/>
    <n v="0"/>
    <n v="0"/>
    <n v="0"/>
    <n v="0"/>
    <n v="0"/>
    <n v="0"/>
    <n v="0"/>
    <n v="16848.760000000002"/>
  </r>
  <r>
    <s v="BMC Code :2002"/>
    <n v="20020006"/>
    <s v="RANIKHATANGA"/>
    <x v="1"/>
    <x v="0"/>
    <n v="2483.5"/>
    <n v="96106.250000000015"/>
    <n v="2532.52"/>
    <n v="99600.440900000016"/>
    <n v="0"/>
    <n v="0"/>
    <n v="2532.52"/>
    <n v="99600.440900000016"/>
    <n v="96106.250000000015"/>
    <n v="0"/>
    <n v="0"/>
    <n v="3494.1909000000014"/>
    <n v="0"/>
    <n v="0"/>
    <n v="0"/>
    <n v="0"/>
    <n v="96106"/>
    <n v="0"/>
    <n v="0"/>
    <n v="0.25000000001455192"/>
  </r>
  <r>
    <s v="BMC Code :2002"/>
    <n v="20020007"/>
    <s v="SURSA"/>
    <x v="1"/>
    <x v="0"/>
    <n v="1550.1200000000001"/>
    <n v="64098.310000000005"/>
    <n v="1562.8900000000003"/>
    <n v="64311.624600000003"/>
    <n v="0"/>
    <n v="0"/>
    <n v="1562.8900000000003"/>
    <n v="64311.624600000003"/>
    <n v="64098.310000000005"/>
    <n v="0"/>
    <n v="0"/>
    <n v="213.31459999999788"/>
    <n v="0"/>
    <n v="0"/>
    <n v="0"/>
    <n v="0"/>
    <n v="0"/>
    <n v="0"/>
    <n v="0"/>
    <n v="64098.310000000005"/>
  </r>
  <r>
    <s v="BMC Code :2002"/>
    <n v="20020011"/>
    <s v="DHONTHA TOLI"/>
    <x v="1"/>
    <x v="0"/>
    <n v="561.21"/>
    <n v="23436.590000000004"/>
    <n v="579.5300000000002"/>
    <n v="23536.7749"/>
    <n v="0"/>
    <n v="0"/>
    <n v="579.5300000000002"/>
    <n v="23536.7749"/>
    <n v="23436.590000000004"/>
    <n v="0"/>
    <n v="0"/>
    <n v="100.18489999999656"/>
    <n v="0"/>
    <n v="0"/>
    <n v="0"/>
    <n v="0"/>
    <n v="0"/>
    <n v="0"/>
    <n v="0"/>
    <n v="23436.590000000004"/>
  </r>
  <r>
    <s v="BMC Code :2002"/>
    <n v="20020013"/>
    <s v="BAJPUR"/>
    <x v="2"/>
    <x v="1"/>
    <n v="84.1"/>
    <n v="3416.23"/>
    <n v="0"/>
    <n v="0"/>
    <n v="0"/>
    <n v="0"/>
    <n v="0"/>
    <n v="0"/>
    <n v="3416.23"/>
    <n v="0"/>
    <n v="0"/>
    <n v="0"/>
    <n v="0"/>
    <n v="0"/>
    <n v="0"/>
    <n v="0"/>
    <n v="0"/>
    <n v="0"/>
    <n v="3416.23"/>
    <n v="0"/>
  </r>
  <r>
    <s v="BMC Code :2002"/>
    <n v="20020014"/>
    <s v="BARGARI"/>
    <x v="1"/>
    <x v="0"/>
    <n v="1090.2"/>
    <n v="43895.92"/>
    <n v="1077.3500000000001"/>
    <n v="43483.517699999982"/>
    <n v="8.6999999999999993"/>
    <n v="336.07929999999999"/>
    <n v="1086.0500000000002"/>
    <n v="43819.59699999998"/>
    <n v="43819.59699999998"/>
    <n v="0"/>
    <n v="0"/>
    <n v="0"/>
    <n v="0"/>
    <n v="0"/>
    <n v="0"/>
    <n v="0"/>
    <n v="43484"/>
    <n v="336"/>
    <n v="0"/>
    <n v="75.919999999998254"/>
  </r>
  <r>
    <s v="BMC Code :2002"/>
    <n v="20020015"/>
    <s v="PATRATOLI"/>
    <x v="1"/>
    <x v="0"/>
    <n v="1979.6100000000001"/>
    <n v="77919.98000000001"/>
    <n v="2019.1200000000006"/>
    <n v="78759.385799999989"/>
    <n v="0"/>
    <n v="0"/>
    <n v="2019.1200000000006"/>
    <n v="78759.385799999989"/>
    <n v="77919.98000000001"/>
    <n v="0"/>
    <n v="0"/>
    <n v="839.40579999997863"/>
    <n v="0"/>
    <n v="0"/>
    <n v="0"/>
    <n v="0"/>
    <n v="0"/>
    <n v="0"/>
    <n v="0"/>
    <n v="77919.98000000001"/>
  </r>
  <r>
    <s v="BMC Code :2002"/>
    <n v="20020016"/>
    <s v="BANAPIRI"/>
    <x v="1"/>
    <x v="1"/>
    <n v="321.8"/>
    <n v="13278.169999999998"/>
    <n v="0"/>
    <n v="0"/>
    <n v="0"/>
    <n v="0"/>
    <n v="0"/>
    <n v="0"/>
    <n v="13278.169999999998"/>
    <n v="0"/>
    <n v="0"/>
    <n v="0"/>
    <n v="0"/>
    <n v="0"/>
    <n v="0"/>
    <n v="0"/>
    <n v="0"/>
    <n v="0"/>
    <n v="13278.169999999998"/>
    <n v="0"/>
  </r>
  <r>
    <s v="BMC Code :2002"/>
    <n v="20020020"/>
    <s v="TIKO TOLI"/>
    <x v="1"/>
    <x v="0"/>
    <n v="1470.3300000000002"/>
    <n v="59340.349999999991"/>
    <n v="1448.2600000000004"/>
    <n v="59501.591199999995"/>
    <n v="0"/>
    <n v="0"/>
    <n v="1448.2600000000004"/>
    <n v="59501.591199999995"/>
    <n v="59340.349999999991"/>
    <n v="0"/>
    <n v="0"/>
    <n v="161.24120000000403"/>
    <n v="0"/>
    <n v="0"/>
    <n v="0"/>
    <n v="0"/>
    <n v="0"/>
    <n v="0"/>
    <n v="0"/>
    <n v="59340.349999999991"/>
  </r>
  <r>
    <s v="BMC Code :2002"/>
    <n v="20020021"/>
    <s v="PUNGI"/>
    <x v="1"/>
    <x v="0"/>
    <n v="402.9"/>
    <n v="17338.43"/>
    <n v="394.39999999999986"/>
    <n v="17305.7399"/>
    <n v="1.01"/>
    <n v="32.229100000000003"/>
    <n v="395.40999999999985"/>
    <n v="17337.969000000001"/>
    <n v="17337.969000000001"/>
    <n v="0"/>
    <n v="0"/>
    <n v="0"/>
    <n v="0"/>
    <n v="0"/>
    <n v="0"/>
    <n v="0"/>
    <n v="17306"/>
    <n v="32"/>
    <n v="0"/>
    <n v="0.43000000000029104"/>
  </r>
  <r>
    <s v="BMC Code :2002"/>
    <n v="20020023"/>
    <s v="BARTOLI"/>
    <x v="1"/>
    <x v="0"/>
    <n v="760.00000000000011"/>
    <n v="29118.840000000004"/>
    <n v="759.9799999999999"/>
    <n v="29066.425400000007"/>
    <n v="0"/>
    <n v="0"/>
    <n v="759.9799999999999"/>
    <n v="29066.425400000007"/>
    <n v="29066.425400000007"/>
    <n v="0"/>
    <n v="0"/>
    <n v="0"/>
    <n v="0"/>
    <n v="0"/>
    <n v="0"/>
    <n v="0"/>
    <n v="29066"/>
    <n v="0"/>
    <n v="0"/>
    <n v="52.840000000003783"/>
  </r>
  <r>
    <s v="BMC Code :2002"/>
    <n v="20020025"/>
    <s v="AGRU"/>
    <x v="2"/>
    <x v="0"/>
    <n v="259.59999999999997"/>
    <n v="10708.539999999999"/>
    <n v="253.86"/>
    <n v="10672.6317"/>
    <n v="0"/>
    <n v="0"/>
    <n v="253.86"/>
    <n v="10672.6317"/>
    <n v="10672.6317"/>
    <n v="0"/>
    <n v="0"/>
    <n v="0"/>
    <n v="0"/>
    <n v="0"/>
    <n v="0"/>
    <n v="0"/>
    <n v="10673"/>
    <n v="0"/>
    <n v="0"/>
    <n v="35.539999999999054"/>
  </r>
  <r>
    <s v="BMC Code :2002"/>
    <n v="20020026"/>
    <s v="TIGRA"/>
    <x v="1"/>
    <x v="0"/>
    <n v="3760.9900000000002"/>
    <n v="154342.80000000002"/>
    <n v="3708.26"/>
    <n v="152748.73359999998"/>
    <n v="37.769999999999996"/>
    <n v="1578.2090000000001"/>
    <n v="3746.03"/>
    <n v="154326.94259999998"/>
    <n v="154326.94259999998"/>
    <n v="0"/>
    <n v="0"/>
    <n v="0"/>
    <n v="0"/>
    <n v="0"/>
    <n v="0"/>
    <n v="0"/>
    <n v="152748"/>
    <n v="1578"/>
    <n v="0"/>
    <n v="16.800000000017462"/>
  </r>
  <r>
    <s v="BMC Code :2002"/>
    <n v="20020027"/>
    <s v="GARRI"/>
    <x v="2"/>
    <x v="0"/>
    <n v="426.1"/>
    <n v="17843.660000000003"/>
    <n v="375.52"/>
    <n v="16378.323799999996"/>
    <n v="45.53"/>
    <n v="2163.9668999999999"/>
    <n v="421.04999999999995"/>
    <n v="18542.290699999998"/>
    <n v="17843.660000000003"/>
    <n v="0"/>
    <n v="0"/>
    <n v="698.63069999999425"/>
    <n v="0"/>
    <n v="0"/>
    <n v="0"/>
    <n v="0"/>
    <n v="0"/>
    <n v="0"/>
    <n v="0"/>
    <n v="17843.660000000003"/>
  </r>
  <r>
    <s v="BMC Code :2002"/>
    <n v="20020028"/>
    <s v="HISRI "/>
    <x v="2"/>
    <x v="0"/>
    <n v="1449.69"/>
    <n v="61562.289999999986"/>
    <n v="1396.3999999999999"/>
    <n v="60441.498999999989"/>
    <n v="32.07"/>
    <n v="1294.8708999999999"/>
    <n v="1428.4699999999998"/>
    <n v="61736.369899999991"/>
    <n v="61562.289999999986"/>
    <n v="0"/>
    <n v="0"/>
    <n v="174.07990000000427"/>
    <n v="0"/>
    <n v="0"/>
    <n v="0"/>
    <n v="0"/>
    <n v="0"/>
    <n v="0"/>
    <n v="0"/>
    <n v="61562.289999999986"/>
  </r>
  <r>
    <s v="BMC Code :2002"/>
    <n v="20020029"/>
    <s v="MURMA"/>
    <x v="2"/>
    <x v="0"/>
    <n v="791.8"/>
    <n v="31813.18"/>
    <n v="697.21"/>
    <n v="28069.517100000001"/>
    <n v="96.42"/>
    <n v="3705.6498000000001"/>
    <n v="793.63"/>
    <n v="31775.1669"/>
    <n v="31775.1669"/>
    <n v="0"/>
    <n v="0"/>
    <n v="0"/>
    <n v="0"/>
    <n v="0"/>
    <n v="0"/>
    <n v="0"/>
    <n v="0"/>
    <n v="0"/>
    <n v="0"/>
    <n v="31813.18"/>
  </r>
  <r>
    <s v="BMC Code :2002"/>
    <n v="20020030"/>
    <s v="NAYASARIYA"/>
    <x v="2"/>
    <x v="1"/>
    <n v="422.9"/>
    <n v="17185.929999999997"/>
    <n v="0"/>
    <n v="0"/>
    <n v="0"/>
    <n v="0"/>
    <n v="0"/>
    <n v="0"/>
    <n v="17185.929999999997"/>
    <n v="0"/>
    <n v="0"/>
    <n v="0"/>
    <n v="0"/>
    <n v="0"/>
    <n v="0"/>
    <n v="0"/>
    <n v="0"/>
    <n v="0"/>
    <n v="17185.929999999997"/>
    <n v="0"/>
  </r>
  <r>
    <s v="BMC Code :2003"/>
    <n v="20030001"/>
    <s v="Hisri Thakurgaon"/>
    <x v="0"/>
    <x v="0"/>
    <n v="4356.32"/>
    <n v="164660.23000000001"/>
    <n v="4354.5000000000009"/>
    <n v="164650.85409999997"/>
    <n v="0"/>
    <n v="0"/>
    <n v="4354.5000000000009"/>
    <n v="164650.85409999997"/>
    <n v="164650.85409999997"/>
    <n v="2074"/>
    <n v="0"/>
    <n v="0"/>
    <n v="0"/>
    <n v="0"/>
    <n v="0"/>
    <n v="0"/>
    <n v="162578"/>
    <n v="0"/>
    <n v="0"/>
    <n v="8.2300000000104774"/>
  </r>
  <r>
    <s v="BMC Code :2003"/>
    <n v="20030002"/>
    <s v="UMEDANDA"/>
    <x v="1"/>
    <x v="0"/>
    <n v="751.68000000000006"/>
    <n v="29785.37"/>
    <n v="750.56000000000017"/>
    <n v="30194.171499999997"/>
    <n v="0"/>
    <n v="0"/>
    <n v="750.56000000000017"/>
    <n v="30194.171499999997"/>
    <n v="29785.37"/>
    <n v="0"/>
    <n v="0"/>
    <n v="408.80149999999776"/>
    <n v="0"/>
    <n v="0"/>
    <n v="0"/>
    <n v="0"/>
    <n v="29785"/>
    <n v="0"/>
    <n v="0"/>
    <n v="0.36999999999898137"/>
  </r>
  <r>
    <s v="BMC Code :2003"/>
    <n v="20030005"/>
    <s v="THAKURGAON"/>
    <x v="2"/>
    <x v="1"/>
    <n v="221.62999999999997"/>
    <n v="8431.49"/>
    <n v="0"/>
    <n v="0"/>
    <n v="0"/>
    <n v="0"/>
    <n v="0"/>
    <n v="0"/>
    <n v="8431.49"/>
    <n v="0"/>
    <n v="0"/>
    <n v="0"/>
    <n v="0"/>
    <n v="0"/>
    <n v="0"/>
    <n v="0"/>
    <n v="0"/>
    <n v="0"/>
    <n v="8431.49"/>
    <n v="0"/>
  </r>
  <r>
    <s v="BMC Code :2003"/>
    <n v="20030009"/>
    <s v="SURID"/>
    <x v="1"/>
    <x v="0"/>
    <n v="570.68999999999994"/>
    <n v="25683.79"/>
    <n v="574.86"/>
    <n v="25836.328700000002"/>
    <n v="0"/>
    <n v="0"/>
    <n v="574.86"/>
    <n v="25836.328700000002"/>
    <n v="25683.79"/>
    <n v="0"/>
    <n v="0"/>
    <n v="152.53870000000097"/>
    <n v="0"/>
    <n v="0"/>
    <n v="0"/>
    <n v="0"/>
    <n v="0"/>
    <n v="0"/>
    <n v="0"/>
    <n v="25683.79"/>
  </r>
  <r>
    <s v="BMC Code :2003"/>
    <n v="20030012"/>
    <s v="URUGUTU"/>
    <x v="2"/>
    <x v="1"/>
    <n v="394.21000000000009"/>
    <n v="16508.77"/>
    <n v="0"/>
    <n v="0"/>
    <n v="0"/>
    <n v="0"/>
    <n v="0"/>
    <n v="0"/>
    <n v="16508.77"/>
    <n v="0"/>
    <n v="0"/>
    <n v="0"/>
    <n v="0"/>
    <n v="0"/>
    <n v="0"/>
    <n v="0"/>
    <n v="0"/>
    <n v="0"/>
    <n v="16508.77"/>
    <n v="0"/>
  </r>
  <r>
    <s v="BMC Code :2004"/>
    <n v="20040001"/>
    <s v="CHOREYA"/>
    <x v="0"/>
    <x v="0"/>
    <n v="2146.65"/>
    <n v="80880.420000000013"/>
    <n v="2125.7800000000002"/>
    <n v="80067.267199999987"/>
    <n v="20.869999999999997"/>
    <n v="867.68380000000002"/>
    <n v="2146.65"/>
    <n v="80934.950999999986"/>
    <n v="80880.420000000013"/>
    <n v="0"/>
    <n v="0"/>
    <n v="54.530999999973574"/>
    <n v="3091"/>
    <n v="0"/>
    <n v="0"/>
    <n v="0"/>
    <n v="0"/>
    <n v="0"/>
    <n v="0"/>
    <n v="77789.420000000013"/>
  </r>
  <r>
    <s v="BMC Code :2004"/>
    <n v="20040006"/>
    <s v="KADAM TOLI"/>
    <x v="1"/>
    <x v="0"/>
    <n v="590.73"/>
    <n v="23502.630000000005"/>
    <n v="559.9"/>
    <n v="23635.269700000001"/>
    <n v="0"/>
    <n v="0"/>
    <n v="559.9"/>
    <n v="23635.269700000001"/>
    <n v="23502.630000000005"/>
    <n v="0"/>
    <n v="0"/>
    <n v="132.63969999999608"/>
    <n v="0"/>
    <n v="0"/>
    <n v="0"/>
    <n v="0"/>
    <n v="23503"/>
    <n v="0"/>
    <n v="0"/>
    <n v="-0.36999999999534339"/>
  </r>
  <r>
    <s v="BMC Code :2004"/>
    <n v="20040007"/>
    <s v="MADHUKAM"/>
    <x v="1"/>
    <x v="0"/>
    <n v="878.21"/>
    <n v="36293.699999999997"/>
    <n v="817.90000000000009"/>
    <n v="36398.945499999987"/>
    <n v="0"/>
    <n v="0"/>
    <n v="817.90000000000009"/>
    <n v="36398.945499999987"/>
    <n v="36293.699999999997"/>
    <n v="0"/>
    <n v="0"/>
    <n v="105.24549999998999"/>
    <n v="0"/>
    <n v="0"/>
    <n v="0"/>
    <n v="0"/>
    <n v="0"/>
    <n v="0"/>
    <n v="0"/>
    <n v="36293.699999999997"/>
  </r>
  <r>
    <s v="BMC Code :2002"/>
    <n v="20050001"/>
    <s v="Baski 2"/>
    <x v="0"/>
    <x v="0"/>
    <n v="1012.7500000000001"/>
    <n v="40411.630000000005"/>
    <n v="999.7700000000001"/>
    <n v="40479.564199999993"/>
    <n v="0"/>
    <n v="0"/>
    <n v="999.7700000000001"/>
    <n v="40479.564199999993"/>
    <n v="40411.630000000005"/>
    <n v="0"/>
    <n v="0"/>
    <n v="67.934199999988778"/>
    <n v="0"/>
    <n v="0"/>
    <n v="0"/>
    <n v="0"/>
    <n v="0"/>
    <n v="0"/>
    <n v="0"/>
    <n v="40411.630000000005"/>
  </r>
  <r>
    <s v="BMC Code :2002"/>
    <n v="20050003"/>
    <s v="UCHARI"/>
    <x v="1"/>
    <x v="0"/>
    <n v="1818.8799999999999"/>
    <n v="72771.929999999978"/>
    <n v="1842.33"/>
    <n v="73895.821000000011"/>
    <n v="0"/>
    <n v="0"/>
    <n v="1842.33"/>
    <n v="73895.821000000011"/>
    <n v="72771.929999999978"/>
    <n v="0"/>
    <n v="0"/>
    <n v="1123.8910000000324"/>
    <n v="0"/>
    <n v="0"/>
    <n v="0"/>
    <n v="0"/>
    <n v="72772"/>
    <n v="0"/>
    <n v="0"/>
    <n v="-7.0000000021536835E-2"/>
  </r>
  <r>
    <s v="BMC Code :2006"/>
    <n v="20060001"/>
    <s v="ORMANJHI"/>
    <x v="0"/>
    <x v="0"/>
    <n v="246.99999999999997"/>
    <n v="10887.3"/>
    <n v="247.00000000000003"/>
    <n v="10887.315999999999"/>
    <n v="0"/>
    <n v="0"/>
    <n v="247.00000000000003"/>
    <n v="10887.315999999999"/>
    <n v="10887.3"/>
    <n v="0"/>
    <n v="0"/>
    <n v="1.599999999962165E-2"/>
    <n v="0"/>
    <n v="0"/>
    <n v="0"/>
    <n v="0"/>
    <n v="10886"/>
    <n v="0"/>
    <n v="0"/>
    <n v="1.2999999999992724"/>
  </r>
  <r>
    <s v="BMC Code :2006"/>
    <n v="20060002"/>
    <s v="MANDRO"/>
    <x v="1"/>
    <x v="0"/>
    <n v="262.3"/>
    <n v="11756.789999999999"/>
    <n v="264.51"/>
    <n v="11660.8652"/>
    <n v="0"/>
    <n v="0"/>
    <n v="264.51"/>
    <n v="11660.8652"/>
    <n v="11660.8652"/>
    <n v="0"/>
    <n v="0"/>
    <n v="0"/>
    <n v="0"/>
    <n v="0"/>
    <n v="0"/>
    <n v="0"/>
    <n v="11661"/>
    <n v="0"/>
    <n v="0"/>
    <n v="95.789999999999054"/>
  </r>
  <r>
    <s v="BMC Code :2006"/>
    <n v="20060003"/>
    <s v="DUMARDAGA"/>
    <x v="1"/>
    <x v="0"/>
    <n v="1347.8999999999999"/>
    <n v="46637"/>
    <n v="1301.7800000000002"/>
    <n v="46625.145799999998"/>
    <n v="0"/>
    <n v="0"/>
    <n v="1301.7800000000002"/>
    <n v="46625.145799999998"/>
    <n v="46625.145799999998"/>
    <n v="0"/>
    <n v="0"/>
    <n v="0"/>
    <n v="25400"/>
    <n v="0"/>
    <n v="0"/>
    <n v="0"/>
    <n v="21225"/>
    <n v="0"/>
    <n v="0"/>
    <n v="12"/>
  </r>
  <r>
    <s v="BMC Code :2006"/>
    <n v="20060004"/>
    <s v="CHUTTU"/>
    <x v="1"/>
    <x v="0"/>
    <n v="1178.0899999999999"/>
    <n v="49641.430000000008"/>
    <n v="1228.5"/>
    <n v="51443.828799999996"/>
    <n v="0"/>
    <n v="0"/>
    <n v="1228.5"/>
    <n v="51443.828799999996"/>
    <n v="49641.430000000008"/>
    <n v="0"/>
    <n v="0"/>
    <n v="1802.3987999999881"/>
    <n v="0"/>
    <n v="0"/>
    <n v="0"/>
    <n v="0"/>
    <n v="49641"/>
    <n v="0"/>
    <n v="0"/>
    <n v="0.430000000007567"/>
  </r>
  <r>
    <s v="BMC Code :2006"/>
    <n v="20060005"/>
    <s v="JIRABAR"/>
    <x v="1"/>
    <x v="0"/>
    <n v="896.40000000000009"/>
    <n v="41194.969999999994"/>
    <n v="883.05"/>
    <n v="41190.794200000004"/>
    <n v="0"/>
    <n v="0"/>
    <n v="883.05"/>
    <n v="41190.794200000004"/>
    <n v="41190.794200000004"/>
    <n v="0"/>
    <n v="0"/>
    <n v="0"/>
    <n v="0"/>
    <n v="0"/>
    <n v="0"/>
    <n v="0"/>
    <n v="41190"/>
    <n v="0"/>
    <n v="0"/>
    <n v="4.9699999999938882"/>
  </r>
  <r>
    <s v="BMC Code :2006"/>
    <n v="20060007"/>
    <s v="HOCHAR"/>
    <x v="1"/>
    <x v="0"/>
    <n v="75.2"/>
    <n v="3307.0299999999997"/>
    <n v="83.27000000000001"/>
    <n v="3787.9398000000001"/>
    <n v="0"/>
    <n v="0"/>
    <n v="83.27000000000001"/>
    <n v="3787.9398000000001"/>
    <n v="3307.0299999999997"/>
    <n v="0"/>
    <n v="0"/>
    <n v="480.90980000000036"/>
    <n v="0"/>
    <n v="0"/>
    <n v="0"/>
    <n v="0"/>
    <n v="0"/>
    <n v="0"/>
    <n v="0"/>
    <n v="3307.0299999999997"/>
  </r>
  <r>
    <s v="BMC Code :2006"/>
    <n v="20060009"/>
    <s v="KUCHU"/>
    <x v="1"/>
    <x v="0"/>
    <n v="553.39"/>
    <n v="22479.85"/>
    <n v="462.11000000000013"/>
    <n v="18468.181499999999"/>
    <n v="100.39000000000001"/>
    <n v="3969.5782999999997"/>
    <n v="562.50000000000011"/>
    <n v="22437.7598"/>
    <n v="22437.7598"/>
    <n v="0"/>
    <n v="0"/>
    <n v="0"/>
    <n v="0"/>
    <n v="0"/>
    <n v="0"/>
    <n v="0"/>
    <n v="18467"/>
    <n v="3970"/>
    <n v="0"/>
    <n v="42.849999999998545"/>
  </r>
  <r>
    <s v="BMC Code :2006"/>
    <n v="20060013"/>
    <s v="CHATAKPUR"/>
    <x v="2"/>
    <x v="1"/>
    <n v="253.10000000000002"/>
    <n v="10139.509999999998"/>
    <n v="0"/>
    <n v="0"/>
    <n v="0"/>
    <n v="0"/>
    <n v="0"/>
    <n v="0"/>
    <n v="10139.509999999998"/>
    <n v="0"/>
    <n v="0"/>
    <n v="0"/>
    <n v="0"/>
    <n v="0"/>
    <n v="0"/>
    <n v="0"/>
    <n v="0"/>
    <n v="0"/>
    <n v="10139.509999999998"/>
    <n v="0"/>
  </r>
  <r>
    <s v="BMC Code :2006"/>
    <n v="20060017"/>
    <s v="KUKUI"/>
    <x v="1"/>
    <x v="0"/>
    <n v="805.1"/>
    <n v="35093.139999999992"/>
    <n v="791.08"/>
    <n v="34660.238700000009"/>
    <n v="15.420000000000002"/>
    <n v="557.48360000000002"/>
    <n v="806.5"/>
    <n v="35217.722300000009"/>
    <n v="35093.139999999992"/>
    <n v="0"/>
    <n v="0"/>
    <n v="124.5823000000164"/>
    <n v="0"/>
    <n v="0"/>
    <n v="0"/>
    <n v="0"/>
    <n v="34535"/>
    <n v="558"/>
    <n v="0"/>
    <n v="0.13999999999214197"/>
  </r>
  <r>
    <s v="BMC Code :2006"/>
    <n v="20060018"/>
    <s v="PANCHOLI"/>
    <x v="1"/>
    <x v="0"/>
    <n v="126.09999999999998"/>
    <n v="4545.08"/>
    <n v="112.49"/>
    <n v="4471.1507000000001"/>
    <n v="0"/>
    <n v="0"/>
    <n v="112.49"/>
    <n v="4471.1507000000001"/>
    <n v="4471.1507000000001"/>
    <n v="0"/>
    <n v="0"/>
    <n v="0"/>
    <n v="0"/>
    <n v="0"/>
    <n v="0"/>
    <n v="0"/>
    <n v="4471"/>
    <n v="0"/>
    <n v="0"/>
    <n v="74.079999999999927"/>
  </r>
  <r>
    <s v="BMC Code :2006"/>
    <n v="20060019"/>
    <s v="HOCHAR 2"/>
    <x v="1"/>
    <x v="0"/>
    <n v="883.47"/>
    <n v="35588.870000000003"/>
    <n v="880.19"/>
    <n v="35567.753900000003"/>
    <n v="0"/>
    <n v="0"/>
    <n v="880.19"/>
    <n v="35567.753900000003"/>
    <n v="35567.753900000003"/>
    <n v="0"/>
    <n v="0"/>
    <n v="0"/>
    <n v="0"/>
    <n v="0"/>
    <n v="0"/>
    <n v="0"/>
    <n v="35567"/>
    <n v="0"/>
    <n v="0"/>
    <n v="21.870000000002619"/>
  </r>
  <r>
    <s v="BMC Code :2006"/>
    <n v="20060022"/>
    <s v="MAHESHPUR"/>
    <x v="1"/>
    <x v="0"/>
    <n v="868.2"/>
    <n v="32440.07"/>
    <n v="872.13999999999987"/>
    <n v="32381.877200000003"/>
    <n v="0"/>
    <n v="0"/>
    <n v="872.13999999999987"/>
    <n v="32381.877200000003"/>
    <n v="32381.877200000003"/>
    <n v="0"/>
    <n v="0"/>
    <n v="0"/>
    <n v="0"/>
    <n v="0"/>
    <n v="0"/>
    <n v="0"/>
    <n v="32382"/>
    <n v="0"/>
    <n v="0"/>
    <n v="58.069999999999709"/>
  </r>
  <r>
    <s v="BMC Code :2006"/>
    <n v="20060028"/>
    <s v="SANTI"/>
    <x v="2"/>
    <x v="0"/>
    <n v="314.59999999999991"/>
    <n v="13220.19"/>
    <n v="496.19999999999993"/>
    <n v="21601.684700000002"/>
    <n v="71.02"/>
    <n v="3363.4701"/>
    <n v="567.21999999999991"/>
    <n v="24965.1548"/>
    <n v="13220.19"/>
    <n v="0"/>
    <n v="0"/>
    <n v="11744.9648"/>
    <n v="0"/>
    <n v="0"/>
    <n v="0"/>
    <n v="0"/>
    <n v="9858"/>
    <n v="3362"/>
    <n v="0"/>
    <n v="0.19000000000050932"/>
  </r>
  <r>
    <s v="BMC Code :2007"/>
    <n v="20070001"/>
    <s v="PIRAGUTU"/>
    <x v="0"/>
    <x v="0"/>
    <n v="569.86000000000013"/>
    <n v="24687.030000000002"/>
    <n v="565.86"/>
    <n v="24530.205399999999"/>
    <n v="0"/>
    <n v="0"/>
    <n v="565.86"/>
    <n v="24530.205399999999"/>
    <n v="24530.205399999999"/>
    <n v="12"/>
    <n v="0"/>
    <n v="0"/>
    <n v="0"/>
    <n v="0"/>
    <n v="0"/>
    <n v="0"/>
    <n v="24518"/>
    <n v="0"/>
    <n v="0"/>
    <n v="157.03000000000247"/>
  </r>
  <r>
    <s v="BMC Code :2007"/>
    <n v="20070002"/>
    <s v="SARAM"/>
    <x v="1"/>
    <x v="0"/>
    <n v="807.95999999999992"/>
    <n v="36898.699999999997"/>
    <n v="827.93000000000006"/>
    <n v="38636.135800000004"/>
    <n v="0"/>
    <n v="0"/>
    <n v="827.93000000000006"/>
    <n v="38636.135800000004"/>
    <n v="36898.699999999997"/>
    <n v="0"/>
    <n v="0"/>
    <n v="1737.4358000000066"/>
    <n v="0"/>
    <n v="0"/>
    <n v="0"/>
    <n v="0"/>
    <n v="36898"/>
    <n v="0"/>
    <n v="0"/>
    <n v="0.69999999999708962"/>
  </r>
  <r>
    <s v="BMC Code :2007"/>
    <n v="20070003"/>
    <s v="MURUPIRI"/>
    <x v="1"/>
    <x v="0"/>
    <n v="713"/>
    <n v="32761.680000000004"/>
    <n v="760.45999999999992"/>
    <n v="32582.173699999985"/>
    <n v="0"/>
    <n v="0"/>
    <n v="760.45999999999992"/>
    <n v="32582.173699999985"/>
    <n v="32582.173699999985"/>
    <n v="0"/>
    <n v="0"/>
    <n v="0"/>
    <n v="0"/>
    <n v="0"/>
    <n v="0"/>
    <n v="0"/>
    <n v="32580"/>
    <n v="0"/>
    <n v="0"/>
    <n v="181.68000000000393"/>
  </r>
  <r>
    <s v="BMC Code :2007"/>
    <n v="20070004"/>
    <s v="KEDAL"/>
    <x v="1"/>
    <x v="0"/>
    <n v="869.87999999999988"/>
    <n v="37634.770000000004"/>
    <n v="876.13999999999987"/>
    <n v="37626.078799999996"/>
    <n v="0"/>
    <n v="0"/>
    <n v="876.13999999999987"/>
    <n v="37626.078799999996"/>
    <n v="37626.078799999996"/>
    <n v="0"/>
    <n v="0"/>
    <n v="0"/>
    <n v="0"/>
    <n v="0"/>
    <n v="0"/>
    <n v="0"/>
    <n v="37624"/>
    <n v="0"/>
    <n v="0"/>
    <n v="10.770000000004075"/>
  </r>
  <r>
    <s v="BMC Code :2007"/>
    <n v="20070006"/>
    <s v="SAHEDA"/>
    <x v="1"/>
    <x v="0"/>
    <n v="596.17999999999984"/>
    <n v="26611.879999999997"/>
    <n v="617.04"/>
    <n v="26816.113800000003"/>
    <n v="0"/>
    <n v="0"/>
    <n v="617.04"/>
    <n v="26816.113800000003"/>
    <n v="26611.879999999997"/>
    <n v="0"/>
    <n v="0"/>
    <n v="204.23380000000543"/>
    <n v="0"/>
    <n v="0"/>
    <n v="0"/>
    <n v="0"/>
    <n v="26612"/>
    <n v="0"/>
    <n v="0"/>
    <n v="-0.12000000000261934"/>
  </r>
  <r>
    <s v="BMC Code :2007"/>
    <n v="20070007"/>
    <s v="NABATOLI"/>
    <x v="1"/>
    <x v="0"/>
    <n v="733.38"/>
    <n v="32098.07"/>
    <n v="745.87000000000012"/>
    <n v="31423.267599999999"/>
    <n v="0"/>
    <n v="0"/>
    <n v="745.87000000000012"/>
    <n v="31423.267599999999"/>
    <n v="31423.267599999999"/>
    <n v="0"/>
    <n v="0"/>
    <n v="0"/>
    <n v="0"/>
    <n v="0"/>
    <n v="0"/>
    <n v="0"/>
    <n v="31424"/>
    <n v="0"/>
    <n v="0"/>
    <n v="674.06999999999971"/>
  </r>
  <r>
    <s v="BMC Code :2007"/>
    <n v="20070009"/>
    <s v="KARAMBA"/>
    <x v="1"/>
    <x v="0"/>
    <n v="362.34"/>
    <n v="16169.320000000002"/>
    <n v="375.88000000000005"/>
    <n v="15832.044300000001"/>
    <n v="0"/>
    <n v="0"/>
    <n v="375.88000000000005"/>
    <n v="15832.044300000001"/>
    <n v="15832.044300000001"/>
    <n v="0"/>
    <n v="0"/>
    <n v="0"/>
    <n v="0"/>
    <n v="0"/>
    <n v="0"/>
    <n v="0"/>
    <n v="15832"/>
    <n v="0"/>
    <n v="0"/>
    <n v="337.32000000000153"/>
  </r>
  <r>
    <s v="BMC Code :2007"/>
    <n v="20070010"/>
    <s v="KURALU"/>
    <x v="1"/>
    <x v="0"/>
    <n v="500"/>
    <n v="20820.740000000002"/>
    <n v="499.48"/>
    <n v="20859.619900000002"/>
    <n v="0"/>
    <n v="0"/>
    <n v="499.48"/>
    <n v="20859.619900000002"/>
    <n v="20820.740000000002"/>
    <n v="0"/>
    <n v="0"/>
    <n v="38.879899999999907"/>
    <n v="0"/>
    <n v="0"/>
    <n v="0"/>
    <n v="0"/>
    <n v="20821"/>
    <n v="0"/>
    <n v="0"/>
    <n v="-0.25999999999839929"/>
  </r>
  <r>
    <s v="BMC Code :2007"/>
    <n v="20070018"/>
    <s v="MAKKA"/>
    <x v="1"/>
    <x v="0"/>
    <n v="474.65999999999997"/>
    <n v="21100.360000000004"/>
    <n v="528.65"/>
    <n v="21659.129300000004"/>
    <n v="0"/>
    <n v="0"/>
    <n v="528.65"/>
    <n v="21659.129300000004"/>
    <n v="21100.360000000004"/>
    <n v="0"/>
    <n v="0"/>
    <n v="558.76929999999993"/>
    <n v="0"/>
    <n v="0"/>
    <n v="0"/>
    <n v="0"/>
    <n v="21100"/>
    <n v="0"/>
    <n v="0"/>
    <n v="0.36000000000422006"/>
  </r>
  <r>
    <s v="BMC Code :2007"/>
    <n v="20070019"/>
    <s v="CHORA"/>
    <x v="1"/>
    <x v="0"/>
    <n v="356.24"/>
    <n v="15199.88"/>
    <n v="372.16"/>
    <n v="15116.080099999997"/>
    <n v="0"/>
    <n v="0"/>
    <n v="372.16"/>
    <n v="15116.080099999997"/>
    <n v="15116.080099999997"/>
    <n v="0"/>
    <n v="0"/>
    <n v="0"/>
    <n v="0"/>
    <n v="0"/>
    <n v="0"/>
    <n v="0"/>
    <n v="15117"/>
    <n v="0"/>
    <n v="0"/>
    <n v="82.8799999999992"/>
  </r>
  <r>
    <s v="BMC Code :2007"/>
    <n v="20070020"/>
    <s v="ULATU"/>
    <x v="1"/>
    <x v="0"/>
    <n v="1006.23"/>
    <n v="43158.819999999992"/>
    <n v="1091.6499999999999"/>
    <n v="43930.923299999995"/>
    <n v="0"/>
    <n v="0"/>
    <n v="1091.6499999999999"/>
    <n v="43930.923299999995"/>
    <n v="43158.819999999992"/>
    <n v="0"/>
    <n v="0"/>
    <n v="772.10330000000249"/>
    <n v="0"/>
    <n v="0"/>
    <n v="0"/>
    <n v="0"/>
    <n v="43158"/>
    <n v="0"/>
    <n v="0"/>
    <n v="0.819999999992433"/>
  </r>
  <r>
    <s v="BMC Code :2007"/>
    <n v="20070021"/>
    <s v="USKU"/>
    <x v="1"/>
    <x v="0"/>
    <n v="264.59999999999997"/>
    <n v="11358.150000000003"/>
    <n v="271.10000000000002"/>
    <n v="11181.65"/>
    <n v="0"/>
    <n v="0"/>
    <n v="271.10000000000002"/>
    <n v="11181.65"/>
    <n v="11181.65"/>
    <n v="0"/>
    <n v="0"/>
    <n v="0"/>
    <n v="0"/>
    <n v="0"/>
    <n v="0"/>
    <n v="0"/>
    <n v="11182"/>
    <n v="0"/>
    <n v="0"/>
    <n v="176.15000000000327"/>
  </r>
  <r>
    <s v="BMC Code :2007"/>
    <n v="20070023"/>
    <s v="ICHAPIRI"/>
    <x v="1"/>
    <x v="0"/>
    <n v="185.33999999999997"/>
    <n v="7445.22"/>
    <n v="174.18"/>
    <n v="7390.4026000000013"/>
    <n v="0"/>
    <n v="0"/>
    <n v="174.18"/>
    <n v="7390.4026000000013"/>
    <n v="7390.4026000000013"/>
    <n v="0"/>
    <n v="0"/>
    <n v="0"/>
    <n v="0"/>
    <n v="0"/>
    <n v="0"/>
    <n v="0"/>
    <n v="7391"/>
    <n v="0"/>
    <n v="0"/>
    <n v="54.220000000000255"/>
  </r>
  <r>
    <s v="BMC Code :2007"/>
    <n v="20070024"/>
    <s v="MURPA"/>
    <x v="1"/>
    <x v="0"/>
    <n v="717.06999999999994"/>
    <n v="32121.96"/>
    <n v="722.23"/>
    <n v="32409.278999999999"/>
    <n v="0"/>
    <n v="0"/>
    <n v="722.23"/>
    <n v="32409.278999999999"/>
    <n v="32121.96"/>
    <n v="0"/>
    <n v="0"/>
    <n v="287.31899999999951"/>
    <n v="0"/>
    <n v="0"/>
    <n v="0"/>
    <n v="0"/>
    <n v="32122"/>
    <n v="0"/>
    <n v="0"/>
    <n v="-4.0000000000873115E-2"/>
  </r>
  <r>
    <s v="BMC Code :2007"/>
    <n v="20070025"/>
    <s v="SUBHASH NAGAR"/>
    <x v="1"/>
    <x v="0"/>
    <n v="468.39"/>
    <n v="18950.419999999998"/>
    <n v="546.5"/>
    <n v="23905.381700000002"/>
    <n v="0"/>
    <n v="0"/>
    <n v="546.5"/>
    <n v="23905.381700000002"/>
    <n v="18950.419999999998"/>
    <n v="0"/>
    <n v="0"/>
    <n v="4954.9617000000035"/>
    <n v="0"/>
    <n v="0"/>
    <n v="0"/>
    <n v="0"/>
    <n v="18950"/>
    <n v="0"/>
    <n v="0"/>
    <n v="0.41999999999825377"/>
  </r>
  <r>
    <s v="BMC Code :2007"/>
    <n v="20070026"/>
    <s v="NINDRA"/>
    <x v="1"/>
    <x v="0"/>
    <n v="751.74999999999977"/>
    <n v="32845.849999999991"/>
    <n v="724.77"/>
    <n v="32125.285800000001"/>
    <n v="20.299999999999997"/>
    <n v="854.40460000000007"/>
    <n v="745.06999999999994"/>
    <n v="32979.690399999999"/>
    <n v="32845.849999999991"/>
    <n v="0"/>
    <n v="0"/>
    <n v="133.84040000000823"/>
    <n v="0"/>
    <n v="0"/>
    <n v="0"/>
    <n v="0"/>
    <n v="0"/>
    <n v="0"/>
    <n v="0"/>
    <n v="32845.849999999991"/>
  </r>
  <r>
    <s v="BMC Code :2007"/>
    <n v="20070027"/>
    <s v="BELGARA"/>
    <x v="2"/>
    <x v="0"/>
    <n v="198.30999999999997"/>
    <n v="8670.44"/>
    <n v="196.23"/>
    <n v="8654.3287"/>
    <n v="0"/>
    <n v="0"/>
    <n v="196.23"/>
    <n v="8654.3287"/>
    <n v="8654.3287"/>
    <n v="0"/>
    <n v="0"/>
    <n v="0"/>
    <n v="0"/>
    <n v="0"/>
    <n v="0"/>
    <n v="0"/>
    <n v="8654"/>
    <n v="0"/>
    <n v="0"/>
    <n v="16.440000000000509"/>
  </r>
  <r>
    <s v="BMC Code :2008"/>
    <n v="20080001"/>
    <s v="CHATTI BHANDRA"/>
    <x v="0"/>
    <x v="0"/>
    <n v="2327.46"/>
    <n v="94719.290000000008"/>
    <n v="2310.8800000000006"/>
    <n v="94702.089000000022"/>
    <n v="0"/>
    <n v="0"/>
    <n v="2310.8800000000006"/>
    <n v="94702.089000000022"/>
    <n v="94702.089000000022"/>
    <n v="614"/>
    <n v="0"/>
    <n v="0"/>
    <n v="0"/>
    <n v="0"/>
    <n v="0"/>
    <n v="0"/>
    <n v="94089"/>
    <n v="0"/>
    <n v="0"/>
    <n v="16.290000000008149"/>
  </r>
  <r>
    <s v="BMC Code :2008"/>
    <n v="20080004"/>
    <s v="Guri"/>
    <x v="1"/>
    <x v="1"/>
    <n v="10.620000000000001"/>
    <n v="418.15999999999997"/>
    <n v="0"/>
    <n v="0"/>
    <n v="0"/>
    <n v="0"/>
    <n v="0"/>
    <n v="0"/>
    <n v="418.15999999999997"/>
    <n v="0"/>
    <n v="0"/>
    <n v="0"/>
    <n v="0"/>
    <n v="0"/>
    <n v="0"/>
    <n v="0"/>
    <n v="0"/>
    <n v="0"/>
    <n v="418.15999999999997"/>
    <n v="0"/>
  </r>
  <r>
    <s v="BMC Code :2008"/>
    <n v="20080006"/>
    <s v="Chitri Ambatoli"/>
    <x v="1"/>
    <x v="0"/>
    <n v="1843.6799999999998"/>
    <n v="69175.94"/>
    <n v="1832.72"/>
    <n v="69134.996100000004"/>
    <n v="0"/>
    <n v="0"/>
    <n v="1832.72"/>
    <n v="69134.996100000004"/>
    <n v="69134.996100000004"/>
    <n v="0"/>
    <n v="0"/>
    <n v="0"/>
    <n v="0"/>
    <n v="0"/>
    <n v="0"/>
    <n v="0"/>
    <n v="69135"/>
    <n v="0"/>
    <n v="0"/>
    <n v="40.940000000002328"/>
  </r>
  <r>
    <s v="BMC Code :2008"/>
    <n v="20080007"/>
    <s v="Rampur"/>
    <x v="1"/>
    <x v="0"/>
    <n v="3153.38"/>
    <n v="122256.27"/>
    <n v="3046.4900000000002"/>
    <n v="120580.55729999997"/>
    <n v="63.9"/>
    <n v="2396.8813999999998"/>
    <n v="3110.3900000000003"/>
    <n v="122977.43869999997"/>
    <n v="122256.27"/>
    <n v="0"/>
    <n v="0"/>
    <n v="721.16869999996561"/>
    <n v="0"/>
    <n v="0"/>
    <n v="0"/>
    <n v="0"/>
    <n v="119859"/>
    <n v="2397"/>
    <n v="0"/>
    <n v="0.27000000000407454"/>
  </r>
  <r>
    <s v="BMC Code :2008"/>
    <n v="20080008"/>
    <s v="Ningni"/>
    <x v="1"/>
    <x v="0"/>
    <n v="500.63"/>
    <n v="19847.61"/>
    <n v="490.6"/>
    <n v="19811.3567"/>
    <n v="0"/>
    <n v="0"/>
    <n v="490.6"/>
    <n v="19811.3567"/>
    <n v="19811.3567"/>
    <n v="0"/>
    <n v="0"/>
    <n v="0"/>
    <n v="0"/>
    <n v="0"/>
    <n v="0"/>
    <n v="0"/>
    <n v="19811"/>
    <n v="0"/>
    <n v="0"/>
    <n v="36.610000000000582"/>
  </r>
  <r>
    <s v="BMC Code :2008"/>
    <n v="20080009"/>
    <s v="MASHMANO"/>
    <x v="1"/>
    <x v="0"/>
    <n v="431.29"/>
    <n v="16986.309999999998"/>
    <n v="408.24"/>
    <n v="16889.895499999999"/>
    <n v="0"/>
    <n v="0"/>
    <n v="408.24"/>
    <n v="16889.895499999999"/>
    <n v="16889.895499999999"/>
    <n v="0"/>
    <n v="0"/>
    <n v="0"/>
    <n v="0"/>
    <n v="0"/>
    <n v="0"/>
    <n v="0"/>
    <n v="16890"/>
    <n v="0"/>
    <n v="0"/>
    <n v="96.309999999997672"/>
  </r>
  <r>
    <s v="BMC Code :2008"/>
    <n v="20080010"/>
    <s v="PAHARKESA"/>
    <x v="1"/>
    <x v="0"/>
    <n v="860.1"/>
    <n v="40321.65"/>
    <n v="865.91000000000008"/>
    <n v="41598.338000000003"/>
    <n v="0"/>
    <n v="0"/>
    <n v="865.91000000000008"/>
    <n v="41598.338000000003"/>
    <n v="40321.65"/>
    <n v="0"/>
    <n v="0"/>
    <n v="1276.6880000000019"/>
    <n v="0"/>
    <n v="0"/>
    <n v="0"/>
    <n v="0"/>
    <n v="40322"/>
    <n v="0"/>
    <n v="0"/>
    <n v="-0.34999999999854481"/>
  </r>
  <r>
    <s v="BMC Code :2008"/>
    <n v="20080014"/>
    <s v="BHUJANIYA"/>
    <x v="1"/>
    <x v="1"/>
    <n v="728.74000000000012"/>
    <n v="29331.64"/>
    <n v="0"/>
    <n v="0"/>
    <n v="0"/>
    <n v="0"/>
    <n v="0"/>
    <n v="0"/>
    <n v="29331.64"/>
    <n v="0"/>
    <n v="0"/>
    <n v="0"/>
    <n v="0"/>
    <n v="0"/>
    <n v="0"/>
    <n v="0"/>
    <n v="0"/>
    <n v="0"/>
    <n v="29331.64"/>
    <n v="0"/>
  </r>
  <r>
    <s v="BMC Code :2008"/>
    <n v="20080018"/>
    <s v="SITHIO"/>
    <x v="2"/>
    <x v="1"/>
    <n v="83.84"/>
    <n v="3164.05"/>
    <n v="0"/>
    <n v="0"/>
    <n v="0"/>
    <n v="0"/>
    <n v="0"/>
    <n v="0"/>
    <n v="3164.05"/>
    <n v="0"/>
    <n v="0"/>
    <n v="0"/>
    <n v="0"/>
    <n v="0"/>
    <n v="0"/>
    <n v="0"/>
    <n v="0"/>
    <n v="0"/>
    <n v="3164.05"/>
    <n v="0"/>
  </r>
  <r>
    <s v="BMC Code :2008"/>
    <n v="20080026"/>
    <s v="CHHARDA"/>
    <x v="1"/>
    <x v="0"/>
    <n v="525.76"/>
    <n v="22885.920000000002"/>
    <n v="672.00000000000011"/>
    <n v="28401.220300000001"/>
    <n v="0"/>
    <n v="0"/>
    <n v="672.00000000000011"/>
    <n v="28401.220300000001"/>
    <n v="22885.920000000002"/>
    <n v="0"/>
    <n v="0"/>
    <n v="5515.300299999999"/>
    <n v="0"/>
    <n v="0"/>
    <n v="0"/>
    <n v="0"/>
    <n v="22886"/>
    <n v="0"/>
    <n v="0"/>
    <n v="-7.9999999998108251E-2"/>
  </r>
  <r>
    <s v="BMC Code :2008"/>
    <n v="20080027"/>
    <s v="NADI NAGRA 2"/>
    <x v="1"/>
    <x v="0"/>
    <n v="505.28"/>
    <n v="20685.399999999998"/>
    <n v="499.38"/>
    <n v="20641.104199999998"/>
    <n v="0"/>
    <n v="0"/>
    <n v="499.38"/>
    <n v="20641.104199999998"/>
    <n v="20641.104199999998"/>
    <n v="0"/>
    <n v="0"/>
    <n v="0"/>
    <n v="0"/>
    <n v="0"/>
    <n v="0"/>
    <n v="0"/>
    <n v="20642"/>
    <n v="0"/>
    <n v="0"/>
    <n v="43.399999999997817"/>
  </r>
  <r>
    <s v="BMC Code :2008"/>
    <n v="20080028"/>
    <s v="BASRI NAGRA"/>
    <x v="1"/>
    <x v="0"/>
    <n v="404.79999999999995"/>
    <n v="15881.94"/>
    <n v="422.46000000000004"/>
    <n v="16339.291399999998"/>
    <n v="25.080000000000002"/>
    <n v="1013.277"/>
    <n v="447.54"/>
    <n v="17352.568399999996"/>
    <n v="15881.94"/>
    <n v="0"/>
    <n v="0"/>
    <n v="1470.628399999996"/>
    <n v="0"/>
    <n v="0"/>
    <n v="0"/>
    <n v="0"/>
    <n v="14869"/>
    <n v="1013"/>
    <n v="0"/>
    <n v="-5.9999999999490683E-2"/>
  </r>
  <r>
    <s v="BMC Code :2008"/>
    <n v="20080030"/>
    <s v="SORANDA"/>
    <x v="1"/>
    <x v="0"/>
    <n v="330.78999999999996"/>
    <n v="13728.849999999999"/>
    <n v="332.33000000000004"/>
    <n v="13115.854499999999"/>
    <n v="29.439999999999998"/>
    <n v="1045.92"/>
    <n v="361.77000000000004"/>
    <n v="14161.7745"/>
    <n v="13728.849999999999"/>
    <n v="0"/>
    <n v="0"/>
    <n v="432.92450000000099"/>
    <n v="0"/>
    <n v="0"/>
    <n v="0"/>
    <n v="0"/>
    <n v="12683"/>
    <n v="1046"/>
    <n v="0"/>
    <n v="-0.15000000000145519"/>
  </r>
  <r>
    <s v="BMC Code :2008"/>
    <n v="20080034"/>
    <s v="ITTA BARHI CHOWK"/>
    <x v="1"/>
    <x v="1"/>
    <n v="1145.8000000000002"/>
    <n v="47462.790000000008"/>
    <n v="0"/>
    <n v="0"/>
    <n v="0"/>
    <n v="0"/>
    <n v="0"/>
    <n v="0"/>
    <n v="47462.790000000008"/>
    <n v="0"/>
    <n v="0"/>
    <n v="0"/>
    <n v="0"/>
    <n v="0"/>
    <n v="0"/>
    <n v="0"/>
    <n v="0"/>
    <n v="0"/>
    <n v="47462.790000000008"/>
    <n v="0"/>
  </r>
  <r>
    <s v="BMC Code :2008"/>
    <n v="20080036"/>
    <s v="MUNDO 2"/>
    <x v="2"/>
    <x v="1"/>
    <n v="132.44"/>
    <n v="5861.36"/>
    <n v="0"/>
    <n v="0"/>
    <n v="0"/>
    <n v="0"/>
    <n v="0"/>
    <n v="0"/>
    <n v="5861.36"/>
    <n v="0"/>
    <n v="0"/>
    <n v="0"/>
    <n v="0"/>
    <n v="0"/>
    <n v="0"/>
    <n v="0"/>
    <n v="0"/>
    <n v="0"/>
    <n v="5861.36"/>
    <n v="0"/>
  </r>
  <r>
    <s v="BMC Code :2008"/>
    <n v="20080039"/>
    <s v="LONGA"/>
    <x v="1"/>
    <x v="0"/>
    <n v="455.17999999999995"/>
    <n v="18995.7"/>
    <n v="439.96999999999997"/>
    <n v="19631.1764"/>
    <n v="0"/>
    <n v="0"/>
    <n v="439.96999999999997"/>
    <n v="19631.1764"/>
    <n v="18995.7"/>
    <n v="0"/>
    <n v="0"/>
    <n v="635.47639999999956"/>
    <n v="0"/>
    <n v="0"/>
    <n v="0"/>
    <n v="0"/>
    <n v="0"/>
    <n v="0"/>
    <n v="0"/>
    <n v="18995.7"/>
  </r>
  <r>
    <s v="BMC Code :2008"/>
    <n v="20080041"/>
    <s v="KACHMACHI"/>
    <x v="1"/>
    <x v="0"/>
    <n v="401.14"/>
    <n v="16713.449999999997"/>
    <n v="619.70999999999992"/>
    <n v="25313.303699999997"/>
    <n v="0"/>
    <n v="0"/>
    <n v="619.70999999999992"/>
    <n v="25313.303699999997"/>
    <n v="16713.449999999997"/>
    <n v="0"/>
    <n v="0"/>
    <n v="8599.8536999999997"/>
    <n v="0"/>
    <n v="0"/>
    <n v="0"/>
    <n v="0"/>
    <n v="16713"/>
    <n v="0"/>
    <n v="0"/>
    <n v="0.44999999999708962"/>
  </r>
  <r>
    <s v="BMC Code :2008"/>
    <n v="20080043"/>
    <s v="JATARGARI"/>
    <x v="1"/>
    <x v="0"/>
    <n v="488.42999999999989"/>
    <n v="20980.190000000002"/>
    <n v="528.25"/>
    <n v="21687.976300000002"/>
    <n v="0"/>
    <n v="0"/>
    <n v="528.25"/>
    <n v="21687.976300000002"/>
    <n v="20980.190000000002"/>
    <n v="0"/>
    <n v="0"/>
    <n v="707.78629999999976"/>
    <n v="0"/>
    <n v="0"/>
    <n v="0"/>
    <n v="0"/>
    <n v="20980"/>
    <n v="0"/>
    <n v="0"/>
    <n v="0.19000000000232831"/>
  </r>
  <r>
    <s v="BMC Code :2008"/>
    <n v="20080047"/>
    <s v="PAHARKESHA 2"/>
    <x v="2"/>
    <x v="1"/>
    <n v="251.77999999999997"/>
    <n v="10875.689999999999"/>
    <n v="260.91999999999996"/>
    <n v="10840.182699999998"/>
    <n v="0"/>
    <n v="0"/>
    <n v="260.91999999999996"/>
    <n v="10840.182699999998"/>
    <n v="10875.689999999999"/>
    <n v="0"/>
    <n v="0"/>
    <n v="0"/>
    <n v="0"/>
    <n v="0"/>
    <n v="0"/>
    <n v="0"/>
    <n v="0"/>
    <n v="0"/>
    <n v="10875.689999999999"/>
    <n v="0"/>
  </r>
  <r>
    <s v="BMC Code :2008"/>
    <n v="20080050"/>
    <s v="KACHMACHI 2"/>
    <x v="1"/>
    <x v="0"/>
    <n v="283.82"/>
    <n v="11268.939999999997"/>
    <n v="290.08"/>
    <n v="11208.575600000002"/>
    <n v="0"/>
    <n v="0"/>
    <n v="290.08"/>
    <n v="11208.575600000002"/>
    <n v="11208.575600000002"/>
    <n v="0"/>
    <n v="0"/>
    <n v="0"/>
    <n v="0"/>
    <n v="0"/>
    <n v="0"/>
    <n v="0"/>
    <n v="11208"/>
    <n v="0"/>
    <n v="0"/>
    <n v="60.939999999996871"/>
  </r>
  <r>
    <s v="BMC Code :2009"/>
    <n v="20090001"/>
    <s v="Chanho"/>
    <x v="0"/>
    <x v="0"/>
    <n v="799.86"/>
    <n v="33446.17"/>
    <n v="799.86"/>
    <n v="33446.160000000003"/>
    <n v="0"/>
    <n v="0"/>
    <n v="799.86"/>
    <n v="33446.160000000003"/>
    <n v="33446.160000000003"/>
    <n v="0"/>
    <n v="0"/>
    <n v="0"/>
    <n v="0"/>
    <n v="0"/>
    <n v="0"/>
    <n v="0"/>
    <n v="33446"/>
    <n v="0"/>
    <n v="0"/>
    <n v="0.16999999999825377"/>
  </r>
  <r>
    <s v="BMC Code :2009"/>
    <n v="20090004"/>
    <s v="DUMRI"/>
    <x v="1"/>
    <x v="0"/>
    <n v="588.62"/>
    <n v="25206.559999999998"/>
    <n v="573.14999999999986"/>
    <n v="25227.214299999996"/>
    <n v="0"/>
    <n v="0"/>
    <n v="573.14999999999986"/>
    <n v="25227.214299999996"/>
    <n v="25206.559999999998"/>
    <n v="0"/>
    <n v="0"/>
    <n v="20.654299999998329"/>
    <n v="0"/>
    <n v="0"/>
    <n v="0"/>
    <n v="0"/>
    <n v="0"/>
    <n v="0"/>
    <n v="0"/>
    <n v="25206.559999999998"/>
  </r>
  <r>
    <s v="BMC Code :2009"/>
    <n v="20090008"/>
    <s v="GANESHPUR"/>
    <x v="1"/>
    <x v="0"/>
    <n v="1375.6599999999999"/>
    <n v="61192.480000000003"/>
    <n v="1359.4499999999998"/>
    <n v="61146.233900000007"/>
    <n v="0"/>
    <n v="0"/>
    <n v="1359.4499999999998"/>
    <n v="61146.233900000007"/>
    <n v="61146.233900000007"/>
    <n v="0"/>
    <n v="0"/>
    <n v="0"/>
    <n v="635"/>
    <n v="0"/>
    <n v="0"/>
    <n v="0"/>
    <n v="60511"/>
    <n v="0"/>
    <n v="0"/>
    <n v="46.480000000003201"/>
  </r>
  <r>
    <s v="BMC Code :2009"/>
    <n v="20090010"/>
    <s v="CHATWAL"/>
    <x v="2"/>
    <x v="1"/>
    <n v="442.46000000000004"/>
    <n v="17247.12"/>
    <n v="0"/>
    <n v="0"/>
    <n v="0"/>
    <n v="0"/>
    <n v="0"/>
    <n v="0"/>
    <n v="17247.12"/>
    <n v="0"/>
    <n v="0"/>
    <n v="0"/>
    <n v="0"/>
    <n v="0"/>
    <n v="0"/>
    <n v="0"/>
    <n v="0"/>
    <n v="0"/>
    <n v="17247.12"/>
    <n v="0"/>
  </r>
  <r>
    <s v="BMC Code :2009"/>
    <n v="20090012"/>
    <s v="LUNDRI 2"/>
    <x v="1"/>
    <x v="0"/>
    <n v="181.82"/>
    <n v="7668.2300000000005"/>
    <n v="169.24"/>
    <n v="7665.4682000000012"/>
    <n v="0"/>
    <n v="0"/>
    <n v="169.24"/>
    <n v="7665.4682000000012"/>
    <n v="7665.4682000000012"/>
    <n v="0"/>
    <n v="0"/>
    <n v="0"/>
    <n v="0"/>
    <n v="0"/>
    <n v="0"/>
    <n v="0"/>
    <n v="7665"/>
    <n v="0"/>
    <n v="0"/>
    <n v="3.2300000000004729"/>
  </r>
  <r>
    <s v="BMC Code :2009"/>
    <n v="20090013"/>
    <s v="LUNDRI 1"/>
    <x v="1"/>
    <x v="0"/>
    <n v="701.5200000000001"/>
    <n v="28826.57"/>
    <n v="718.06000000000006"/>
    <n v="29504.471999999994"/>
    <n v="0"/>
    <n v="0"/>
    <n v="718.06000000000006"/>
    <n v="29504.471999999994"/>
    <n v="28826.57"/>
    <n v="0"/>
    <n v="0"/>
    <n v="677.90199999999459"/>
    <n v="0"/>
    <n v="0"/>
    <n v="0"/>
    <n v="0"/>
    <n v="28826"/>
    <n v="0"/>
    <n v="0"/>
    <n v="0.56999999999970896"/>
  </r>
  <r>
    <s v="BMC Code :2009"/>
    <n v="20090014"/>
    <s v="HUTAR"/>
    <x v="1"/>
    <x v="0"/>
    <n v="1980.1999999999998"/>
    <n v="82290.47"/>
    <n v="1978.9999999999995"/>
    <n v="82476.106100000019"/>
    <n v="0"/>
    <n v="0"/>
    <n v="1978.9999999999995"/>
    <n v="82476.106100000019"/>
    <n v="82290.47"/>
    <n v="0"/>
    <n v="0"/>
    <n v="185.6361000000179"/>
    <n v="12700"/>
    <n v="0"/>
    <n v="0"/>
    <n v="0"/>
    <n v="69590"/>
    <n v="0"/>
    <n v="0"/>
    <n v="0.47000000000116415"/>
  </r>
  <r>
    <s v="BMC Code :2009"/>
    <n v="20090015"/>
    <s v="PAKARIYO"/>
    <x v="1"/>
    <x v="0"/>
    <n v="820.8"/>
    <n v="32908.000000000007"/>
    <n v="783.7299999999999"/>
    <n v="31401.7513"/>
    <n v="35.1"/>
    <n v="1505.0988"/>
    <n v="818.82999999999993"/>
    <n v="32906.850100000003"/>
    <n v="32906.850100000003"/>
    <n v="0"/>
    <n v="0"/>
    <n v="0"/>
    <n v="0"/>
    <n v="0"/>
    <n v="0"/>
    <n v="0"/>
    <n v="31402"/>
    <n v="1505"/>
    <n v="0"/>
    <n v="1.000000000007276"/>
  </r>
  <r>
    <s v="BMC Code :2009"/>
    <n v="20090017"/>
    <s v="NAWATAND"/>
    <x v="1"/>
    <x v="0"/>
    <n v="908.78"/>
    <n v="38346.729999999996"/>
    <n v="910.23000000000013"/>
    <n v="38308.988900000004"/>
    <n v="0"/>
    <n v="0"/>
    <n v="910.23000000000013"/>
    <n v="38308.988900000004"/>
    <n v="38308.988900000004"/>
    <n v="0"/>
    <n v="0"/>
    <n v="0"/>
    <n v="0"/>
    <n v="0"/>
    <n v="0"/>
    <n v="0"/>
    <n v="38309"/>
    <n v="0"/>
    <n v="0"/>
    <n v="37.729999999995925"/>
  </r>
  <r>
    <s v="BMC Code :2009"/>
    <n v="20090020"/>
    <s v="PAKARIYO 2"/>
    <x v="1"/>
    <x v="0"/>
    <n v="1084.0599999999997"/>
    <n v="42888.2"/>
    <n v="1169.6799999999998"/>
    <n v="44503.189700000003"/>
    <n v="0"/>
    <n v="0"/>
    <n v="1169.6799999999998"/>
    <n v="44503.189700000003"/>
    <n v="42888.2"/>
    <n v="0"/>
    <n v="0"/>
    <n v="1614.9897000000055"/>
    <n v="635"/>
    <n v="0"/>
    <n v="0"/>
    <n v="0"/>
    <n v="42253"/>
    <n v="0"/>
    <n v="0"/>
    <n v="0.19999999999708962"/>
  </r>
  <r>
    <s v="BMC Code :2009"/>
    <n v="20090022"/>
    <s v="KATAIYA 2"/>
    <x v="1"/>
    <x v="1"/>
    <n v="640.37999999999988"/>
    <n v="25993.800000000003"/>
    <n v="0"/>
    <n v="0"/>
    <n v="0"/>
    <n v="0"/>
    <n v="0"/>
    <n v="0"/>
    <n v="25993.800000000003"/>
    <n v="0"/>
    <n v="0"/>
    <n v="0"/>
    <n v="0"/>
    <n v="0"/>
    <n v="0"/>
    <n v="0"/>
    <n v="0"/>
    <n v="0"/>
    <n v="25993.800000000003"/>
    <n v="0"/>
  </r>
  <r>
    <s v="BMC Code :2009"/>
    <n v="20090023"/>
    <s v="KOKAR"/>
    <x v="1"/>
    <x v="0"/>
    <n v="735.54000000000008"/>
    <n v="32456.300000000003"/>
    <n v="742.17000000000007"/>
    <n v="32736.519200000002"/>
    <n v="0"/>
    <n v="0"/>
    <n v="742.17000000000007"/>
    <n v="32736.519200000002"/>
    <n v="32456.300000000003"/>
    <n v="0"/>
    <n v="0"/>
    <n v="280.21919999999955"/>
    <n v="0"/>
    <n v="0"/>
    <n v="0"/>
    <n v="0"/>
    <n v="32456"/>
    <n v="0"/>
    <n v="0"/>
    <n v="0.30000000000291038"/>
  </r>
  <r>
    <s v="BMC Code :2009"/>
    <n v="20090025"/>
    <s v="KULLU"/>
    <x v="2"/>
    <x v="1"/>
    <n v="301.64"/>
    <n v="13064.93"/>
    <n v="0"/>
    <n v="0"/>
    <n v="0"/>
    <n v="0"/>
    <n v="0"/>
    <n v="0"/>
    <n v="13064.93"/>
    <n v="0"/>
    <n v="0"/>
    <n v="0"/>
    <n v="0"/>
    <n v="0"/>
    <n v="0"/>
    <n v="0"/>
    <n v="0"/>
    <n v="0"/>
    <n v="13064.93"/>
    <n v="0"/>
  </r>
  <r>
    <s v="BMC Code :2009"/>
    <n v="20090028"/>
    <s v="FULDIH 2"/>
    <x v="2"/>
    <x v="1"/>
    <n v="518.55999999999995"/>
    <n v="21175.89"/>
    <n v="0"/>
    <n v="0"/>
    <n v="0"/>
    <n v="0"/>
    <n v="0"/>
    <n v="0"/>
    <n v="21175.89"/>
    <n v="0"/>
    <n v="0"/>
    <n v="0"/>
    <n v="0"/>
    <n v="0"/>
    <n v="0"/>
    <n v="0"/>
    <n v="0"/>
    <n v="0"/>
    <n v="21175.89"/>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BMC Code :2001"/>
    <n v="20010001"/>
    <s v="Itki"/>
    <s v="RMC"/>
    <s v="Direct"/>
    <n v="4514.920000000001"/>
    <n v="192776.85999999996"/>
    <n v="4514.92"/>
    <n v="192776.86620000002"/>
    <n v="0"/>
    <n v="0"/>
    <n v="4514.92"/>
    <n v="192776.86620000002"/>
    <n v="192776.85999999996"/>
    <n v="18735"/>
    <n v="0"/>
    <n v="6.2000000616535544E-3"/>
    <n v="0"/>
    <n v="0"/>
    <n v="0"/>
    <n v="0"/>
    <n v="174042"/>
    <n v="0"/>
    <n v="0"/>
    <n v="-0.14000000004307367"/>
    <x v="0"/>
    <n v="0"/>
    <n v="3.2161536719985772E-8"/>
    <n v="21"/>
    <s v="22. 21-27 Aug"/>
    <x v="0"/>
  </r>
  <r>
    <s v="BMC Code :2001"/>
    <n v="20010002"/>
    <s v="Jamtoli"/>
    <s v="MPG"/>
    <s v="Direct"/>
    <n v="23.799999999999997"/>
    <n v="953.63999999999987"/>
    <n v="24"/>
    <n v="923.28"/>
    <n v="0"/>
    <n v="0"/>
    <n v="24"/>
    <n v="923.28"/>
    <n v="923.28"/>
    <n v="0"/>
    <n v="0"/>
    <n v="0"/>
    <n v="0"/>
    <n v="0"/>
    <n v="0"/>
    <n v="0"/>
    <n v="923"/>
    <n v="0"/>
    <n v="0"/>
    <n v="30.639999999999873"/>
    <x v="0"/>
    <n v="0"/>
    <n v="-3.1835912923115543E-2"/>
    <n v="1"/>
    <s v="22. 21-27 Aug"/>
    <x v="0"/>
  </r>
  <r>
    <s v="BMC Code :2001"/>
    <n v="20010003"/>
    <s v="Bero"/>
    <s v="MPG"/>
    <s v="Direct"/>
    <n v="289.52000000000004"/>
    <n v="12394.499999999998"/>
    <n v="279.41999999999996"/>
    <n v="12384.071400000001"/>
    <n v="0"/>
    <n v="0"/>
    <n v="279.41999999999996"/>
    <n v="12384.071400000001"/>
    <n v="12384.071400000001"/>
    <n v="0"/>
    <n v="0"/>
    <n v="0"/>
    <n v="5846"/>
    <n v="0"/>
    <n v="0"/>
    <n v="0"/>
    <n v="6537"/>
    <n v="0"/>
    <n v="0"/>
    <n v="11.499999999998181"/>
    <x v="0"/>
    <n v="1"/>
    <n v="-8.4138932591048133E-4"/>
    <n v="10"/>
    <s v="22. 21-27 Aug"/>
    <x v="0"/>
  </r>
  <r>
    <s v="BMC Code :2001"/>
    <n v="20010005"/>
    <s v="Basila"/>
    <s v="MPG"/>
    <s v="Direct"/>
    <n v="1428.0800000000004"/>
    <n v="57273.030000000006"/>
    <n v="1416.21"/>
    <n v="57732.881100000006"/>
    <n v="0"/>
    <n v="0"/>
    <n v="1416.21"/>
    <n v="57732.881100000006"/>
    <n v="57273.030000000006"/>
    <n v="0"/>
    <n v="0"/>
    <n v="459.85109999999986"/>
    <n v="0"/>
    <n v="0"/>
    <n v="0"/>
    <n v="0"/>
    <n v="0"/>
    <n v="0"/>
    <n v="0"/>
    <n v="57273.030000000006"/>
    <x v="1"/>
    <n v="57273"/>
    <n v="8.0291037509277897E-3"/>
    <n v="21"/>
    <s v="22. 21-27 Aug"/>
    <x v="1"/>
  </r>
  <r>
    <s v="BMC Code :2001"/>
    <n v="20010008"/>
    <s v="Erchoro"/>
    <s v="MPG"/>
    <s v="Direct"/>
    <n v="1059.72"/>
    <n v="43401.839999999989"/>
    <n v="1051.6199999999999"/>
    <n v="43358.279399999999"/>
    <n v="0"/>
    <n v="0"/>
    <n v="1051.6199999999999"/>
    <n v="43358.279399999999"/>
    <n v="43358.279399999999"/>
    <n v="0"/>
    <n v="0"/>
    <n v="0"/>
    <n v="19050"/>
    <n v="0"/>
    <n v="0"/>
    <n v="0"/>
    <n v="24309"/>
    <n v="0"/>
    <n v="0"/>
    <n v="42.839999999989232"/>
    <x v="0"/>
    <n v="-1"/>
    <n v="-1.0036579094340194E-3"/>
    <n v="11"/>
    <s v="22. 21-27 Aug"/>
    <x v="0"/>
  </r>
  <r>
    <s v="BMC Code :2001"/>
    <n v="20010009"/>
    <s v="Makunda"/>
    <s v="MPG"/>
    <s v="Direct"/>
    <n v="661.62"/>
    <n v="27619.089999999997"/>
    <n v="665.34"/>
    <n v="27714.703500000003"/>
    <n v="0"/>
    <n v="0"/>
    <n v="665.34"/>
    <n v="27714.703500000003"/>
    <n v="27619.089999999997"/>
    <n v="0"/>
    <n v="0"/>
    <n v="95.613500000006752"/>
    <n v="0"/>
    <n v="0"/>
    <n v="0"/>
    <n v="0"/>
    <n v="27619"/>
    <n v="0"/>
    <n v="0"/>
    <n v="8.999999999650754E-2"/>
    <x v="0"/>
    <n v="0"/>
    <n v="3.4618627912797548E-3"/>
    <n v="7"/>
    <s v="22. 21-27 Aug"/>
    <x v="0"/>
  </r>
  <r>
    <s v="BMC Code :2001"/>
    <n v="20010012"/>
    <s v="NAGRI"/>
    <s v="VLC"/>
    <s v="Indirect"/>
    <n v="125.52000000000001"/>
    <n v="3971.7200000000003"/>
    <n v="0"/>
    <n v="0"/>
    <n v="0"/>
    <n v="0"/>
    <n v="0"/>
    <n v="0"/>
    <n v="3971.7200000000003"/>
    <n v="0"/>
    <n v="0"/>
    <n v="0"/>
    <n v="0"/>
    <n v="0"/>
    <n v="0"/>
    <n v="0"/>
    <n v="0"/>
    <n v="0"/>
    <n v="3971.7200000000003"/>
    <n v="0"/>
    <x v="0"/>
    <n v="0"/>
    <n v="-1"/>
    <n v="0"/>
    <s v="22. 21-27 Aug"/>
    <x v="0"/>
  </r>
  <r>
    <s v="BMC Code :2001"/>
    <n v="20010015"/>
    <s v="BOREYA"/>
    <s v="MPG"/>
    <s v="Direct"/>
    <n v="2893.28"/>
    <n v="119011.04000000001"/>
    <n v="2752.8799999999987"/>
    <n v="115963.6442"/>
    <n v="75.97"/>
    <n v="3013.7074000000002"/>
    <n v="2828.8499999999985"/>
    <n v="118977.35159999999"/>
    <n v="118977.35159999999"/>
    <n v="0"/>
    <n v="0"/>
    <n v="0"/>
    <n v="0"/>
    <n v="0"/>
    <n v="0"/>
    <n v="0"/>
    <n v="115963"/>
    <n v="3014"/>
    <n v="0"/>
    <n v="34.040000000008149"/>
    <x v="0"/>
    <n v="0"/>
    <n v="-2.8306953707835542E-4"/>
    <n v="51"/>
    <s v="22. 21-27 Aug"/>
    <x v="0"/>
  </r>
  <r>
    <s v="BMC Code :2001"/>
    <n v="20010017"/>
    <s v="DIGHIYA"/>
    <s v="MPG"/>
    <s v="Direct"/>
    <n v="502.48"/>
    <n v="21357.66"/>
    <n v="527.08999999999992"/>
    <n v="23644.143500000006"/>
    <n v="0"/>
    <n v="0"/>
    <n v="527.08999999999992"/>
    <n v="23644.143500000006"/>
    <n v="21357.66"/>
    <n v="0"/>
    <n v="0"/>
    <n v="2286.4835000000057"/>
    <n v="0"/>
    <n v="0"/>
    <n v="0"/>
    <n v="0"/>
    <n v="21357"/>
    <n v="0"/>
    <n v="0"/>
    <n v="0.65999999999985448"/>
    <x v="0"/>
    <n v="1"/>
    <n v="0.10705683581441065"/>
    <n v="17"/>
    <s v="22. 21-27 Aug"/>
    <x v="0"/>
  </r>
  <r>
    <s v="BMC Code :2001"/>
    <n v="20010023"/>
    <s v="KATARPA"/>
    <s v="MPG"/>
    <s v="Direct"/>
    <n v="771"/>
    <n v="34091.75"/>
    <n v="781.62"/>
    <n v="34159.270600000003"/>
    <n v="0"/>
    <n v="0"/>
    <n v="781.62"/>
    <n v="34159.270600000003"/>
    <n v="34091.75"/>
    <n v="0"/>
    <n v="0"/>
    <n v="67.520600000003469"/>
    <n v="0"/>
    <n v="0"/>
    <n v="0"/>
    <n v="0"/>
    <n v="0"/>
    <n v="0"/>
    <n v="0"/>
    <n v="34091.75"/>
    <x v="1"/>
    <n v="34092"/>
    <n v="1.9805554129665821E-3"/>
    <n v="22"/>
    <s v="22. 21-27 Aug"/>
    <x v="1"/>
  </r>
  <r>
    <s v="BMC Code :2001"/>
    <n v="20010027"/>
    <s v="MURTO"/>
    <s v="MPG"/>
    <s v="Direct"/>
    <n v="334.96"/>
    <n v="14256.909999999998"/>
    <n v="337.7"/>
    <n v="14052.723900000001"/>
    <n v="4.09"/>
    <n v="176.12750000000003"/>
    <n v="341.78999999999996"/>
    <n v="14228.851400000001"/>
    <n v="14228.851400000001"/>
    <n v="0"/>
    <n v="0"/>
    <n v="0"/>
    <n v="0"/>
    <n v="0"/>
    <n v="0"/>
    <n v="0"/>
    <n v="14051"/>
    <n v="176"/>
    <n v="0"/>
    <n v="29.909999999998035"/>
    <x v="0"/>
    <n v="2"/>
    <n v="-1.9680702199843208E-3"/>
    <n v="11"/>
    <s v="22. 21-27 Aug"/>
    <x v="0"/>
  </r>
  <r>
    <s v="BMC Code :2001"/>
    <n v="20010033"/>
    <s v="KHATRIKHATANGA"/>
    <s v="MPG"/>
    <s v="Direct"/>
    <n v="320.33999999999992"/>
    <n v="13803.76"/>
    <n v="322.86000000000007"/>
    <n v="14303.747499999999"/>
    <n v="0"/>
    <n v="0"/>
    <n v="322.86000000000007"/>
    <n v="14303.747499999999"/>
    <n v="13803.76"/>
    <n v="0"/>
    <n v="0"/>
    <n v="499.98749999999927"/>
    <n v="0"/>
    <n v="0"/>
    <n v="0"/>
    <n v="0"/>
    <n v="13804"/>
    <n v="0"/>
    <n v="0"/>
    <n v="-0.23999999999978172"/>
    <x v="0"/>
    <n v="0"/>
    <n v="3.622110932093859E-2"/>
    <n v="2"/>
    <s v="22. 21-27 Aug"/>
    <x v="0"/>
  </r>
  <r>
    <s v="BMC Code :2001"/>
    <n v="20010034"/>
    <s v="GARGAON"/>
    <s v="MPG"/>
    <s v="Indirect"/>
    <n v="134.6"/>
    <n v="5300.66"/>
    <n v="0"/>
    <n v="0"/>
    <n v="0"/>
    <n v="0"/>
    <n v="0"/>
    <n v="0"/>
    <n v="5300.66"/>
    <n v="0"/>
    <n v="0"/>
    <n v="0"/>
    <n v="0"/>
    <n v="0"/>
    <n v="0"/>
    <n v="0"/>
    <n v="0"/>
    <n v="0"/>
    <n v="5300.66"/>
    <n v="0"/>
    <x v="0"/>
    <n v="0"/>
    <n v="-1"/>
    <n v="0"/>
    <s v="22. 21-27 Aug"/>
    <x v="0"/>
  </r>
  <r>
    <s v="BMC Code :2001"/>
    <n v="20010036"/>
    <s v="GHAGHRA"/>
    <s v="MPG"/>
    <s v="Direct"/>
    <n v="151.95000000000002"/>
    <n v="5384.7199999999993"/>
    <n v="125.52"/>
    <n v="5412.8028000000004"/>
    <n v="0"/>
    <n v="0"/>
    <n v="125.52"/>
    <n v="5412.8028000000004"/>
    <n v="5384.7199999999993"/>
    <n v="0"/>
    <n v="0"/>
    <n v="28.082800000001043"/>
    <n v="0"/>
    <n v="0"/>
    <n v="0"/>
    <n v="0"/>
    <n v="5385"/>
    <n v="0"/>
    <n v="0"/>
    <n v="-0.28000000000065484"/>
    <x v="0"/>
    <n v="0"/>
    <n v="5.2152758174985976E-3"/>
    <n v="3"/>
    <s v="22. 21-27 Aug"/>
    <x v="0"/>
  </r>
  <r>
    <s v="BMC Code :2001"/>
    <n v="20010037"/>
    <s v="CHACHGURA"/>
    <s v="MPG"/>
    <s v="Indirect"/>
    <n v="388.82000000000005"/>
    <n v="15332.090000000002"/>
    <n v="0"/>
    <n v="0"/>
    <n v="0"/>
    <n v="0"/>
    <n v="0"/>
    <n v="0"/>
    <n v="15332.090000000002"/>
    <n v="0"/>
    <n v="0"/>
    <n v="0"/>
    <n v="0"/>
    <n v="0"/>
    <n v="0"/>
    <n v="0"/>
    <n v="0"/>
    <n v="0"/>
    <n v="15332.090000000002"/>
    <n v="0"/>
    <x v="0"/>
    <n v="0"/>
    <n v="-1"/>
    <n v="0"/>
    <s v="22. 21-27 Aug"/>
    <x v="0"/>
  </r>
  <r>
    <s v="BMC Code :2001"/>
    <n v="20010038"/>
    <s v="TIKRA TOLI"/>
    <s v="MPG"/>
    <s v="Direct"/>
    <n v="167.73999999999998"/>
    <n v="6519"/>
    <n v="177.59"/>
    <n v="6917.5609000000004"/>
    <n v="0"/>
    <n v="0"/>
    <n v="177.59"/>
    <n v="6917.5609000000004"/>
    <n v="6519"/>
    <n v="0"/>
    <n v="0"/>
    <n v="398.5609000000004"/>
    <n v="0"/>
    <n v="0"/>
    <n v="0"/>
    <n v="0"/>
    <n v="6519"/>
    <n v="0"/>
    <n v="0"/>
    <n v="0"/>
    <x v="0"/>
    <n v="0"/>
    <n v="6.1138349440098237E-2"/>
    <n v="1"/>
    <s v="22. 21-27 Aug"/>
    <x v="0"/>
  </r>
  <r>
    <s v="BMC Code :2001"/>
    <n v="20010040"/>
    <s v="Gargaon2"/>
    <s v="MPG"/>
    <s v="Direct"/>
    <n v="697.74"/>
    <n v="27576.57"/>
    <n v="712.07999999999993"/>
    <n v="28213.093700000001"/>
    <n v="0"/>
    <n v="0"/>
    <n v="712.07999999999993"/>
    <n v="28213.093700000001"/>
    <n v="27576.57"/>
    <n v="0"/>
    <n v="0"/>
    <n v="636.52370000000155"/>
    <n v="0"/>
    <n v="0"/>
    <n v="0"/>
    <n v="0"/>
    <n v="27576"/>
    <n v="0"/>
    <n v="0"/>
    <n v="0.56999999999970896"/>
    <x v="0"/>
    <n v="1"/>
    <n v="2.3082047549785979E-2"/>
    <n v="8"/>
    <s v="22. 21-27 Aug"/>
    <x v="0"/>
  </r>
  <r>
    <s v="BMC Code :2001"/>
    <n v="20010041"/>
    <s v="TERO"/>
    <s v="MPG"/>
    <s v="Direct"/>
    <n v="311.27"/>
    <n v="13617.710000000003"/>
    <n v="312.40000000000003"/>
    <n v="13608.506999999998"/>
    <n v="0"/>
    <n v="0"/>
    <n v="312.40000000000003"/>
    <n v="13608.506999999998"/>
    <n v="13608.506999999998"/>
    <n v="0"/>
    <n v="0"/>
    <n v="0"/>
    <n v="0"/>
    <n v="0"/>
    <n v="0"/>
    <n v="0"/>
    <n v="13607"/>
    <n v="0"/>
    <n v="0"/>
    <n v="10.710000000002765"/>
    <x v="0"/>
    <n v="2"/>
    <n v="-6.7581113124049309E-4"/>
    <n v="9"/>
    <s v="22. 21-27 Aug"/>
    <x v="0"/>
  </r>
  <r>
    <s v="BMC Code :2001"/>
    <n v="20010042"/>
    <s v="RONHE"/>
    <s v="MPG"/>
    <s v="Direct"/>
    <n v="822.05999999999983"/>
    <n v="35263.17"/>
    <n v="792.07999999999993"/>
    <n v="35230.524900000004"/>
    <n v="0"/>
    <n v="0"/>
    <n v="792.07999999999993"/>
    <n v="35230.524900000004"/>
    <n v="35230.524900000004"/>
    <n v="0"/>
    <n v="0"/>
    <n v="0"/>
    <n v="0"/>
    <n v="0"/>
    <n v="0"/>
    <n v="0"/>
    <n v="35231"/>
    <n v="0"/>
    <n v="0"/>
    <n v="32.169999999998254"/>
    <x v="0"/>
    <n v="0"/>
    <n v="-9.2575624936709535E-4"/>
    <n v="23"/>
    <s v="22. 21-27 Aug"/>
    <x v="0"/>
  </r>
  <r>
    <s v="BMC Code :2001"/>
    <n v="20010043"/>
    <s v="DARKHANDREY"/>
    <s v="MPG"/>
    <s v="Direct"/>
    <n v="741.92"/>
    <n v="31873.789999999997"/>
    <n v="710.67000000000007"/>
    <n v="32927.895899999996"/>
    <n v="0"/>
    <n v="0"/>
    <n v="710.67000000000007"/>
    <n v="32927.895899999996"/>
    <n v="31873.789999999997"/>
    <n v="0"/>
    <n v="0"/>
    <n v="1054.1058999999987"/>
    <n v="0"/>
    <n v="0"/>
    <n v="0"/>
    <n v="0"/>
    <n v="0"/>
    <n v="0"/>
    <n v="0"/>
    <n v="31873.789999999997"/>
    <x v="1"/>
    <n v="31874"/>
    <n v="3.3071244429984596E-2"/>
    <n v="22"/>
    <s v="22. 21-27 Aug"/>
    <x v="1"/>
  </r>
  <r>
    <s v="BMC Code :2001"/>
    <n v="20010050"/>
    <s v="SARNA TOLI"/>
    <s v="VLC"/>
    <s v="Direct"/>
    <n v="57.76"/>
    <n v="2367.91"/>
    <n v="58.5"/>
    <n v="2335.9050000000002"/>
    <n v="0"/>
    <n v="0"/>
    <n v="58.5"/>
    <n v="2335.9050000000002"/>
    <n v="2335.9050000000002"/>
    <n v="0"/>
    <n v="0"/>
    <n v="0"/>
    <n v="0"/>
    <n v="0"/>
    <n v="0"/>
    <n v="0"/>
    <n v="2336"/>
    <n v="0"/>
    <n v="0"/>
    <n v="31.909999999999854"/>
    <x v="0"/>
    <n v="0"/>
    <n v="-1.3516138704595891E-2"/>
    <n v="1"/>
    <s v="22. 21-27 Aug"/>
    <x v="0"/>
  </r>
  <r>
    <s v="BMC Code :2001"/>
    <n v="20010052"/>
    <s v="Kumbatoli"/>
    <s v="MPG"/>
    <s v="Direct"/>
    <n v="1167.6299999999999"/>
    <n v="47404.130000000005"/>
    <n v="1208.7499999999995"/>
    <n v="48834.897400000009"/>
    <n v="0"/>
    <n v="0"/>
    <n v="1208.7499999999995"/>
    <n v="48834.897400000009"/>
    <n v="47404.130000000005"/>
    <n v="0"/>
    <n v="0"/>
    <n v="1430.7674000000043"/>
    <n v="0"/>
    <n v="0"/>
    <n v="0"/>
    <n v="0"/>
    <n v="47404"/>
    <n v="0"/>
    <n v="0"/>
    <n v="0.13000000000465661"/>
    <x v="0"/>
    <n v="0"/>
    <n v="3.018233643355556E-2"/>
    <n v="18"/>
    <s v="22. 21-27 Aug"/>
    <x v="0"/>
  </r>
  <r>
    <s v="BMC Code :2009"/>
    <n v="20010054"/>
    <s v="NARKOPI"/>
    <s v="MPG"/>
    <s v="Direct"/>
    <n v="745.54"/>
    <n v="30857.62"/>
    <n v="754.24"/>
    <n v="31863.027299999998"/>
    <n v="0"/>
    <n v="0"/>
    <n v="754.24"/>
    <n v="31863.027299999998"/>
    <n v="30857.62"/>
    <n v="0"/>
    <n v="0"/>
    <n v="1005.4072999999989"/>
    <n v="0"/>
    <n v="0"/>
    <n v="0"/>
    <n v="0"/>
    <n v="0"/>
    <n v="0"/>
    <n v="0"/>
    <n v="30857.62"/>
    <x v="1"/>
    <n v="30858"/>
    <n v="3.258214016505482E-2"/>
    <n v="13"/>
    <s v="22. 21-27 Aug"/>
    <x v="1"/>
  </r>
  <r>
    <s v="BMC Code :2001"/>
    <n v="20010055"/>
    <s v="MASU"/>
    <s v="MPG"/>
    <s v="Direct"/>
    <n v="577.82000000000005"/>
    <n v="24719.35"/>
    <n v="572.59999999999991"/>
    <n v="24354.841"/>
    <n v="15.470000000000002"/>
    <n v="656.08620000000008"/>
    <n v="588.06999999999994"/>
    <n v="25010.927200000002"/>
    <n v="24719.35"/>
    <n v="0"/>
    <n v="0"/>
    <n v="291.57720000000336"/>
    <n v="0"/>
    <n v="0"/>
    <n v="0"/>
    <n v="0"/>
    <n v="24063"/>
    <n v="656"/>
    <n v="0"/>
    <n v="0.34999999999854481"/>
    <x v="0"/>
    <n v="0"/>
    <n v="1.1795504331626979E-2"/>
    <n v="19"/>
    <s v="22. 21-27 Aug"/>
    <x v="0"/>
  </r>
  <r>
    <s v="BMC Code :2001"/>
    <n v="20010057"/>
    <s v="PANDEPARA"/>
    <s v="VLC"/>
    <s v="Indirect"/>
    <n v="298.45000000000005"/>
    <n v="12449.120000000003"/>
    <n v="0"/>
    <n v="0"/>
    <n v="0"/>
    <n v="0"/>
    <n v="0"/>
    <n v="0"/>
    <n v="12449.120000000003"/>
    <n v="0"/>
    <n v="0"/>
    <n v="0"/>
    <n v="0"/>
    <n v="0"/>
    <n v="0"/>
    <n v="0"/>
    <n v="0"/>
    <n v="0"/>
    <n v="12449.120000000003"/>
    <n v="0"/>
    <x v="0"/>
    <n v="0"/>
    <n v="-1"/>
    <n v="0"/>
    <s v="22. 21-27 Aug"/>
    <x v="0"/>
  </r>
  <r>
    <s v="BMC Code :2001"/>
    <n v="20010059"/>
    <s v="KARANJI 2"/>
    <s v="MPG"/>
    <s v="Direct"/>
    <n v="153.82"/>
    <n v="6144.73"/>
    <n v="155.69"/>
    <n v="6766.7506999999996"/>
    <n v="0"/>
    <n v="0"/>
    <n v="155.69"/>
    <n v="6766.7506999999996"/>
    <n v="6144.73"/>
    <n v="0"/>
    <n v="0"/>
    <n v="622.02070000000003"/>
    <n v="0"/>
    <n v="0"/>
    <n v="0"/>
    <n v="0"/>
    <n v="6145"/>
    <n v="0"/>
    <n v="0"/>
    <n v="-0.27000000000043656"/>
    <x v="0"/>
    <n v="0"/>
    <n v="0.10122832085380482"/>
    <n v="2"/>
    <s v="22. 21-27 Aug"/>
    <x v="0"/>
  </r>
  <r>
    <s v="BMC Code :2001"/>
    <n v="20010060"/>
    <s v="ITKI 2"/>
    <s v="VLC"/>
    <s v="Indirect"/>
    <n v="66.47999999999999"/>
    <n v="2581.1799999999998"/>
    <n v="0"/>
    <n v="0"/>
    <n v="0"/>
    <n v="0"/>
    <n v="0"/>
    <n v="0"/>
    <n v="2581.1799999999998"/>
    <n v="0"/>
    <n v="0"/>
    <n v="0"/>
    <n v="0"/>
    <n v="0"/>
    <n v="0"/>
    <n v="0"/>
    <n v="0"/>
    <n v="0"/>
    <n v="2581.1799999999998"/>
    <n v="0"/>
    <x v="0"/>
    <n v="0"/>
    <n v="-1"/>
    <n v="0"/>
    <s v="22. 21-27 Aug"/>
    <x v="0"/>
  </r>
  <r>
    <s v="BMC Code :2001"/>
    <n v="20010061"/>
    <s v="SEMRA"/>
    <s v="MPG"/>
    <s v="Direct"/>
    <n v="530.17999999999995"/>
    <n v="21528.53"/>
    <n v="528.89"/>
    <n v="21585.435399999998"/>
    <n v="0"/>
    <n v="0"/>
    <n v="528.89"/>
    <n v="21585.435399999998"/>
    <n v="21528.53"/>
    <n v="0"/>
    <n v="0"/>
    <n v="56.905399999999645"/>
    <n v="0"/>
    <n v="0"/>
    <n v="0"/>
    <n v="0"/>
    <n v="21529"/>
    <n v="0"/>
    <n v="0"/>
    <n v="-0.47000000000116415"/>
    <x v="0"/>
    <n v="0"/>
    <n v="2.643255252448711E-3"/>
    <n v="5"/>
    <s v="22. 21-27 Aug"/>
    <x v="0"/>
  </r>
  <r>
    <s v="BMC Code :2001"/>
    <n v="20010062"/>
    <s v="PISKA"/>
    <s v="MPG"/>
    <s v="Direct"/>
    <n v="168.42999999999998"/>
    <n v="6794.5999999999985"/>
    <n v="173.82999999999998"/>
    <n v="6736.229699999999"/>
    <n v="0"/>
    <n v="0"/>
    <n v="173.82999999999998"/>
    <n v="6736.229699999999"/>
    <n v="6736.229699999999"/>
    <n v="0"/>
    <n v="0"/>
    <n v="0"/>
    <n v="0"/>
    <n v="0"/>
    <n v="0"/>
    <n v="0"/>
    <n v="6736"/>
    <n v="0"/>
    <n v="0"/>
    <n v="58.599999999998545"/>
    <x v="0"/>
    <n v="0"/>
    <n v="-8.5906896653224034E-3"/>
    <n v="6"/>
    <s v="22. 21-27 Aug"/>
    <x v="0"/>
  </r>
  <r>
    <s v="BMC Code :2001"/>
    <n v="20010063"/>
    <s v="BANDHIYA "/>
    <s v="VLC"/>
    <s v="Indirect"/>
    <n v="404.68000000000006"/>
    <n v="16726.29"/>
    <n v="0"/>
    <n v="0"/>
    <n v="0"/>
    <n v="0"/>
    <n v="0"/>
    <n v="0"/>
    <n v="16726.29"/>
    <n v="0"/>
    <n v="0"/>
    <n v="0"/>
    <n v="0"/>
    <n v="0"/>
    <n v="0"/>
    <n v="0"/>
    <n v="0"/>
    <n v="0"/>
    <n v="16726.29"/>
    <n v="0"/>
    <x v="0"/>
    <n v="0"/>
    <n v="-1"/>
    <n v="0"/>
    <s v="22. 21-27 Aug"/>
    <x v="0"/>
  </r>
  <r>
    <s v="BMC Code :2002"/>
    <n v="20020001"/>
    <s v="Paali"/>
    <s v="RMC"/>
    <s v="Direct"/>
    <n v="5344.0999999999995"/>
    <n v="217453.30999999994"/>
    <n v="5343.5999999999976"/>
    <n v="217256.78500000006"/>
    <n v="0"/>
    <n v="0"/>
    <n v="5343.5999999999976"/>
    <n v="217256.78500000006"/>
    <n v="217256.78500000006"/>
    <n v="0"/>
    <n v="0"/>
    <n v="0"/>
    <n v="0"/>
    <n v="0"/>
    <n v="0"/>
    <n v="0"/>
    <n v="217259"/>
    <n v="0"/>
    <n v="0"/>
    <n v="194.30999999993946"/>
    <x v="0"/>
    <n v="-2"/>
    <n v="-9.037572249411969E-4"/>
    <n v="85"/>
    <s v="22. 21-27 Aug"/>
    <x v="0"/>
  </r>
  <r>
    <s v="BMC Code :2002"/>
    <n v="20020002"/>
    <s v="Jari"/>
    <s v="MPG"/>
    <s v="Direct"/>
    <n v="2132.0600000000004"/>
    <n v="86082.280000000013"/>
    <n v="2064.08"/>
    <n v="88308.551900000035"/>
    <n v="2.7"/>
    <n v="108.7328"/>
    <n v="2066.7799999999997"/>
    <n v="88417.284700000033"/>
    <n v="86082.280000000013"/>
    <n v="0"/>
    <n v="0"/>
    <n v="2335.0047000000195"/>
    <n v="0"/>
    <n v="0"/>
    <n v="0"/>
    <n v="0"/>
    <n v="0"/>
    <n v="0"/>
    <n v="0"/>
    <n v="86082.280000000013"/>
    <x v="1"/>
    <n v="86082"/>
    <n v="2.7125265501796874E-2"/>
    <n v="32"/>
    <s v="22. 21-27 Aug"/>
    <x v="1"/>
  </r>
  <r>
    <s v="BMC Code :2002"/>
    <n v="20020003"/>
    <s v="Bijuliya"/>
    <s v="MPG"/>
    <s v="Direct"/>
    <n v="893.6"/>
    <n v="36493.82"/>
    <n v="890.28000000000009"/>
    <n v="37983.951800000003"/>
    <n v="0"/>
    <n v="0"/>
    <n v="890.28000000000009"/>
    <n v="37983.951800000003"/>
    <n v="36493.82"/>
    <n v="0"/>
    <n v="0"/>
    <n v="1490.1318000000028"/>
    <n v="3810"/>
    <n v="0"/>
    <n v="0"/>
    <n v="0"/>
    <n v="32684"/>
    <n v="0"/>
    <n v="0"/>
    <n v="-0.18000000000029104"/>
    <x v="0"/>
    <n v="0"/>
    <n v="4.0832442314890652E-2"/>
    <n v="9"/>
    <s v="22. 21-27 Aug"/>
    <x v="0"/>
  </r>
  <r>
    <s v="BMC Code :2002"/>
    <n v="20020004"/>
    <s v="Pandra"/>
    <s v="MPG"/>
    <s v="Direct"/>
    <n v="377.33000000000004"/>
    <n v="15330.58"/>
    <n v="369.3"/>
    <n v="15375.521300000002"/>
    <n v="0"/>
    <n v="0"/>
    <n v="369.3"/>
    <n v="15375.521300000002"/>
    <n v="15330.58"/>
    <n v="0"/>
    <n v="0"/>
    <n v="44.941300000002229"/>
    <n v="0"/>
    <n v="0"/>
    <n v="0"/>
    <n v="0"/>
    <n v="15331"/>
    <n v="0"/>
    <n v="0"/>
    <n v="-0.42000000000007276"/>
    <x v="0"/>
    <n v="0"/>
    <n v="2.9314807398025536E-3"/>
    <n v="12"/>
    <s v="22. 21-27 Aug"/>
    <x v="0"/>
  </r>
  <r>
    <s v="BMC Code :2002"/>
    <n v="20020005"/>
    <s v="BASKI"/>
    <s v="MPG"/>
    <s v="Direct"/>
    <n v="399.59999999999991"/>
    <n v="16848.760000000002"/>
    <n v="409.9"/>
    <n v="16861.9434"/>
    <n v="0"/>
    <n v="0"/>
    <n v="409.9"/>
    <n v="16861.9434"/>
    <n v="16848.760000000002"/>
    <n v="0"/>
    <n v="0"/>
    <n v="13.183399999998073"/>
    <n v="0"/>
    <n v="0"/>
    <n v="0"/>
    <n v="0"/>
    <n v="0"/>
    <n v="0"/>
    <n v="0"/>
    <n v="16848.760000000002"/>
    <x v="1"/>
    <n v="16849"/>
    <n v="7.8245520738606713E-4"/>
    <n v="16"/>
    <s v="22. 21-27 Aug"/>
    <x v="1"/>
  </r>
  <r>
    <s v="BMC Code :2002"/>
    <n v="20020006"/>
    <s v="RANIKHATANGA"/>
    <s v="MPG"/>
    <s v="Direct"/>
    <n v="2483.5"/>
    <n v="96106.250000000015"/>
    <n v="2532.52"/>
    <n v="99600.440900000016"/>
    <n v="0"/>
    <n v="0"/>
    <n v="2532.52"/>
    <n v="99600.440900000016"/>
    <n v="96106.250000000015"/>
    <n v="0"/>
    <n v="0"/>
    <n v="3494.1909000000014"/>
    <n v="0"/>
    <n v="0"/>
    <n v="0"/>
    <n v="0"/>
    <n v="96106"/>
    <n v="0"/>
    <n v="0"/>
    <n v="0.25000000001455192"/>
    <x v="0"/>
    <n v="0"/>
    <n v="3.635758236326983E-2"/>
    <n v="2"/>
    <s v="22. 21-27 Aug"/>
    <x v="0"/>
  </r>
  <r>
    <s v="BMC Code :2002"/>
    <n v="20020007"/>
    <s v="SURSA"/>
    <s v="MPG"/>
    <s v="Direct"/>
    <n v="1550.1200000000001"/>
    <n v="64098.310000000005"/>
    <n v="1562.8900000000003"/>
    <n v="64311.624600000003"/>
    <n v="0"/>
    <n v="0"/>
    <n v="1562.8900000000003"/>
    <n v="64311.624600000003"/>
    <n v="64098.310000000005"/>
    <n v="0"/>
    <n v="0"/>
    <n v="213.31459999999788"/>
    <n v="0"/>
    <n v="0"/>
    <n v="0"/>
    <n v="0"/>
    <n v="0"/>
    <n v="0"/>
    <n v="0"/>
    <n v="64098.310000000005"/>
    <x v="1"/>
    <n v="64098"/>
    <n v="3.3279286146545494E-3"/>
    <n v="52"/>
    <s v="22. 21-27 Aug"/>
    <x v="1"/>
  </r>
  <r>
    <s v="BMC Code :2002"/>
    <n v="20020011"/>
    <s v="DHONTHA TOLI"/>
    <s v="MPG"/>
    <s v="Direct"/>
    <n v="561.21"/>
    <n v="23436.590000000004"/>
    <n v="579.5300000000002"/>
    <n v="23536.7749"/>
    <n v="0"/>
    <n v="0"/>
    <n v="579.5300000000002"/>
    <n v="23536.7749"/>
    <n v="23436.590000000004"/>
    <n v="0"/>
    <n v="0"/>
    <n v="100.18489999999656"/>
    <n v="0"/>
    <n v="0"/>
    <n v="0"/>
    <n v="0"/>
    <n v="0"/>
    <n v="0"/>
    <n v="0"/>
    <n v="23436.590000000004"/>
    <x v="1"/>
    <n v="23437"/>
    <n v="4.274721706527978E-3"/>
    <n v="23"/>
    <s v="22. 21-27 Aug"/>
    <x v="1"/>
  </r>
  <r>
    <s v="BMC Code :2002"/>
    <n v="20020013"/>
    <s v="BAJPUR"/>
    <s v="VLC"/>
    <s v="Indirect"/>
    <n v="84.1"/>
    <n v="3416.23"/>
    <n v="0"/>
    <n v="0"/>
    <n v="0"/>
    <n v="0"/>
    <n v="0"/>
    <n v="0"/>
    <n v="3416.23"/>
    <n v="0"/>
    <n v="0"/>
    <n v="0"/>
    <n v="0"/>
    <n v="0"/>
    <n v="0"/>
    <n v="0"/>
    <n v="0"/>
    <n v="0"/>
    <n v="3416.23"/>
    <n v="0"/>
    <x v="0"/>
    <n v="0"/>
    <n v="-1"/>
    <n v="0"/>
    <s v="22. 21-27 Aug"/>
    <x v="0"/>
  </r>
  <r>
    <s v="BMC Code :2002"/>
    <n v="20020014"/>
    <s v="BARGARI"/>
    <s v="MPG"/>
    <s v="Direct"/>
    <n v="1090.2"/>
    <n v="43895.92"/>
    <n v="1077.3500000000001"/>
    <n v="43483.517699999982"/>
    <n v="8.6999999999999993"/>
    <n v="336.07929999999999"/>
    <n v="1086.0500000000002"/>
    <n v="43819.59699999998"/>
    <n v="43819.59699999998"/>
    <n v="0"/>
    <n v="0"/>
    <n v="0"/>
    <n v="0"/>
    <n v="0"/>
    <n v="0"/>
    <n v="0"/>
    <n v="43484"/>
    <n v="336"/>
    <n v="0"/>
    <n v="75.919999999998254"/>
    <x v="0"/>
    <n v="0"/>
    <n v="-1.7387265149020345E-3"/>
    <n v="16"/>
    <s v="22. 21-27 Aug"/>
    <x v="0"/>
  </r>
  <r>
    <s v="BMC Code :2002"/>
    <n v="20020015"/>
    <s v="PATRATOLI"/>
    <s v="MPG"/>
    <s v="Direct"/>
    <n v="1979.6100000000001"/>
    <n v="77919.98000000001"/>
    <n v="2019.1200000000006"/>
    <n v="78759.385799999989"/>
    <n v="0"/>
    <n v="0"/>
    <n v="2019.1200000000006"/>
    <n v="78759.385799999989"/>
    <n v="77919.98000000001"/>
    <n v="0"/>
    <n v="0"/>
    <n v="839.40579999997863"/>
    <n v="0"/>
    <n v="0"/>
    <n v="0"/>
    <n v="0"/>
    <n v="0"/>
    <n v="0"/>
    <n v="0"/>
    <n v="77919.98000000001"/>
    <x v="1"/>
    <n v="77920"/>
    <n v="1.0772664469369454E-2"/>
    <n v="34"/>
    <s v="22. 21-27 Aug"/>
    <x v="1"/>
  </r>
  <r>
    <s v="BMC Code :2002"/>
    <n v="20020016"/>
    <s v="BANAPIRI"/>
    <s v="MPG"/>
    <s v="Indirect"/>
    <n v="321.8"/>
    <n v="13278.169999999998"/>
    <n v="0"/>
    <n v="0"/>
    <n v="0"/>
    <n v="0"/>
    <n v="0"/>
    <n v="0"/>
    <n v="13278.169999999998"/>
    <n v="0"/>
    <n v="0"/>
    <n v="0"/>
    <n v="0"/>
    <n v="0"/>
    <n v="0"/>
    <n v="0"/>
    <n v="0"/>
    <n v="0"/>
    <n v="13278.169999999998"/>
    <n v="0"/>
    <x v="0"/>
    <n v="0"/>
    <n v="-1"/>
    <n v="0"/>
    <s v="22. 21-27 Aug"/>
    <x v="0"/>
  </r>
  <r>
    <s v="BMC Code :2002"/>
    <n v="20020020"/>
    <s v="TIKO TOLI"/>
    <s v="MPG"/>
    <s v="Direct"/>
    <n v="1470.3300000000002"/>
    <n v="59340.349999999991"/>
    <n v="1448.2600000000004"/>
    <n v="59501.591199999995"/>
    <n v="0"/>
    <n v="0"/>
    <n v="1448.2600000000004"/>
    <n v="59501.591199999995"/>
    <n v="59340.349999999991"/>
    <n v="0"/>
    <n v="0"/>
    <n v="161.24120000000403"/>
    <n v="0"/>
    <n v="0"/>
    <n v="0"/>
    <n v="0"/>
    <n v="0"/>
    <n v="0"/>
    <n v="0"/>
    <n v="59340.349999999991"/>
    <x v="1"/>
    <n v="59340"/>
    <n v="2.7172269796184897E-3"/>
    <n v="33"/>
    <s v="22. 21-27 Aug"/>
    <x v="2"/>
  </r>
  <r>
    <s v="BMC Code :2002"/>
    <n v="20020021"/>
    <s v="PUNGI"/>
    <s v="MPG"/>
    <s v="Direct"/>
    <n v="402.9"/>
    <n v="17338.43"/>
    <n v="394.39999999999986"/>
    <n v="17305.7399"/>
    <n v="1.01"/>
    <n v="32.229100000000003"/>
    <n v="395.40999999999985"/>
    <n v="17337.969000000001"/>
    <n v="17337.969000000001"/>
    <n v="0"/>
    <n v="0"/>
    <n v="0"/>
    <n v="0"/>
    <n v="0"/>
    <n v="0"/>
    <n v="0"/>
    <n v="17306"/>
    <n v="32"/>
    <n v="0"/>
    <n v="0.43000000000029104"/>
    <x v="0"/>
    <n v="0"/>
    <n v="-2.6588335852746218E-5"/>
    <n v="20"/>
    <s v="22. 21-27 Aug"/>
    <x v="0"/>
  </r>
  <r>
    <s v="BMC Code :2002"/>
    <n v="20020023"/>
    <s v="BARTOLI"/>
    <s v="MPG"/>
    <s v="Direct"/>
    <n v="760.00000000000011"/>
    <n v="29118.840000000004"/>
    <n v="759.9799999999999"/>
    <n v="29066.425400000007"/>
    <n v="0"/>
    <n v="0"/>
    <n v="759.9799999999999"/>
    <n v="29066.425400000007"/>
    <n v="29066.425400000007"/>
    <n v="0"/>
    <n v="0"/>
    <n v="0"/>
    <n v="0"/>
    <n v="0"/>
    <n v="0"/>
    <n v="0"/>
    <n v="29066"/>
    <n v="0"/>
    <n v="0"/>
    <n v="52.840000000003783"/>
    <x v="0"/>
    <n v="0"/>
    <n v="-1.8000236273147015E-3"/>
    <n v="18"/>
    <s v="22. 21-27 Aug"/>
    <x v="0"/>
  </r>
  <r>
    <s v="BMC Code :2002"/>
    <n v="20020025"/>
    <s v="AGRU"/>
    <s v="VLC"/>
    <s v="Direct"/>
    <n v="259.59999999999997"/>
    <n v="10708.539999999999"/>
    <n v="253.86"/>
    <n v="10672.6317"/>
    <n v="0"/>
    <n v="0"/>
    <n v="253.86"/>
    <n v="10672.6317"/>
    <n v="10672.6317"/>
    <n v="0"/>
    <n v="0"/>
    <n v="0"/>
    <n v="0"/>
    <n v="0"/>
    <n v="0"/>
    <n v="0"/>
    <n v="10673"/>
    <n v="0"/>
    <n v="0"/>
    <n v="35.539999999999054"/>
    <x v="0"/>
    <n v="0"/>
    <n v="-3.3532395639367411E-3"/>
    <n v="9"/>
    <s v="22. 21-27 Aug"/>
    <x v="0"/>
  </r>
  <r>
    <s v="BMC Code :2002"/>
    <n v="20020026"/>
    <s v="TIGRA"/>
    <s v="MPG"/>
    <s v="Direct"/>
    <n v="3760.9900000000002"/>
    <n v="154342.80000000002"/>
    <n v="3708.26"/>
    <n v="152748.73359999998"/>
    <n v="37.769999999999996"/>
    <n v="1578.2090000000001"/>
    <n v="3746.03"/>
    <n v="154326.94259999998"/>
    <n v="154326.94259999998"/>
    <n v="0"/>
    <n v="0"/>
    <n v="0"/>
    <n v="0"/>
    <n v="0"/>
    <n v="0"/>
    <n v="0"/>
    <n v="152748"/>
    <n v="1578"/>
    <n v="0"/>
    <n v="16.800000000017462"/>
    <x v="0"/>
    <n v="1"/>
    <n v="-1.0274143011554253E-4"/>
    <n v="41"/>
    <s v="22. 21-27 Aug"/>
    <x v="0"/>
  </r>
  <r>
    <s v="BMC Code :2002"/>
    <n v="20020027"/>
    <s v="GARRI"/>
    <s v="VLC"/>
    <s v="Direct"/>
    <n v="426.1"/>
    <n v="17843.660000000003"/>
    <n v="375.52"/>
    <n v="16378.323799999996"/>
    <n v="45.53"/>
    <n v="2163.9668999999999"/>
    <n v="421.04999999999995"/>
    <n v="18542.290699999998"/>
    <n v="17843.660000000003"/>
    <n v="0"/>
    <n v="0"/>
    <n v="698.63069999999425"/>
    <n v="0"/>
    <n v="0"/>
    <n v="0"/>
    <n v="0"/>
    <n v="0"/>
    <n v="0"/>
    <n v="0"/>
    <n v="17843.660000000003"/>
    <x v="1"/>
    <n v="17844"/>
    <n v="3.9152881191414433E-2"/>
    <n v="7"/>
    <s v="22. 21-27 Aug"/>
    <x v="3"/>
  </r>
  <r>
    <s v="BMC Code :2002"/>
    <n v="20020028"/>
    <s v="HISRI "/>
    <s v="VLC"/>
    <s v="Direct"/>
    <n v="1449.69"/>
    <n v="61562.289999999986"/>
    <n v="1396.3999999999999"/>
    <n v="60441.498999999989"/>
    <n v="32.07"/>
    <n v="1294.8708999999999"/>
    <n v="1428.4699999999998"/>
    <n v="61736.369899999991"/>
    <n v="61562.289999999986"/>
    <n v="0"/>
    <n v="0"/>
    <n v="174.07990000000427"/>
    <n v="0"/>
    <n v="0"/>
    <n v="0"/>
    <n v="0"/>
    <n v="0"/>
    <n v="0"/>
    <n v="0"/>
    <n v="61562.289999999986"/>
    <x v="1"/>
    <n v="61562"/>
    <n v="2.8277034528768228E-3"/>
    <n v="32"/>
    <s v="22. 21-27 Aug"/>
    <x v="1"/>
  </r>
  <r>
    <s v="BMC Code :2002"/>
    <n v="20020029"/>
    <s v="MURMA"/>
    <s v="VLC"/>
    <s v="Direct"/>
    <n v="791.8"/>
    <n v="31813.18"/>
    <n v="697.21"/>
    <n v="28069.517100000001"/>
    <n v="96.42"/>
    <n v="3705.6498000000001"/>
    <n v="793.63"/>
    <n v="31775.1669"/>
    <n v="31775.1669"/>
    <n v="0"/>
    <n v="0"/>
    <n v="0"/>
    <n v="0"/>
    <n v="0"/>
    <n v="0"/>
    <n v="0"/>
    <n v="0"/>
    <n v="0"/>
    <n v="0"/>
    <n v="31813.18"/>
    <x v="1"/>
    <n v="31775"/>
    <n v="-1.1948852645350173E-3"/>
    <n v="18"/>
    <s v="22. 21-27 Aug"/>
    <x v="3"/>
  </r>
  <r>
    <s v="BMC Code :2002"/>
    <n v="20020030"/>
    <s v="NAYASARIYA"/>
    <s v="VLC"/>
    <s v="Indirect"/>
    <n v="422.9"/>
    <n v="17185.929999999997"/>
    <n v="0"/>
    <n v="0"/>
    <n v="0"/>
    <n v="0"/>
    <n v="0"/>
    <n v="0"/>
    <n v="17185.929999999997"/>
    <n v="0"/>
    <n v="0"/>
    <n v="0"/>
    <n v="0"/>
    <n v="0"/>
    <n v="0"/>
    <n v="0"/>
    <n v="0"/>
    <n v="0"/>
    <n v="17185.929999999997"/>
    <n v="0"/>
    <x v="0"/>
    <n v="0"/>
    <n v="-1"/>
    <n v="0"/>
    <s v="22. 21-27 Aug"/>
    <x v="0"/>
  </r>
  <r>
    <s v="BMC Code :2003"/>
    <n v="20030001"/>
    <s v="Hisri Thakurgaon"/>
    <s v="RMC"/>
    <s v="Direct"/>
    <n v="4356.32"/>
    <n v="164660.23000000001"/>
    <n v="4354.5000000000009"/>
    <n v="164650.85409999997"/>
    <n v="0"/>
    <n v="0"/>
    <n v="4354.5000000000009"/>
    <n v="164650.85409999997"/>
    <n v="164650.85409999997"/>
    <n v="2074"/>
    <n v="0"/>
    <n v="0"/>
    <n v="0"/>
    <n v="0"/>
    <n v="0"/>
    <n v="0"/>
    <n v="162578"/>
    <n v="0"/>
    <n v="0"/>
    <n v="8.2300000000104774"/>
    <x v="0"/>
    <n v="-1"/>
    <n v="-5.6940889734228764E-5"/>
    <n v="21"/>
    <s v="22. 21-27 Aug"/>
    <x v="0"/>
  </r>
  <r>
    <s v="BMC Code :2003"/>
    <n v="20030002"/>
    <s v="UMEDANDA"/>
    <s v="MPG"/>
    <s v="Direct"/>
    <n v="751.68000000000006"/>
    <n v="29785.37"/>
    <n v="750.56000000000017"/>
    <n v="30194.171499999997"/>
    <n v="0"/>
    <n v="0"/>
    <n v="750.56000000000017"/>
    <n v="30194.171499999997"/>
    <n v="29785.37"/>
    <n v="0"/>
    <n v="0"/>
    <n v="408.80149999999776"/>
    <n v="0"/>
    <n v="0"/>
    <n v="0"/>
    <n v="0"/>
    <n v="29785"/>
    <n v="0"/>
    <n v="0"/>
    <n v="0.36999999999898137"/>
    <x v="0"/>
    <n v="0"/>
    <n v="1.3724909242356156E-2"/>
    <n v="10"/>
    <s v="22. 21-27 Aug"/>
    <x v="0"/>
  </r>
  <r>
    <s v="BMC Code :2003"/>
    <n v="20030005"/>
    <s v="THAKURGAON"/>
    <s v="VLC"/>
    <s v="Indirect"/>
    <n v="221.62999999999997"/>
    <n v="8431.49"/>
    <n v="0"/>
    <n v="0"/>
    <n v="0"/>
    <n v="0"/>
    <n v="0"/>
    <n v="0"/>
    <n v="8431.49"/>
    <n v="0"/>
    <n v="0"/>
    <n v="0"/>
    <n v="0"/>
    <n v="0"/>
    <n v="0"/>
    <n v="0"/>
    <n v="0"/>
    <n v="0"/>
    <n v="8431.49"/>
    <n v="0"/>
    <x v="0"/>
    <n v="0"/>
    <n v="-1"/>
    <n v="0"/>
    <s v="22. 21-27 Aug"/>
    <x v="0"/>
  </r>
  <r>
    <s v="BMC Code :2003"/>
    <n v="20030009"/>
    <s v="SURID"/>
    <s v="MPG"/>
    <s v="Direct"/>
    <n v="570.68999999999994"/>
    <n v="25683.79"/>
    <n v="574.86"/>
    <n v="25836.328700000002"/>
    <n v="0"/>
    <n v="0"/>
    <n v="574.86"/>
    <n v="25836.328700000002"/>
    <n v="25683.79"/>
    <n v="0"/>
    <n v="0"/>
    <n v="152.53870000000097"/>
    <n v="0"/>
    <n v="0"/>
    <n v="0"/>
    <n v="0"/>
    <n v="0"/>
    <n v="0"/>
    <n v="0"/>
    <n v="25683.79"/>
    <x v="1"/>
    <n v="25684"/>
    <n v="5.9391040029528729E-3"/>
    <n v="26"/>
    <s v="22. 21-27 Aug"/>
    <x v="1"/>
  </r>
  <r>
    <s v="BMC Code :2003"/>
    <n v="20030012"/>
    <s v="URUGUTU"/>
    <s v="VLC"/>
    <s v="Indirect"/>
    <n v="394.21000000000009"/>
    <n v="16508.77"/>
    <n v="0"/>
    <n v="0"/>
    <n v="0"/>
    <n v="0"/>
    <n v="0"/>
    <n v="0"/>
    <n v="16508.77"/>
    <n v="0"/>
    <n v="0"/>
    <n v="0"/>
    <n v="0"/>
    <n v="0"/>
    <n v="0"/>
    <n v="0"/>
    <n v="0"/>
    <n v="0"/>
    <n v="16508.77"/>
    <n v="0"/>
    <x v="0"/>
    <n v="0"/>
    <n v="-1"/>
    <n v="0"/>
    <s v="22. 21-27 Aug"/>
    <x v="0"/>
  </r>
  <r>
    <s v="BMC Code :2004"/>
    <n v="20040001"/>
    <s v="CHOREYA"/>
    <s v="RMC"/>
    <s v="Direct"/>
    <n v="2146.65"/>
    <n v="80880.420000000013"/>
    <n v="2125.7800000000002"/>
    <n v="80067.267199999987"/>
    <n v="20.869999999999997"/>
    <n v="867.68380000000002"/>
    <n v="2146.65"/>
    <n v="80934.950999999986"/>
    <n v="80880.420000000013"/>
    <n v="0"/>
    <n v="0"/>
    <n v="54.530999999973574"/>
    <n v="3091"/>
    <n v="0"/>
    <n v="0"/>
    <n v="0"/>
    <n v="0"/>
    <n v="0"/>
    <n v="0"/>
    <n v="77789.420000000013"/>
    <x v="1"/>
    <n v="77789"/>
    <n v="6.7421756711913178E-4"/>
    <n v="25"/>
    <s v="22. 21-27 Aug"/>
    <x v="4"/>
  </r>
  <r>
    <s v="BMC Code :2004"/>
    <n v="20040006"/>
    <s v="KADAM TOLI"/>
    <s v="MPG"/>
    <s v="Direct"/>
    <n v="590.73"/>
    <n v="23502.630000000005"/>
    <n v="559.9"/>
    <n v="23635.269700000001"/>
    <n v="0"/>
    <n v="0"/>
    <n v="559.9"/>
    <n v="23635.269700000001"/>
    <n v="23502.630000000005"/>
    <n v="0"/>
    <n v="0"/>
    <n v="132.63969999999608"/>
    <n v="0"/>
    <n v="0"/>
    <n v="0"/>
    <n v="0"/>
    <n v="23503"/>
    <n v="0"/>
    <n v="0"/>
    <n v="-0.36999999999534339"/>
    <x v="0"/>
    <n v="0"/>
    <n v="5.6436109490723401E-3"/>
    <n v="14"/>
    <s v="22. 21-27 Aug"/>
    <x v="0"/>
  </r>
  <r>
    <s v="BMC Code :2004"/>
    <n v="20040007"/>
    <s v="MADHUKAM"/>
    <s v="MPG"/>
    <s v="Direct"/>
    <n v="878.21"/>
    <n v="36293.699999999997"/>
    <n v="817.90000000000009"/>
    <n v="36398.945499999987"/>
    <n v="0"/>
    <n v="0"/>
    <n v="817.90000000000009"/>
    <n v="36398.945499999987"/>
    <n v="36293.699999999997"/>
    <n v="0"/>
    <n v="0"/>
    <n v="105.24549999998999"/>
    <n v="0"/>
    <n v="0"/>
    <n v="0"/>
    <n v="0"/>
    <n v="0"/>
    <n v="0"/>
    <n v="0"/>
    <n v="36293.699999999997"/>
    <x v="1"/>
    <n v="36294"/>
    <n v="2.8998283448639847E-3"/>
    <n v="19"/>
    <s v="22. 21-27 Aug"/>
    <x v="1"/>
  </r>
  <r>
    <s v="BMC Code :2002"/>
    <n v="20050001"/>
    <s v="Baski 2"/>
    <s v="RMC"/>
    <s v="Direct"/>
    <n v="1012.7500000000001"/>
    <n v="40411.630000000005"/>
    <n v="999.7700000000001"/>
    <n v="40479.564199999993"/>
    <n v="0"/>
    <n v="0"/>
    <n v="999.7700000000001"/>
    <n v="40479.564199999993"/>
    <n v="40411.630000000005"/>
    <n v="0"/>
    <n v="0"/>
    <n v="67.934199999988778"/>
    <n v="0"/>
    <n v="0"/>
    <n v="0"/>
    <n v="0"/>
    <n v="0"/>
    <n v="0"/>
    <n v="0"/>
    <n v="40411.630000000005"/>
    <x v="1"/>
    <n v="40412"/>
    <n v="1.6810556762988469E-3"/>
    <n v="29"/>
    <s v="22. 21-27 Aug"/>
    <x v="1"/>
  </r>
  <r>
    <s v="BMC Code :2002"/>
    <n v="20050003"/>
    <s v="UCHARI"/>
    <s v="MPG"/>
    <s v="Direct"/>
    <n v="1818.8799999999999"/>
    <n v="72771.929999999978"/>
    <n v="1842.33"/>
    <n v="73895.821000000011"/>
    <n v="0"/>
    <n v="0"/>
    <n v="1842.33"/>
    <n v="73895.821000000011"/>
    <n v="72771.929999999978"/>
    <n v="0"/>
    <n v="0"/>
    <n v="1123.8910000000324"/>
    <n v="0"/>
    <n v="0"/>
    <n v="0"/>
    <n v="0"/>
    <n v="72772"/>
    <n v="0"/>
    <n v="0"/>
    <n v="-7.0000000021536835E-2"/>
    <x v="0"/>
    <n v="0"/>
    <n v="1.5444018043770897E-2"/>
    <n v="38"/>
    <s v="22. 21-27 Aug"/>
    <x v="0"/>
  </r>
  <r>
    <s v="BMC Code :2006"/>
    <n v="20060001"/>
    <s v="ORMANJHI"/>
    <s v="RMC"/>
    <s v="Direct"/>
    <n v="246.99999999999997"/>
    <n v="10887.3"/>
    <n v="247.00000000000003"/>
    <n v="10887.315999999999"/>
    <n v="0"/>
    <n v="0"/>
    <n v="247.00000000000003"/>
    <n v="10887.315999999999"/>
    <n v="10887.3"/>
    <n v="0"/>
    <n v="0"/>
    <n v="1.599999999962165E-2"/>
    <n v="0"/>
    <n v="0"/>
    <n v="0"/>
    <n v="0"/>
    <n v="10886"/>
    <n v="0"/>
    <n v="0"/>
    <n v="1.2999999999992724"/>
    <x v="0"/>
    <n v="1"/>
    <n v="1.4696021970205332E-6"/>
    <n v="9"/>
    <s v="22. 21-27 Aug"/>
    <x v="0"/>
  </r>
  <r>
    <s v="BMC Code :2006"/>
    <n v="20060002"/>
    <s v="MANDRO"/>
    <s v="MPG"/>
    <s v="Direct"/>
    <n v="262.3"/>
    <n v="11756.789999999999"/>
    <n v="264.51"/>
    <n v="11660.8652"/>
    <n v="0"/>
    <n v="0"/>
    <n v="264.51"/>
    <n v="11660.8652"/>
    <n v="11660.8652"/>
    <n v="0"/>
    <n v="0"/>
    <n v="0"/>
    <n v="0"/>
    <n v="0"/>
    <n v="0"/>
    <n v="0"/>
    <n v="11661"/>
    <n v="0"/>
    <n v="0"/>
    <n v="95.789999999999054"/>
    <x v="0"/>
    <n v="0"/>
    <n v="-8.1590978489875961E-3"/>
    <n v="10"/>
    <s v="22. 21-27 Aug"/>
    <x v="0"/>
  </r>
  <r>
    <s v="BMC Code :2006"/>
    <n v="20060003"/>
    <s v="DUMARDAGA"/>
    <s v="MPG"/>
    <s v="Direct"/>
    <n v="1347.8999999999999"/>
    <n v="46637"/>
    <n v="1301.7800000000002"/>
    <n v="46625.145799999998"/>
    <n v="0"/>
    <n v="0"/>
    <n v="1301.7800000000002"/>
    <n v="46625.145799999998"/>
    <n v="46625.145799999998"/>
    <n v="0"/>
    <n v="0"/>
    <n v="0"/>
    <n v="25400"/>
    <n v="0"/>
    <n v="0"/>
    <n v="0"/>
    <n v="21225"/>
    <n v="0"/>
    <n v="0"/>
    <n v="12"/>
    <x v="0"/>
    <n v="0"/>
    <n v="-2.5418015738580064E-4"/>
    <n v="1"/>
    <s v="22. 21-27 Aug"/>
    <x v="0"/>
  </r>
  <r>
    <s v="BMC Code :2006"/>
    <n v="20060004"/>
    <s v="CHUTTU"/>
    <s v="MPG"/>
    <s v="Direct"/>
    <n v="1178.0899999999999"/>
    <n v="49641.430000000008"/>
    <n v="1228.5"/>
    <n v="51443.828799999996"/>
    <n v="0"/>
    <n v="0"/>
    <n v="1228.5"/>
    <n v="51443.828799999996"/>
    <n v="49641.430000000008"/>
    <n v="0"/>
    <n v="0"/>
    <n v="1802.3987999999881"/>
    <n v="0"/>
    <n v="0"/>
    <n v="0"/>
    <n v="0"/>
    <n v="49641"/>
    <n v="0"/>
    <n v="0"/>
    <n v="0.430000000007567"/>
    <x v="0"/>
    <n v="0"/>
    <n v="3.6308357756816997E-2"/>
    <n v="30"/>
    <s v="22. 21-27 Aug"/>
    <x v="0"/>
  </r>
  <r>
    <s v="BMC Code :2006"/>
    <n v="20060005"/>
    <s v="JIRABAR"/>
    <s v="MPG"/>
    <s v="Direct"/>
    <n v="896.40000000000009"/>
    <n v="41194.969999999994"/>
    <n v="883.05"/>
    <n v="41190.794200000004"/>
    <n v="0"/>
    <n v="0"/>
    <n v="883.05"/>
    <n v="41190.794200000004"/>
    <n v="41190.794200000004"/>
    <n v="0"/>
    <n v="0"/>
    <n v="0"/>
    <n v="0"/>
    <n v="0"/>
    <n v="0"/>
    <n v="0"/>
    <n v="41190"/>
    <n v="0"/>
    <n v="0"/>
    <n v="4.9699999999938882"/>
    <x v="0"/>
    <n v="1"/>
    <n v="-1.0136674453191681E-4"/>
    <n v="15"/>
    <s v="22. 21-27 Aug"/>
    <x v="0"/>
  </r>
  <r>
    <s v="BMC Code :2006"/>
    <n v="20060007"/>
    <s v="HOCHAR"/>
    <s v="MPG"/>
    <s v="Direct"/>
    <n v="75.2"/>
    <n v="3307.0299999999997"/>
    <n v="83.27000000000001"/>
    <n v="3787.9398000000001"/>
    <n v="0"/>
    <n v="0"/>
    <n v="83.27000000000001"/>
    <n v="3787.9398000000001"/>
    <n v="3307.0299999999997"/>
    <n v="0"/>
    <n v="0"/>
    <n v="480.90980000000036"/>
    <n v="0"/>
    <n v="0"/>
    <n v="0"/>
    <n v="0"/>
    <n v="0"/>
    <n v="0"/>
    <n v="0"/>
    <n v="3307.0299999999997"/>
    <x v="1"/>
    <n v="3307"/>
    <n v="0.1454204527929896"/>
    <n v="3"/>
    <s v="22. 21-27 Aug"/>
    <x v="1"/>
  </r>
  <r>
    <s v="BMC Code :2006"/>
    <n v="20060009"/>
    <s v="KUCHU"/>
    <s v="MPG"/>
    <s v="Direct"/>
    <n v="553.39"/>
    <n v="22479.85"/>
    <n v="462.11000000000013"/>
    <n v="18468.181499999999"/>
    <n v="100.39000000000001"/>
    <n v="3969.5782999999997"/>
    <n v="562.50000000000011"/>
    <n v="22437.7598"/>
    <n v="22437.7598"/>
    <n v="0"/>
    <n v="0"/>
    <n v="0"/>
    <n v="0"/>
    <n v="0"/>
    <n v="0"/>
    <n v="0"/>
    <n v="18467"/>
    <n v="3970"/>
    <n v="0"/>
    <n v="42.849999999998545"/>
    <x v="0"/>
    <n v="1"/>
    <n v="-1.8723523511054894E-3"/>
    <n v="17"/>
    <s v="22. 21-27 Aug"/>
    <x v="0"/>
  </r>
  <r>
    <s v="BMC Code :2006"/>
    <n v="20060013"/>
    <s v="CHATAKPUR"/>
    <s v="VLC"/>
    <s v="Indirect"/>
    <n v="253.10000000000002"/>
    <n v="10139.509999999998"/>
    <n v="0"/>
    <n v="0"/>
    <n v="0"/>
    <n v="0"/>
    <n v="0"/>
    <n v="0"/>
    <n v="10139.509999999998"/>
    <n v="0"/>
    <n v="0"/>
    <n v="0"/>
    <n v="0"/>
    <n v="0"/>
    <n v="0"/>
    <n v="0"/>
    <n v="0"/>
    <n v="0"/>
    <n v="10139.509999999998"/>
    <n v="0"/>
    <x v="0"/>
    <n v="0"/>
    <n v="-1"/>
    <n v="0"/>
    <s v="22. 21-27 Aug"/>
    <x v="0"/>
  </r>
  <r>
    <s v="BMC Code :2006"/>
    <n v="20060017"/>
    <s v="KUKUI"/>
    <s v="MPG"/>
    <s v="Direct"/>
    <n v="805.1"/>
    <n v="35093.139999999992"/>
    <n v="791.08"/>
    <n v="34660.238700000009"/>
    <n v="15.420000000000002"/>
    <n v="557.48360000000002"/>
    <n v="806.5"/>
    <n v="35217.722300000009"/>
    <n v="35093.139999999992"/>
    <n v="0"/>
    <n v="0"/>
    <n v="124.5823000000164"/>
    <n v="0"/>
    <n v="0"/>
    <n v="0"/>
    <n v="0"/>
    <n v="34535"/>
    <n v="558"/>
    <n v="0"/>
    <n v="0.13999999999214197"/>
    <x v="0"/>
    <n v="0"/>
    <n v="3.5500471032234911E-3"/>
    <n v="22"/>
    <s v="22. 21-27 Aug"/>
    <x v="0"/>
  </r>
  <r>
    <s v="BMC Code :2006"/>
    <n v="20060018"/>
    <s v="PANCHOLI"/>
    <s v="MPG"/>
    <s v="Direct"/>
    <n v="126.09999999999998"/>
    <n v="4545.08"/>
    <n v="112.49"/>
    <n v="4471.1507000000001"/>
    <n v="0"/>
    <n v="0"/>
    <n v="112.49"/>
    <n v="4471.1507000000001"/>
    <n v="4471.1507000000001"/>
    <n v="0"/>
    <n v="0"/>
    <n v="0"/>
    <n v="0"/>
    <n v="0"/>
    <n v="0"/>
    <n v="0"/>
    <n v="4471"/>
    <n v="0"/>
    <n v="0"/>
    <n v="74.079999999999927"/>
    <x v="0"/>
    <n v="0"/>
    <n v="-1.6265786300791139E-2"/>
    <n v="1"/>
    <s v="22. 21-27 Aug"/>
    <x v="0"/>
  </r>
  <r>
    <s v="BMC Code :2006"/>
    <n v="20060019"/>
    <s v="HOCHAR 2"/>
    <s v="MPG"/>
    <s v="Direct"/>
    <n v="883.47"/>
    <n v="35588.870000000003"/>
    <n v="880.19"/>
    <n v="35567.753900000003"/>
    <n v="0"/>
    <n v="0"/>
    <n v="880.19"/>
    <n v="35567.753900000003"/>
    <n v="35567.753900000003"/>
    <n v="0"/>
    <n v="0"/>
    <n v="0"/>
    <n v="0"/>
    <n v="0"/>
    <n v="0"/>
    <n v="0"/>
    <n v="35567"/>
    <n v="0"/>
    <n v="0"/>
    <n v="21.870000000002619"/>
    <x v="0"/>
    <n v="1"/>
    <n v="-5.9333437673068229E-4"/>
    <n v="4"/>
    <s v="22. 21-27 Aug"/>
    <x v="0"/>
  </r>
  <r>
    <s v="BMC Code :2006"/>
    <n v="20060022"/>
    <s v="MAHESHPUR"/>
    <s v="MPG"/>
    <s v="Direct"/>
    <n v="868.2"/>
    <n v="32440.07"/>
    <n v="872.13999999999987"/>
    <n v="32381.877200000003"/>
    <n v="0"/>
    <n v="0"/>
    <n v="872.13999999999987"/>
    <n v="32381.877200000003"/>
    <n v="32381.877200000003"/>
    <n v="0"/>
    <n v="0"/>
    <n v="0"/>
    <n v="0"/>
    <n v="0"/>
    <n v="0"/>
    <n v="0"/>
    <n v="32382"/>
    <n v="0"/>
    <n v="0"/>
    <n v="58.069999999999709"/>
    <x v="0"/>
    <n v="0"/>
    <n v="-1.7938555619638637E-3"/>
    <n v="2"/>
    <s v="22. 21-27 Aug"/>
    <x v="0"/>
  </r>
  <r>
    <s v="BMC Code :2006"/>
    <n v="20060028"/>
    <s v="SANTI"/>
    <s v="VLC"/>
    <s v="Direct"/>
    <n v="314.59999999999991"/>
    <n v="13220.19"/>
    <n v="496.19999999999993"/>
    <n v="21601.684700000002"/>
    <n v="71.02"/>
    <n v="3363.4701"/>
    <n v="567.21999999999991"/>
    <n v="24965.1548"/>
    <n v="13220.19"/>
    <n v="0"/>
    <n v="0"/>
    <n v="11744.9648"/>
    <n v="0"/>
    <n v="0"/>
    <n v="0"/>
    <n v="0"/>
    <n v="9858"/>
    <n v="3362"/>
    <n v="0"/>
    <n v="0.19000000000050932"/>
    <x v="0"/>
    <n v="0"/>
    <n v="0.88841119530052137"/>
    <n v="15"/>
    <s v="22. 21-27 Aug"/>
    <x v="0"/>
  </r>
  <r>
    <s v="BMC Code :2007"/>
    <n v="20070001"/>
    <s v="PIRAGUTU"/>
    <s v="RMC"/>
    <s v="Direct"/>
    <n v="569.86000000000013"/>
    <n v="24687.030000000002"/>
    <n v="565.86"/>
    <n v="24530.205399999999"/>
    <n v="0"/>
    <n v="0"/>
    <n v="565.86"/>
    <n v="24530.205399999999"/>
    <n v="24530.205399999999"/>
    <n v="12"/>
    <n v="0"/>
    <n v="0"/>
    <n v="0"/>
    <n v="0"/>
    <n v="0"/>
    <n v="0"/>
    <n v="24518"/>
    <n v="0"/>
    <n v="0"/>
    <n v="157.03000000000247"/>
    <x v="0"/>
    <n v="0"/>
    <n v="-6.3525097996803802E-3"/>
    <n v="8"/>
    <s v="22. 21-27 Aug"/>
    <x v="0"/>
  </r>
  <r>
    <s v="BMC Code :2007"/>
    <n v="20070002"/>
    <s v="SARAM"/>
    <s v="MPG"/>
    <s v="Direct"/>
    <n v="807.95999999999992"/>
    <n v="36898.699999999997"/>
    <n v="827.93000000000006"/>
    <n v="38636.135800000004"/>
    <n v="0"/>
    <n v="0"/>
    <n v="827.93000000000006"/>
    <n v="38636.135800000004"/>
    <n v="36898.699999999997"/>
    <n v="0"/>
    <n v="0"/>
    <n v="1737.4358000000066"/>
    <n v="0"/>
    <n v="0"/>
    <n v="0"/>
    <n v="0"/>
    <n v="36898"/>
    <n v="0"/>
    <n v="0"/>
    <n v="0.69999999999708962"/>
    <x v="0"/>
    <n v="1"/>
    <n v="4.7086639908723256E-2"/>
    <n v="12"/>
    <s v="22. 21-27 Aug"/>
    <x v="0"/>
  </r>
  <r>
    <s v="BMC Code :2007"/>
    <n v="20070003"/>
    <s v="MURUPIRI"/>
    <s v="MPG"/>
    <s v="Direct"/>
    <n v="713"/>
    <n v="32761.680000000004"/>
    <n v="760.45999999999992"/>
    <n v="32582.173699999985"/>
    <n v="0"/>
    <n v="0"/>
    <n v="760.45999999999992"/>
    <n v="32582.173699999985"/>
    <n v="32582.173699999985"/>
    <n v="0"/>
    <n v="0"/>
    <n v="0"/>
    <n v="0"/>
    <n v="0"/>
    <n v="0"/>
    <n v="0"/>
    <n v="32580"/>
    <n v="0"/>
    <n v="0"/>
    <n v="181.68000000000393"/>
    <x v="0"/>
    <n v="2"/>
    <n v="-5.4791543046638358E-3"/>
    <n v="28"/>
    <s v="22. 21-27 Aug"/>
    <x v="0"/>
  </r>
  <r>
    <s v="BMC Code :2007"/>
    <n v="20070004"/>
    <s v="KEDAL"/>
    <s v="MPG"/>
    <s v="Direct"/>
    <n v="869.87999999999988"/>
    <n v="37634.770000000004"/>
    <n v="876.13999999999987"/>
    <n v="37626.078799999996"/>
    <n v="0"/>
    <n v="0"/>
    <n v="876.13999999999987"/>
    <n v="37626.078799999996"/>
    <n v="37626.078799999996"/>
    <n v="0"/>
    <n v="0"/>
    <n v="0"/>
    <n v="0"/>
    <n v="0"/>
    <n v="0"/>
    <n v="0"/>
    <n v="37624"/>
    <n v="0"/>
    <n v="0"/>
    <n v="10.770000000004075"/>
    <x v="0"/>
    <n v="2"/>
    <n v="-2.3093538236073697E-4"/>
    <n v="16"/>
    <s v="22. 21-27 Aug"/>
    <x v="0"/>
  </r>
  <r>
    <s v="BMC Code :2007"/>
    <n v="20070006"/>
    <s v="SAHEDA"/>
    <s v="MPG"/>
    <s v="Direct"/>
    <n v="596.17999999999984"/>
    <n v="26611.879999999997"/>
    <n v="617.04"/>
    <n v="26816.113800000003"/>
    <n v="0"/>
    <n v="0"/>
    <n v="617.04"/>
    <n v="26816.113800000003"/>
    <n v="26611.879999999997"/>
    <n v="0"/>
    <n v="0"/>
    <n v="204.23380000000543"/>
    <n v="0"/>
    <n v="0"/>
    <n v="0"/>
    <n v="0"/>
    <n v="26612"/>
    <n v="0"/>
    <n v="0"/>
    <n v="-0.12000000000261934"/>
    <x v="0"/>
    <n v="0"/>
    <n v="7.6745348318121628E-3"/>
    <n v="16"/>
    <s v="22. 21-27 Aug"/>
    <x v="0"/>
  </r>
  <r>
    <s v="BMC Code :2007"/>
    <n v="20070007"/>
    <s v="NABATOLI"/>
    <s v="MPG"/>
    <s v="Direct"/>
    <n v="733.38"/>
    <n v="32098.07"/>
    <n v="745.87000000000012"/>
    <n v="31423.267599999999"/>
    <n v="0"/>
    <n v="0"/>
    <n v="745.87000000000012"/>
    <n v="31423.267599999999"/>
    <n v="31423.267599999999"/>
    <n v="0"/>
    <n v="0"/>
    <n v="0"/>
    <n v="0"/>
    <n v="0"/>
    <n v="0"/>
    <n v="0"/>
    <n v="31424"/>
    <n v="0"/>
    <n v="0"/>
    <n v="674.06999999999971"/>
    <x v="0"/>
    <n v="-1"/>
    <n v="-2.1023145628382034E-2"/>
    <n v="13"/>
    <s v="22. 21-27 Aug"/>
    <x v="0"/>
  </r>
  <r>
    <s v="BMC Code :2007"/>
    <n v="20070009"/>
    <s v="KARAMBA"/>
    <s v="MPG"/>
    <s v="Direct"/>
    <n v="362.34"/>
    <n v="16169.320000000002"/>
    <n v="375.88000000000005"/>
    <n v="15832.044300000001"/>
    <n v="0"/>
    <n v="0"/>
    <n v="375.88000000000005"/>
    <n v="15832.044300000001"/>
    <n v="15832.044300000001"/>
    <n v="0"/>
    <n v="0"/>
    <n v="0"/>
    <n v="0"/>
    <n v="0"/>
    <n v="0"/>
    <n v="0"/>
    <n v="15832"/>
    <n v="0"/>
    <n v="0"/>
    <n v="337.32000000000153"/>
    <x v="0"/>
    <n v="0"/>
    <n v="-2.085899097797558E-2"/>
    <n v="1"/>
    <s v="22. 21-27 Aug"/>
    <x v="0"/>
  </r>
  <r>
    <s v="BMC Code :2007"/>
    <n v="20070010"/>
    <s v="KURALU"/>
    <s v="MPG"/>
    <s v="Direct"/>
    <n v="500"/>
    <n v="20820.740000000002"/>
    <n v="499.48"/>
    <n v="20859.619900000002"/>
    <n v="0"/>
    <n v="0"/>
    <n v="499.48"/>
    <n v="20859.619900000002"/>
    <n v="20820.740000000002"/>
    <n v="0"/>
    <n v="0"/>
    <n v="38.879899999999907"/>
    <n v="0"/>
    <n v="0"/>
    <n v="0"/>
    <n v="0"/>
    <n v="20821"/>
    <n v="0"/>
    <n v="0"/>
    <n v="-0.25999999999839929"/>
    <x v="0"/>
    <n v="0"/>
    <n v="1.8673639841811532E-3"/>
    <n v="12"/>
    <s v="22. 21-27 Aug"/>
    <x v="0"/>
  </r>
  <r>
    <s v="BMC Code :2007"/>
    <n v="20070018"/>
    <s v="MAKKA"/>
    <s v="MPG"/>
    <s v="Direct"/>
    <n v="474.65999999999997"/>
    <n v="21100.360000000004"/>
    <n v="528.65"/>
    <n v="21659.129300000004"/>
    <n v="0"/>
    <n v="0"/>
    <n v="528.65"/>
    <n v="21659.129300000004"/>
    <n v="21100.360000000004"/>
    <n v="0"/>
    <n v="0"/>
    <n v="558.76929999999993"/>
    <n v="0"/>
    <n v="0"/>
    <n v="0"/>
    <n v="0"/>
    <n v="21100"/>
    <n v="0"/>
    <n v="0"/>
    <n v="0.36000000000422006"/>
    <x v="0"/>
    <n v="0"/>
    <n v="2.6481505528815615E-2"/>
    <n v="2"/>
    <s v="22. 21-27 Aug"/>
    <x v="0"/>
  </r>
  <r>
    <s v="BMC Code :2007"/>
    <n v="20070019"/>
    <s v="CHORA"/>
    <s v="MPG"/>
    <s v="Direct"/>
    <n v="356.24"/>
    <n v="15199.88"/>
    <n v="372.16"/>
    <n v="15116.080099999997"/>
    <n v="0"/>
    <n v="0"/>
    <n v="372.16"/>
    <n v="15116.080099999997"/>
    <n v="15116.080099999997"/>
    <n v="0"/>
    <n v="0"/>
    <n v="0"/>
    <n v="0"/>
    <n v="0"/>
    <n v="0"/>
    <n v="0"/>
    <n v="15117"/>
    <n v="0"/>
    <n v="0"/>
    <n v="82.8799999999992"/>
    <x v="0"/>
    <n v="-1"/>
    <n v="-5.5131948410120212E-3"/>
    <n v="8"/>
    <s v="22. 21-27 Aug"/>
    <x v="0"/>
  </r>
  <r>
    <s v="BMC Code :2007"/>
    <n v="20070020"/>
    <s v="ULATU"/>
    <s v="MPG"/>
    <s v="Direct"/>
    <n v="1006.23"/>
    <n v="43158.819999999992"/>
    <n v="1091.6499999999999"/>
    <n v="43930.923299999995"/>
    <n v="0"/>
    <n v="0"/>
    <n v="1091.6499999999999"/>
    <n v="43930.923299999995"/>
    <n v="43158.819999999992"/>
    <n v="0"/>
    <n v="0"/>
    <n v="772.10330000000249"/>
    <n v="0"/>
    <n v="0"/>
    <n v="0"/>
    <n v="0"/>
    <n v="43158"/>
    <n v="0"/>
    <n v="0"/>
    <n v="0.819999999992433"/>
    <x v="0"/>
    <n v="1"/>
    <n v="1.7889814874456778E-2"/>
    <n v="4"/>
    <s v="22. 21-27 Aug"/>
    <x v="0"/>
  </r>
  <r>
    <s v="BMC Code :2007"/>
    <n v="20070021"/>
    <s v="USKU"/>
    <s v="MPG"/>
    <s v="Direct"/>
    <n v="264.59999999999997"/>
    <n v="11358.150000000003"/>
    <n v="271.10000000000002"/>
    <n v="11181.65"/>
    <n v="0"/>
    <n v="0"/>
    <n v="271.10000000000002"/>
    <n v="11181.65"/>
    <n v="11181.65"/>
    <n v="0"/>
    <n v="0"/>
    <n v="0"/>
    <n v="0"/>
    <n v="0"/>
    <n v="0"/>
    <n v="0"/>
    <n v="11182"/>
    <n v="0"/>
    <n v="0"/>
    <n v="176.15000000000327"/>
    <x v="0"/>
    <n v="0"/>
    <n v="-1.5539502471793698E-2"/>
    <n v="1"/>
    <s v="22. 21-27 Aug"/>
    <x v="0"/>
  </r>
  <r>
    <s v="BMC Code :2007"/>
    <n v="20070023"/>
    <s v="ICHAPIRI"/>
    <s v="MPG"/>
    <s v="Direct"/>
    <n v="185.33999999999997"/>
    <n v="7445.22"/>
    <n v="174.18"/>
    <n v="7390.4026000000013"/>
    <n v="0"/>
    <n v="0"/>
    <n v="174.18"/>
    <n v="7390.4026000000013"/>
    <n v="7390.4026000000013"/>
    <n v="0"/>
    <n v="0"/>
    <n v="0"/>
    <n v="0"/>
    <n v="0"/>
    <n v="0"/>
    <n v="0"/>
    <n v="7391"/>
    <n v="0"/>
    <n v="0"/>
    <n v="54.220000000000255"/>
    <x v="0"/>
    <n v="-1"/>
    <n v="-7.3627642970924964E-3"/>
    <n v="3"/>
    <s v="22. 21-27 Aug"/>
    <x v="0"/>
  </r>
  <r>
    <s v="BMC Code :2007"/>
    <n v="20070024"/>
    <s v="MURPA"/>
    <s v="MPG"/>
    <s v="Direct"/>
    <n v="717.06999999999994"/>
    <n v="32121.96"/>
    <n v="722.23"/>
    <n v="32409.278999999999"/>
    <n v="0"/>
    <n v="0"/>
    <n v="722.23"/>
    <n v="32409.278999999999"/>
    <n v="32121.96"/>
    <n v="0"/>
    <n v="0"/>
    <n v="287.31899999999951"/>
    <n v="0"/>
    <n v="0"/>
    <n v="0"/>
    <n v="0"/>
    <n v="32122"/>
    <n v="0"/>
    <n v="0"/>
    <n v="-4.0000000000873115E-2"/>
    <x v="0"/>
    <n v="0"/>
    <n v="8.9446285344978796E-3"/>
    <n v="30"/>
    <s v="22. 21-27 Aug"/>
    <x v="0"/>
  </r>
  <r>
    <s v="BMC Code :2007"/>
    <n v="20070025"/>
    <s v="SUBHASH NAGAR"/>
    <s v="MPG"/>
    <s v="Direct"/>
    <n v="468.39"/>
    <n v="18950.419999999998"/>
    <n v="546.5"/>
    <n v="23905.381700000002"/>
    <n v="0"/>
    <n v="0"/>
    <n v="546.5"/>
    <n v="23905.381700000002"/>
    <n v="18950.419999999998"/>
    <n v="0"/>
    <n v="0"/>
    <n v="4954.9617000000035"/>
    <n v="0"/>
    <n v="0"/>
    <n v="0"/>
    <n v="0"/>
    <n v="18950"/>
    <n v="0"/>
    <n v="0"/>
    <n v="0.41999999999825377"/>
    <x v="0"/>
    <n v="0"/>
    <n v="0.26146975634313141"/>
    <n v="3"/>
    <s v="22. 21-27 Aug"/>
    <x v="0"/>
  </r>
  <r>
    <s v="BMC Code :2007"/>
    <n v="20070026"/>
    <s v="NINDRA"/>
    <s v="MPG"/>
    <s v="Direct"/>
    <n v="751.74999999999977"/>
    <n v="32845.849999999991"/>
    <n v="724.77"/>
    <n v="32125.285800000001"/>
    <n v="20.299999999999997"/>
    <n v="854.40460000000007"/>
    <n v="745.06999999999994"/>
    <n v="32979.690399999999"/>
    <n v="32845.849999999991"/>
    <n v="0"/>
    <n v="0"/>
    <n v="133.84040000000823"/>
    <n v="0"/>
    <n v="0"/>
    <n v="0"/>
    <n v="0"/>
    <n v="0"/>
    <n v="0"/>
    <n v="0"/>
    <n v="32845.849999999991"/>
    <x v="1"/>
    <n v="32846"/>
    <n v="4.0748039706693011E-3"/>
    <n v="30"/>
    <s v="22. 21-27 Aug"/>
    <x v="1"/>
  </r>
  <r>
    <s v="BMC Code :2007"/>
    <n v="20070027"/>
    <s v="BELGARA"/>
    <s v="VLC"/>
    <s v="Direct"/>
    <n v="198.30999999999997"/>
    <n v="8670.44"/>
    <n v="196.23"/>
    <n v="8654.3287"/>
    <n v="0"/>
    <n v="0"/>
    <n v="196.23"/>
    <n v="8654.3287"/>
    <n v="8654.3287"/>
    <n v="0"/>
    <n v="0"/>
    <n v="0"/>
    <n v="0"/>
    <n v="0"/>
    <n v="0"/>
    <n v="0"/>
    <n v="8654"/>
    <n v="0"/>
    <n v="0"/>
    <n v="16.440000000000509"/>
    <x v="0"/>
    <n v="0"/>
    <n v="-1.8581871277582778E-3"/>
    <n v="2"/>
    <s v="22. 21-27 Aug"/>
    <x v="0"/>
  </r>
  <r>
    <s v="BMC Code :2008"/>
    <n v="20080001"/>
    <s v="CHATTI BHANDRA"/>
    <s v="RMC"/>
    <s v="Direct"/>
    <n v="2327.46"/>
    <n v="94719.290000000008"/>
    <n v="2310.8800000000006"/>
    <n v="94702.089000000022"/>
    <n v="0"/>
    <n v="0"/>
    <n v="2310.8800000000006"/>
    <n v="94702.089000000022"/>
    <n v="94702.089000000022"/>
    <n v="614"/>
    <n v="0"/>
    <n v="0"/>
    <n v="0"/>
    <n v="0"/>
    <n v="0"/>
    <n v="0"/>
    <n v="94089"/>
    <n v="0"/>
    <n v="0"/>
    <n v="16.290000000008149"/>
    <x v="0"/>
    <n v="-1"/>
    <n v="-1.8159975650140935E-4"/>
    <n v="7"/>
    <s v="22. 21-27 Aug"/>
    <x v="0"/>
  </r>
  <r>
    <s v="BMC Code :2008"/>
    <n v="20080004"/>
    <s v="Guri"/>
    <s v="MPG"/>
    <s v="Indirect"/>
    <n v="10.620000000000001"/>
    <n v="418.15999999999997"/>
    <n v="0"/>
    <n v="0"/>
    <n v="0"/>
    <n v="0"/>
    <n v="0"/>
    <n v="0"/>
    <n v="418.15999999999997"/>
    <n v="0"/>
    <n v="0"/>
    <n v="0"/>
    <n v="0"/>
    <n v="0"/>
    <n v="0"/>
    <n v="0"/>
    <n v="0"/>
    <n v="0"/>
    <n v="418.15999999999997"/>
    <n v="0"/>
    <x v="0"/>
    <n v="0"/>
    <n v="-1"/>
    <n v="0"/>
    <s v="22. 21-27 Aug"/>
    <x v="0"/>
  </r>
  <r>
    <s v="BMC Code :2008"/>
    <n v="20080006"/>
    <s v="Chitri Ambatoli"/>
    <s v="MPG"/>
    <s v="Direct"/>
    <n v="1843.6799999999998"/>
    <n v="69175.94"/>
    <n v="1832.72"/>
    <n v="69134.996100000004"/>
    <n v="0"/>
    <n v="0"/>
    <n v="1832.72"/>
    <n v="69134.996100000004"/>
    <n v="69134.996100000004"/>
    <n v="0"/>
    <n v="0"/>
    <n v="0"/>
    <n v="0"/>
    <n v="0"/>
    <n v="0"/>
    <n v="0"/>
    <n v="69135"/>
    <n v="0"/>
    <n v="0"/>
    <n v="40.940000000002328"/>
    <x v="0"/>
    <n v="0"/>
    <n v="-5.9188064520696634E-4"/>
    <n v="2"/>
    <s v="22. 21-27 Aug"/>
    <x v="0"/>
  </r>
  <r>
    <s v="BMC Code :2008"/>
    <n v="20080007"/>
    <s v="Rampur"/>
    <s v="MPG"/>
    <s v="Direct"/>
    <n v="3153.38"/>
    <n v="122256.27"/>
    <n v="3046.4900000000002"/>
    <n v="120580.55729999997"/>
    <n v="63.9"/>
    <n v="2396.8813999999998"/>
    <n v="3110.3900000000003"/>
    <n v="122977.43869999997"/>
    <n v="122256.27"/>
    <n v="0"/>
    <n v="0"/>
    <n v="721.16869999996561"/>
    <n v="0"/>
    <n v="0"/>
    <n v="0"/>
    <n v="0"/>
    <n v="119859"/>
    <n v="2397"/>
    <n v="0"/>
    <n v="0.27000000000407454"/>
    <x v="0"/>
    <n v="0"/>
    <n v="5.8988279292339412E-3"/>
    <n v="52"/>
    <s v="22. 21-27 Aug"/>
    <x v="0"/>
  </r>
  <r>
    <s v="BMC Code :2008"/>
    <n v="20080008"/>
    <s v="Ningni"/>
    <s v="MPG"/>
    <s v="Direct"/>
    <n v="500.63"/>
    <n v="19847.61"/>
    <n v="490.6"/>
    <n v="19811.3567"/>
    <n v="0"/>
    <n v="0"/>
    <n v="490.6"/>
    <n v="19811.3567"/>
    <n v="19811.3567"/>
    <n v="0"/>
    <n v="0"/>
    <n v="0"/>
    <n v="0"/>
    <n v="0"/>
    <n v="0"/>
    <n v="0"/>
    <n v="19811"/>
    <n v="0"/>
    <n v="0"/>
    <n v="36.610000000000582"/>
    <x v="0"/>
    <n v="0"/>
    <n v="-1.8265826464748303E-3"/>
    <n v="1"/>
    <s v="22. 21-27 Aug"/>
    <x v="0"/>
  </r>
  <r>
    <s v="BMC Code :2008"/>
    <n v="20080009"/>
    <s v="MASHMANO"/>
    <s v="MPG"/>
    <s v="Direct"/>
    <n v="431.29"/>
    <n v="16986.309999999998"/>
    <n v="408.24"/>
    <n v="16889.895499999999"/>
    <n v="0"/>
    <n v="0"/>
    <n v="408.24"/>
    <n v="16889.895499999999"/>
    <n v="16889.895499999999"/>
    <n v="0"/>
    <n v="0"/>
    <n v="0"/>
    <n v="0"/>
    <n v="0"/>
    <n v="0"/>
    <n v="0"/>
    <n v="16890"/>
    <n v="0"/>
    <n v="0"/>
    <n v="96.309999999997672"/>
    <x v="0"/>
    <n v="0"/>
    <n v="-5.6760120355744698E-3"/>
    <n v="4"/>
    <s v="22. 21-27 Aug"/>
    <x v="0"/>
  </r>
  <r>
    <s v="BMC Code :2008"/>
    <n v="20080010"/>
    <s v="PAHARKESA"/>
    <s v="MPG"/>
    <s v="Direct"/>
    <n v="860.1"/>
    <n v="40321.65"/>
    <n v="865.91000000000008"/>
    <n v="41598.338000000003"/>
    <n v="0"/>
    <n v="0"/>
    <n v="865.91000000000008"/>
    <n v="41598.338000000003"/>
    <n v="40321.65"/>
    <n v="0"/>
    <n v="0"/>
    <n v="1276.6880000000019"/>
    <n v="0"/>
    <n v="0"/>
    <n v="0"/>
    <n v="0"/>
    <n v="40322"/>
    <n v="0"/>
    <n v="0"/>
    <n v="-0.34999999999854481"/>
    <x v="0"/>
    <n v="0"/>
    <n v="3.1662593172650473E-2"/>
    <n v="20"/>
    <s v="22. 21-27 Aug"/>
    <x v="0"/>
  </r>
  <r>
    <s v="BMC Code :2008"/>
    <n v="20080014"/>
    <s v="BHUJANIYA"/>
    <s v="MPG"/>
    <s v="Indirect"/>
    <n v="728.74000000000012"/>
    <n v="29331.64"/>
    <n v="0"/>
    <n v="0"/>
    <n v="0"/>
    <n v="0"/>
    <n v="0"/>
    <n v="0"/>
    <n v="29331.64"/>
    <n v="0"/>
    <n v="0"/>
    <n v="0"/>
    <n v="0"/>
    <n v="0"/>
    <n v="0"/>
    <n v="0"/>
    <n v="0"/>
    <n v="0"/>
    <n v="29331.64"/>
    <n v="0"/>
    <x v="0"/>
    <n v="0"/>
    <n v="-1"/>
    <n v="0"/>
    <s v="22. 21-27 Aug"/>
    <x v="0"/>
  </r>
  <r>
    <s v="BMC Code :2008"/>
    <n v="20080018"/>
    <s v="SITHIO"/>
    <s v="VLC"/>
    <s v="Indirect"/>
    <n v="83.84"/>
    <n v="3164.05"/>
    <n v="0"/>
    <n v="0"/>
    <n v="0"/>
    <n v="0"/>
    <n v="0"/>
    <n v="0"/>
    <n v="3164.05"/>
    <n v="0"/>
    <n v="0"/>
    <n v="0"/>
    <n v="0"/>
    <n v="0"/>
    <n v="0"/>
    <n v="0"/>
    <n v="0"/>
    <n v="0"/>
    <n v="3164.05"/>
    <n v="0"/>
    <x v="0"/>
    <n v="0"/>
    <n v="-1"/>
    <n v="0"/>
    <s v="22. 21-27 Aug"/>
    <x v="0"/>
  </r>
  <r>
    <s v="BMC Code :2008"/>
    <n v="20080026"/>
    <s v="CHHARDA"/>
    <s v="MPG"/>
    <s v="Direct"/>
    <n v="525.76"/>
    <n v="22885.920000000002"/>
    <n v="672.00000000000011"/>
    <n v="28401.220300000001"/>
    <n v="0"/>
    <n v="0"/>
    <n v="672.00000000000011"/>
    <n v="28401.220300000001"/>
    <n v="22885.920000000002"/>
    <n v="0"/>
    <n v="0"/>
    <n v="5515.300299999999"/>
    <n v="0"/>
    <n v="0"/>
    <n v="0"/>
    <n v="0"/>
    <n v="22886"/>
    <n v="0"/>
    <n v="0"/>
    <n v="-7.9999999998108251E-2"/>
    <x v="0"/>
    <n v="0"/>
    <n v="0.24099098048057488"/>
    <n v="5"/>
    <s v="22. 21-27 Aug"/>
    <x v="0"/>
  </r>
  <r>
    <s v="BMC Code :2008"/>
    <n v="20080027"/>
    <s v="NADI NAGRA 2"/>
    <s v="MPG"/>
    <s v="Direct"/>
    <n v="505.28"/>
    <n v="20685.399999999998"/>
    <n v="499.38"/>
    <n v="20641.104199999998"/>
    <n v="0"/>
    <n v="0"/>
    <n v="499.38"/>
    <n v="20641.104199999998"/>
    <n v="20641.104199999998"/>
    <n v="0"/>
    <n v="0"/>
    <n v="0"/>
    <n v="0"/>
    <n v="0"/>
    <n v="0"/>
    <n v="0"/>
    <n v="20642"/>
    <n v="0"/>
    <n v="0"/>
    <n v="43.399999999997817"/>
    <x v="0"/>
    <n v="-1"/>
    <n v="-2.1414040821062137E-3"/>
    <n v="12"/>
    <s v="22. 21-27 Aug"/>
    <x v="0"/>
  </r>
  <r>
    <s v="BMC Code :2008"/>
    <n v="20080028"/>
    <s v="BASRI NAGRA"/>
    <s v="MPG"/>
    <s v="Direct"/>
    <n v="404.79999999999995"/>
    <n v="15881.94"/>
    <n v="422.46000000000004"/>
    <n v="16339.291399999998"/>
    <n v="25.080000000000002"/>
    <n v="1013.277"/>
    <n v="447.54"/>
    <n v="17352.568399999996"/>
    <n v="15881.94"/>
    <n v="0"/>
    <n v="0"/>
    <n v="1470.628399999996"/>
    <n v="0"/>
    <n v="0"/>
    <n v="0"/>
    <n v="0"/>
    <n v="14869"/>
    <n v="1013"/>
    <n v="0"/>
    <n v="-5.9999999999490683E-2"/>
    <x v="0"/>
    <n v="0"/>
    <n v="9.2597529017235669E-2"/>
    <n v="9"/>
    <s v="22. 21-27 Aug"/>
    <x v="0"/>
  </r>
  <r>
    <s v="BMC Code :2008"/>
    <n v="20080030"/>
    <s v="SORANDA"/>
    <s v="MPG"/>
    <s v="Direct"/>
    <n v="330.78999999999996"/>
    <n v="13728.849999999999"/>
    <n v="332.33000000000004"/>
    <n v="13115.854499999999"/>
    <n v="29.439999999999998"/>
    <n v="1045.92"/>
    <n v="361.77000000000004"/>
    <n v="14161.7745"/>
    <n v="13728.849999999999"/>
    <n v="0"/>
    <n v="0"/>
    <n v="432.92450000000099"/>
    <n v="0"/>
    <n v="0"/>
    <n v="0"/>
    <n v="0"/>
    <n v="12683"/>
    <n v="1046"/>
    <n v="0"/>
    <n v="-0.15000000000145519"/>
    <x v="0"/>
    <n v="0"/>
    <n v="3.1533923088969656E-2"/>
    <n v="2"/>
    <s v="22. 21-27 Aug"/>
    <x v="0"/>
  </r>
  <r>
    <s v="BMC Code :2008"/>
    <n v="20080034"/>
    <s v="ITTA BARHI CHOWK"/>
    <s v="MPG"/>
    <s v="Indirect"/>
    <n v="1145.8000000000002"/>
    <n v="47462.790000000008"/>
    <n v="0"/>
    <n v="0"/>
    <n v="0"/>
    <n v="0"/>
    <n v="0"/>
    <n v="0"/>
    <n v="47462.790000000008"/>
    <n v="0"/>
    <n v="0"/>
    <n v="0"/>
    <n v="0"/>
    <n v="0"/>
    <n v="0"/>
    <n v="0"/>
    <n v="0"/>
    <n v="0"/>
    <n v="47462.790000000008"/>
    <n v="0"/>
    <x v="0"/>
    <n v="0"/>
    <n v="-1"/>
    <n v="0"/>
    <s v="22. 21-27 Aug"/>
    <x v="0"/>
  </r>
  <r>
    <s v="BMC Code :2008"/>
    <n v="20080036"/>
    <s v="MUNDO 2"/>
    <s v="VLC"/>
    <s v="Indirect"/>
    <n v="132.44"/>
    <n v="5861.36"/>
    <n v="0"/>
    <n v="0"/>
    <n v="0"/>
    <n v="0"/>
    <n v="0"/>
    <n v="0"/>
    <n v="5861.36"/>
    <n v="0"/>
    <n v="0"/>
    <n v="0"/>
    <n v="0"/>
    <n v="0"/>
    <n v="0"/>
    <n v="0"/>
    <n v="0"/>
    <n v="0"/>
    <n v="5861.36"/>
    <n v="0"/>
    <x v="0"/>
    <n v="0"/>
    <n v="-1"/>
    <n v="0"/>
    <s v="22. 21-27 Aug"/>
    <x v="0"/>
  </r>
  <r>
    <s v="BMC Code :2008"/>
    <n v="20080039"/>
    <s v="LONGA"/>
    <s v="MPG"/>
    <s v="Direct"/>
    <n v="455.17999999999995"/>
    <n v="18995.7"/>
    <n v="439.96999999999997"/>
    <n v="19631.1764"/>
    <n v="0"/>
    <n v="0"/>
    <n v="439.96999999999997"/>
    <n v="19631.1764"/>
    <n v="18995.7"/>
    <n v="0"/>
    <n v="0"/>
    <n v="635.47639999999956"/>
    <n v="0"/>
    <n v="0"/>
    <n v="0"/>
    <n v="0"/>
    <n v="0"/>
    <n v="0"/>
    <n v="0"/>
    <n v="18995.7"/>
    <x v="1"/>
    <n v="18996"/>
    <n v="3.3453697415730906E-2"/>
    <n v="5"/>
    <s v="22. 21-27 Aug"/>
    <x v="1"/>
  </r>
  <r>
    <s v="BMC Code :2008"/>
    <n v="20080041"/>
    <s v="KACHMACHI"/>
    <s v="MPG"/>
    <s v="Direct"/>
    <n v="401.14"/>
    <n v="16713.449999999997"/>
    <n v="619.70999999999992"/>
    <n v="25313.303699999997"/>
    <n v="0"/>
    <n v="0"/>
    <n v="619.70999999999992"/>
    <n v="25313.303699999997"/>
    <n v="16713.449999999997"/>
    <n v="0"/>
    <n v="0"/>
    <n v="8599.8536999999997"/>
    <n v="0"/>
    <n v="0"/>
    <n v="0"/>
    <n v="0"/>
    <n v="16713"/>
    <n v="0"/>
    <n v="0"/>
    <n v="0.44999999999708962"/>
    <x v="0"/>
    <n v="0"/>
    <n v="0.51454688888290578"/>
    <n v="11"/>
    <s v="22. 21-27 Aug"/>
    <x v="0"/>
  </r>
  <r>
    <s v="BMC Code :2008"/>
    <n v="20080043"/>
    <s v="JATARGARI"/>
    <s v="MPG"/>
    <s v="Direct"/>
    <n v="488.42999999999989"/>
    <n v="20980.190000000002"/>
    <n v="528.25"/>
    <n v="21687.976300000002"/>
    <n v="0"/>
    <n v="0"/>
    <n v="528.25"/>
    <n v="21687.976300000002"/>
    <n v="20980.190000000002"/>
    <n v="0"/>
    <n v="0"/>
    <n v="707.78629999999976"/>
    <n v="0"/>
    <n v="0"/>
    <n v="0"/>
    <n v="0"/>
    <n v="20980"/>
    <n v="0"/>
    <n v="0"/>
    <n v="0.19000000000232831"/>
    <x v="0"/>
    <n v="0"/>
    <n v="3.37359337546514E-2"/>
    <n v="6"/>
    <s v="22. 21-27 Aug"/>
    <x v="0"/>
  </r>
  <r>
    <s v="BMC Code :2008"/>
    <n v="20080047"/>
    <s v="PAHARKESHA 2"/>
    <s v="VLC"/>
    <s v="Indirect"/>
    <n v="251.77999999999997"/>
    <n v="10875.689999999999"/>
    <n v="260.91999999999996"/>
    <n v="10840.182699999998"/>
    <n v="0"/>
    <n v="0"/>
    <n v="260.91999999999996"/>
    <n v="10840.182699999998"/>
    <n v="10875.689999999999"/>
    <n v="0"/>
    <n v="0"/>
    <n v="0"/>
    <n v="0"/>
    <n v="0"/>
    <n v="0"/>
    <n v="0"/>
    <n v="0"/>
    <n v="0"/>
    <n v="10875.689999999999"/>
    <n v="0"/>
    <x v="0"/>
    <n v="0"/>
    <n v="-3.264831932502777E-3"/>
    <n v="1"/>
    <s v="22. 21-27 Aug"/>
    <x v="0"/>
  </r>
  <r>
    <s v="BMC Code :2008"/>
    <n v="20080050"/>
    <s v="KACHMACHI 2"/>
    <s v="MPG"/>
    <s v="Direct"/>
    <n v="283.82"/>
    <n v="11268.939999999997"/>
    <n v="290.08"/>
    <n v="11208.575600000002"/>
    <n v="0"/>
    <n v="0"/>
    <n v="290.08"/>
    <n v="11208.575600000002"/>
    <n v="11208.575600000002"/>
    <n v="0"/>
    <n v="0"/>
    <n v="0"/>
    <n v="0"/>
    <n v="0"/>
    <n v="0"/>
    <n v="0"/>
    <n v="11208"/>
    <n v="0"/>
    <n v="0"/>
    <n v="60.939999999996871"/>
    <x v="0"/>
    <n v="1"/>
    <n v="-5.3567061320758608E-3"/>
    <n v="8"/>
    <s v="22. 21-27 Aug"/>
    <x v="0"/>
  </r>
  <r>
    <s v="BMC Code :2009"/>
    <n v="20090001"/>
    <s v="Chanho"/>
    <s v="RMC"/>
    <s v="Direct"/>
    <n v="799.86"/>
    <n v="33446.17"/>
    <n v="799.86"/>
    <n v="33446.160000000003"/>
    <n v="0"/>
    <n v="0"/>
    <n v="799.86"/>
    <n v="33446.160000000003"/>
    <n v="33446.160000000003"/>
    <n v="0"/>
    <n v="0"/>
    <n v="0"/>
    <n v="0"/>
    <n v="0"/>
    <n v="0"/>
    <n v="0"/>
    <n v="33446"/>
    <n v="0"/>
    <n v="0"/>
    <n v="0.16999999999825377"/>
    <x v="0"/>
    <n v="0"/>
    <n v="-2.989878959163728E-7"/>
    <n v="4"/>
    <s v="22. 21-27 Aug"/>
    <x v="0"/>
  </r>
  <r>
    <s v="BMC Code :2009"/>
    <n v="20090004"/>
    <s v="DUMRI"/>
    <s v="MPG"/>
    <s v="Direct"/>
    <n v="588.62"/>
    <n v="25206.559999999998"/>
    <n v="573.14999999999986"/>
    <n v="25227.214299999996"/>
    <n v="0"/>
    <n v="0"/>
    <n v="573.14999999999986"/>
    <n v="25227.214299999996"/>
    <n v="25206.559999999998"/>
    <n v="0"/>
    <n v="0"/>
    <n v="20.654299999998329"/>
    <n v="0"/>
    <n v="0"/>
    <n v="0"/>
    <n v="0"/>
    <n v="0"/>
    <n v="0"/>
    <n v="0"/>
    <n v="25206.559999999998"/>
    <x v="1"/>
    <n v="25207"/>
    <n v="8.1940177477602381E-4"/>
    <n v="18"/>
    <s v="22. 21-27 Aug"/>
    <x v="1"/>
  </r>
  <r>
    <s v="BMC Code :2009"/>
    <n v="20090008"/>
    <s v="GANESHPUR"/>
    <s v="MPG"/>
    <s v="Direct"/>
    <n v="1375.6599999999999"/>
    <n v="61192.480000000003"/>
    <n v="1359.4499999999998"/>
    <n v="61146.233900000007"/>
    <n v="0"/>
    <n v="0"/>
    <n v="1359.4499999999998"/>
    <n v="61146.233900000007"/>
    <n v="61146.233900000007"/>
    <n v="0"/>
    <n v="0"/>
    <n v="0"/>
    <n v="635"/>
    <n v="0"/>
    <n v="0"/>
    <n v="0"/>
    <n v="60511"/>
    <n v="0"/>
    <n v="0"/>
    <n v="46.480000000003201"/>
    <x v="0"/>
    <n v="0"/>
    <n v="-7.5574809192235155E-4"/>
    <n v="6"/>
    <s v="22. 21-27 Aug"/>
    <x v="0"/>
  </r>
  <r>
    <s v="BMC Code :2009"/>
    <n v="20090010"/>
    <s v="CHATWAL"/>
    <s v="VLC"/>
    <s v="Indirect"/>
    <n v="442.46000000000004"/>
    <n v="17247.12"/>
    <n v="0"/>
    <n v="0"/>
    <n v="0"/>
    <n v="0"/>
    <n v="0"/>
    <n v="0"/>
    <n v="17247.12"/>
    <n v="0"/>
    <n v="0"/>
    <n v="0"/>
    <n v="0"/>
    <n v="0"/>
    <n v="0"/>
    <n v="0"/>
    <n v="0"/>
    <n v="0"/>
    <n v="17247.12"/>
    <n v="0"/>
    <x v="0"/>
    <n v="0"/>
    <n v="-1"/>
    <n v="0"/>
    <s v="22. 21-27 Aug"/>
    <x v="0"/>
  </r>
  <r>
    <s v="BMC Code :2009"/>
    <n v="20090012"/>
    <s v="LUNDRI 2"/>
    <s v="MPG"/>
    <s v="Direct"/>
    <n v="181.82"/>
    <n v="7668.2300000000005"/>
    <n v="169.24"/>
    <n v="7665.4682000000012"/>
    <n v="0"/>
    <n v="0"/>
    <n v="169.24"/>
    <n v="7665.4682000000012"/>
    <n v="7665.4682000000012"/>
    <n v="0"/>
    <n v="0"/>
    <n v="0"/>
    <n v="0"/>
    <n v="0"/>
    <n v="0"/>
    <n v="0"/>
    <n v="7665"/>
    <n v="0"/>
    <n v="0"/>
    <n v="3.2300000000004729"/>
    <x v="0"/>
    <n v="0"/>
    <n v="-3.6016134101341657E-4"/>
    <n v="4"/>
    <s v="22. 21-27 Aug"/>
    <x v="0"/>
  </r>
  <r>
    <s v="BMC Code :2009"/>
    <n v="20090013"/>
    <s v="LUNDRI 1"/>
    <s v="MPG"/>
    <s v="Direct"/>
    <n v="701.5200000000001"/>
    <n v="28826.57"/>
    <n v="718.06000000000006"/>
    <n v="29504.471999999994"/>
    <n v="0"/>
    <n v="0"/>
    <n v="718.06000000000006"/>
    <n v="29504.471999999994"/>
    <n v="28826.57"/>
    <n v="0"/>
    <n v="0"/>
    <n v="677.90199999999459"/>
    <n v="0"/>
    <n v="0"/>
    <n v="0"/>
    <n v="0"/>
    <n v="28826"/>
    <n v="0"/>
    <n v="0"/>
    <n v="0.56999999999970896"/>
    <x v="0"/>
    <n v="1"/>
    <n v="2.351656822160925E-2"/>
    <n v="8"/>
    <s v="22. 21-27 Aug"/>
    <x v="0"/>
  </r>
  <r>
    <s v="BMC Code :2009"/>
    <n v="20090014"/>
    <s v="HUTAR"/>
    <s v="MPG"/>
    <s v="Direct"/>
    <n v="1980.1999999999998"/>
    <n v="82290.47"/>
    <n v="1978.9999999999995"/>
    <n v="82476.106100000019"/>
    <n v="0"/>
    <n v="0"/>
    <n v="1978.9999999999995"/>
    <n v="82476.106100000019"/>
    <n v="82290.47"/>
    <n v="0"/>
    <n v="0"/>
    <n v="185.6361000000179"/>
    <n v="12700"/>
    <n v="0"/>
    <n v="0"/>
    <n v="0"/>
    <n v="69590"/>
    <n v="0"/>
    <n v="0"/>
    <n v="0.47000000000116415"/>
    <x v="0"/>
    <n v="0"/>
    <n v="2.2558638928665484E-3"/>
    <n v="35"/>
    <s v="22. 21-27 Aug"/>
    <x v="0"/>
  </r>
  <r>
    <s v="BMC Code :2009"/>
    <n v="20090015"/>
    <s v="PAKARIYO"/>
    <s v="MPG"/>
    <s v="Direct"/>
    <n v="820.8"/>
    <n v="32908.000000000007"/>
    <n v="783.7299999999999"/>
    <n v="31401.7513"/>
    <n v="35.1"/>
    <n v="1505.0988"/>
    <n v="818.82999999999993"/>
    <n v="32906.850100000003"/>
    <n v="32906.850100000003"/>
    <n v="0"/>
    <n v="0"/>
    <n v="0"/>
    <n v="0"/>
    <n v="0"/>
    <n v="0"/>
    <n v="0"/>
    <n v="31402"/>
    <n v="1505"/>
    <n v="0"/>
    <n v="1.000000000007276"/>
    <x v="0"/>
    <n v="0"/>
    <n v="-3.4942871034519907E-5"/>
    <n v="18"/>
    <s v="22. 21-27 Aug"/>
    <x v="0"/>
  </r>
  <r>
    <s v="BMC Code :2009"/>
    <n v="20090017"/>
    <s v="NAWATAND"/>
    <s v="MPG"/>
    <s v="Direct"/>
    <n v="908.78"/>
    <n v="38346.729999999996"/>
    <n v="910.23000000000013"/>
    <n v="38308.988900000004"/>
    <n v="0"/>
    <n v="0"/>
    <n v="910.23000000000013"/>
    <n v="38308.988900000004"/>
    <n v="38308.988900000004"/>
    <n v="0"/>
    <n v="0"/>
    <n v="0"/>
    <n v="0"/>
    <n v="0"/>
    <n v="0"/>
    <n v="0"/>
    <n v="38309"/>
    <n v="0"/>
    <n v="0"/>
    <n v="37.729999999995925"/>
    <x v="0"/>
    <n v="0"/>
    <n v="-9.8420647601482592E-4"/>
    <n v="2"/>
    <s v="22. 21-27 Aug"/>
    <x v="0"/>
  </r>
  <r>
    <s v="BMC Code :2009"/>
    <n v="20090020"/>
    <s v="PAKARIYO 2"/>
    <s v="MPG"/>
    <s v="Direct"/>
    <n v="1084.0599999999997"/>
    <n v="42888.2"/>
    <n v="1169.6799999999998"/>
    <n v="44503.189700000003"/>
    <n v="0"/>
    <n v="0"/>
    <n v="1169.6799999999998"/>
    <n v="44503.189700000003"/>
    <n v="42888.2"/>
    <n v="0"/>
    <n v="0"/>
    <n v="1614.9897000000055"/>
    <n v="635"/>
    <n v="0"/>
    <n v="0"/>
    <n v="0"/>
    <n v="42253"/>
    <n v="0"/>
    <n v="0"/>
    <n v="0.19999999999708962"/>
    <x v="0"/>
    <n v="0"/>
    <n v="3.765580509324256E-2"/>
    <n v="2"/>
    <s v="22. 21-27 Aug"/>
    <x v="0"/>
  </r>
  <r>
    <s v="BMC Code :2009"/>
    <n v="20090022"/>
    <s v="KATAIYA 2"/>
    <s v="MPG"/>
    <s v="Indirect"/>
    <n v="640.37999999999988"/>
    <n v="25993.800000000003"/>
    <n v="0"/>
    <n v="0"/>
    <n v="0"/>
    <n v="0"/>
    <n v="0"/>
    <n v="0"/>
    <n v="25993.800000000003"/>
    <n v="0"/>
    <n v="0"/>
    <n v="0"/>
    <n v="0"/>
    <n v="0"/>
    <n v="0"/>
    <n v="0"/>
    <n v="0"/>
    <n v="0"/>
    <n v="25993.800000000003"/>
    <n v="0"/>
    <x v="0"/>
    <n v="0"/>
    <n v="-1"/>
    <n v="0"/>
    <s v="22. 21-27 Aug"/>
    <x v="0"/>
  </r>
  <r>
    <s v="BMC Code :2009"/>
    <n v="20090023"/>
    <s v="KOKAR"/>
    <s v="MPG"/>
    <s v="Direct"/>
    <n v="735.54000000000008"/>
    <n v="32456.300000000003"/>
    <n v="742.17000000000007"/>
    <n v="32736.519200000002"/>
    <n v="0"/>
    <n v="0"/>
    <n v="742.17000000000007"/>
    <n v="32736.519200000002"/>
    <n v="32456.300000000003"/>
    <n v="0"/>
    <n v="0"/>
    <n v="280.21919999999955"/>
    <n v="0"/>
    <n v="0"/>
    <n v="0"/>
    <n v="0"/>
    <n v="32456"/>
    <n v="0"/>
    <n v="0"/>
    <n v="0.30000000000291038"/>
    <x v="0"/>
    <n v="0"/>
    <n v="8.6337382880981358E-3"/>
    <n v="2"/>
    <s v="22. 21-27 Aug"/>
    <x v="0"/>
  </r>
  <r>
    <s v="BMC Code :2009"/>
    <n v="20090025"/>
    <s v="KULLU"/>
    <s v="VLC"/>
    <s v="Indirect"/>
    <n v="301.64"/>
    <n v="13064.93"/>
    <n v="0"/>
    <n v="0"/>
    <n v="0"/>
    <n v="0"/>
    <n v="0"/>
    <n v="0"/>
    <n v="13064.93"/>
    <n v="0"/>
    <n v="0"/>
    <n v="0"/>
    <n v="0"/>
    <n v="0"/>
    <n v="0"/>
    <n v="0"/>
    <n v="0"/>
    <n v="0"/>
    <n v="13064.93"/>
    <n v="0"/>
    <x v="0"/>
    <n v="0"/>
    <n v="-1"/>
    <n v="0"/>
    <s v="22. 21-27 Aug"/>
    <x v="0"/>
  </r>
  <r>
    <s v="BMC Code :2009"/>
    <n v="20090028"/>
    <s v="FULDIH 2"/>
    <s v="VLC"/>
    <s v="Indirect"/>
    <n v="518.55999999999995"/>
    <n v="21175.89"/>
    <n v="0"/>
    <n v="0"/>
    <n v="0"/>
    <n v="0"/>
    <n v="0"/>
    <n v="0"/>
    <n v="21175.89"/>
    <n v="0"/>
    <n v="0"/>
    <n v="0"/>
    <n v="0"/>
    <n v="0"/>
    <n v="0"/>
    <n v="0"/>
    <n v="0"/>
    <n v="0"/>
    <n v="21175.89"/>
    <n v="0"/>
    <x v="0"/>
    <n v="0"/>
    <n v="-1"/>
    <n v="0"/>
    <s v="22. 21-27 Aug"/>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7">
  <r>
    <s v="200100010002"/>
    <x v="0"/>
    <s v="Itki"/>
    <x v="0"/>
    <x v="0"/>
    <n v="5"/>
    <n v="2761.68"/>
    <n v="120425.26000000001"/>
    <n v="18735"/>
    <n v="0"/>
    <n v="1.1400000000430737"/>
    <n v="0"/>
    <n v="0"/>
    <n v="0"/>
    <n v="101689"/>
    <x v="0"/>
    <x v="0"/>
    <x v="0"/>
    <x v="0"/>
    <s v="Indian bank"/>
    <s v="27/03/2024"/>
    <n v="1"/>
    <x v="0"/>
    <s v="22.21-27 Aug"/>
  </r>
  <r>
    <s v="200100010004"/>
    <x v="0"/>
    <s v="Itki"/>
    <x v="0"/>
    <x v="1"/>
    <n v="6"/>
    <n v="26.52"/>
    <n v="1117.5188000000001"/>
    <n v="0"/>
    <n v="0"/>
    <n v="0"/>
    <n v="0"/>
    <n v="0"/>
    <n v="0"/>
    <n v="1118"/>
    <x v="0"/>
    <x v="1"/>
    <x v="1"/>
    <x v="1"/>
    <s v="UNION BANK OF INDIA"/>
    <d v="2023-09-14T00:00:00"/>
    <n v="1"/>
    <x v="0"/>
    <s v="22.21-27 Aug"/>
  </r>
  <r>
    <s v="200100010010"/>
    <x v="0"/>
    <s v="Itki"/>
    <x v="0"/>
    <x v="2"/>
    <n v="13"/>
    <n v="33.080000000000005"/>
    <n v="1497.1142"/>
    <n v="0"/>
    <n v="0"/>
    <n v="0"/>
    <n v="0"/>
    <n v="0"/>
    <n v="0"/>
    <n v="1497"/>
    <x v="0"/>
    <x v="2"/>
    <x v="2"/>
    <x v="0"/>
    <s v="Indian bank"/>
    <d v="2023-10-07T00:00:00"/>
    <n v="1"/>
    <x v="0"/>
    <s v="22.21-27 Aug"/>
  </r>
  <r>
    <s v="200100010016"/>
    <x v="0"/>
    <s v="Itki"/>
    <x v="0"/>
    <x v="3"/>
    <n v="12"/>
    <n v="26.699999999999996"/>
    <n v="1146.7324000000001"/>
    <n v="0"/>
    <n v="0"/>
    <n v="0"/>
    <n v="0"/>
    <n v="0"/>
    <n v="0"/>
    <n v="1147"/>
    <x v="0"/>
    <x v="3"/>
    <x v="3"/>
    <x v="0"/>
    <s v="Indian bank"/>
    <d v="2023-11-18T00:00:00"/>
    <n v="1"/>
    <x v="0"/>
    <s v="22.21-27 Aug"/>
  </r>
  <r>
    <s v="200100010017"/>
    <x v="0"/>
    <s v="Itki"/>
    <x v="0"/>
    <x v="4"/>
    <n v="6"/>
    <n v="16.619999999999997"/>
    <n v="738.80360000000007"/>
    <n v="0"/>
    <n v="0"/>
    <n v="0"/>
    <n v="0"/>
    <n v="0"/>
    <n v="0"/>
    <n v="739"/>
    <x v="0"/>
    <x v="4"/>
    <x v="4"/>
    <x v="1"/>
    <s v="UNION BANK OF INDIA"/>
    <d v="2023-11-25T00:00:00"/>
    <n v="1"/>
    <x v="0"/>
    <s v="22.21-27 Aug"/>
  </r>
  <r>
    <s v="200100010019"/>
    <x v="0"/>
    <s v="Itki"/>
    <x v="0"/>
    <x v="5"/>
    <n v="7"/>
    <n v="40.179999999999993"/>
    <n v="1588.5426000000002"/>
    <n v="0"/>
    <n v="0"/>
    <n v="0"/>
    <n v="0"/>
    <n v="0"/>
    <n v="0"/>
    <n v="1589"/>
    <x v="0"/>
    <x v="5"/>
    <x v="5"/>
    <x v="2"/>
    <s v="BANK OF INDIA"/>
    <d v="2023-12-02T00:00:00"/>
    <n v="1"/>
    <x v="0"/>
    <s v="22.21-27 Aug"/>
  </r>
  <r>
    <s v="200100010046"/>
    <x v="0"/>
    <s v="Itki"/>
    <x v="0"/>
    <x v="6"/>
    <n v="14"/>
    <n v="56.139999999999993"/>
    <n v="2235.0160000000001"/>
    <n v="0"/>
    <n v="0"/>
    <n v="0"/>
    <n v="0"/>
    <n v="0"/>
    <n v="0"/>
    <n v="2235"/>
    <x v="0"/>
    <x v="6"/>
    <x v="6"/>
    <x v="1"/>
    <s v="UNION BANK OF INDIA"/>
    <d v="2024-09-30T00:00:00"/>
    <n v="1"/>
    <x v="0"/>
    <s v="22.21-27 Aug"/>
  </r>
  <r>
    <s v="200100010047"/>
    <x v="0"/>
    <s v="Itki"/>
    <x v="0"/>
    <x v="7"/>
    <n v="14"/>
    <n v="47.44"/>
    <n v="1919.2701999999995"/>
    <n v="0"/>
    <n v="0"/>
    <n v="0"/>
    <n v="0"/>
    <n v="0"/>
    <n v="0"/>
    <n v="1919"/>
    <x v="0"/>
    <x v="7"/>
    <x v="7"/>
    <x v="0"/>
    <s v="Indian Bank "/>
    <d v="2024-09-07T00:00:00"/>
    <n v="1"/>
    <x v="0"/>
    <s v="22.21-27 Aug"/>
  </r>
  <r>
    <s v="200100010048"/>
    <x v="0"/>
    <s v="Itki"/>
    <x v="0"/>
    <x v="8"/>
    <n v="14"/>
    <n v="40.799999999999997"/>
    <n v="1698.5563999999999"/>
    <n v="0"/>
    <n v="0"/>
    <n v="0"/>
    <n v="0"/>
    <n v="0"/>
    <n v="0"/>
    <n v="1699"/>
    <x v="0"/>
    <x v="8"/>
    <x v="8"/>
    <x v="1"/>
    <s v="UNION BANK OF INDIA"/>
    <d v="2024-09-07T00:00:00"/>
    <n v="1"/>
    <x v="0"/>
    <s v="22.21-27 Aug"/>
  </r>
  <r>
    <s v="200100010050"/>
    <x v="0"/>
    <s v="Itki"/>
    <x v="0"/>
    <x v="9"/>
    <n v="7"/>
    <n v="140"/>
    <n v="5742.6"/>
    <n v="0"/>
    <n v="0"/>
    <n v="0"/>
    <n v="0"/>
    <n v="0"/>
    <n v="0"/>
    <n v="5743"/>
    <x v="0"/>
    <x v="9"/>
    <x v="9"/>
    <x v="3"/>
    <s v="ICICI BANK "/>
    <d v="2024-11-04T00:00:00"/>
    <n v="1"/>
    <x v="0"/>
    <s v="22.21-27 Aug"/>
  </r>
  <r>
    <s v="200100010051"/>
    <x v="0"/>
    <s v="Itki"/>
    <x v="0"/>
    <x v="10"/>
    <n v="7"/>
    <n v="75"/>
    <n v="3074.03"/>
    <n v="0"/>
    <n v="0"/>
    <n v="0"/>
    <n v="0"/>
    <n v="0"/>
    <n v="0"/>
    <n v="3074"/>
    <x v="0"/>
    <x v="10"/>
    <x v="10"/>
    <x v="4"/>
    <s v="STATE BANK OF INDIA"/>
    <d v="2024-11-04T00:00:00"/>
    <n v="1"/>
    <x v="0"/>
    <s v="22.21-27 Aug"/>
  </r>
  <r>
    <s v="200100010064"/>
    <x v="0"/>
    <s v="Itki"/>
    <x v="0"/>
    <x v="11"/>
    <n v="14"/>
    <n v="67.64"/>
    <n v="3074.4949999999999"/>
    <n v="0"/>
    <n v="0"/>
    <n v="0"/>
    <n v="0"/>
    <n v="0"/>
    <n v="0"/>
    <n v="3074"/>
    <x v="0"/>
    <x v="11"/>
    <x v="11"/>
    <x v="1"/>
    <n v="0"/>
    <d v="2025-07-15T00:00:00"/>
    <n v="1"/>
    <x v="0"/>
    <s v="22.21-27 Aug"/>
  </r>
  <r>
    <s v="200100010066"/>
    <x v="0"/>
    <s v="Itki"/>
    <x v="0"/>
    <x v="12"/>
    <n v="7"/>
    <n v="63"/>
    <n v="2582.0100000000002"/>
    <n v="0"/>
    <n v="0"/>
    <n v="0"/>
    <n v="0"/>
    <n v="0"/>
    <n v="0"/>
    <n v="2582"/>
    <x v="0"/>
    <x v="12"/>
    <x v="12"/>
    <x v="5"/>
    <n v="0"/>
    <d v="2025-08-12T00:00:00"/>
    <n v="1"/>
    <x v="0"/>
    <s v="22.21-27 Aug"/>
  </r>
  <r>
    <s v="200100010067"/>
    <x v="0"/>
    <s v="Itki"/>
    <x v="0"/>
    <x v="13"/>
    <n v="6"/>
    <n v="24.44"/>
    <n v="1120.6722"/>
    <n v="0"/>
    <n v="0"/>
    <n v="0"/>
    <n v="0"/>
    <n v="0"/>
    <n v="0"/>
    <n v="1121"/>
    <x v="0"/>
    <x v="13"/>
    <x v="13"/>
    <x v="1"/>
    <n v="0"/>
    <d v="2025-08-12T00:00:00"/>
    <n v="1"/>
    <x v="0"/>
    <s v="22.21-27 Aug"/>
  </r>
  <r>
    <s v="200100010077"/>
    <x v="0"/>
    <s v="Itki"/>
    <x v="0"/>
    <x v="14"/>
    <n v="7"/>
    <n v="16.899999999999999"/>
    <n v="830.45299999999997"/>
    <n v="0"/>
    <n v="0"/>
    <n v="0"/>
    <n v="0"/>
    <n v="0"/>
    <n v="0"/>
    <n v="830"/>
    <x v="0"/>
    <x v="14"/>
    <x v="14"/>
    <x v="1"/>
    <n v="0"/>
    <d v="2025-12-22T00:00:00"/>
    <n v="1"/>
    <x v="0"/>
    <s v="22.21-27 Aug"/>
  </r>
  <r>
    <s v="200100010081"/>
    <x v="0"/>
    <s v="Itki"/>
    <x v="0"/>
    <x v="15"/>
    <n v="7"/>
    <n v="23.8"/>
    <n v="972.43619999999999"/>
    <n v="0"/>
    <n v="0"/>
    <n v="0"/>
    <n v="0"/>
    <n v="0"/>
    <n v="0"/>
    <n v="972"/>
    <x v="0"/>
    <x v="15"/>
    <x v="15"/>
    <x v="0"/>
    <n v="0"/>
    <d v="2026-04-28T00:00:00"/>
    <n v="1"/>
    <x v="0"/>
    <s v="22.21-27 Aug"/>
  </r>
  <r>
    <s v="200100010082"/>
    <x v="0"/>
    <s v="Itki"/>
    <x v="0"/>
    <x v="16"/>
    <n v="14"/>
    <n v="754.92"/>
    <n v="30214.2912"/>
    <n v="0"/>
    <n v="0"/>
    <n v="0"/>
    <n v="0"/>
    <n v="0"/>
    <n v="0"/>
    <n v="30214"/>
    <x v="0"/>
    <x v="16"/>
    <x v="16"/>
    <x v="6"/>
    <n v="0"/>
    <d v="2026-04-28T00:00:00"/>
    <n v="1"/>
    <x v="0"/>
    <s v="22.21-27 Aug"/>
  </r>
  <r>
    <s v="200100010083"/>
    <x v="0"/>
    <s v="Itki"/>
    <x v="0"/>
    <x v="17"/>
    <n v="5"/>
    <n v="24.360000000000003"/>
    <n v="965.08119999999997"/>
    <n v="0"/>
    <n v="0"/>
    <n v="0"/>
    <n v="0"/>
    <n v="0"/>
    <n v="0"/>
    <n v="965"/>
    <x v="0"/>
    <x v="17"/>
    <x v="17"/>
    <x v="1"/>
    <n v="0"/>
    <d v="2026-05-11T00:00:00"/>
    <n v="1"/>
    <x v="0"/>
    <s v="22.21-27 Aug"/>
  </r>
  <r>
    <s v="200100010084"/>
    <x v="0"/>
    <s v="Itki"/>
    <x v="0"/>
    <x v="18"/>
    <n v="14"/>
    <n v="51.600000000000009"/>
    <n v="2529.5340000000006"/>
    <n v="0"/>
    <n v="0"/>
    <n v="0"/>
    <n v="0"/>
    <n v="0"/>
    <n v="0"/>
    <n v="2530"/>
    <x v="0"/>
    <x v="18"/>
    <x v="18"/>
    <x v="7"/>
    <n v="0"/>
    <d v="2026-06-09T00:00:00"/>
    <n v="1"/>
    <x v="0"/>
    <s v="22.21-27 Aug"/>
  </r>
  <r>
    <s v="200100010089"/>
    <x v="0"/>
    <s v="Itki"/>
    <x v="0"/>
    <x v="19"/>
    <n v="14"/>
    <n v="91.6"/>
    <n v="3895.5691999999999"/>
    <n v="0"/>
    <n v="0"/>
    <n v="0"/>
    <n v="0"/>
    <n v="0"/>
    <n v="0"/>
    <n v="3896"/>
    <x v="0"/>
    <x v="19"/>
    <x v="19"/>
    <x v="8"/>
    <n v="0"/>
    <d v="2026-08-03T00:00:00"/>
    <n v="1"/>
    <x v="0"/>
    <s v="22.21-27 Aug"/>
  </r>
  <r>
    <s v="200100010090"/>
    <x v="0"/>
    <s v="Itki"/>
    <x v="0"/>
    <x v="20"/>
    <n v="7"/>
    <n v="132.5"/>
    <n v="5408.88"/>
    <n v="0"/>
    <n v="0"/>
    <n v="0"/>
    <n v="0"/>
    <n v="0"/>
    <n v="0"/>
    <n v="5409"/>
    <x v="0"/>
    <x v="20"/>
    <x v="20"/>
    <x v="8"/>
    <n v="0"/>
    <d v="2026-08-10T00:00:00"/>
    <n v="1"/>
    <x v="0"/>
    <s v="22.21-27 Aug"/>
  </r>
  <r>
    <s v="200100020003"/>
    <x v="0"/>
    <s v="Jamtoli"/>
    <x v="1"/>
    <x v="21"/>
    <n v="1"/>
    <n v="24"/>
    <n v="923.28"/>
    <n v="0"/>
    <n v="0"/>
    <n v="0"/>
    <n v="0"/>
    <n v="0"/>
    <n v="0"/>
    <n v="923"/>
    <x v="0"/>
    <x v="21"/>
    <x v="21"/>
    <x v="9"/>
    <s v="PUNJAB NATIONAL BANK "/>
    <d v="2023-09-25T00:00:00"/>
    <n v="1"/>
    <x v="0"/>
    <s v="22.21-27 Aug"/>
  </r>
  <r>
    <s v="200100030003"/>
    <x v="0"/>
    <s v="Bero"/>
    <x v="2"/>
    <x v="21"/>
    <n v="6"/>
    <n v="85.539999999999992"/>
    <n v="3420.6366000000007"/>
    <n v="0"/>
    <n v="0"/>
    <n v="0"/>
    <n v="2220"/>
    <n v="0"/>
    <n v="0"/>
    <n v="1201"/>
    <x v="0"/>
    <x v="22"/>
    <x v="22"/>
    <x v="10"/>
    <n v="0"/>
    <d v="2025-07-29T00:00:00"/>
    <n v="1"/>
    <x v="0"/>
    <s v="22.21-27 Aug"/>
  </r>
  <r>
    <s v="200100030013"/>
    <x v="0"/>
    <s v="Bero"/>
    <x v="2"/>
    <x v="22"/>
    <n v="6"/>
    <n v="48.85"/>
    <n v="2355.9286999999999"/>
    <n v="0"/>
    <n v="0"/>
    <n v="0"/>
    <n v="2356"/>
    <n v="0"/>
    <n v="0"/>
    <n v="0"/>
    <x v="0"/>
    <x v="23"/>
    <x v="23"/>
    <x v="11"/>
    <s v="BANK OF INDIA"/>
    <d v="2023-10-14T00:00:00"/>
    <n v="1"/>
    <x v="0"/>
    <s v="22.21-27 Aug"/>
  </r>
  <r>
    <s v="200100030026"/>
    <x v="0"/>
    <s v="Bero"/>
    <x v="2"/>
    <x v="23"/>
    <n v="5"/>
    <n v="25.22"/>
    <n v="1029.431"/>
    <n v="0"/>
    <n v="0"/>
    <n v="0"/>
    <n v="0"/>
    <n v="0"/>
    <n v="0"/>
    <n v="1029"/>
    <x v="0"/>
    <x v="24"/>
    <x v="24"/>
    <x v="12"/>
    <s v="STATE BANK OF INDIA"/>
    <d v="1899-12-30T00:00:00"/>
    <n v="1"/>
    <x v="0"/>
    <s v="22.21-27 Aug"/>
  </r>
  <r>
    <s v="200100030044"/>
    <x v="0"/>
    <s v="Bero"/>
    <x v="2"/>
    <x v="24"/>
    <n v="6"/>
    <n v="20.310000000000002"/>
    <n v="870.47550000000001"/>
    <n v="0"/>
    <n v="0"/>
    <n v="0"/>
    <n v="0"/>
    <n v="0"/>
    <n v="0"/>
    <n v="870"/>
    <x v="0"/>
    <x v="25"/>
    <x v="25"/>
    <x v="13"/>
    <s v="UCO BANK "/>
    <d v="2024-08-05T00:00:00"/>
    <n v="1"/>
    <x v="0"/>
    <s v="22.21-27 Aug"/>
  </r>
  <r>
    <s v="200100030077"/>
    <x v="0"/>
    <s v="Bero"/>
    <x v="2"/>
    <x v="14"/>
    <n v="1"/>
    <n v="1.88"/>
    <n v="88.002799999999993"/>
    <n v="0"/>
    <n v="0"/>
    <n v="0"/>
    <n v="0"/>
    <n v="0"/>
    <n v="0"/>
    <n v="88"/>
    <x v="0"/>
    <x v="26"/>
    <x v="26"/>
    <x v="11"/>
    <s v="BANK OF INDIA"/>
    <d v="2024-12-23T00:00:00"/>
    <n v="1"/>
    <x v="0"/>
    <s v="22.21-27 Aug"/>
  </r>
  <r>
    <s v="200100030080"/>
    <x v="0"/>
    <s v="Bero"/>
    <x v="2"/>
    <x v="25"/>
    <n v="3"/>
    <n v="9.370000000000001"/>
    <n v="521.66970000000003"/>
    <n v="0"/>
    <n v="0"/>
    <n v="0"/>
    <n v="0"/>
    <n v="0"/>
    <n v="0"/>
    <n v="522"/>
    <x v="0"/>
    <x v="27"/>
    <x v="27"/>
    <x v="13"/>
    <n v="0"/>
    <d v="2025-09-23T00:00:00"/>
    <n v="1"/>
    <x v="0"/>
    <s v="22.21-27 Aug"/>
  </r>
  <r>
    <s v="200100030105"/>
    <x v="0"/>
    <s v="Bero"/>
    <x v="2"/>
    <x v="26"/>
    <n v="2"/>
    <n v="3.81"/>
    <n v="191.96100000000001"/>
    <n v="0"/>
    <n v="0"/>
    <n v="0"/>
    <n v="0"/>
    <n v="0"/>
    <n v="0"/>
    <n v="192"/>
    <x v="0"/>
    <x v="28"/>
    <x v="28"/>
    <x v="13"/>
    <n v="0"/>
    <d v="2025-10-06T00:00:00"/>
    <n v="1"/>
    <x v="0"/>
    <s v="22.21-27 Aug"/>
  </r>
  <r>
    <s v="200100030112"/>
    <x v="0"/>
    <s v="Bero"/>
    <x v="2"/>
    <x v="27"/>
    <n v="7"/>
    <n v="40.829999999999991"/>
    <n v="1919.4782"/>
    <n v="0"/>
    <n v="0"/>
    <n v="0"/>
    <n v="1270"/>
    <n v="0"/>
    <n v="0"/>
    <n v="649"/>
    <x v="0"/>
    <x v="29"/>
    <x v="29"/>
    <x v="11"/>
    <n v="0"/>
    <d v="2026-02-09T00:00:00"/>
    <n v="1"/>
    <x v="0"/>
    <s v="22.21-27 Aug"/>
  </r>
  <r>
    <s v="200100030115"/>
    <x v="0"/>
    <s v="Bero"/>
    <x v="2"/>
    <x v="28"/>
    <n v="7"/>
    <n v="16.149999999999999"/>
    <n v="730.03740000000005"/>
    <n v="0"/>
    <n v="0"/>
    <n v="0"/>
    <n v="0"/>
    <n v="0"/>
    <n v="0"/>
    <n v="730"/>
    <x v="0"/>
    <x v="30"/>
    <x v="30"/>
    <x v="10"/>
    <n v="0"/>
    <d v="2026-06-09T00:00:00"/>
    <n v="1"/>
    <x v="0"/>
    <s v="22.21-27 Aug"/>
  </r>
  <r>
    <s v="200100030116"/>
    <x v="0"/>
    <s v="Bero"/>
    <x v="2"/>
    <x v="29"/>
    <n v="5"/>
    <n v="27.46"/>
    <n v="1256.4505000000001"/>
    <n v="0"/>
    <n v="0"/>
    <n v="0"/>
    <n v="0"/>
    <n v="0"/>
    <n v="0"/>
    <n v="1256"/>
    <x v="0"/>
    <x v="31"/>
    <x v="31"/>
    <x v="11"/>
    <n v="0"/>
    <d v="2026-08-17T00:00:00"/>
    <n v="1"/>
    <x v="0"/>
    <s v="22.21-27 Aug"/>
  </r>
  <r>
    <s v="200100050005"/>
    <x v="0"/>
    <s v="Basila"/>
    <x v="3"/>
    <x v="30"/>
    <n v="13"/>
    <n v="59.029999999999994"/>
    <n v="2357.0450999999998"/>
    <n v="0"/>
    <n v="0"/>
    <n v="100"/>
    <n v="0"/>
    <n v="0"/>
    <s v="Release1"/>
    <n v="2257"/>
    <x v="0"/>
    <x v="32"/>
    <x v="32"/>
    <x v="2"/>
    <s v="BANK OF INDIA"/>
    <d v="2023-12-02T00:00:00"/>
    <n v="1"/>
    <x v="0"/>
    <s v="22.21-27 Aug"/>
  </r>
  <r>
    <s v="200100050008"/>
    <x v="0"/>
    <s v="Basila"/>
    <x v="3"/>
    <x v="31"/>
    <n v="14"/>
    <n v="58.5"/>
    <n v="2350.3633999999997"/>
    <n v="0"/>
    <n v="0"/>
    <n v="50"/>
    <n v="0"/>
    <n v="0"/>
    <s v="Release1"/>
    <n v="2300"/>
    <x v="0"/>
    <x v="33"/>
    <x v="33"/>
    <x v="14"/>
    <s v="Allahabad Bank "/>
    <d v="2023-10-07T00:00:00"/>
    <n v="1"/>
    <x v="0"/>
    <s v="22.21-27 Aug"/>
  </r>
  <r>
    <s v="200100050009"/>
    <x v="0"/>
    <s v="Basila"/>
    <x v="3"/>
    <x v="32"/>
    <n v="14"/>
    <n v="51.849999999999994"/>
    <n v="2176.2583"/>
    <n v="0"/>
    <n v="0"/>
    <n v="50"/>
    <n v="0"/>
    <n v="0"/>
    <s v="Release1"/>
    <n v="2126"/>
    <x v="0"/>
    <x v="34"/>
    <x v="34"/>
    <x v="2"/>
    <s v="BANK OF INDIA"/>
    <d v="2023-09-14T00:00:00"/>
    <n v="1"/>
    <x v="0"/>
    <s v="22.21-27 Aug"/>
  </r>
  <r>
    <s v="200100050011"/>
    <x v="0"/>
    <s v="Basila"/>
    <x v="3"/>
    <x v="33"/>
    <n v="1"/>
    <n v="8.1"/>
    <n v="388.233"/>
    <n v="0"/>
    <n v="0"/>
    <n v="0"/>
    <n v="0"/>
    <n v="0"/>
    <s v="Release1"/>
    <n v="388"/>
    <x v="0"/>
    <x v="35"/>
    <x v="35"/>
    <x v="14"/>
    <s v="Indian bank"/>
    <d v="2023-09-14T00:00:00"/>
    <n v="1"/>
    <x v="0"/>
    <s v="22.21-27 Aug"/>
  </r>
  <r>
    <s v="200100050012"/>
    <x v="0"/>
    <s v="Basila"/>
    <x v="3"/>
    <x v="34"/>
    <n v="7"/>
    <n v="13.7"/>
    <n v="645.15549999999996"/>
    <n v="0"/>
    <n v="0"/>
    <n v="0"/>
    <n v="0"/>
    <n v="0"/>
    <s v="Release1"/>
    <n v="645"/>
    <x v="0"/>
    <x v="36"/>
    <x v="36"/>
    <x v="15"/>
    <s v="INDIAN OVERSEAS BANK"/>
    <d v="2023-09-14T00:00:00"/>
    <n v="1"/>
    <x v="0"/>
    <s v="22.21-27 Aug"/>
  </r>
  <r>
    <s v="200100050014"/>
    <x v="0"/>
    <s v="Basila"/>
    <x v="3"/>
    <x v="35"/>
    <n v="14"/>
    <n v="66.02000000000001"/>
    <n v="2989.0746000000004"/>
    <n v="0"/>
    <n v="0"/>
    <n v="50"/>
    <n v="0"/>
    <n v="0"/>
    <s v="Release1"/>
    <n v="2939"/>
    <x v="0"/>
    <x v="37"/>
    <x v="37"/>
    <x v="2"/>
    <s v="BANK OF INDIA"/>
    <d v="2023-09-14T00:00:00"/>
    <n v="1"/>
    <x v="0"/>
    <s v="22.21-27 Aug"/>
  </r>
  <r>
    <s v="200100050022"/>
    <x v="0"/>
    <s v="Basila"/>
    <x v="3"/>
    <x v="36"/>
    <n v="7"/>
    <n v="8.48"/>
    <n v="327.52879999999999"/>
    <n v="0"/>
    <n v="0"/>
    <n v="0"/>
    <n v="0"/>
    <n v="0"/>
    <s v="Release1"/>
    <n v="328"/>
    <x v="0"/>
    <x v="38"/>
    <x v="38"/>
    <x v="2"/>
    <s v="BANK OF INDIA"/>
    <d v="2023-09-30T00:00:00"/>
    <n v="1"/>
    <x v="0"/>
    <s v="22.21-27 Aug"/>
  </r>
  <r>
    <s v="200100050023"/>
    <x v="0"/>
    <s v="Basila"/>
    <x v="3"/>
    <x v="37"/>
    <n v="14"/>
    <n v="26.139999999999993"/>
    <n v="1064.0475000000001"/>
    <n v="0"/>
    <n v="0"/>
    <n v="0"/>
    <n v="0"/>
    <n v="0"/>
    <s v="Release1"/>
    <n v="1064"/>
    <x v="0"/>
    <x v="39"/>
    <x v="39"/>
    <x v="14"/>
    <s v="Allahabad Bank "/>
    <d v="2023-09-30T00:00:00"/>
    <n v="1"/>
    <x v="0"/>
    <s v="22.21-27 Aug"/>
  </r>
  <r>
    <s v="200100050029"/>
    <x v="0"/>
    <s v="Basila"/>
    <x v="3"/>
    <x v="38"/>
    <n v="9"/>
    <n v="25.619999999999997"/>
    <n v="1034.4565"/>
    <n v="0"/>
    <n v="0"/>
    <n v="0"/>
    <n v="0"/>
    <n v="0"/>
    <s v="Release1"/>
    <n v="1034"/>
    <x v="0"/>
    <x v="40"/>
    <x v="40"/>
    <x v="2"/>
    <s v="BANK OF INDIA"/>
    <d v="2023-11-04T00:00:00"/>
    <n v="1"/>
    <x v="0"/>
    <s v="22.21-27 Aug"/>
  </r>
  <r>
    <s v="200100050033"/>
    <x v="0"/>
    <s v="Basila"/>
    <x v="3"/>
    <x v="39"/>
    <n v="7"/>
    <n v="29.12"/>
    <n v="1105.4361000000001"/>
    <n v="0"/>
    <n v="0"/>
    <n v="0"/>
    <n v="0"/>
    <n v="0"/>
    <s v="Release1"/>
    <n v="1105"/>
    <x v="0"/>
    <x v="41"/>
    <x v="41"/>
    <x v="16"/>
    <s v="STATE BANK OF INDIA"/>
    <d v="2024-01-13T00:00:00"/>
    <n v="1"/>
    <x v="0"/>
    <s v="22.21-27 Aug"/>
  </r>
  <r>
    <s v="200100050042"/>
    <x v="0"/>
    <s v="Basila"/>
    <x v="3"/>
    <x v="40"/>
    <n v="14"/>
    <n v="152.14000000000001"/>
    <n v="6061.773799999999"/>
    <n v="0"/>
    <n v="0"/>
    <n v="100"/>
    <n v="0"/>
    <n v="0"/>
    <s v="Release1"/>
    <n v="5962"/>
    <x v="0"/>
    <x v="42"/>
    <x v="42"/>
    <x v="2"/>
    <s v="BANK OF INDIA"/>
    <d v="2024-09-30T00:00:00"/>
    <n v="1"/>
    <x v="0"/>
    <s v="22.21-27 Aug"/>
  </r>
  <r>
    <s v="200100050045"/>
    <x v="0"/>
    <s v="Basila"/>
    <x v="3"/>
    <x v="41"/>
    <n v="14"/>
    <n v="59.920000000000009"/>
    <n v="2362.9143999999997"/>
    <n v="0"/>
    <n v="0"/>
    <n v="0"/>
    <n v="0"/>
    <n v="0"/>
    <s v="Release1"/>
    <n v="2363"/>
    <x v="0"/>
    <x v="43"/>
    <x v="43"/>
    <x v="2"/>
    <n v="0"/>
    <d v="1899-12-30T00:00:00"/>
    <n v="1"/>
    <x v="0"/>
    <s v="22.21-27 Aug"/>
  </r>
  <r>
    <s v="200100050046"/>
    <x v="0"/>
    <s v="Basila"/>
    <x v="3"/>
    <x v="6"/>
    <n v="14"/>
    <n v="125.09000000000003"/>
    <n v="5324.0501000000004"/>
    <n v="0"/>
    <n v="0"/>
    <n v="0"/>
    <n v="0"/>
    <n v="0"/>
    <s v="Release1"/>
    <n v="5324"/>
    <x v="0"/>
    <x v="44"/>
    <x v="44"/>
    <x v="17"/>
    <n v="0"/>
    <d v="1899-12-30T00:00:00"/>
    <n v="1"/>
    <x v="0"/>
    <s v="22.21-27 Aug"/>
  </r>
  <r>
    <s v="200100050047"/>
    <x v="0"/>
    <s v="Basila"/>
    <x v="3"/>
    <x v="7"/>
    <n v="6"/>
    <n v="51.26"/>
    <n v="2438.5364"/>
    <n v="0"/>
    <n v="0"/>
    <n v="60"/>
    <n v="0"/>
    <n v="0"/>
    <s v="Release1"/>
    <n v="2379"/>
    <x v="0"/>
    <x v="45"/>
    <x v="45"/>
    <x v="2"/>
    <n v="0"/>
    <d v="2025-07-08T00:00:00"/>
    <n v="1"/>
    <x v="0"/>
    <s v="22.21-27 Aug"/>
  </r>
  <r>
    <s v="200100050048"/>
    <x v="0"/>
    <s v="Basila"/>
    <x v="3"/>
    <x v="8"/>
    <n v="14"/>
    <n v="74.42"/>
    <n v="3205.6165000000001"/>
    <n v="0"/>
    <n v="0"/>
    <n v="0"/>
    <n v="0"/>
    <n v="0"/>
    <s v="Release1"/>
    <n v="3206"/>
    <x v="0"/>
    <x v="46"/>
    <x v="46"/>
    <x v="2"/>
    <n v="0"/>
    <d v="2025-07-08T00:00:00"/>
    <n v="1"/>
    <x v="0"/>
    <s v="22.21-27 Aug"/>
  </r>
  <r>
    <s v="200100050050"/>
    <x v="0"/>
    <s v="Basila"/>
    <x v="3"/>
    <x v="9"/>
    <n v="14"/>
    <n v="117.65"/>
    <n v="4582.5551999999998"/>
    <n v="0"/>
    <n v="0"/>
    <n v="0"/>
    <n v="0"/>
    <n v="0"/>
    <s v="Release1"/>
    <n v="4583"/>
    <x v="0"/>
    <x v="47"/>
    <x v="47"/>
    <x v="16"/>
    <n v="0"/>
    <d v="2025-12-01T00:00:00"/>
    <n v="1"/>
    <x v="0"/>
    <s v="22.21-27 Aug"/>
  </r>
  <r>
    <s v="200100050052"/>
    <x v="0"/>
    <s v="Basila"/>
    <x v="3"/>
    <x v="42"/>
    <n v="14"/>
    <n v="67"/>
    <n v="2611.0324000000001"/>
    <n v="0"/>
    <n v="0"/>
    <n v="0"/>
    <n v="0"/>
    <n v="0"/>
    <s v="Release1"/>
    <n v="2611"/>
    <x v="0"/>
    <x v="48"/>
    <x v="48"/>
    <x v="18"/>
    <n v="0"/>
    <d v="2026-05-18T00:00:00"/>
    <n v="1"/>
    <x v="0"/>
    <s v="22.21-27 Aug"/>
  </r>
  <r>
    <s v="200100050053"/>
    <x v="0"/>
    <s v="Basila"/>
    <x v="3"/>
    <x v="43"/>
    <n v="14"/>
    <n v="170.77000000000004"/>
    <n v="6592.3872999999994"/>
    <n v="0"/>
    <n v="0"/>
    <n v="50"/>
    <n v="0"/>
    <n v="0"/>
    <s v="Release1"/>
    <n v="6542"/>
    <x v="0"/>
    <x v="49"/>
    <x v="49"/>
    <x v="19"/>
    <n v="0"/>
    <d v="2026-06-22T00:00:00"/>
    <n v="1"/>
    <x v="0"/>
    <s v="22.21-27 Aug"/>
  </r>
  <r>
    <s v="200100050054"/>
    <x v="0"/>
    <s v="Basila"/>
    <x v="3"/>
    <x v="44"/>
    <n v="14"/>
    <n v="44.19"/>
    <n v="1843.6197999999999"/>
    <n v="0"/>
    <n v="0"/>
    <n v="0"/>
    <n v="0"/>
    <n v="0"/>
    <s v="Release1"/>
    <n v="1844"/>
    <x v="0"/>
    <x v="50"/>
    <x v="50"/>
    <x v="1"/>
    <n v="0"/>
    <d v="2026-07-13T00:00:00"/>
    <n v="1"/>
    <x v="0"/>
    <s v="22.21-27 Aug"/>
  </r>
  <r>
    <s v="200100050055"/>
    <x v="0"/>
    <s v="Basila"/>
    <x v="3"/>
    <x v="45"/>
    <n v="13"/>
    <n v="131.69"/>
    <n v="5367.9399000000003"/>
    <n v="0"/>
    <n v="0"/>
    <n v="0"/>
    <n v="0"/>
    <n v="0"/>
    <s v="Release1"/>
    <n v="5368"/>
    <x v="0"/>
    <x v="51"/>
    <x v="51"/>
    <x v="15"/>
    <n v="0"/>
    <d v="2026-07-13T00:00:00"/>
    <n v="1"/>
    <x v="0"/>
    <s v="22.21-27 Aug"/>
  </r>
  <r>
    <s v="200100050056"/>
    <x v="0"/>
    <s v="Basila"/>
    <x v="3"/>
    <x v="46"/>
    <n v="14"/>
    <n v="75.52000000000001"/>
    <n v="2904.8564999999994"/>
    <n v="0"/>
    <n v="0"/>
    <n v="0"/>
    <n v="0"/>
    <n v="0"/>
    <s v="Release1"/>
    <n v="2905"/>
    <x v="0"/>
    <x v="52"/>
    <x v="52"/>
    <x v="20"/>
    <n v="0"/>
    <d v="2026-07-13T00:00:00"/>
    <n v="1"/>
    <x v="0"/>
    <s v="22.21-27 Aug"/>
  </r>
  <r>
    <s v="200100080005"/>
    <x v="0"/>
    <s v="Erchoro"/>
    <x v="4"/>
    <x v="30"/>
    <n v="13"/>
    <n v="36.089999999999996"/>
    <n v="1510.7166999999999"/>
    <n v="0"/>
    <n v="0"/>
    <n v="0"/>
    <n v="0"/>
    <n v="0"/>
    <n v="0"/>
    <n v="1511"/>
    <x v="0"/>
    <x v="53"/>
    <x v="53"/>
    <x v="2"/>
    <s v="BANK OF INDIA"/>
    <d v="2023-09-25T00:00:00"/>
    <n v="1"/>
    <x v="0"/>
    <s v="22.21-27 Aug"/>
  </r>
  <r>
    <s v="200100080024"/>
    <x v="0"/>
    <s v="Erchoro"/>
    <x v="4"/>
    <x v="47"/>
    <n v="14"/>
    <n v="49.66"/>
    <n v="2243.4171999999999"/>
    <n v="0"/>
    <n v="0"/>
    <n v="0"/>
    <n v="0"/>
    <n v="0"/>
    <n v="0"/>
    <n v="2243"/>
    <x v="0"/>
    <x v="54"/>
    <x v="54"/>
    <x v="2"/>
    <s v="BANK OF INDIA"/>
    <d v="2024-01-06T00:00:00"/>
    <n v="1"/>
    <x v="0"/>
    <s v="22.21-27 Aug"/>
  </r>
  <r>
    <s v="200100080035"/>
    <x v="0"/>
    <s v="Erchoro"/>
    <x v="4"/>
    <x v="48"/>
    <n v="14"/>
    <n v="440.46999999999997"/>
    <n v="18266.638199999998"/>
    <n v="0"/>
    <n v="0"/>
    <n v="0"/>
    <n v="12700"/>
    <n v="0"/>
    <n v="0"/>
    <n v="5567"/>
    <x v="0"/>
    <x v="55"/>
    <x v="55"/>
    <x v="19"/>
    <s v="STATE BANK OF INDIA"/>
    <d v="2023-12-04T00:00:00"/>
    <n v="1"/>
    <x v="0"/>
    <s v="22.21-27 Aug"/>
  </r>
  <r>
    <s v="200100080040"/>
    <x v="0"/>
    <s v="Erchoro"/>
    <x v="4"/>
    <x v="49"/>
    <n v="7"/>
    <n v="14.43"/>
    <n v="749.88319999999999"/>
    <n v="0"/>
    <n v="0"/>
    <n v="0"/>
    <n v="0"/>
    <n v="0"/>
    <n v="0"/>
    <n v="750"/>
    <x v="0"/>
    <x v="56"/>
    <x v="56"/>
    <x v="15"/>
    <s v="INDIAN OVERSEAS BANK"/>
    <s v="19/03/2024"/>
    <n v="1"/>
    <x v="0"/>
    <s v="22.21-27 Aug"/>
  </r>
  <r>
    <s v="200100080041"/>
    <x v="0"/>
    <s v="Erchoro"/>
    <x v="4"/>
    <x v="50"/>
    <n v="12"/>
    <n v="40.5"/>
    <n v="1777.5773999999997"/>
    <n v="0"/>
    <n v="0"/>
    <n v="0"/>
    <n v="0"/>
    <n v="0"/>
    <n v="0"/>
    <n v="1778"/>
    <x v="0"/>
    <x v="57"/>
    <x v="57"/>
    <x v="16"/>
    <s v="STATE BANK OF INDIA"/>
    <s v="19/03/2024"/>
    <n v="1"/>
    <x v="0"/>
    <s v="22.21-27 Aug"/>
  </r>
  <r>
    <s v="200100080050"/>
    <x v="0"/>
    <s v="Erchoro"/>
    <x v="4"/>
    <x v="9"/>
    <n v="7"/>
    <n v="29.05"/>
    <n v="1333.7190000000001"/>
    <n v="0"/>
    <n v="0"/>
    <n v="0"/>
    <n v="0"/>
    <n v="0"/>
    <n v="0"/>
    <n v="1334"/>
    <x v="0"/>
    <x v="58"/>
    <x v="58"/>
    <x v="2"/>
    <n v="0"/>
    <d v="2025-06-17T00:00:00"/>
    <n v="1"/>
    <x v="0"/>
    <s v="22.21-27 Aug"/>
  </r>
  <r>
    <s v="200100080053"/>
    <x v="0"/>
    <s v="Erchoro"/>
    <x v="4"/>
    <x v="43"/>
    <n v="7"/>
    <n v="16.03"/>
    <n v="816.35890000000006"/>
    <n v="0"/>
    <n v="0"/>
    <n v="0"/>
    <n v="0"/>
    <n v="0"/>
    <n v="0"/>
    <n v="816"/>
    <x v="0"/>
    <x v="59"/>
    <x v="59"/>
    <x v="2"/>
    <n v="0"/>
    <d v="2025-08-12T00:00:00"/>
    <n v="1"/>
    <x v="0"/>
    <s v="22.21-27 Aug"/>
  </r>
  <r>
    <s v="200100080055"/>
    <x v="0"/>
    <s v="Erchoro"/>
    <x v="4"/>
    <x v="45"/>
    <n v="14"/>
    <n v="47.899999999999991"/>
    <n v="1803.7441999999999"/>
    <n v="0"/>
    <n v="0"/>
    <n v="0"/>
    <n v="0"/>
    <n v="0"/>
    <n v="0"/>
    <n v="1804"/>
    <x v="0"/>
    <x v="60"/>
    <x v="60"/>
    <x v="18"/>
    <n v="0"/>
    <d v="2025-09-23T00:00:00"/>
    <n v="1"/>
    <x v="0"/>
    <s v="22.21-27 Aug"/>
  </r>
  <r>
    <s v="200100080058"/>
    <x v="0"/>
    <s v="Erchoro"/>
    <x v="4"/>
    <x v="51"/>
    <n v="2"/>
    <n v="4.74"/>
    <n v="183.19860000000003"/>
    <n v="0"/>
    <n v="0"/>
    <n v="0"/>
    <n v="0"/>
    <n v="0"/>
    <n v="0"/>
    <n v="183"/>
    <x v="0"/>
    <x v="61"/>
    <x v="61"/>
    <x v="15"/>
    <n v="0"/>
    <d v="2026-02-02T00:00:00"/>
    <n v="1"/>
    <x v="0"/>
    <s v="22.21-27 Aug"/>
  </r>
  <r>
    <s v="200100080059"/>
    <x v="0"/>
    <s v="Erchoro"/>
    <x v="4"/>
    <x v="52"/>
    <n v="14"/>
    <n v="255.01999999999998"/>
    <n v="9730.737799999999"/>
    <n v="0"/>
    <n v="0"/>
    <n v="0"/>
    <n v="6350"/>
    <n v="0"/>
    <n v="0"/>
    <n v="3381"/>
    <x v="0"/>
    <x v="62"/>
    <x v="62"/>
    <x v="19"/>
    <n v="0"/>
    <d v="1899-12-30T00:00:00"/>
    <n v="1"/>
    <x v="0"/>
    <s v="22.21-27 Aug"/>
  </r>
  <r>
    <s v="200100080060"/>
    <x v="0"/>
    <s v="Erchoro"/>
    <x v="4"/>
    <x v="53"/>
    <n v="14"/>
    <n v="117.72999999999999"/>
    <n v="4942.2881999999991"/>
    <n v="0"/>
    <n v="0"/>
    <n v="0"/>
    <n v="0"/>
    <n v="0"/>
    <n v="0"/>
    <n v="4942"/>
    <x v="0"/>
    <x v="63"/>
    <x v="63"/>
    <x v="19"/>
    <n v="0"/>
    <d v="2026-04-04T00:00:00"/>
    <n v="1"/>
    <x v="0"/>
    <s v="22.21-27 Aug"/>
  </r>
  <r>
    <s v="200100090002"/>
    <x v="0"/>
    <s v="Makunda"/>
    <x v="5"/>
    <x v="0"/>
    <n v="7"/>
    <n v="69.98"/>
    <n v="2803.9255000000003"/>
    <n v="0"/>
    <n v="0"/>
    <n v="95.910000000003492"/>
    <n v="0"/>
    <n v="0"/>
    <n v="0"/>
    <n v="2708"/>
    <x v="0"/>
    <x v="64"/>
    <x v="64"/>
    <x v="1"/>
    <s v="UNION BANK OF INDIA"/>
    <d v="2023-09-14T00:00:00"/>
    <n v="1"/>
    <x v="0"/>
    <s v="22.21-27 Aug"/>
  </r>
  <r>
    <s v="200100090016"/>
    <x v="0"/>
    <s v="Makunda"/>
    <x v="5"/>
    <x v="3"/>
    <n v="14"/>
    <n v="183.89999999999998"/>
    <n v="7835.8593000000001"/>
    <n v="0"/>
    <n v="0"/>
    <n v="0"/>
    <n v="0"/>
    <n v="0"/>
    <n v="0"/>
    <n v="7836"/>
    <x v="0"/>
    <x v="65"/>
    <x v="65"/>
    <x v="1"/>
    <s v="UNION BANK OF INDIA"/>
    <d v="2023-09-14T00:00:00"/>
    <n v="1"/>
    <x v="0"/>
    <s v="22.21-27 Aug"/>
  </r>
  <r>
    <s v="200100090017"/>
    <x v="0"/>
    <s v="Makunda"/>
    <x v="5"/>
    <x v="4"/>
    <n v="7"/>
    <n v="93.67"/>
    <n v="3836.6711"/>
    <n v="0"/>
    <n v="0"/>
    <n v="0"/>
    <n v="0"/>
    <n v="0"/>
    <n v="0"/>
    <n v="3837"/>
    <x v="0"/>
    <x v="66"/>
    <x v="66"/>
    <x v="21"/>
    <s v="HDFC BANK"/>
    <d v="2023-09-14T00:00:00"/>
    <n v="1"/>
    <x v="0"/>
    <s v="22.21-27 Aug"/>
  </r>
  <r>
    <s v="200100090030"/>
    <x v="0"/>
    <s v="Makunda"/>
    <x v="5"/>
    <x v="54"/>
    <n v="14"/>
    <n v="189.19000000000003"/>
    <n v="7880.1344999999992"/>
    <n v="0"/>
    <n v="0"/>
    <n v="0"/>
    <n v="0"/>
    <n v="0"/>
    <n v="0"/>
    <n v="7880"/>
    <x v="0"/>
    <x v="67"/>
    <x v="67"/>
    <x v="0"/>
    <s v="Indian Bank "/>
    <d v="2024-11-04T00:00:00"/>
    <n v="1"/>
    <x v="0"/>
    <s v="22.21-27 Aug"/>
  </r>
  <r>
    <s v="200100090031"/>
    <x v="0"/>
    <s v="Makunda"/>
    <x v="5"/>
    <x v="55"/>
    <n v="7"/>
    <n v="56.339999999999996"/>
    <n v="2309.5918000000001"/>
    <n v="0"/>
    <n v="0"/>
    <n v="0"/>
    <n v="0"/>
    <n v="0"/>
    <n v="0"/>
    <n v="2310"/>
    <x v="0"/>
    <x v="68"/>
    <x v="68"/>
    <x v="22"/>
    <s v="BANK OF INDIA"/>
    <d v="2024-12-23T00:00:00"/>
    <n v="1"/>
    <x v="0"/>
    <s v="22.21-27 Aug"/>
  </r>
  <r>
    <s v="200100090032"/>
    <x v="0"/>
    <s v="Makunda"/>
    <x v="5"/>
    <x v="56"/>
    <n v="14"/>
    <n v="48.42"/>
    <n v="2046.3154000000002"/>
    <n v="0"/>
    <n v="0"/>
    <n v="0"/>
    <n v="0"/>
    <n v="0"/>
    <n v="0"/>
    <n v="2046"/>
    <x v="0"/>
    <x v="69"/>
    <x v="69"/>
    <x v="23"/>
    <n v="0"/>
    <d v="2026-06-02T00:00:00"/>
    <n v="1"/>
    <x v="0"/>
    <s v="22.21-27 Aug"/>
  </r>
  <r>
    <s v="200100090034"/>
    <x v="0"/>
    <s v="Makunda"/>
    <x v="5"/>
    <x v="57"/>
    <n v="7"/>
    <n v="23.840000000000003"/>
    <n v="1002.2059"/>
    <n v="0"/>
    <n v="0"/>
    <n v="0"/>
    <n v="0"/>
    <n v="0"/>
    <n v="0"/>
    <n v="1002"/>
    <x v="0"/>
    <x v="70"/>
    <x v="70"/>
    <x v="1"/>
    <n v="0"/>
    <d v="2026-06-22T00:00:00"/>
    <n v="1"/>
    <x v="0"/>
    <s v="22.21-27 Aug"/>
  </r>
  <r>
    <s v="200100150003"/>
    <x v="0"/>
    <s v="BOREYA"/>
    <x v="6"/>
    <x v="21"/>
    <n v="3"/>
    <n v="10.540000000000001"/>
    <n v="428.86380000000003"/>
    <n v="0"/>
    <n v="0"/>
    <n v="0"/>
    <n v="0"/>
    <n v="0"/>
    <n v="0"/>
    <n v="429"/>
    <x v="0"/>
    <x v="71"/>
    <x v="71"/>
    <x v="1"/>
    <s v="UNION BANK OF INDIA"/>
    <d v="2023-12-02T00:00:00"/>
    <n v="1"/>
    <x v="0"/>
    <s v="22.21-27 Aug"/>
  </r>
  <r>
    <s v="200100150006"/>
    <x v="0"/>
    <s v="BOREYA"/>
    <x v="6"/>
    <x v="58"/>
    <n v="10"/>
    <n v="79.38"/>
    <n v="3278.0708999999997"/>
    <n v="0"/>
    <n v="0"/>
    <n v="0"/>
    <n v="0"/>
    <n v="0"/>
    <n v="0"/>
    <n v="3278"/>
    <x v="0"/>
    <x v="72"/>
    <x v="72"/>
    <x v="1"/>
    <s v="UNION BANK OF INDIA"/>
    <d v="2023-12-02T00:00:00"/>
    <n v="1"/>
    <x v="0"/>
    <s v="22.21-27 Aug"/>
  </r>
  <r>
    <s v="200100150013"/>
    <x v="0"/>
    <s v="BOREYA"/>
    <x v="6"/>
    <x v="22"/>
    <n v="13"/>
    <n v="65.930000000000007"/>
    <n v="2687.0688"/>
    <n v="0"/>
    <n v="0"/>
    <n v="0"/>
    <n v="0"/>
    <n v="0"/>
    <n v="0"/>
    <n v="2687"/>
    <x v="0"/>
    <x v="73"/>
    <x v="73"/>
    <x v="0"/>
    <s v="Allahabad Bank "/>
    <d v="2023-12-30T00:00:00"/>
    <n v="1"/>
    <x v="0"/>
    <s v="22.21-27 Aug"/>
  </r>
  <r>
    <s v="200100150014"/>
    <x v="0"/>
    <s v="BOREYA"/>
    <x v="6"/>
    <x v="35"/>
    <n v="13"/>
    <n v="84.820000000000007"/>
    <n v="3862.0722999999998"/>
    <n v="0"/>
    <n v="0"/>
    <n v="0"/>
    <n v="0"/>
    <n v="0"/>
    <n v="0"/>
    <n v="3862"/>
    <x v="0"/>
    <x v="74"/>
    <x v="74"/>
    <x v="1"/>
    <s v="UNION BANK OF INDIA"/>
    <d v="2024-01-13T00:00:00"/>
    <n v="1"/>
    <x v="0"/>
    <s v="22.21-27 Aug"/>
  </r>
  <r>
    <s v="200100150016"/>
    <x v="0"/>
    <s v="BOREYA"/>
    <x v="6"/>
    <x v="3"/>
    <n v="13"/>
    <n v="51.029999999999994"/>
    <n v="2363.8492999999999"/>
    <n v="0"/>
    <n v="0"/>
    <n v="0"/>
    <n v="0"/>
    <n v="0"/>
    <n v="0"/>
    <n v="2364"/>
    <x v="0"/>
    <x v="75"/>
    <x v="75"/>
    <x v="1"/>
    <s v="UNION BANK OF INDIA"/>
    <d v="2024-01-13T00:00:00"/>
    <n v="1"/>
    <x v="0"/>
    <s v="22.21-27 Aug"/>
  </r>
  <r>
    <s v="200100150017"/>
    <x v="0"/>
    <s v="BOREYA"/>
    <x v="6"/>
    <x v="4"/>
    <n v="13"/>
    <n v="57.21"/>
    <n v="2322.0762"/>
    <n v="0"/>
    <n v="0"/>
    <n v="0"/>
    <n v="0"/>
    <n v="0"/>
    <n v="0"/>
    <n v="2322"/>
    <x v="0"/>
    <x v="76"/>
    <x v="76"/>
    <x v="8"/>
    <s v="STATE BANK OF INDIA"/>
    <d v="2024-01-27T00:00:00"/>
    <n v="1"/>
    <x v="0"/>
    <s v="22.21-27 Aug"/>
  </r>
  <r>
    <s v="200100150021"/>
    <x v="0"/>
    <s v="BOREYA"/>
    <x v="6"/>
    <x v="59"/>
    <n v="12"/>
    <n v="51.289999999999992"/>
    <n v="2073.1726000000003"/>
    <n v="0"/>
    <n v="0"/>
    <n v="0"/>
    <n v="0"/>
    <n v="0"/>
    <n v="0"/>
    <n v="2073"/>
    <x v="0"/>
    <x v="77"/>
    <x v="77"/>
    <x v="0"/>
    <s v="Indian bank"/>
    <d v="2024-02-26T00:00:00"/>
    <n v="1"/>
    <x v="0"/>
    <s v="22.21-27 Aug"/>
  </r>
  <r>
    <s v="200100150022"/>
    <x v="0"/>
    <s v="BOREYA"/>
    <x v="6"/>
    <x v="36"/>
    <n v="5"/>
    <n v="8.7199999999999989"/>
    <n v="351.69830000000002"/>
    <n v="0"/>
    <n v="0"/>
    <n v="0"/>
    <n v="0"/>
    <n v="0"/>
    <n v="0"/>
    <n v="352"/>
    <x v="0"/>
    <x v="78"/>
    <x v="78"/>
    <x v="1"/>
    <s v="UNION BANK OF INDIA"/>
    <d v="2024-03-04T00:00:00"/>
    <n v="1"/>
    <x v="0"/>
    <s v="22.21-27 Aug"/>
  </r>
  <r>
    <s v="200100150024"/>
    <x v="0"/>
    <s v="BOREYA"/>
    <x v="6"/>
    <x v="47"/>
    <n v="7"/>
    <n v="17.760000000000002"/>
    <n v="709.90110000000004"/>
    <n v="0"/>
    <n v="0"/>
    <n v="0"/>
    <n v="0"/>
    <n v="0"/>
    <n v="0"/>
    <n v="710"/>
    <x v="0"/>
    <x v="79"/>
    <x v="79"/>
    <x v="1"/>
    <s v="UNION BANK OF INDIA"/>
    <d v="2024-03-09T00:00:00"/>
    <n v="1"/>
    <x v="0"/>
    <s v="22.21-27 Aug"/>
  </r>
  <r>
    <s v="200100150026"/>
    <x v="0"/>
    <s v="BOREYA"/>
    <x v="6"/>
    <x v="23"/>
    <n v="11"/>
    <n v="34.659999999999997"/>
    <n v="1443.1906000000001"/>
    <n v="0"/>
    <n v="0"/>
    <n v="0"/>
    <n v="0"/>
    <n v="0"/>
    <n v="0"/>
    <n v="1443"/>
    <x v="0"/>
    <x v="80"/>
    <x v="80"/>
    <x v="8"/>
    <s v="STATE BANK OF INDIA"/>
    <d v="2024-04-05T00:00:00"/>
    <n v="1"/>
    <x v="0"/>
    <s v="22.21-27 Aug"/>
  </r>
  <r>
    <s v="200100150027"/>
    <x v="0"/>
    <s v="BOREYA"/>
    <x v="6"/>
    <x v="60"/>
    <n v="10"/>
    <n v="142.43999999999997"/>
    <n v="6192.3735000000006"/>
    <n v="0"/>
    <n v="0"/>
    <n v="0"/>
    <n v="0"/>
    <n v="0"/>
    <n v="0"/>
    <n v="6192"/>
    <x v="0"/>
    <x v="81"/>
    <x v="81"/>
    <x v="0"/>
    <s v="Indian bank"/>
    <d v="2024-04-05T00:00:00"/>
    <n v="1"/>
    <x v="0"/>
    <s v="22.21-27 Aug"/>
  </r>
  <r>
    <s v="200100150028"/>
    <x v="0"/>
    <s v="BOREYA"/>
    <x v="6"/>
    <x v="61"/>
    <n v="13"/>
    <n v="48.589999999999996"/>
    <n v="1978.1039000000001"/>
    <n v="0"/>
    <n v="0"/>
    <n v="0"/>
    <n v="0"/>
    <n v="0"/>
    <n v="0"/>
    <n v="1978"/>
    <x v="0"/>
    <x v="82"/>
    <x v="82"/>
    <x v="1"/>
    <s v="UNION BANK OF INDIA"/>
    <d v="2024-04-15T00:00:00"/>
    <n v="1"/>
    <x v="0"/>
    <s v="22.21-27 Aug"/>
  </r>
  <r>
    <s v="200100150034"/>
    <x v="0"/>
    <s v="BOREYA"/>
    <x v="6"/>
    <x v="57"/>
    <n v="13"/>
    <n v="49.23"/>
    <n v="1999.3489"/>
    <n v="0"/>
    <n v="0"/>
    <n v="0"/>
    <n v="0"/>
    <n v="0"/>
    <n v="0"/>
    <n v="1999"/>
    <x v="0"/>
    <x v="83"/>
    <x v="83"/>
    <x v="1"/>
    <s v="UNION BANK OF INDIA"/>
    <d v="2024-05-11T00:00:00"/>
    <n v="1"/>
    <x v="0"/>
    <s v="22.21-27 Aug"/>
  </r>
  <r>
    <s v="200100150035"/>
    <x v="0"/>
    <s v="BOREYA"/>
    <x v="6"/>
    <x v="48"/>
    <n v="6"/>
    <n v="15.010000000000002"/>
    <n v="647.67020000000002"/>
    <n v="0"/>
    <n v="0"/>
    <n v="0"/>
    <n v="0"/>
    <n v="0"/>
    <n v="0"/>
    <n v="648"/>
    <x v="0"/>
    <x v="84"/>
    <x v="84"/>
    <x v="1"/>
    <s v="UNION BANK OF INDIA"/>
    <d v="2024-05-11T00:00:00"/>
    <n v="1"/>
    <x v="0"/>
    <s v="22.21-27 Aug"/>
  </r>
  <r>
    <s v="200100150041"/>
    <x v="0"/>
    <s v="BOREYA"/>
    <x v="6"/>
    <x v="50"/>
    <n v="8"/>
    <n v="30.849999999999998"/>
    <n v="1222.9363000000001"/>
    <n v="0"/>
    <n v="0"/>
    <n v="0"/>
    <n v="0"/>
    <n v="0"/>
    <n v="0"/>
    <n v="1223"/>
    <x v="0"/>
    <x v="85"/>
    <x v="85"/>
    <x v="17"/>
    <s v="CANARA BANK"/>
    <d v="2024-06-29T00:00:00"/>
    <n v="1"/>
    <x v="0"/>
    <s v="22.21-27 Aug"/>
  </r>
  <r>
    <s v="200100150043"/>
    <x v="0"/>
    <s v="BOREYA"/>
    <x v="6"/>
    <x v="62"/>
    <n v="13"/>
    <n v="47.160000000000004"/>
    <n v="1911.8613"/>
    <n v="0"/>
    <n v="0"/>
    <n v="0"/>
    <n v="0"/>
    <n v="0"/>
    <n v="0"/>
    <n v="1912"/>
    <x v="0"/>
    <x v="86"/>
    <x v="86"/>
    <x v="1"/>
    <s v="UNION BANK OF INDIA"/>
    <d v="2024-07-29T00:00:00"/>
    <n v="1"/>
    <x v="0"/>
    <s v="22.21-27 Aug"/>
  </r>
  <r>
    <s v="200100150045"/>
    <x v="0"/>
    <s v="BOREYA"/>
    <x v="6"/>
    <x v="41"/>
    <n v="13"/>
    <n v="45.230000000000004"/>
    <n v="1806.1830999999997"/>
    <n v="0"/>
    <n v="0"/>
    <n v="0"/>
    <n v="0"/>
    <n v="0"/>
    <n v="0"/>
    <n v="1806"/>
    <x v="0"/>
    <x v="87"/>
    <x v="87"/>
    <x v="1"/>
    <s v="UNION BANK OF INDIA"/>
    <d v="2024-07-29T00:00:00"/>
    <n v="1"/>
    <x v="0"/>
    <s v="22.21-27 Aug"/>
  </r>
  <r>
    <s v="200100150046"/>
    <x v="0"/>
    <s v="BOREYA"/>
    <x v="6"/>
    <x v="6"/>
    <n v="7"/>
    <n v="25.65"/>
    <n v="1154.0507"/>
    <n v="0"/>
    <n v="0"/>
    <n v="0"/>
    <n v="0"/>
    <n v="0"/>
    <n v="0"/>
    <n v="1154"/>
    <x v="0"/>
    <x v="88"/>
    <x v="88"/>
    <x v="1"/>
    <s v="UNION BANK OF INDIA"/>
    <d v="2024-08-10T00:00:00"/>
    <n v="1"/>
    <x v="0"/>
    <s v="22.21-27 Aug"/>
  </r>
  <r>
    <s v="200100150051"/>
    <x v="0"/>
    <s v="BOREYA"/>
    <x v="6"/>
    <x v="10"/>
    <n v="7"/>
    <n v="36.72"/>
    <n v="1660.5522000000001"/>
    <n v="0"/>
    <n v="0"/>
    <n v="0"/>
    <n v="0"/>
    <n v="0"/>
    <n v="0"/>
    <n v="1661"/>
    <x v="0"/>
    <x v="89"/>
    <x v="89"/>
    <x v="1"/>
    <s v="UNION BANK OF INDIA"/>
    <d v="2024-09-16T00:00:00"/>
    <n v="1"/>
    <x v="0"/>
    <s v="22.21-27 Aug"/>
  </r>
  <r>
    <s v="200100150054"/>
    <x v="0"/>
    <s v="BOREYA"/>
    <x v="6"/>
    <x v="44"/>
    <n v="9"/>
    <n v="29.590000000000003"/>
    <n v="1288.5642"/>
    <n v="0"/>
    <n v="0"/>
    <n v="0"/>
    <n v="0"/>
    <n v="0"/>
    <n v="0"/>
    <n v="1289"/>
    <x v="0"/>
    <x v="90"/>
    <x v="90"/>
    <x v="1"/>
    <s v="UNION BANK OF INDIA"/>
    <d v="2024-10-21T00:00:00"/>
    <n v="1"/>
    <x v="0"/>
    <s v="22.21-27 Aug"/>
  </r>
  <r>
    <s v="200100150055"/>
    <x v="0"/>
    <s v="BOREYA"/>
    <x v="6"/>
    <x v="45"/>
    <n v="10"/>
    <n v="127.30000000000001"/>
    <n v="5631.5924999999997"/>
    <n v="0"/>
    <n v="0"/>
    <n v="0"/>
    <n v="0"/>
    <n v="0"/>
    <n v="0"/>
    <n v="5632"/>
    <x v="0"/>
    <x v="91"/>
    <x v="91"/>
    <x v="1"/>
    <s v="UNION BANK OF INDIA"/>
    <d v="2024-10-21T00:00:00"/>
    <n v="1"/>
    <x v="0"/>
    <s v="22.21-27 Aug"/>
  </r>
  <r>
    <s v="200100150062"/>
    <x v="0"/>
    <s v="BOREYA"/>
    <x v="6"/>
    <x v="63"/>
    <n v="7"/>
    <n v="13.209999999999999"/>
    <n v="571.2174"/>
    <n v="0"/>
    <n v="0"/>
    <n v="0"/>
    <n v="0"/>
    <n v="0"/>
    <n v="0"/>
    <n v="571"/>
    <x v="0"/>
    <x v="92"/>
    <x v="92"/>
    <x v="19"/>
    <s v="STATE BANK OF INDIA"/>
    <d v="2024-12-09T00:00:00"/>
    <n v="1"/>
    <x v="0"/>
    <s v="22.21-27 Aug"/>
  </r>
  <r>
    <s v="200100150066"/>
    <x v="0"/>
    <s v="BOREYA"/>
    <x v="6"/>
    <x v="12"/>
    <n v="6"/>
    <n v="12.589999999999998"/>
    <n v="503.09620000000001"/>
    <n v="0"/>
    <n v="0"/>
    <n v="0"/>
    <n v="0"/>
    <n v="0"/>
    <n v="0"/>
    <n v="503"/>
    <x v="0"/>
    <x v="93"/>
    <x v="93"/>
    <x v="0"/>
    <n v="0"/>
    <d v="1899-12-30T00:00:00"/>
    <n v="1"/>
    <x v="0"/>
    <s v="22.21-27 Aug"/>
  </r>
  <r>
    <s v="200100150075"/>
    <x v="0"/>
    <s v="BOREYA"/>
    <x v="6"/>
    <x v="64"/>
    <n v="5"/>
    <n v="9.3099999999999987"/>
    <n v="380.77"/>
    <n v="0"/>
    <n v="0"/>
    <n v="0"/>
    <n v="0"/>
    <n v="0"/>
    <n v="0"/>
    <n v="381"/>
    <x v="0"/>
    <x v="94"/>
    <x v="94"/>
    <x v="0"/>
    <n v="0"/>
    <d v="2025-06-04T00:00:00"/>
    <n v="1"/>
    <x v="0"/>
    <s v="22.21-27 Aug"/>
  </r>
  <r>
    <s v="200100150077"/>
    <x v="0"/>
    <s v="BOREYA"/>
    <x v="6"/>
    <x v="14"/>
    <n v="11"/>
    <n v="45.040000000000006"/>
    <n v="1948.7518"/>
    <n v="0"/>
    <n v="0"/>
    <n v="0"/>
    <n v="0"/>
    <n v="0"/>
    <n v="0"/>
    <n v="1949"/>
    <x v="0"/>
    <x v="95"/>
    <x v="95"/>
    <x v="1"/>
    <n v="0"/>
    <d v="2025-07-21T00:00:00"/>
    <n v="1"/>
    <x v="0"/>
    <s v="22.21-27 Aug"/>
  </r>
  <r>
    <s v="200100150078"/>
    <x v="0"/>
    <s v="BOREYA"/>
    <x v="6"/>
    <x v="65"/>
    <n v="13"/>
    <n v="77.400000000000006"/>
    <n v="3080.3762000000002"/>
    <n v="0"/>
    <n v="0"/>
    <n v="0"/>
    <n v="0"/>
    <n v="0"/>
    <n v="0"/>
    <n v="3080"/>
    <x v="0"/>
    <x v="96"/>
    <x v="96"/>
    <x v="1"/>
    <n v="0"/>
    <d v="2025-08-12T00:00:00"/>
    <n v="1"/>
    <x v="0"/>
    <s v="22.21-27 Aug"/>
  </r>
  <r>
    <s v="200100150084"/>
    <x v="0"/>
    <s v="BOREYA"/>
    <x v="6"/>
    <x v="18"/>
    <n v="13"/>
    <n v="34.570000000000007"/>
    <n v="1521.1253999999997"/>
    <n v="0"/>
    <n v="0"/>
    <n v="0"/>
    <n v="0"/>
    <n v="0"/>
    <n v="0"/>
    <n v="1521"/>
    <x v="0"/>
    <x v="97"/>
    <x v="97"/>
    <x v="0"/>
    <n v="0"/>
    <d v="2025-09-16T00:00:00"/>
    <n v="1"/>
    <x v="0"/>
    <s v="22.21-27 Aug"/>
  </r>
  <r>
    <s v="200100150088"/>
    <x v="0"/>
    <s v="BOREYA"/>
    <x v="6"/>
    <x v="66"/>
    <n v="7"/>
    <n v="17.669999999999998"/>
    <n v="724.31650000000002"/>
    <n v="0"/>
    <n v="0"/>
    <n v="0"/>
    <n v="0"/>
    <n v="0"/>
    <n v="0"/>
    <n v="724"/>
    <x v="0"/>
    <x v="98"/>
    <x v="98"/>
    <x v="19"/>
    <n v="0"/>
    <d v="2025-10-19T00:00:00"/>
    <n v="1"/>
    <x v="0"/>
    <s v="22.21-27 Aug"/>
  </r>
  <r>
    <s v="200100150090"/>
    <x v="0"/>
    <s v="BOREYA"/>
    <x v="6"/>
    <x v="20"/>
    <n v="13"/>
    <n v="79.180000000000007"/>
    <n v="3414.2431000000006"/>
    <n v="0"/>
    <n v="0"/>
    <n v="0"/>
    <n v="0"/>
    <n v="0"/>
    <n v="0"/>
    <n v="3414"/>
    <x v="0"/>
    <x v="99"/>
    <x v="99"/>
    <x v="1"/>
    <n v="0"/>
    <d v="2025-11-04T00:00:00"/>
    <n v="1"/>
    <x v="0"/>
    <s v="22.21-27 Aug"/>
  </r>
  <r>
    <s v="200100150091"/>
    <x v="0"/>
    <s v="BOREYA"/>
    <x v="6"/>
    <x v="67"/>
    <n v="13"/>
    <n v="124.12"/>
    <n v="5117.0640000000003"/>
    <n v="0"/>
    <n v="0"/>
    <n v="0"/>
    <n v="0"/>
    <n v="0"/>
    <n v="0"/>
    <n v="5117"/>
    <x v="0"/>
    <x v="100"/>
    <x v="100"/>
    <x v="0"/>
    <n v="0"/>
    <d v="2025-11-04T00:00:00"/>
    <n v="1"/>
    <x v="0"/>
    <s v="22.21-27 Aug"/>
  </r>
  <r>
    <s v="200100150094"/>
    <x v="0"/>
    <s v="BOREYA"/>
    <x v="6"/>
    <x v="68"/>
    <n v="7"/>
    <n v="21.48"/>
    <n v="932.06269999999995"/>
    <n v="0"/>
    <n v="0"/>
    <n v="0"/>
    <n v="0"/>
    <n v="0"/>
    <n v="0"/>
    <n v="932"/>
    <x v="0"/>
    <x v="101"/>
    <x v="101"/>
    <x v="1"/>
    <n v="0"/>
    <d v="2025-12-15T00:00:00"/>
    <n v="1"/>
    <x v="0"/>
    <s v="22.21-27 Aug"/>
  </r>
  <r>
    <s v="200100150095"/>
    <x v="0"/>
    <s v="BOREYA"/>
    <x v="6"/>
    <x v="69"/>
    <n v="7"/>
    <n v="40.059999999999995"/>
    <n v="1740.5828999999999"/>
    <n v="0"/>
    <n v="0"/>
    <n v="0"/>
    <n v="0"/>
    <n v="0"/>
    <n v="0"/>
    <n v="1741"/>
    <x v="0"/>
    <x v="102"/>
    <x v="102"/>
    <x v="0"/>
    <n v="0"/>
    <d v="2025-12-15T00:00:00"/>
    <n v="1"/>
    <x v="0"/>
    <s v="22.21-27 Aug"/>
  </r>
  <r>
    <s v="200100150096"/>
    <x v="0"/>
    <s v="BOREYA"/>
    <x v="6"/>
    <x v="70"/>
    <n v="13"/>
    <n v="44.76"/>
    <n v="2007.7634"/>
    <n v="0"/>
    <n v="0"/>
    <n v="0"/>
    <n v="0"/>
    <n v="0"/>
    <n v="0"/>
    <n v="2008"/>
    <x v="0"/>
    <x v="103"/>
    <x v="103"/>
    <x v="1"/>
    <n v="0"/>
    <d v="2025-12-22T00:00:00"/>
    <n v="1"/>
    <x v="0"/>
    <s v="22.21-27 Aug"/>
  </r>
  <r>
    <s v="200100150097"/>
    <x v="0"/>
    <s v="BOREYA"/>
    <x v="6"/>
    <x v="71"/>
    <n v="7"/>
    <n v="15.77"/>
    <n v="710.44670000000008"/>
    <n v="0"/>
    <n v="0"/>
    <n v="0"/>
    <n v="0"/>
    <n v="0"/>
    <n v="0"/>
    <n v="710"/>
    <x v="0"/>
    <x v="104"/>
    <x v="104"/>
    <x v="1"/>
    <n v="0"/>
    <d v="2025-12-22T00:00:00"/>
    <n v="1"/>
    <x v="0"/>
    <s v="22.21-27 Aug"/>
  </r>
  <r>
    <s v="200100150098"/>
    <x v="0"/>
    <s v="BOREYA"/>
    <x v="6"/>
    <x v="72"/>
    <n v="13"/>
    <n v="74.850000000000009"/>
    <n v="3183.9503"/>
    <n v="0"/>
    <n v="0"/>
    <n v="0"/>
    <n v="0"/>
    <n v="0"/>
    <n v="0"/>
    <n v="3184"/>
    <x v="0"/>
    <x v="105"/>
    <x v="105"/>
    <x v="24"/>
    <n v="0"/>
    <d v="2025-12-29T00:00:00"/>
    <n v="1"/>
    <x v="0"/>
    <s v="22.21-27 Aug"/>
  </r>
  <r>
    <s v="200100150099"/>
    <x v="0"/>
    <s v="BOREYA"/>
    <x v="6"/>
    <x v="73"/>
    <n v="12"/>
    <n v="23.93"/>
    <n v="1019.4105"/>
    <n v="0"/>
    <n v="0"/>
    <n v="0"/>
    <n v="0"/>
    <n v="0"/>
    <n v="0"/>
    <n v="1019"/>
    <x v="0"/>
    <x v="106"/>
    <x v="106"/>
    <x v="25"/>
    <n v="0"/>
    <d v="2026-01-12T00:00:00"/>
    <n v="1"/>
    <x v="0"/>
    <s v="22.21-27 Aug"/>
  </r>
  <r>
    <s v="200100150100"/>
    <x v="0"/>
    <s v="BOREYA"/>
    <x v="6"/>
    <x v="74"/>
    <n v="12"/>
    <n v="109.16000000000001"/>
    <n v="4489.9193999999998"/>
    <n v="0"/>
    <n v="0"/>
    <n v="0"/>
    <n v="0"/>
    <n v="0"/>
    <n v="0"/>
    <n v="4490"/>
    <x v="0"/>
    <x v="107"/>
    <x v="107"/>
    <x v="26"/>
    <n v="0"/>
    <d v="2026-01-27T00:00:00"/>
    <n v="1"/>
    <x v="0"/>
    <s v="22.21-27 Aug"/>
  </r>
  <r>
    <s v="200100150101"/>
    <x v="0"/>
    <s v="BOREYA"/>
    <x v="6"/>
    <x v="75"/>
    <n v="13"/>
    <n v="80.3"/>
    <n v="3189.8330999999998"/>
    <n v="0"/>
    <n v="0"/>
    <n v="0"/>
    <n v="0"/>
    <n v="0"/>
    <n v="0"/>
    <n v="3190"/>
    <x v="0"/>
    <x v="108"/>
    <x v="108"/>
    <x v="0"/>
    <n v="0"/>
    <d v="2026-02-16T00:00:00"/>
    <n v="1"/>
    <x v="0"/>
    <s v="22.21-27 Aug"/>
  </r>
  <r>
    <s v="200100150102"/>
    <x v="0"/>
    <s v="BOREYA"/>
    <x v="6"/>
    <x v="76"/>
    <n v="13"/>
    <n v="70.27"/>
    <n v="2982.3704999999995"/>
    <n v="0"/>
    <n v="0"/>
    <n v="0"/>
    <n v="0"/>
    <n v="0"/>
    <n v="0"/>
    <n v="2982"/>
    <x v="0"/>
    <x v="109"/>
    <x v="109"/>
    <x v="0"/>
    <n v="0"/>
    <d v="2026-02-16T00:00:00"/>
    <n v="1"/>
    <x v="0"/>
    <s v="22.21-27 Aug"/>
  </r>
  <r>
    <s v="200100150104"/>
    <x v="0"/>
    <s v="BOREYA"/>
    <x v="6"/>
    <x v="77"/>
    <n v="12"/>
    <n v="50.61"/>
    <n v="2078.7732999999998"/>
    <n v="0"/>
    <n v="0"/>
    <n v="0"/>
    <n v="0"/>
    <n v="0"/>
    <n v="0"/>
    <n v="2079"/>
    <x v="0"/>
    <x v="110"/>
    <x v="110"/>
    <x v="0"/>
    <n v="0"/>
    <d v="2026-02-23T00:00:00"/>
    <n v="1"/>
    <x v="0"/>
    <s v="22.21-27 Aug"/>
  </r>
  <r>
    <s v="200100150107"/>
    <x v="0"/>
    <s v="BOREYA"/>
    <x v="6"/>
    <x v="78"/>
    <n v="13"/>
    <n v="33.410000000000004"/>
    <n v="1348.5739000000001"/>
    <n v="0"/>
    <n v="0"/>
    <n v="0"/>
    <n v="0"/>
    <n v="0"/>
    <n v="0"/>
    <n v="1349"/>
    <x v="0"/>
    <x v="111"/>
    <x v="111"/>
    <x v="1"/>
    <n v="0"/>
    <d v="2026-03-30T00:00:00"/>
    <n v="1"/>
    <x v="0"/>
    <s v="22.21-27 Aug"/>
  </r>
  <r>
    <s v="200100150108"/>
    <x v="0"/>
    <s v="BOREYA"/>
    <x v="6"/>
    <x v="79"/>
    <n v="11"/>
    <n v="42.739999999999995"/>
    <n v="1916.2329000000002"/>
    <n v="0"/>
    <n v="0"/>
    <n v="0"/>
    <n v="0"/>
    <n v="0"/>
    <n v="0"/>
    <n v="1916"/>
    <x v="0"/>
    <x v="112"/>
    <x v="112"/>
    <x v="1"/>
    <n v="0"/>
    <d v="2026-04-04T00:00:00"/>
    <n v="1"/>
    <x v="0"/>
    <s v="22.21-27 Aug"/>
  </r>
  <r>
    <s v="200100150109"/>
    <x v="0"/>
    <s v="BOREYA"/>
    <x v="6"/>
    <x v="80"/>
    <n v="11"/>
    <n v="60.72"/>
    <n v="2486.5541000000003"/>
    <n v="0"/>
    <n v="0"/>
    <n v="0"/>
    <n v="0"/>
    <n v="0"/>
    <n v="0"/>
    <n v="2487"/>
    <x v="0"/>
    <x v="95"/>
    <x v="113"/>
    <x v="24"/>
    <n v="0"/>
    <d v="2026-04-04T00:00:00"/>
    <n v="1"/>
    <x v="0"/>
    <s v="22.21-27 Aug"/>
  </r>
  <r>
    <s v="200100150110"/>
    <x v="0"/>
    <s v="BOREYA"/>
    <x v="6"/>
    <x v="81"/>
    <n v="13"/>
    <n v="97.6"/>
    <n v="3994.1808999999998"/>
    <n v="0"/>
    <n v="0"/>
    <n v="0"/>
    <n v="0"/>
    <n v="0"/>
    <n v="0"/>
    <n v="3994"/>
    <x v="0"/>
    <x v="113"/>
    <x v="114"/>
    <x v="8"/>
    <n v="0"/>
    <d v="2026-06-02T00:00:00"/>
    <n v="1"/>
    <x v="0"/>
    <s v="22.21-27 Aug"/>
  </r>
  <r>
    <s v="200100150111"/>
    <x v="0"/>
    <s v="BOREYA"/>
    <x v="6"/>
    <x v="82"/>
    <n v="13"/>
    <n v="50.15"/>
    <n v="2038.2173"/>
    <n v="0"/>
    <n v="0"/>
    <n v="0"/>
    <n v="0"/>
    <n v="0"/>
    <n v="0"/>
    <n v="2038"/>
    <x v="0"/>
    <x v="114"/>
    <x v="115"/>
    <x v="1"/>
    <n v="0"/>
    <d v="2026-06-02T00:00:00"/>
    <n v="1"/>
    <x v="0"/>
    <s v="22.21-27 Aug"/>
  </r>
  <r>
    <s v="200100150112"/>
    <x v="0"/>
    <s v="BOREYA"/>
    <x v="6"/>
    <x v="27"/>
    <n v="12"/>
    <n v="47.390000000000008"/>
    <n v="1902.0621000000001"/>
    <n v="0"/>
    <n v="0"/>
    <n v="0"/>
    <n v="0"/>
    <n v="0"/>
    <n v="0"/>
    <n v="1902"/>
    <x v="0"/>
    <x v="115"/>
    <x v="116"/>
    <x v="27"/>
    <n v="0"/>
    <d v="2026-06-30T00:00:00"/>
    <n v="1"/>
    <x v="0"/>
    <s v="22.21-27 Aug"/>
  </r>
  <r>
    <s v="200100150113"/>
    <x v="0"/>
    <s v="BOREYA"/>
    <x v="6"/>
    <x v="83"/>
    <n v="13"/>
    <n v="62.6"/>
    <n v="2540.2901000000002"/>
    <n v="0"/>
    <n v="0"/>
    <n v="0"/>
    <n v="0"/>
    <n v="0"/>
    <n v="0"/>
    <n v="2540"/>
    <x v="0"/>
    <x v="116"/>
    <x v="117"/>
    <x v="1"/>
    <n v="0"/>
    <d v="2026-06-30T00:00:00"/>
    <n v="1"/>
    <x v="0"/>
    <s v="22.21-27 Aug"/>
  </r>
  <r>
    <s v="200100150114"/>
    <x v="0"/>
    <s v="BOREYA"/>
    <x v="6"/>
    <x v="84"/>
    <n v="13"/>
    <n v="42.64"/>
    <n v="1785.0820000000001"/>
    <n v="0"/>
    <n v="0"/>
    <n v="0"/>
    <n v="0"/>
    <n v="0"/>
    <n v="0"/>
    <n v="1785"/>
    <x v="0"/>
    <x v="117"/>
    <x v="118"/>
    <x v="1"/>
    <n v="0"/>
    <d v="2026-07-06T00:00:00"/>
    <n v="1"/>
    <x v="0"/>
    <s v="22.21-27 Aug"/>
  </r>
  <r>
    <s v="200100150116"/>
    <x v="0"/>
    <s v="BOREYA"/>
    <x v="6"/>
    <x v="29"/>
    <n v="13"/>
    <n v="51.58"/>
    <n v="2054.7027999999996"/>
    <n v="0"/>
    <n v="0"/>
    <n v="0"/>
    <n v="0"/>
    <n v="0"/>
    <n v="0"/>
    <n v="2055"/>
    <x v="0"/>
    <x v="118"/>
    <x v="119"/>
    <x v="1"/>
    <n v="0"/>
    <d v="2026-07-28T00:00:00"/>
    <n v="1"/>
    <x v="0"/>
    <s v="22.21-27 Aug"/>
  </r>
  <r>
    <s v="200100150118"/>
    <x v="0"/>
    <s v="BOREYA"/>
    <x v="6"/>
    <x v="85"/>
    <n v="13"/>
    <n v="260.65999999999997"/>
    <n v="11288.473999999998"/>
    <n v="0"/>
    <n v="0"/>
    <n v="0"/>
    <n v="0"/>
    <n v="0"/>
    <n v="0"/>
    <n v="11288"/>
    <x v="0"/>
    <x v="119"/>
    <x v="120"/>
    <x v="28"/>
    <n v="0"/>
    <d v="2026-08-17T00:00:00"/>
    <n v="1"/>
    <x v="0"/>
    <s v="22.21-27 Aug"/>
  </r>
  <r>
    <s v="200100150119"/>
    <x v="0"/>
    <s v="BOREYA"/>
    <x v="6"/>
    <x v="86"/>
    <n v="12"/>
    <n v="75.97"/>
    <n v="3013.7074000000002"/>
    <n v="0"/>
    <n v="0"/>
    <n v="0"/>
    <n v="0"/>
    <n v="0"/>
    <n v="0"/>
    <n v="3014"/>
    <x v="0"/>
    <x v="120"/>
    <x v="121"/>
    <x v="29"/>
    <n v="0"/>
    <d v="1899-12-30T00:00:00"/>
    <n v="1"/>
    <x v="1"/>
    <s v="22.21-27 Aug"/>
  </r>
  <r>
    <s v="200100170002"/>
    <x v="0"/>
    <s v="DIGHIYA"/>
    <x v="7"/>
    <x v="0"/>
    <n v="14"/>
    <n v="255.3"/>
    <n v="11264.812600000001"/>
    <n v="0"/>
    <n v="0"/>
    <n v="2287.34"/>
    <n v="0"/>
    <n v="0"/>
    <n v="0"/>
    <n v="8977"/>
    <x v="0"/>
    <x v="121"/>
    <x v="122"/>
    <x v="9"/>
    <s v="PUNJAB NATIONAL BANK "/>
    <d v="2023-12-02T00:00:00"/>
    <n v="1"/>
    <x v="0"/>
    <s v="22.21-27 Aug"/>
  </r>
  <r>
    <s v="200100170007"/>
    <x v="0"/>
    <s v="DIGHIYA"/>
    <x v="7"/>
    <x v="87"/>
    <n v="2"/>
    <n v="11.11"/>
    <n v="697.73199999999997"/>
    <n v="0"/>
    <n v="0"/>
    <n v="0"/>
    <n v="0"/>
    <n v="0"/>
    <n v="0"/>
    <n v="698"/>
    <x v="0"/>
    <x v="122"/>
    <x v="123"/>
    <x v="11"/>
    <s v="BANK OF INDIA"/>
    <d v="2023-12-26T00:00:00"/>
    <n v="1"/>
    <x v="0"/>
    <s v="22.21-27 Aug"/>
  </r>
  <r>
    <s v="200100170010"/>
    <x v="0"/>
    <s v="DIGHIYA"/>
    <x v="7"/>
    <x v="2"/>
    <n v="7"/>
    <n v="17.010000000000002"/>
    <n v="875.33429999999998"/>
    <n v="0"/>
    <n v="0"/>
    <n v="0"/>
    <n v="0"/>
    <n v="0"/>
    <n v="0"/>
    <n v="875"/>
    <x v="0"/>
    <x v="123"/>
    <x v="124"/>
    <x v="9"/>
    <s v="PUNJAB NATIONAL BANK "/>
    <d v="2023-12-30T00:00:00"/>
    <n v="1"/>
    <x v="0"/>
    <s v="22.21-27 Aug"/>
  </r>
  <r>
    <s v="200100170018"/>
    <x v="0"/>
    <s v="DIGHIYA"/>
    <x v="7"/>
    <x v="88"/>
    <n v="6"/>
    <n v="17.279999999999998"/>
    <n v="720.32640000000004"/>
    <n v="0"/>
    <n v="0"/>
    <n v="0"/>
    <n v="0"/>
    <n v="0"/>
    <n v="0"/>
    <n v="720"/>
    <x v="0"/>
    <x v="31"/>
    <x v="125"/>
    <x v="11"/>
    <s v="BANK OF INDIA"/>
    <d v="2024-03-09T00:00:00"/>
    <n v="1"/>
    <x v="0"/>
    <s v="22.21-27 Aug"/>
  </r>
  <r>
    <s v="200100170019"/>
    <x v="0"/>
    <s v="DIGHIYA"/>
    <x v="7"/>
    <x v="5"/>
    <n v="3"/>
    <n v="5.6999999999999993"/>
    <n v="282.38"/>
    <n v="0"/>
    <n v="0"/>
    <n v="0"/>
    <n v="0"/>
    <n v="0"/>
    <n v="0"/>
    <n v="282"/>
    <x v="0"/>
    <x v="124"/>
    <x v="126"/>
    <x v="11"/>
    <s v="BKID0004959"/>
    <d v="2024-05-11T00:00:00"/>
    <n v="1"/>
    <x v="0"/>
    <s v="22.21-27 Aug"/>
  </r>
  <r>
    <s v="200100170020"/>
    <x v="0"/>
    <s v="DIGHIYA"/>
    <x v="7"/>
    <x v="89"/>
    <n v="7"/>
    <n v="13.599999999999998"/>
    <n v="620.29239999999993"/>
    <n v="0"/>
    <n v="0"/>
    <n v="0"/>
    <n v="0"/>
    <n v="0"/>
    <n v="0"/>
    <n v="620"/>
    <x v="0"/>
    <x v="125"/>
    <x v="127"/>
    <x v="11"/>
    <s v="BANK OF INDIA"/>
    <d v="2024-07-08T00:00:00"/>
    <n v="1"/>
    <x v="0"/>
    <s v="22.21-27 Aug"/>
  </r>
  <r>
    <s v="200100170024"/>
    <x v="0"/>
    <s v="DIGHIYA"/>
    <x v="7"/>
    <x v="47"/>
    <n v="4"/>
    <n v="9.81"/>
    <n v="476.61189999999999"/>
    <n v="0"/>
    <n v="0"/>
    <n v="0"/>
    <n v="0"/>
    <n v="0"/>
    <n v="0"/>
    <n v="477"/>
    <x v="0"/>
    <x v="126"/>
    <x v="128"/>
    <x v="13"/>
    <n v="0"/>
    <d v="1899-12-30T00:00:00"/>
    <n v="1"/>
    <x v="0"/>
    <s v="22.21-27 Aug"/>
  </r>
  <r>
    <s v="200100170025"/>
    <x v="0"/>
    <s v="DIGHIYA"/>
    <x v="7"/>
    <x v="90"/>
    <n v="7"/>
    <n v="34.51"/>
    <n v="1236.6801999999998"/>
    <n v="0"/>
    <n v="0"/>
    <n v="0"/>
    <n v="0"/>
    <n v="0"/>
    <n v="0"/>
    <n v="1237"/>
    <x v="0"/>
    <x v="31"/>
    <x v="129"/>
    <x v="11"/>
    <n v="0"/>
    <d v="1899-12-30T00:00:00"/>
    <n v="1"/>
    <x v="0"/>
    <s v="22.21-27 Aug"/>
  </r>
  <r>
    <s v="200100170026"/>
    <x v="0"/>
    <s v="DIGHIYA"/>
    <x v="7"/>
    <x v="23"/>
    <n v="8"/>
    <n v="23.39"/>
    <n v="1057.7563"/>
    <n v="0"/>
    <n v="0"/>
    <n v="0"/>
    <n v="0"/>
    <n v="0"/>
    <n v="0"/>
    <n v="1058"/>
    <x v="0"/>
    <x v="127"/>
    <x v="130"/>
    <x v="13"/>
    <n v="0"/>
    <d v="2025-05-27T00:00:00"/>
    <n v="1"/>
    <x v="0"/>
    <s v="22.21-27 Aug"/>
  </r>
  <r>
    <s v="200100170027"/>
    <x v="0"/>
    <s v="DIGHIYA"/>
    <x v="7"/>
    <x v="60"/>
    <n v="7"/>
    <n v="13.43"/>
    <n v="782.5213"/>
    <n v="0"/>
    <n v="0"/>
    <n v="0"/>
    <n v="0"/>
    <n v="0"/>
    <n v="0"/>
    <n v="783"/>
    <x v="0"/>
    <x v="128"/>
    <x v="131"/>
    <x v="11"/>
    <n v="0"/>
    <d v="2025-09-02T00:00:00"/>
    <n v="1"/>
    <x v="0"/>
    <s v="22.21-27 Aug"/>
  </r>
  <r>
    <s v="200100170028"/>
    <x v="0"/>
    <s v="DIGHIYA"/>
    <x v="7"/>
    <x v="61"/>
    <n v="3"/>
    <n v="21.79"/>
    <n v="829.11759999999992"/>
    <n v="0"/>
    <n v="0"/>
    <n v="0"/>
    <n v="0"/>
    <n v="0"/>
    <n v="0"/>
    <n v="829"/>
    <x v="0"/>
    <x v="129"/>
    <x v="132"/>
    <x v="13"/>
    <n v="0"/>
    <d v="2025-09-02T00:00:00"/>
    <n v="1"/>
    <x v="0"/>
    <s v="22.21-27 Aug"/>
  </r>
  <r>
    <s v="200100170029"/>
    <x v="0"/>
    <s v="DIGHIYA"/>
    <x v="7"/>
    <x v="38"/>
    <n v="7"/>
    <n v="17.700000000000003"/>
    <n v="838.59270000000004"/>
    <n v="0"/>
    <n v="0"/>
    <n v="0"/>
    <n v="0"/>
    <n v="0"/>
    <n v="0"/>
    <n v="839"/>
    <x v="0"/>
    <x v="130"/>
    <x v="133"/>
    <x v="9"/>
    <n v="0"/>
    <d v="2025-09-02T00:00:00"/>
    <n v="1"/>
    <x v="0"/>
    <s v="22.21-27 Aug"/>
  </r>
  <r>
    <s v="200100170030"/>
    <x v="0"/>
    <s v="DIGHIYA"/>
    <x v="7"/>
    <x v="54"/>
    <n v="7"/>
    <n v="15.84"/>
    <n v="586.44389999999999"/>
    <n v="0"/>
    <n v="0"/>
    <n v="0"/>
    <n v="0"/>
    <n v="0"/>
    <n v="0"/>
    <n v="586"/>
    <x v="0"/>
    <x v="131"/>
    <x v="134"/>
    <x v="11"/>
    <n v="0"/>
    <d v="2025-09-02T00:00:00"/>
    <n v="1"/>
    <x v="0"/>
    <s v="22.21-27 Aug"/>
  </r>
  <r>
    <s v="200100170033"/>
    <x v="0"/>
    <s v="DIGHIYA"/>
    <x v="7"/>
    <x v="39"/>
    <n v="4"/>
    <n v="9.44"/>
    <n v="518.04060000000004"/>
    <n v="0"/>
    <n v="0"/>
    <n v="0"/>
    <n v="0"/>
    <n v="0"/>
    <n v="0"/>
    <n v="518"/>
    <x v="0"/>
    <x v="132"/>
    <x v="135"/>
    <x v="19"/>
    <n v="0"/>
    <d v="2026-01-12T00:00:00"/>
    <n v="1"/>
    <x v="0"/>
    <s v="22.21-27 Aug"/>
  </r>
  <r>
    <s v="200100170034"/>
    <x v="0"/>
    <s v="DIGHIYA"/>
    <x v="7"/>
    <x v="57"/>
    <n v="3"/>
    <n v="8.74"/>
    <n v="425.64639999999997"/>
    <n v="0"/>
    <n v="0"/>
    <n v="0"/>
    <n v="0"/>
    <n v="0"/>
    <n v="0"/>
    <n v="426"/>
    <x v="0"/>
    <x v="133"/>
    <x v="136"/>
    <x v="11"/>
    <n v="0"/>
    <d v="2026-02-02T00:00:00"/>
    <n v="1"/>
    <x v="0"/>
    <s v="22.21-27 Aug"/>
  </r>
  <r>
    <s v="200100170037"/>
    <x v="0"/>
    <s v="DIGHIYA"/>
    <x v="7"/>
    <x v="91"/>
    <n v="2"/>
    <n v="6.84"/>
    <n v="321.64699999999993"/>
    <n v="0"/>
    <n v="0"/>
    <n v="0"/>
    <n v="0"/>
    <n v="0"/>
    <n v="0"/>
    <n v="322"/>
    <x v="0"/>
    <x v="134"/>
    <x v="137"/>
    <x v="11"/>
    <n v="0"/>
    <d v="2026-06-22T00:00:00"/>
    <n v="1"/>
    <x v="0"/>
    <s v="22.21-27 Aug"/>
  </r>
  <r>
    <s v="200100170038"/>
    <x v="0"/>
    <s v="DIGHIYA"/>
    <x v="7"/>
    <x v="92"/>
    <n v="14"/>
    <n v="45.599999999999994"/>
    <n v="2110.2078999999999"/>
    <n v="0"/>
    <n v="0"/>
    <n v="0"/>
    <n v="0"/>
    <n v="0"/>
    <n v="0"/>
    <n v="2110"/>
    <x v="0"/>
    <x v="135"/>
    <x v="138"/>
    <x v="11"/>
    <n v="0"/>
    <d v="2026-07-13T00:00:00"/>
    <n v="1"/>
    <x v="0"/>
    <s v="22.21-27 Aug"/>
  </r>
  <r>
    <s v="200100230004"/>
    <x v="0"/>
    <s v="KATARPA"/>
    <x v="8"/>
    <x v="1"/>
    <n v="14"/>
    <n v="52.37"/>
    <n v="2633.8877000000002"/>
    <n v="0"/>
    <n v="0"/>
    <n v="0"/>
    <n v="0"/>
    <n v="0"/>
    <s v="Release1"/>
    <n v="2634"/>
    <x v="0"/>
    <x v="136"/>
    <x v="139"/>
    <x v="15"/>
    <s v="INDIAN OVERSEAS BANK"/>
    <d v="2024-03-09T00:00:00"/>
    <n v="1"/>
    <x v="0"/>
    <s v="22.21-27 Aug"/>
  </r>
  <r>
    <s v="200100230008"/>
    <x v="0"/>
    <s v="KATARPA"/>
    <x v="8"/>
    <x v="31"/>
    <n v="7"/>
    <n v="32.279999999999994"/>
    <n v="1703.5094999999997"/>
    <n v="0"/>
    <n v="0"/>
    <n v="0"/>
    <n v="0"/>
    <n v="0"/>
    <s v="Release1"/>
    <n v="1704"/>
    <x v="0"/>
    <x v="137"/>
    <x v="140"/>
    <x v="19"/>
    <s v="STATE BANK OF INDIA"/>
    <d v="2024-03-09T00:00:00"/>
    <n v="1"/>
    <x v="0"/>
    <s v="22.21-27 Aug"/>
  </r>
  <r>
    <s v="200100230010"/>
    <x v="0"/>
    <s v="KATARPA"/>
    <x v="8"/>
    <x v="2"/>
    <n v="4"/>
    <n v="3.76"/>
    <n v="156.7689"/>
    <n v="0"/>
    <n v="0"/>
    <n v="0"/>
    <n v="0"/>
    <n v="0"/>
    <s v="Release1"/>
    <n v="157"/>
    <x v="0"/>
    <x v="138"/>
    <x v="141"/>
    <x v="15"/>
    <s v="INDIAN OVERSEAS BANK"/>
    <d v="2024-03-09T00:00:00"/>
    <n v="1"/>
    <x v="0"/>
    <s v="22.21-27 Aug"/>
  </r>
  <r>
    <s v="200100230011"/>
    <x v="0"/>
    <s v="KATARPA"/>
    <x v="8"/>
    <x v="33"/>
    <n v="13"/>
    <n v="55.160000000000011"/>
    <n v="2313.73"/>
    <n v="0"/>
    <n v="0"/>
    <n v="30"/>
    <n v="0"/>
    <n v="0"/>
    <s v="Release1"/>
    <n v="2284"/>
    <x v="0"/>
    <x v="139"/>
    <x v="142"/>
    <x v="19"/>
    <s v="STATE BANK OF INDIA"/>
    <d v="2024-03-09T00:00:00"/>
    <n v="1"/>
    <x v="0"/>
    <s v="22.21-27 Aug"/>
  </r>
  <r>
    <s v="200100230015"/>
    <x v="0"/>
    <s v="KATARPA"/>
    <x v="8"/>
    <x v="93"/>
    <n v="7"/>
    <n v="43.21"/>
    <n v="1963.6010000000001"/>
    <n v="0"/>
    <n v="0"/>
    <n v="0"/>
    <n v="0"/>
    <n v="0"/>
    <s v="Release1"/>
    <n v="1964"/>
    <x v="0"/>
    <x v="140"/>
    <x v="143"/>
    <x v="2"/>
    <s v="BANK OF INDIA"/>
    <d v="2024-02-12T00:00:00"/>
    <n v="1"/>
    <x v="0"/>
    <s v="22.21-27 Aug"/>
  </r>
  <r>
    <s v="200100230016"/>
    <x v="0"/>
    <s v="KATARPA"/>
    <x v="8"/>
    <x v="3"/>
    <n v="14"/>
    <n v="60.120000000000019"/>
    <n v="2515.8946000000001"/>
    <n v="0"/>
    <n v="0"/>
    <n v="0"/>
    <n v="0"/>
    <n v="0"/>
    <s v="Release1"/>
    <n v="2516"/>
    <x v="0"/>
    <x v="141"/>
    <x v="144"/>
    <x v="2"/>
    <s v="BANK OF INDIA"/>
    <d v="2024-02-12T00:00:00"/>
    <n v="1"/>
    <x v="0"/>
    <s v="22.21-27 Aug"/>
  </r>
  <r>
    <s v="200100230021"/>
    <x v="0"/>
    <s v="KATARPA"/>
    <x v="8"/>
    <x v="59"/>
    <n v="14"/>
    <n v="64.19"/>
    <n v="2653.0533000000005"/>
    <n v="0"/>
    <n v="0"/>
    <n v="0"/>
    <n v="0"/>
    <n v="0"/>
    <s v="Release1"/>
    <n v="2653"/>
    <x v="0"/>
    <x v="142"/>
    <x v="145"/>
    <x v="2"/>
    <s v="BANK OF INDIA"/>
    <d v="2024-03-09T00:00:00"/>
    <n v="1"/>
    <x v="0"/>
    <s v="22.21-27 Aug"/>
  </r>
  <r>
    <s v="200100230023"/>
    <x v="0"/>
    <s v="KATARPA"/>
    <x v="8"/>
    <x v="37"/>
    <n v="6"/>
    <n v="59.47"/>
    <n v="2547.9753000000001"/>
    <n v="0"/>
    <n v="0"/>
    <n v="39"/>
    <n v="0"/>
    <n v="0"/>
    <s v="Release1"/>
    <n v="2509"/>
    <x v="0"/>
    <x v="143"/>
    <x v="146"/>
    <x v="14"/>
    <s v="Indian bank"/>
    <d v="2024-03-09T00:00:00"/>
    <n v="1"/>
    <x v="0"/>
    <s v="22.21-27 Aug"/>
  </r>
  <r>
    <s v="200100230024"/>
    <x v="0"/>
    <s v="KATARPA"/>
    <x v="8"/>
    <x v="47"/>
    <n v="14"/>
    <n v="38.700000000000003"/>
    <n v="1579.7505000000001"/>
    <n v="0"/>
    <n v="0"/>
    <n v="0"/>
    <n v="0"/>
    <n v="0"/>
    <s v="Release1"/>
    <n v="1580"/>
    <x v="0"/>
    <x v="144"/>
    <x v="147"/>
    <x v="2"/>
    <s v="BANK OF INDIA"/>
    <d v="2024-03-09T00:00:00"/>
    <n v="1"/>
    <x v="0"/>
    <s v="22.21-27 Aug"/>
  </r>
  <r>
    <s v="200100230026"/>
    <x v="0"/>
    <s v="KATARPA"/>
    <x v="8"/>
    <x v="23"/>
    <n v="11"/>
    <n v="38.869999999999997"/>
    <n v="2129.0818999999997"/>
    <n v="0"/>
    <n v="0"/>
    <n v="0"/>
    <n v="0"/>
    <n v="0"/>
    <s v="Release1"/>
    <n v="2129"/>
    <x v="0"/>
    <x v="145"/>
    <x v="148"/>
    <x v="2"/>
    <s v="BANK OF INDIA"/>
    <d v="2024-03-09T00:00:00"/>
    <n v="1"/>
    <x v="0"/>
    <s v="22.21-27 Aug"/>
  </r>
  <r>
    <s v="200100230027"/>
    <x v="0"/>
    <s v="KATARPA"/>
    <x v="8"/>
    <x v="60"/>
    <n v="7"/>
    <n v="16.940000000000001"/>
    <n v="697.0485000000001"/>
    <n v="0"/>
    <n v="0"/>
    <n v="0"/>
    <n v="0"/>
    <n v="0"/>
    <s v="Release1"/>
    <n v="697"/>
    <x v="0"/>
    <x v="146"/>
    <x v="149"/>
    <x v="15"/>
    <s v="INDIAN OVERSEAS BANK"/>
    <s v="19/03/2024"/>
    <n v="1"/>
    <x v="0"/>
    <s v="22.21-27 Aug"/>
  </r>
  <r>
    <s v="200100230030"/>
    <x v="0"/>
    <s v="KATARPA"/>
    <x v="8"/>
    <x v="54"/>
    <n v="8"/>
    <n v="22.14"/>
    <n v="920.61659999999995"/>
    <n v="0"/>
    <n v="0"/>
    <n v="0"/>
    <n v="0"/>
    <n v="0"/>
    <s v="Release1"/>
    <n v="921"/>
    <x v="0"/>
    <x v="55"/>
    <x v="150"/>
    <x v="16"/>
    <s v="STATE BANK OF INDIA"/>
    <d v="2024-04-15T00:00:00"/>
    <n v="1"/>
    <x v="0"/>
    <s v="22.21-27 Aug"/>
  </r>
  <r>
    <s v="200100230032"/>
    <x v="0"/>
    <s v="KATARPA"/>
    <x v="8"/>
    <x v="56"/>
    <n v="14"/>
    <n v="30.19"/>
    <n v="1303.6382999999998"/>
    <n v="0"/>
    <n v="0"/>
    <n v="0"/>
    <n v="0"/>
    <n v="0"/>
    <s v="Release1"/>
    <n v="1304"/>
    <x v="0"/>
    <x v="147"/>
    <x v="151"/>
    <x v="16"/>
    <s v="STATE BANK OF INDIA"/>
    <d v="2024-05-11T00:00:00"/>
    <n v="1"/>
    <x v="0"/>
    <s v="22.21-27 Aug"/>
  </r>
  <r>
    <s v="200100230033"/>
    <x v="0"/>
    <s v="KATARPA"/>
    <x v="8"/>
    <x v="39"/>
    <n v="13"/>
    <n v="80.510000000000005"/>
    <n v="3323.7961000000005"/>
    <n v="0"/>
    <n v="0"/>
    <n v="0"/>
    <n v="0"/>
    <n v="0"/>
    <s v="Release1"/>
    <n v="3324"/>
    <x v="0"/>
    <x v="55"/>
    <x v="152"/>
    <x v="2"/>
    <s v="BANK OF INDIA"/>
    <d v="2024-05-27T00:00:00"/>
    <n v="1"/>
    <x v="0"/>
    <s v="22.21-27 Aug"/>
  </r>
  <r>
    <s v="200100230041"/>
    <x v="0"/>
    <s v="KATARPA"/>
    <x v="8"/>
    <x v="50"/>
    <n v="3"/>
    <n v="4.2300000000000004"/>
    <n v="225.2595"/>
    <n v="0"/>
    <n v="0"/>
    <n v="0"/>
    <n v="0"/>
    <n v="0"/>
    <s v="Release1"/>
    <n v="225"/>
    <x v="0"/>
    <x v="148"/>
    <x v="153"/>
    <x v="15"/>
    <s v="INDIAN OVERSEAS BANK"/>
    <d v="2024-08-10T00:00:00"/>
    <n v="1"/>
    <x v="0"/>
    <s v="22.21-27 Aug"/>
  </r>
  <r>
    <s v="200100230046"/>
    <x v="0"/>
    <s v="KATARPA"/>
    <x v="8"/>
    <x v="6"/>
    <n v="14"/>
    <n v="37.659999999999997"/>
    <n v="1537.2924"/>
    <n v="0"/>
    <n v="0"/>
    <n v="0"/>
    <n v="0"/>
    <n v="0"/>
    <s v="Release1"/>
    <n v="1537"/>
    <x v="0"/>
    <x v="149"/>
    <x v="154"/>
    <x v="15"/>
    <s v="INDIAN OVERSEAS BANK"/>
    <d v="2024-09-21T00:00:00"/>
    <n v="1"/>
    <x v="0"/>
    <s v="22.21-27 Aug"/>
  </r>
  <r>
    <s v="200100230048"/>
    <x v="0"/>
    <s v="KATARPA"/>
    <x v="8"/>
    <x v="8"/>
    <n v="5"/>
    <n v="13.639999999999999"/>
    <n v="571.82929999999999"/>
    <n v="0"/>
    <n v="0"/>
    <n v="0"/>
    <n v="0"/>
    <n v="0"/>
    <s v="Release1"/>
    <n v="572"/>
    <x v="0"/>
    <x v="150"/>
    <x v="155"/>
    <x v="16"/>
    <s v="STATE BANK OF INDIA"/>
    <d v="2024-09-21T00:00:00"/>
    <n v="1"/>
    <x v="0"/>
    <s v="22.21-27 Aug"/>
  </r>
  <r>
    <s v="200100230051"/>
    <x v="0"/>
    <s v="KATARPA"/>
    <x v="8"/>
    <x v="10"/>
    <n v="11"/>
    <n v="27.060000000000006"/>
    <n v="1137.0289"/>
    <n v="0"/>
    <n v="0"/>
    <n v="0"/>
    <n v="0"/>
    <n v="0"/>
    <s v="Release1"/>
    <n v="1137"/>
    <x v="0"/>
    <x v="151"/>
    <x v="156"/>
    <x v="19"/>
    <s v="STATE BANK OF INDIA"/>
    <d v="1899-12-30T00:00:00"/>
    <n v="1"/>
    <x v="0"/>
    <s v="22.21-27 Aug"/>
  </r>
  <r>
    <s v="200100230056"/>
    <x v="0"/>
    <s v="KATARPA"/>
    <x v="8"/>
    <x v="46"/>
    <n v="14"/>
    <n v="29.18"/>
    <n v="1310.2405999999999"/>
    <n v="0"/>
    <n v="0"/>
    <n v="0"/>
    <n v="0"/>
    <n v="0"/>
    <s v="Release1"/>
    <n v="1310"/>
    <x v="0"/>
    <x v="152"/>
    <x v="157"/>
    <x v="30"/>
    <n v="0"/>
    <d v="1899-12-30T00:00:00"/>
    <n v="1"/>
    <x v="0"/>
    <s v="22.21-27 Aug"/>
  </r>
  <r>
    <s v="200100230065"/>
    <x v="0"/>
    <s v="KATARPA"/>
    <x v="8"/>
    <x v="94"/>
    <n v="14"/>
    <n v="41.77"/>
    <n v="1682.8961999999999"/>
    <n v="0"/>
    <n v="0"/>
    <n v="0"/>
    <n v="0"/>
    <n v="0"/>
    <s v="Release1"/>
    <n v="1683"/>
    <x v="0"/>
    <x v="153"/>
    <x v="158"/>
    <x v="2"/>
    <n v="0"/>
    <d v="2026-01-12T00:00:00"/>
    <n v="1"/>
    <x v="0"/>
    <s v="22.21-27 Aug"/>
  </r>
  <r>
    <s v="200100230066"/>
    <x v="0"/>
    <s v="KATARPA"/>
    <x v="8"/>
    <x v="12"/>
    <n v="7"/>
    <n v="8.93"/>
    <n v="391.327"/>
    <n v="0"/>
    <n v="0"/>
    <n v="0"/>
    <n v="0"/>
    <n v="0"/>
    <s v="Release1"/>
    <n v="391"/>
    <x v="0"/>
    <x v="154"/>
    <x v="159"/>
    <x v="15"/>
    <n v="0"/>
    <d v="2026-02-09T00:00:00"/>
    <n v="1"/>
    <x v="0"/>
    <s v="22.21-27 Aug"/>
  </r>
  <r>
    <s v="200100230070"/>
    <x v="0"/>
    <s v="KATARPA"/>
    <x v="8"/>
    <x v="95"/>
    <n v="7"/>
    <n v="21.240000000000002"/>
    <n v="861.04449999999997"/>
    <n v="0"/>
    <n v="0"/>
    <n v="0"/>
    <n v="0"/>
    <n v="0"/>
    <s v="Release1"/>
    <n v="861"/>
    <x v="0"/>
    <x v="155"/>
    <x v="160"/>
    <x v="31"/>
    <n v="0"/>
    <d v="2026-04-20T00:00:00"/>
    <n v="1"/>
    <x v="0"/>
    <s v="22.21-27 Aug"/>
  </r>
  <r>
    <s v="200100270002"/>
    <x v="0"/>
    <s v="MURTO"/>
    <x v="9"/>
    <x v="0"/>
    <n v="1"/>
    <n v="1.54"/>
    <n v="67.144000000000005"/>
    <n v="0"/>
    <n v="0"/>
    <n v="0"/>
    <n v="0"/>
    <n v="0"/>
    <n v="0"/>
    <n v="67"/>
    <x v="0"/>
    <x v="156"/>
    <x v="161"/>
    <x v="9"/>
    <s v="PUNJAB NATIONAL BANK "/>
    <s v="19/03/2024"/>
    <n v="1"/>
    <x v="0"/>
    <s v="22.21-27 Aug"/>
  </r>
  <r>
    <s v="200100270004"/>
    <x v="0"/>
    <s v="MURTO"/>
    <x v="9"/>
    <x v="1"/>
    <n v="7"/>
    <n v="16.309999999999999"/>
    <n v="778.96199999999999"/>
    <n v="0"/>
    <n v="0"/>
    <n v="0"/>
    <n v="0"/>
    <n v="0"/>
    <n v="0"/>
    <n v="779"/>
    <x v="0"/>
    <x v="157"/>
    <x v="162"/>
    <x v="10"/>
    <s v="CANARA BANK"/>
    <d v="2024-03-09T00:00:00"/>
    <n v="1"/>
    <x v="0"/>
    <s v="22.21-27 Aug"/>
  </r>
  <r>
    <s v="200100270023"/>
    <x v="0"/>
    <s v="MURTO"/>
    <x v="9"/>
    <x v="37"/>
    <n v="14"/>
    <n v="70.06"/>
    <n v="2620.2950000000005"/>
    <n v="0"/>
    <n v="0"/>
    <n v="0"/>
    <n v="0"/>
    <n v="0"/>
    <n v="0"/>
    <n v="2620"/>
    <x v="0"/>
    <x v="158"/>
    <x v="163"/>
    <x v="10"/>
    <s v="CANARA BANK"/>
    <d v="2024-06-22T00:00:00"/>
    <n v="1"/>
    <x v="0"/>
    <s v="22.21-27 Aug"/>
  </r>
  <r>
    <s v="200100270026"/>
    <x v="0"/>
    <s v="MURTO"/>
    <x v="9"/>
    <x v="23"/>
    <n v="14"/>
    <n v="66.13"/>
    <n v="2623.3764999999999"/>
    <n v="0"/>
    <n v="0"/>
    <n v="0"/>
    <n v="0"/>
    <n v="0"/>
    <n v="0"/>
    <n v="2623"/>
    <x v="0"/>
    <x v="159"/>
    <x v="164"/>
    <x v="19"/>
    <s v="STATE BANK OF INDIA"/>
    <d v="2024-07-22T00:00:00"/>
    <n v="1"/>
    <x v="0"/>
    <s v="22.21-27 Aug"/>
  </r>
  <r>
    <s v="200100270030"/>
    <x v="0"/>
    <s v="MURTO"/>
    <x v="9"/>
    <x v="54"/>
    <n v="7"/>
    <n v="12.729999999999999"/>
    <n v="632.32240000000002"/>
    <n v="0"/>
    <n v="0"/>
    <n v="0"/>
    <n v="0"/>
    <n v="0"/>
    <n v="0"/>
    <n v="632"/>
    <x v="0"/>
    <x v="160"/>
    <x v="165"/>
    <x v="19"/>
    <s v="STATE BANK OF INDIA"/>
    <d v="2024-08-27T00:00:00"/>
    <n v="1"/>
    <x v="0"/>
    <s v="22.21-27 Aug"/>
  </r>
  <r>
    <s v="200100270036"/>
    <x v="0"/>
    <s v="MURTO"/>
    <x v="9"/>
    <x v="96"/>
    <n v="5"/>
    <n v="6.8800000000000008"/>
    <n v="275.05509999999998"/>
    <n v="0"/>
    <n v="0"/>
    <n v="0"/>
    <n v="0"/>
    <n v="0"/>
    <n v="0"/>
    <n v="275"/>
    <x v="0"/>
    <x v="161"/>
    <x v="166"/>
    <x v="13"/>
    <s v="UCO BANK "/>
    <d v="2024-11-23T00:00:00"/>
    <n v="1"/>
    <x v="0"/>
    <s v="22.21-27 Aug"/>
  </r>
  <r>
    <s v="200100270037"/>
    <x v="0"/>
    <s v="MURTO"/>
    <x v="9"/>
    <x v="91"/>
    <n v="14"/>
    <n v="46.01"/>
    <n v="1920.5054"/>
    <n v="0"/>
    <n v="0"/>
    <n v="0"/>
    <n v="0"/>
    <n v="0"/>
    <n v="0"/>
    <n v="1921"/>
    <x v="0"/>
    <x v="162"/>
    <x v="167"/>
    <x v="10"/>
    <n v="0"/>
    <d v="1899-12-30T00:00:00"/>
    <n v="1"/>
    <x v="0"/>
    <s v="22.21-27 Aug"/>
  </r>
  <r>
    <s v="200100270047"/>
    <x v="0"/>
    <s v="MURTO"/>
    <x v="9"/>
    <x v="7"/>
    <n v="14"/>
    <n v="64.48"/>
    <n v="2672.3940999999995"/>
    <n v="0"/>
    <n v="0"/>
    <n v="0"/>
    <n v="0"/>
    <n v="0"/>
    <n v="0"/>
    <n v="2672"/>
    <x v="0"/>
    <x v="163"/>
    <x v="168"/>
    <x v="10"/>
    <n v="0"/>
    <d v="1899-12-30T00:00:00"/>
    <n v="1"/>
    <x v="0"/>
    <s v="22.21-27 Aug"/>
  </r>
  <r>
    <s v="200100270075"/>
    <x v="0"/>
    <s v="MURTO"/>
    <x v="9"/>
    <x v="64"/>
    <n v="7"/>
    <n v="20.439999999999998"/>
    <n v="991.31049999999993"/>
    <n v="0"/>
    <n v="0"/>
    <n v="0"/>
    <n v="0"/>
    <n v="0"/>
    <n v="0"/>
    <n v="991"/>
    <x v="0"/>
    <x v="164"/>
    <x v="169"/>
    <x v="10"/>
    <n v="0"/>
    <d v="2025-07-21T00:00:00"/>
    <n v="1"/>
    <x v="0"/>
    <s v="22.21-27 Aug"/>
  </r>
  <r>
    <s v="200100270085"/>
    <x v="0"/>
    <s v="MURTO"/>
    <x v="9"/>
    <x v="97"/>
    <n v="7"/>
    <n v="33.119999999999997"/>
    <n v="1471.3589000000002"/>
    <n v="0"/>
    <n v="0"/>
    <n v="0"/>
    <n v="0"/>
    <n v="0"/>
    <n v="0"/>
    <n v="1471"/>
    <x v="0"/>
    <x v="165"/>
    <x v="170"/>
    <x v="32"/>
    <n v="0"/>
    <d v="2026-04-20T00:00:00"/>
    <n v="1"/>
    <x v="0"/>
    <s v="22.21-27 Aug"/>
  </r>
  <r>
    <s v="200100270092"/>
    <x v="0"/>
    <s v="MURTO"/>
    <x v="9"/>
    <x v="98"/>
    <n v="2"/>
    <n v="4.09"/>
    <n v="176.12750000000003"/>
    <n v="0"/>
    <n v="0"/>
    <n v="0"/>
    <n v="0"/>
    <n v="0"/>
    <n v="0"/>
    <n v="176"/>
    <x v="0"/>
    <x v="120"/>
    <x v="121"/>
    <x v="29"/>
    <n v="0"/>
    <d v="1899-12-30T00:00:00"/>
    <n v="1"/>
    <x v="1"/>
    <s v="22.21-27 Aug"/>
  </r>
  <r>
    <s v="200100330002"/>
    <x v="0"/>
    <s v="KHATRIKHATANGA"/>
    <x v="10"/>
    <x v="0"/>
    <n v="14"/>
    <n v="296.20000000000005"/>
    <n v="12886.198199999999"/>
    <n v="0"/>
    <n v="0"/>
    <n v="500.23999999999978"/>
    <n v="0"/>
    <n v="0"/>
    <n v="0"/>
    <n v="12386"/>
    <x v="0"/>
    <x v="166"/>
    <x v="171"/>
    <x v="11"/>
    <s v="BOI"/>
    <s v="25/04/2024"/>
    <n v="1"/>
    <x v="0"/>
    <s v="22.21-27 Aug"/>
  </r>
  <r>
    <s v="200100330014"/>
    <x v="0"/>
    <s v="KHATRIKHATANGA"/>
    <x v="10"/>
    <x v="35"/>
    <n v="14"/>
    <n v="26.66"/>
    <n v="1417.5492999999999"/>
    <n v="0"/>
    <n v="0"/>
    <n v="0"/>
    <n v="0"/>
    <n v="0"/>
    <n v="0"/>
    <n v="1418"/>
    <x v="0"/>
    <x v="167"/>
    <x v="172"/>
    <x v="19"/>
    <n v="0"/>
    <d v="2026-02-09T00:00:00"/>
    <n v="1"/>
    <x v="0"/>
    <s v="22.21-27 Aug"/>
  </r>
  <r>
    <s v="200100360002"/>
    <x v="0"/>
    <s v="GHAGHRA"/>
    <x v="11"/>
    <x v="0"/>
    <n v="1"/>
    <n v="42.25"/>
    <n v="1901.25"/>
    <n v="0"/>
    <n v="0"/>
    <n v="28.280000000000655"/>
    <n v="0"/>
    <n v="0"/>
    <n v="0"/>
    <n v="1873"/>
    <x v="0"/>
    <x v="168"/>
    <x v="173"/>
    <x v="10"/>
    <s v="CANARA BANK"/>
    <d v="2024-06-01T00:00:00"/>
    <n v="1"/>
    <x v="0"/>
    <s v="22.21-27 Aug"/>
  </r>
  <r>
    <s v="200100360011"/>
    <x v="0"/>
    <s v="GHAGHRA"/>
    <x v="11"/>
    <x v="33"/>
    <n v="6"/>
    <n v="75.33"/>
    <n v="3158.8346000000001"/>
    <n v="0"/>
    <n v="0"/>
    <n v="0"/>
    <n v="0"/>
    <n v="0"/>
    <n v="0"/>
    <n v="3159"/>
    <x v="0"/>
    <x v="169"/>
    <x v="174"/>
    <x v="13"/>
    <n v="0"/>
    <d v="2025-09-16T00:00:00"/>
    <n v="1"/>
    <x v="0"/>
    <s v="22.21-27 Aug"/>
  </r>
  <r>
    <s v="200100360012"/>
    <x v="0"/>
    <s v="GHAGHRA"/>
    <x v="11"/>
    <x v="34"/>
    <n v="4"/>
    <n v="7.9399999999999995"/>
    <n v="352.71820000000002"/>
    <n v="0"/>
    <n v="0"/>
    <n v="0"/>
    <n v="0"/>
    <n v="0"/>
    <n v="0"/>
    <n v="353"/>
    <x v="0"/>
    <x v="170"/>
    <x v="175"/>
    <x v="13"/>
    <n v="0"/>
    <d v="2025-11-17T00:00:00"/>
    <n v="1"/>
    <x v="0"/>
    <s v="22.21-27 Aug"/>
  </r>
  <r>
    <s v="200100380002"/>
    <x v="0"/>
    <s v="TIKRA TOLI"/>
    <x v="12"/>
    <x v="0"/>
    <n v="9"/>
    <n v="177.59"/>
    <n v="6917.5609000000004"/>
    <n v="0"/>
    <n v="0"/>
    <n v="399"/>
    <n v="0"/>
    <n v="0"/>
    <n v="0"/>
    <n v="6519"/>
    <x v="0"/>
    <x v="171"/>
    <x v="176"/>
    <x v="11"/>
    <s v="BANK OF INDIA"/>
    <d v="2024-05-11T00:00:00"/>
    <n v="1"/>
    <x v="0"/>
    <s v="22.21-27 Aug"/>
  </r>
  <r>
    <s v="200100400002"/>
    <x v="0"/>
    <s v="Gargaon2"/>
    <x v="13"/>
    <x v="0"/>
    <n v="12"/>
    <n v="139.79999999999998"/>
    <n v="5432.5322999999999"/>
    <n v="0"/>
    <n v="0"/>
    <n v="637.43000000000029"/>
    <n v="0"/>
    <n v="0"/>
    <n v="0"/>
    <n v="4795"/>
    <x v="0"/>
    <x v="172"/>
    <x v="177"/>
    <x v="9"/>
    <s v="PUNJAB NATIONAL BANK "/>
    <d v="2024-08-21T00:00:00"/>
    <n v="1"/>
    <x v="0"/>
    <s v="22.21-27 Aug"/>
  </r>
  <r>
    <s v="200100400003"/>
    <x v="0"/>
    <s v="Gargaon2"/>
    <x v="13"/>
    <x v="21"/>
    <n v="14"/>
    <n v="290.97999999999996"/>
    <n v="11381.088899999999"/>
    <n v="0"/>
    <n v="0"/>
    <n v="0"/>
    <n v="0"/>
    <n v="0"/>
    <n v="0"/>
    <n v="11381"/>
    <x v="0"/>
    <x v="173"/>
    <x v="178"/>
    <x v="19"/>
    <s v="STATE BANK OF INDIA"/>
    <d v="2024-08-10T00:00:00"/>
    <n v="1"/>
    <x v="0"/>
    <s v="22.21-27 Aug"/>
  </r>
  <r>
    <s v="200100400004"/>
    <x v="0"/>
    <s v="Gargaon2"/>
    <x v="13"/>
    <x v="1"/>
    <n v="10"/>
    <n v="97.15"/>
    <n v="3854.9605999999994"/>
    <n v="0"/>
    <n v="0"/>
    <n v="0"/>
    <n v="0"/>
    <n v="0"/>
    <n v="0"/>
    <n v="3855"/>
    <x v="0"/>
    <x v="174"/>
    <x v="179"/>
    <x v="9"/>
    <s v="PUNJAB NATIONAL BANK "/>
    <d v="2024-11-12T00:00:00"/>
    <n v="1"/>
    <x v="0"/>
    <s v="22.21-27 Aug"/>
  </r>
  <r>
    <s v="200100400007"/>
    <x v="0"/>
    <s v="Gargaon2"/>
    <x v="13"/>
    <x v="87"/>
    <n v="11"/>
    <n v="63.25"/>
    <n v="2792.1314000000002"/>
    <n v="0"/>
    <n v="0"/>
    <n v="0"/>
    <n v="0"/>
    <n v="0"/>
    <n v="0"/>
    <n v="2792"/>
    <x v="0"/>
    <x v="1"/>
    <x v="180"/>
    <x v="12"/>
    <s v="STATE BANK OF INDIA"/>
    <d v="2024-10-07T00:00:00"/>
    <n v="1"/>
    <x v="0"/>
    <s v="22.21-27 Aug"/>
  </r>
  <r>
    <s v="200100400014"/>
    <x v="0"/>
    <s v="Gargaon2"/>
    <x v="13"/>
    <x v="35"/>
    <n v="10"/>
    <n v="32.150000000000006"/>
    <n v="1127.1823999999999"/>
    <n v="0"/>
    <n v="0"/>
    <n v="0"/>
    <n v="0"/>
    <n v="0"/>
    <n v="0"/>
    <n v="1127"/>
    <x v="0"/>
    <x v="175"/>
    <x v="181"/>
    <x v="33"/>
    <n v="0"/>
    <d v="2025-06-04T00:00:00"/>
    <n v="1"/>
    <x v="0"/>
    <s v="22.21-27 Aug"/>
  </r>
  <r>
    <s v="200100400017"/>
    <x v="0"/>
    <s v="Gargaon2"/>
    <x v="13"/>
    <x v="4"/>
    <n v="7"/>
    <n v="34.26"/>
    <n v="1199.7451999999998"/>
    <n v="0"/>
    <n v="0"/>
    <n v="0"/>
    <n v="0"/>
    <n v="0"/>
    <n v="0"/>
    <n v="1200"/>
    <x v="0"/>
    <x v="176"/>
    <x v="182"/>
    <x v="19"/>
    <n v="0"/>
    <d v="2025-11-25T00:00:00"/>
    <n v="1"/>
    <x v="0"/>
    <s v="22.21-27 Aug"/>
  </r>
  <r>
    <s v="200100400018"/>
    <x v="0"/>
    <s v="Gargaon2"/>
    <x v="13"/>
    <x v="88"/>
    <n v="7"/>
    <n v="17.130000000000003"/>
    <n v="1002.7219000000001"/>
    <n v="0"/>
    <n v="0"/>
    <n v="0"/>
    <n v="0"/>
    <n v="0"/>
    <n v="0"/>
    <n v="1003"/>
    <x v="0"/>
    <x v="177"/>
    <x v="183"/>
    <x v="12"/>
    <n v="0"/>
    <d v="2025-12-22T00:00:00"/>
    <n v="1"/>
    <x v="0"/>
    <s v="22.21-27 Aug"/>
  </r>
  <r>
    <s v="200100400019"/>
    <x v="0"/>
    <s v="Gargaon2"/>
    <x v="13"/>
    <x v="5"/>
    <n v="7"/>
    <n v="37.36"/>
    <n v="1422.731"/>
    <n v="0"/>
    <n v="0"/>
    <n v="0"/>
    <n v="0"/>
    <n v="0"/>
    <n v="0"/>
    <n v="1423"/>
    <x v="0"/>
    <x v="178"/>
    <x v="184"/>
    <x v="9"/>
    <n v="0"/>
    <d v="2026-02-02T00:00:00"/>
    <n v="1"/>
    <x v="0"/>
    <s v="22.21-27 Aug"/>
  </r>
  <r>
    <s v="200100410007"/>
    <x v="0"/>
    <s v="TERO"/>
    <x v="14"/>
    <x v="87"/>
    <n v="14"/>
    <n v="29.900000000000002"/>
    <n v="1310.4512"/>
    <n v="0"/>
    <n v="0"/>
    <n v="0"/>
    <n v="0"/>
    <n v="0"/>
    <n v="0"/>
    <n v="1310"/>
    <x v="0"/>
    <x v="179"/>
    <x v="185"/>
    <x v="19"/>
    <s v="STATE BANK OF INDIA"/>
    <d v="2024-08-31T00:00:00"/>
    <n v="1"/>
    <x v="0"/>
    <s v="22.21-27 Aug"/>
  </r>
  <r>
    <s v="200100410055"/>
    <x v="0"/>
    <s v="TERO"/>
    <x v="14"/>
    <x v="45"/>
    <n v="13"/>
    <n v="54.18"/>
    <n v="2810.3889999999997"/>
    <n v="0"/>
    <n v="0"/>
    <n v="0"/>
    <n v="0"/>
    <n v="0"/>
    <n v="0"/>
    <n v="2810"/>
    <x v="0"/>
    <x v="180"/>
    <x v="186"/>
    <x v="10"/>
    <n v="0"/>
    <d v="2025-08-04T00:00:00"/>
    <n v="1"/>
    <x v="0"/>
    <s v="22.21-27 Aug"/>
  </r>
  <r>
    <s v="200100410057"/>
    <x v="0"/>
    <s v="TERO"/>
    <x v="14"/>
    <x v="99"/>
    <n v="13"/>
    <n v="34.46"/>
    <n v="1418.6308000000001"/>
    <n v="0"/>
    <n v="0"/>
    <n v="0"/>
    <n v="0"/>
    <n v="0"/>
    <n v="0"/>
    <n v="1419"/>
    <x v="0"/>
    <x v="181"/>
    <x v="187"/>
    <x v="34"/>
    <n v="0"/>
    <d v="2025-08-26T00:00:00"/>
    <n v="1"/>
    <x v="0"/>
    <s v="22.21-27 Aug"/>
  </r>
  <r>
    <s v="200100410058"/>
    <x v="0"/>
    <s v="TERO"/>
    <x v="14"/>
    <x v="51"/>
    <n v="14"/>
    <n v="45"/>
    <n v="1963.4229999999998"/>
    <n v="0"/>
    <n v="0"/>
    <n v="0"/>
    <n v="0"/>
    <n v="0"/>
    <n v="0"/>
    <n v="1963"/>
    <x v="0"/>
    <x v="182"/>
    <x v="188"/>
    <x v="33"/>
    <n v="0"/>
    <d v="2025-11-17T00:00:00"/>
    <n v="1"/>
    <x v="0"/>
    <s v="22.21-27 Aug"/>
  </r>
  <r>
    <s v="200100410064"/>
    <x v="0"/>
    <s v="TERO"/>
    <x v="14"/>
    <x v="11"/>
    <n v="7"/>
    <n v="13.000000000000002"/>
    <n v="614.82380000000001"/>
    <n v="0"/>
    <n v="0"/>
    <n v="0"/>
    <n v="0"/>
    <n v="0"/>
    <n v="0"/>
    <n v="615"/>
    <x v="0"/>
    <x v="183"/>
    <x v="189"/>
    <x v="19"/>
    <n v="0"/>
    <d v="2026-01-19T00:00:00"/>
    <n v="1"/>
    <x v="0"/>
    <s v="22.21-27 Aug"/>
  </r>
  <r>
    <s v="200100410066"/>
    <x v="0"/>
    <s v="TERO"/>
    <x v="14"/>
    <x v="12"/>
    <n v="7"/>
    <n v="22.84"/>
    <n v="984.44100000000014"/>
    <n v="0"/>
    <n v="0"/>
    <n v="0"/>
    <n v="0"/>
    <n v="0"/>
    <n v="0"/>
    <n v="984"/>
    <x v="0"/>
    <x v="184"/>
    <x v="190"/>
    <x v="19"/>
    <n v="0"/>
    <d v="2026-01-27T00:00:00"/>
    <n v="1"/>
    <x v="0"/>
    <s v="22.21-27 Aug"/>
  </r>
  <r>
    <s v="200100410069"/>
    <x v="0"/>
    <s v="TERO"/>
    <x v="14"/>
    <x v="100"/>
    <n v="13"/>
    <n v="23.080000000000002"/>
    <n v="1029.6541999999999"/>
    <n v="0"/>
    <n v="0"/>
    <n v="0"/>
    <n v="0"/>
    <n v="0"/>
    <n v="0"/>
    <n v="1030"/>
    <x v="0"/>
    <x v="185"/>
    <x v="191"/>
    <x v="19"/>
    <n v="0"/>
    <d v="2026-06-09T00:00:00"/>
    <n v="1"/>
    <x v="0"/>
    <s v="22.21-27 Aug"/>
  </r>
  <r>
    <s v="200100410071"/>
    <x v="0"/>
    <s v="TERO"/>
    <x v="14"/>
    <x v="101"/>
    <n v="13"/>
    <n v="41.940000000000005"/>
    <n v="1650.3354000000002"/>
    <n v="0"/>
    <n v="0"/>
    <n v="0"/>
    <n v="0"/>
    <n v="0"/>
    <n v="0"/>
    <n v="1650"/>
    <x v="0"/>
    <x v="186"/>
    <x v="192"/>
    <x v="19"/>
    <n v="0"/>
    <d v="2026-06-22T00:00:00"/>
    <n v="1"/>
    <x v="0"/>
    <s v="22.21-27 Aug"/>
  </r>
  <r>
    <s v="200100410072"/>
    <x v="0"/>
    <s v="TERO"/>
    <x v="14"/>
    <x v="102"/>
    <n v="14"/>
    <n v="48"/>
    <n v="1826.3585999999998"/>
    <n v="0"/>
    <n v="0"/>
    <n v="0"/>
    <n v="0"/>
    <n v="0"/>
    <n v="0"/>
    <n v="1826"/>
    <x v="0"/>
    <x v="187"/>
    <x v="193"/>
    <x v="10"/>
    <n v="0"/>
    <d v="2026-07-06T00:00:00"/>
    <n v="1"/>
    <x v="0"/>
    <s v="22.21-27 Aug"/>
  </r>
  <r>
    <s v="200100420004"/>
    <x v="0"/>
    <s v="RONHE"/>
    <x v="15"/>
    <x v="1"/>
    <n v="7"/>
    <n v="10.36"/>
    <n v="401.04370000000006"/>
    <n v="0"/>
    <n v="0"/>
    <n v="0"/>
    <n v="0"/>
    <n v="0"/>
    <n v="0"/>
    <n v="401"/>
    <x v="0"/>
    <x v="188"/>
    <x v="194"/>
    <x v="2"/>
    <s v="BANK OF INDIA"/>
    <d v="2024-09-30T00:00:00"/>
    <n v="1"/>
    <x v="0"/>
    <s v="22.21-27 Aug"/>
  </r>
  <r>
    <s v="200100420005"/>
    <x v="0"/>
    <s v="RONHE"/>
    <x v="15"/>
    <x v="30"/>
    <n v="14"/>
    <n v="35.320000000000007"/>
    <n v="2320.7217000000001"/>
    <n v="0"/>
    <n v="0"/>
    <n v="0"/>
    <n v="0"/>
    <n v="0"/>
    <n v="0"/>
    <n v="2321"/>
    <x v="0"/>
    <x v="189"/>
    <x v="195"/>
    <x v="2"/>
    <s v="BANK OF INDIA"/>
    <d v="2024-09-07T00:00:00"/>
    <n v="1"/>
    <x v="0"/>
    <s v="22.21-27 Aug"/>
  </r>
  <r>
    <s v="200100420008"/>
    <x v="0"/>
    <s v="RONHE"/>
    <x v="15"/>
    <x v="31"/>
    <n v="4"/>
    <n v="5.36"/>
    <n v="252.27900000000002"/>
    <n v="0"/>
    <n v="0"/>
    <n v="0"/>
    <n v="0"/>
    <n v="0"/>
    <n v="0"/>
    <n v="252"/>
    <x v="0"/>
    <x v="190"/>
    <x v="196"/>
    <x v="35"/>
    <s v="BANK OF INDIA"/>
    <d v="2024-09-07T00:00:00"/>
    <n v="1"/>
    <x v="0"/>
    <s v="22.21-27 Aug"/>
  </r>
  <r>
    <s v="200100420009"/>
    <x v="0"/>
    <s v="RONHE"/>
    <x v="15"/>
    <x v="32"/>
    <n v="14"/>
    <n v="52.279999999999987"/>
    <n v="2111.9043999999999"/>
    <n v="0"/>
    <n v="0"/>
    <n v="0"/>
    <n v="0"/>
    <n v="0"/>
    <n v="0"/>
    <n v="2112"/>
    <x v="0"/>
    <x v="191"/>
    <x v="197"/>
    <x v="15"/>
    <s v="INDIAN OVERSEAS BANK"/>
    <d v="2024-10-07T00:00:00"/>
    <n v="1"/>
    <x v="0"/>
    <s v="22.21-27 Aug"/>
  </r>
  <r>
    <s v="200100420011"/>
    <x v="0"/>
    <s v="RONHE"/>
    <x v="15"/>
    <x v="33"/>
    <n v="10"/>
    <n v="24.659999999999997"/>
    <n v="930.21470000000011"/>
    <n v="0"/>
    <n v="0"/>
    <n v="0"/>
    <n v="0"/>
    <n v="0"/>
    <n v="0"/>
    <n v="930"/>
    <x v="0"/>
    <x v="192"/>
    <x v="198"/>
    <x v="35"/>
    <s v="BANK OF INDIA"/>
    <d v="2024-09-07T00:00:00"/>
    <n v="1"/>
    <x v="0"/>
    <s v="22.21-27 Aug"/>
  </r>
  <r>
    <s v="200100420013"/>
    <x v="0"/>
    <s v="RONHE"/>
    <x v="15"/>
    <x v="22"/>
    <n v="5"/>
    <n v="14.160000000000002"/>
    <n v="596.64050000000009"/>
    <n v="0"/>
    <n v="0"/>
    <n v="0"/>
    <n v="0"/>
    <n v="0"/>
    <n v="0"/>
    <n v="597"/>
    <x v="0"/>
    <x v="193"/>
    <x v="199"/>
    <x v="35"/>
    <s v="BANK OF INDIA"/>
    <d v="2024-09-07T00:00:00"/>
    <n v="1"/>
    <x v="0"/>
    <s v="22.21-27 Aug"/>
  </r>
  <r>
    <s v="200100420014"/>
    <x v="0"/>
    <s v="RONHE"/>
    <x v="15"/>
    <x v="35"/>
    <n v="13"/>
    <n v="23.560000000000002"/>
    <n v="887.40750000000003"/>
    <n v="0"/>
    <n v="0"/>
    <n v="0"/>
    <n v="0"/>
    <n v="0"/>
    <n v="0"/>
    <n v="887"/>
    <x v="0"/>
    <x v="147"/>
    <x v="200"/>
    <x v="35"/>
    <s v="BANK OF INDIA"/>
    <d v="2024-09-07T00:00:00"/>
    <n v="1"/>
    <x v="0"/>
    <s v="22.21-27 Aug"/>
  </r>
  <r>
    <s v="200100420015"/>
    <x v="0"/>
    <s v="RONHE"/>
    <x v="15"/>
    <x v="93"/>
    <n v="11"/>
    <n v="46.17"/>
    <n v="1834.2927"/>
    <n v="0"/>
    <n v="0"/>
    <n v="0"/>
    <n v="0"/>
    <n v="0"/>
    <n v="0"/>
    <n v="1834"/>
    <x v="0"/>
    <x v="194"/>
    <x v="201"/>
    <x v="11"/>
    <s v="BANK OF INDIA"/>
    <d v="2024-09-07T00:00:00"/>
    <n v="1"/>
    <x v="0"/>
    <s v="22.21-27 Aug"/>
  </r>
  <r>
    <s v="200100420017"/>
    <x v="0"/>
    <s v="RONHE"/>
    <x v="15"/>
    <x v="4"/>
    <n v="5"/>
    <n v="9.65"/>
    <n v="457.81560000000002"/>
    <n v="0"/>
    <n v="0"/>
    <n v="0"/>
    <n v="0"/>
    <n v="0"/>
    <n v="0"/>
    <n v="458"/>
    <x v="0"/>
    <x v="195"/>
    <x v="202"/>
    <x v="36"/>
    <s v="Indian Bank "/>
    <d v="2024-09-30T00:00:00"/>
    <n v="1"/>
    <x v="0"/>
    <s v="22.21-27 Aug"/>
  </r>
  <r>
    <s v="200100420019"/>
    <x v="0"/>
    <s v="RONHE"/>
    <x v="15"/>
    <x v="5"/>
    <n v="12"/>
    <n v="15.35"/>
    <n v="680.95010000000002"/>
    <n v="0"/>
    <n v="0"/>
    <n v="0"/>
    <n v="0"/>
    <n v="0"/>
    <n v="0"/>
    <n v="681"/>
    <x v="0"/>
    <x v="196"/>
    <x v="203"/>
    <x v="37"/>
    <s v="STATE BANK OF INDIA"/>
    <d v="2024-09-30T00:00:00"/>
    <n v="1"/>
    <x v="0"/>
    <s v="22.21-27 Aug"/>
  </r>
  <r>
    <s v="200100420021"/>
    <x v="0"/>
    <s v="RONHE"/>
    <x v="15"/>
    <x v="59"/>
    <n v="6"/>
    <n v="11.049999999999999"/>
    <n v="478.39030000000002"/>
    <n v="0"/>
    <n v="0"/>
    <n v="0"/>
    <n v="0"/>
    <n v="0"/>
    <n v="0"/>
    <n v="478"/>
    <x v="0"/>
    <x v="197"/>
    <x v="204"/>
    <x v="35"/>
    <s v="BANK OF INDIA"/>
    <d v="2024-10-14T00:00:00"/>
    <n v="1"/>
    <x v="0"/>
    <s v="22.21-27 Aug"/>
  </r>
  <r>
    <s v="200100420026"/>
    <x v="0"/>
    <s v="RONHE"/>
    <x v="15"/>
    <x v="23"/>
    <n v="12"/>
    <n v="113.33000000000001"/>
    <n v="4952.22"/>
    <n v="0"/>
    <n v="0"/>
    <n v="0"/>
    <n v="0"/>
    <n v="0"/>
    <n v="0"/>
    <n v="4952"/>
    <x v="0"/>
    <x v="198"/>
    <x v="205"/>
    <x v="37"/>
    <s v="STATE BANK OF INDIA"/>
    <d v="1899-12-30T00:00:00"/>
    <n v="1"/>
    <x v="0"/>
    <s v="22.21-27 Aug"/>
  </r>
  <r>
    <s v="200100420027"/>
    <x v="0"/>
    <s v="RONHE"/>
    <x v="15"/>
    <x v="60"/>
    <n v="14"/>
    <n v="32.97"/>
    <n v="1779.1042000000002"/>
    <n v="0"/>
    <n v="0"/>
    <n v="0"/>
    <n v="0"/>
    <n v="0"/>
    <n v="0"/>
    <n v="1779"/>
    <x v="0"/>
    <x v="199"/>
    <x v="206"/>
    <x v="35"/>
    <n v="0"/>
    <d v="1899-12-30T00:00:00"/>
    <n v="1"/>
    <x v="0"/>
    <s v="22.21-27 Aug"/>
  </r>
  <r>
    <s v="200100420028"/>
    <x v="0"/>
    <s v="RONHE"/>
    <x v="15"/>
    <x v="61"/>
    <n v="7"/>
    <n v="29.07"/>
    <n v="1598.6505"/>
    <n v="0"/>
    <n v="0"/>
    <n v="0"/>
    <n v="0"/>
    <n v="0"/>
    <n v="0"/>
    <n v="1599"/>
    <x v="0"/>
    <x v="200"/>
    <x v="207"/>
    <x v="2"/>
    <n v="0"/>
    <d v="1899-12-30T00:00:00"/>
    <n v="1"/>
    <x v="0"/>
    <s v="22.21-27 Aug"/>
  </r>
  <r>
    <s v="200100420030"/>
    <x v="0"/>
    <s v="RONHE"/>
    <x v="15"/>
    <x v="54"/>
    <n v="7"/>
    <n v="31.180000000000003"/>
    <n v="1168.6092999999998"/>
    <n v="0"/>
    <n v="0"/>
    <n v="0"/>
    <n v="0"/>
    <n v="0"/>
    <n v="0"/>
    <n v="1169"/>
    <x v="0"/>
    <x v="201"/>
    <x v="208"/>
    <x v="2"/>
    <n v="0"/>
    <d v="1899-12-30T00:00:00"/>
    <n v="1"/>
    <x v="0"/>
    <s v="22.21-27 Aug"/>
  </r>
  <r>
    <s v="200100420031"/>
    <x v="0"/>
    <s v="RONHE"/>
    <x v="15"/>
    <x v="55"/>
    <n v="12"/>
    <n v="19.919999999999998"/>
    <n v="831.23030000000017"/>
    <n v="0"/>
    <n v="0"/>
    <n v="0"/>
    <n v="0"/>
    <n v="0"/>
    <n v="0"/>
    <n v="831"/>
    <x v="0"/>
    <x v="202"/>
    <x v="209"/>
    <x v="2"/>
    <n v="0"/>
    <d v="2025-06-23T00:00:00"/>
    <n v="1"/>
    <x v="0"/>
    <s v="22.21-27 Aug"/>
  </r>
  <r>
    <s v="200100420032"/>
    <x v="0"/>
    <s v="RONHE"/>
    <x v="15"/>
    <x v="56"/>
    <n v="13"/>
    <n v="84.669999999999987"/>
    <n v="3747.7502000000004"/>
    <n v="0"/>
    <n v="0"/>
    <n v="0"/>
    <n v="0"/>
    <n v="0"/>
    <n v="0"/>
    <n v="3748"/>
    <x v="0"/>
    <x v="203"/>
    <x v="210"/>
    <x v="2"/>
    <n v="0"/>
    <d v="2025-07-15T00:00:00"/>
    <n v="1"/>
    <x v="0"/>
    <s v="22.21-27 Aug"/>
  </r>
  <r>
    <s v="200100420034"/>
    <x v="0"/>
    <s v="RONHE"/>
    <x v="15"/>
    <x v="57"/>
    <n v="8"/>
    <n v="83.17"/>
    <n v="3456.8982999999998"/>
    <n v="0"/>
    <n v="0"/>
    <n v="0"/>
    <n v="0"/>
    <n v="0"/>
    <n v="0"/>
    <n v="3457"/>
    <x v="0"/>
    <x v="204"/>
    <x v="211"/>
    <x v="17"/>
    <n v="0"/>
    <d v="2025-09-08T00:00:00"/>
    <n v="1"/>
    <x v="0"/>
    <s v="22.21-27 Aug"/>
  </r>
  <r>
    <s v="200100420035"/>
    <x v="0"/>
    <s v="RONHE"/>
    <x v="15"/>
    <x v="48"/>
    <n v="14"/>
    <n v="27.299999999999997"/>
    <n v="1070.4476"/>
    <n v="0"/>
    <n v="0"/>
    <n v="0"/>
    <n v="0"/>
    <n v="0"/>
    <n v="0"/>
    <n v="1070"/>
    <x v="0"/>
    <x v="191"/>
    <x v="212"/>
    <x v="17"/>
    <n v="0"/>
    <d v="2025-09-08T00:00:00"/>
    <n v="1"/>
    <x v="0"/>
    <s v="22.21-27 Aug"/>
  </r>
  <r>
    <s v="200100420036"/>
    <x v="0"/>
    <s v="RONHE"/>
    <x v="15"/>
    <x v="96"/>
    <n v="7"/>
    <n v="21.509999999999998"/>
    <n v="1061.7482"/>
    <n v="0"/>
    <n v="0"/>
    <n v="0"/>
    <n v="0"/>
    <n v="0"/>
    <n v="0"/>
    <n v="1062"/>
    <x v="0"/>
    <x v="205"/>
    <x v="213"/>
    <x v="37"/>
    <n v="0"/>
    <d v="2025-09-23T00:00:00"/>
    <n v="1"/>
    <x v="0"/>
    <s v="22.21-27 Aug"/>
  </r>
  <r>
    <s v="200100420039"/>
    <x v="0"/>
    <s v="RONHE"/>
    <x v="15"/>
    <x v="103"/>
    <n v="8"/>
    <n v="28.509999999999998"/>
    <n v="1734.5725000000002"/>
    <n v="0"/>
    <n v="0"/>
    <n v="0"/>
    <n v="0"/>
    <n v="0"/>
    <n v="0"/>
    <n v="1735"/>
    <x v="0"/>
    <x v="206"/>
    <x v="214"/>
    <x v="37"/>
    <n v="0"/>
    <d v="2025-11-10T00:00:00"/>
    <n v="1"/>
    <x v="0"/>
    <s v="22.21-27 Aug"/>
  </r>
  <r>
    <s v="200100420041"/>
    <x v="0"/>
    <s v="RONHE"/>
    <x v="15"/>
    <x v="50"/>
    <n v="12"/>
    <n v="41.55"/>
    <n v="1741.8972999999999"/>
    <n v="0"/>
    <n v="0"/>
    <n v="0"/>
    <n v="0"/>
    <n v="0"/>
    <n v="0"/>
    <n v="1742"/>
    <x v="0"/>
    <x v="207"/>
    <x v="215"/>
    <x v="21"/>
    <n v="0"/>
    <d v="2026-03-30T00:00:00"/>
    <n v="1"/>
    <x v="0"/>
    <s v="22.21-27 Aug"/>
  </r>
  <r>
    <s v="200100420044"/>
    <x v="0"/>
    <s v="RONHE"/>
    <x v="15"/>
    <x v="24"/>
    <n v="13"/>
    <n v="30.98"/>
    <n v="1135.7362999999998"/>
    <n v="0"/>
    <n v="0"/>
    <n v="0"/>
    <n v="0"/>
    <n v="0"/>
    <n v="0"/>
    <n v="1136"/>
    <x v="0"/>
    <x v="208"/>
    <x v="216"/>
    <x v="37"/>
    <n v="0"/>
    <d v="2026-04-28T00:00:00"/>
    <n v="1"/>
    <x v="0"/>
    <s v="22.21-27 Aug"/>
  </r>
  <r>
    <s v="200100430003"/>
    <x v="0"/>
    <s v="DARKHANDREY"/>
    <x v="16"/>
    <x v="21"/>
    <n v="13"/>
    <n v="29.990000000000006"/>
    <n v="1502.0519999999999"/>
    <n v="0"/>
    <n v="0"/>
    <n v="26"/>
    <n v="0"/>
    <n v="0"/>
    <s v="Release1"/>
    <n v="1476"/>
    <x v="0"/>
    <x v="209"/>
    <x v="217"/>
    <x v="12"/>
    <s v="STATE BANK OF INDIA"/>
    <d v="2024-12-23T00:00:00"/>
    <n v="1"/>
    <x v="0"/>
    <s v="22.21-27 Aug"/>
  </r>
  <r>
    <s v="200100430004"/>
    <x v="0"/>
    <s v="DARKHANDREY"/>
    <x v="16"/>
    <x v="1"/>
    <n v="14"/>
    <n v="35.039999999999992"/>
    <n v="1619.0416"/>
    <n v="0"/>
    <n v="0"/>
    <n v="50"/>
    <n v="0"/>
    <n v="0"/>
    <s v="Release1"/>
    <n v="1569"/>
    <x v="0"/>
    <x v="210"/>
    <x v="218"/>
    <x v="12"/>
    <s v="STATE BANK OF INDIA"/>
    <d v="2024-12-23T00:00:00"/>
    <n v="1"/>
    <x v="0"/>
    <s v="22.21-27 Aug"/>
  </r>
  <r>
    <s v="200100430007"/>
    <x v="0"/>
    <s v="DARKHANDREY"/>
    <x v="16"/>
    <x v="87"/>
    <n v="7"/>
    <n v="13.79"/>
    <n v="718.4008"/>
    <n v="0"/>
    <n v="0"/>
    <n v="0"/>
    <n v="0"/>
    <n v="0"/>
    <s v="Release1"/>
    <n v="718"/>
    <x v="0"/>
    <x v="211"/>
    <x v="219"/>
    <x v="19"/>
    <s v="STATE BANK OF INDIA"/>
    <d v="2025-01-06T00:00:00"/>
    <n v="1"/>
    <x v="0"/>
    <s v="22.21-27 Aug"/>
  </r>
  <r>
    <s v="200100430008"/>
    <x v="0"/>
    <s v="DARKHANDREY"/>
    <x v="16"/>
    <x v="31"/>
    <n v="14"/>
    <n v="39.14"/>
    <n v="1568.38"/>
    <n v="0"/>
    <n v="0"/>
    <n v="50"/>
    <n v="0"/>
    <n v="0"/>
    <s v="Release1"/>
    <n v="1518"/>
    <x v="0"/>
    <x v="212"/>
    <x v="220"/>
    <x v="10"/>
    <s v="CANARA BANK"/>
    <d v="2025-01-06T00:00:00"/>
    <n v="1"/>
    <x v="0"/>
    <s v="22.21-27 Aug"/>
  </r>
  <r>
    <s v="200100430012"/>
    <x v="0"/>
    <s v="DARKHANDREY"/>
    <x v="16"/>
    <x v="34"/>
    <n v="14"/>
    <n v="43.580000000000005"/>
    <n v="1818.3740000000003"/>
    <n v="0"/>
    <n v="0"/>
    <n v="100"/>
    <n v="0"/>
    <n v="0"/>
    <s v="Release1"/>
    <n v="1718"/>
    <x v="0"/>
    <x v="213"/>
    <x v="221"/>
    <x v="11"/>
    <s v="BANK OF INDIA"/>
    <d v="2025-01-06T00:00:00"/>
    <n v="1"/>
    <x v="0"/>
    <s v="22.21-27 Aug"/>
  </r>
  <r>
    <s v="200100430014"/>
    <x v="0"/>
    <s v="DARKHANDREY"/>
    <x v="16"/>
    <x v="35"/>
    <n v="14"/>
    <n v="50.730000000000011"/>
    <n v="2408.5644000000002"/>
    <n v="0"/>
    <n v="0"/>
    <n v="100"/>
    <n v="0"/>
    <n v="0"/>
    <s v="Release1"/>
    <n v="2309"/>
    <x v="0"/>
    <x v="214"/>
    <x v="222"/>
    <x v="33"/>
    <s v="BANK OF BARODA"/>
    <d v="1899-12-30T00:00:00"/>
    <n v="1"/>
    <x v="0"/>
    <s v="22.21-27 Aug"/>
  </r>
  <r>
    <s v="200100430015"/>
    <x v="0"/>
    <s v="DARKHANDREY"/>
    <x v="16"/>
    <x v="93"/>
    <n v="13"/>
    <n v="57.760000000000005"/>
    <n v="3033.5282000000002"/>
    <n v="0"/>
    <n v="0"/>
    <n v="100"/>
    <n v="0"/>
    <n v="0"/>
    <s v="Release1"/>
    <n v="2934"/>
    <x v="0"/>
    <x v="215"/>
    <x v="223"/>
    <x v="33"/>
    <n v="0"/>
    <d v="1899-12-30T00:00:00"/>
    <n v="1"/>
    <x v="0"/>
    <s v="22.21-27 Aug"/>
  </r>
  <r>
    <s v="200100430018"/>
    <x v="0"/>
    <s v="DARKHANDREY"/>
    <x v="16"/>
    <x v="88"/>
    <n v="7"/>
    <n v="19.990000000000002"/>
    <n v="928.15179999999998"/>
    <n v="0"/>
    <n v="0"/>
    <n v="0"/>
    <n v="0"/>
    <n v="0"/>
    <s v="Release1"/>
    <n v="928"/>
    <x v="0"/>
    <x v="216"/>
    <x v="224"/>
    <x v="10"/>
    <n v="0"/>
    <d v="1899-12-30T00:00:00"/>
    <n v="1"/>
    <x v="0"/>
    <s v="22.21-27 Aug"/>
  </r>
  <r>
    <s v="200100430021"/>
    <x v="0"/>
    <s v="DARKHANDREY"/>
    <x v="16"/>
    <x v="59"/>
    <n v="12"/>
    <n v="30.460000000000004"/>
    <n v="1455.6504"/>
    <n v="0"/>
    <n v="0"/>
    <n v="25"/>
    <n v="0"/>
    <n v="0"/>
    <s v="Release1"/>
    <n v="1431"/>
    <x v="0"/>
    <x v="217"/>
    <x v="225"/>
    <x v="33"/>
    <n v="0"/>
    <d v="2025-07-15T00:00:00"/>
    <n v="1"/>
    <x v="0"/>
    <s v="22.21-27 Aug"/>
  </r>
  <r>
    <s v="200100430022"/>
    <x v="0"/>
    <s v="DARKHANDREY"/>
    <x v="16"/>
    <x v="36"/>
    <n v="6"/>
    <n v="20.96"/>
    <n v="1003.4202"/>
    <n v="0"/>
    <n v="0"/>
    <n v="100"/>
    <n v="0"/>
    <n v="0"/>
    <s v="Release1"/>
    <n v="903"/>
    <x v="0"/>
    <x v="218"/>
    <x v="226"/>
    <x v="10"/>
    <n v="0"/>
    <d v="2025-07-15T00:00:00"/>
    <n v="1"/>
    <x v="0"/>
    <s v="22.21-27 Aug"/>
  </r>
  <r>
    <s v="200100430023"/>
    <x v="0"/>
    <s v="DARKHANDREY"/>
    <x v="16"/>
    <x v="37"/>
    <n v="7"/>
    <n v="10.210000000000001"/>
    <n v="660.44100000000003"/>
    <n v="0"/>
    <n v="0"/>
    <n v="0"/>
    <n v="0"/>
    <n v="0"/>
    <s v="Release1"/>
    <n v="660"/>
    <x v="0"/>
    <x v="219"/>
    <x v="227"/>
    <x v="33"/>
    <n v="0"/>
    <d v="2025-07-15T00:00:00"/>
    <n v="1"/>
    <x v="0"/>
    <s v="22.21-27 Aug"/>
  </r>
  <r>
    <s v="200100430025"/>
    <x v="0"/>
    <s v="DARKHANDREY"/>
    <x v="16"/>
    <x v="90"/>
    <n v="12"/>
    <n v="38.090000000000003"/>
    <n v="1772.1417999999999"/>
    <n v="0"/>
    <n v="0"/>
    <n v="0"/>
    <n v="0"/>
    <n v="0"/>
    <s v="Release1"/>
    <n v="1772"/>
    <x v="0"/>
    <x v="220"/>
    <x v="228"/>
    <x v="12"/>
    <n v="0"/>
    <d v="2025-08-19T00:00:00"/>
    <n v="1"/>
    <x v="0"/>
    <s v="22.21-27 Aug"/>
  </r>
  <r>
    <s v="200100430027"/>
    <x v="0"/>
    <s v="DARKHANDREY"/>
    <x v="16"/>
    <x v="60"/>
    <n v="9"/>
    <n v="22.92"/>
    <n v="1337.9290000000001"/>
    <n v="0"/>
    <n v="0"/>
    <n v="50"/>
    <n v="0"/>
    <n v="0"/>
    <s v="Release1"/>
    <n v="1288"/>
    <x v="0"/>
    <x v="221"/>
    <x v="229"/>
    <x v="13"/>
    <n v="0"/>
    <d v="2026-01-19T00:00:00"/>
    <n v="1"/>
    <x v="0"/>
    <s v="22.21-27 Aug"/>
  </r>
  <r>
    <s v="200100430028"/>
    <x v="0"/>
    <s v="DARKHANDREY"/>
    <x v="16"/>
    <x v="61"/>
    <n v="14"/>
    <n v="16.880000000000003"/>
    <n v="807.37139999999988"/>
    <n v="0"/>
    <n v="0"/>
    <n v="50"/>
    <n v="0"/>
    <n v="0"/>
    <s v="Release1"/>
    <n v="757"/>
    <x v="0"/>
    <x v="222"/>
    <x v="230"/>
    <x v="19"/>
    <n v="0"/>
    <d v="2026-03-16T00:00:00"/>
    <n v="1"/>
    <x v="0"/>
    <s v="22.21-27 Aug"/>
  </r>
  <r>
    <s v="200100430029"/>
    <x v="0"/>
    <s v="DARKHANDREY"/>
    <x v="16"/>
    <x v="38"/>
    <n v="6"/>
    <n v="13.11"/>
    <n v="605.21609999999998"/>
    <n v="0"/>
    <n v="0"/>
    <n v="0"/>
    <n v="0"/>
    <n v="0"/>
    <s v="Release1"/>
    <n v="605"/>
    <x v="0"/>
    <x v="223"/>
    <x v="231"/>
    <x v="12"/>
    <n v="0"/>
    <d v="2026-03-16T00:00:00"/>
    <n v="1"/>
    <x v="0"/>
    <s v="22.21-27 Aug"/>
  </r>
  <r>
    <s v="200100430031"/>
    <x v="0"/>
    <s v="DARKHANDREY"/>
    <x v="16"/>
    <x v="55"/>
    <n v="10"/>
    <n v="22.81"/>
    <n v="1014.1881000000001"/>
    <n v="0"/>
    <n v="0"/>
    <n v="50"/>
    <n v="0"/>
    <n v="0"/>
    <s v="Release1"/>
    <n v="964"/>
    <x v="0"/>
    <x v="224"/>
    <x v="232"/>
    <x v="11"/>
    <n v="0"/>
    <d v="2026-04-04T00:00:00"/>
    <n v="1"/>
    <x v="0"/>
    <s v="22.21-27 Aug"/>
  </r>
  <r>
    <s v="200100430032"/>
    <x v="0"/>
    <s v="DARKHANDREY"/>
    <x v="16"/>
    <x v="56"/>
    <n v="13"/>
    <n v="34.99"/>
    <n v="1578.4533999999999"/>
    <n v="0"/>
    <n v="0"/>
    <n v="50"/>
    <n v="0"/>
    <n v="0"/>
    <s v="Release1"/>
    <n v="1528"/>
    <x v="0"/>
    <x v="225"/>
    <x v="233"/>
    <x v="10"/>
    <n v="0"/>
    <d v="2026-04-04T00:00:00"/>
    <n v="1"/>
    <x v="0"/>
    <s v="22.21-27 Aug"/>
  </r>
  <r>
    <s v="200100430035"/>
    <x v="0"/>
    <s v="DARKHANDREY"/>
    <x v="16"/>
    <x v="48"/>
    <n v="13"/>
    <n v="32.099999999999994"/>
    <n v="1324.9141999999997"/>
    <n v="0"/>
    <n v="0"/>
    <n v="0"/>
    <n v="0"/>
    <n v="0"/>
    <s v="Release1"/>
    <n v="1325"/>
    <x v="0"/>
    <x v="226"/>
    <x v="234"/>
    <x v="13"/>
    <n v="0"/>
    <d v="2026-04-04T00:00:00"/>
    <n v="1"/>
    <x v="0"/>
    <s v="22.21-27 Aug"/>
  </r>
  <r>
    <s v="200100430036"/>
    <x v="0"/>
    <s v="DARKHANDREY"/>
    <x v="16"/>
    <x v="96"/>
    <n v="12"/>
    <n v="34.25"/>
    <n v="1553.0040999999999"/>
    <n v="0"/>
    <n v="0"/>
    <n v="100"/>
    <n v="0"/>
    <n v="0"/>
    <s v="Release1"/>
    <n v="1453"/>
    <x v="0"/>
    <x v="227"/>
    <x v="235"/>
    <x v="10"/>
    <n v="0"/>
    <d v="2026-06-30T00:00:00"/>
    <n v="1"/>
    <x v="0"/>
    <s v="22.21-27 Aug"/>
  </r>
  <r>
    <s v="200100430038"/>
    <x v="0"/>
    <s v="DARKHANDREY"/>
    <x v="16"/>
    <x v="92"/>
    <n v="8"/>
    <n v="17.400000000000002"/>
    <n v="1102.4498000000001"/>
    <n v="0"/>
    <n v="0"/>
    <n v="0"/>
    <n v="0"/>
    <n v="0"/>
    <s v="Release1"/>
    <n v="1102"/>
    <x v="0"/>
    <x v="228"/>
    <x v="236"/>
    <x v="10"/>
    <n v="0"/>
    <d v="2026-06-30T00:00:00"/>
    <n v="1"/>
    <x v="0"/>
    <s v="22.21-27 Aug"/>
  </r>
  <r>
    <s v="200100430039"/>
    <x v="0"/>
    <s v="DARKHANDREY"/>
    <x v="16"/>
    <x v="103"/>
    <n v="14"/>
    <n v="55.2"/>
    <n v="2263.9204"/>
    <n v="0"/>
    <n v="0"/>
    <n v="100"/>
    <n v="0"/>
    <n v="0"/>
    <s v="Release1"/>
    <n v="2164"/>
    <x v="0"/>
    <x v="229"/>
    <x v="237"/>
    <x v="19"/>
    <n v="0"/>
    <d v="2026-07-13T00:00:00"/>
    <n v="1"/>
    <x v="0"/>
    <s v="22.21-27 Aug"/>
  </r>
  <r>
    <s v="200100430040"/>
    <x v="0"/>
    <s v="DARKHANDREY"/>
    <x v="16"/>
    <x v="49"/>
    <n v="14"/>
    <n v="71.269999999999982"/>
    <n v="2852.3031999999998"/>
    <n v="0"/>
    <n v="0"/>
    <n v="100"/>
    <n v="0"/>
    <n v="0"/>
    <s v="Release1"/>
    <n v="2752"/>
    <x v="0"/>
    <x v="230"/>
    <x v="238"/>
    <x v="11"/>
    <n v="0"/>
    <d v="2026-08-24T00:00:00"/>
    <n v="1"/>
    <x v="0"/>
    <s v="22.21-27 Aug"/>
  </r>
  <r>
    <s v="200100500004"/>
    <x v="0"/>
    <s v="SARNA TOLI"/>
    <x v="17"/>
    <x v="1"/>
    <n v="1"/>
    <n v="58.5"/>
    <n v="2335.9050000000002"/>
    <n v="0"/>
    <n v="0"/>
    <n v="0"/>
    <n v="0"/>
    <n v="0"/>
    <n v="0"/>
    <n v="2336"/>
    <x v="0"/>
    <x v="231"/>
    <x v="239"/>
    <x v="14"/>
    <n v="0"/>
    <d v="2025-06-23T00:00:00"/>
    <n v="1"/>
    <x v="0"/>
    <s v="22.21-27 Aug"/>
  </r>
  <r>
    <s v="200100520002"/>
    <x v="0"/>
    <s v="Kumbatoli"/>
    <x v="18"/>
    <x v="0"/>
    <n v="12"/>
    <n v="300.72999999999996"/>
    <n v="12275.8917"/>
    <n v="0"/>
    <n v="0"/>
    <n v="1430.8699999999953"/>
    <n v="0"/>
    <n v="0"/>
    <n v="0"/>
    <n v="10845"/>
    <x v="0"/>
    <x v="232"/>
    <x v="240"/>
    <x v="2"/>
    <n v="0"/>
    <d v="2025-07-05T00:00:00"/>
    <n v="1"/>
    <x v="0"/>
    <s v="22.21-27 Aug"/>
  </r>
  <r>
    <s v="200100520004"/>
    <x v="0"/>
    <s v="Kumbatoli"/>
    <x v="18"/>
    <x v="1"/>
    <n v="9"/>
    <n v="128.22"/>
    <n v="5410.8267000000005"/>
    <n v="0"/>
    <n v="0"/>
    <n v="0"/>
    <n v="0"/>
    <n v="0"/>
    <n v="0"/>
    <n v="5411"/>
    <x v="0"/>
    <x v="233"/>
    <x v="241"/>
    <x v="15"/>
    <n v="0"/>
    <d v="2025-06-04T00:00:00"/>
    <n v="1"/>
    <x v="0"/>
    <s v="22.21-27 Aug"/>
  </r>
  <r>
    <s v="200100520005"/>
    <x v="0"/>
    <s v="Kumbatoli"/>
    <x v="18"/>
    <x v="30"/>
    <n v="7"/>
    <n v="50.08"/>
    <n v="1787.3325"/>
    <n v="0"/>
    <n v="0"/>
    <n v="0"/>
    <n v="0"/>
    <n v="0"/>
    <n v="0"/>
    <n v="1787"/>
    <x v="0"/>
    <x v="234"/>
    <x v="242"/>
    <x v="0"/>
    <n v="0"/>
    <d v="2025-06-04T00:00:00"/>
    <n v="1"/>
    <x v="0"/>
    <s v="22.21-27 Aug"/>
  </r>
  <r>
    <s v="200100520006"/>
    <x v="0"/>
    <s v="Kumbatoli"/>
    <x v="18"/>
    <x v="58"/>
    <n v="7"/>
    <n v="62.62"/>
    <n v="2439.7821999999996"/>
    <n v="0"/>
    <n v="0"/>
    <n v="0"/>
    <n v="0"/>
    <n v="0"/>
    <n v="0"/>
    <n v="2440"/>
    <x v="0"/>
    <x v="235"/>
    <x v="243"/>
    <x v="19"/>
    <n v="0"/>
    <d v="2025-06-04T00:00:00"/>
    <n v="1"/>
    <x v="0"/>
    <s v="22.21-27 Aug"/>
  </r>
  <r>
    <s v="200100520007"/>
    <x v="0"/>
    <s v="Kumbatoli"/>
    <x v="18"/>
    <x v="87"/>
    <n v="7"/>
    <n v="47.75"/>
    <n v="1911.5197000000001"/>
    <n v="0"/>
    <n v="0"/>
    <n v="0"/>
    <n v="0"/>
    <n v="0"/>
    <n v="0"/>
    <n v="1912"/>
    <x v="0"/>
    <x v="236"/>
    <x v="244"/>
    <x v="0"/>
    <n v="0"/>
    <d v="2025-06-04T00:00:00"/>
    <n v="1"/>
    <x v="0"/>
    <s v="22.21-27 Aug"/>
  </r>
  <r>
    <s v="200100520008"/>
    <x v="0"/>
    <s v="Kumbatoli"/>
    <x v="18"/>
    <x v="31"/>
    <n v="14"/>
    <n v="100.64000000000001"/>
    <n v="4121.8164000000006"/>
    <n v="0"/>
    <n v="0"/>
    <n v="0"/>
    <n v="0"/>
    <n v="0"/>
    <n v="0"/>
    <n v="4122"/>
    <x v="0"/>
    <x v="237"/>
    <x v="245"/>
    <x v="19"/>
    <n v="0"/>
    <d v="2025-06-04T00:00:00"/>
    <n v="1"/>
    <x v="0"/>
    <s v="22.21-27 Aug"/>
  </r>
  <r>
    <s v="200100520009"/>
    <x v="0"/>
    <s v="Kumbatoli"/>
    <x v="18"/>
    <x v="32"/>
    <n v="14"/>
    <n v="34.379999999999995"/>
    <n v="1321.3292999999999"/>
    <n v="0"/>
    <n v="0"/>
    <n v="0"/>
    <n v="0"/>
    <n v="0"/>
    <n v="0"/>
    <n v="1321"/>
    <x v="0"/>
    <x v="238"/>
    <x v="246"/>
    <x v="19"/>
    <n v="0"/>
    <d v="2025-06-04T00:00:00"/>
    <n v="1"/>
    <x v="0"/>
    <s v="22.21-27 Aug"/>
  </r>
  <r>
    <s v="200100520011"/>
    <x v="0"/>
    <s v="Kumbatoli"/>
    <x v="18"/>
    <x v="33"/>
    <n v="14"/>
    <n v="78.12"/>
    <n v="3199.1993999999995"/>
    <n v="0"/>
    <n v="0"/>
    <n v="0"/>
    <n v="0"/>
    <n v="0"/>
    <n v="0"/>
    <n v="3199"/>
    <x v="0"/>
    <x v="239"/>
    <x v="247"/>
    <x v="19"/>
    <n v="0"/>
    <d v="2026-06-02T00:00:00"/>
    <n v="1"/>
    <x v="0"/>
    <s v="22.21-27 Aug"/>
  </r>
  <r>
    <s v="200100520014"/>
    <x v="0"/>
    <s v="Kumbatoli"/>
    <x v="18"/>
    <x v="35"/>
    <n v="14"/>
    <n v="85.679999999999993"/>
    <n v="3665.5719000000004"/>
    <n v="0"/>
    <n v="0"/>
    <n v="0"/>
    <n v="0"/>
    <n v="0"/>
    <n v="0"/>
    <n v="3666"/>
    <x v="0"/>
    <x v="240"/>
    <x v="248"/>
    <x v="1"/>
    <n v="0"/>
    <d v="2025-06-10T00:00:00"/>
    <n v="1"/>
    <x v="0"/>
    <s v="22.21-27 Aug"/>
  </r>
  <r>
    <s v="200100520016"/>
    <x v="0"/>
    <s v="Kumbatoli"/>
    <x v="18"/>
    <x v="3"/>
    <n v="6"/>
    <n v="14.3"/>
    <n v="679.06090000000006"/>
    <n v="0"/>
    <n v="0"/>
    <n v="0"/>
    <n v="0"/>
    <n v="0"/>
    <n v="0"/>
    <n v="679"/>
    <x v="0"/>
    <x v="241"/>
    <x v="249"/>
    <x v="19"/>
    <n v="0"/>
    <d v="2025-07-08T00:00:00"/>
    <n v="1"/>
    <x v="0"/>
    <s v="22.21-27 Aug"/>
  </r>
  <r>
    <s v="200100520020"/>
    <x v="0"/>
    <s v="Kumbatoli"/>
    <x v="18"/>
    <x v="89"/>
    <n v="7"/>
    <n v="9.9699999999999989"/>
    <n v="512.81870000000004"/>
    <n v="0"/>
    <n v="0"/>
    <n v="0"/>
    <n v="0"/>
    <n v="0"/>
    <n v="0"/>
    <n v="513"/>
    <x v="0"/>
    <x v="242"/>
    <x v="250"/>
    <x v="19"/>
    <n v="0"/>
    <d v="2025-08-26T00:00:00"/>
    <n v="1"/>
    <x v="0"/>
    <s v="22.21-27 Aug"/>
  </r>
  <r>
    <s v="200100520023"/>
    <x v="0"/>
    <s v="Kumbatoli"/>
    <x v="18"/>
    <x v="37"/>
    <n v="14"/>
    <n v="30.910000000000004"/>
    <n v="1184.2404000000001"/>
    <n v="0"/>
    <n v="0"/>
    <n v="0"/>
    <n v="0"/>
    <n v="0"/>
    <n v="0"/>
    <n v="1184"/>
    <x v="0"/>
    <x v="243"/>
    <x v="251"/>
    <x v="19"/>
    <n v="0"/>
    <d v="2025-10-13T00:00:00"/>
    <n v="1"/>
    <x v="0"/>
    <s v="22.21-27 Aug"/>
  </r>
  <r>
    <s v="200100520026"/>
    <x v="0"/>
    <s v="Kumbatoli"/>
    <x v="18"/>
    <x v="23"/>
    <n v="2"/>
    <n v="5.43"/>
    <n v="204.36439999999999"/>
    <n v="0"/>
    <n v="0"/>
    <n v="0"/>
    <n v="0"/>
    <n v="0"/>
    <n v="0"/>
    <n v="204"/>
    <x v="0"/>
    <x v="244"/>
    <x v="252"/>
    <x v="19"/>
    <n v="0"/>
    <d v="2026-02-16T00:00:00"/>
    <n v="1"/>
    <x v="0"/>
    <s v="22.21-27 Aug"/>
  </r>
  <r>
    <s v="200100520027"/>
    <x v="0"/>
    <s v="Kumbatoli"/>
    <x v="18"/>
    <x v="60"/>
    <n v="14"/>
    <n v="70.109999999999985"/>
    <n v="2757.2907000000005"/>
    <n v="0"/>
    <n v="0"/>
    <n v="0"/>
    <n v="0"/>
    <n v="0"/>
    <n v="0"/>
    <n v="2757"/>
    <x v="0"/>
    <x v="245"/>
    <x v="253"/>
    <x v="19"/>
    <n v="0"/>
    <d v="2026-04-28T00:00:00"/>
    <n v="1"/>
    <x v="0"/>
    <s v="22.21-27 Aug"/>
  </r>
  <r>
    <s v="200100520028"/>
    <x v="0"/>
    <s v="Kumbatoli"/>
    <x v="18"/>
    <x v="61"/>
    <n v="14"/>
    <n v="63.73"/>
    <n v="2566.3690000000001"/>
    <n v="0"/>
    <n v="0"/>
    <n v="0"/>
    <n v="0"/>
    <n v="0"/>
    <n v="0"/>
    <n v="2566"/>
    <x v="0"/>
    <x v="246"/>
    <x v="254"/>
    <x v="1"/>
    <n v="0"/>
    <d v="2026-06-22T00:00:00"/>
    <n v="1"/>
    <x v="0"/>
    <s v="22.21-27 Aug"/>
  </r>
  <r>
    <s v="200100520029"/>
    <x v="0"/>
    <s v="Kumbatoli"/>
    <x v="18"/>
    <x v="38"/>
    <n v="14"/>
    <n v="79.16"/>
    <n v="2899.8145"/>
    <n v="0"/>
    <n v="0"/>
    <n v="0"/>
    <n v="0"/>
    <n v="0"/>
    <n v="0"/>
    <n v="2900"/>
    <x v="0"/>
    <x v="247"/>
    <x v="255"/>
    <x v="19"/>
    <n v="0"/>
    <d v="2026-06-22T00:00:00"/>
    <n v="1"/>
    <x v="0"/>
    <s v="22.21-27 Aug"/>
  </r>
  <r>
    <s v="200100520030"/>
    <x v="0"/>
    <s v="Kumbatoli"/>
    <x v="18"/>
    <x v="54"/>
    <n v="10"/>
    <n v="31.090000000000003"/>
    <n v="1188.5040999999999"/>
    <n v="0"/>
    <n v="0"/>
    <n v="0"/>
    <n v="0"/>
    <n v="0"/>
    <n v="0"/>
    <n v="1189"/>
    <x v="0"/>
    <x v="248"/>
    <x v="256"/>
    <x v="1"/>
    <n v="0"/>
    <d v="2026-06-22T00:00:00"/>
    <n v="1"/>
    <x v="0"/>
    <s v="22.21-27 Aug"/>
  </r>
  <r>
    <s v="200100520031"/>
    <x v="0"/>
    <s v="Kumbatoli"/>
    <x v="18"/>
    <x v="55"/>
    <n v="7"/>
    <n v="15.83"/>
    <n v="709.16489999999999"/>
    <n v="0"/>
    <n v="0"/>
    <n v="0"/>
    <n v="0"/>
    <n v="0"/>
    <n v="0"/>
    <n v="709"/>
    <x v="0"/>
    <x v="249"/>
    <x v="257"/>
    <x v="1"/>
    <n v="0"/>
    <d v="2026-08-03T00:00:00"/>
    <n v="1"/>
    <x v="0"/>
    <s v="22.21-27 Aug"/>
  </r>
  <r>
    <s v="200100540008"/>
    <x v="1"/>
    <s v="NARKOPI"/>
    <x v="19"/>
    <x v="31"/>
    <n v="7"/>
    <n v="38.599999999999994"/>
    <n v="1838.8788"/>
    <n v="0"/>
    <n v="0"/>
    <n v="70"/>
    <n v="0"/>
    <n v="0"/>
    <s v="Release1"/>
    <n v="1769"/>
    <x v="0"/>
    <x v="250"/>
    <x v="258"/>
    <x v="38"/>
    <n v="0"/>
    <d v="2025-07-21T00:00:00"/>
    <n v="1"/>
    <x v="0"/>
    <s v="22.21-27 Aug"/>
  </r>
  <r>
    <s v="200100540012"/>
    <x v="1"/>
    <s v="NARKOPI"/>
    <x v="19"/>
    <x v="34"/>
    <n v="9"/>
    <n v="341.84999999999997"/>
    <n v="14389.850300000002"/>
    <n v="0"/>
    <n v="0"/>
    <n v="296"/>
    <n v="0"/>
    <n v="0"/>
    <s v="Release1"/>
    <n v="14094"/>
    <x v="0"/>
    <x v="96"/>
    <x v="259"/>
    <x v="19"/>
    <n v="0"/>
    <d v="2025-10-29T00:00:00"/>
    <n v="1"/>
    <x v="0"/>
    <s v="22.21-27 Aug"/>
  </r>
  <r>
    <s v="200100540014"/>
    <x v="1"/>
    <s v="NARKOPI"/>
    <x v="19"/>
    <x v="35"/>
    <n v="8"/>
    <n v="19.18"/>
    <n v="1012.4073999999999"/>
    <n v="0"/>
    <n v="0"/>
    <n v="30"/>
    <n v="0"/>
    <n v="0"/>
    <s v="Release1"/>
    <n v="982"/>
    <x v="0"/>
    <x v="251"/>
    <x v="260"/>
    <x v="32"/>
    <n v="0"/>
    <d v="2025-12-22T00:00:00"/>
    <n v="1"/>
    <x v="0"/>
    <s v="22.21-27 Aug"/>
  </r>
  <r>
    <s v="200100540015"/>
    <x v="1"/>
    <s v="NARKOPI"/>
    <x v="19"/>
    <x v="93"/>
    <n v="7"/>
    <n v="13.659999999999998"/>
    <n v="546.03290000000004"/>
    <n v="0"/>
    <n v="0"/>
    <n v="40"/>
    <n v="0"/>
    <n v="0"/>
    <s v="Release1"/>
    <n v="506"/>
    <x v="0"/>
    <x v="252"/>
    <x v="261"/>
    <x v="7"/>
    <n v="0"/>
    <d v="2025-12-29T00:00:00"/>
    <n v="1"/>
    <x v="0"/>
    <s v="22.21-27 Aug"/>
  </r>
  <r>
    <s v="200100540019"/>
    <x v="1"/>
    <s v="NARKOPI"/>
    <x v="19"/>
    <x v="5"/>
    <n v="14"/>
    <n v="28.709999999999997"/>
    <n v="1318.5752"/>
    <n v="0"/>
    <n v="0"/>
    <n v="50"/>
    <n v="0"/>
    <n v="0"/>
    <s v="Release1"/>
    <n v="1269"/>
    <x v="0"/>
    <x v="253"/>
    <x v="262"/>
    <x v="11"/>
    <n v="0"/>
    <d v="1899-12-30T00:00:00"/>
    <n v="1"/>
    <x v="0"/>
    <s v="22.21-27 Aug"/>
  </r>
  <r>
    <s v="200100540021"/>
    <x v="1"/>
    <s v="NARKOPI"/>
    <x v="19"/>
    <x v="59"/>
    <n v="14"/>
    <n v="68.97999999999999"/>
    <n v="2892.6363000000001"/>
    <n v="0"/>
    <n v="0"/>
    <n v="110"/>
    <n v="0"/>
    <n v="0"/>
    <s v="Release1"/>
    <n v="2783"/>
    <x v="0"/>
    <x v="254"/>
    <x v="263"/>
    <x v="19"/>
    <n v="0"/>
    <d v="2026-03-16T00:00:00"/>
    <n v="1"/>
    <x v="0"/>
    <s v="22.21-27 Aug"/>
  </r>
  <r>
    <s v="200100540024"/>
    <x v="1"/>
    <s v="NARKOPI"/>
    <x v="19"/>
    <x v="47"/>
    <n v="3"/>
    <n v="4.95"/>
    <n v="179.8295"/>
    <n v="0"/>
    <n v="0"/>
    <n v="0"/>
    <n v="0"/>
    <n v="0"/>
    <s v="Release1"/>
    <n v="180"/>
    <x v="0"/>
    <x v="255"/>
    <x v="264"/>
    <x v="19"/>
    <n v="0"/>
    <d v="2026-07-13T00:00:00"/>
    <n v="1"/>
    <x v="0"/>
    <s v="22.21-27 Aug"/>
  </r>
  <r>
    <s v="200100540025"/>
    <x v="1"/>
    <s v="NARKOPI"/>
    <x v="19"/>
    <x v="90"/>
    <n v="8"/>
    <n v="34.200000000000003"/>
    <n v="1348.7766000000001"/>
    <n v="0"/>
    <n v="0"/>
    <n v="50"/>
    <n v="0"/>
    <n v="0"/>
    <s v="Release1"/>
    <n v="1299"/>
    <x v="0"/>
    <x v="256"/>
    <x v="265"/>
    <x v="9"/>
    <n v="0"/>
    <d v="2026-06-30T00:00:00"/>
    <n v="1"/>
    <x v="0"/>
    <s v="22.21-27 Aug"/>
  </r>
  <r>
    <s v="200100540028"/>
    <x v="1"/>
    <s v="NARKOPI"/>
    <x v="19"/>
    <x v="61"/>
    <n v="13"/>
    <n v="47.14"/>
    <n v="1996.6063999999999"/>
    <n v="0"/>
    <n v="0"/>
    <n v="90"/>
    <n v="0"/>
    <n v="0"/>
    <s v="Release1"/>
    <n v="1907"/>
    <x v="0"/>
    <x v="257"/>
    <x v="266"/>
    <x v="33"/>
    <n v="0"/>
    <d v="2026-06-30T00:00:00"/>
    <n v="1"/>
    <x v="0"/>
    <s v="22.21-27 Aug"/>
  </r>
  <r>
    <s v="200100540029"/>
    <x v="1"/>
    <s v="NARKOPI"/>
    <x v="19"/>
    <x v="38"/>
    <n v="14"/>
    <n v="24.090000000000003"/>
    <n v="1016.8100999999999"/>
    <n v="0"/>
    <n v="0"/>
    <n v="50"/>
    <n v="0"/>
    <n v="0"/>
    <s v="Release1"/>
    <n v="967"/>
    <x v="0"/>
    <x v="258"/>
    <x v="267"/>
    <x v="19"/>
    <n v="0"/>
    <d v="2026-06-30T00:00:00"/>
    <n v="1"/>
    <x v="0"/>
    <s v="22.21-27 Aug"/>
  </r>
  <r>
    <s v="200100540032"/>
    <x v="1"/>
    <s v="NARKOPI"/>
    <x v="19"/>
    <x v="56"/>
    <n v="12"/>
    <n v="49.33"/>
    <n v="1959.4278000000002"/>
    <n v="0"/>
    <n v="0"/>
    <n v="90"/>
    <n v="0"/>
    <n v="0"/>
    <s v="Release1"/>
    <n v="1869"/>
    <x v="0"/>
    <x v="259"/>
    <x v="268"/>
    <x v="32"/>
    <n v="0"/>
    <d v="2026-08-03T00:00:00"/>
    <n v="1"/>
    <x v="0"/>
    <s v="22.21-27 Aug"/>
  </r>
  <r>
    <s v="200100540033"/>
    <x v="1"/>
    <s v="NARKOPI"/>
    <x v="19"/>
    <x v="39"/>
    <n v="14"/>
    <n v="34.51"/>
    <n v="1354.3489000000002"/>
    <n v="0"/>
    <n v="0"/>
    <n v="50"/>
    <n v="0"/>
    <n v="0"/>
    <s v="Release1"/>
    <n v="1304"/>
    <x v="0"/>
    <x v="260"/>
    <x v="269"/>
    <x v="19"/>
    <n v="0"/>
    <d v="2026-08-03T00:00:00"/>
    <n v="1"/>
    <x v="0"/>
    <s v="22.21-27 Aug"/>
  </r>
  <r>
    <s v="200100540035"/>
    <x v="1"/>
    <s v="NARKOPI"/>
    <x v="19"/>
    <x v="48"/>
    <n v="14"/>
    <n v="49.04"/>
    <n v="2008.8471000000002"/>
    <n v="0"/>
    <n v="0"/>
    <n v="80"/>
    <n v="0"/>
    <n v="0"/>
    <s v="Release1"/>
    <n v="1929"/>
    <x v="0"/>
    <x v="261"/>
    <x v="270"/>
    <x v="19"/>
    <n v="0"/>
    <d v="2026-08-03T00:00:00"/>
    <n v="1"/>
    <x v="0"/>
    <s v="22.21-27 Aug"/>
  </r>
  <r>
    <s v="200100550002"/>
    <x v="0"/>
    <s v="MASU"/>
    <x v="20"/>
    <x v="0"/>
    <n v="5"/>
    <n v="19.47"/>
    <n v="813.41880000000003"/>
    <n v="0"/>
    <n v="0"/>
    <n v="294"/>
    <n v="0"/>
    <n v="0"/>
    <n v="0"/>
    <n v="519"/>
    <x v="0"/>
    <x v="262"/>
    <x v="271"/>
    <x v="33"/>
    <n v="0"/>
    <d v="2025-10-29T00:00:00"/>
    <n v="1"/>
    <x v="0"/>
    <s v="22.21-27 Aug"/>
  </r>
  <r>
    <s v="200100550004"/>
    <x v="0"/>
    <s v="MASU"/>
    <x v="20"/>
    <x v="1"/>
    <n v="10"/>
    <n v="17.38"/>
    <n v="811.79899999999998"/>
    <n v="0"/>
    <n v="0"/>
    <n v="0"/>
    <n v="0"/>
    <n v="0"/>
    <n v="0"/>
    <n v="812"/>
    <x v="0"/>
    <x v="263"/>
    <x v="272"/>
    <x v="33"/>
    <n v="0"/>
    <d v="2025-11-04T00:00:00"/>
    <n v="1"/>
    <x v="0"/>
    <s v="22.21-27 Aug"/>
  </r>
  <r>
    <s v="200100550005"/>
    <x v="0"/>
    <s v="MASU"/>
    <x v="20"/>
    <x v="30"/>
    <n v="6"/>
    <n v="9.42"/>
    <n v="701.50149999999996"/>
    <n v="0"/>
    <n v="0"/>
    <n v="0"/>
    <n v="0"/>
    <n v="0"/>
    <n v="0"/>
    <n v="702"/>
    <x v="0"/>
    <x v="264"/>
    <x v="273"/>
    <x v="13"/>
    <n v="0"/>
    <d v="2025-11-04T00:00:00"/>
    <n v="1"/>
    <x v="0"/>
    <s v="22.21-27 Aug"/>
  </r>
  <r>
    <s v="200100550007"/>
    <x v="0"/>
    <s v="MASU"/>
    <x v="20"/>
    <x v="87"/>
    <n v="13"/>
    <n v="38.859999999999992"/>
    <n v="1539.5925999999999"/>
    <n v="0"/>
    <n v="0"/>
    <n v="0"/>
    <n v="0"/>
    <n v="0"/>
    <n v="0"/>
    <n v="1540"/>
    <x v="0"/>
    <x v="265"/>
    <x v="274"/>
    <x v="39"/>
    <n v="0"/>
    <d v="2025-12-01T00:00:00"/>
    <n v="1"/>
    <x v="0"/>
    <s v="22.21-27 Aug"/>
  </r>
  <r>
    <s v="200100550009"/>
    <x v="0"/>
    <s v="MASU"/>
    <x v="20"/>
    <x v="32"/>
    <n v="14"/>
    <n v="162.10000000000002"/>
    <n v="6162.8334000000004"/>
    <n v="0"/>
    <n v="0"/>
    <n v="0"/>
    <n v="0"/>
    <n v="0"/>
    <n v="0"/>
    <n v="6163"/>
    <x v="0"/>
    <x v="266"/>
    <x v="275"/>
    <x v="19"/>
    <n v="0"/>
    <d v="2025-12-01T00:00:00"/>
    <n v="1"/>
    <x v="0"/>
    <s v="22.21-27 Aug"/>
  </r>
  <r>
    <s v="200100550010"/>
    <x v="0"/>
    <s v="MASU"/>
    <x v="20"/>
    <x v="2"/>
    <n v="14"/>
    <n v="73.38000000000001"/>
    <n v="3316.9050000000002"/>
    <n v="0"/>
    <n v="0"/>
    <n v="0"/>
    <n v="0"/>
    <n v="0"/>
    <n v="0"/>
    <n v="3317"/>
    <x v="0"/>
    <x v="267"/>
    <x v="276"/>
    <x v="19"/>
    <n v="0"/>
    <d v="2025-12-01T00:00:00"/>
    <n v="1"/>
    <x v="0"/>
    <s v="22.21-27 Aug"/>
  </r>
  <r>
    <s v="200100550011"/>
    <x v="0"/>
    <s v="MASU"/>
    <x v="20"/>
    <x v="33"/>
    <n v="4"/>
    <n v="6.26"/>
    <n v="245.7706"/>
    <n v="0"/>
    <n v="0"/>
    <n v="0"/>
    <n v="0"/>
    <n v="0"/>
    <n v="0"/>
    <n v="246"/>
    <x v="0"/>
    <x v="268"/>
    <x v="277"/>
    <x v="9"/>
    <n v="0"/>
    <d v="2025-11-25T00:00:00"/>
    <n v="1"/>
    <x v="0"/>
    <s v="22.21-27 Aug"/>
  </r>
  <r>
    <s v="200100550012"/>
    <x v="0"/>
    <s v="MASU"/>
    <x v="20"/>
    <x v="34"/>
    <n v="14"/>
    <n v="85.68"/>
    <n v="3720.9386000000004"/>
    <n v="0"/>
    <n v="0"/>
    <n v="0"/>
    <n v="0"/>
    <n v="0"/>
    <n v="0"/>
    <n v="3721"/>
    <x v="0"/>
    <x v="269"/>
    <x v="278"/>
    <x v="19"/>
    <n v="0"/>
    <d v="2026-01-27T00:00:00"/>
    <n v="1"/>
    <x v="0"/>
    <s v="22.21-27 Aug"/>
  </r>
  <r>
    <s v="200100550014"/>
    <x v="0"/>
    <s v="MASU"/>
    <x v="20"/>
    <x v="35"/>
    <n v="7"/>
    <n v="7.57"/>
    <n v="405.58119999999997"/>
    <n v="0"/>
    <n v="0"/>
    <n v="0"/>
    <n v="0"/>
    <n v="0"/>
    <n v="0"/>
    <n v="406"/>
    <x v="0"/>
    <x v="270"/>
    <x v="279"/>
    <x v="9"/>
    <n v="0"/>
    <d v="2025-11-25T00:00:00"/>
    <n v="1"/>
    <x v="0"/>
    <s v="22.21-27 Aug"/>
  </r>
  <r>
    <s v="200100550019"/>
    <x v="0"/>
    <s v="MASU"/>
    <x v="20"/>
    <x v="5"/>
    <n v="12"/>
    <n v="21.080000000000002"/>
    <n v="935.60590000000002"/>
    <n v="0"/>
    <n v="0"/>
    <n v="0"/>
    <n v="0"/>
    <n v="0"/>
    <n v="0"/>
    <n v="936"/>
    <x v="0"/>
    <x v="271"/>
    <x v="280"/>
    <x v="19"/>
    <n v="0"/>
    <d v="2026-01-12T00:00:00"/>
    <n v="1"/>
    <x v="0"/>
    <s v="22.21-27 Aug"/>
  </r>
  <r>
    <s v="200100550021"/>
    <x v="0"/>
    <s v="MASU"/>
    <x v="20"/>
    <x v="59"/>
    <n v="14"/>
    <n v="46.26"/>
    <n v="1876.3265999999999"/>
    <n v="0"/>
    <n v="0"/>
    <n v="0"/>
    <n v="0"/>
    <n v="0"/>
    <n v="0"/>
    <n v="1876"/>
    <x v="0"/>
    <x v="272"/>
    <x v="281"/>
    <x v="33"/>
    <n v="0"/>
    <d v="2026-03-16T00:00:00"/>
    <n v="1"/>
    <x v="0"/>
    <s v="22.21-27 Aug"/>
  </r>
  <r>
    <s v="200100550022"/>
    <x v="0"/>
    <s v="MASU"/>
    <x v="20"/>
    <x v="36"/>
    <n v="14"/>
    <n v="32.72"/>
    <n v="1217.7943999999998"/>
    <n v="0"/>
    <n v="0"/>
    <n v="0"/>
    <n v="0"/>
    <n v="0"/>
    <n v="0"/>
    <n v="1218"/>
    <x v="0"/>
    <x v="273"/>
    <x v="282"/>
    <x v="33"/>
    <n v="0"/>
    <d v="2026-04-04T00:00:00"/>
    <n v="1"/>
    <x v="0"/>
    <s v="22.21-27 Aug"/>
  </r>
  <r>
    <s v="200100550023"/>
    <x v="0"/>
    <s v="MASU"/>
    <x v="20"/>
    <x v="37"/>
    <n v="3"/>
    <n v="3.8000000000000003"/>
    <n v="176.78570000000002"/>
    <n v="0"/>
    <n v="0"/>
    <n v="0"/>
    <n v="0"/>
    <n v="0"/>
    <n v="0"/>
    <n v="177"/>
    <x v="0"/>
    <x v="274"/>
    <x v="283"/>
    <x v="15"/>
    <n v="0"/>
    <d v="2026-04-20T00:00:00"/>
    <n v="1"/>
    <x v="0"/>
    <s v="22.21-27 Aug"/>
  </r>
  <r>
    <s v="200100550024"/>
    <x v="0"/>
    <s v="MASU"/>
    <x v="20"/>
    <x v="47"/>
    <n v="6"/>
    <n v="8.52"/>
    <n v="446.15009999999995"/>
    <n v="0"/>
    <n v="0"/>
    <n v="0"/>
    <n v="0"/>
    <n v="0"/>
    <n v="0"/>
    <n v="446"/>
    <x v="0"/>
    <x v="275"/>
    <x v="284"/>
    <x v="33"/>
    <n v="0"/>
    <d v="2026-04-13T00:00:00"/>
    <n v="1"/>
    <x v="0"/>
    <s v="22.21-27 Aug"/>
  </r>
  <r>
    <s v="200100550025"/>
    <x v="0"/>
    <s v="MASU"/>
    <x v="20"/>
    <x v="90"/>
    <n v="7"/>
    <n v="23.47"/>
    <n v="1213.8263999999999"/>
    <n v="0"/>
    <n v="0"/>
    <n v="0"/>
    <n v="0"/>
    <n v="0"/>
    <n v="0"/>
    <n v="1214"/>
    <x v="0"/>
    <x v="276"/>
    <x v="285"/>
    <x v="11"/>
    <n v="0"/>
    <d v="2026-04-13T00:00:00"/>
    <n v="1"/>
    <x v="0"/>
    <s v="22.21-27 Aug"/>
  </r>
  <r>
    <s v="200100550026"/>
    <x v="0"/>
    <s v="MASU"/>
    <x v="20"/>
    <x v="23"/>
    <n v="6"/>
    <n v="12.27"/>
    <n v="557.03829999999994"/>
    <n v="0"/>
    <n v="0"/>
    <n v="0"/>
    <n v="0"/>
    <n v="0"/>
    <n v="0"/>
    <n v="557"/>
    <x v="0"/>
    <x v="277"/>
    <x v="286"/>
    <x v="33"/>
    <n v="0"/>
    <d v="2026-04-20T00:00:00"/>
    <n v="1"/>
    <x v="0"/>
    <s v="22.21-27 Aug"/>
  </r>
  <r>
    <s v="200100550027"/>
    <x v="0"/>
    <s v="MASU"/>
    <x v="20"/>
    <x v="60"/>
    <n v="5"/>
    <n v="4.3600000000000003"/>
    <n v="212.97289999999998"/>
    <n v="0"/>
    <n v="0"/>
    <n v="0"/>
    <n v="0"/>
    <n v="0"/>
    <n v="0"/>
    <n v="213"/>
    <x v="0"/>
    <x v="278"/>
    <x v="287"/>
    <x v="9"/>
    <n v="0"/>
    <d v="2026-05-18T00:00:00"/>
    <n v="1"/>
    <x v="0"/>
    <s v="22.21-27 Aug"/>
  </r>
  <r>
    <s v="200100550028"/>
    <x v="0"/>
    <s v="MASU"/>
    <x v="20"/>
    <x v="61"/>
    <n v="2"/>
    <n v="3.54"/>
    <n v="137.79300000000001"/>
    <n v="0"/>
    <n v="0"/>
    <n v="0"/>
    <n v="0"/>
    <n v="0"/>
    <n v="0"/>
    <n v="138"/>
    <x v="0"/>
    <x v="120"/>
    <x v="121"/>
    <x v="29"/>
    <n v="0"/>
    <d v="1899-12-30T00:00:00"/>
    <n v="1"/>
    <x v="1"/>
    <s v="22.21-27 Aug"/>
  </r>
  <r>
    <s v="200100550029"/>
    <x v="0"/>
    <s v="MASU"/>
    <x v="20"/>
    <x v="38"/>
    <n v="4"/>
    <n v="11.930000000000001"/>
    <n v="518.29320000000007"/>
    <n v="0"/>
    <n v="0"/>
    <n v="0"/>
    <n v="0"/>
    <n v="0"/>
    <n v="0"/>
    <n v="518"/>
    <x v="0"/>
    <x v="120"/>
    <x v="121"/>
    <x v="29"/>
    <n v="0"/>
    <d v="1899-12-30T00:00:00"/>
    <n v="1"/>
    <x v="1"/>
    <s v="22.21-27 Aug"/>
  </r>
  <r>
    <s v="200100590002"/>
    <x v="0"/>
    <s v="KARANJI 2"/>
    <x v="21"/>
    <x v="0"/>
    <n v="14"/>
    <n v="130.94999999999999"/>
    <n v="5595.9372999999996"/>
    <n v="0"/>
    <n v="0"/>
    <n v="622.27000000000044"/>
    <n v="0"/>
    <n v="0"/>
    <n v="0"/>
    <n v="4974"/>
    <x v="0"/>
    <x v="279"/>
    <x v="288"/>
    <x v="9"/>
    <n v="0"/>
    <d v="2025-12-15T00:00:00"/>
    <n v="1"/>
    <x v="0"/>
    <s v="22.21-27 Aug"/>
  </r>
  <r>
    <s v="200100590003"/>
    <x v="0"/>
    <s v="KARANJI 2"/>
    <x v="21"/>
    <x v="21"/>
    <n v="7"/>
    <n v="24.74"/>
    <n v="1170.8134"/>
    <n v="0"/>
    <n v="0"/>
    <n v="0"/>
    <n v="0"/>
    <n v="0"/>
    <n v="0"/>
    <n v="1171"/>
    <x v="0"/>
    <x v="280"/>
    <x v="289"/>
    <x v="10"/>
    <n v="0"/>
    <d v="2025-12-22T00:00:00"/>
    <n v="1"/>
    <x v="0"/>
    <s v="22.21-27 Aug"/>
  </r>
  <r>
    <s v="200100610002"/>
    <x v="0"/>
    <s v="SEMRA"/>
    <x v="22"/>
    <x v="0"/>
    <n v="14"/>
    <n v="144.22000000000003"/>
    <n v="5909.4192999999996"/>
    <n v="0"/>
    <n v="0"/>
    <n v="56.470000000001164"/>
    <n v="0"/>
    <n v="0"/>
    <n v="0"/>
    <n v="5853"/>
    <x v="0"/>
    <x v="281"/>
    <x v="290"/>
    <x v="26"/>
    <n v="0"/>
    <d v="2026-02-02T00:00:00"/>
    <n v="1"/>
    <x v="0"/>
    <s v="22.21-27 Aug"/>
  </r>
  <r>
    <s v="200100610003"/>
    <x v="0"/>
    <s v="SEMRA"/>
    <x v="22"/>
    <x v="21"/>
    <n v="14"/>
    <n v="74.53"/>
    <n v="3018.7174000000005"/>
    <n v="0"/>
    <n v="0"/>
    <n v="0"/>
    <n v="0"/>
    <n v="0"/>
    <n v="0"/>
    <n v="3019"/>
    <x v="0"/>
    <x v="282"/>
    <x v="291"/>
    <x v="19"/>
    <n v="0"/>
    <d v="2026-04-28T00:00:00"/>
    <n v="1"/>
    <x v="0"/>
    <s v="22.21-27 Aug"/>
  </r>
  <r>
    <s v="200100610004"/>
    <x v="0"/>
    <s v="SEMRA"/>
    <x v="22"/>
    <x v="1"/>
    <n v="14"/>
    <n v="160.37"/>
    <n v="6689.9386999999997"/>
    <n v="0"/>
    <n v="0"/>
    <n v="0"/>
    <n v="0"/>
    <n v="0"/>
    <n v="0"/>
    <n v="6690"/>
    <x v="0"/>
    <x v="283"/>
    <x v="292"/>
    <x v="19"/>
    <n v="0"/>
    <d v="2026-04-28T00:00:00"/>
    <n v="1"/>
    <x v="0"/>
    <s v="22.21-27 Aug"/>
  </r>
  <r>
    <s v="200100610006"/>
    <x v="0"/>
    <s v="SEMRA"/>
    <x v="22"/>
    <x v="58"/>
    <n v="14"/>
    <n v="60.720000000000006"/>
    <n v="2407.4682000000003"/>
    <n v="0"/>
    <n v="0"/>
    <n v="0"/>
    <n v="0"/>
    <n v="0"/>
    <n v="0"/>
    <n v="2407"/>
    <x v="0"/>
    <x v="284"/>
    <x v="293"/>
    <x v="1"/>
    <n v="0"/>
    <d v="2026-05-18T00:00:00"/>
    <n v="1"/>
    <x v="0"/>
    <s v="22.21-27 Aug"/>
  </r>
  <r>
    <s v="200100610009"/>
    <x v="0"/>
    <s v="SEMRA"/>
    <x v="22"/>
    <x v="32"/>
    <n v="14"/>
    <n v="89.049999999999983"/>
    <n v="3559.8918000000003"/>
    <n v="0"/>
    <n v="0"/>
    <n v="0"/>
    <n v="0"/>
    <n v="0"/>
    <n v="0"/>
    <n v="3560"/>
    <x v="0"/>
    <x v="285"/>
    <x v="294"/>
    <x v="1"/>
    <n v="0"/>
    <d v="2026-07-20T00:00:00"/>
    <n v="1"/>
    <x v="0"/>
    <s v="22.21-27 Aug"/>
  </r>
  <r>
    <s v="200100620003"/>
    <x v="0"/>
    <s v="PISKA"/>
    <x v="23"/>
    <x v="21"/>
    <n v="3"/>
    <n v="10.89"/>
    <n v="523.77800000000002"/>
    <n v="0"/>
    <n v="0"/>
    <n v="0"/>
    <n v="0"/>
    <n v="0"/>
    <n v="0"/>
    <n v="524"/>
    <x v="0"/>
    <x v="286"/>
    <x v="295"/>
    <x v="15"/>
    <n v="0"/>
    <d v="1899-12-30T00:00:00"/>
    <n v="1"/>
    <x v="0"/>
    <s v="22.21-27 Aug"/>
  </r>
  <r>
    <s v="200100620012"/>
    <x v="0"/>
    <s v="PISKA"/>
    <x v="23"/>
    <x v="34"/>
    <n v="14"/>
    <n v="67.83"/>
    <n v="2407.1179999999999"/>
    <n v="0"/>
    <n v="0"/>
    <n v="0"/>
    <n v="0"/>
    <n v="0"/>
    <n v="0"/>
    <n v="2407"/>
    <x v="0"/>
    <x v="287"/>
    <x v="296"/>
    <x v="15"/>
    <n v="0"/>
    <d v="2026-04-28T00:00:00"/>
    <n v="1"/>
    <x v="0"/>
    <s v="22.21-27 Aug"/>
  </r>
  <r>
    <s v="200100620016"/>
    <x v="0"/>
    <s v="PISKA"/>
    <x v="23"/>
    <x v="3"/>
    <n v="8"/>
    <n v="34.360000000000007"/>
    <n v="1423.0087999999998"/>
    <n v="0"/>
    <n v="0"/>
    <n v="0"/>
    <n v="0"/>
    <n v="0"/>
    <n v="0"/>
    <n v="1423"/>
    <x v="0"/>
    <x v="288"/>
    <x v="297"/>
    <x v="17"/>
    <n v="0"/>
    <d v="2026-06-09T00:00:00"/>
    <n v="1"/>
    <x v="0"/>
    <s v="22.21-27 Aug"/>
  </r>
  <r>
    <s v="200100620017"/>
    <x v="0"/>
    <s v="PISKA"/>
    <x v="23"/>
    <x v="4"/>
    <n v="6"/>
    <n v="9.91"/>
    <n v="388.75700000000001"/>
    <n v="0"/>
    <n v="0"/>
    <n v="0"/>
    <n v="0"/>
    <n v="0"/>
    <n v="0"/>
    <n v="389"/>
    <x v="0"/>
    <x v="289"/>
    <x v="298"/>
    <x v="14"/>
    <n v="0"/>
    <d v="2026-06-22T00:00:00"/>
    <n v="1"/>
    <x v="0"/>
    <s v="22.21-27 Aug"/>
  </r>
  <r>
    <s v="200100620020"/>
    <x v="0"/>
    <s v="PISKA"/>
    <x v="23"/>
    <x v="89"/>
    <n v="7"/>
    <n v="33.14"/>
    <n v="1152.2663"/>
    <n v="0"/>
    <n v="0"/>
    <n v="0"/>
    <n v="0"/>
    <n v="0"/>
    <n v="0"/>
    <n v="1152"/>
    <x v="0"/>
    <x v="290"/>
    <x v="299"/>
    <x v="2"/>
    <n v="0"/>
    <d v="2026-08-10T00:00:00"/>
    <n v="1"/>
    <x v="0"/>
    <s v="22.21-27 Aug"/>
  </r>
  <r>
    <s v="200100620021"/>
    <x v="0"/>
    <s v="PISKA"/>
    <x v="23"/>
    <x v="59"/>
    <n v="7"/>
    <n v="17.7"/>
    <n v="841.30160000000012"/>
    <n v="0"/>
    <n v="0"/>
    <n v="0"/>
    <n v="0"/>
    <n v="0"/>
    <n v="0"/>
    <n v="841"/>
    <x v="0"/>
    <x v="291"/>
    <x v="300"/>
    <x v="40"/>
    <n v="0"/>
    <d v="2026-08-24T00:00:00"/>
    <n v="1"/>
    <x v="0"/>
    <s v="22.21-27 Aug"/>
  </r>
  <r>
    <s v="200200010003"/>
    <x v="2"/>
    <s v="Paali"/>
    <x v="24"/>
    <x v="21"/>
    <n v="14"/>
    <n v="142.79999999999998"/>
    <n v="5495.6040000000003"/>
    <n v="0"/>
    <n v="0"/>
    <n v="0"/>
    <n v="0"/>
    <n v="0"/>
    <n v="0"/>
    <n v="5496"/>
    <x v="0"/>
    <x v="292"/>
    <x v="301"/>
    <x v="21"/>
    <s v="HDFC BANK"/>
    <d v="2023-09-30T00:00:00"/>
    <n v="1"/>
    <x v="0"/>
    <s v="22.21-27 Aug"/>
  </r>
  <r>
    <s v="200200010006"/>
    <x v="2"/>
    <s v="Paali"/>
    <x v="24"/>
    <x v="58"/>
    <n v="14"/>
    <n v="50.600000000000009"/>
    <n v="1955.7039999999997"/>
    <n v="0"/>
    <n v="0"/>
    <n v="0"/>
    <n v="0"/>
    <n v="0"/>
    <n v="0"/>
    <n v="1956"/>
    <x v="0"/>
    <x v="293"/>
    <x v="302"/>
    <x v="28"/>
    <s v="CANARA BANK"/>
    <d v="2023-09-14T00:00:00"/>
    <n v="1"/>
    <x v="0"/>
    <s v="22.21-27 Aug"/>
  </r>
  <r>
    <s v="200200010007"/>
    <x v="2"/>
    <s v="Paali"/>
    <x v="24"/>
    <x v="87"/>
    <n v="5"/>
    <n v="14.4"/>
    <n v="635.43399999999997"/>
    <n v="0"/>
    <n v="0"/>
    <n v="0"/>
    <n v="0"/>
    <n v="0"/>
    <n v="0"/>
    <n v="635"/>
    <x v="0"/>
    <x v="294"/>
    <x v="303"/>
    <x v="19"/>
    <s v="STATE BANK OF INDIA"/>
    <d v="2023-09-14T00:00:00"/>
    <n v="1"/>
    <x v="0"/>
    <s v="22.21-27 Aug"/>
  </r>
  <r>
    <s v="200200010010"/>
    <x v="2"/>
    <s v="Paali"/>
    <x v="24"/>
    <x v="2"/>
    <n v="8"/>
    <n v="27.299999999999997"/>
    <n v="1150.857"/>
    <n v="0"/>
    <n v="0"/>
    <n v="0"/>
    <n v="0"/>
    <n v="0"/>
    <n v="0"/>
    <n v="1151"/>
    <x v="0"/>
    <x v="46"/>
    <x v="304"/>
    <x v="41"/>
    <s v="BANK OF INDIA"/>
    <d v="2023-09-14T00:00:00"/>
    <n v="1"/>
    <x v="0"/>
    <s v="22.21-27 Aug"/>
  </r>
  <r>
    <s v="200200010011"/>
    <x v="2"/>
    <s v="Paali"/>
    <x v="24"/>
    <x v="33"/>
    <n v="14"/>
    <n v="96.600000000000009"/>
    <n v="3937.6689999999999"/>
    <n v="0"/>
    <n v="0"/>
    <n v="0"/>
    <n v="0"/>
    <n v="0"/>
    <n v="0"/>
    <n v="3938"/>
    <x v="0"/>
    <x v="295"/>
    <x v="305"/>
    <x v="19"/>
    <s v="STATE BANK OF INDIA"/>
    <d v="2023-09-30T00:00:00"/>
    <n v="1"/>
    <x v="0"/>
    <s v="22.21-27 Aug"/>
  </r>
  <r>
    <s v="200200010012"/>
    <x v="2"/>
    <s v="Paali"/>
    <x v="24"/>
    <x v="34"/>
    <n v="7"/>
    <n v="29.3"/>
    <n v="1369.481"/>
    <n v="0"/>
    <n v="0"/>
    <n v="0"/>
    <n v="0"/>
    <n v="0"/>
    <n v="0"/>
    <n v="1369"/>
    <x v="0"/>
    <x v="296"/>
    <x v="306"/>
    <x v="42"/>
    <s v="BANK OF INDIA"/>
    <d v="2023-09-14T00:00:00"/>
    <n v="1"/>
    <x v="0"/>
    <s v="22.21-27 Aug"/>
  </r>
  <r>
    <s v="200200010016"/>
    <x v="2"/>
    <s v="Paali"/>
    <x v="24"/>
    <x v="3"/>
    <n v="12"/>
    <n v="44.9"/>
    <n v="1746.511"/>
    <n v="0"/>
    <n v="0"/>
    <n v="0"/>
    <n v="0"/>
    <n v="0"/>
    <n v="0"/>
    <n v="1747"/>
    <x v="0"/>
    <x v="297"/>
    <x v="307"/>
    <x v="19"/>
    <s v="STATE BANK OF INDIA"/>
    <d v="2023-09-30T00:00:00"/>
    <n v="1"/>
    <x v="0"/>
    <s v="22.21-27 Aug"/>
  </r>
  <r>
    <s v="200200010018"/>
    <x v="2"/>
    <s v="Paali"/>
    <x v="24"/>
    <x v="88"/>
    <n v="14"/>
    <n v="133.20000000000002"/>
    <n v="5294.14"/>
    <n v="0"/>
    <n v="0"/>
    <n v="0"/>
    <n v="0"/>
    <n v="0"/>
    <n v="0"/>
    <n v="5294"/>
    <x v="0"/>
    <x v="243"/>
    <x v="308"/>
    <x v="28"/>
    <s v="CANARA BANK"/>
    <d v="2023-09-14T00:00:00"/>
    <n v="1"/>
    <x v="0"/>
    <s v="22.21-27 Aug"/>
  </r>
  <r>
    <s v="200200010020"/>
    <x v="2"/>
    <s v="Paali"/>
    <x v="24"/>
    <x v="89"/>
    <n v="6"/>
    <n v="14.1"/>
    <n v="617.03300000000002"/>
    <n v="0"/>
    <n v="0"/>
    <n v="0"/>
    <n v="0"/>
    <n v="0"/>
    <n v="0"/>
    <n v="617"/>
    <x v="0"/>
    <x v="298"/>
    <x v="309"/>
    <x v="28"/>
    <s v="CANARA BANK"/>
    <d v="2023-09-14T00:00:00"/>
    <n v="1"/>
    <x v="0"/>
    <s v="22.21-27 Aug"/>
  </r>
  <r>
    <s v="200200010023"/>
    <x v="2"/>
    <s v="Paali"/>
    <x v="24"/>
    <x v="37"/>
    <n v="7"/>
    <n v="28.600000000000005"/>
    <n v="1229.164"/>
    <n v="0"/>
    <n v="0"/>
    <n v="0"/>
    <n v="0"/>
    <n v="0"/>
    <n v="0"/>
    <n v="1229"/>
    <x v="0"/>
    <x v="299"/>
    <x v="310"/>
    <x v="28"/>
    <s v="CANARA BANK"/>
    <d v="2023-09-30T00:00:00"/>
    <n v="1"/>
    <x v="0"/>
    <s v="22.21-27 Aug"/>
  </r>
  <r>
    <s v="200200010025"/>
    <x v="2"/>
    <s v="Paali"/>
    <x v="24"/>
    <x v="90"/>
    <n v="14"/>
    <n v="98.199999999999989"/>
    <n v="3900.5790000000006"/>
    <n v="0"/>
    <n v="0"/>
    <n v="0"/>
    <n v="0"/>
    <n v="0"/>
    <n v="0"/>
    <n v="3901"/>
    <x v="0"/>
    <x v="300"/>
    <x v="311"/>
    <x v="19"/>
    <s v="STATE BANK OF INDIA"/>
    <d v="2023-09-14T00:00:00"/>
    <n v="1"/>
    <x v="0"/>
    <s v="22.21-27 Aug"/>
  </r>
  <r>
    <s v="200200010026"/>
    <x v="2"/>
    <s v="Paali"/>
    <x v="24"/>
    <x v="23"/>
    <n v="13"/>
    <n v="113.50000000000001"/>
    <n v="4448.3060000000005"/>
    <n v="0"/>
    <n v="0"/>
    <n v="0"/>
    <n v="0"/>
    <n v="0"/>
    <n v="0"/>
    <n v="4448"/>
    <x v="0"/>
    <x v="301"/>
    <x v="312"/>
    <x v="41"/>
    <s v="BANK OF INDIA"/>
    <d v="2023-09-30T00:00:00"/>
    <n v="1"/>
    <x v="0"/>
    <s v="22.21-27 Aug"/>
  </r>
  <r>
    <s v="200200010027"/>
    <x v="2"/>
    <s v="Paali"/>
    <x v="24"/>
    <x v="60"/>
    <n v="14"/>
    <n v="101.1"/>
    <n v="3890.6470000000008"/>
    <n v="0"/>
    <n v="0"/>
    <n v="0"/>
    <n v="0"/>
    <n v="0"/>
    <n v="0"/>
    <n v="3891"/>
    <x v="0"/>
    <x v="302"/>
    <x v="313"/>
    <x v="41"/>
    <s v="BANK OF INDIA"/>
    <d v="2023-09-30T00:00:00"/>
    <n v="1"/>
    <x v="0"/>
    <s v="22.21-27 Aug"/>
  </r>
  <r>
    <s v="200200010029"/>
    <x v="2"/>
    <s v="Paali"/>
    <x v="24"/>
    <x v="38"/>
    <n v="14"/>
    <n v="55.70000000000001"/>
    <n v="2175.58"/>
    <n v="0"/>
    <n v="0"/>
    <n v="0"/>
    <n v="0"/>
    <n v="0"/>
    <n v="0"/>
    <n v="2176"/>
    <x v="0"/>
    <x v="303"/>
    <x v="314"/>
    <x v="28"/>
    <s v="CANARA BANK"/>
    <d v="2023-09-30T00:00:00"/>
    <n v="1"/>
    <x v="0"/>
    <s v="22.21-27 Aug"/>
  </r>
  <r>
    <s v="200200010030"/>
    <x v="2"/>
    <s v="Paali"/>
    <x v="24"/>
    <x v="54"/>
    <n v="2"/>
    <n v="13.8"/>
    <n v="539.54399999999998"/>
    <n v="0"/>
    <n v="0"/>
    <n v="0"/>
    <n v="0"/>
    <n v="0"/>
    <n v="0"/>
    <n v="540"/>
    <x v="0"/>
    <x v="304"/>
    <x v="315"/>
    <x v="43"/>
    <s v="BANK OF BARODA"/>
    <d v="2023-09-30T00:00:00"/>
    <n v="1"/>
    <x v="0"/>
    <s v="22.21-27 Aug"/>
  </r>
  <r>
    <s v="200200010033"/>
    <x v="2"/>
    <s v="Paali"/>
    <x v="24"/>
    <x v="39"/>
    <n v="14"/>
    <n v="38.799999999999997"/>
    <n v="1631.3389999999997"/>
    <n v="0"/>
    <n v="0"/>
    <n v="0"/>
    <n v="0"/>
    <n v="0"/>
    <n v="0"/>
    <n v="1631"/>
    <x v="0"/>
    <x v="305"/>
    <x v="316"/>
    <x v="19"/>
    <s v="STATE BANK OF INDIA"/>
    <d v="2023-11-18T00:00:00"/>
    <n v="1"/>
    <x v="0"/>
    <s v="22.21-27 Aug"/>
  </r>
  <r>
    <s v="200200010037"/>
    <x v="2"/>
    <s v="Paali"/>
    <x v="24"/>
    <x v="91"/>
    <n v="1"/>
    <n v="2.9"/>
    <n v="113.88300000000001"/>
    <n v="0"/>
    <n v="0"/>
    <n v="0"/>
    <n v="0"/>
    <n v="0"/>
    <n v="0"/>
    <n v="114"/>
    <x v="0"/>
    <x v="306"/>
    <x v="317"/>
    <x v="19"/>
    <s v="STATE BANK OF INDIA"/>
    <d v="2023-11-18T00:00:00"/>
    <n v="1"/>
    <x v="0"/>
    <s v="22.21-27 Aug"/>
  </r>
  <r>
    <s v="200200010038"/>
    <x v="2"/>
    <s v="Paali"/>
    <x v="24"/>
    <x v="92"/>
    <n v="14"/>
    <n v="90.4"/>
    <n v="3542.0590000000002"/>
    <n v="0"/>
    <n v="0"/>
    <n v="0"/>
    <n v="0"/>
    <n v="0"/>
    <n v="0"/>
    <n v="3542"/>
    <x v="0"/>
    <x v="307"/>
    <x v="318"/>
    <x v="41"/>
    <s v="BANK OF INDIA"/>
    <d v="2023-09-14T00:00:00"/>
    <n v="1"/>
    <x v="0"/>
    <s v="22.21-27 Aug"/>
  </r>
  <r>
    <s v="200200010040"/>
    <x v="2"/>
    <s v="Paali"/>
    <x v="24"/>
    <x v="49"/>
    <n v="6"/>
    <n v="12.9"/>
    <n v="586.73300000000006"/>
    <n v="0"/>
    <n v="0"/>
    <n v="0"/>
    <n v="0"/>
    <n v="0"/>
    <n v="0"/>
    <n v="587"/>
    <x v="0"/>
    <x v="308"/>
    <x v="319"/>
    <x v="19"/>
    <s v="STATE BANK OF INDIA"/>
    <d v="2023-09-14T00:00:00"/>
    <n v="1"/>
    <x v="0"/>
    <s v="22.21-27 Aug"/>
  </r>
  <r>
    <s v="200200010041"/>
    <x v="2"/>
    <s v="Paali"/>
    <x v="24"/>
    <x v="50"/>
    <n v="13"/>
    <n v="75.800000000000011"/>
    <n v="3160.556"/>
    <n v="0"/>
    <n v="0"/>
    <n v="0"/>
    <n v="0"/>
    <n v="0"/>
    <n v="0"/>
    <n v="3161"/>
    <x v="0"/>
    <x v="309"/>
    <x v="320"/>
    <x v="41"/>
    <s v="BANK OF INDIA"/>
    <d v="2023-09-14T00:00:00"/>
    <n v="1"/>
    <x v="0"/>
    <s v="22.21-27 Aug"/>
  </r>
  <r>
    <s v="200200010044"/>
    <x v="2"/>
    <s v="Paali"/>
    <x v="24"/>
    <x v="24"/>
    <n v="2"/>
    <n v="9.6"/>
    <n v="276.28399999999999"/>
    <n v="0"/>
    <n v="0"/>
    <n v="0"/>
    <n v="0"/>
    <n v="0"/>
    <n v="0"/>
    <n v="276"/>
    <x v="0"/>
    <x v="310"/>
    <x v="321"/>
    <x v="41"/>
    <s v="BANK OF INDIA"/>
    <d v="2023-09-30T00:00:00"/>
    <n v="1"/>
    <x v="0"/>
    <s v="22.21-27 Aug"/>
  </r>
  <r>
    <s v="200200010046"/>
    <x v="2"/>
    <s v="Paali"/>
    <x v="24"/>
    <x v="6"/>
    <n v="7"/>
    <n v="12"/>
    <n v="787.06999999999994"/>
    <n v="0"/>
    <n v="0"/>
    <n v="0"/>
    <n v="0"/>
    <n v="0"/>
    <n v="0"/>
    <n v="787"/>
    <x v="0"/>
    <x v="311"/>
    <x v="322"/>
    <x v="21"/>
    <s v="HDFC BANK"/>
    <d v="2023-09-14T00:00:00"/>
    <n v="1"/>
    <x v="0"/>
    <s v="22.21-27 Aug"/>
  </r>
  <r>
    <s v="200200010047"/>
    <x v="2"/>
    <s v="Paali"/>
    <x v="24"/>
    <x v="7"/>
    <n v="11"/>
    <n v="27.400000000000006"/>
    <n v="1086.5930000000001"/>
    <n v="0"/>
    <n v="0"/>
    <n v="0"/>
    <n v="0"/>
    <n v="0"/>
    <n v="0"/>
    <n v="1087"/>
    <x v="0"/>
    <x v="312"/>
    <x v="323"/>
    <x v="43"/>
    <s v="BANK OF BARODA"/>
    <d v="2023-09-30T00:00:00"/>
    <n v="1"/>
    <x v="0"/>
    <s v="22.21-27 Aug"/>
  </r>
  <r>
    <s v="200200010052"/>
    <x v="2"/>
    <s v="Paali"/>
    <x v="24"/>
    <x v="42"/>
    <n v="8"/>
    <n v="31.2"/>
    <n v="1259.3870000000002"/>
    <n v="0"/>
    <n v="0"/>
    <n v="0"/>
    <n v="0"/>
    <n v="0"/>
    <n v="0"/>
    <n v="1259"/>
    <x v="0"/>
    <x v="313"/>
    <x v="324"/>
    <x v="41"/>
    <s v="BANK OF INDIA"/>
    <d v="2023-09-30T00:00:00"/>
    <n v="1"/>
    <x v="0"/>
    <s v="22.21-27 Aug"/>
  </r>
  <r>
    <s v="200200010053"/>
    <x v="2"/>
    <s v="Paali"/>
    <x v="24"/>
    <x v="43"/>
    <n v="7"/>
    <n v="26"/>
    <n v="1046.2159999999999"/>
    <n v="0"/>
    <n v="0"/>
    <n v="0"/>
    <n v="0"/>
    <n v="0"/>
    <n v="0"/>
    <n v="1046"/>
    <x v="0"/>
    <x v="314"/>
    <x v="325"/>
    <x v="41"/>
    <s v="BANK OF INDIA"/>
    <d v="2023-09-14T00:00:00"/>
    <n v="1"/>
    <x v="0"/>
    <s v="22.21-27 Aug"/>
  </r>
  <r>
    <s v="200200010054"/>
    <x v="2"/>
    <s v="Paali"/>
    <x v="24"/>
    <x v="44"/>
    <n v="7"/>
    <n v="31.6"/>
    <n v="1214.415"/>
    <n v="0"/>
    <n v="0"/>
    <n v="0"/>
    <n v="0"/>
    <n v="0"/>
    <n v="0"/>
    <n v="1214"/>
    <x v="0"/>
    <x v="315"/>
    <x v="326"/>
    <x v="19"/>
    <s v="STATE BANK OF INDIA"/>
    <d v="2023-10-07T00:00:00"/>
    <n v="1"/>
    <x v="0"/>
    <s v="22.21-27 Aug"/>
  </r>
  <r>
    <s v="200200010056"/>
    <x v="2"/>
    <s v="Paali"/>
    <x v="24"/>
    <x v="46"/>
    <n v="7"/>
    <n v="44.2"/>
    <n v="1918.0419999999997"/>
    <n v="0"/>
    <n v="0"/>
    <n v="0"/>
    <n v="0"/>
    <n v="0"/>
    <n v="0"/>
    <n v="1918"/>
    <x v="0"/>
    <x v="316"/>
    <x v="327"/>
    <x v="43"/>
    <s v="BANK OF BARODA"/>
    <d v="2023-10-07T00:00:00"/>
    <n v="1"/>
    <x v="0"/>
    <s v="22.21-27 Aug"/>
  </r>
  <r>
    <s v="200200010057"/>
    <x v="2"/>
    <s v="Paali"/>
    <x v="24"/>
    <x v="99"/>
    <n v="7"/>
    <n v="17.2"/>
    <n v="716.06600000000003"/>
    <n v="0"/>
    <n v="0"/>
    <n v="0"/>
    <n v="0"/>
    <n v="0"/>
    <n v="0"/>
    <n v="716"/>
    <x v="0"/>
    <x v="31"/>
    <x v="328"/>
    <x v="41"/>
    <s v="BANK OF INDIA"/>
    <d v="2023-10-07T00:00:00"/>
    <n v="1"/>
    <x v="0"/>
    <s v="22.21-27 Aug"/>
  </r>
  <r>
    <s v="200200010063"/>
    <x v="2"/>
    <s v="Paali"/>
    <x v="24"/>
    <x v="104"/>
    <n v="14"/>
    <n v="71.900000000000006"/>
    <n v="2961.4719999999998"/>
    <n v="0"/>
    <n v="0"/>
    <n v="0"/>
    <n v="0"/>
    <n v="0"/>
    <n v="0"/>
    <n v="2961"/>
    <x v="0"/>
    <x v="317"/>
    <x v="329"/>
    <x v="41"/>
    <s v="BANK OF INDIA"/>
    <d v="2023-11-04T00:00:00"/>
    <n v="1"/>
    <x v="0"/>
    <s v="22.21-27 Aug"/>
  </r>
  <r>
    <s v="200200010066"/>
    <x v="2"/>
    <s v="Paali"/>
    <x v="24"/>
    <x v="12"/>
    <n v="14"/>
    <n v="73.5"/>
    <n v="3217.5710000000004"/>
    <n v="0"/>
    <n v="0"/>
    <n v="0"/>
    <n v="0"/>
    <n v="0"/>
    <n v="0"/>
    <n v="3218"/>
    <x v="0"/>
    <x v="318"/>
    <x v="330"/>
    <x v="41"/>
    <s v="BANK OF INDIA"/>
    <d v="2023-11-14T00:00:00"/>
    <n v="1"/>
    <x v="0"/>
    <s v="22.21-27 Aug"/>
  </r>
  <r>
    <s v="200200010075"/>
    <x v="2"/>
    <s v="Paali"/>
    <x v="24"/>
    <x v="64"/>
    <n v="7"/>
    <n v="16.299999999999997"/>
    <n v="680.73699999999997"/>
    <n v="0"/>
    <n v="0"/>
    <n v="0"/>
    <n v="0"/>
    <n v="0"/>
    <n v="0"/>
    <n v="681"/>
    <x v="0"/>
    <x v="319"/>
    <x v="331"/>
    <x v="41"/>
    <s v="BANK OF INDIA"/>
    <d v="2024-03-09T00:00:00"/>
    <n v="1"/>
    <x v="0"/>
    <s v="22.21-27 Aug"/>
  </r>
  <r>
    <s v="200200010076"/>
    <x v="2"/>
    <s v="Paali"/>
    <x v="24"/>
    <x v="105"/>
    <n v="12"/>
    <n v="65.3"/>
    <n v="2527.0389999999998"/>
    <n v="0"/>
    <n v="0"/>
    <n v="0"/>
    <n v="0"/>
    <n v="0"/>
    <n v="0"/>
    <n v="2527"/>
    <x v="0"/>
    <x v="320"/>
    <x v="332"/>
    <x v="41"/>
    <s v="BANK OF INDIA"/>
    <d v="2024-04-05T00:00:00"/>
    <n v="1"/>
    <x v="0"/>
    <s v="22.21-27 Aug"/>
  </r>
  <r>
    <s v="200200010077"/>
    <x v="2"/>
    <s v="Paali"/>
    <x v="24"/>
    <x v="14"/>
    <n v="7"/>
    <n v="27.699999999999996"/>
    <n v="1260.502"/>
    <n v="0"/>
    <n v="0"/>
    <n v="0"/>
    <n v="0"/>
    <n v="0"/>
    <n v="0"/>
    <n v="1261"/>
    <x v="0"/>
    <x v="321"/>
    <x v="333"/>
    <x v="19"/>
    <s v="STATE BANK OF INDIA"/>
    <d v="2024-04-05T00:00:00"/>
    <n v="1"/>
    <x v="0"/>
    <s v="22.21-27 Aug"/>
  </r>
  <r>
    <s v="200200010081"/>
    <x v="2"/>
    <s v="Paali"/>
    <x v="24"/>
    <x v="15"/>
    <n v="6"/>
    <n v="17.900000000000002"/>
    <n v="712.33"/>
    <n v="0"/>
    <n v="0"/>
    <n v="0"/>
    <n v="0"/>
    <n v="0"/>
    <n v="0"/>
    <n v="712"/>
    <x v="0"/>
    <x v="322"/>
    <x v="334"/>
    <x v="28"/>
    <s v="CANARA BANK"/>
    <d v="2024-05-11T00:00:00"/>
    <n v="1"/>
    <x v="0"/>
    <s v="22.21-27 Aug"/>
  </r>
  <r>
    <s v="200200010083"/>
    <x v="2"/>
    <s v="Paali"/>
    <x v="24"/>
    <x v="17"/>
    <n v="14"/>
    <n v="420.7"/>
    <n v="16740.023000000001"/>
    <n v="0"/>
    <n v="0"/>
    <n v="0"/>
    <n v="0"/>
    <n v="0"/>
    <n v="0"/>
    <n v="16740"/>
    <x v="0"/>
    <x v="323"/>
    <x v="335"/>
    <x v="19"/>
    <s v="STATE BANK OF INDIA"/>
    <d v="2024-05-20T00:00:00"/>
    <n v="1"/>
    <x v="0"/>
    <s v="22.21-27 Aug"/>
  </r>
  <r>
    <s v="200200010088"/>
    <x v="2"/>
    <s v="Paali"/>
    <x v="24"/>
    <x v="66"/>
    <n v="7"/>
    <n v="16.8"/>
    <n v="658.923"/>
    <n v="0"/>
    <n v="0"/>
    <n v="0"/>
    <n v="0"/>
    <n v="0"/>
    <n v="0"/>
    <n v="659"/>
    <x v="0"/>
    <x v="324"/>
    <x v="336"/>
    <x v="41"/>
    <s v="BANK OF INDIA"/>
    <d v="2024-05-27T00:00:00"/>
    <n v="1"/>
    <x v="0"/>
    <s v="22.21-27 Aug"/>
  </r>
  <r>
    <s v="200200010090"/>
    <x v="2"/>
    <s v="Paali"/>
    <x v="24"/>
    <x v="20"/>
    <n v="14"/>
    <n v="55.8"/>
    <n v="2200.1389999999997"/>
    <n v="0"/>
    <n v="0"/>
    <n v="0"/>
    <n v="0"/>
    <n v="0"/>
    <n v="0"/>
    <n v="2200"/>
    <x v="0"/>
    <x v="325"/>
    <x v="337"/>
    <x v="41"/>
    <s v="BANK OF INDIA"/>
    <d v="2024-06-08T00:00:00"/>
    <n v="1"/>
    <x v="0"/>
    <s v="22.21-27 Aug"/>
  </r>
  <r>
    <s v="200200010091"/>
    <x v="2"/>
    <s v="Paali"/>
    <x v="24"/>
    <x v="67"/>
    <n v="5"/>
    <n v="15.5"/>
    <n v="660.20299999999997"/>
    <n v="0"/>
    <n v="0"/>
    <n v="0"/>
    <n v="0"/>
    <n v="0"/>
    <n v="0"/>
    <n v="660"/>
    <x v="0"/>
    <x v="326"/>
    <x v="338"/>
    <x v="41"/>
    <s v="BANK OF INDIA"/>
    <d v="2024-06-15T00:00:00"/>
    <n v="1"/>
    <x v="0"/>
    <s v="22.21-27 Aug"/>
  </r>
  <r>
    <s v="200200010096"/>
    <x v="2"/>
    <s v="Paali"/>
    <x v="24"/>
    <x v="70"/>
    <n v="6"/>
    <n v="16.2"/>
    <n v="764.39499999999998"/>
    <n v="0"/>
    <n v="0"/>
    <n v="0"/>
    <n v="0"/>
    <n v="0"/>
    <n v="0"/>
    <n v="764"/>
    <x v="0"/>
    <x v="327"/>
    <x v="339"/>
    <x v="19"/>
    <s v="STATE BANK OF INDIA"/>
    <d v="2024-07-08T00:00:00"/>
    <n v="1"/>
    <x v="0"/>
    <s v="22.21-27 Aug"/>
  </r>
  <r>
    <s v="200200010103"/>
    <x v="2"/>
    <s v="Paali"/>
    <x v="24"/>
    <x v="106"/>
    <n v="7"/>
    <n v="49.9"/>
    <n v="2042.3209999999999"/>
    <n v="0"/>
    <n v="0"/>
    <n v="0"/>
    <n v="0"/>
    <n v="0"/>
    <n v="0"/>
    <n v="2042"/>
    <x v="0"/>
    <x v="328"/>
    <x v="340"/>
    <x v="28"/>
    <s v="CANARA BANK"/>
    <d v="2024-09-21T00:00:00"/>
    <n v="1"/>
    <x v="0"/>
    <s v="22.21-27 Aug"/>
  </r>
  <r>
    <s v="200200010104"/>
    <x v="2"/>
    <s v="Paali"/>
    <x v="24"/>
    <x v="77"/>
    <n v="6"/>
    <n v="24.5"/>
    <n v="1028.239"/>
    <n v="0"/>
    <n v="0"/>
    <n v="0"/>
    <n v="0"/>
    <n v="0"/>
    <n v="0"/>
    <n v="1028"/>
    <x v="0"/>
    <x v="329"/>
    <x v="341"/>
    <x v="19"/>
    <s v="STATE BANK OF INDIA"/>
    <d v="2024-09-30T00:00:00"/>
    <n v="1"/>
    <x v="0"/>
    <s v="22.21-27 Aug"/>
  </r>
  <r>
    <s v="200200010106"/>
    <x v="2"/>
    <s v="Paali"/>
    <x v="24"/>
    <x v="107"/>
    <n v="7"/>
    <n v="26.5"/>
    <n v="1038.7"/>
    <n v="0"/>
    <n v="0"/>
    <n v="0"/>
    <n v="0"/>
    <n v="0"/>
    <n v="0"/>
    <n v="1039"/>
    <x v="0"/>
    <x v="330"/>
    <x v="342"/>
    <x v="41"/>
    <s v="BANK OF INDIA"/>
    <d v="2024-09-30T00:00:00"/>
    <n v="1"/>
    <x v="0"/>
    <s v="22.21-27 Aug"/>
  </r>
  <r>
    <s v="200200010108"/>
    <x v="2"/>
    <s v="Paali"/>
    <x v="24"/>
    <x v="79"/>
    <n v="14"/>
    <n v="55.6"/>
    <n v="2216.8469999999998"/>
    <n v="0"/>
    <n v="0"/>
    <n v="0"/>
    <n v="0"/>
    <n v="0"/>
    <n v="0"/>
    <n v="2217"/>
    <x v="0"/>
    <x v="331"/>
    <x v="343"/>
    <x v="21"/>
    <s v="HDFC BANK"/>
    <d v="2024-09-30T00:00:00"/>
    <n v="1"/>
    <x v="0"/>
    <s v="22.21-27 Aug"/>
  </r>
  <r>
    <s v="200200010109"/>
    <x v="2"/>
    <s v="Paali"/>
    <x v="24"/>
    <x v="80"/>
    <n v="10"/>
    <n v="34.699999999999996"/>
    <n v="2087.3009999999999"/>
    <n v="0"/>
    <n v="0"/>
    <n v="0"/>
    <n v="0"/>
    <n v="0"/>
    <n v="0"/>
    <n v="2087"/>
    <x v="0"/>
    <x v="332"/>
    <x v="344"/>
    <x v="19"/>
    <s v="STATE BANK OF INDIA"/>
    <d v="2024-10-07T00:00:00"/>
    <n v="1"/>
    <x v="0"/>
    <s v="22.21-27 Aug"/>
  </r>
  <r>
    <s v="200200010110"/>
    <x v="2"/>
    <s v="Paali"/>
    <x v="24"/>
    <x v="81"/>
    <n v="6"/>
    <n v="1075.9000000000001"/>
    <n v="43966.748"/>
    <n v="0"/>
    <n v="0"/>
    <n v="0"/>
    <n v="0"/>
    <n v="0"/>
    <n v="0"/>
    <n v="43967"/>
    <x v="0"/>
    <x v="333"/>
    <x v="345"/>
    <x v="28"/>
    <s v="CANARA BANK"/>
    <d v="2024-10-07T00:00:00"/>
    <n v="1"/>
    <x v="0"/>
    <s v="22.21-27 Aug"/>
  </r>
  <r>
    <s v="200200010115"/>
    <x v="2"/>
    <s v="Paali"/>
    <x v="24"/>
    <x v="28"/>
    <n v="14"/>
    <n v="44.999999999999993"/>
    <n v="1814.4290000000001"/>
    <n v="0"/>
    <n v="0"/>
    <n v="0"/>
    <n v="0"/>
    <n v="0"/>
    <n v="0"/>
    <n v="1814"/>
    <x v="0"/>
    <x v="334"/>
    <x v="346"/>
    <x v="19"/>
    <s v="STATE BANK OF INDIA"/>
    <d v="2024-12-16T00:00:00"/>
    <n v="1"/>
    <x v="0"/>
    <s v="22.21-27 Aug"/>
  </r>
  <r>
    <s v="200200010117"/>
    <x v="2"/>
    <s v="Paali"/>
    <x v="24"/>
    <x v="108"/>
    <n v="7"/>
    <n v="31.5"/>
    <n v="1229.5740000000001"/>
    <n v="0"/>
    <n v="0"/>
    <n v="0"/>
    <n v="0"/>
    <n v="0"/>
    <n v="0"/>
    <n v="1230"/>
    <x v="0"/>
    <x v="335"/>
    <x v="347"/>
    <x v="41"/>
    <s v="BANK OF INDIA"/>
    <d v="1899-12-30T00:00:00"/>
    <n v="1"/>
    <x v="0"/>
    <s v="22.21-27 Aug"/>
  </r>
  <r>
    <s v="200200010121"/>
    <x v="2"/>
    <s v="Paali"/>
    <x v="24"/>
    <x v="109"/>
    <n v="8"/>
    <n v="58.9"/>
    <n v="3737.8"/>
    <n v="0"/>
    <n v="0"/>
    <n v="0"/>
    <n v="0"/>
    <n v="0"/>
    <n v="0"/>
    <n v="3738"/>
    <x v="0"/>
    <x v="336"/>
    <x v="348"/>
    <x v="44"/>
    <n v="0"/>
    <d v="1899-12-30T00:00:00"/>
    <n v="1"/>
    <x v="0"/>
    <s v="22.21-27 Aug"/>
  </r>
  <r>
    <s v="200200010123"/>
    <x v="2"/>
    <s v="Paali"/>
    <x v="24"/>
    <x v="110"/>
    <n v="7"/>
    <n v="23.599999999999998"/>
    <n v="851.98299999999995"/>
    <n v="0"/>
    <n v="0"/>
    <n v="0"/>
    <n v="0"/>
    <n v="0"/>
    <n v="0"/>
    <n v="852"/>
    <x v="0"/>
    <x v="337"/>
    <x v="349"/>
    <x v="45"/>
    <n v="0"/>
    <d v="1899-12-30T00:00:00"/>
    <n v="1"/>
    <x v="0"/>
    <s v="22.21-27 Aug"/>
  </r>
  <r>
    <s v="200200010128"/>
    <x v="2"/>
    <s v="Paali"/>
    <x v="24"/>
    <x v="111"/>
    <n v="14"/>
    <n v="102.10000000000001"/>
    <n v="4037.4879999999998"/>
    <n v="0"/>
    <n v="0"/>
    <n v="0"/>
    <n v="0"/>
    <n v="0"/>
    <n v="0"/>
    <n v="4037"/>
    <x v="0"/>
    <x v="338"/>
    <x v="350"/>
    <x v="41"/>
    <n v="0"/>
    <d v="1899-12-30T00:00:00"/>
    <n v="1"/>
    <x v="0"/>
    <s v="22.21-27 Aug"/>
  </r>
  <r>
    <s v="200200010130"/>
    <x v="2"/>
    <s v="Paali"/>
    <x v="24"/>
    <x v="112"/>
    <n v="4"/>
    <n v="28.2"/>
    <n v="1112.4079999999999"/>
    <n v="0"/>
    <n v="0"/>
    <n v="0"/>
    <n v="0"/>
    <n v="0"/>
    <n v="0"/>
    <n v="1112"/>
    <x v="0"/>
    <x v="339"/>
    <x v="351"/>
    <x v="41"/>
    <n v="0"/>
    <d v="1899-12-30T00:00:00"/>
    <n v="1"/>
    <x v="0"/>
    <s v="22.21-27 Aug"/>
  </r>
  <r>
    <s v="200200010131"/>
    <x v="2"/>
    <s v="Paali"/>
    <x v="24"/>
    <x v="113"/>
    <n v="14"/>
    <n v="67.699999999999989"/>
    <n v="2740.0639999999999"/>
    <n v="0"/>
    <n v="0"/>
    <n v="0"/>
    <n v="0"/>
    <n v="0"/>
    <n v="0"/>
    <n v="2740"/>
    <x v="0"/>
    <x v="340"/>
    <x v="352"/>
    <x v="28"/>
    <s v="CANARA BANK"/>
    <d v="1899-12-30T00:00:00"/>
    <n v="1"/>
    <x v="0"/>
    <s v="22.21-27 Aug"/>
  </r>
  <r>
    <s v="200200010134"/>
    <x v="2"/>
    <s v="Paali"/>
    <x v="24"/>
    <x v="114"/>
    <n v="7"/>
    <n v="44.6"/>
    <n v="1949.125"/>
    <n v="0"/>
    <n v="0"/>
    <n v="0"/>
    <n v="0"/>
    <n v="0"/>
    <n v="0"/>
    <n v="1949"/>
    <x v="0"/>
    <x v="341"/>
    <x v="353"/>
    <x v="21"/>
    <n v="0"/>
    <d v="1899-12-30T00:00:00"/>
    <n v="1"/>
    <x v="0"/>
    <s v="22.21-27 Aug"/>
  </r>
  <r>
    <s v="200200010135"/>
    <x v="2"/>
    <s v="Paali"/>
    <x v="24"/>
    <x v="115"/>
    <n v="7"/>
    <n v="25.500000000000004"/>
    <n v="1151.54"/>
    <n v="0"/>
    <n v="0"/>
    <n v="0"/>
    <n v="0"/>
    <n v="0"/>
    <n v="0"/>
    <n v="1152"/>
    <x v="0"/>
    <x v="342"/>
    <x v="354"/>
    <x v="41"/>
    <n v="0"/>
    <d v="2025-07-05T00:00:00"/>
    <n v="1"/>
    <x v="0"/>
    <s v="22.21-27 Aug"/>
  </r>
  <r>
    <s v="200200010143"/>
    <x v="2"/>
    <s v="Paali"/>
    <x v="24"/>
    <x v="116"/>
    <n v="7"/>
    <n v="24.7"/>
    <n v="1127.779"/>
    <n v="0"/>
    <n v="0"/>
    <n v="0"/>
    <n v="0"/>
    <n v="0"/>
    <n v="0"/>
    <n v="1128"/>
    <x v="0"/>
    <x v="343"/>
    <x v="355"/>
    <x v="41"/>
    <n v="0"/>
    <d v="2025-08-04T00:00:00"/>
    <n v="1"/>
    <x v="0"/>
    <s v="22.21-27 Aug"/>
  </r>
  <r>
    <s v="200200010145"/>
    <x v="2"/>
    <s v="Paali"/>
    <x v="24"/>
    <x v="117"/>
    <n v="7"/>
    <n v="63.399999999999991"/>
    <n v="2426.346"/>
    <n v="0"/>
    <n v="0"/>
    <n v="0"/>
    <n v="0"/>
    <n v="0"/>
    <n v="0"/>
    <n v="2426"/>
    <x v="0"/>
    <x v="344"/>
    <x v="356"/>
    <x v="21"/>
    <n v="0"/>
    <d v="2025-09-02T00:00:00"/>
    <n v="1"/>
    <x v="0"/>
    <s v="22.21-27 Aug"/>
  </r>
  <r>
    <s v="200200010148"/>
    <x v="2"/>
    <s v="Paali"/>
    <x v="24"/>
    <x v="118"/>
    <n v="14"/>
    <n v="113.9"/>
    <n v="4399.1490000000003"/>
    <n v="0"/>
    <n v="0"/>
    <n v="0"/>
    <n v="0"/>
    <n v="0"/>
    <n v="0"/>
    <n v="4399"/>
    <x v="0"/>
    <x v="345"/>
    <x v="357"/>
    <x v="41"/>
    <n v="0"/>
    <d v="2025-09-23T00:00:00"/>
    <n v="1"/>
    <x v="0"/>
    <s v="22.21-27 Aug"/>
  </r>
  <r>
    <s v="200200010150"/>
    <x v="2"/>
    <s v="Paali"/>
    <x v="24"/>
    <x v="119"/>
    <n v="6"/>
    <n v="16.200000000000003"/>
    <n v="1023.7300000000001"/>
    <n v="0"/>
    <n v="0"/>
    <n v="0"/>
    <n v="0"/>
    <n v="0"/>
    <n v="0"/>
    <n v="1024"/>
    <x v="0"/>
    <x v="336"/>
    <x v="358"/>
    <x v="41"/>
    <n v="0"/>
    <d v="2025-09-23T00:00:00"/>
    <n v="1"/>
    <x v="0"/>
    <s v="22.21-27 Aug"/>
  </r>
  <r>
    <s v="200200010151"/>
    <x v="2"/>
    <s v="Paali"/>
    <x v="24"/>
    <x v="120"/>
    <n v="4"/>
    <n v="6.7"/>
    <n v="307.548"/>
    <n v="0"/>
    <n v="0"/>
    <n v="0"/>
    <n v="0"/>
    <n v="0"/>
    <n v="0"/>
    <n v="308"/>
    <x v="0"/>
    <x v="346"/>
    <x v="359"/>
    <x v="41"/>
    <n v="0"/>
    <d v="2025-09-28T00:00:00"/>
    <n v="1"/>
    <x v="0"/>
    <s v="22.21-27 Aug"/>
  </r>
  <r>
    <s v="200200010153"/>
    <x v="2"/>
    <s v="Paali"/>
    <x v="24"/>
    <x v="121"/>
    <n v="6"/>
    <n v="9.6999999999999993"/>
    <n v="410.47999999999996"/>
    <n v="0"/>
    <n v="0"/>
    <n v="0"/>
    <n v="0"/>
    <n v="0"/>
    <n v="0"/>
    <n v="410"/>
    <x v="0"/>
    <x v="347"/>
    <x v="360"/>
    <x v="19"/>
    <n v="0"/>
    <d v="2025-10-06T00:00:00"/>
    <n v="1"/>
    <x v="0"/>
    <s v="22.21-27 Aug"/>
  </r>
  <r>
    <s v="200200010155"/>
    <x v="2"/>
    <s v="Paali"/>
    <x v="24"/>
    <x v="122"/>
    <n v="14"/>
    <n v="224.7"/>
    <n v="7827.6129999999994"/>
    <n v="0"/>
    <n v="0"/>
    <n v="0"/>
    <n v="0"/>
    <n v="0"/>
    <n v="0"/>
    <n v="7828"/>
    <x v="0"/>
    <x v="348"/>
    <x v="361"/>
    <x v="28"/>
    <n v="0"/>
    <d v="2025-11-04T00:00:00"/>
    <n v="1"/>
    <x v="0"/>
    <s v="22.21-27 Aug"/>
  </r>
  <r>
    <s v="200200010157"/>
    <x v="2"/>
    <s v="Paali"/>
    <x v="24"/>
    <x v="123"/>
    <n v="6"/>
    <n v="11.1"/>
    <n v="501.03700000000003"/>
    <n v="0"/>
    <n v="0"/>
    <n v="0"/>
    <n v="0"/>
    <n v="0"/>
    <n v="0"/>
    <n v="501"/>
    <x v="0"/>
    <x v="349"/>
    <x v="362"/>
    <x v="28"/>
    <n v="0"/>
    <d v="2025-11-04T00:00:00"/>
    <n v="1"/>
    <x v="0"/>
    <s v="22.21-27 Aug"/>
  </r>
  <r>
    <s v="200200010159"/>
    <x v="2"/>
    <s v="Paali"/>
    <x v="24"/>
    <x v="124"/>
    <n v="5"/>
    <n v="16.200000000000003"/>
    <n v="645.10600000000011"/>
    <n v="0"/>
    <n v="0"/>
    <n v="0"/>
    <n v="0"/>
    <n v="0"/>
    <n v="0"/>
    <n v="645"/>
    <x v="0"/>
    <x v="350"/>
    <x v="363"/>
    <x v="41"/>
    <n v="0"/>
    <d v="2025-11-10T00:00:00"/>
    <n v="1"/>
    <x v="0"/>
    <s v="22.21-27 Aug"/>
  </r>
  <r>
    <s v="200200010166"/>
    <x v="2"/>
    <s v="Paali"/>
    <x v="24"/>
    <x v="125"/>
    <n v="4"/>
    <n v="10.600000000000001"/>
    <n v="433.83000000000004"/>
    <n v="0"/>
    <n v="0"/>
    <n v="0"/>
    <n v="0"/>
    <n v="0"/>
    <n v="0"/>
    <n v="434"/>
    <x v="0"/>
    <x v="351"/>
    <x v="364"/>
    <x v="41"/>
    <n v="0"/>
    <d v="1899-12-30T00:00:00"/>
    <n v="1"/>
    <x v="0"/>
    <s v="22.21-27 Aug"/>
  </r>
  <r>
    <s v="200200010169"/>
    <x v="2"/>
    <s v="Paali"/>
    <x v="24"/>
    <x v="126"/>
    <n v="3"/>
    <n v="7.8"/>
    <n v="310.78899999999999"/>
    <n v="0"/>
    <n v="0"/>
    <n v="0"/>
    <n v="0"/>
    <n v="0"/>
    <n v="0"/>
    <n v="311"/>
    <x v="0"/>
    <x v="352"/>
    <x v="365"/>
    <x v="28"/>
    <n v="0"/>
    <d v="2026-03-23T00:00:00"/>
    <n v="1"/>
    <x v="0"/>
    <s v="22.21-27 Aug"/>
  </r>
  <r>
    <s v="200200010170"/>
    <x v="2"/>
    <s v="Paali"/>
    <x v="24"/>
    <x v="127"/>
    <n v="7"/>
    <n v="27.7"/>
    <n v="1058.6479999999999"/>
    <n v="0"/>
    <n v="0"/>
    <n v="0"/>
    <n v="0"/>
    <n v="0"/>
    <n v="0"/>
    <n v="1059"/>
    <x v="0"/>
    <x v="353"/>
    <x v="366"/>
    <x v="41"/>
    <n v="0"/>
    <d v="2026-03-30T00:00:00"/>
    <n v="1"/>
    <x v="0"/>
    <s v="22.21-27 Aug"/>
  </r>
  <r>
    <s v="200200010171"/>
    <x v="2"/>
    <s v="Paali"/>
    <x v="24"/>
    <x v="128"/>
    <n v="14"/>
    <n v="39.399999999999991"/>
    <n v="1556.8499999999997"/>
    <n v="0"/>
    <n v="0"/>
    <n v="0"/>
    <n v="0"/>
    <n v="0"/>
    <n v="0"/>
    <n v="1557"/>
    <x v="0"/>
    <x v="354"/>
    <x v="367"/>
    <x v="19"/>
    <n v="0"/>
    <d v="2026-04-20T00:00:00"/>
    <n v="1"/>
    <x v="0"/>
    <s v="22.21-27 Aug"/>
  </r>
  <r>
    <s v="200200010173"/>
    <x v="2"/>
    <s v="Paali"/>
    <x v="24"/>
    <x v="129"/>
    <n v="6"/>
    <n v="20.200000000000003"/>
    <n v="979.63099999999997"/>
    <n v="0"/>
    <n v="0"/>
    <n v="0"/>
    <n v="0"/>
    <n v="0"/>
    <n v="0"/>
    <n v="980"/>
    <x v="0"/>
    <x v="355"/>
    <x v="368"/>
    <x v="19"/>
    <n v="0"/>
    <d v="2026-05-18T00:00:00"/>
    <n v="1"/>
    <x v="0"/>
    <s v="22.21-27 Aug"/>
  </r>
  <r>
    <s v="200200010175"/>
    <x v="2"/>
    <s v="Paali"/>
    <x v="24"/>
    <x v="130"/>
    <n v="7"/>
    <n v="62.399999999999991"/>
    <n v="2721.105"/>
    <n v="0"/>
    <n v="0"/>
    <n v="0"/>
    <n v="0"/>
    <n v="0"/>
    <n v="0"/>
    <n v="2721"/>
    <x v="0"/>
    <x v="356"/>
    <x v="369"/>
    <x v="19"/>
    <n v="0"/>
    <d v="2026-05-26T00:00:00"/>
    <n v="1"/>
    <x v="0"/>
    <s v="22.21-27 Aug"/>
  </r>
  <r>
    <s v="200200010176"/>
    <x v="2"/>
    <s v="Paali"/>
    <x v="24"/>
    <x v="131"/>
    <n v="14"/>
    <n v="187.70000000000002"/>
    <n v="7320.8400000000011"/>
    <n v="0"/>
    <n v="0"/>
    <n v="0"/>
    <n v="0"/>
    <n v="0"/>
    <n v="0"/>
    <n v="7321"/>
    <x v="0"/>
    <x v="357"/>
    <x v="370"/>
    <x v="41"/>
    <n v="0"/>
    <d v="2026-05-26T00:00:00"/>
    <n v="1"/>
    <x v="0"/>
    <s v="22.21-27 Aug"/>
  </r>
  <r>
    <s v="200200010177"/>
    <x v="2"/>
    <s v="Paali"/>
    <x v="24"/>
    <x v="132"/>
    <n v="7"/>
    <n v="13.5"/>
    <n v="593.88100000000009"/>
    <n v="0"/>
    <n v="0"/>
    <n v="0"/>
    <n v="0"/>
    <n v="0"/>
    <n v="0"/>
    <n v="594"/>
    <x v="0"/>
    <x v="358"/>
    <x v="371"/>
    <x v="41"/>
    <n v="0"/>
    <d v="2026-05-26T00:00:00"/>
    <n v="1"/>
    <x v="0"/>
    <s v="22.21-27 Aug"/>
  </r>
  <r>
    <s v="200200010178"/>
    <x v="2"/>
    <s v="Paali"/>
    <x v="24"/>
    <x v="133"/>
    <n v="14"/>
    <n v="60.9"/>
    <n v="2545.9839999999999"/>
    <n v="0"/>
    <n v="0"/>
    <n v="0"/>
    <n v="0"/>
    <n v="0"/>
    <n v="0"/>
    <n v="2546"/>
    <x v="0"/>
    <x v="359"/>
    <x v="372"/>
    <x v="28"/>
    <n v="0"/>
    <d v="2026-05-26T00:00:00"/>
    <n v="1"/>
    <x v="0"/>
    <s v="22.21-27 Aug"/>
  </r>
  <r>
    <s v="200200010179"/>
    <x v="2"/>
    <s v="Paali"/>
    <x v="24"/>
    <x v="134"/>
    <n v="7"/>
    <n v="23.4"/>
    <n v="925.63200000000006"/>
    <n v="0"/>
    <n v="0"/>
    <n v="0"/>
    <n v="0"/>
    <n v="0"/>
    <n v="0"/>
    <n v="926"/>
    <x v="0"/>
    <x v="360"/>
    <x v="373"/>
    <x v="28"/>
    <n v="0"/>
    <d v="2026-05-26T00:00:00"/>
    <n v="1"/>
    <x v="0"/>
    <s v="22.21-27 Aug"/>
  </r>
  <r>
    <s v="200200010180"/>
    <x v="2"/>
    <s v="Paali"/>
    <x v="24"/>
    <x v="135"/>
    <n v="14"/>
    <n v="48.2"/>
    <n v="1890.5189999999998"/>
    <n v="0"/>
    <n v="0"/>
    <n v="0"/>
    <n v="0"/>
    <n v="0"/>
    <n v="0"/>
    <n v="1891"/>
    <x v="0"/>
    <x v="361"/>
    <x v="374"/>
    <x v="41"/>
    <n v="0"/>
    <d v="2026-05-26T00:00:00"/>
    <n v="1"/>
    <x v="0"/>
    <s v="22.21-27 Aug"/>
  </r>
  <r>
    <s v="200200010181"/>
    <x v="2"/>
    <s v="Paali"/>
    <x v="24"/>
    <x v="136"/>
    <n v="13"/>
    <n v="51.3"/>
    <n v="1966.2539999999999"/>
    <n v="0"/>
    <n v="0"/>
    <n v="0"/>
    <n v="0"/>
    <n v="0"/>
    <n v="0"/>
    <n v="1966"/>
    <x v="0"/>
    <x v="362"/>
    <x v="375"/>
    <x v="19"/>
    <n v="0"/>
    <d v="2026-05-26T00:00:00"/>
    <n v="1"/>
    <x v="0"/>
    <s v="22.21-27 Aug"/>
  </r>
  <r>
    <s v="200200010182"/>
    <x v="2"/>
    <s v="Paali"/>
    <x v="24"/>
    <x v="137"/>
    <n v="14"/>
    <n v="62.500000000000007"/>
    <n v="2459.7820000000006"/>
    <n v="0"/>
    <n v="0"/>
    <n v="0"/>
    <n v="0"/>
    <n v="0"/>
    <n v="0"/>
    <n v="2460"/>
    <x v="0"/>
    <x v="191"/>
    <x v="376"/>
    <x v="41"/>
    <n v="0"/>
    <d v="2026-06-02T00:00:00"/>
    <n v="1"/>
    <x v="0"/>
    <s v="22.21-27 Aug"/>
  </r>
  <r>
    <s v="200200010183"/>
    <x v="2"/>
    <s v="Paali"/>
    <x v="24"/>
    <x v="138"/>
    <n v="9"/>
    <n v="27.200000000000003"/>
    <n v="1065.9349999999999"/>
    <n v="0"/>
    <n v="0"/>
    <n v="0"/>
    <n v="0"/>
    <n v="0"/>
    <n v="0"/>
    <n v="1066"/>
    <x v="0"/>
    <x v="363"/>
    <x v="377"/>
    <x v="28"/>
    <n v="0"/>
    <d v="2026-06-09T00:00:00"/>
    <n v="1"/>
    <x v="0"/>
    <s v="22.21-27 Aug"/>
  </r>
  <r>
    <s v="200200010184"/>
    <x v="2"/>
    <s v="Paali"/>
    <x v="24"/>
    <x v="139"/>
    <n v="14"/>
    <n v="55.79999999999999"/>
    <n v="2337.7829999999994"/>
    <n v="0"/>
    <n v="0"/>
    <n v="0"/>
    <n v="0"/>
    <n v="0"/>
    <n v="0"/>
    <n v="2338"/>
    <x v="0"/>
    <x v="364"/>
    <x v="378"/>
    <x v="41"/>
    <n v="0"/>
    <d v="2026-06-22T00:00:00"/>
    <n v="1"/>
    <x v="0"/>
    <s v="22.21-27 Aug"/>
  </r>
  <r>
    <s v="200200010185"/>
    <x v="2"/>
    <s v="Paali"/>
    <x v="24"/>
    <x v="140"/>
    <n v="14"/>
    <n v="42.8"/>
    <n v="1707.4080000000004"/>
    <n v="0"/>
    <n v="0"/>
    <n v="0"/>
    <n v="0"/>
    <n v="0"/>
    <n v="0"/>
    <n v="1707"/>
    <x v="0"/>
    <x v="365"/>
    <x v="379"/>
    <x v="28"/>
    <n v="0"/>
    <d v="2026-06-22T00:00:00"/>
    <n v="1"/>
    <x v="0"/>
    <s v="22.21-27 Aug"/>
  </r>
  <r>
    <s v="200200010186"/>
    <x v="2"/>
    <s v="Paali"/>
    <x v="24"/>
    <x v="141"/>
    <n v="14"/>
    <n v="72.8"/>
    <n v="2796.6710000000003"/>
    <n v="0"/>
    <n v="0"/>
    <n v="0"/>
    <n v="0"/>
    <n v="0"/>
    <n v="0"/>
    <n v="2797"/>
    <x v="0"/>
    <x v="366"/>
    <x v="380"/>
    <x v="41"/>
    <n v="0"/>
    <d v="2026-07-06T00:00:00"/>
    <n v="1"/>
    <x v="0"/>
    <s v="22.21-27 Aug"/>
  </r>
  <r>
    <s v="200200010187"/>
    <x v="2"/>
    <s v="Paali"/>
    <x v="24"/>
    <x v="142"/>
    <n v="14"/>
    <n v="46.20000000000001"/>
    <n v="1832.7450000000001"/>
    <n v="0"/>
    <n v="0"/>
    <n v="0"/>
    <n v="0"/>
    <n v="0"/>
    <n v="0"/>
    <n v="1833"/>
    <x v="0"/>
    <x v="367"/>
    <x v="381"/>
    <x v="19"/>
    <n v="0"/>
    <d v="2026-07-06T00:00:00"/>
    <n v="1"/>
    <x v="0"/>
    <s v="22.21-27 Aug"/>
  </r>
  <r>
    <s v="200200010188"/>
    <x v="2"/>
    <s v="Paali"/>
    <x v="24"/>
    <x v="143"/>
    <n v="14"/>
    <n v="34.5"/>
    <n v="1368.3390000000002"/>
    <n v="0"/>
    <n v="0"/>
    <n v="0"/>
    <n v="0"/>
    <n v="0"/>
    <n v="0"/>
    <n v="1368"/>
    <x v="0"/>
    <x v="368"/>
    <x v="382"/>
    <x v="28"/>
    <n v="0"/>
    <d v="2026-07-06T00:00:00"/>
    <n v="1"/>
    <x v="0"/>
    <s v="22.21-27 Aug"/>
  </r>
  <r>
    <s v="200200010189"/>
    <x v="2"/>
    <s v="Paali"/>
    <x v="24"/>
    <x v="144"/>
    <n v="6"/>
    <n v="14.9"/>
    <n v="653.11099999999999"/>
    <n v="0"/>
    <n v="0"/>
    <n v="0"/>
    <n v="0"/>
    <n v="0"/>
    <n v="0"/>
    <n v="653"/>
    <x v="0"/>
    <x v="369"/>
    <x v="383"/>
    <x v="19"/>
    <n v="0"/>
    <d v="2026-07-28T00:00:00"/>
    <n v="1"/>
    <x v="0"/>
    <s v="22.21-27 Aug"/>
  </r>
  <r>
    <s v="200200010190"/>
    <x v="2"/>
    <s v="Paali"/>
    <x v="24"/>
    <x v="145"/>
    <n v="14"/>
    <n v="53.20000000000001"/>
    <n v="2189.9719999999998"/>
    <n v="0"/>
    <n v="0"/>
    <n v="0"/>
    <n v="0"/>
    <n v="0"/>
    <n v="0"/>
    <n v="2190"/>
    <x v="0"/>
    <x v="370"/>
    <x v="384"/>
    <x v="28"/>
    <n v="0"/>
    <d v="2026-08-17T00:00:00"/>
    <n v="1"/>
    <x v="0"/>
    <s v="22.21-27 Aug"/>
  </r>
  <r>
    <s v="200200010191"/>
    <x v="2"/>
    <s v="Paali"/>
    <x v="24"/>
    <x v="146"/>
    <n v="6"/>
    <n v="18.100000000000001"/>
    <n v="759.4910000000001"/>
    <n v="0"/>
    <n v="0"/>
    <n v="0"/>
    <n v="0"/>
    <n v="0"/>
    <n v="0"/>
    <n v="759"/>
    <x v="0"/>
    <x v="371"/>
    <x v="385"/>
    <x v="41"/>
    <n v="0"/>
    <d v="2026-08-24T00:00:00"/>
    <n v="1"/>
    <x v="0"/>
    <s v="22.21-27 Aug"/>
  </r>
  <r>
    <s v="200200020003"/>
    <x v="2"/>
    <s v="Jari"/>
    <x v="25"/>
    <x v="21"/>
    <n v="14"/>
    <n v="504.03999999999996"/>
    <n v="21428.7166"/>
    <n v="0"/>
    <n v="0"/>
    <n v="0"/>
    <n v="0"/>
    <n v="0"/>
    <s v="Release1"/>
    <n v="21429"/>
    <x v="0"/>
    <x v="372"/>
    <x v="386"/>
    <x v="41"/>
    <s v="BANK OF INDIA"/>
    <d v="2023-09-14T00:00:00"/>
    <n v="1"/>
    <x v="0"/>
    <s v="22.21-27 Aug"/>
  </r>
  <r>
    <s v="200200020007"/>
    <x v="2"/>
    <s v="Jari"/>
    <x v="25"/>
    <x v="87"/>
    <n v="1"/>
    <n v="2.3199999999999998"/>
    <n v="94.91119999999998"/>
    <n v="0"/>
    <n v="0"/>
    <n v="0"/>
    <n v="0"/>
    <n v="0"/>
    <s v="Release1"/>
    <n v="95"/>
    <x v="0"/>
    <x v="373"/>
    <x v="387"/>
    <x v="46"/>
    <s v="UNION BANK OF INDIA"/>
    <d v="2023-09-14T00:00:00"/>
    <n v="1"/>
    <x v="0"/>
    <s v="22.21-27 Aug"/>
  </r>
  <r>
    <s v="200200020010"/>
    <x v="2"/>
    <s v="Jari"/>
    <x v="25"/>
    <x v="2"/>
    <n v="14"/>
    <n v="56.370000000000005"/>
    <n v="2497.4403999999995"/>
    <n v="0"/>
    <n v="0"/>
    <n v="100"/>
    <n v="0"/>
    <n v="0"/>
    <s v="Release1"/>
    <n v="2397"/>
    <x v="0"/>
    <x v="68"/>
    <x v="388"/>
    <x v="46"/>
    <s v="UNION BANK OF INDIA"/>
    <d v="2023-09-14T00:00:00"/>
    <n v="1"/>
    <x v="0"/>
    <s v="22.21-27 Aug"/>
  </r>
  <r>
    <s v="200200020013"/>
    <x v="2"/>
    <s v="Jari"/>
    <x v="25"/>
    <x v="22"/>
    <n v="14"/>
    <n v="121.71"/>
    <n v="5172.7407999999987"/>
    <n v="0"/>
    <n v="0"/>
    <n v="50"/>
    <n v="0"/>
    <n v="0"/>
    <s v="Release1"/>
    <n v="5123"/>
    <x v="0"/>
    <x v="374"/>
    <x v="389"/>
    <x v="47"/>
    <s v="CENTRAL BANK OF INDIA"/>
    <d v="2023-09-14T00:00:00"/>
    <n v="1"/>
    <x v="0"/>
    <s v="22.21-27 Aug"/>
  </r>
  <r>
    <s v="200200020014"/>
    <x v="2"/>
    <s v="Jari"/>
    <x v="25"/>
    <x v="35"/>
    <n v="14"/>
    <n v="82.059999999999988"/>
    <n v="3496.0883000000003"/>
    <n v="0"/>
    <n v="0"/>
    <n v="100"/>
    <n v="0"/>
    <n v="0"/>
    <s v="Release1"/>
    <n v="3396"/>
    <x v="0"/>
    <x v="375"/>
    <x v="390"/>
    <x v="43"/>
    <s v="BANK OF BARODA"/>
    <d v="2023-09-14T00:00:00"/>
    <n v="1"/>
    <x v="0"/>
    <s v="22.21-27 Aug"/>
  </r>
  <r>
    <s v="200200020016"/>
    <x v="2"/>
    <s v="Jari"/>
    <x v="25"/>
    <x v="3"/>
    <n v="14"/>
    <n v="56.829999999999991"/>
    <n v="2615.5639000000001"/>
    <n v="0"/>
    <n v="0"/>
    <n v="100"/>
    <n v="0"/>
    <n v="0"/>
    <s v="Release1"/>
    <n v="2516"/>
    <x v="0"/>
    <x v="376"/>
    <x v="391"/>
    <x v="43"/>
    <s v="BANK OF BARODA"/>
    <d v="2023-09-14T00:00:00"/>
    <n v="1"/>
    <x v="0"/>
    <s v="22.21-27 Aug"/>
  </r>
  <r>
    <s v="200200020017"/>
    <x v="2"/>
    <s v="Jari"/>
    <x v="25"/>
    <x v="4"/>
    <n v="2"/>
    <n v="1.81"/>
    <n v="84.216899999999995"/>
    <n v="0"/>
    <n v="0"/>
    <n v="0"/>
    <n v="0"/>
    <n v="0"/>
    <s v="Release1"/>
    <n v="84"/>
    <x v="0"/>
    <x v="377"/>
    <x v="392"/>
    <x v="43"/>
    <s v="BANK OF BARODA"/>
    <d v="2023-09-30T00:00:00"/>
    <n v="1"/>
    <x v="0"/>
    <s v="22.21-27 Aug"/>
  </r>
  <r>
    <s v="200200020019"/>
    <x v="2"/>
    <s v="Jari"/>
    <x v="25"/>
    <x v="5"/>
    <n v="14"/>
    <n v="69.460000000000008"/>
    <n v="3014.7619000000009"/>
    <n v="0"/>
    <n v="0"/>
    <n v="100"/>
    <n v="0"/>
    <n v="0"/>
    <s v="Release1"/>
    <n v="2915"/>
    <x v="0"/>
    <x v="378"/>
    <x v="393"/>
    <x v="41"/>
    <s v="BANK OF INDIA"/>
    <d v="2023-09-14T00:00:00"/>
    <n v="1"/>
    <x v="0"/>
    <s v="22.21-27 Aug"/>
  </r>
  <r>
    <s v="200200020032"/>
    <x v="2"/>
    <s v="Jari"/>
    <x v="25"/>
    <x v="56"/>
    <n v="14"/>
    <n v="64"/>
    <n v="2857.0655999999999"/>
    <n v="0"/>
    <n v="0"/>
    <n v="100"/>
    <n v="0"/>
    <n v="0"/>
    <s v="Release1"/>
    <n v="2757"/>
    <x v="0"/>
    <x v="379"/>
    <x v="394"/>
    <x v="19"/>
    <s v="STATE BANK OF INDIA"/>
    <d v="2024-01-06T00:00:00"/>
    <n v="1"/>
    <x v="0"/>
    <s v="22.21-27 Aug"/>
  </r>
  <r>
    <s v="200200020034"/>
    <x v="2"/>
    <s v="Jari"/>
    <x v="25"/>
    <x v="57"/>
    <n v="7"/>
    <n v="27.27"/>
    <n v="1169.1667"/>
    <n v="0"/>
    <n v="0"/>
    <n v="50"/>
    <n v="0"/>
    <n v="0"/>
    <s v="Release1"/>
    <n v="1119"/>
    <x v="0"/>
    <x v="380"/>
    <x v="395"/>
    <x v="46"/>
    <s v="UNION BANK OF INDIA"/>
    <d v="1899-12-30T00:00:00"/>
    <n v="1"/>
    <x v="0"/>
    <s v="22.21-27 Aug"/>
  </r>
  <r>
    <s v="200200020036"/>
    <x v="2"/>
    <s v="Jari"/>
    <x v="25"/>
    <x v="96"/>
    <n v="14"/>
    <n v="83.83"/>
    <n v="3602.8201000000008"/>
    <n v="0"/>
    <n v="0"/>
    <n v="100"/>
    <n v="0"/>
    <n v="0"/>
    <s v="Release1"/>
    <n v="3503"/>
    <x v="0"/>
    <x v="381"/>
    <x v="396"/>
    <x v="19"/>
    <s v="STATE BANK OF INDIA"/>
    <d v="2024-03-11T00:00:00"/>
    <n v="1"/>
    <x v="0"/>
    <s v="22.21-27 Aug"/>
  </r>
  <r>
    <s v="200200020038"/>
    <x v="2"/>
    <s v="Jari"/>
    <x v="25"/>
    <x v="92"/>
    <n v="6"/>
    <n v="19.760000000000002"/>
    <n v="850.94839999999999"/>
    <n v="0"/>
    <n v="0"/>
    <n v="50"/>
    <n v="0"/>
    <n v="0"/>
    <s v="Release1"/>
    <n v="801"/>
    <x v="0"/>
    <x v="382"/>
    <x v="397"/>
    <x v="46"/>
    <s v="UNION BANK OF INDIA"/>
    <d v="2024-03-11T00:00:00"/>
    <n v="1"/>
    <x v="0"/>
    <s v="22.21-27 Aug"/>
  </r>
  <r>
    <s v="200200020039"/>
    <x v="2"/>
    <s v="Jari"/>
    <x v="25"/>
    <x v="103"/>
    <n v="7"/>
    <n v="35.1"/>
    <n v="1425.9363000000001"/>
    <n v="0"/>
    <n v="0"/>
    <n v="100"/>
    <n v="0"/>
    <n v="0"/>
    <s v="Release1"/>
    <n v="1326"/>
    <x v="0"/>
    <x v="383"/>
    <x v="398"/>
    <x v="42"/>
    <n v="0"/>
    <d v="1899-12-30T00:00:00"/>
    <n v="1"/>
    <x v="0"/>
    <s v="22.21-27 Aug"/>
  </r>
  <r>
    <s v="200200020043"/>
    <x v="2"/>
    <s v="Jari"/>
    <x v="25"/>
    <x v="62"/>
    <n v="7"/>
    <n v="26.46"/>
    <n v="1206.2524999999998"/>
    <n v="0"/>
    <n v="0"/>
    <n v="100"/>
    <n v="0"/>
    <n v="0"/>
    <s v="Release1"/>
    <n v="1106"/>
    <x v="0"/>
    <x v="384"/>
    <x v="399"/>
    <x v="43"/>
    <s v="BANK OF BARODA"/>
    <d v="2024-04-05T00:00:00"/>
    <n v="1"/>
    <x v="0"/>
    <s v="22.21-27 Aug"/>
  </r>
  <r>
    <s v="200200020046"/>
    <x v="2"/>
    <s v="Jari"/>
    <x v="25"/>
    <x v="6"/>
    <n v="6"/>
    <n v="18.12"/>
    <n v="787.51349999999991"/>
    <n v="0"/>
    <n v="0"/>
    <n v="50"/>
    <n v="0"/>
    <n v="0"/>
    <s v="Release1"/>
    <n v="738"/>
    <x v="0"/>
    <x v="385"/>
    <x v="400"/>
    <x v="46"/>
    <s v="UNION BANK OF INDIA"/>
    <d v="2024-06-08T00:00:00"/>
    <n v="1"/>
    <x v="0"/>
    <s v="22.21-27 Aug"/>
  </r>
  <r>
    <s v="200200020047"/>
    <x v="2"/>
    <s v="Jari"/>
    <x v="25"/>
    <x v="7"/>
    <n v="14"/>
    <n v="300.60999999999996"/>
    <n v="12272.682800000002"/>
    <n v="0"/>
    <n v="0"/>
    <n v="200"/>
    <n v="0"/>
    <n v="0"/>
    <s v="Release1"/>
    <n v="12073"/>
    <x v="0"/>
    <x v="386"/>
    <x v="401"/>
    <x v="46"/>
    <s v="UNION BANK OF INDIA"/>
    <d v="2024-06-15T00:00:00"/>
    <n v="1"/>
    <x v="0"/>
    <s v="22.21-27 Aug"/>
  </r>
  <r>
    <s v="200200020050"/>
    <x v="2"/>
    <s v="Jari"/>
    <x v="25"/>
    <x v="9"/>
    <n v="7"/>
    <n v="30.139999999999997"/>
    <n v="1452.3861000000002"/>
    <n v="0"/>
    <n v="0"/>
    <n v="100"/>
    <n v="0"/>
    <n v="0"/>
    <s v="Release1"/>
    <n v="1352"/>
    <x v="0"/>
    <x v="387"/>
    <x v="402"/>
    <x v="41"/>
    <s v="BANK OF INDIA"/>
    <d v="2024-08-31T00:00:00"/>
    <n v="1"/>
    <x v="0"/>
    <s v="22.21-27 Aug"/>
  </r>
  <r>
    <s v="200200020051"/>
    <x v="2"/>
    <s v="Jari"/>
    <x v="25"/>
    <x v="10"/>
    <n v="14"/>
    <n v="60.400000000000006"/>
    <n v="2620.4186999999997"/>
    <n v="0"/>
    <n v="0"/>
    <n v="100"/>
    <n v="0"/>
    <n v="0"/>
    <s v="Release1"/>
    <n v="2520"/>
    <x v="0"/>
    <x v="388"/>
    <x v="403"/>
    <x v="41"/>
    <s v="STATE BANK OF INDIA"/>
    <d v="2024-09-07T00:00:00"/>
    <n v="1"/>
    <x v="0"/>
    <s v="22.21-27 Aug"/>
  </r>
  <r>
    <s v="200200020053"/>
    <x v="2"/>
    <s v="Jari"/>
    <x v="25"/>
    <x v="43"/>
    <n v="13"/>
    <n v="32.04"/>
    <n v="1345.53"/>
    <n v="0"/>
    <n v="0"/>
    <n v="100"/>
    <n v="0"/>
    <n v="0"/>
    <s v="Release1"/>
    <n v="1246"/>
    <x v="0"/>
    <x v="389"/>
    <x v="404"/>
    <x v="41"/>
    <s v="BANK OF INDIA"/>
    <d v="2024-09-30T00:00:00"/>
    <n v="1"/>
    <x v="0"/>
    <s v="22.21-27 Aug"/>
  </r>
  <r>
    <s v="200200020055"/>
    <x v="2"/>
    <s v="Jari"/>
    <x v="25"/>
    <x v="45"/>
    <n v="14"/>
    <n v="83.77"/>
    <n v="3618.3892000000001"/>
    <n v="0"/>
    <n v="0"/>
    <n v="100"/>
    <n v="0"/>
    <n v="0"/>
    <s v="Release1"/>
    <n v="3518"/>
    <x v="0"/>
    <x v="390"/>
    <x v="405"/>
    <x v="25"/>
    <s v="UNION BANK OF INDIA"/>
    <d v="2024-11-04T00:00:00"/>
    <n v="1"/>
    <x v="0"/>
    <s v="22.21-27 Aug"/>
  </r>
  <r>
    <s v="200200020057"/>
    <x v="2"/>
    <s v="Jari"/>
    <x v="25"/>
    <x v="99"/>
    <n v="13"/>
    <n v="43.610000000000007"/>
    <n v="1998.8677"/>
    <n v="0"/>
    <n v="0"/>
    <n v="100"/>
    <n v="0"/>
    <n v="0"/>
    <s v="Release1"/>
    <n v="1899"/>
    <x v="0"/>
    <x v="391"/>
    <x v="406"/>
    <x v="41"/>
    <s v="BANK OF INDIA"/>
    <d v="2024-11-18T00:00:00"/>
    <n v="1"/>
    <x v="0"/>
    <s v="22.21-27 Aug"/>
  </r>
  <r>
    <s v="200200020059"/>
    <x v="2"/>
    <s v="Jari"/>
    <x v="25"/>
    <x v="52"/>
    <n v="14"/>
    <n v="82.399999999999991"/>
    <n v="3506.3376000000003"/>
    <n v="0"/>
    <n v="0"/>
    <n v="100"/>
    <n v="0"/>
    <n v="0"/>
    <s v="Release1"/>
    <n v="3406"/>
    <x v="0"/>
    <x v="191"/>
    <x v="407"/>
    <x v="41"/>
    <s v="BANK OF INDIA"/>
    <d v="2024-12-23T00:00:00"/>
    <n v="1"/>
    <x v="0"/>
    <s v="22.21-27 Aug"/>
  </r>
  <r>
    <s v="200200020060"/>
    <x v="2"/>
    <s v="Jari"/>
    <x v="25"/>
    <x v="53"/>
    <n v="13"/>
    <n v="45.62"/>
    <n v="1992.3386"/>
    <n v="0"/>
    <n v="0"/>
    <n v="100"/>
    <n v="0"/>
    <n v="0"/>
    <s v="Release1"/>
    <n v="1892"/>
    <x v="0"/>
    <x v="392"/>
    <x v="408"/>
    <x v="41"/>
    <s v="BANK OF INDIA"/>
    <d v="2024-12-23T00:00:00"/>
    <n v="1"/>
    <x v="0"/>
    <s v="22.21-27 Aug"/>
  </r>
  <r>
    <s v="200200020062"/>
    <x v="2"/>
    <s v="Jari"/>
    <x v="25"/>
    <x v="63"/>
    <n v="1"/>
    <n v="4.7699999999999996"/>
    <n v="219.0384"/>
    <n v="0"/>
    <n v="0"/>
    <n v="0"/>
    <n v="0"/>
    <n v="0"/>
    <s v="Release1"/>
    <n v="219"/>
    <x v="0"/>
    <x v="393"/>
    <x v="409"/>
    <x v="41"/>
    <n v="0"/>
    <d v="1899-12-30T00:00:00"/>
    <n v="1"/>
    <x v="0"/>
    <s v="22.21-27 Aug"/>
  </r>
  <r>
    <s v="200200020063"/>
    <x v="2"/>
    <s v="Jari"/>
    <x v="25"/>
    <x v="104"/>
    <n v="14"/>
    <n v="35.400000000000006"/>
    <n v="1438.6534999999999"/>
    <n v="0"/>
    <n v="0"/>
    <n v="50"/>
    <n v="0"/>
    <n v="0"/>
    <s v="Release1"/>
    <n v="1389"/>
    <x v="0"/>
    <x v="394"/>
    <x v="410"/>
    <x v="46"/>
    <n v="0"/>
    <d v="1899-12-30T00:00:00"/>
    <n v="1"/>
    <x v="0"/>
    <s v="22.21-27 Aug"/>
  </r>
  <r>
    <s v="200200020065"/>
    <x v="2"/>
    <s v="Jari"/>
    <x v="25"/>
    <x v="94"/>
    <n v="7"/>
    <n v="14.600000000000001"/>
    <n v="844.57659999999998"/>
    <n v="0"/>
    <n v="0"/>
    <n v="50"/>
    <n v="0"/>
    <n v="0"/>
    <s v="Release1"/>
    <n v="795"/>
    <x v="0"/>
    <x v="395"/>
    <x v="411"/>
    <x v="43"/>
    <n v="0"/>
    <d v="2025-07-05T00:00:00"/>
    <n v="1"/>
    <x v="0"/>
    <s v="22.21-27 Aug"/>
  </r>
  <r>
    <s v="200200020066"/>
    <x v="2"/>
    <s v="Jari"/>
    <x v="25"/>
    <x v="12"/>
    <n v="7"/>
    <n v="29.06"/>
    <n v="1231.4508000000001"/>
    <n v="0"/>
    <n v="0"/>
    <n v="100"/>
    <n v="0"/>
    <n v="0"/>
    <s v="Release1"/>
    <n v="1131"/>
    <x v="0"/>
    <x v="396"/>
    <x v="412"/>
    <x v="46"/>
    <n v="0"/>
    <d v="2025-07-05T00:00:00"/>
    <n v="1"/>
    <x v="0"/>
    <s v="22.21-27 Aug"/>
  </r>
  <r>
    <s v="200200020072"/>
    <x v="2"/>
    <s v="Jari"/>
    <x v="25"/>
    <x v="102"/>
    <n v="6"/>
    <n v="21.130000000000003"/>
    <n v="901.76959999999997"/>
    <n v="0"/>
    <n v="0"/>
    <n v="35"/>
    <n v="0"/>
    <n v="0"/>
    <s v="Release1"/>
    <n v="867"/>
    <x v="0"/>
    <x v="397"/>
    <x v="413"/>
    <x v="41"/>
    <n v="0"/>
    <d v="2025-12-08T00:00:00"/>
    <n v="1"/>
    <x v="0"/>
    <s v="22.21-27 Aug"/>
  </r>
  <r>
    <s v="200200020074"/>
    <x v="2"/>
    <s v="Jari"/>
    <x v="25"/>
    <x v="147"/>
    <n v="14"/>
    <n v="44.18"/>
    <n v="1870.4497000000001"/>
    <n v="0"/>
    <n v="0"/>
    <n v="100"/>
    <n v="0"/>
    <n v="0"/>
    <s v="Release1"/>
    <n v="1770"/>
    <x v="0"/>
    <x v="398"/>
    <x v="414"/>
    <x v="46"/>
    <n v="0"/>
    <d v="2026-03-30T00:00:00"/>
    <n v="1"/>
    <x v="0"/>
    <s v="22.21-27 Aug"/>
  </r>
  <r>
    <s v="200200020075"/>
    <x v="2"/>
    <s v="Jari"/>
    <x v="25"/>
    <x v="64"/>
    <n v="14"/>
    <n v="39.020000000000003"/>
    <n v="1585.2887000000001"/>
    <n v="0"/>
    <n v="0"/>
    <n v="100"/>
    <n v="0"/>
    <n v="0"/>
    <s v="Release1"/>
    <n v="1485"/>
    <x v="0"/>
    <x v="399"/>
    <x v="415"/>
    <x v="48"/>
    <n v="0"/>
    <d v="2026-06-22T00:00:00"/>
    <n v="1"/>
    <x v="0"/>
    <s v="22.21-27 Aug"/>
  </r>
  <r>
    <s v="200200020076"/>
    <x v="2"/>
    <s v="Jari"/>
    <x v="25"/>
    <x v="105"/>
    <n v="11"/>
    <n v="28.19"/>
    <n v="1106.2308"/>
    <n v="0"/>
    <n v="0"/>
    <n v="0"/>
    <n v="0"/>
    <n v="0"/>
    <s v="Release1"/>
    <n v="1106"/>
    <x v="0"/>
    <x v="400"/>
    <x v="416"/>
    <x v="47"/>
    <n v="0"/>
    <d v="2026-06-22T00:00:00"/>
    <n v="1"/>
    <x v="0"/>
    <s v="22.21-27 Aug"/>
  </r>
  <r>
    <s v="200200020077"/>
    <x v="2"/>
    <s v="Jari"/>
    <x v="25"/>
    <x v="14"/>
    <n v="2"/>
    <n v="2.7"/>
    <n v="108.7328"/>
    <n v="0"/>
    <n v="0"/>
    <n v="0"/>
    <n v="0"/>
    <n v="0"/>
    <s v="Release1"/>
    <n v="109"/>
    <x v="0"/>
    <x v="120"/>
    <x v="121"/>
    <x v="29"/>
    <n v="0"/>
    <d v="1899-12-30T00:00:00"/>
    <n v="1"/>
    <x v="1"/>
    <s v="22.21-27 Aug"/>
  </r>
  <r>
    <s v="200200030002"/>
    <x v="2"/>
    <s v="Bijuliya"/>
    <x v="26"/>
    <x v="0"/>
    <n v="14"/>
    <n v="518.44000000000005"/>
    <n v="22391.884200000004"/>
    <n v="0"/>
    <n v="0"/>
    <n v="1490.1800000000003"/>
    <n v="3810"/>
    <n v="0"/>
    <n v="0"/>
    <n v="17092"/>
    <x v="0"/>
    <x v="401"/>
    <x v="417"/>
    <x v="42"/>
    <s v="BANK OF INDIA"/>
    <d v="2023-10-07T00:00:00"/>
    <n v="1"/>
    <x v="0"/>
    <s v="22.21-27 Aug"/>
  </r>
  <r>
    <s v="200200030004"/>
    <x v="2"/>
    <s v="Bijuliya"/>
    <x v="26"/>
    <x v="1"/>
    <n v="7"/>
    <n v="16.400000000000002"/>
    <n v="667.06449999999995"/>
    <n v="0"/>
    <n v="0"/>
    <n v="0"/>
    <n v="0"/>
    <n v="0"/>
    <n v="0"/>
    <n v="667"/>
    <x v="0"/>
    <x v="402"/>
    <x v="418"/>
    <x v="47"/>
    <s v="CENTRAL BANK OF INDIA"/>
    <d v="2023-10-07T00:00:00"/>
    <n v="1"/>
    <x v="0"/>
    <s v="22.21-27 Aug"/>
  </r>
  <r>
    <s v="200200030006"/>
    <x v="2"/>
    <s v="Bijuliya"/>
    <x v="26"/>
    <x v="58"/>
    <n v="14"/>
    <n v="117.48999999999998"/>
    <n v="4683.8757999999998"/>
    <n v="0"/>
    <n v="0"/>
    <n v="0"/>
    <n v="0"/>
    <n v="0"/>
    <n v="0"/>
    <n v="4684"/>
    <x v="0"/>
    <x v="403"/>
    <x v="419"/>
    <x v="41"/>
    <s v="BANK OF INDIA"/>
    <d v="2023-11-04T00:00:00"/>
    <n v="1"/>
    <x v="0"/>
    <s v="22.21-27 Aug"/>
  </r>
  <r>
    <s v="200200030008"/>
    <x v="2"/>
    <s v="Bijuliya"/>
    <x v="26"/>
    <x v="31"/>
    <n v="14"/>
    <n v="57.41"/>
    <n v="2270.1642999999999"/>
    <n v="0"/>
    <n v="0"/>
    <n v="0"/>
    <n v="0"/>
    <n v="0"/>
    <n v="0"/>
    <n v="2270"/>
    <x v="0"/>
    <x v="374"/>
    <x v="420"/>
    <x v="41"/>
    <s v="BANK OF INDIA"/>
    <d v="2023-11-04T00:00:00"/>
    <n v="1"/>
    <x v="0"/>
    <s v="22.21-27 Aug"/>
  </r>
  <r>
    <s v="200200030009"/>
    <x v="2"/>
    <s v="Bijuliya"/>
    <x v="26"/>
    <x v="32"/>
    <n v="7"/>
    <n v="21.729999999999997"/>
    <n v="908.03399999999988"/>
    <n v="0"/>
    <n v="0"/>
    <n v="0"/>
    <n v="0"/>
    <n v="0"/>
    <n v="0"/>
    <n v="908"/>
    <x v="0"/>
    <x v="404"/>
    <x v="421"/>
    <x v="48"/>
    <s v="STATE BANK OF INDIA"/>
    <d v="2023-12-16T00:00:00"/>
    <n v="1"/>
    <x v="0"/>
    <s v="22.21-27 Aug"/>
  </r>
  <r>
    <s v="200200030012"/>
    <x v="2"/>
    <s v="Bijuliya"/>
    <x v="26"/>
    <x v="34"/>
    <n v="7"/>
    <n v="18.350000000000001"/>
    <n v="931.77069999999992"/>
    <n v="0"/>
    <n v="0"/>
    <n v="0"/>
    <n v="0"/>
    <n v="0"/>
    <n v="0"/>
    <n v="932"/>
    <x v="0"/>
    <x v="374"/>
    <x v="422"/>
    <x v="42"/>
    <s v="BANK OF INDIA"/>
    <d v="2024-01-06T00:00:00"/>
    <n v="1"/>
    <x v="0"/>
    <s v="22.21-27 Aug"/>
  </r>
  <r>
    <s v="200200030013"/>
    <x v="2"/>
    <s v="Bijuliya"/>
    <x v="26"/>
    <x v="22"/>
    <n v="14"/>
    <n v="93.730000000000018"/>
    <n v="3810.0994000000001"/>
    <n v="0"/>
    <n v="0"/>
    <n v="0"/>
    <n v="0"/>
    <n v="0"/>
    <n v="0"/>
    <n v="3810"/>
    <x v="0"/>
    <x v="405"/>
    <x v="423"/>
    <x v="20"/>
    <s v="UNION BANK OF INDIA"/>
    <s v="19/03/2024"/>
    <n v="1"/>
    <x v="0"/>
    <s v="22.21-27 Aug"/>
  </r>
  <r>
    <s v="200200030017"/>
    <x v="2"/>
    <s v="Bijuliya"/>
    <x v="26"/>
    <x v="4"/>
    <n v="7"/>
    <n v="19.690000000000001"/>
    <n v="1046.5941999999998"/>
    <n v="0"/>
    <n v="0"/>
    <n v="0"/>
    <n v="0"/>
    <n v="0"/>
    <n v="0"/>
    <n v="1047"/>
    <x v="0"/>
    <x v="406"/>
    <x v="424"/>
    <x v="42"/>
    <n v="0"/>
    <d v="2025-07-08T00:00:00"/>
    <n v="1"/>
    <x v="0"/>
    <s v="22.21-27 Aug"/>
  </r>
  <r>
    <s v="200200030018"/>
    <x v="2"/>
    <s v="Bijuliya"/>
    <x v="26"/>
    <x v="88"/>
    <n v="10"/>
    <n v="27.039999999999996"/>
    <n v="1274.4647"/>
    <n v="0"/>
    <n v="0"/>
    <n v="0"/>
    <n v="0"/>
    <n v="0"/>
    <n v="0"/>
    <n v="1274"/>
    <x v="0"/>
    <x v="407"/>
    <x v="425"/>
    <x v="41"/>
    <n v="0"/>
    <d v="2025-07-08T00:00:00"/>
    <n v="1"/>
    <x v="0"/>
    <s v="22.21-27 Aug"/>
  </r>
  <r>
    <s v="200200040002"/>
    <x v="2"/>
    <s v="Pandra"/>
    <x v="27"/>
    <x v="0"/>
    <n v="7"/>
    <n v="26.35"/>
    <n v="984.23929999999984"/>
    <n v="0"/>
    <n v="0"/>
    <n v="44.420000000000073"/>
    <n v="0"/>
    <n v="0"/>
    <n v="0"/>
    <n v="940"/>
    <x v="0"/>
    <x v="408"/>
    <x v="426"/>
    <x v="47"/>
    <s v="CENTRAL BANK OF INDIA"/>
    <d v="2023-10-07T00:00:00"/>
    <n v="1"/>
    <x v="0"/>
    <s v="22.21-27 Aug"/>
  </r>
  <r>
    <s v="200200040004"/>
    <x v="2"/>
    <s v="Pandra"/>
    <x v="27"/>
    <x v="1"/>
    <n v="10"/>
    <n v="22.92"/>
    <n v="1038.0333000000001"/>
    <n v="0"/>
    <n v="0"/>
    <n v="0"/>
    <n v="0"/>
    <n v="0"/>
    <n v="0"/>
    <n v="1038"/>
    <x v="0"/>
    <x v="409"/>
    <x v="427"/>
    <x v="28"/>
    <s v="CANARA BANK"/>
    <d v="2023-10-20T00:00:00"/>
    <n v="1"/>
    <x v="0"/>
    <s v="22.21-27 Aug"/>
  </r>
  <r>
    <s v="200200040005"/>
    <x v="2"/>
    <s v="Pandra"/>
    <x v="27"/>
    <x v="30"/>
    <n v="6"/>
    <n v="18.18"/>
    <n v="738.16309999999999"/>
    <n v="0"/>
    <n v="0"/>
    <n v="0"/>
    <n v="0"/>
    <n v="0"/>
    <n v="0"/>
    <n v="738"/>
    <x v="0"/>
    <x v="410"/>
    <x v="428"/>
    <x v="48"/>
    <s v="STATE BANK OF INDIA"/>
    <d v="2023-10-20T00:00:00"/>
    <n v="1"/>
    <x v="0"/>
    <s v="22.21-27 Aug"/>
  </r>
  <r>
    <s v="200200040006"/>
    <x v="2"/>
    <s v="Pandra"/>
    <x v="27"/>
    <x v="58"/>
    <n v="14"/>
    <n v="44.190000000000005"/>
    <n v="1569.1025"/>
    <n v="0"/>
    <n v="0"/>
    <n v="0"/>
    <n v="0"/>
    <n v="0"/>
    <n v="0"/>
    <n v="1569"/>
    <x v="0"/>
    <x v="411"/>
    <x v="429"/>
    <x v="21"/>
    <s v="HDFC BANK"/>
    <d v="2023-10-20T00:00:00"/>
    <n v="1"/>
    <x v="0"/>
    <s v="22.21-27 Aug"/>
  </r>
  <r>
    <s v="200200040007"/>
    <x v="2"/>
    <s v="Pandra"/>
    <x v="27"/>
    <x v="87"/>
    <n v="7"/>
    <n v="21.85"/>
    <n v="826.3334000000001"/>
    <n v="0"/>
    <n v="0"/>
    <n v="0"/>
    <n v="0"/>
    <n v="0"/>
    <n v="0"/>
    <n v="826"/>
    <x v="0"/>
    <x v="412"/>
    <x v="430"/>
    <x v="28"/>
    <s v="CANARA BANK"/>
    <d v="2023-10-20T00:00:00"/>
    <n v="1"/>
    <x v="0"/>
    <s v="22.21-27 Aug"/>
  </r>
  <r>
    <s v="200200040009"/>
    <x v="2"/>
    <s v="Pandra"/>
    <x v="27"/>
    <x v="32"/>
    <n v="14"/>
    <n v="108.63"/>
    <n v="4788.0074999999997"/>
    <n v="0"/>
    <n v="0"/>
    <n v="0"/>
    <n v="0"/>
    <n v="0"/>
    <n v="0"/>
    <n v="4788"/>
    <x v="0"/>
    <x v="413"/>
    <x v="431"/>
    <x v="41"/>
    <s v="BANK OF INDIA"/>
    <d v="2024-01-06T00:00:00"/>
    <n v="1"/>
    <x v="0"/>
    <s v="22.21-27 Aug"/>
  </r>
  <r>
    <s v="200200040012"/>
    <x v="2"/>
    <s v="Pandra"/>
    <x v="27"/>
    <x v="34"/>
    <n v="7"/>
    <n v="23.56"/>
    <n v="996.31060000000002"/>
    <n v="0"/>
    <n v="0"/>
    <n v="0"/>
    <n v="0"/>
    <n v="0"/>
    <n v="0"/>
    <n v="996"/>
    <x v="0"/>
    <x v="414"/>
    <x v="432"/>
    <x v="42"/>
    <s v="BANK OF INDIA"/>
    <d v="2023-10-28T00:00:00"/>
    <n v="1"/>
    <x v="0"/>
    <s v="22.21-27 Aug"/>
  </r>
  <r>
    <s v="200200040013"/>
    <x v="2"/>
    <s v="Pandra"/>
    <x v="27"/>
    <x v="22"/>
    <n v="12"/>
    <n v="27.36"/>
    <n v="988.08119999999985"/>
    <n v="0"/>
    <n v="0"/>
    <n v="0"/>
    <n v="0"/>
    <n v="0"/>
    <n v="0"/>
    <n v="988"/>
    <x v="0"/>
    <x v="415"/>
    <x v="433"/>
    <x v="48"/>
    <s v="STATE BANK OF INDIA"/>
    <d v="2023-10-28T00:00:00"/>
    <n v="1"/>
    <x v="0"/>
    <s v="22.21-27 Aug"/>
  </r>
  <r>
    <s v="200200040016"/>
    <x v="2"/>
    <s v="Pandra"/>
    <x v="27"/>
    <x v="3"/>
    <n v="3"/>
    <n v="4.41"/>
    <n v="188.65559999999999"/>
    <n v="0"/>
    <n v="0"/>
    <n v="0"/>
    <n v="0"/>
    <n v="0"/>
    <n v="0"/>
    <n v="189"/>
    <x v="0"/>
    <x v="416"/>
    <x v="434"/>
    <x v="21"/>
    <s v="HDFC BANK"/>
    <d v="2023-10-28T00:00:00"/>
    <n v="1"/>
    <x v="0"/>
    <s v="22.21-27 Aug"/>
  </r>
  <r>
    <s v="200200040018"/>
    <x v="2"/>
    <s v="Pandra"/>
    <x v="27"/>
    <x v="88"/>
    <n v="7"/>
    <n v="16.95"/>
    <n v="1018.5663999999998"/>
    <n v="0"/>
    <n v="0"/>
    <n v="0"/>
    <n v="0"/>
    <n v="0"/>
    <n v="0"/>
    <n v="1019"/>
    <x v="0"/>
    <x v="417"/>
    <x v="435"/>
    <x v="21"/>
    <s v="HDFC BANK"/>
    <d v="2024-01-06T00:00:00"/>
    <n v="1"/>
    <x v="0"/>
    <s v="22.21-27 Aug"/>
  </r>
  <r>
    <s v="200200040023"/>
    <x v="2"/>
    <s v="Pandra"/>
    <x v="27"/>
    <x v="37"/>
    <n v="6"/>
    <n v="13.21"/>
    <n v="478.02589999999998"/>
    <n v="0"/>
    <n v="0"/>
    <n v="0"/>
    <n v="0"/>
    <n v="0"/>
    <n v="0"/>
    <n v="478"/>
    <x v="0"/>
    <x v="418"/>
    <x v="436"/>
    <x v="46"/>
    <s v="UNION BANK OF INDIA"/>
    <s v="20/04/2024"/>
    <n v="1"/>
    <x v="0"/>
    <s v="22.21-27 Aug"/>
  </r>
  <r>
    <s v="200200040028"/>
    <x v="2"/>
    <s v="Pandra"/>
    <x v="27"/>
    <x v="61"/>
    <n v="14"/>
    <n v="41.690000000000005"/>
    <n v="1762.0025000000001"/>
    <n v="0"/>
    <n v="0"/>
    <n v="0"/>
    <n v="0"/>
    <n v="0"/>
    <n v="0"/>
    <n v="1762"/>
    <x v="0"/>
    <x v="419"/>
    <x v="437"/>
    <x v="19"/>
    <s v="STATE BANK OF INDIA"/>
    <s v="25/04/2024"/>
    <n v="1"/>
    <x v="0"/>
    <s v="22.21-27 Aug"/>
  </r>
  <r>
    <s v="200200050004"/>
    <x v="2"/>
    <s v="BASKI"/>
    <x v="28"/>
    <x v="1"/>
    <n v="7"/>
    <n v="19.239999999999998"/>
    <n v="1026.6651999999999"/>
    <n v="0"/>
    <n v="0"/>
    <n v="14"/>
    <n v="0"/>
    <n v="0"/>
    <s v="Release1"/>
    <n v="1013"/>
    <x v="0"/>
    <x v="420"/>
    <x v="438"/>
    <x v="43"/>
    <s v="BANK OF BARODA"/>
    <d v="2023-11-27T00:00:00"/>
    <n v="1"/>
    <x v="0"/>
    <s v="22.21-27 Aug"/>
  </r>
  <r>
    <s v="200200050007"/>
    <x v="2"/>
    <s v="BASKI"/>
    <x v="28"/>
    <x v="87"/>
    <n v="13"/>
    <n v="37"/>
    <n v="1372.0666000000003"/>
    <n v="0"/>
    <n v="0"/>
    <n v="0"/>
    <n v="0"/>
    <n v="0"/>
    <s v="Release1"/>
    <n v="1372"/>
    <x v="0"/>
    <x v="421"/>
    <x v="439"/>
    <x v="43"/>
    <s v="BANK OF BARODA"/>
    <d v="2023-11-27T00:00:00"/>
    <n v="1"/>
    <x v="0"/>
    <s v="22.21-27 Aug"/>
  </r>
  <r>
    <s v="200200050009"/>
    <x v="2"/>
    <s v="BASKI"/>
    <x v="28"/>
    <x v="32"/>
    <n v="14"/>
    <n v="57.42"/>
    <n v="2078.7350000000001"/>
    <n v="0"/>
    <n v="0"/>
    <n v="0"/>
    <n v="0"/>
    <n v="0"/>
    <s v="Release1"/>
    <n v="2079"/>
    <x v="0"/>
    <x v="422"/>
    <x v="440"/>
    <x v="43"/>
    <s v="BANK OF BARODA"/>
    <d v="2023-11-27T00:00:00"/>
    <n v="1"/>
    <x v="0"/>
    <s v="22.21-27 Aug"/>
  </r>
  <r>
    <s v="200200050014"/>
    <x v="2"/>
    <s v="BASKI"/>
    <x v="28"/>
    <x v="35"/>
    <n v="7"/>
    <n v="25.04"/>
    <n v="952.71599999999989"/>
    <n v="0"/>
    <n v="0"/>
    <n v="0"/>
    <n v="0"/>
    <n v="0"/>
    <s v="Release1"/>
    <n v="953"/>
    <x v="0"/>
    <x v="423"/>
    <x v="441"/>
    <x v="43"/>
    <s v="BANK OF BARODA"/>
    <d v="2023-12-02T00:00:00"/>
    <n v="1"/>
    <x v="0"/>
    <s v="22.21-27 Aug"/>
  </r>
  <r>
    <s v="200200050018"/>
    <x v="2"/>
    <s v="BASKI"/>
    <x v="28"/>
    <x v="88"/>
    <n v="10"/>
    <n v="26.500000000000004"/>
    <n v="1035.9258"/>
    <n v="0"/>
    <n v="0"/>
    <n v="0"/>
    <n v="0"/>
    <n v="0"/>
    <s v="Release1"/>
    <n v="1036"/>
    <x v="0"/>
    <x v="424"/>
    <x v="442"/>
    <x v="43"/>
    <s v="BANK OF BARODA"/>
    <d v="2023-12-16T00:00:00"/>
    <n v="1"/>
    <x v="0"/>
    <s v="22.21-27 Aug"/>
  </r>
  <r>
    <s v="200200050019"/>
    <x v="2"/>
    <s v="BASKI"/>
    <x v="28"/>
    <x v="5"/>
    <n v="7"/>
    <n v="16.86"/>
    <n v="1104.0720000000001"/>
    <n v="0"/>
    <n v="0"/>
    <n v="0"/>
    <n v="0"/>
    <n v="0"/>
    <s v="Release1"/>
    <n v="1104"/>
    <x v="0"/>
    <x v="425"/>
    <x v="443"/>
    <x v="43"/>
    <s v="BANK OF BARODA"/>
    <d v="2023-12-16T00:00:00"/>
    <n v="1"/>
    <x v="0"/>
    <s v="22.21-27 Aug"/>
  </r>
  <r>
    <s v="200200050024"/>
    <x v="2"/>
    <s v="BASKI"/>
    <x v="28"/>
    <x v="47"/>
    <n v="7"/>
    <n v="14.44"/>
    <n v="638.14059999999995"/>
    <n v="0"/>
    <n v="0"/>
    <n v="0"/>
    <n v="0"/>
    <n v="0"/>
    <s v="Release1"/>
    <n v="638"/>
    <x v="0"/>
    <x v="426"/>
    <x v="444"/>
    <x v="43"/>
    <s v="BANK OF BARODA"/>
    <d v="2023-12-11T00:00:00"/>
    <n v="1"/>
    <x v="0"/>
    <s v="22.21-27 Aug"/>
  </r>
  <r>
    <s v="200200050025"/>
    <x v="2"/>
    <s v="BASKI"/>
    <x v="28"/>
    <x v="90"/>
    <n v="7"/>
    <n v="20"/>
    <n v="819.40359999999987"/>
    <n v="0"/>
    <n v="0"/>
    <n v="0"/>
    <n v="0"/>
    <n v="0"/>
    <s v="Release1"/>
    <n v="819"/>
    <x v="0"/>
    <x v="427"/>
    <x v="445"/>
    <x v="45"/>
    <s v="Indian bank"/>
    <d v="2023-12-11T00:00:00"/>
    <n v="1"/>
    <x v="0"/>
    <s v="22.21-27 Aug"/>
  </r>
  <r>
    <s v="200200050027"/>
    <x v="2"/>
    <s v="BASKI"/>
    <x v="28"/>
    <x v="60"/>
    <n v="1"/>
    <n v="2.36"/>
    <n v="114.5072"/>
    <n v="0"/>
    <n v="0"/>
    <n v="0"/>
    <n v="0"/>
    <n v="0"/>
    <s v="Release1"/>
    <n v="115"/>
    <x v="0"/>
    <x v="428"/>
    <x v="446"/>
    <x v="19"/>
    <n v="0"/>
    <d v="1899-12-30T00:00:00"/>
    <n v="1"/>
    <x v="0"/>
    <s v="22.21-27 Aug"/>
  </r>
  <r>
    <s v="200200050029"/>
    <x v="2"/>
    <s v="BASKI"/>
    <x v="28"/>
    <x v="38"/>
    <n v="14"/>
    <n v="39.459999999999994"/>
    <n v="1535.8384000000001"/>
    <n v="0"/>
    <n v="0"/>
    <n v="0"/>
    <n v="0"/>
    <n v="0"/>
    <s v="Release1"/>
    <n v="1536"/>
    <x v="0"/>
    <x v="429"/>
    <x v="447"/>
    <x v="43"/>
    <s v="BANK OF BARODA"/>
    <s v="25/04/2024"/>
    <n v="1"/>
    <x v="0"/>
    <s v="22.21-27 Aug"/>
  </r>
  <r>
    <s v="200200050033"/>
    <x v="2"/>
    <s v="BASKI"/>
    <x v="28"/>
    <x v="39"/>
    <n v="7"/>
    <n v="13.6"/>
    <n v="644.44659999999988"/>
    <n v="0"/>
    <n v="0"/>
    <n v="0"/>
    <n v="0"/>
    <n v="0"/>
    <s v="Release1"/>
    <n v="644"/>
    <x v="0"/>
    <x v="430"/>
    <x v="448"/>
    <x v="43"/>
    <s v="BANK OF BARODA"/>
    <s v="20/04/2024"/>
    <n v="1"/>
    <x v="0"/>
    <s v="22.21-27 Aug"/>
  </r>
  <r>
    <s v="200200050046"/>
    <x v="2"/>
    <s v="BASKI"/>
    <x v="28"/>
    <x v="6"/>
    <n v="11"/>
    <n v="27.619999999999997"/>
    <n v="1056.6795999999999"/>
    <n v="0"/>
    <n v="0"/>
    <n v="0"/>
    <n v="0"/>
    <n v="0"/>
    <s v="Release1"/>
    <n v="1057"/>
    <x v="0"/>
    <x v="431"/>
    <x v="449"/>
    <x v="43"/>
    <s v="BANK OF BARODA"/>
    <d v="2024-09-07T00:00:00"/>
    <n v="1"/>
    <x v="0"/>
    <s v="22.21-27 Aug"/>
  </r>
  <r>
    <s v="200200050049"/>
    <x v="2"/>
    <s v="BASKI"/>
    <x v="28"/>
    <x v="148"/>
    <n v="10"/>
    <n v="27.9"/>
    <n v="1017.7314"/>
    <n v="0"/>
    <n v="0"/>
    <n v="0"/>
    <n v="0"/>
    <n v="0"/>
    <s v="Release1"/>
    <n v="1018"/>
    <x v="0"/>
    <x v="432"/>
    <x v="450"/>
    <x v="19"/>
    <s v="STATE BANK OF INDIA"/>
    <d v="2024-11-18T00:00:00"/>
    <n v="1"/>
    <x v="0"/>
    <s v="22.21-27 Aug"/>
  </r>
  <r>
    <s v="200200050054"/>
    <x v="2"/>
    <s v="BASKI"/>
    <x v="28"/>
    <x v="44"/>
    <n v="7"/>
    <n v="19.38"/>
    <n v="791.34840000000008"/>
    <n v="0"/>
    <n v="0"/>
    <n v="0"/>
    <n v="0"/>
    <n v="0"/>
    <s v="Release1"/>
    <n v="791"/>
    <x v="0"/>
    <x v="433"/>
    <x v="451"/>
    <x v="28"/>
    <n v="0"/>
    <d v="2025-07-29T00:00:00"/>
    <n v="1"/>
    <x v="0"/>
    <s v="22.21-27 Aug"/>
  </r>
  <r>
    <s v="200200050058"/>
    <x v="2"/>
    <s v="BASKI"/>
    <x v="28"/>
    <x v="51"/>
    <n v="14"/>
    <n v="46.899999999999991"/>
    <n v="1985.7986000000008"/>
    <n v="0"/>
    <n v="0"/>
    <n v="0"/>
    <n v="0"/>
    <n v="0"/>
    <s v="Release1"/>
    <n v="1986"/>
    <x v="0"/>
    <x v="434"/>
    <x v="452"/>
    <x v="25"/>
    <n v="0"/>
    <d v="2026-02-09T00:00:00"/>
    <n v="1"/>
    <x v="0"/>
    <s v="22.21-27 Aug"/>
  </r>
  <r>
    <s v="200200050059"/>
    <x v="2"/>
    <s v="BASKI"/>
    <x v="28"/>
    <x v="52"/>
    <n v="6"/>
    <n v="16.18"/>
    <n v="687.86839999999995"/>
    <n v="0"/>
    <n v="0"/>
    <n v="0"/>
    <n v="0"/>
    <n v="0"/>
    <s v="Release1"/>
    <n v="688"/>
    <x v="0"/>
    <x v="435"/>
    <x v="453"/>
    <x v="25"/>
    <n v="0"/>
    <d v="2026-08-17T00:00:00"/>
    <n v="1"/>
    <x v="0"/>
    <s v="22.21-27 Aug"/>
  </r>
  <r>
    <s v="200200060002"/>
    <x v="2"/>
    <s v="RANIKHATANGA"/>
    <x v="29"/>
    <x v="0"/>
    <n v="1"/>
    <n v="139.36000000000001"/>
    <n v="5487.9968000000008"/>
    <n v="0"/>
    <n v="0"/>
    <n v="3493.7499999999854"/>
    <n v="0"/>
    <n v="0"/>
    <n v="0"/>
    <n v="1994"/>
    <x v="0"/>
    <x v="436"/>
    <x v="454"/>
    <x v="0"/>
    <s v="Indian bank"/>
    <d v="2023-11-18T00:00:00"/>
    <n v="1"/>
    <x v="0"/>
    <s v="22.21-27 Aug"/>
  </r>
  <r>
    <s v="200200060007"/>
    <x v="2"/>
    <s v="RANIKHATANGA"/>
    <x v="29"/>
    <x v="87"/>
    <n v="13"/>
    <n v="2393.16"/>
    <n v="94112.444100000008"/>
    <n v="0"/>
    <n v="0"/>
    <n v="0"/>
    <n v="0"/>
    <n v="0"/>
    <n v="0"/>
    <n v="94112"/>
    <x v="0"/>
    <x v="437"/>
    <x v="455"/>
    <x v="8"/>
    <s v="STATE BANK OF INDIA"/>
    <d v="2024-12-23T00:00:00"/>
    <n v="1"/>
    <x v="0"/>
    <s v="22.21-27 Aug"/>
  </r>
  <r>
    <s v="200200070003"/>
    <x v="2"/>
    <s v="SURSA"/>
    <x v="30"/>
    <x v="21"/>
    <n v="7"/>
    <n v="7.71"/>
    <n v="458.7754000000001"/>
    <n v="0"/>
    <n v="0"/>
    <n v="0"/>
    <n v="0"/>
    <n v="0"/>
    <s v="Release1"/>
    <n v="459"/>
    <x v="0"/>
    <x v="438"/>
    <x v="456"/>
    <x v="49"/>
    <s v="STATE BANK OF INDIA"/>
    <d v="2023-12-26T00:00:00"/>
    <n v="1"/>
    <x v="0"/>
    <s v="22.21-27 Aug"/>
  </r>
  <r>
    <s v="200200070004"/>
    <x v="2"/>
    <s v="SURSA"/>
    <x v="30"/>
    <x v="1"/>
    <n v="7"/>
    <n v="22.08"/>
    <n v="896.23490000000015"/>
    <n v="0"/>
    <n v="0"/>
    <n v="0"/>
    <n v="0"/>
    <n v="0"/>
    <s v="Release1"/>
    <n v="896"/>
    <x v="0"/>
    <x v="439"/>
    <x v="457"/>
    <x v="49"/>
    <s v="STATE BANK OF INDIA"/>
    <d v="2023-12-26T00:00:00"/>
    <n v="1"/>
    <x v="0"/>
    <s v="22.21-27 Aug"/>
  </r>
  <r>
    <s v="200200070009"/>
    <x v="2"/>
    <s v="SURSA"/>
    <x v="30"/>
    <x v="32"/>
    <n v="1"/>
    <n v="2.11"/>
    <n v="73.554599999999994"/>
    <n v="0"/>
    <n v="0"/>
    <n v="0"/>
    <n v="0"/>
    <n v="0"/>
    <s v="Release1"/>
    <n v="74"/>
    <x v="0"/>
    <x v="440"/>
    <x v="458"/>
    <x v="49"/>
    <s v="STATE BANK OF INDIA"/>
    <d v="2023-12-26T00:00:00"/>
    <n v="1"/>
    <x v="0"/>
    <s v="22.21-27 Aug"/>
  </r>
  <r>
    <s v="200200070010"/>
    <x v="2"/>
    <s v="SURSA"/>
    <x v="30"/>
    <x v="2"/>
    <n v="7"/>
    <n v="16.57"/>
    <n v="947.51619999999991"/>
    <n v="0"/>
    <n v="0"/>
    <n v="0"/>
    <n v="0"/>
    <n v="0"/>
    <s v="Release1"/>
    <n v="948"/>
    <x v="0"/>
    <x v="441"/>
    <x v="459"/>
    <x v="49"/>
    <s v="STATE BANK OF INDIA"/>
    <d v="2023-12-26T00:00:00"/>
    <n v="1"/>
    <x v="0"/>
    <s v="22.21-27 Aug"/>
  </r>
  <r>
    <s v="200200070013"/>
    <x v="2"/>
    <s v="SURSA"/>
    <x v="30"/>
    <x v="22"/>
    <n v="7"/>
    <n v="13.430000000000001"/>
    <n v="567.69769999999994"/>
    <n v="0"/>
    <n v="0"/>
    <n v="0"/>
    <n v="0"/>
    <n v="0"/>
    <s v="Release1"/>
    <n v="568"/>
    <x v="0"/>
    <x v="442"/>
    <x v="460"/>
    <x v="19"/>
    <s v="STATE BANK OF INDIA"/>
    <d v="2023-12-26T00:00:00"/>
    <n v="1"/>
    <x v="0"/>
    <s v="22.21-27 Aug"/>
  </r>
  <r>
    <s v="200200070015"/>
    <x v="2"/>
    <s v="SURSA"/>
    <x v="30"/>
    <x v="93"/>
    <n v="14"/>
    <n v="47.750000000000007"/>
    <n v="2047.3049000000003"/>
    <n v="0"/>
    <n v="0"/>
    <n v="0"/>
    <n v="0"/>
    <n v="0"/>
    <s v="Release1"/>
    <n v="2047"/>
    <x v="0"/>
    <x v="443"/>
    <x v="461"/>
    <x v="45"/>
    <s v="Indian bank"/>
    <d v="2024-01-06T00:00:00"/>
    <n v="1"/>
    <x v="0"/>
    <s v="22.21-27 Aug"/>
  </r>
  <r>
    <s v="200200070024"/>
    <x v="2"/>
    <s v="SURSA"/>
    <x v="30"/>
    <x v="47"/>
    <n v="3"/>
    <n v="7.05"/>
    <n v="284.8766"/>
    <n v="0"/>
    <n v="0"/>
    <n v="0"/>
    <n v="0"/>
    <n v="0"/>
    <s v="Release1"/>
    <n v="285"/>
    <x v="0"/>
    <x v="444"/>
    <x v="462"/>
    <x v="19"/>
    <s v="STATE BANK OF INDIA"/>
    <d v="2024-02-26T00:00:00"/>
    <n v="1"/>
    <x v="0"/>
    <s v="22.21-27 Aug"/>
  </r>
  <r>
    <s v="200200070026"/>
    <x v="2"/>
    <s v="SURSA"/>
    <x v="30"/>
    <x v="23"/>
    <n v="9"/>
    <n v="15.63"/>
    <n v="620.49310000000003"/>
    <n v="0"/>
    <n v="0"/>
    <n v="0"/>
    <n v="0"/>
    <n v="0"/>
    <s v="Release1"/>
    <n v="620"/>
    <x v="0"/>
    <x v="445"/>
    <x v="463"/>
    <x v="19"/>
    <s v="STATE BANK OF INDIA"/>
    <d v="2024-03-04T00:00:00"/>
    <n v="1"/>
    <x v="0"/>
    <s v="22.21-27 Aug"/>
  </r>
  <r>
    <s v="200200070029"/>
    <x v="2"/>
    <s v="SURSA"/>
    <x v="30"/>
    <x v="38"/>
    <n v="14"/>
    <n v="34.709999999999994"/>
    <n v="1555.4678000000001"/>
    <n v="0"/>
    <n v="0"/>
    <n v="0"/>
    <n v="0"/>
    <n v="0"/>
    <s v="Release1"/>
    <n v="1555"/>
    <x v="0"/>
    <x v="446"/>
    <x v="464"/>
    <x v="19"/>
    <s v="STATE BANK OF INDIA"/>
    <d v="2024-04-05T00:00:00"/>
    <n v="1"/>
    <x v="0"/>
    <s v="22.21-27 Aug"/>
  </r>
  <r>
    <s v="200200070033"/>
    <x v="2"/>
    <s v="SURSA"/>
    <x v="30"/>
    <x v="39"/>
    <n v="7"/>
    <n v="18.52"/>
    <n v="689.37150000000008"/>
    <n v="0"/>
    <n v="0"/>
    <n v="0"/>
    <n v="0"/>
    <n v="0"/>
    <s v="Release1"/>
    <n v="689"/>
    <x v="0"/>
    <x v="447"/>
    <x v="465"/>
    <x v="28"/>
    <s v="CANARA BANK"/>
    <d v="2024-05-11T00:00:00"/>
    <n v="1"/>
    <x v="0"/>
    <s v="22.21-27 Aug"/>
  </r>
  <r>
    <s v="200200070035"/>
    <x v="2"/>
    <s v="SURSA"/>
    <x v="30"/>
    <x v="48"/>
    <n v="2"/>
    <n v="5.9399999999999995"/>
    <n v="250.97269999999997"/>
    <n v="0"/>
    <n v="0"/>
    <n v="0"/>
    <n v="0"/>
    <n v="0"/>
    <s v="Release1"/>
    <n v="251"/>
    <x v="0"/>
    <x v="448"/>
    <x v="466"/>
    <x v="28"/>
    <s v="CANARA BANK"/>
    <d v="2024-05-11T00:00:00"/>
    <n v="1"/>
    <x v="0"/>
    <s v="22.21-27 Aug"/>
  </r>
  <r>
    <s v="200200070037"/>
    <x v="2"/>
    <s v="SURSA"/>
    <x v="30"/>
    <x v="91"/>
    <n v="7"/>
    <n v="15.48"/>
    <n v="881.03770000000009"/>
    <n v="0"/>
    <n v="0"/>
    <n v="0"/>
    <n v="0"/>
    <n v="0"/>
    <s v="Release1"/>
    <n v="881"/>
    <x v="0"/>
    <x v="449"/>
    <x v="467"/>
    <x v="28"/>
    <s v="CANARA BANK"/>
    <d v="2024-05-27T00:00:00"/>
    <n v="1"/>
    <x v="0"/>
    <s v="22.21-27 Aug"/>
  </r>
  <r>
    <s v="200200070039"/>
    <x v="2"/>
    <s v="SURSA"/>
    <x v="30"/>
    <x v="103"/>
    <n v="8"/>
    <n v="24.85"/>
    <n v="1128.9683"/>
    <n v="0"/>
    <n v="0"/>
    <n v="0"/>
    <n v="0"/>
    <n v="0"/>
    <s v="Release1"/>
    <n v="1129"/>
    <x v="0"/>
    <x v="450"/>
    <x v="468"/>
    <x v="28"/>
    <s v="CANARA BANK"/>
    <d v="2024-06-08T00:00:00"/>
    <n v="1"/>
    <x v="0"/>
    <s v="22.21-27 Aug"/>
  </r>
  <r>
    <s v="200200070041"/>
    <x v="2"/>
    <s v="SURSA"/>
    <x v="30"/>
    <x v="50"/>
    <n v="7"/>
    <n v="18.059999999999999"/>
    <n v="723.52119999999991"/>
    <n v="0"/>
    <n v="0"/>
    <n v="0"/>
    <n v="0"/>
    <n v="0"/>
    <s v="Release1"/>
    <n v="724"/>
    <x v="0"/>
    <x v="451"/>
    <x v="469"/>
    <x v="49"/>
    <s v="STATE BANK OF INDIA"/>
    <d v="2024-06-22T00:00:00"/>
    <n v="1"/>
    <x v="0"/>
    <s v="22.21-27 Aug"/>
  </r>
  <r>
    <s v="200200070042"/>
    <x v="2"/>
    <s v="SURSA"/>
    <x v="30"/>
    <x v="40"/>
    <n v="7"/>
    <n v="44.72"/>
    <n v="2161.2266999999997"/>
    <n v="0"/>
    <n v="0"/>
    <n v="0"/>
    <n v="0"/>
    <n v="0"/>
    <s v="Release1"/>
    <n v="2161"/>
    <x v="0"/>
    <x v="452"/>
    <x v="470"/>
    <x v="49"/>
    <s v="STATE BANK OF INDIA"/>
    <d v="2024-07-22T00:00:00"/>
    <n v="1"/>
    <x v="0"/>
    <s v="22.21-27 Aug"/>
  </r>
  <r>
    <s v="200200070043"/>
    <x v="2"/>
    <s v="SURSA"/>
    <x v="30"/>
    <x v="62"/>
    <n v="13"/>
    <n v="57.230000000000004"/>
    <n v="2485.2957999999994"/>
    <n v="0"/>
    <n v="0"/>
    <n v="0"/>
    <n v="0"/>
    <n v="0"/>
    <s v="Release1"/>
    <n v="2485"/>
    <x v="0"/>
    <x v="453"/>
    <x v="471"/>
    <x v="43"/>
    <s v="BANK OF BARODA"/>
    <d v="2024-07-22T00:00:00"/>
    <n v="1"/>
    <x v="0"/>
    <s v="22.21-27 Aug"/>
  </r>
  <r>
    <s v="200200070044"/>
    <x v="2"/>
    <s v="SURSA"/>
    <x v="30"/>
    <x v="24"/>
    <n v="7"/>
    <n v="12.879999999999999"/>
    <n v="576.79359999999997"/>
    <n v="0"/>
    <n v="0"/>
    <n v="0"/>
    <n v="0"/>
    <n v="0"/>
    <s v="Release1"/>
    <n v="577"/>
    <x v="0"/>
    <x v="454"/>
    <x v="472"/>
    <x v="45"/>
    <s v="Indian Bank "/>
    <d v="2024-07-22T00:00:00"/>
    <n v="1"/>
    <x v="0"/>
    <s v="22.21-27 Aug"/>
  </r>
  <r>
    <s v="200200070047"/>
    <x v="2"/>
    <s v="SURSA"/>
    <x v="30"/>
    <x v="7"/>
    <n v="6"/>
    <n v="15.5"/>
    <n v="552.08230000000003"/>
    <n v="0"/>
    <n v="0"/>
    <n v="0"/>
    <n v="0"/>
    <n v="0"/>
    <s v="Release1"/>
    <n v="552"/>
    <x v="0"/>
    <x v="455"/>
    <x v="473"/>
    <x v="43"/>
    <s v="BANK OF BARODA"/>
    <d v="2024-08-05T00:00:00"/>
    <n v="1"/>
    <x v="0"/>
    <s v="22.21-27 Aug"/>
  </r>
  <r>
    <s v="200200070051"/>
    <x v="2"/>
    <s v="SURSA"/>
    <x v="30"/>
    <x v="10"/>
    <n v="7"/>
    <n v="18.950000000000003"/>
    <n v="890.88720000000001"/>
    <n v="0"/>
    <n v="0"/>
    <n v="0"/>
    <n v="0"/>
    <n v="0"/>
    <s v="Release1"/>
    <n v="891"/>
    <x v="0"/>
    <x v="456"/>
    <x v="474"/>
    <x v="19"/>
    <s v="STATE BANK OF INDIA"/>
    <d v="2024-09-30T00:00:00"/>
    <n v="1"/>
    <x v="0"/>
    <s v="22.21-27 Aug"/>
  </r>
  <r>
    <s v="200200070053"/>
    <x v="2"/>
    <s v="SURSA"/>
    <x v="30"/>
    <x v="43"/>
    <n v="1"/>
    <n v="2.94"/>
    <n v="115.77720000000001"/>
    <n v="0"/>
    <n v="0"/>
    <n v="0"/>
    <n v="0"/>
    <n v="0"/>
    <s v="Release1"/>
    <n v="116"/>
    <x v="0"/>
    <x v="191"/>
    <x v="475"/>
    <x v="19"/>
    <s v="STATE BANK OF INDIA"/>
    <d v="2024-10-21T00:00:00"/>
    <n v="1"/>
    <x v="0"/>
    <s v="22.21-27 Aug"/>
  </r>
  <r>
    <s v="200200070054"/>
    <x v="2"/>
    <s v="SURSA"/>
    <x v="30"/>
    <x v="44"/>
    <n v="7"/>
    <n v="39.28"/>
    <n v="1538.6175999999998"/>
    <n v="0"/>
    <n v="0"/>
    <n v="0"/>
    <n v="0"/>
    <n v="0"/>
    <s v="Release1"/>
    <n v="1539"/>
    <x v="0"/>
    <x v="457"/>
    <x v="476"/>
    <x v="45"/>
    <s v="Indian Bank "/>
    <d v="2024-10-21T00:00:00"/>
    <n v="1"/>
    <x v="0"/>
    <s v="22.21-27 Aug"/>
  </r>
  <r>
    <s v="200200070056"/>
    <x v="2"/>
    <s v="SURSA"/>
    <x v="30"/>
    <x v="46"/>
    <n v="14"/>
    <n v="54.900000000000006"/>
    <n v="1911.3294999999998"/>
    <n v="0"/>
    <n v="0"/>
    <n v="0"/>
    <n v="0"/>
    <n v="0"/>
    <s v="Release1"/>
    <n v="1911"/>
    <x v="0"/>
    <x v="458"/>
    <x v="477"/>
    <x v="28"/>
    <s v="CANARA BANK"/>
    <d v="2024-10-28T00:00:00"/>
    <n v="1"/>
    <x v="0"/>
    <s v="22.21-27 Aug"/>
  </r>
  <r>
    <s v="200200070059"/>
    <x v="2"/>
    <s v="SURSA"/>
    <x v="30"/>
    <x v="52"/>
    <n v="7"/>
    <n v="14.84"/>
    <n v="765.54849999999999"/>
    <n v="0"/>
    <n v="0"/>
    <n v="0"/>
    <n v="0"/>
    <n v="0"/>
    <s v="Release1"/>
    <n v="766"/>
    <x v="0"/>
    <x v="459"/>
    <x v="478"/>
    <x v="43"/>
    <s v="BANK OF BARODA"/>
    <d v="2024-11-18T00:00:00"/>
    <n v="1"/>
    <x v="0"/>
    <s v="22.21-27 Aug"/>
  </r>
  <r>
    <s v="200200070060"/>
    <x v="2"/>
    <s v="SURSA"/>
    <x v="30"/>
    <x v="53"/>
    <n v="14"/>
    <n v="87.1"/>
    <n v="3643.5416999999998"/>
    <n v="0"/>
    <n v="0"/>
    <n v="217"/>
    <n v="0"/>
    <n v="0"/>
    <s v="Release1"/>
    <n v="3427"/>
    <x v="0"/>
    <x v="460"/>
    <x v="479"/>
    <x v="19"/>
    <s v="STATE BANK OF INDIA"/>
    <d v="2024-11-23T00:00:00"/>
    <n v="1"/>
    <x v="0"/>
    <s v="22.21-27 Aug"/>
  </r>
  <r>
    <s v="200200070061"/>
    <x v="2"/>
    <s v="SURSA"/>
    <x v="30"/>
    <x v="149"/>
    <n v="14"/>
    <n v="24.54"/>
    <n v="937.24289999999996"/>
    <n v="0"/>
    <n v="0"/>
    <n v="0"/>
    <n v="0"/>
    <n v="0"/>
    <s v="Release1"/>
    <n v="937"/>
    <x v="0"/>
    <x v="461"/>
    <x v="480"/>
    <x v="19"/>
    <s v="STATE BANK OF INDIA"/>
    <d v="2024-11-29T00:00:00"/>
    <n v="1"/>
    <x v="0"/>
    <s v="22.21-27 Aug"/>
  </r>
  <r>
    <s v="200200070062"/>
    <x v="2"/>
    <s v="SURSA"/>
    <x v="30"/>
    <x v="63"/>
    <n v="13"/>
    <n v="95.639999999999986"/>
    <n v="3742.5989"/>
    <n v="0"/>
    <n v="0"/>
    <n v="0"/>
    <n v="0"/>
    <n v="0"/>
    <s v="Release1"/>
    <n v="3743"/>
    <x v="0"/>
    <x v="462"/>
    <x v="481"/>
    <x v="28"/>
    <s v="CANARA BANK"/>
    <d v="1899-12-30T00:00:00"/>
    <n v="1"/>
    <x v="0"/>
    <s v="22.21-27 Aug"/>
  </r>
  <r>
    <s v="200200070064"/>
    <x v="2"/>
    <s v="SURSA"/>
    <x v="30"/>
    <x v="11"/>
    <n v="7"/>
    <n v="28.46"/>
    <n v="951.21049999999991"/>
    <n v="0"/>
    <n v="0"/>
    <n v="0"/>
    <n v="0"/>
    <n v="0"/>
    <s v="Release1"/>
    <n v="951"/>
    <x v="0"/>
    <x v="463"/>
    <x v="482"/>
    <x v="49"/>
    <s v="STATE BANK OF INDIA"/>
    <d v="2024-11-29T00:00:00"/>
    <n v="1"/>
    <x v="0"/>
    <s v="22.21-27 Aug"/>
  </r>
  <r>
    <s v="200200070067"/>
    <x v="2"/>
    <s v="SURSA"/>
    <x v="30"/>
    <x v="13"/>
    <n v="14"/>
    <n v="60.22"/>
    <n v="2160.8091999999997"/>
    <n v="0"/>
    <n v="0"/>
    <n v="0"/>
    <n v="0"/>
    <n v="0"/>
    <s v="Release1"/>
    <n v="2161"/>
    <x v="0"/>
    <x v="464"/>
    <x v="483"/>
    <x v="19"/>
    <s v="STATE BANK OF INDIA"/>
    <d v="2024-12-16T00:00:00"/>
    <n v="1"/>
    <x v="0"/>
    <s v="22.21-27 Aug"/>
  </r>
  <r>
    <s v="200200070070"/>
    <x v="2"/>
    <s v="SURSA"/>
    <x v="30"/>
    <x v="95"/>
    <n v="4"/>
    <n v="5.24"/>
    <n v="235.80969999999999"/>
    <n v="0"/>
    <n v="0"/>
    <n v="0"/>
    <n v="0"/>
    <n v="0"/>
    <s v="Release1"/>
    <n v="236"/>
    <x v="0"/>
    <x v="465"/>
    <x v="484"/>
    <x v="19"/>
    <s v="STATE BANK OF INDIA"/>
    <d v="2024-12-23T00:00:00"/>
    <n v="1"/>
    <x v="0"/>
    <s v="22.21-27 Aug"/>
  </r>
  <r>
    <s v="200200070071"/>
    <x v="2"/>
    <s v="SURSA"/>
    <x v="30"/>
    <x v="101"/>
    <n v="13"/>
    <n v="51.39"/>
    <n v="2009.6079999999999"/>
    <n v="0"/>
    <n v="0"/>
    <n v="0"/>
    <n v="0"/>
    <n v="0"/>
    <s v="Release1"/>
    <n v="2010"/>
    <x v="0"/>
    <x v="363"/>
    <x v="485"/>
    <x v="28"/>
    <s v="CANARA BANK"/>
    <d v="2025-01-06T00:00:00"/>
    <n v="1"/>
    <x v="0"/>
    <s v="22.21-27 Aug"/>
  </r>
  <r>
    <s v="200200070072"/>
    <x v="2"/>
    <s v="SURSA"/>
    <x v="30"/>
    <x v="102"/>
    <n v="14"/>
    <n v="80.98"/>
    <n v="3284.8134000000005"/>
    <n v="0"/>
    <n v="0"/>
    <n v="0"/>
    <n v="0"/>
    <n v="0"/>
    <s v="Release1"/>
    <n v="3285"/>
    <x v="0"/>
    <x v="466"/>
    <x v="486"/>
    <x v="19"/>
    <s v="STATE BANK OF INDIA"/>
    <d v="1899-12-30T00:00:00"/>
    <n v="1"/>
    <x v="0"/>
    <s v="22.21-27 Aug"/>
  </r>
  <r>
    <s v="200200070073"/>
    <x v="2"/>
    <s v="SURSA"/>
    <x v="30"/>
    <x v="150"/>
    <n v="14"/>
    <n v="41.77"/>
    <n v="1734.2402999999997"/>
    <n v="0"/>
    <n v="0"/>
    <n v="0"/>
    <n v="0"/>
    <n v="0"/>
    <s v="Release1"/>
    <n v="1734"/>
    <x v="0"/>
    <x v="467"/>
    <x v="487"/>
    <x v="45"/>
    <n v="0"/>
    <d v="1899-12-30T00:00:00"/>
    <n v="1"/>
    <x v="0"/>
    <s v="22.21-27 Aug"/>
  </r>
  <r>
    <s v="200200070077"/>
    <x v="2"/>
    <s v="SURSA"/>
    <x v="30"/>
    <x v="14"/>
    <n v="11"/>
    <n v="47.34"/>
    <n v="2447.6886"/>
    <n v="0"/>
    <n v="0"/>
    <n v="0"/>
    <n v="0"/>
    <n v="0"/>
    <s v="Release1"/>
    <n v="2448"/>
    <x v="0"/>
    <x v="468"/>
    <x v="488"/>
    <x v="49"/>
    <n v="0"/>
    <d v="2025-06-17T00:00:00"/>
    <n v="1"/>
    <x v="0"/>
    <s v="22.21-27 Aug"/>
  </r>
  <r>
    <s v="200200070079"/>
    <x v="2"/>
    <s v="SURSA"/>
    <x v="30"/>
    <x v="151"/>
    <n v="2"/>
    <n v="4.0299999999999994"/>
    <n v="206.66199999999998"/>
    <n v="0"/>
    <n v="0"/>
    <n v="0"/>
    <n v="0"/>
    <n v="0"/>
    <s v="Release1"/>
    <n v="207"/>
    <x v="0"/>
    <x v="469"/>
    <x v="489"/>
    <x v="19"/>
    <n v="0"/>
    <d v="2025-06-17T00:00:00"/>
    <n v="1"/>
    <x v="0"/>
    <s v="22.21-27 Aug"/>
  </r>
  <r>
    <s v="200200070080"/>
    <x v="2"/>
    <s v="SURSA"/>
    <x v="30"/>
    <x v="25"/>
    <n v="13"/>
    <n v="57.97"/>
    <n v="2086.1556"/>
    <n v="0"/>
    <n v="0"/>
    <n v="0"/>
    <n v="0"/>
    <n v="0"/>
    <s v="Release1"/>
    <n v="2086"/>
    <x v="0"/>
    <x v="470"/>
    <x v="490"/>
    <x v="43"/>
    <n v="0"/>
    <d v="2025-07-29T00:00:00"/>
    <n v="1"/>
    <x v="0"/>
    <s v="22.21-27 Aug"/>
  </r>
  <r>
    <s v="200200070081"/>
    <x v="2"/>
    <s v="SURSA"/>
    <x v="30"/>
    <x v="15"/>
    <n v="7"/>
    <n v="9.43"/>
    <n v="467.66539999999998"/>
    <n v="0"/>
    <n v="0"/>
    <n v="0"/>
    <n v="0"/>
    <n v="0"/>
    <s v="Release1"/>
    <n v="468"/>
    <x v="0"/>
    <x v="471"/>
    <x v="491"/>
    <x v="19"/>
    <n v="0"/>
    <d v="2025-07-15T00:00:00"/>
    <n v="1"/>
    <x v="0"/>
    <s v="22.21-27 Aug"/>
  </r>
  <r>
    <s v="200200070082"/>
    <x v="2"/>
    <s v="SURSA"/>
    <x v="30"/>
    <x v="16"/>
    <n v="14"/>
    <n v="38.94"/>
    <n v="1557.6894"/>
    <n v="0"/>
    <n v="0"/>
    <n v="0"/>
    <n v="0"/>
    <n v="0"/>
    <s v="Release1"/>
    <n v="1558"/>
    <x v="0"/>
    <x v="471"/>
    <x v="492"/>
    <x v="49"/>
    <n v="0"/>
    <d v="2025-09-16T00:00:00"/>
    <n v="1"/>
    <x v="0"/>
    <s v="22.21-27 Aug"/>
  </r>
  <r>
    <s v="200200070085"/>
    <x v="2"/>
    <s v="SURSA"/>
    <x v="30"/>
    <x v="97"/>
    <n v="7"/>
    <n v="8.7100000000000009"/>
    <n v="367.20150000000001"/>
    <n v="0"/>
    <n v="0"/>
    <n v="0"/>
    <n v="0"/>
    <n v="0"/>
    <s v="Release1"/>
    <n v="367"/>
    <x v="0"/>
    <x v="472"/>
    <x v="493"/>
    <x v="19"/>
    <n v="0"/>
    <d v="2026-01-12T00:00:00"/>
    <n v="1"/>
    <x v="0"/>
    <s v="22.21-27 Aug"/>
  </r>
  <r>
    <s v="200200070086"/>
    <x v="2"/>
    <s v="SURSA"/>
    <x v="30"/>
    <x v="152"/>
    <n v="3"/>
    <n v="8.01"/>
    <n v="368.83519999999999"/>
    <n v="0"/>
    <n v="0"/>
    <n v="0"/>
    <n v="0"/>
    <n v="0"/>
    <s v="Release1"/>
    <n v="369"/>
    <x v="0"/>
    <x v="473"/>
    <x v="494"/>
    <x v="50"/>
    <n v="0"/>
    <d v="2026-01-19T00:00:00"/>
    <n v="1"/>
    <x v="0"/>
    <s v="22.21-27 Aug"/>
  </r>
  <r>
    <s v="200200070088"/>
    <x v="2"/>
    <s v="SURSA"/>
    <x v="30"/>
    <x v="66"/>
    <n v="7"/>
    <n v="16.41"/>
    <n v="657.31910000000016"/>
    <n v="0"/>
    <n v="0"/>
    <n v="0"/>
    <n v="0"/>
    <n v="0"/>
    <s v="Release1"/>
    <n v="657"/>
    <x v="0"/>
    <x v="474"/>
    <x v="495"/>
    <x v="43"/>
    <n v="0"/>
    <d v="2026-03-16T00:00:00"/>
    <n v="1"/>
    <x v="0"/>
    <s v="22.21-27 Aug"/>
  </r>
  <r>
    <s v="200200070089"/>
    <x v="2"/>
    <s v="SURSA"/>
    <x v="30"/>
    <x v="19"/>
    <n v="6"/>
    <n v="16.57"/>
    <n v="571.41149999999993"/>
    <n v="0"/>
    <n v="0"/>
    <n v="0"/>
    <n v="0"/>
    <n v="0"/>
    <s v="Release1"/>
    <n v="571"/>
    <x v="0"/>
    <x v="258"/>
    <x v="496"/>
    <x v="45"/>
    <n v="0"/>
    <d v="2026-05-11T00:00:00"/>
    <n v="1"/>
    <x v="0"/>
    <s v="22.21-27 Aug"/>
  </r>
  <r>
    <s v="200200070092"/>
    <x v="2"/>
    <s v="SURSA"/>
    <x v="30"/>
    <x v="98"/>
    <n v="14"/>
    <n v="40.22"/>
    <n v="1946.1276"/>
    <n v="0"/>
    <n v="0"/>
    <n v="0"/>
    <n v="0"/>
    <n v="0"/>
    <s v="Release1"/>
    <n v="1946"/>
    <x v="0"/>
    <x v="475"/>
    <x v="497"/>
    <x v="43"/>
    <n v="0"/>
    <d v="2026-06-09T00:00:00"/>
    <n v="1"/>
    <x v="0"/>
    <s v="22.21-27 Aug"/>
  </r>
  <r>
    <s v="200200070093"/>
    <x v="2"/>
    <s v="SURSA"/>
    <x v="30"/>
    <x v="153"/>
    <n v="7"/>
    <n v="27.45"/>
    <n v="1325.6806000000001"/>
    <n v="0"/>
    <n v="0"/>
    <n v="0"/>
    <n v="0"/>
    <n v="0"/>
    <s v="Release1"/>
    <n v="1326"/>
    <x v="0"/>
    <x v="476"/>
    <x v="498"/>
    <x v="43"/>
    <n v="0"/>
    <d v="2026-06-22T00:00:00"/>
    <n v="1"/>
    <x v="0"/>
    <s v="22.21-27 Aug"/>
  </r>
  <r>
    <s v="200200070095"/>
    <x v="2"/>
    <s v="SURSA"/>
    <x v="30"/>
    <x v="69"/>
    <n v="14"/>
    <n v="83.97"/>
    <n v="3178.5006000000003"/>
    <n v="0"/>
    <n v="0"/>
    <n v="0"/>
    <n v="0"/>
    <n v="0"/>
    <s v="Release1"/>
    <n v="3179"/>
    <x v="0"/>
    <x v="477"/>
    <x v="499"/>
    <x v="19"/>
    <n v="0"/>
    <d v="2026-06-09T00:00:00"/>
    <n v="1"/>
    <x v="0"/>
    <s v="22.21-27 Aug"/>
  </r>
  <r>
    <s v="200200070096"/>
    <x v="2"/>
    <s v="SURSA"/>
    <x v="30"/>
    <x v="70"/>
    <n v="4"/>
    <n v="5.48"/>
    <n v="191.20409999999998"/>
    <n v="0"/>
    <n v="0"/>
    <n v="0"/>
    <n v="0"/>
    <n v="0"/>
    <s v="Release1"/>
    <n v="191"/>
    <x v="0"/>
    <x v="478"/>
    <x v="500"/>
    <x v="19"/>
    <n v="0"/>
    <d v="2026-06-22T00:00:00"/>
    <n v="1"/>
    <x v="0"/>
    <s v="22.21-27 Aug"/>
  </r>
  <r>
    <s v="200200070097"/>
    <x v="2"/>
    <s v="SURSA"/>
    <x v="30"/>
    <x v="71"/>
    <n v="14"/>
    <n v="45.2"/>
    <n v="1586.8891999999998"/>
    <n v="0"/>
    <n v="0"/>
    <n v="0"/>
    <n v="0"/>
    <n v="0"/>
    <s v="Release1"/>
    <n v="1587"/>
    <x v="0"/>
    <x v="479"/>
    <x v="501"/>
    <x v="49"/>
    <n v="0"/>
    <d v="2026-06-22T00:00:00"/>
    <n v="1"/>
    <x v="0"/>
    <s v="22.21-27 Aug"/>
  </r>
  <r>
    <s v="200200070098"/>
    <x v="2"/>
    <s v="SURSA"/>
    <x v="30"/>
    <x v="72"/>
    <n v="7"/>
    <n v="30.23"/>
    <n v="1076.6262000000002"/>
    <n v="0"/>
    <n v="0"/>
    <n v="0"/>
    <n v="0"/>
    <n v="0"/>
    <s v="Release1"/>
    <n v="1077"/>
    <x v="0"/>
    <x v="480"/>
    <x v="502"/>
    <x v="19"/>
    <n v="0"/>
    <d v="2026-06-22T00:00:00"/>
    <n v="1"/>
    <x v="0"/>
    <s v="22.21-27 Aug"/>
  </r>
  <r>
    <s v="200200070100"/>
    <x v="2"/>
    <s v="SURSA"/>
    <x v="30"/>
    <x v="74"/>
    <n v="7"/>
    <n v="25.779999999999998"/>
    <n v="1035.2962"/>
    <n v="0"/>
    <n v="0"/>
    <n v="0"/>
    <n v="0"/>
    <n v="0"/>
    <s v="Release1"/>
    <n v="1035"/>
    <x v="0"/>
    <x v="481"/>
    <x v="503"/>
    <x v="19"/>
    <n v="0"/>
    <d v="2026-07-13T00:00:00"/>
    <n v="1"/>
    <x v="0"/>
    <s v="22.21-27 Aug"/>
  </r>
  <r>
    <s v="200200070101"/>
    <x v="2"/>
    <s v="SURSA"/>
    <x v="30"/>
    <x v="75"/>
    <n v="10"/>
    <n v="22.959999999999994"/>
    <n v="854.79810000000009"/>
    <n v="0"/>
    <n v="0"/>
    <n v="0"/>
    <n v="0"/>
    <n v="0"/>
    <s v="Release1"/>
    <n v="855"/>
    <x v="0"/>
    <x v="482"/>
    <x v="504"/>
    <x v="49"/>
    <n v="0"/>
    <d v="2026-07-28T00:00:00"/>
    <n v="1"/>
    <x v="0"/>
    <s v="22.21-27 Aug"/>
  </r>
  <r>
    <s v="200200070102"/>
    <x v="2"/>
    <s v="SURSA"/>
    <x v="30"/>
    <x v="76"/>
    <n v="14"/>
    <n v="29.94"/>
    <n v="1232.6959999999999"/>
    <n v="0"/>
    <n v="0"/>
    <n v="0"/>
    <n v="0"/>
    <n v="0"/>
    <s v="Release1"/>
    <n v="1233"/>
    <x v="0"/>
    <x v="483"/>
    <x v="505"/>
    <x v="41"/>
    <n v="0"/>
    <d v="2026-08-17T00:00:00"/>
    <n v="1"/>
    <x v="0"/>
    <s v="22.21-27 Aug"/>
  </r>
  <r>
    <s v="200200070103"/>
    <x v="2"/>
    <s v="SURSA"/>
    <x v="30"/>
    <x v="106"/>
    <n v="11"/>
    <n v="23.01"/>
    <n v="961.31499999999994"/>
    <n v="0"/>
    <n v="0"/>
    <n v="0"/>
    <n v="0"/>
    <n v="0"/>
    <s v="Release1"/>
    <n v="961"/>
    <x v="0"/>
    <x v="484"/>
    <x v="506"/>
    <x v="25"/>
    <n v="0"/>
    <d v="2026-08-17T00:00:00"/>
    <n v="1"/>
    <x v="0"/>
    <s v="22.21-27 Aug"/>
  </r>
  <r>
    <s v="200200070104"/>
    <x v="2"/>
    <s v="SURSA"/>
    <x v="30"/>
    <x v="77"/>
    <n v="14"/>
    <n v="34.770000000000003"/>
    <n v="1368.6370999999999"/>
    <n v="0"/>
    <n v="0"/>
    <n v="0"/>
    <n v="0"/>
    <n v="0"/>
    <s v="Release1"/>
    <n v="1369"/>
    <x v="0"/>
    <x v="485"/>
    <x v="507"/>
    <x v="28"/>
    <n v="0"/>
    <d v="2026-08-24T00:00:00"/>
    <n v="1"/>
    <x v="0"/>
    <s v="22.21-27 Aug"/>
  </r>
  <r>
    <s v="200200110002"/>
    <x v="2"/>
    <s v="DHONTHA TOLI"/>
    <x v="31"/>
    <x v="0"/>
    <n v="1"/>
    <n v="1.79"/>
    <n v="71.385200000000012"/>
    <n v="0"/>
    <n v="0"/>
    <n v="71"/>
    <n v="0"/>
    <n v="0"/>
    <s v="Release1"/>
    <n v="0"/>
    <x v="0"/>
    <x v="486"/>
    <x v="508"/>
    <x v="45"/>
    <s v="Indian bank"/>
    <d v="2024-06-01T00:00:00"/>
    <n v="1"/>
    <x v="0"/>
    <s v="22.21-27 Aug"/>
  </r>
  <r>
    <s v="200200110003"/>
    <x v="2"/>
    <s v="DHONTHA TOLI"/>
    <x v="31"/>
    <x v="21"/>
    <n v="7"/>
    <n v="23.76"/>
    <n v="957.30799999999999"/>
    <n v="0"/>
    <n v="0"/>
    <n v="0"/>
    <n v="0"/>
    <n v="0"/>
    <s v="Release1"/>
    <n v="957"/>
    <x v="0"/>
    <x v="487"/>
    <x v="509"/>
    <x v="28"/>
    <s v="CANARA BANK"/>
    <d v="2024-06-22T00:00:00"/>
    <n v="1"/>
    <x v="0"/>
    <s v="22.21-27 Aug"/>
  </r>
  <r>
    <s v="200200110004"/>
    <x v="2"/>
    <s v="DHONTHA TOLI"/>
    <x v="31"/>
    <x v="1"/>
    <n v="7"/>
    <n v="14.610000000000001"/>
    <n v="580.50570000000005"/>
    <n v="0"/>
    <n v="0"/>
    <n v="0"/>
    <n v="0"/>
    <n v="0"/>
    <s v="Release1"/>
    <n v="581"/>
    <x v="0"/>
    <x v="488"/>
    <x v="510"/>
    <x v="19"/>
    <s v="STATE BANK OF INDIA"/>
    <d v="2024-06-22T00:00:00"/>
    <n v="1"/>
    <x v="0"/>
    <s v="22.21-27 Aug"/>
  </r>
  <r>
    <s v="200200110006"/>
    <x v="2"/>
    <s v="DHONTHA TOLI"/>
    <x v="31"/>
    <x v="58"/>
    <n v="14"/>
    <n v="86.649999999999991"/>
    <n v="3518.6624999999999"/>
    <n v="0"/>
    <n v="0"/>
    <n v="0"/>
    <n v="0"/>
    <n v="0"/>
    <s v="Release1"/>
    <n v="3519"/>
    <x v="0"/>
    <x v="489"/>
    <x v="511"/>
    <x v="45"/>
    <s v="Indian Bank "/>
    <d v="2024-08-20T00:00:00"/>
    <n v="1"/>
    <x v="0"/>
    <s v="22.21-27 Aug"/>
  </r>
  <r>
    <s v="200200110016"/>
    <x v="2"/>
    <s v="DHONTHA TOLI"/>
    <x v="31"/>
    <x v="3"/>
    <n v="7"/>
    <n v="7.6500000000000012"/>
    <n v="317.34469999999999"/>
    <n v="0"/>
    <n v="0"/>
    <n v="0"/>
    <n v="0"/>
    <n v="0"/>
    <s v="Release1"/>
    <n v="317"/>
    <x v="0"/>
    <x v="490"/>
    <x v="512"/>
    <x v="45"/>
    <s v="Indian Bank "/>
    <d v="2024-07-29T00:00:00"/>
    <n v="1"/>
    <x v="0"/>
    <s v="22.21-27 Aug"/>
  </r>
  <r>
    <s v="200200110017"/>
    <x v="2"/>
    <s v="DHONTHA TOLI"/>
    <x v="31"/>
    <x v="4"/>
    <n v="5"/>
    <n v="8.59"/>
    <n v="347.12980000000005"/>
    <n v="0"/>
    <n v="0"/>
    <n v="0"/>
    <n v="0"/>
    <n v="0"/>
    <s v="Release1"/>
    <n v="347"/>
    <x v="0"/>
    <x v="491"/>
    <x v="513"/>
    <x v="45"/>
    <s v="Indian Bank "/>
    <d v="2024-07-29T00:00:00"/>
    <n v="1"/>
    <x v="0"/>
    <s v="22.21-27 Aug"/>
  </r>
  <r>
    <s v="200200110022"/>
    <x v="2"/>
    <s v="DHONTHA TOLI"/>
    <x v="31"/>
    <x v="36"/>
    <n v="6"/>
    <n v="18.920000000000002"/>
    <n v="773.89400000000001"/>
    <n v="0"/>
    <n v="0"/>
    <n v="0"/>
    <n v="0"/>
    <n v="0"/>
    <s v="Release1"/>
    <n v="774"/>
    <x v="0"/>
    <x v="492"/>
    <x v="514"/>
    <x v="28"/>
    <s v="CANARA BANK"/>
    <d v="2024-08-31T00:00:00"/>
    <n v="1"/>
    <x v="0"/>
    <s v="22.21-27 Aug"/>
  </r>
  <r>
    <s v="200200110024"/>
    <x v="2"/>
    <s v="DHONTHA TOLI"/>
    <x v="31"/>
    <x v="47"/>
    <n v="13"/>
    <n v="44.05"/>
    <n v="1757.0009"/>
    <n v="0"/>
    <n v="0"/>
    <n v="0"/>
    <n v="0"/>
    <n v="0"/>
    <s v="Release1"/>
    <n v="1757"/>
    <x v="0"/>
    <x v="22"/>
    <x v="515"/>
    <x v="45"/>
    <s v="Indian Bank "/>
    <d v="2025-01-06T00:00:00"/>
    <n v="1"/>
    <x v="0"/>
    <s v="22.21-27 Aug"/>
  </r>
  <r>
    <s v="200200110033"/>
    <x v="2"/>
    <s v="DHONTHA TOLI"/>
    <x v="31"/>
    <x v="39"/>
    <n v="13"/>
    <n v="28.13"/>
    <n v="1162.0208"/>
    <n v="0"/>
    <n v="0"/>
    <n v="0"/>
    <n v="0"/>
    <n v="0"/>
    <s v="Release1"/>
    <n v="1162"/>
    <x v="0"/>
    <x v="374"/>
    <x v="516"/>
    <x v="18"/>
    <s v="India post Payments Bank "/>
    <d v="2024-09-21T00:00:00"/>
    <n v="1"/>
    <x v="0"/>
    <s v="22.21-27 Aug"/>
  </r>
  <r>
    <s v="200200110038"/>
    <x v="2"/>
    <s v="DHONTHA TOLI"/>
    <x v="31"/>
    <x v="92"/>
    <n v="8"/>
    <n v="37.29"/>
    <n v="1489.6925000000001"/>
    <n v="0"/>
    <n v="0"/>
    <n v="0"/>
    <n v="0"/>
    <n v="0"/>
    <s v="Release1"/>
    <n v="1490"/>
    <x v="0"/>
    <x v="493"/>
    <x v="517"/>
    <x v="19"/>
    <s v="STATE BANK OF INDIA"/>
    <d v="2024-11-04T00:00:00"/>
    <n v="1"/>
    <x v="0"/>
    <s v="22.21-27 Aug"/>
  </r>
  <r>
    <s v="200200110042"/>
    <x v="2"/>
    <s v="DHONTHA TOLI"/>
    <x v="31"/>
    <x v="40"/>
    <n v="7"/>
    <n v="14"/>
    <n v="565.37599999999998"/>
    <n v="0"/>
    <n v="0"/>
    <n v="0"/>
    <n v="0"/>
    <n v="0"/>
    <s v="Release1"/>
    <n v="565"/>
    <x v="0"/>
    <x v="494"/>
    <x v="518"/>
    <x v="41"/>
    <s v="BANK OF INDIA"/>
    <d v="2024-12-23T00:00:00"/>
    <n v="1"/>
    <x v="0"/>
    <s v="22.21-27 Aug"/>
  </r>
  <r>
    <s v="200200110046"/>
    <x v="2"/>
    <s v="DHONTHA TOLI"/>
    <x v="31"/>
    <x v="6"/>
    <n v="7"/>
    <n v="28.919999999999998"/>
    <n v="1178.1200999999999"/>
    <n v="0"/>
    <n v="0"/>
    <n v="0"/>
    <n v="0"/>
    <n v="0"/>
    <s v="Release1"/>
    <n v="1178"/>
    <x v="0"/>
    <x v="495"/>
    <x v="519"/>
    <x v="28"/>
    <n v="0"/>
    <d v="1899-12-30T00:00:00"/>
    <n v="1"/>
    <x v="0"/>
    <s v="22.21-27 Aug"/>
  </r>
  <r>
    <s v="200200110048"/>
    <x v="2"/>
    <s v="DHONTHA TOLI"/>
    <x v="31"/>
    <x v="8"/>
    <n v="7"/>
    <n v="12.709999999999999"/>
    <n v="511.57859999999994"/>
    <n v="0"/>
    <n v="0"/>
    <n v="0"/>
    <n v="0"/>
    <n v="0"/>
    <s v="Release1"/>
    <n v="512"/>
    <x v="0"/>
    <x v="496"/>
    <x v="520"/>
    <x v="45"/>
    <n v="0"/>
    <d v="1899-12-30T00:00:00"/>
    <n v="1"/>
    <x v="0"/>
    <s v="22.21-27 Aug"/>
  </r>
  <r>
    <s v="200200110050"/>
    <x v="2"/>
    <s v="DHONTHA TOLI"/>
    <x v="31"/>
    <x v="9"/>
    <n v="7"/>
    <n v="19"/>
    <n v="762.38440000000014"/>
    <n v="0"/>
    <n v="0"/>
    <n v="0"/>
    <n v="0"/>
    <n v="0"/>
    <s v="Release1"/>
    <n v="762"/>
    <x v="0"/>
    <x v="497"/>
    <x v="521"/>
    <x v="19"/>
    <n v="0"/>
    <d v="2025-05-19T00:00:00"/>
    <n v="1"/>
    <x v="0"/>
    <s v="22.21-27 Aug"/>
  </r>
  <r>
    <s v="200200110051"/>
    <x v="2"/>
    <s v="DHONTHA TOLI"/>
    <x v="31"/>
    <x v="10"/>
    <n v="4"/>
    <n v="75.210000000000008"/>
    <n v="3121.1754999999998"/>
    <n v="0"/>
    <n v="0"/>
    <n v="30"/>
    <n v="0"/>
    <n v="0"/>
    <s v="Release1"/>
    <n v="3091"/>
    <x v="0"/>
    <x v="498"/>
    <x v="522"/>
    <x v="41"/>
    <n v="0"/>
    <d v="2025-06-10T00:00:00"/>
    <n v="1"/>
    <x v="0"/>
    <s v="22.21-27 Aug"/>
  </r>
  <r>
    <s v="200200110053"/>
    <x v="2"/>
    <s v="DHONTHA TOLI"/>
    <x v="31"/>
    <x v="43"/>
    <n v="7"/>
    <n v="16.12"/>
    <n v="661.67000000000007"/>
    <n v="0"/>
    <n v="0"/>
    <n v="0"/>
    <n v="0"/>
    <n v="0"/>
    <s v="Release1"/>
    <n v="662"/>
    <x v="0"/>
    <x v="499"/>
    <x v="523"/>
    <x v="45"/>
    <n v="0"/>
    <d v="2025-07-08T00:00:00"/>
    <n v="1"/>
    <x v="0"/>
    <s v="22.21-27 Aug"/>
  </r>
  <r>
    <s v="200200110057"/>
    <x v="2"/>
    <s v="DHONTHA TOLI"/>
    <x v="31"/>
    <x v="99"/>
    <n v="2"/>
    <n v="2.2000000000000002"/>
    <n v="89.65"/>
    <n v="0"/>
    <n v="0"/>
    <n v="0"/>
    <n v="0"/>
    <n v="0"/>
    <s v="Release1"/>
    <n v="90"/>
    <x v="0"/>
    <x v="500"/>
    <x v="524"/>
    <x v="45"/>
    <n v="0"/>
    <d v="2025-10-06T00:00:00"/>
    <n v="1"/>
    <x v="0"/>
    <s v="22.21-27 Aug"/>
  </r>
  <r>
    <s v="200200110058"/>
    <x v="2"/>
    <s v="DHONTHA TOLI"/>
    <x v="31"/>
    <x v="51"/>
    <n v="6"/>
    <n v="12.790000000000001"/>
    <n v="526.8605"/>
    <n v="0"/>
    <n v="0"/>
    <n v="0"/>
    <n v="0"/>
    <n v="0"/>
    <s v="Release1"/>
    <n v="527"/>
    <x v="0"/>
    <x v="501"/>
    <x v="525"/>
    <x v="45"/>
    <n v="0"/>
    <d v="2025-10-19T00:00:00"/>
    <n v="1"/>
    <x v="0"/>
    <s v="22.21-27 Aug"/>
  </r>
  <r>
    <s v="200200110060"/>
    <x v="2"/>
    <s v="DHONTHA TOLI"/>
    <x v="31"/>
    <x v="53"/>
    <n v="7"/>
    <n v="18.38"/>
    <n v="750.06909999999993"/>
    <n v="0"/>
    <n v="0"/>
    <n v="0"/>
    <n v="0"/>
    <n v="0"/>
    <s v="Release1"/>
    <n v="750"/>
    <x v="0"/>
    <x v="502"/>
    <x v="526"/>
    <x v="33"/>
    <n v="0"/>
    <d v="2025-10-19T00:00:00"/>
    <n v="1"/>
    <x v="0"/>
    <s v="22.21-27 Aug"/>
  </r>
  <r>
    <s v="200200110061"/>
    <x v="2"/>
    <s v="DHONTHA TOLI"/>
    <x v="31"/>
    <x v="149"/>
    <n v="14"/>
    <n v="46.249999999999993"/>
    <n v="1890.7782999999997"/>
    <n v="0"/>
    <n v="0"/>
    <n v="0"/>
    <n v="0"/>
    <n v="0"/>
    <s v="Release1"/>
    <n v="1891"/>
    <x v="0"/>
    <x v="503"/>
    <x v="527"/>
    <x v="19"/>
    <n v="0"/>
    <d v="2025-11-10T00:00:00"/>
    <n v="1"/>
    <x v="0"/>
    <s v="22.21-27 Aug"/>
  </r>
  <r>
    <s v="200200110063"/>
    <x v="2"/>
    <s v="DHONTHA TOLI"/>
    <x v="31"/>
    <x v="104"/>
    <n v="14"/>
    <n v="34.81"/>
    <n v="1394.6419999999998"/>
    <n v="0"/>
    <n v="0"/>
    <n v="0"/>
    <n v="0"/>
    <n v="0"/>
    <s v="Release1"/>
    <n v="1395"/>
    <x v="0"/>
    <x v="504"/>
    <x v="528"/>
    <x v="45"/>
    <n v="0"/>
    <d v="2026-05-11T00:00:00"/>
    <n v="1"/>
    <x v="0"/>
    <s v="22.21-27 Aug"/>
  </r>
  <r>
    <s v="200200110064"/>
    <x v="2"/>
    <s v="DHONTHA TOLI"/>
    <x v="31"/>
    <x v="11"/>
    <n v="7"/>
    <n v="11.11"/>
    <n v="444.7869"/>
    <n v="0"/>
    <n v="0"/>
    <n v="0"/>
    <n v="0"/>
    <n v="0"/>
    <s v="Release1"/>
    <n v="445"/>
    <x v="0"/>
    <x v="170"/>
    <x v="529"/>
    <x v="45"/>
    <n v="0"/>
    <d v="2026-05-18T00:00:00"/>
    <n v="1"/>
    <x v="0"/>
    <s v="22.21-27 Aug"/>
  </r>
  <r>
    <s v="200200110065"/>
    <x v="2"/>
    <s v="DHONTHA TOLI"/>
    <x v="31"/>
    <x v="94"/>
    <n v="7"/>
    <n v="16.59"/>
    <n v="664.73940000000005"/>
    <n v="0"/>
    <n v="0"/>
    <n v="0"/>
    <n v="0"/>
    <n v="0"/>
    <s v="Release1"/>
    <n v="665"/>
    <x v="0"/>
    <x v="63"/>
    <x v="530"/>
    <x v="19"/>
    <n v="0"/>
    <d v="2026-07-13T00:00:00"/>
    <n v="1"/>
    <x v="0"/>
    <s v="22.21-27 Aug"/>
  </r>
  <r>
    <s v="200200140003"/>
    <x v="2"/>
    <s v="BARGARI"/>
    <x v="32"/>
    <x v="21"/>
    <n v="12"/>
    <n v="41.64"/>
    <n v="1513.0293999999999"/>
    <n v="0"/>
    <n v="0"/>
    <n v="0"/>
    <n v="0"/>
    <n v="0"/>
    <n v="0"/>
    <n v="1513"/>
    <x v="0"/>
    <x v="505"/>
    <x v="531"/>
    <x v="28"/>
    <n v="0"/>
    <d v="2025-05-12T00:00:00"/>
    <n v="1"/>
    <x v="0"/>
    <s v="22.21-27 Aug"/>
  </r>
  <r>
    <s v="200200140005"/>
    <x v="2"/>
    <s v="BARGARI"/>
    <x v="32"/>
    <x v="30"/>
    <n v="4"/>
    <n v="6.13"/>
    <n v="263.49379999999996"/>
    <n v="0"/>
    <n v="0"/>
    <n v="0"/>
    <n v="0"/>
    <n v="0"/>
    <n v="0"/>
    <n v="263"/>
    <x v="0"/>
    <x v="506"/>
    <x v="532"/>
    <x v="45"/>
    <n v="0"/>
    <d v="1899-12-30T00:00:00"/>
    <n v="1"/>
    <x v="0"/>
    <s v="22.21-27 Aug"/>
  </r>
  <r>
    <s v="200200140009"/>
    <x v="2"/>
    <s v="BARGARI"/>
    <x v="32"/>
    <x v="32"/>
    <n v="14"/>
    <n v="154.70000000000002"/>
    <n v="6469.0785999999998"/>
    <n v="0"/>
    <n v="0"/>
    <n v="0"/>
    <n v="0"/>
    <n v="0"/>
    <n v="0"/>
    <n v="6469"/>
    <x v="0"/>
    <x v="507"/>
    <x v="533"/>
    <x v="49"/>
    <s v="STATE BANK OF INDIA"/>
    <d v="2024-12-16T00:00:00"/>
    <n v="1"/>
    <x v="0"/>
    <s v="22.21-27 Aug"/>
  </r>
  <r>
    <s v="200200140010"/>
    <x v="2"/>
    <s v="BARGARI"/>
    <x v="32"/>
    <x v="2"/>
    <n v="8"/>
    <n v="16"/>
    <n v="655.70670000000007"/>
    <n v="0"/>
    <n v="0"/>
    <n v="0"/>
    <n v="0"/>
    <n v="0"/>
    <n v="0"/>
    <n v="656"/>
    <x v="0"/>
    <x v="508"/>
    <x v="534"/>
    <x v="45"/>
    <n v="0"/>
    <d v="1899-12-30T00:00:00"/>
    <n v="1"/>
    <x v="0"/>
    <s v="22.21-27 Aug"/>
  </r>
  <r>
    <s v="200200140011"/>
    <x v="2"/>
    <s v="BARGARI"/>
    <x v="32"/>
    <x v="33"/>
    <n v="7"/>
    <n v="30.03"/>
    <n v="1249.8039999999999"/>
    <n v="0"/>
    <n v="0"/>
    <n v="0"/>
    <n v="0"/>
    <n v="0"/>
    <n v="0"/>
    <n v="1250"/>
    <x v="0"/>
    <x v="509"/>
    <x v="535"/>
    <x v="45"/>
    <n v="0"/>
    <d v="2025-07-08T00:00:00"/>
    <n v="1"/>
    <x v="0"/>
    <s v="22.21-27 Aug"/>
  </r>
  <r>
    <s v="200200140012"/>
    <x v="2"/>
    <s v="BARGARI"/>
    <x v="32"/>
    <x v="34"/>
    <n v="14"/>
    <n v="471.26"/>
    <n v="19283.071399999997"/>
    <n v="0"/>
    <n v="0"/>
    <n v="0"/>
    <n v="0"/>
    <n v="0"/>
    <n v="0"/>
    <n v="19283"/>
    <x v="0"/>
    <x v="510"/>
    <x v="536"/>
    <x v="45"/>
    <s v="Indian Bank "/>
    <d v="2024-12-09T00:00:00"/>
    <n v="1"/>
    <x v="0"/>
    <s v="22.21-27 Aug"/>
  </r>
  <r>
    <s v="200200140016"/>
    <x v="2"/>
    <s v="BARGARI"/>
    <x v="32"/>
    <x v="3"/>
    <n v="14"/>
    <n v="41.769999999999996"/>
    <n v="1521.1888000000001"/>
    <n v="0"/>
    <n v="0"/>
    <n v="0"/>
    <n v="0"/>
    <n v="0"/>
    <n v="0"/>
    <n v="1521"/>
    <x v="0"/>
    <x v="511"/>
    <x v="537"/>
    <x v="45"/>
    <n v="0"/>
    <d v="2025-09-08T00:00:00"/>
    <n v="1"/>
    <x v="0"/>
    <s v="22.21-27 Aug"/>
  </r>
  <r>
    <s v="200200140019"/>
    <x v="2"/>
    <s v="BARGARI"/>
    <x v="32"/>
    <x v="5"/>
    <n v="14"/>
    <n v="88.36"/>
    <n v="3550.5575000000003"/>
    <n v="0"/>
    <n v="0"/>
    <n v="0"/>
    <n v="0"/>
    <n v="0"/>
    <n v="0"/>
    <n v="3551"/>
    <x v="0"/>
    <x v="512"/>
    <x v="538"/>
    <x v="28"/>
    <n v="0"/>
    <d v="2025-10-06T00:00:00"/>
    <n v="1"/>
    <x v="0"/>
    <s v="22.21-27 Aug"/>
  </r>
  <r>
    <s v="200200140020"/>
    <x v="2"/>
    <s v="BARGARI"/>
    <x v="32"/>
    <x v="89"/>
    <n v="14"/>
    <n v="53.750000000000007"/>
    <n v="1915.0426000000002"/>
    <n v="0"/>
    <n v="0"/>
    <n v="0"/>
    <n v="0"/>
    <n v="0"/>
    <n v="0"/>
    <n v="1915"/>
    <x v="0"/>
    <x v="513"/>
    <x v="539"/>
    <x v="45"/>
    <n v="0"/>
    <d v="2025-12-15T00:00:00"/>
    <n v="1"/>
    <x v="0"/>
    <s v="22.21-27 Aug"/>
  </r>
  <r>
    <s v="200200140024"/>
    <x v="2"/>
    <s v="BARGARI"/>
    <x v="32"/>
    <x v="47"/>
    <n v="6"/>
    <n v="10.690000000000001"/>
    <n v="581.69389999999999"/>
    <n v="0"/>
    <n v="0"/>
    <n v="0"/>
    <n v="0"/>
    <n v="0"/>
    <n v="0"/>
    <n v="582"/>
    <x v="0"/>
    <x v="514"/>
    <x v="540"/>
    <x v="45"/>
    <n v="0"/>
    <d v="2026-03-16T00:00:00"/>
    <n v="1"/>
    <x v="0"/>
    <s v="22.21-27 Aug"/>
  </r>
  <r>
    <s v="200200140025"/>
    <x v="2"/>
    <s v="BARGARI"/>
    <x v="32"/>
    <x v="90"/>
    <n v="14"/>
    <n v="43.99"/>
    <n v="1778.0663000000002"/>
    <n v="0"/>
    <n v="0"/>
    <n v="0"/>
    <n v="0"/>
    <n v="0"/>
    <n v="0"/>
    <n v="1778"/>
    <x v="0"/>
    <x v="515"/>
    <x v="541"/>
    <x v="45"/>
    <n v="0"/>
    <d v="2026-03-30T00:00:00"/>
    <n v="1"/>
    <x v="0"/>
    <s v="22.21-27 Aug"/>
  </r>
  <r>
    <s v="200200140026"/>
    <x v="2"/>
    <s v="BARGARI"/>
    <x v="32"/>
    <x v="23"/>
    <n v="7"/>
    <n v="35.21"/>
    <n v="1531.5475999999999"/>
    <n v="0"/>
    <n v="0"/>
    <n v="0"/>
    <n v="0"/>
    <n v="0"/>
    <n v="0"/>
    <n v="1532"/>
    <x v="0"/>
    <x v="516"/>
    <x v="542"/>
    <x v="45"/>
    <n v="0"/>
    <d v="2026-06-30T00:00:00"/>
    <n v="1"/>
    <x v="0"/>
    <s v="22.21-27 Aug"/>
  </r>
  <r>
    <s v="200200140027"/>
    <x v="2"/>
    <s v="BARGARI"/>
    <x v="32"/>
    <x v="60"/>
    <n v="7"/>
    <n v="20.27"/>
    <n v="804.30399999999997"/>
    <n v="0"/>
    <n v="0"/>
    <n v="0"/>
    <n v="0"/>
    <n v="0"/>
    <n v="0"/>
    <n v="804"/>
    <x v="0"/>
    <x v="517"/>
    <x v="543"/>
    <x v="19"/>
    <n v="0"/>
    <d v="2026-07-13T00:00:00"/>
    <n v="1"/>
    <x v="0"/>
    <s v="22.21-27 Aug"/>
  </r>
  <r>
    <s v="200200140029"/>
    <x v="2"/>
    <s v="BARGARI"/>
    <x v="32"/>
    <x v="38"/>
    <n v="10"/>
    <n v="29.16"/>
    <n v="1038.558"/>
    <n v="0"/>
    <n v="0"/>
    <n v="0"/>
    <n v="0"/>
    <n v="0"/>
    <n v="0"/>
    <n v="1039"/>
    <x v="0"/>
    <x v="518"/>
    <x v="544"/>
    <x v="45"/>
    <n v="0"/>
    <d v="2026-08-10T00:00:00"/>
    <n v="1"/>
    <x v="0"/>
    <s v="22.21-27 Aug"/>
  </r>
  <r>
    <s v="200200140030"/>
    <x v="2"/>
    <s v="BARGARI"/>
    <x v="32"/>
    <x v="54"/>
    <n v="8"/>
    <n v="34.39"/>
    <n v="1328.3751"/>
    <n v="0"/>
    <n v="0"/>
    <n v="0"/>
    <n v="0"/>
    <n v="0"/>
    <n v="0"/>
    <n v="1328"/>
    <x v="0"/>
    <x v="519"/>
    <x v="545"/>
    <x v="45"/>
    <n v="0"/>
    <d v="2026-08-24T00:00:00"/>
    <n v="1"/>
    <x v="0"/>
    <s v="22.21-27 Aug"/>
  </r>
  <r>
    <s v="200200140031"/>
    <x v="2"/>
    <s v="BARGARI"/>
    <x v="32"/>
    <x v="55"/>
    <n v="6"/>
    <n v="8.6999999999999993"/>
    <n v="336.07929999999999"/>
    <n v="0"/>
    <n v="0"/>
    <n v="0"/>
    <n v="0"/>
    <n v="0"/>
    <n v="0"/>
    <n v="336"/>
    <x v="0"/>
    <x v="120"/>
    <x v="121"/>
    <x v="29"/>
    <n v="0"/>
    <d v="1899-12-30T00:00:00"/>
    <n v="1"/>
    <x v="1"/>
    <s v="22.21-27 Aug"/>
  </r>
  <r>
    <s v="200200150004"/>
    <x v="2"/>
    <s v="PATRATOLI"/>
    <x v="33"/>
    <x v="1"/>
    <n v="11"/>
    <n v="21.82"/>
    <n v="927.25199999999995"/>
    <n v="0"/>
    <n v="0"/>
    <n v="0"/>
    <n v="0"/>
    <n v="0"/>
    <s v="Release1"/>
    <n v="927"/>
    <x v="0"/>
    <x v="520"/>
    <x v="546"/>
    <x v="30"/>
    <s v="BANK OF INDIA"/>
    <d v="2025-01-07T00:00:00"/>
    <n v="1"/>
    <x v="0"/>
    <s v="22.21-27 Aug"/>
  </r>
  <r>
    <s v="200200150005"/>
    <x v="2"/>
    <s v="PATRATOLI"/>
    <x v="33"/>
    <x v="30"/>
    <n v="7"/>
    <n v="24.900000000000002"/>
    <n v="1531.8630000000001"/>
    <n v="0"/>
    <n v="0"/>
    <n v="0"/>
    <n v="0"/>
    <n v="0"/>
    <s v="Release1"/>
    <n v="1532"/>
    <x v="0"/>
    <x v="521"/>
    <x v="547"/>
    <x v="30"/>
    <s v="BANK OF INDIA"/>
    <d v="2025-01-07T00:00:00"/>
    <n v="1"/>
    <x v="0"/>
    <s v="22.21-27 Aug"/>
  </r>
  <r>
    <s v="200200150006"/>
    <x v="2"/>
    <s v="PATRATOLI"/>
    <x v="33"/>
    <x v="58"/>
    <n v="14"/>
    <n v="26.029999999999998"/>
    <n v="1057.6288"/>
    <n v="0"/>
    <n v="0"/>
    <n v="0"/>
    <n v="0"/>
    <n v="0"/>
    <s v="Release1"/>
    <n v="1058"/>
    <x v="0"/>
    <x v="2"/>
    <x v="548"/>
    <x v="30"/>
    <s v="BANK OF INDIA"/>
    <d v="2025-01-07T00:00:00"/>
    <n v="1"/>
    <x v="0"/>
    <s v="22.21-27 Aug"/>
  </r>
  <r>
    <s v="200200150012"/>
    <x v="2"/>
    <s v="PATRATOLI"/>
    <x v="33"/>
    <x v="34"/>
    <n v="7"/>
    <n v="24.150000000000002"/>
    <n v="942.20680000000016"/>
    <n v="0"/>
    <n v="0"/>
    <n v="0"/>
    <n v="0"/>
    <n v="0"/>
    <s v="Release1"/>
    <n v="942"/>
    <x v="0"/>
    <x v="522"/>
    <x v="549"/>
    <x v="48"/>
    <s v="STATE BANK OF INDIA"/>
    <d v="1899-12-30T00:00:00"/>
    <n v="1"/>
    <x v="0"/>
    <s v="22.21-27 Aug"/>
  </r>
  <r>
    <s v="200200150014"/>
    <x v="2"/>
    <s v="PATRATOLI"/>
    <x v="33"/>
    <x v="35"/>
    <n v="10"/>
    <n v="34.510000000000005"/>
    <n v="1373.8043"/>
    <n v="0"/>
    <n v="0"/>
    <n v="0"/>
    <n v="0"/>
    <n v="0"/>
    <s v="Release1"/>
    <n v="1374"/>
    <x v="0"/>
    <x v="523"/>
    <x v="550"/>
    <x v="30"/>
    <s v="BANK OF INDIA"/>
    <d v="1899-12-30T00:00:00"/>
    <n v="1"/>
    <x v="0"/>
    <s v="22.21-27 Aug"/>
  </r>
  <r>
    <s v="200200150015"/>
    <x v="2"/>
    <s v="PATRATOLI"/>
    <x v="33"/>
    <x v="93"/>
    <n v="14"/>
    <n v="34.330000000000005"/>
    <n v="1265.9866000000002"/>
    <n v="0"/>
    <n v="0"/>
    <n v="0"/>
    <n v="0"/>
    <n v="0"/>
    <s v="Release1"/>
    <n v="1266"/>
    <x v="0"/>
    <x v="524"/>
    <x v="551"/>
    <x v="30"/>
    <s v="BANK OF INDIA"/>
    <d v="1899-12-30T00:00:00"/>
    <n v="1"/>
    <x v="0"/>
    <s v="22.21-27 Aug"/>
  </r>
  <r>
    <s v="200200150016"/>
    <x v="2"/>
    <s v="PATRATOLI"/>
    <x v="33"/>
    <x v="3"/>
    <n v="6"/>
    <n v="9.98"/>
    <n v="400.60389999999995"/>
    <n v="0"/>
    <n v="0"/>
    <n v="0"/>
    <n v="0"/>
    <n v="0"/>
    <s v="Release1"/>
    <n v="401"/>
    <x v="0"/>
    <x v="396"/>
    <x v="552"/>
    <x v="30"/>
    <n v="0"/>
    <d v="1899-12-30T00:00:00"/>
    <n v="1"/>
    <x v="0"/>
    <s v="22.21-27 Aug"/>
  </r>
  <r>
    <s v="200200150017"/>
    <x v="2"/>
    <s v="PATRATOLI"/>
    <x v="33"/>
    <x v="4"/>
    <n v="14"/>
    <n v="201.40000000000003"/>
    <n v="7593.173600000001"/>
    <n v="0"/>
    <n v="0"/>
    <n v="0"/>
    <n v="0"/>
    <n v="0"/>
    <s v="Release1"/>
    <n v="7593"/>
    <x v="0"/>
    <x v="525"/>
    <x v="553"/>
    <x v="51"/>
    <n v="0"/>
    <d v="1899-12-30T00:00:00"/>
    <n v="1"/>
    <x v="0"/>
    <s v="22.21-27 Aug"/>
  </r>
  <r>
    <s v="200200150018"/>
    <x v="2"/>
    <s v="PATRATOLI"/>
    <x v="33"/>
    <x v="88"/>
    <n v="7"/>
    <n v="10.28"/>
    <n v="495.06060000000002"/>
    <n v="0"/>
    <n v="0"/>
    <n v="0"/>
    <n v="0"/>
    <n v="0"/>
    <s v="Release1"/>
    <n v="495"/>
    <x v="0"/>
    <x v="351"/>
    <x v="554"/>
    <x v="30"/>
    <n v="0"/>
    <d v="1899-12-30T00:00:00"/>
    <n v="1"/>
    <x v="0"/>
    <s v="22.21-27 Aug"/>
  </r>
  <r>
    <s v="200200150025"/>
    <x v="2"/>
    <s v="PATRATOLI"/>
    <x v="33"/>
    <x v="90"/>
    <n v="14"/>
    <n v="26.71"/>
    <n v="1177.5920999999998"/>
    <n v="0"/>
    <n v="0"/>
    <n v="0"/>
    <n v="0"/>
    <n v="0"/>
    <s v="Release1"/>
    <n v="1178"/>
    <x v="0"/>
    <x v="526"/>
    <x v="555"/>
    <x v="30"/>
    <n v="0"/>
    <d v="2025-07-15T00:00:00"/>
    <n v="1"/>
    <x v="0"/>
    <s v="22.21-27 Aug"/>
  </r>
  <r>
    <s v="200200150026"/>
    <x v="2"/>
    <s v="PATRATOLI"/>
    <x v="33"/>
    <x v="23"/>
    <n v="14"/>
    <n v="237.04000000000002"/>
    <n v="8631.9651000000013"/>
    <n v="0"/>
    <n v="0"/>
    <n v="0"/>
    <n v="0"/>
    <n v="0"/>
    <s v="Release1"/>
    <n v="8632"/>
    <x v="0"/>
    <x v="527"/>
    <x v="556"/>
    <x v="30"/>
    <n v="0"/>
    <d v="2025-08-26T00:00:00"/>
    <n v="1"/>
    <x v="0"/>
    <s v="22.21-27 Aug"/>
  </r>
  <r>
    <s v="200200150027"/>
    <x v="2"/>
    <s v="PATRATOLI"/>
    <x v="33"/>
    <x v="60"/>
    <n v="14"/>
    <n v="124.15999999999998"/>
    <n v="4397.0341999999991"/>
    <n v="0"/>
    <n v="0"/>
    <n v="0"/>
    <n v="0"/>
    <n v="0"/>
    <s v="Release1"/>
    <n v="4397"/>
    <x v="0"/>
    <x v="528"/>
    <x v="557"/>
    <x v="18"/>
    <n v="0"/>
    <d v="2025-11-17T00:00:00"/>
    <n v="1"/>
    <x v="0"/>
    <s v="22.21-27 Aug"/>
  </r>
  <r>
    <s v="200200150030"/>
    <x v="2"/>
    <s v="PATRATOLI"/>
    <x v="33"/>
    <x v="54"/>
    <n v="13"/>
    <n v="20.43"/>
    <n v="820.64160000000004"/>
    <n v="0"/>
    <n v="0"/>
    <n v="0"/>
    <n v="0"/>
    <n v="0"/>
    <s v="Release1"/>
    <n v="821"/>
    <x v="0"/>
    <x v="529"/>
    <x v="558"/>
    <x v="28"/>
    <n v="0"/>
    <d v="2025-10-13T00:00:00"/>
    <n v="1"/>
    <x v="0"/>
    <s v="22.21-27 Aug"/>
  </r>
  <r>
    <s v="200200150031"/>
    <x v="2"/>
    <s v="PATRATOLI"/>
    <x v="33"/>
    <x v="55"/>
    <n v="7"/>
    <n v="20.720000000000002"/>
    <n v="983.83870000000002"/>
    <n v="0"/>
    <n v="0"/>
    <n v="0"/>
    <n v="0"/>
    <n v="0"/>
    <s v="Release1"/>
    <n v="984"/>
    <x v="0"/>
    <x v="530"/>
    <x v="559"/>
    <x v="30"/>
    <n v="0"/>
    <d v="2025-12-29T00:00:00"/>
    <n v="1"/>
    <x v="0"/>
    <s v="22.21-27 Aug"/>
  </r>
  <r>
    <s v="200200150033"/>
    <x v="2"/>
    <s v="PATRATOLI"/>
    <x v="33"/>
    <x v="39"/>
    <n v="7"/>
    <n v="10.86"/>
    <n v="577.16980000000001"/>
    <n v="0"/>
    <n v="0"/>
    <n v="0"/>
    <n v="0"/>
    <n v="0"/>
    <s v="Release1"/>
    <n v="577"/>
    <x v="0"/>
    <x v="531"/>
    <x v="560"/>
    <x v="18"/>
    <n v="0"/>
    <d v="2025-11-04T00:00:00"/>
    <n v="1"/>
    <x v="0"/>
    <s v="22.21-27 Aug"/>
  </r>
  <r>
    <s v="200200150035"/>
    <x v="2"/>
    <s v="PATRATOLI"/>
    <x v="33"/>
    <x v="48"/>
    <n v="7"/>
    <n v="68.220000000000013"/>
    <n v="2536.0809000000004"/>
    <n v="0"/>
    <n v="0"/>
    <n v="0"/>
    <n v="0"/>
    <n v="0"/>
    <s v="Release1"/>
    <n v="2536"/>
    <x v="0"/>
    <x v="532"/>
    <x v="561"/>
    <x v="30"/>
    <n v="0"/>
    <d v="2025-11-04T00:00:00"/>
    <n v="1"/>
    <x v="0"/>
    <s v="22.21-27 Aug"/>
  </r>
  <r>
    <s v="200200150036"/>
    <x v="2"/>
    <s v="PATRATOLI"/>
    <x v="33"/>
    <x v="96"/>
    <n v="14"/>
    <n v="91.58"/>
    <n v="4288.4308999999994"/>
    <n v="0"/>
    <n v="0"/>
    <n v="838"/>
    <n v="0"/>
    <n v="0"/>
    <s v="Release1"/>
    <n v="3450"/>
    <x v="0"/>
    <x v="533"/>
    <x v="562"/>
    <x v="30"/>
    <n v="0"/>
    <d v="2025-11-25T00:00:00"/>
    <n v="1"/>
    <x v="0"/>
    <s v="22.21-27 Aug"/>
  </r>
  <r>
    <s v="200200150038"/>
    <x v="2"/>
    <s v="PATRATOLI"/>
    <x v="33"/>
    <x v="92"/>
    <n v="7"/>
    <n v="16.079999999999998"/>
    <n v="662.96169999999995"/>
    <n v="0"/>
    <n v="0"/>
    <n v="0"/>
    <n v="0"/>
    <n v="0"/>
    <s v="Release1"/>
    <n v="663"/>
    <x v="0"/>
    <x v="101"/>
    <x v="563"/>
    <x v="43"/>
    <n v="0"/>
    <d v="2025-12-15T00:00:00"/>
    <n v="1"/>
    <x v="0"/>
    <s v="22.21-27 Aug"/>
  </r>
  <r>
    <s v="200200150039"/>
    <x v="2"/>
    <s v="PATRATOLI"/>
    <x v="33"/>
    <x v="103"/>
    <n v="7"/>
    <n v="32.39"/>
    <n v="1389.3827999999999"/>
    <n v="0"/>
    <n v="0"/>
    <n v="0"/>
    <n v="0"/>
    <n v="0"/>
    <s v="Release1"/>
    <n v="1389"/>
    <x v="0"/>
    <x v="534"/>
    <x v="564"/>
    <x v="30"/>
    <n v="0"/>
    <d v="2025-12-15T00:00:00"/>
    <n v="1"/>
    <x v="0"/>
    <s v="22.21-27 Aug"/>
  </r>
  <r>
    <s v="200200150040"/>
    <x v="2"/>
    <s v="PATRATOLI"/>
    <x v="33"/>
    <x v="49"/>
    <n v="7"/>
    <n v="11.559999999999999"/>
    <n v="413.65499999999997"/>
    <n v="0"/>
    <n v="0"/>
    <n v="0"/>
    <n v="0"/>
    <n v="0"/>
    <s v="Release1"/>
    <n v="414"/>
    <x v="0"/>
    <x v="535"/>
    <x v="565"/>
    <x v="30"/>
    <n v="0"/>
    <d v="2026-01-12T00:00:00"/>
    <n v="1"/>
    <x v="0"/>
    <s v="22.21-27 Aug"/>
  </r>
  <r>
    <s v="200200150042"/>
    <x v="2"/>
    <s v="PATRATOLI"/>
    <x v="33"/>
    <x v="40"/>
    <n v="7"/>
    <n v="13.629999999999999"/>
    <n v="532.35890000000006"/>
    <n v="0"/>
    <n v="0"/>
    <n v="0"/>
    <n v="0"/>
    <n v="0"/>
    <s v="Release1"/>
    <n v="532"/>
    <x v="0"/>
    <x v="536"/>
    <x v="566"/>
    <x v="30"/>
    <n v="0"/>
    <d v="2026-03-30T00:00:00"/>
    <n v="1"/>
    <x v="0"/>
    <s v="22.21-27 Aug"/>
  </r>
  <r>
    <s v="200200150044"/>
    <x v="2"/>
    <s v="PATRATOLI"/>
    <x v="33"/>
    <x v="24"/>
    <n v="12"/>
    <n v="64.2"/>
    <n v="2200.6130000000003"/>
    <n v="0"/>
    <n v="0"/>
    <n v="0"/>
    <n v="0"/>
    <n v="0"/>
    <s v="Release1"/>
    <n v="2201"/>
    <x v="0"/>
    <x v="537"/>
    <x v="567"/>
    <x v="30"/>
    <n v="0"/>
    <d v="2026-03-30T00:00:00"/>
    <n v="1"/>
    <x v="0"/>
    <s v="22.21-27 Aug"/>
  </r>
  <r>
    <s v="200200150045"/>
    <x v="2"/>
    <s v="PATRATOLI"/>
    <x v="33"/>
    <x v="41"/>
    <n v="7"/>
    <n v="14.75"/>
    <n v="736.04179999999997"/>
    <n v="0"/>
    <n v="0"/>
    <n v="0"/>
    <n v="0"/>
    <n v="0"/>
    <s v="Release1"/>
    <n v="736"/>
    <x v="0"/>
    <x v="538"/>
    <x v="568"/>
    <x v="30"/>
    <n v="0"/>
    <d v="2026-04-13T00:00:00"/>
    <n v="1"/>
    <x v="0"/>
    <s v="22.21-27 Aug"/>
  </r>
  <r>
    <s v="200200150046"/>
    <x v="2"/>
    <s v="PATRATOLI"/>
    <x v="33"/>
    <x v="6"/>
    <n v="11"/>
    <n v="24.14"/>
    <n v="948.27399999999989"/>
    <n v="0"/>
    <n v="0"/>
    <n v="0"/>
    <n v="0"/>
    <n v="0"/>
    <s v="Release1"/>
    <n v="948"/>
    <x v="0"/>
    <x v="539"/>
    <x v="569"/>
    <x v="18"/>
    <n v="0"/>
    <d v="2026-04-13T00:00:00"/>
    <n v="1"/>
    <x v="0"/>
    <s v="22.21-27 Aug"/>
  </r>
  <r>
    <s v="200200150047"/>
    <x v="2"/>
    <s v="PATRATOLI"/>
    <x v="33"/>
    <x v="7"/>
    <n v="7"/>
    <n v="43.47"/>
    <n v="2126.1538"/>
    <n v="0"/>
    <n v="0"/>
    <n v="0"/>
    <n v="0"/>
    <n v="0"/>
    <s v="Release1"/>
    <n v="2126"/>
    <x v="0"/>
    <x v="540"/>
    <x v="570"/>
    <x v="30"/>
    <n v="0"/>
    <d v="2026-07-28T00:00:00"/>
    <n v="1"/>
    <x v="0"/>
    <s v="22.21-27 Aug"/>
  </r>
  <r>
    <s v="200200150048"/>
    <x v="2"/>
    <s v="PATRATOLI"/>
    <x v="33"/>
    <x v="8"/>
    <n v="14"/>
    <n v="163.60999999999999"/>
    <n v="6402.3848999999991"/>
    <n v="0"/>
    <n v="0"/>
    <n v="0"/>
    <n v="0"/>
    <n v="0"/>
    <s v="Release1"/>
    <n v="6402"/>
    <x v="0"/>
    <x v="541"/>
    <x v="571"/>
    <x v="30"/>
    <n v="0"/>
    <d v="2026-05-04T00:00:00"/>
    <n v="1"/>
    <x v="0"/>
    <s v="22.21-27 Aug"/>
  </r>
  <r>
    <s v="200200150050"/>
    <x v="2"/>
    <s v="PATRATOLI"/>
    <x v="33"/>
    <x v="9"/>
    <n v="14"/>
    <n v="46.660000000000004"/>
    <n v="1825.6433"/>
    <n v="0"/>
    <n v="0"/>
    <n v="0"/>
    <n v="0"/>
    <n v="0"/>
    <s v="Release1"/>
    <n v="1826"/>
    <x v="0"/>
    <x v="542"/>
    <x v="572"/>
    <x v="30"/>
    <n v="0"/>
    <d v="2026-06-09T00:00:00"/>
    <n v="1"/>
    <x v="0"/>
    <s v="22.21-27 Aug"/>
  </r>
  <r>
    <s v="200200150051"/>
    <x v="2"/>
    <s v="PATRATOLI"/>
    <x v="33"/>
    <x v="10"/>
    <n v="14"/>
    <n v="29.810000000000002"/>
    <n v="1171.3761000000002"/>
    <n v="0"/>
    <n v="0"/>
    <n v="0"/>
    <n v="0"/>
    <n v="0"/>
    <s v="Release1"/>
    <n v="1171"/>
    <x v="0"/>
    <x v="543"/>
    <x v="573"/>
    <x v="30"/>
    <n v="0"/>
    <d v="2026-05-18T00:00:00"/>
    <n v="1"/>
    <x v="0"/>
    <s v="22.21-27 Aug"/>
  </r>
  <r>
    <s v="200200150052"/>
    <x v="2"/>
    <s v="PATRATOLI"/>
    <x v="33"/>
    <x v="42"/>
    <n v="14"/>
    <n v="153.5"/>
    <n v="5962.991399999999"/>
    <n v="0"/>
    <n v="0"/>
    <n v="0"/>
    <n v="0"/>
    <n v="0"/>
    <s v="Release1"/>
    <n v="5963"/>
    <x v="0"/>
    <x v="544"/>
    <x v="574"/>
    <x v="30"/>
    <n v="0"/>
    <d v="2026-06-30T00:00:00"/>
    <n v="1"/>
    <x v="0"/>
    <s v="22.21-27 Aug"/>
  </r>
  <r>
    <s v="200200150053"/>
    <x v="2"/>
    <s v="PATRATOLI"/>
    <x v="33"/>
    <x v="43"/>
    <n v="14"/>
    <n v="36.260000000000005"/>
    <n v="1438.0943000000002"/>
    <n v="0"/>
    <n v="0"/>
    <n v="0"/>
    <n v="0"/>
    <n v="0"/>
    <s v="Release1"/>
    <n v="1438"/>
    <x v="0"/>
    <x v="545"/>
    <x v="575"/>
    <x v="18"/>
    <n v="0"/>
    <d v="2026-06-22T00:00:00"/>
    <n v="1"/>
    <x v="0"/>
    <s v="22.21-27 Aug"/>
  </r>
  <r>
    <s v="200200150054"/>
    <x v="2"/>
    <s v="PATRATOLI"/>
    <x v="33"/>
    <x v="44"/>
    <n v="14"/>
    <n v="182.38"/>
    <n v="6119.2929000000004"/>
    <n v="0"/>
    <n v="0"/>
    <n v="0"/>
    <n v="0"/>
    <n v="0"/>
    <s v="Release1"/>
    <n v="6119"/>
    <x v="0"/>
    <x v="546"/>
    <x v="576"/>
    <x v="50"/>
    <n v="0"/>
    <d v="2026-06-30T00:00:00"/>
    <n v="1"/>
    <x v="0"/>
    <s v="22.21-27 Aug"/>
  </r>
  <r>
    <s v="200200150055"/>
    <x v="2"/>
    <s v="PATRATOLI"/>
    <x v="33"/>
    <x v="45"/>
    <n v="7"/>
    <n v="106.99"/>
    <n v="4139.4261000000006"/>
    <n v="0"/>
    <n v="0"/>
    <n v="0"/>
    <n v="0"/>
    <n v="0"/>
    <s v="Release1"/>
    <n v="4139"/>
    <x v="0"/>
    <x v="547"/>
    <x v="577"/>
    <x v="52"/>
    <n v="0"/>
    <d v="2026-07-20T00:00:00"/>
    <n v="1"/>
    <x v="0"/>
    <s v="22.21-27 Aug"/>
  </r>
  <r>
    <s v="200200150057"/>
    <x v="2"/>
    <s v="PATRATOLI"/>
    <x v="33"/>
    <x v="99"/>
    <n v="14"/>
    <n v="47.4"/>
    <n v="1834.1316999999999"/>
    <n v="0"/>
    <n v="0"/>
    <n v="0"/>
    <n v="0"/>
    <n v="0"/>
    <s v="Release1"/>
    <n v="1834"/>
    <x v="0"/>
    <x v="548"/>
    <x v="578"/>
    <x v="30"/>
    <n v="0"/>
    <d v="2026-08-10T00:00:00"/>
    <n v="1"/>
    <x v="0"/>
    <s v="22.21-27 Aug"/>
  </r>
  <r>
    <s v="200200150058"/>
    <x v="2"/>
    <s v="PATRATOLI"/>
    <x v="33"/>
    <x v="51"/>
    <n v="14"/>
    <n v="45.169999999999995"/>
    <n v="1856.2712000000001"/>
    <n v="0"/>
    <n v="0"/>
    <n v="0"/>
    <n v="0"/>
    <n v="0"/>
    <s v="Release1"/>
    <n v="1856"/>
    <x v="0"/>
    <x v="549"/>
    <x v="579"/>
    <x v="30"/>
    <n v="0"/>
    <d v="2026-08-24T00:00:00"/>
    <n v="1"/>
    <x v="0"/>
    <s v="22.21-27 Aug"/>
  </r>
  <r>
    <s v="200200200004"/>
    <x v="2"/>
    <s v="TIKO TOLI"/>
    <x v="34"/>
    <x v="1"/>
    <n v="1"/>
    <n v="1.18"/>
    <n v="48.415399999999998"/>
    <n v="0"/>
    <n v="0"/>
    <n v="0"/>
    <n v="0"/>
    <n v="0"/>
    <s v="Release1"/>
    <n v="48"/>
    <x v="0"/>
    <x v="68"/>
    <x v="580"/>
    <x v="19"/>
    <n v="0"/>
    <d v="2025-07-29T00:00:00"/>
    <n v="1"/>
    <x v="0"/>
    <s v="22.21-27 Aug"/>
  </r>
  <r>
    <s v="200200200008"/>
    <x v="2"/>
    <s v="TIKO TOLI"/>
    <x v="34"/>
    <x v="31"/>
    <n v="14"/>
    <n v="52.500000000000007"/>
    <n v="2524.2091999999998"/>
    <n v="0"/>
    <n v="0"/>
    <n v="0"/>
    <n v="0"/>
    <n v="0"/>
    <s v="Release1"/>
    <n v="2524"/>
    <x v="0"/>
    <x v="550"/>
    <x v="581"/>
    <x v="45"/>
    <n v="0"/>
    <d v="2025-07-29T00:00:00"/>
    <n v="1"/>
    <x v="0"/>
    <s v="22.21-27 Aug"/>
  </r>
  <r>
    <s v="200200200010"/>
    <x v="2"/>
    <s v="TIKO TOLI"/>
    <x v="34"/>
    <x v="2"/>
    <n v="7"/>
    <n v="26.860000000000003"/>
    <n v="1196.0026"/>
    <n v="0"/>
    <n v="0"/>
    <n v="0"/>
    <n v="0"/>
    <n v="0"/>
    <s v="Release1"/>
    <n v="1196"/>
    <x v="0"/>
    <x v="551"/>
    <x v="582"/>
    <x v="19"/>
    <n v="0"/>
    <d v="2025-07-29T00:00:00"/>
    <n v="1"/>
    <x v="0"/>
    <s v="22.21-27 Aug"/>
  </r>
  <r>
    <s v="200200200011"/>
    <x v="2"/>
    <s v="TIKO TOLI"/>
    <x v="34"/>
    <x v="33"/>
    <n v="13"/>
    <n v="71.44"/>
    <n v="2596.2508000000003"/>
    <n v="0"/>
    <n v="0"/>
    <n v="0"/>
    <n v="0"/>
    <n v="0"/>
    <s v="Release1"/>
    <n v="2596"/>
    <x v="0"/>
    <x v="552"/>
    <x v="583"/>
    <x v="19"/>
    <n v="0"/>
    <d v="2025-07-29T00:00:00"/>
    <n v="1"/>
    <x v="0"/>
    <s v="22.21-27 Aug"/>
  </r>
  <r>
    <s v="200200200012"/>
    <x v="2"/>
    <s v="TIKO TOLI"/>
    <x v="34"/>
    <x v="34"/>
    <n v="14"/>
    <n v="72.180000000000007"/>
    <n v="2958.7074000000007"/>
    <n v="0"/>
    <n v="0"/>
    <n v="0"/>
    <n v="553"/>
    <n v="0"/>
    <s v="Release1"/>
    <n v="2406"/>
    <x v="0"/>
    <x v="553"/>
    <x v="584"/>
    <x v="19"/>
    <n v="0"/>
    <d v="2025-08-12T00:00:00"/>
    <n v="1"/>
    <x v="0"/>
    <s v="22.21-27 Aug"/>
  </r>
  <r>
    <s v="200200200015"/>
    <x v="2"/>
    <s v="TIKO TOLI"/>
    <x v="34"/>
    <x v="93"/>
    <n v="13"/>
    <n v="61.7"/>
    <n v="2363.8663999999999"/>
    <n v="0"/>
    <n v="0"/>
    <n v="0"/>
    <n v="0"/>
    <n v="0"/>
    <s v="Release1"/>
    <n v="2364"/>
    <x v="0"/>
    <x v="411"/>
    <x v="585"/>
    <x v="19"/>
    <n v="0"/>
    <d v="2025-07-29T00:00:00"/>
    <n v="1"/>
    <x v="0"/>
    <s v="22.21-27 Aug"/>
  </r>
  <r>
    <s v="200200200016"/>
    <x v="2"/>
    <s v="TIKO TOLI"/>
    <x v="34"/>
    <x v="3"/>
    <n v="5"/>
    <n v="8.16"/>
    <n v="325.27100000000002"/>
    <n v="0"/>
    <n v="0"/>
    <n v="0"/>
    <n v="0"/>
    <n v="0"/>
    <s v="Release1"/>
    <n v="325"/>
    <x v="0"/>
    <x v="554"/>
    <x v="586"/>
    <x v="19"/>
    <n v="0"/>
    <d v="2025-07-29T00:00:00"/>
    <n v="1"/>
    <x v="0"/>
    <s v="22.21-27 Aug"/>
  </r>
  <r>
    <s v="200200200017"/>
    <x v="2"/>
    <s v="TIKO TOLI"/>
    <x v="34"/>
    <x v="4"/>
    <n v="7"/>
    <n v="19.7"/>
    <n v="788.66059999999993"/>
    <n v="0"/>
    <n v="0"/>
    <n v="0"/>
    <n v="0"/>
    <n v="0"/>
    <s v="Release1"/>
    <n v="789"/>
    <x v="0"/>
    <x v="555"/>
    <x v="587"/>
    <x v="28"/>
    <n v="0"/>
    <d v="2025-07-29T00:00:00"/>
    <n v="1"/>
    <x v="0"/>
    <s v="22.21-27 Aug"/>
  </r>
  <r>
    <s v="200200200018"/>
    <x v="2"/>
    <s v="TIKO TOLI"/>
    <x v="34"/>
    <x v="88"/>
    <n v="14"/>
    <n v="68.72"/>
    <n v="2871.8130000000001"/>
    <n v="0"/>
    <n v="0"/>
    <n v="0"/>
    <n v="0"/>
    <n v="0"/>
    <s v="Release1"/>
    <n v="2872"/>
    <x v="0"/>
    <x v="543"/>
    <x v="588"/>
    <x v="19"/>
    <n v="0"/>
    <d v="2025-07-29T00:00:00"/>
    <n v="1"/>
    <x v="0"/>
    <s v="22.21-27 Aug"/>
  </r>
  <r>
    <s v="200200200019"/>
    <x v="2"/>
    <s v="TIKO TOLI"/>
    <x v="34"/>
    <x v="5"/>
    <n v="14"/>
    <n v="23.9"/>
    <n v="1049.5692000000001"/>
    <n v="0"/>
    <n v="0"/>
    <n v="0"/>
    <n v="0"/>
    <n v="0"/>
    <s v="Release1"/>
    <n v="1050"/>
    <x v="0"/>
    <x v="556"/>
    <x v="589"/>
    <x v="19"/>
    <n v="0"/>
    <d v="2025-07-29T00:00:00"/>
    <n v="1"/>
    <x v="0"/>
    <s v="22.21-27 Aug"/>
  </r>
  <r>
    <s v="200200200020"/>
    <x v="2"/>
    <s v="TIKO TOLI"/>
    <x v="34"/>
    <x v="89"/>
    <n v="14"/>
    <n v="47.68"/>
    <n v="1758.1904000000002"/>
    <n v="0"/>
    <n v="0"/>
    <n v="0"/>
    <n v="0"/>
    <n v="0"/>
    <s v="Release1"/>
    <n v="1758"/>
    <x v="0"/>
    <x v="557"/>
    <x v="590"/>
    <x v="19"/>
    <n v="0"/>
    <d v="2025-07-29T00:00:00"/>
    <n v="1"/>
    <x v="0"/>
    <s v="22.21-27 Aug"/>
  </r>
  <r>
    <s v="200200200021"/>
    <x v="2"/>
    <s v="TIKO TOLI"/>
    <x v="34"/>
    <x v="59"/>
    <n v="14"/>
    <n v="47.500000000000007"/>
    <n v="1777.4556"/>
    <n v="0"/>
    <n v="0"/>
    <n v="0"/>
    <n v="0"/>
    <n v="0"/>
    <s v="Release1"/>
    <n v="1777"/>
    <x v="0"/>
    <x v="558"/>
    <x v="591"/>
    <x v="19"/>
    <n v="0"/>
    <d v="2025-08-12T00:00:00"/>
    <n v="1"/>
    <x v="0"/>
    <s v="22.21-27 Aug"/>
  </r>
  <r>
    <s v="200200200022"/>
    <x v="2"/>
    <s v="TIKO TOLI"/>
    <x v="34"/>
    <x v="36"/>
    <n v="14"/>
    <n v="75.88"/>
    <n v="3489.0282000000002"/>
    <n v="0"/>
    <n v="0"/>
    <n v="0"/>
    <n v="0"/>
    <n v="0"/>
    <s v="Release1"/>
    <n v="3489"/>
    <x v="0"/>
    <x v="559"/>
    <x v="592"/>
    <x v="19"/>
    <n v="0"/>
    <d v="2025-08-04T00:00:00"/>
    <n v="1"/>
    <x v="0"/>
    <s v="22.21-27 Aug"/>
  </r>
  <r>
    <s v="200200200023"/>
    <x v="2"/>
    <s v="TIKO TOLI"/>
    <x v="34"/>
    <x v="37"/>
    <n v="14"/>
    <n v="184.68"/>
    <n v="7558.7867999999999"/>
    <n v="0"/>
    <n v="0"/>
    <n v="160"/>
    <n v="0"/>
    <n v="0"/>
    <s v="Release1"/>
    <n v="7399"/>
    <x v="0"/>
    <x v="2"/>
    <x v="593"/>
    <x v="19"/>
    <n v="0"/>
    <d v="2025-08-04T00:00:00"/>
    <n v="1"/>
    <x v="0"/>
    <s v="22.21-27 Aug"/>
  </r>
  <r>
    <s v="200200200024"/>
    <x v="2"/>
    <s v="TIKO TOLI"/>
    <x v="34"/>
    <x v="47"/>
    <n v="7"/>
    <n v="54.120000000000005"/>
    <n v="2047.3336000000004"/>
    <n v="0"/>
    <n v="0"/>
    <n v="0"/>
    <n v="0"/>
    <n v="0"/>
    <s v="Release1"/>
    <n v="2047"/>
    <x v="0"/>
    <x v="560"/>
    <x v="594"/>
    <x v="48"/>
    <n v="0"/>
    <d v="2025-08-04T00:00:00"/>
    <n v="1"/>
    <x v="0"/>
    <s v="22.21-27 Aug"/>
  </r>
  <r>
    <s v="200200200025"/>
    <x v="2"/>
    <s v="TIKO TOLI"/>
    <x v="34"/>
    <x v="90"/>
    <n v="14"/>
    <n v="50.2"/>
    <n v="1856.9213999999999"/>
    <n v="0"/>
    <n v="0"/>
    <n v="0"/>
    <n v="0"/>
    <n v="0"/>
    <s v="Release1"/>
    <n v="1857"/>
    <x v="0"/>
    <x v="62"/>
    <x v="595"/>
    <x v="19"/>
    <n v="0"/>
    <d v="2025-08-04T00:00:00"/>
    <n v="1"/>
    <x v="0"/>
    <s v="22.21-27 Aug"/>
  </r>
  <r>
    <s v="200200200026"/>
    <x v="2"/>
    <s v="TIKO TOLI"/>
    <x v="34"/>
    <x v="23"/>
    <n v="6"/>
    <n v="16.96"/>
    <n v="710.55480000000011"/>
    <n v="0"/>
    <n v="0"/>
    <n v="0"/>
    <n v="0"/>
    <n v="0"/>
    <s v="Release1"/>
    <n v="711"/>
    <x v="0"/>
    <x v="561"/>
    <x v="596"/>
    <x v="7"/>
    <n v="0"/>
    <d v="2025-08-04T00:00:00"/>
    <n v="1"/>
    <x v="0"/>
    <s v="22.21-27 Aug"/>
  </r>
  <r>
    <s v="200200200027"/>
    <x v="2"/>
    <s v="TIKO TOLI"/>
    <x v="34"/>
    <x v="60"/>
    <n v="7"/>
    <n v="26.900000000000002"/>
    <n v="1143.8406"/>
    <n v="0"/>
    <n v="0"/>
    <n v="0"/>
    <n v="0"/>
    <n v="0"/>
    <s v="Release1"/>
    <n v="1144"/>
    <x v="0"/>
    <x v="562"/>
    <x v="597"/>
    <x v="19"/>
    <n v="0"/>
    <d v="2025-08-04T00:00:00"/>
    <n v="1"/>
    <x v="0"/>
    <s v="22.21-27 Aug"/>
  </r>
  <r>
    <s v="200200200030"/>
    <x v="2"/>
    <s v="TIKO TOLI"/>
    <x v="34"/>
    <x v="54"/>
    <n v="13"/>
    <n v="31.22"/>
    <n v="1484.1892"/>
    <n v="0"/>
    <n v="0"/>
    <n v="0"/>
    <n v="0"/>
    <n v="0"/>
    <s v="Release1"/>
    <n v="1484"/>
    <x v="0"/>
    <x v="563"/>
    <x v="598"/>
    <x v="19"/>
    <n v="0"/>
    <d v="2025-08-12T00:00:00"/>
    <n v="1"/>
    <x v="0"/>
    <s v="22.21-27 Aug"/>
  </r>
  <r>
    <s v="200200200032"/>
    <x v="2"/>
    <s v="TIKO TOLI"/>
    <x v="34"/>
    <x v="56"/>
    <n v="6"/>
    <n v="14.340000000000002"/>
    <n v="616.39840000000004"/>
    <n v="0"/>
    <n v="0"/>
    <n v="0"/>
    <n v="0"/>
    <n v="0"/>
    <s v="Release1"/>
    <n v="616"/>
    <x v="0"/>
    <x v="564"/>
    <x v="599"/>
    <x v="19"/>
    <n v="0"/>
    <d v="2025-10-06T00:00:00"/>
    <n v="1"/>
    <x v="0"/>
    <s v="22.21-27 Aug"/>
  </r>
  <r>
    <s v="200200200033"/>
    <x v="2"/>
    <s v="TIKO TOLI"/>
    <x v="34"/>
    <x v="39"/>
    <n v="12"/>
    <n v="66.56"/>
    <n v="2737.1138000000001"/>
    <n v="0"/>
    <n v="0"/>
    <n v="0"/>
    <n v="0"/>
    <n v="0"/>
    <s v="Release1"/>
    <n v="2737"/>
    <x v="0"/>
    <x v="565"/>
    <x v="600"/>
    <x v="45"/>
    <n v="0"/>
    <d v="2025-10-13T00:00:00"/>
    <n v="1"/>
    <x v="0"/>
    <s v="22.21-27 Aug"/>
  </r>
  <r>
    <s v="200200200038"/>
    <x v="2"/>
    <s v="TIKO TOLI"/>
    <x v="34"/>
    <x v="92"/>
    <n v="4"/>
    <n v="8.9200000000000017"/>
    <n v="393.99360000000001"/>
    <n v="0"/>
    <n v="0"/>
    <n v="0"/>
    <n v="0"/>
    <n v="0"/>
    <s v="Release1"/>
    <n v="394"/>
    <x v="0"/>
    <x v="31"/>
    <x v="601"/>
    <x v="28"/>
    <n v="0"/>
    <d v="2025-11-10T00:00:00"/>
    <n v="1"/>
    <x v="0"/>
    <s v="22.21-27 Aug"/>
  </r>
  <r>
    <s v="200200200039"/>
    <x v="2"/>
    <s v="TIKO TOLI"/>
    <x v="34"/>
    <x v="103"/>
    <n v="7"/>
    <n v="38.879999999999995"/>
    <n v="1786.144"/>
    <n v="0"/>
    <n v="0"/>
    <n v="0"/>
    <n v="0"/>
    <n v="0"/>
    <s v="Release1"/>
    <n v="1786"/>
    <x v="0"/>
    <x v="566"/>
    <x v="602"/>
    <x v="19"/>
    <n v="0"/>
    <d v="2025-12-08T00:00:00"/>
    <n v="1"/>
    <x v="0"/>
    <s v="22.21-27 Aug"/>
  </r>
  <r>
    <s v="200200200040"/>
    <x v="2"/>
    <s v="TIKO TOLI"/>
    <x v="34"/>
    <x v="49"/>
    <n v="13"/>
    <n v="22.779999999999998"/>
    <n v="927.28859999999997"/>
    <n v="0"/>
    <n v="0"/>
    <n v="0"/>
    <n v="0"/>
    <n v="0"/>
    <s v="Release1"/>
    <n v="927"/>
    <x v="0"/>
    <x v="567"/>
    <x v="603"/>
    <x v="45"/>
    <n v="0"/>
    <d v="2026-02-09T00:00:00"/>
    <n v="1"/>
    <x v="0"/>
    <s v="22.21-27 Aug"/>
  </r>
  <r>
    <s v="200200200041"/>
    <x v="2"/>
    <s v="TIKO TOLI"/>
    <x v="34"/>
    <x v="50"/>
    <n v="14"/>
    <n v="34.74"/>
    <n v="1543.9166000000002"/>
    <n v="0"/>
    <n v="0"/>
    <n v="0"/>
    <n v="0"/>
    <n v="0"/>
    <s v="Release1"/>
    <n v="1544"/>
    <x v="0"/>
    <x v="568"/>
    <x v="604"/>
    <x v="19"/>
    <n v="0"/>
    <d v="1899-12-30T00:00:00"/>
    <n v="1"/>
    <x v="0"/>
    <s v="22.21-27 Aug"/>
  </r>
  <r>
    <s v="200200200042"/>
    <x v="2"/>
    <s v="TIKO TOLI"/>
    <x v="34"/>
    <x v="40"/>
    <n v="14"/>
    <n v="45.76"/>
    <n v="1841.9726000000001"/>
    <n v="0"/>
    <n v="0"/>
    <n v="0"/>
    <n v="0"/>
    <n v="0"/>
    <s v="Release1"/>
    <n v="1842"/>
    <x v="0"/>
    <x v="569"/>
    <x v="605"/>
    <x v="19"/>
    <n v="0"/>
    <d v="1899-12-30T00:00:00"/>
    <n v="1"/>
    <x v="0"/>
    <s v="22.21-27 Aug"/>
  </r>
  <r>
    <s v="200200200043"/>
    <x v="2"/>
    <s v="TIKO TOLI"/>
    <x v="34"/>
    <x v="62"/>
    <n v="14"/>
    <n v="25.240000000000006"/>
    <n v="1144.9312"/>
    <n v="0"/>
    <n v="0"/>
    <n v="0"/>
    <n v="0"/>
    <n v="0"/>
    <s v="Release1"/>
    <n v="1145"/>
    <x v="0"/>
    <x v="570"/>
    <x v="606"/>
    <x v="49"/>
    <n v="0"/>
    <d v="2026-03-30T00:00:00"/>
    <n v="1"/>
    <x v="0"/>
    <s v="22.21-27 Aug"/>
  </r>
  <r>
    <s v="200200200044"/>
    <x v="2"/>
    <s v="TIKO TOLI"/>
    <x v="34"/>
    <x v="24"/>
    <n v="13"/>
    <n v="55.660000000000011"/>
    <n v="2139.0832"/>
    <n v="0"/>
    <n v="0"/>
    <n v="0"/>
    <n v="0"/>
    <n v="0"/>
    <s v="Release1"/>
    <n v="2139"/>
    <x v="0"/>
    <x v="571"/>
    <x v="607"/>
    <x v="45"/>
    <n v="0"/>
    <d v="2026-04-13T00:00:00"/>
    <n v="1"/>
    <x v="0"/>
    <s v="22.21-27 Aug"/>
  </r>
  <r>
    <s v="200200200045"/>
    <x v="2"/>
    <s v="TIKO TOLI"/>
    <x v="34"/>
    <x v="41"/>
    <n v="14"/>
    <n v="57.78"/>
    <n v="2345.9500000000003"/>
    <n v="0"/>
    <n v="0"/>
    <n v="0"/>
    <n v="0"/>
    <n v="0"/>
    <s v="Release1"/>
    <n v="2346"/>
    <x v="0"/>
    <x v="572"/>
    <x v="608"/>
    <x v="28"/>
    <n v="0"/>
    <d v="2026-06-02T00:00:00"/>
    <n v="1"/>
    <x v="0"/>
    <s v="22.21-27 Aug"/>
  </r>
  <r>
    <s v="200200200047"/>
    <x v="2"/>
    <s v="TIKO TOLI"/>
    <x v="34"/>
    <x v="7"/>
    <n v="14"/>
    <n v="43.16"/>
    <n v="1768.3162"/>
    <n v="0"/>
    <n v="0"/>
    <n v="0"/>
    <n v="0"/>
    <n v="0"/>
    <s v="Release1"/>
    <n v="1768"/>
    <x v="0"/>
    <x v="573"/>
    <x v="609"/>
    <x v="19"/>
    <n v="0"/>
    <d v="2026-06-22T00:00:00"/>
    <n v="1"/>
    <x v="0"/>
    <s v="22.21-27 Aug"/>
  </r>
  <r>
    <s v="200200200048"/>
    <x v="2"/>
    <s v="TIKO TOLI"/>
    <x v="34"/>
    <x v="8"/>
    <n v="6"/>
    <n v="18.020000000000003"/>
    <n v="757.29380000000003"/>
    <n v="0"/>
    <n v="0"/>
    <n v="0"/>
    <n v="0"/>
    <n v="0"/>
    <s v="Release1"/>
    <n v="757"/>
    <x v="0"/>
    <x v="574"/>
    <x v="610"/>
    <x v="45"/>
    <n v="0"/>
    <d v="2026-06-09T00:00:00"/>
    <n v="1"/>
    <x v="0"/>
    <s v="22.21-27 Aug"/>
  </r>
  <r>
    <s v="200200200049"/>
    <x v="2"/>
    <s v="TIKO TOLI"/>
    <x v="34"/>
    <x v="148"/>
    <n v="6"/>
    <n v="8.48"/>
    <n v="391.91339999999997"/>
    <n v="0"/>
    <n v="0"/>
    <n v="0"/>
    <n v="0"/>
    <n v="0"/>
    <s v="Release1"/>
    <n v="392"/>
    <x v="0"/>
    <x v="575"/>
    <x v="611"/>
    <x v="45"/>
    <n v="0"/>
    <d v="2026-06-09T00:00:00"/>
    <n v="1"/>
    <x v="0"/>
    <s v="22.21-27 Aug"/>
  </r>
  <r>
    <s v="200200200050"/>
    <x v="2"/>
    <s v="TIKO TOLI"/>
    <x v="34"/>
    <x v="9"/>
    <n v="14"/>
    <n v="66.460000000000008"/>
    <n v="2558.2096000000001"/>
    <n v="0"/>
    <n v="0"/>
    <n v="0"/>
    <n v="0"/>
    <n v="0"/>
    <s v="Release1"/>
    <n v="2558"/>
    <x v="0"/>
    <x v="576"/>
    <x v="612"/>
    <x v="18"/>
    <n v="0"/>
    <d v="2026-07-13T00:00:00"/>
    <n v="1"/>
    <x v="0"/>
    <s v="22.21-27 Aug"/>
  </r>
  <r>
    <s v="200200210003"/>
    <x v="2"/>
    <s v="PUNGI"/>
    <x v="35"/>
    <x v="21"/>
    <n v="4"/>
    <n v="4.9400000000000004"/>
    <n v="169.9796"/>
    <n v="0"/>
    <n v="0"/>
    <n v="0"/>
    <n v="0"/>
    <n v="0"/>
    <n v="0"/>
    <n v="170"/>
    <x v="0"/>
    <x v="577"/>
    <x v="613"/>
    <x v="25"/>
    <n v="0"/>
    <d v="2025-09-23T00:00:00"/>
    <n v="1"/>
    <x v="0"/>
    <s v="22.21-27 Aug"/>
  </r>
  <r>
    <s v="200200210004"/>
    <x v="2"/>
    <s v="PUNGI"/>
    <x v="35"/>
    <x v="1"/>
    <n v="7"/>
    <n v="15.389999999999999"/>
    <n v="604.0293999999999"/>
    <n v="0"/>
    <n v="0"/>
    <n v="0"/>
    <n v="0"/>
    <n v="0"/>
    <n v="0"/>
    <n v="604"/>
    <x v="0"/>
    <x v="333"/>
    <x v="614"/>
    <x v="45"/>
    <n v="0"/>
    <d v="2025-09-16T00:00:00"/>
    <n v="1"/>
    <x v="0"/>
    <s v="22.21-27 Aug"/>
  </r>
  <r>
    <s v="200200210005"/>
    <x v="2"/>
    <s v="PUNGI"/>
    <x v="35"/>
    <x v="30"/>
    <n v="7"/>
    <n v="16.790000000000003"/>
    <n v="713.54370000000006"/>
    <n v="0"/>
    <n v="0"/>
    <n v="0"/>
    <n v="0"/>
    <n v="0"/>
    <n v="0"/>
    <n v="714"/>
    <x v="0"/>
    <x v="578"/>
    <x v="615"/>
    <x v="45"/>
    <n v="0"/>
    <d v="2025-09-08T00:00:00"/>
    <n v="1"/>
    <x v="0"/>
    <s v="22.21-27 Aug"/>
  </r>
  <r>
    <s v="200200210006"/>
    <x v="2"/>
    <s v="PUNGI"/>
    <x v="35"/>
    <x v="58"/>
    <n v="5"/>
    <n v="23.85"/>
    <n v="1028.5056"/>
    <n v="0"/>
    <n v="0"/>
    <n v="0"/>
    <n v="0"/>
    <n v="0"/>
    <n v="0"/>
    <n v="1029"/>
    <x v="0"/>
    <x v="579"/>
    <x v="616"/>
    <x v="25"/>
    <n v="0"/>
    <d v="2025-09-08T00:00:00"/>
    <n v="1"/>
    <x v="0"/>
    <s v="22.21-27 Aug"/>
  </r>
  <r>
    <s v="200200210008"/>
    <x v="2"/>
    <s v="PUNGI"/>
    <x v="35"/>
    <x v="31"/>
    <n v="6"/>
    <n v="17.32"/>
    <n v="1186.3839"/>
    <n v="0"/>
    <n v="0"/>
    <n v="0"/>
    <n v="0"/>
    <n v="0"/>
    <n v="0"/>
    <n v="1186"/>
    <x v="0"/>
    <x v="580"/>
    <x v="617"/>
    <x v="25"/>
    <n v="0"/>
    <d v="2025-09-16T00:00:00"/>
    <n v="1"/>
    <x v="0"/>
    <s v="22.21-27 Aug"/>
  </r>
  <r>
    <s v="200200210009"/>
    <x v="2"/>
    <s v="PUNGI"/>
    <x v="35"/>
    <x v="32"/>
    <n v="7"/>
    <n v="19.18"/>
    <n v="668.33180000000004"/>
    <n v="0"/>
    <n v="0"/>
    <n v="0"/>
    <n v="0"/>
    <n v="0"/>
    <n v="0"/>
    <n v="668"/>
    <x v="0"/>
    <x v="581"/>
    <x v="618"/>
    <x v="25"/>
    <n v="0"/>
    <d v="2025-09-16T00:00:00"/>
    <n v="1"/>
    <x v="0"/>
    <s v="22.21-27 Aug"/>
  </r>
  <r>
    <s v="200200210017"/>
    <x v="2"/>
    <s v="PUNGI"/>
    <x v="35"/>
    <x v="4"/>
    <n v="7"/>
    <n v="21.38"/>
    <n v="931.97370000000001"/>
    <n v="0"/>
    <n v="0"/>
    <n v="0"/>
    <n v="0"/>
    <n v="0"/>
    <n v="0"/>
    <n v="932"/>
    <x v="0"/>
    <x v="582"/>
    <x v="619"/>
    <x v="53"/>
    <n v="0"/>
    <d v="2025-10-29T00:00:00"/>
    <n v="1"/>
    <x v="0"/>
    <s v="22.21-27 Aug"/>
  </r>
  <r>
    <s v="200200210018"/>
    <x v="2"/>
    <s v="PUNGI"/>
    <x v="35"/>
    <x v="88"/>
    <n v="7"/>
    <n v="30.19"/>
    <n v="2229.7786000000001"/>
    <n v="0"/>
    <n v="0"/>
    <n v="0"/>
    <n v="0"/>
    <n v="0"/>
    <n v="0"/>
    <n v="2230"/>
    <x v="0"/>
    <x v="345"/>
    <x v="620"/>
    <x v="50"/>
    <n v="0"/>
    <d v="2025-11-04T00:00:00"/>
    <n v="1"/>
    <x v="0"/>
    <s v="22.21-27 Aug"/>
  </r>
  <r>
    <s v="200200210019"/>
    <x v="2"/>
    <s v="PUNGI"/>
    <x v="35"/>
    <x v="5"/>
    <n v="6"/>
    <n v="12.099999999999998"/>
    <n v="538.81700000000001"/>
    <n v="0"/>
    <n v="0"/>
    <n v="0"/>
    <n v="0"/>
    <n v="0"/>
    <n v="0"/>
    <n v="539"/>
    <x v="0"/>
    <x v="583"/>
    <x v="621"/>
    <x v="25"/>
    <n v="0"/>
    <d v="2025-11-04T00:00:00"/>
    <n v="1"/>
    <x v="0"/>
    <s v="22.21-27 Aug"/>
  </r>
  <r>
    <s v="200200210021"/>
    <x v="2"/>
    <s v="PUNGI"/>
    <x v="35"/>
    <x v="59"/>
    <n v="12"/>
    <n v="33.39"/>
    <n v="1166.4011"/>
    <n v="0"/>
    <n v="0"/>
    <n v="0"/>
    <n v="0"/>
    <n v="0"/>
    <n v="0"/>
    <n v="1166"/>
    <x v="0"/>
    <x v="584"/>
    <x v="622"/>
    <x v="25"/>
    <n v="0"/>
    <d v="2025-12-08T00:00:00"/>
    <n v="1"/>
    <x v="0"/>
    <s v="22.21-27 Aug"/>
  </r>
  <r>
    <s v="200200210024"/>
    <x v="2"/>
    <s v="PUNGI"/>
    <x v="35"/>
    <x v="47"/>
    <n v="10"/>
    <n v="55.8"/>
    <n v="2460.4618000000005"/>
    <n v="0"/>
    <n v="0"/>
    <n v="0"/>
    <n v="0"/>
    <n v="0"/>
    <n v="0"/>
    <n v="2460"/>
    <x v="0"/>
    <x v="460"/>
    <x v="623"/>
    <x v="54"/>
    <n v="0"/>
    <d v="1899-12-30T00:00:00"/>
    <n v="1"/>
    <x v="0"/>
    <s v="22.21-27 Aug"/>
  </r>
  <r>
    <s v="200200210025"/>
    <x v="2"/>
    <s v="PUNGI"/>
    <x v="35"/>
    <x v="90"/>
    <n v="6"/>
    <n v="15.649999999999999"/>
    <n v="716.60380000000009"/>
    <n v="0"/>
    <n v="0"/>
    <n v="0"/>
    <n v="0"/>
    <n v="0"/>
    <n v="0"/>
    <n v="717"/>
    <x v="0"/>
    <x v="351"/>
    <x v="624"/>
    <x v="25"/>
    <n v="0"/>
    <d v="2026-03-30T00:00:00"/>
    <n v="1"/>
    <x v="0"/>
    <s v="22.21-27 Aug"/>
  </r>
  <r>
    <s v="200200210027"/>
    <x v="2"/>
    <s v="PUNGI"/>
    <x v="35"/>
    <x v="60"/>
    <n v="8"/>
    <n v="39.69"/>
    <n v="1629.5543"/>
    <n v="0"/>
    <n v="0"/>
    <n v="0"/>
    <n v="0"/>
    <n v="0"/>
    <n v="0"/>
    <n v="1630"/>
    <x v="0"/>
    <x v="585"/>
    <x v="625"/>
    <x v="55"/>
    <n v="0"/>
    <d v="2026-04-28T00:00:00"/>
    <n v="1"/>
    <x v="0"/>
    <s v="22.21-27 Aug"/>
  </r>
  <r>
    <s v="200200210029"/>
    <x v="2"/>
    <s v="PUNGI"/>
    <x v="35"/>
    <x v="38"/>
    <n v="5"/>
    <n v="11.77"/>
    <n v="472.15699999999998"/>
    <n v="0"/>
    <n v="0"/>
    <n v="0"/>
    <n v="0"/>
    <n v="0"/>
    <n v="0"/>
    <n v="472"/>
    <x v="0"/>
    <x v="586"/>
    <x v="626"/>
    <x v="45"/>
    <n v="0"/>
    <d v="2026-06-30T00:00:00"/>
    <n v="1"/>
    <x v="0"/>
    <s v="22.21-27 Aug"/>
  </r>
  <r>
    <s v="200200210030"/>
    <x v="2"/>
    <s v="PUNGI"/>
    <x v="35"/>
    <x v="54"/>
    <n v="5"/>
    <n v="6.58"/>
    <n v="270.18510000000003"/>
    <n v="0"/>
    <n v="0"/>
    <n v="0"/>
    <n v="0"/>
    <n v="0"/>
    <n v="0"/>
    <n v="270"/>
    <x v="0"/>
    <x v="246"/>
    <x v="627"/>
    <x v="50"/>
    <n v="0"/>
    <d v="2026-07-06T00:00:00"/>
    <n v="1"/>
    <x v="0"/>
    <s v="22.21-27 Aug"/>
  </r>
  <r>
    <s v="200200210031"/>
    <x v="2"/>
    <s v="PUNGI"/>
    <x v="35"/>
    <x v="55"/>
    <n v="6"/>
    <n v="19.39"/>
    <n v="638.83750000000009"/>
    <n v="0"/>
    <n v="0"/>
    <n v="0"/>
    <n v="0"/>
    <n v="0"/>
    <n v="0"/>
    <n v="639"/>
    <x v="0"/>
    <x v="587"/>
    <x v="628"/>
    <x v="45"/>
    <n v="0"/>
    <d v="2026-07-20T00:00:00"/>
    <n v="1"/>
    <x v="0"/>
    <s v="22.21-27 Aug"/>
  </r>
  <r>
    <s v="200200210032"/>
    <x v="2"/>
    <s v="PUNGI"/>
    <x v="35"/>
    <x v="56"/>
    <n v="4"/>
    <n v="8.65"/>
    <n v="276.21080000000001"/>
    <n v="0"/>
    <n v="0"/>
    <n v="0"/>
    <n v="0"/>
    <n v="0"/>
    <n v="0"/>
    <n v="276"/>
    <x v="0"/>
    <x v="588"/>
    <x v="629"/>
    <x v="53"/>
    <n v="0"/>
    <d v="2026-07-20T00:00:00"/>
    <n v="1"/>
    <x v="0"/>
    <s v="22.21-27 Aug"/>
  </r>
  <r>
    <s v="200200210033"/>
    <x v="2"/>
    <s v="PUNGI"/>
    <x v="35"/>
    <x v="39"/>
    <n v="14"/>
    <n v="28.81"/>
    <n v="1135.8088000000002"/>
    <n v="0"/>
    <n v="0"/>
    <n v="0"/>
    <n v="0"/>
    <n v="0"/>
    <n v="0"/>
    <n v="1136"/>
    <x v="0"/>
    <x v="589"/>
    <x v="630"/>
    <x v="25"/>
    <n v="0"/>
    <d v="2026-08-10T00:00:00"/>
    <n v="1"/>
    <x v="0"/>
    <s v="22.21-27 Aug"/>
  </r>
  <r>
    <s v="200200210034"/>
    <x v="2"/>
    <s v="PUNGI"/>
    <x v="35"/>
    <x v="57"/>
    <n v="7"/>
    <n v="13.529999999999998"/>
    <n v="468.17639999999994"/>
    <n v="0"/>
    <n v="0"/>
    <n v="0"/>
    <n v="0"/>
    <n v="0"/>
    <n v="0"/>
    <n v="468"/>
    <x v="0"/>
    <x v="590"/>
    <x v="631"/>
    <x v="25"/>
    <n v="0"/>
    <d v="2026-08-17T00:00:00"/>
    <n v="1"/>
    <x v="0"/>
    <s v="22.21-27 Aug"/>
  </r>
  <r>
    <s v="200200210035"/>
    <x v="2"/>
    <s v="PUNGI"/>
    <x v="35"/>
    <x v="48"/>
    <n v="1"/>
    <n v="1.01"/>
    <n v="32.229100000000003"/>
    <n v="0"/>
    <n v="0"/>
    <n v="0"/>
    <n v="0"/>
    <n v="0"/>
    <n v="0"/>
    <n v="32"/>
    <x v="0"/>
    <x v="120"/>
    <x v="121"/>
    <x v="29"/>
    <n v="0"/>
    <d v="1899-12-30T00:00:00"/>
    <n v="1"/>
    <x v="1"/>
    <s v="22.21-27 Aug"/>
  </r>
  <r>
    <s v="200200230005"/>
    <x v="2"/>
    <s v="BARTOLI"/>
    <x v="36"/>
    <x v="30"/>
    <n v="14"/>
    <n v="43.72"/>
    <n v="1676.6122"/>
    <n v="0"/>
    <n v="0"/>
    <n v="0"/>
    <n v="0"/>
    <n v="0"/>
    <n v="0"/>
    <n v="1677"/>
    <x v="0"/>
    <x v="591"/>
    <x v="632"/>
    <x v="25"/>
    <n v="0"/>
    <d v="2025-10-29T00:00:00"/>
    <n v="1"/>
    <x v="0"/>
    <s v="22.21-27 Aug"/>
  </r>
  <r>
    <s v="200200230009"/>
    <x v="2"/>
    <s v="BARTOLI"/>
    <x v="36"/>
    <x v="32"/>
    <n v="5"/>
    <n v="14.499999999999998"/>
    <n v="540.10839999999996"/>
    <n v="0"/>
    <n v="0"/>
    <n v="0"/>
    <n v="0"/>
    <n v="0"/>
    <n v="0"/>
    <n v="540"/>
    <x v="0"/>
    <x v="592"/>
    <x v="633"/>
    <x v="45"/>
    <n v="0"/>
    <d v="2025-11-10T00:00:00"/>
    <n v="1"/>
    <x v="0"/>
    <s v="22.21-27 Aug"/>
  </r>
  <r>
    <s v="200200230010"/>
    <x v="2"/>
    <s v="BARTOLI"/>
    <x v="36"/>
    <x v="2"/>
    <n v="12"/>
    <n v="41.08"/>
    <n v="1558.1790000000001"/>
    <n v="0"/>
    <n v="0"/>
    <n v="0"/>
    <n v="0"/>
    <n v="0"/>
    <n v="0"/>
    <n v="1558"/>
    <x v="0"/>
    <x v="593"/>
    <x v="634"/>
    <x v="56"/>
    <n v="0"/>
    <d v="2025-10-29T00:00:00"/>
    <n v="1"/>
    <x v="0"/>
    <s v="22.21-27 Aug"/>
  </r>
  <r>
    <s v="200200230015"/>
    <x v="2"/>
    <s v="BARTOLI"/>
    <x v="36"/>
    <x v="93"/>
    <n v="14"/>
    <n v="53.160000000000004"/>
    <n v="1986.4874000000002"/>
    <n v="0"/>
    <n v="0"/>
    <n v="0"/>
    <n v="0"/>
    <n v="0"/>
    <n v="0"/>
    <n v="1986"/>
    <x v="0"/>
    <x v="594"/>
    <x v="635"/>
    <x v="18"/>
    <n v="0"/>
    <d v="2026-01-12T00:00:00"/>
    <n v="1"/>
    <x v="0"/>
    <s v="22.21-27 Aug"/>
  </r>
  <r>
    <s v="200200230016"/>
    <x v="2"/>
    <s v="BARTOLI"/>
    <x v="36"/>
    <x v="3"/>
    <n v="3"/>
    <n v="1.3199999999999998"/>
    <n v="52.751599999999996"/>
    <n v="0"/>
    <n v="0"/>
    <n v="0"/>
    <n v="0"/>
    <n v="0"/>
    <n v="0"/>
    <n v="53"/>
    <x v="0"/>
    <x v="595"/>
    <x v="636"/>
    <x v="43"/>
    <n v="0"/>
    <d v="2025-11-04T00:00:00"/>
    <n v="1"/>
    <x v="0"/>
    <s v="22.21-27 Aug"/>
  </r>
  <r>
    <s v="200200230022"/>
    <x v="2"/>
    <s v="BARTOLI"/>
    <x v="36"/>
    <x v="36"/>
    <n v="13"/>
    <n v="52.379999999999995"/>
    <n v="1975.348"/>
    <n v="0"/>
    <n v="0"/>
    <n v="0"/>
    <n v="0"/>
    <n v="0"/>
    <n v="0"/>
    <n v="1975"/>
    <x v="0"/>
    <x v="596"/>
    <x v="637"/>
    <x v="50"/>
    <n v="0"/>
    <d v="2025-10-29T00:00:00"/>
    <n v="1"/>
    <x v="0"/>
    <s v="22.21-27 Aug"/>
  </r>
  <r>
    <s v="200200230024"/>
    <x v="2"/>
    <s v="BARTOLI"/>
    <x v="36"/>
    <x v="47"/>
    <n v="12"/>
    <n v="150.73999999999998"/>
    <n v="5800.7262000000001"/>
    <n v="0"/>
    <n v="0"/>
    <n v="0"/>
    <n v="0"/>
    <n v="0"/>
    <n v="0"/>
    <n v="5801"/>
    <x v="0"/>
    <x v="597"/>
    <x v="638"/>
    <x v="45"/>
    <n v="0"/>
    <d v="2025-10-29T00:00:00"/>
    <n v="1"/>
    <x v="0"/>
    <s v="22.21-27 Aug"/>
  </r>
  <r>
    <s v="200200230026"/>
    <x v="2"/>
    <s v="BARTOLI"/>
    <x v="36"/>
    <x v="23"/>
    <n v="7"/>
    <n v="17.100000000000001"/>
    <n v="672.87620000000004"/>
    <n v="0"/>
    <n v="0"/>
    <n v="0"/>
    <n v="0"/>
    <n v="0"/>
    <n v="0"/>
    <n v="673"/>
    <x v="0"/>
    <x v="598"/>
    <x v="639"/>
    <x v="19"/>
    <n v="0"/>
    <d v="2025-12-22T00:00:00"/>
    <n v="1"/>
    <x v="0"/>
    <s v="22.21-27 Aug"/>
  </r>
  <r>
    <s v="200200230027"/>
    <x v="2"/>
    <s v="BARTOLI"/>
    <x v="36"/>
    <x v="60"/>
    <n v="14"/>
    <n v="55.2"/>
    <n v="2105.8427999999999"/>
    <n v="0"/>
    <n v="0"/>
    <n v="0"/>
    <n v="0"/>
    <n v="0"/>
    <n v="0"/>
    <n v="2106"/>
    <x v="0"/>
    <x v="599"/>
    <x v="640"/>
    <x v="45"/>
    <n v="0"/>
    <d v="2025-11-10T00:00:00"/>
    <n v="1"/>
    <x v="0"/>
    <s v="22.21-27 Aug"/>
  </r>
  <r>
    <s v="200200230029"/>
    <x v="2"/>
    <s v="BARTOLI"/>
    <x v="36"/>
    <x v="38"/>
    <n v="7"/>
    <n v="8.8800000000000008"/>
    <n v="346.08880000000005"/>
    <n v="0"/>
    <n v="0"/>
    <n v="0"/>
    <n v="0"/>
    <n v="0"/>
    <n v="0"/>
    <n v="346"/>
    <x v="0"/>
    <x v="600"/>
    <x v="641"/>
    <x v="57"/>
    <n v="0"/>
    <d v="2025-12-08T00:00:00"/>
    <n v="1"/>
    <x v="0"/>
    <s v="22.21-27 Aug"/>
  </r>
  <r>
    <s v="200200230035"/>
    <x v="2"/>
    <s v="BARTOLI"/>
    <x v="36"/>
    <x v="48"/>
    <n v="13"/>
    <n v="96.2"/>
    <n v="3679.9507999999996"/>
    <n v="0"/>
    <n v="0"/>
    <n v="0"/>
    <n v="0"/>
    <n v="0"/>
    <n v="0"/>
    <n v="3680"/>
    <x v="0"/>
    <x v="601"/>
    <x v="642"/>
    <x v="25"/>
    <n v="0"/>
    <d v="2025-11-10T00:00:00"/>
    <n v="1"/>
    <x v="0"/>
    <s v="22.21-27 Aug"/>
  </r>
  <r>
    <s v="200200230036"/>
    <x v="2"/>
    <s v="BARTOLI"/>
    <x v="36"/>
    <x v="96"/>
    <n v="13"/>
    <n v="51.300000000000004"/>
    <n v="1911.3853999999997"/>
    <n v="0"/>
    <n v="0"/>
    <n v="0"/>
    <n v="0"/>
    <n v="0"/>
    <n v="0"/>
    <n v="1911"/>
    <x v="0"/>
    <x v="602"/>
    <x v="643"/>
    <x v="25"/>
    <n v="0"/>
    <d v="2025-11-04T00:00:00"/>
    <n v="1"/>
    <x v="0"/>
    <s v="22.21-27 Aug"/>
  </r>
  <r>
    <s v="200200230037"/>
    <x v="2"/>
    <s v="BARTOLI"/>
    <x v="36"/>
    <x v="91"/>
    <n v="14"/>
    <n v="28.200000000000006"/>
    <n v="1126.6798000000001"/>
    <n v="0"/>
    <n v="0"/>
    <n v="0"/>
    <n v="0"/>
    <n v="0"/>
    <n v="0"/>
    <n v="1127"/>
    <x v="0"/>
    <x v="603"/>
    <x v="644"/>
    <x v="25"/>
    <n v="0"/>
    <d v="2025-12-08T00:00:00"/>
    <n v="1"/>
    <x v="0"/>
    <s v="22.21-27 Aug"/>
  </r>
  <r>
    <s v="200200230039"/>
    <x v="2"/>
    <s v="BARTOLI"/>
    <x v="36"/>
    <x v="103"/>
    <n v="6"/>
    <n v="22.080000000000002"/>
    <n v="910.49019999999996"/>
    <n v="0"/>
    <n v="0"/>
    <n v="0"/>
    <n v="0"/>
    <n v="0"/>
    <n v="0"/>
    <n v="910"/>
    <x v="0"/>
    <x v="604"/>
    <x v="645"/>
    <x v="18"/>
    <n v="0"/>
    <d v="2025-11-04T00:00:00"/>
    <n v="1"/>
    <x v="0"/>
    <s v="22.21-27 Aug"/>
  </r>
  <r>
    <s v="200200230044"/>
    <x v="2"/>
    <s v="BARTOLI"/>
    <x v="36"/>
    <x v="24"/>
    <n v="12"/>
    <n v="10.8"/>
    <n v="423.11220000000003"/>
    <n v="0"/>
    <n v="0"/>
    <n v="0"/>
    <n v="0"/>
    <n v="0"/>
    <n v="0"/>
    <n v="423"/>
    <x v="0"/>
    <x v="605"/>
    <x v="646"/>
    <x v="45"/>
    <n v="0"/>
    <d v="2026-07-28T00:00:00"/>
    <n v="1"/>
    <x v="0"/>
    <s v="22.21-27 Aug"/>
  </r>
  <r>
    <s v="200200230045"/>
    <x v="2"/>
    <s v="BARTOLI"/>
    <x v="36"/>
    <x v="41"/>
    <n v="13"/>
    <n v="50.419999999999995"/>
    <n v="1905.2559999999999"/>
    <n v="0"/>
    <n v="0"/>
    <n v="0"/>
    <n v="0"/>
    <n v="0"/>
    <n v="0"/>
    <n v="1905"/>
    <x v="0"/>
    <x v="485"/>
    <x v="647"/>
    <x v="45"/>
    <n v="0"/>
    <d v="2026-06-09T00:00:00"/>
    <n v="1"/>
    <x v="0"/>
    <s v="22.21-27 Aug"/>
  </r>
  <r>
    <s v="200200230047"/>
    <x v="2"/>
    <s v="BARTOLI"/>
    <x v="36"/>
    <x v="7"/>
    <n v="7"/>
    <n v="12"/>
    <n v="473.90719999999993"/>
    <n v="0"/>
    <n v="0"/>
    <n v="0"/>
    <n v="0"/>
    <n v="0"/>
    <n v="0"/>
    <n v="474"/>
    <x v="0"/>
    <x v="606"/>
    <x v="648"/>
    <x v="45"/>
    <n v="0"/>
    <d v="2026-06-22T00:00:00"/>
    <n v="1"/>
    <x v="0"/>
    <s v="22.21-27 Aug"/>
  </r>
  <r>
    <s v="200200230048"/>
    <x v="2"/>
    <s v="BARTOLI"/>
    <x v="36"/>
    <x v="8"/>
    <n v="14"/>
    <n v="50.900000000000006"/>
    <n v="1920.6232"/>
    <n v="0"/>
    <n v="0"/>
    <n v="0"/>
    <n v="0"/>
    <n v="0"/>
    <n v="0"/>
    <n v="1921"/>
    <x v="0"/>
    <x v="607"/>
    <x v="649"/>
    <x v="54"/>
    <n v="0"/>
    <d v="2026-07-06T00:00:00"/>
    <n v="1"/>
    <x v="0"/>
    <s v="22.21-27 Aug"/>
  </r>
  <r>
    <s v="200200250003"/>
    <x v="2"/>
    <s v="AGRU"/>
    <x v="37"/>
    <x v="21"/>
    <n v="4"/>
    <n v="49.92"/>
    <n v="2117.9255000000003"/>
    <n v="0"/>
    <n v="0"/>
    <n v="0"/>
    <n v="0"/>
    <n v="0"/>
    <n v="0"/>
    <n v="2118"/>
    <x v="0"/>
    <x v="608"/>
    <x v="650"/>
    <x v="58"/>
    <n v="0"/>
    <d v="2026-04-13T00:00:00"/>
    <n v="1"/>
    <x v="0"/>
    <s v="22.21-27 Aug"/>
  </r>
  <r>
    <s v="200200250007"/>
    <x v="2"/>
    <s v="AGRU"/>
    <x v="37"/>
    <x v="87"/>
    <n v="7"/>
    <n v="13.33"/>
    <n v="574.10230000000013"/>
    <n v="0"/>
    <n v="0"/>
    <n v="0"/>
    <n v="0"/>
    <n v="0"/>
    <n v="0"/>
    <n v="574"/>
    <x v="0"/>
    <x v="609"/>
    <x v="651"/>
    <x v="41"/>
    <n v="0"/>
    <d v="2026-04-20T00:00:00"/>
    <n v="1"/>
    <x v="0"/>
    <s v="22.21-27 Aug"/>
  </r>
  <r>
    <s v="200200250009"/>
    <x v="2"/>
    <s v="AGRU"/>
    <x v="37"/>
    <x v="32"/>
    <n v="6"/>
    <n v="12.3"/>
    <n v="579.3614"/>
    <n v="0"/>
    <n v="0"/>
    <n v="0"/>
    <n v="0"/>
    <n v="0"/>
    <n v="0"/>
    <n v="579"/>
    <x v="0"/>
    <x v="610"/>
    <x v="652"/>
    <x v="58"/>
    <n v="0"/>
    <d v="2026-04-28T00:00:00"/>
    <n v="1"/>
    <x v="0"/>
    <s v="22.21-27 Aug"/>
  </r>
  <r>
    <s v="200200250015"/>
    <x v="2"/>
    <s v="AGRU"/>
    <x v="37"/>
    <x v="93"/>
    <n v="8"/>
    <n v="36.380000000000003"/>
    <n v="1407.0666000000001"/>
    <n v="0"/>
    <n v="0"/>
    <n v="0"/>
    <n v="0"/>
    <n v="0"/>
    <n v="0"/>
    <n v="1407"/>
    <x v="0"/>
    <x v="611"/>
    <x v="653"/>
    <x v="41"/>
    <n v="0"/>
    <d v="2026-04-28T00:00:00"/>
    <n v="1"/>
    <x v="0"/>
    <s v="22.21-27 Aug"/>
  </r>
  <r>
    <s v="200200250016"/>
    <x v="2"/>
    <s v="AGRU"/>
    <x v="37"/>
    <x v="3"/>
    <n v="7"/>
    <n v="45.96"/>
    <n v="1777.5671"/>
    <n v="0"/>
    <n v="0"/>
    <n v="0"/>
    <n v="0"/>
    <n v="0"/>
    <n v="0"/>
    <n v="1778"/>
    <x v="0"/>
    <x v="612"/>
    <x v="654"/>
    <x v="59"/>
    <n v="0"/>
    <d v="2026-05-04T00:00:00"/>
    <n v="1"/>
    <x v="0"/>
    <s v="22.21-27 Aug"/>
  </r>
  <r>
    <s v="200200250017"/>
    <x v="2"/>
    <s v="AGRU"/>
    <x v="37"/>
    <x v="4"/>
    <n v="14"/>
    <n v="44.449999999999996"/>
    <n v="1900.0910000000003"/>
    <n v="0"/>
    <n v="0"/>
    <n v="0"/>
    <n v="0"/>
    <n v="0"/>
    <n v="0"/>
    <n v="1900"/>
    <x v="0"/>
    <x v="613"/>
    <x v="655"/>
    <x v="60"/>
    <n v="0"/>
    <d v="2026-05-18T00:00:00"/>
    <n v="1"/>
    <x v="0"/>
    <s v="22.21-27 Aug"/>
  </r>
  <r>
    <s v="200200250021"/>
    <x v="2"/>
    <s v="AGRU"/>
    <x v="37"/>
    <x v="59"/>
    <n v="3"/>
    <n v="3.1100000000000003"/>
    <n v="123.65350000000001"/>
    <n v="0"/>
    <n v="0"/>
    <n v="0"/>
    <n v="0"/>
    <n v="0"/>
    <n v="0"/>
    <n v="124"/>
    <x v="0"/>
    <x v="614"/>
    <x v="656"/>
    <x v="58"/>
    <n v="0"/>
    <d v="2026-05-04T00:00:00"/>
    <n v="1"/>
    <x v="0"/>
    <s v="22.21-27 Aug"/>
  </r>
  <r>
    <s v="200200250022"/>
    <x v="2"/>
    <s v="AGRU"/>
    <x v="37"/>
    <x v="36"/>
    <n v="1"/>
    <n v="9.94"/>
    <n v="403.86220000000003"/>
    <n v="0"/>
    <n v="0"/>
    <n v="0"/>
    <n v="0"/>
    <n v="0"/>
    <n v="0"/>
    <n v="404"/>
    <x v="0"/>
    <x v="615"/>
    <x v="657"/>
    <x v="41"/>
    <n v="0"/>
    <d v="2026-05-11T00:00:00"/>
    <n v="1"/>
    <x v="0"/>
    <s v="22.21-27 Aug"/>
  </r>
  <r>
    <s v="200200250023"/>
    <x v="2"/>
    <s v="AGRU"/>
    <x v="37"/>
    <x v="37"/>
    <n v="14"/>
    <n v="38.470000000000006"/>
    <n v="1789.0021000000002"/>
    <n v="0"/>
    <n v="0"/>
    <n v="0"/>
    <n v="0"/>
    <n v="0"/>
    <n v="0"/>
    <n v="1789"/>
    <x v="0"/>
    <x v="616"/>
    <x v="658"/>
    <x v="48"/>
    <n v="0"/>
    <d v="2026-06-30T00:00:00"/>
    <n v="1"/>
    <x v="0"/>
    <s v="22.21-27 Aug"/>
  </r>
  <r>
    <s v="200200260002"/>
    <x v="2"/>
    <s v="TIGRA"/>
    <x v="38"/>
    <x v="0"/>
    <n v="2"/>
    <n v="8.09"/>
    <n v="304.42039999999997"/>
    <n v="0"/>
    <n v="0"/>
    <n v="0"/>
    <n v="0"/>
    <n v="0"/>
    <n v="0"/>
    <n v="304"/>
    <x v="0"/>
    <x v="617"/>
    <x v="659"/>
    <x v="61"/>
    <n v="0"/>
    <d v="2026-05-26T00:00:00"/>
    <n v="1"/>
    <x v="0"/>
    <s v="22.21-27 Aug"/>
  </r>
  <r>
    <s v="200200260003"/>
    <x v="2"/>
    <s v="TIGRA"/>
    <x v="38"/>
    <x v="21"/>
    <n v="14"/>
    <n v="64.02"/>
    <n v="2529.1929999999998"/>
    <n v="0"/>
    <n v="0"/>
    <n v="0"/>
    <n v="0"/>
    <n v="0"/>
    <n v="0"/>
    <n v="2529"/>
    <x v="0"/>
    <x v="618"/>
    <x v="660"/>
    <x v="47"/>
    <n v="0"/>
    <d v="2026-05-26T00:00:00"/>
    <n v="1"/>
    <x v="0"/>
    <s v="22.21-27 Aug"/>
  </r>
  <r>
    <s v="200200260004"/>
    <x v="2"/>
    <s v="TIGRA"/>
    <x v="38"/>
    <x v="1"/>
    <n v="14"/>
    <n v="209.77"/>
    <n v="8722.8245000000006"/>
    <n v="0"/>
    <n v="0"/>
    <n v="0"/>
    <n v="0"/>
    <n v="0"/>
    <n v="0"/>
    <n v="8723"/>
    <x v="0"/>
    <x v="619"/>
    <x v="661"/>
    <x v="41"/>
    <n v="0"/>
    <d v="2026-05-26T00:00:00"/>
    <n v="1"/>
    <x v="0"/>
    <s v="22.21-27 Aug"/>
  </r>
  <r>
    <s v="200200260005"/>
    <x v="2"/>
    <s v="TIGRA"/>
    <x v="38"/>
    <x v="30"/>
    <n v="14"/>
    <n v="1182.6599999999999"/>
    <n v="48209.326200000003"/>
    <n v="0"/>
    <n v="0"/>
    <n v="0"/>
    <n v="0"/>
    <n v="0"/>
    <n v="0"/>
    <n v="48209"/>
    <x v="0"/>
    <x v="620"/>
    <x v="662"/>
    <x v="62"/>
    <n v="0"/>
    <d v="2026-05-26T00:00:00"/>
    <n v="1"/>
    <x v="0"/>
    <s v="22.21-27 Aug"/>
  </r>
  <r>
    <s v="200200260006"/>
    <x v="2"/>
    <s v="TIGRA"/>
    <x v="38"/>
    <x v="58"/>
    <n v="13"/>
    <n v="54.2"/>
    <n v="2205.4714000000004"/>
    <n v="0"/>
    <n v="0"/>
    <n v="0"/>
    <n v="0"/>
    <n v="0"/>
    <n v="0"/>
    <n v="2205"/>
    <x v="0"/>
    <x v="621"/>
    <x v="663"/>
    <x v="58"/>
    <n v="0"/>
    <d v="2026-05-26T00:00:00"/>
    <n v="1"/>
    <x v="0"/>
    <s v="22.21-27 Aug"/>
  </r>
  <r>
    <s v="200200260007"/>
    <x v="2"/>
    <s v="TIGRA"/>
    <x v="38"/>
    <x v="87"/>
    <n v="7"/>
    <n v="5.7799999999999994"/>
    <n v="264.17410000000001"/>
    <n v="0"/>
    <n v="0"/>
    <n v="0"/>
    <n v="0"/>
    <n v="0"/>
    <n v="0"/>
    <n v="264"/>
    <x v="0"/>
    <x v="622"/>
    <x v="664"/>
    <x v="41"/>
    <n v="0"/>
    <d v="2026-05-26T00:00:00"/>
    <n v="1"/>
    <x v="0"/>
    <s v="22.21-27 Aug"/>
  </r>
  <r>
    <s v="200200260008"/>
    <x v="2"/>
    <s v="TIGRA"/>
    <x v="38"/>
    <x v="31"/>
    <n v="7"/>
    <n v="60.55"/>
    <n v="2409.7413999999999"/>
    <n v="0"/>
    <n v="0"/>
    <n v="0"/>
    <n v="0"/>
    <n v="0"/>
    <n v="0"/>
    <n v="2410"/>
    <x v="0"/>
    <x v="31"/>
    <x v="665"/>
    <x v="41"/>
    <n v="0"/>
    <d v="2026-05-26T00:00:00"/>
    <n v="1"/>
    <x v="0"/>
    <s v="22.21-27 Aug"/>
  </r>
  <r>
    <s v="200200260009"/>
    <x v="2"/>
    <s v="TIGRA"/>
    <x v="38"/>
    <x v="32"/>
    <n v="14"/>
    <n v="76.48"/>
    <n v="3105.9752999999996"/>
    <n v="0"/>
    <n v="0"/>
    <n v="0"/>
    <n v="0"/>
    <n v="0"/>
    <n v="0"/>
    <n v="3106"/>
    <x v="0"/>
    <x v="623"/>
    <x v="666"/>
    <x v="41"/>
    <n v="0"/>
    <d v="2026-05-26T00:00:00"/>
    <n v="1"/>
    <x v="0"/>
    <s v="22.21-27 Aug"/>
  </r>
  <r>
    <s v="200200260010"/>
    <x v="2"/>
    <s v="TIGRA"/>
    <x v="38"/>
    <x v="2"/>
    <n v="13"/>
    <n v="42.609999999999992"/>
    <n v="1834.9459000000002"/>
    <n v="0"/>
    <n v="0"/>
    <n v="0"/>
    <n v="0"/>
    <n v="0"/>
    <n v="0"/>
    <n v="1835"/>
    <x v="0"/>
    <x v="624"/>
    <x v="667"/>
    <x v="58"/>
    <n v="0"/>
    <d v="2026-05-26T00:00:00"/>
    <n v="1"/>
    <x v="0"/>
    <s v="22.21-27 Aug"/>
  </r>
  <r>
    <s v="200200260011"/>
    <x v="2"/>
    <s v="TIGRA"/>
    <x v="38"/>
    <x v="33"/>
    <n v="7"/>
    <n v="39.86"/>
    <n v="1765.4502"/>
    <n v="0"/>
    <n v="0"/>
    <n v="0"/>
    <n v="0"/>
    <n v="0"/>
    <n v="0"/>
    <n v="1765"/>
    <x v="0"/>
    <x v="625"/>
    <x v="668"/>
    <x v="41"/>
    <n v="0"/>
    <d v="2026-05-26T00:00:00"/>
    <n v="1"/>
    <x v="0"/>
    <s v="22.21-27 Aug"/>
  </r>
  <r>
    <s v="200200260012"/>
    <x v="2"/>
    <s v="TIGRA"/>
    <x v="38"/>
    <x v="34"/>
    <n v="14"/>
    <n v="134.66"/>
    <n v="5629.0289999999995"/>
    <n v="0"/>
    <n v="0"/>
    <n v="0"/>
    <n v="0"/>
    <n v="0"/>
    <n v="0"/>
    <n v="5629"/>
    <x v="0"/>
    <x v="626"/>
    <x v="669"/>
    <x v="58"/>
    <n v="0"/>
    <d v="2026-05-26T00:00:00"/>
    <n v="1"/>
    <x v="0"/>
    <s v="22.21-27 Aug"/>
  </r>
  <r>
    <s v="200200260013"/>
    <x v="2"/>
    <s v="TIGRA"/>
    <x v="38"/>
    <x v="22"/>
    <n v="13"/>
    <n v="31.909999999999997"/>
    <n v="1371.9663"/>
    <n v="0"/>
    <n v="0"/>
    <n v="0"/>
    <n v="0"/>
    <n v="0"/>
    <n v="0"/>
    <n v="1372"/>
    <x v="0"/>
    <x v="627"/>
    <x v="670"/>
    <x v="58"/>
    <n v="0"/>
    <d v="2026-05-26T00:00:00"/>
    <n v="1"/>
    <x v="0"/>
    <s v="22.21-27 Aug"/>
  </r>
  <r>
    <s v="200200260014"/>
    <x v="2"/>
    <s v="TIGRA"/>
    <x v="38"/>
    <x v="35"/>
    <n v="14"/>
    <n v="39.230000000000004"/>
    <n v="1562.4658999999999"/>
    <n v="0"/>
    <n v="0"/>
    <n v="0"/>
    <n v="0"/>
    <n v="0"/>
    <n v="0"/>
    <n v="1562"/>
    <x v="0"/>
    <x v="628"/>
    <x v="671"/>
    <x v="41"/>
    <n v="0"/>
    <d v="2026-05-26T00:00:00"/>
    <n v="1"/>
    <x v="0"/>
    <s v="22.21-27 Aug"/>
  </r>
  <r>
    <s v="200200260015"/>
    <x v="2"/>
    <s v="TIGRA"/>
    <x v="38"/>
    <x v="93"/>
    <n v="14"/>
    <n v="36.019999999999996"/>
    <n v="1511.9914000000001"/>
    <n v="0"/>
    <n v="0"/>
    <n v="0"/>
    <n v="0"/>
    <n v="0"/>
    <n v="0"/>
    <n v="1512"/>
    <x v="0"/>
    <x v="629"/>
    <x v="672"/>
    <x v="41"/>
    <n v="0"/>
    <d v="2026-05-26T00:00:00"/>
    <n v="1"/>
    <x v="0"/>
    <s v="22.21-27 Aug"/>
  </r>
  <r>
    <s v="200200260016"/>
    <x v="2"/>
    <s v="TIGRA"/>
    <x v="38"/>
    <x v="3"/>
    <n v="13"/>
    <n v="99.089999999999989"/>
    <n v="4057.2595000000006"/>
    <n v="0"/>
    <n v="0"/>
    <n v="0"/>
    <n v="0"/>
    <n v="0"/>
    <n v="0"/>
    <n v="4057"/>
    <x v="0"/>
    <x v="630"/>
    <x v="673"/>
    <x v="41"/>
    <n v="0"/>
    <d v="2026-05-26T00:00:00"/>
    <n v="1"/>
    <x v="0"/>
    <s v="22.21-27 Aug"/>
  </r>
  <r>
    <s v="200200260017"/>
    <x v="2"/>
    <s v="TIGRA"/>
    <x v="38"/>
    <x v="4"/>
    <n v="12"/>
    <n v="29.81"/>
    <n v="1342.5464999999999"/>
    <n v="0"/>
    <n v="0"/>
    <n v="0"/>
    <n v="0"/>
    <n v="0"/>
    <n v="0"/>
    <n v="1343"/>
    <x v="0"/>
    <x v="631"/>
    <x v="674"/>
    <x v="41"/>
    <n v="0"/>
    <d v="2026-05-26T00:00:00"/>
    <n v="1"/>
    <x v="0"/>
    <s v="22.21-27 Aug"/>
  </r>
  <r>
    <s v="200200260018"/>
    <x v="2"/>
    <s v="TIGRA"/>
    <x v="38"/>
    <x v="88"/>
    <n v="14"/>
    <n v="50.599999999999994"/>
    <n v="1961.5831000000001"/>
    <n v="0"/>
    <n v="0"/>
    <n v="0"/>
    <n v="0"/>
    <n v="0"/>
    <n v="0"/>
    <n v="1962"/>
    <x v="0"/>
    <x v="632"/>
    <x v="675"/>
    <x v="41"/>
    <n v="0"/>
    <d v="2026-05-26T00:00:00"/>
    <n v="1"/>
    <x v="0"/>
    <s v="22.21-27 Aug"/>
  </r>
  <r>
    <s v="200200260019"/>
    <x v="2"/>
    <s v="TIGRA"/>
    <x v="38"/>
    <x v="5"/>
    <n v="14"/>
    <n v="122.30000000000001"/>
    <n v="5210.3750999999993"/>
    <n v="0"/>
    <n v="0"/>
    <n v="0"/>
    <n v="0"/>
    <n v="0"/>
    <n v="0"/>
    <n v="5210"/>
    <x v="0"/>
    <x v="624"/>
    <x v="676"/>
    <x v="41"/>
    <n v="0"/>
    <d v="2026-06-02T00:00:00"/>
    <n v="1"/>
    <x v="0"/>
    <s v="22.21-27 Aug"/>
  </r>
  <r>
    <s v="200200260020"/>
    <x v="2"/>
    <s v="TIGRA"/>
    <x v="38"/>
    <x v="89"/>
    <n v="13"/>
    <n v="41.830000000000005"/>
    <n v="1713.8916000000002"/>
    <n v="0"/>
    <n v="0"/>
    <n v="0"/>
    <n v="0"/>
    <n v="0"/>
    <n v="0"/>
    <n v="1714"/>
    <x v="0"/>
    <x v="633"/>
    <x v="677"/>
    <x v="58"/>
    <n v="0"/>
    <d v="2026-06-02T00:00:00"/>
    <n v="1"/>
    <x v="0"/>
    <s v="22.21-27 Aug"/>
  </r>
  <r>
    <s v="200200260022"/>
    <x v="2"/>
    <s v="TIGRA"/>
    <x v="38"/>
    <x v="36"/>
    <n v="7"/>
    <n v="75.930000000000007"/>
    <n v="3123.3104999999996"/>
    <n v="0"/>
    <n v="0"/>
    <n v="0"/>
    <n v="0"/>
    <n v="0"/>
    <n v="0"/>
    <n v="3123"/>
    <x v="0"/>
    <x v="634"/>
    <x v="678"/>
    <x v="48"/>
    <n v="0"/>
    <d v="2026-05-26T00:00:00"/>
    <n v="1"/>
    <x v="0"/>
    <s v="22.21-27 Aug"/>
  </r>
  <r>
    <s v="200200260024"/>
    <x v="2"/>
    <s v="TIGRA"/>
    <x v="38"/>
    <x v="47"/>
    <n v="7"/>
    <n v="30.23"/>
    <n v="1250.0398"/>
    <n v="0"/>
    <n v="0"/>
    <n v="0"/>
    <n v="0"/>
    <n v="0"/>
    <n v="0"/>
    <n v="1250"/>
    <x v="0"/>
    <x v="635"/>
    <x v="679"/>
    <x v="41"/>
    <n v="0"/>
    <d v="2026-06-02T00:00:00"/>
    <n v="1"/>
    <x v="0"/>
    <s v="22.21-27 Aug"/>
  </r>
  <r>
    <s v="200200260026"/>
    <x v="2"/>
    <s v="TIGRA"/>
    <x v="38"/>
    <x v="23"/>
    <n v="7"/>
    <n v="44.51"/>
    <n v="1898.7384000000002"/>
    <n v="0"/>
    <n v="0"/>
    <n v="0"/>
    <n v="0"/>
    <n v="0"/>
    <n v="0"/>
    <n v="1899"/>
    <x v="0"/>
    <x v="636"/>
    <x v="680"/>
    <x v="21"/>
    <n v="0"/>
    <d v="2026-06-02T00:00:00"/>
    <n v="1"/>
    <x v="0"/>
    <s v="22.21-27 Aug"/>
  </r>
  <r>
    <s v="200200260027"/>
    <x v="2"/>
    <s v="TIGRA"/>
    <x v="38"/>
    <x v="60"/>
    <n v="7"/>
    <n v="52.099999999999994"/>
    <n v="2484.5133000000001"/>
    <n v="0"/>
    <n v="0"/>
    <n v="0"/>
    <n v="0"/>
    <n v="0"/>
    <n v="0"/>
    <n v="2485"/>
    <x v="0"/>
    <x v="637"/>
    <x v="681"/>
    <x v="63"/>
    <n v="0"/>
    <d v="2026-06-22T00:00:00"/>
    <n v="1"/>
    <x v="0"/>
    <s v="22.21-27 Aug"/>
  </r>
  <r>
    <s v="200200260028"/>
    <x v="2"/>
    <s v="TIGRA"/>
    <x v="38"/>
    <x v="61"/>
    <n v="7"/>
    <n v="34.57"/>
    <n v="1596.4911999999999"/>
    <n v="0"/>
    <n v="0"/>
    <n v="0"/>
    <n v="0"/>
    <n v="0"/>
    <n v="0"/>
    <n v="1596"/>
    <x v="0"/>
    <x v="638"/>
    <x v="682"/>
    <x v="63"/>
    <n v="0"/>
    <d v="2026-06-02T00:00:00"/>
    <n v="1"/>
    <x v="0"/>
    <s v="22.21-27 Aug"/>
  </r>
  <r>
    <s v="200200260029"/>
    <x v="2"/>
    <s v="TIGRA"/>
    <x v="38"/>
    <x v="38"/>
    <n v="11"/>
    <n v="55.259999999999991"/>
    <n v="2198.5013000000004"/>
    <n v="0"/>
    <n v="0"/>
    <n v="0"/>
    <n v="0"/>
    <n v="0"/>
    <n v="0"/>
    <n v="2199"/>
    <x v="0"/>
    <x v="639"/>
    <x v="683"/>
    <x v="41"/>
    <n v="0"/>
    <d v="2026-06-02T00:00:00"/>
    <n v="1"/>
    <x v="0"/>
    <s v="22.21-27 Aug"/>
  </r>
  <r>
    <s v="200200260030"/>
    <x v="2"/>
    <s v="TIGRA"/>
    <x v="38"/>
    <x v="54"/>
    <n v="12"/>
    <n v="24.380000000000003"/>
    <n v="1103.0046"/>
    <n v="0"/>
    <n v="0"/>
    <n v="0"/>
    <n v="0"/>
    <n v="0"/>
    <n v="0"/>
    <n v="1103"/>
    <x v="0"/>
    <x v="640"/>
    <x v="684"/>
    <x v="21"/>
    <n v="0"/>
    <d v="2026-06-02T00:00:00"/>
    <n v="1"/>
    <x v="0"/>
    <s v="22.21-27 Aug"/>
  </r>
  <r>
    <s v="200200260031"/>
    <x v="2"/>
    <s v="TIGRA"/>
    <x v="38"/>
    <x v="55"/>
    <n v="13"/>
    <n v="26.1"/>
    <n v="1002.9694000000001"/>
    <n v="0"/>
    <n v="0"/>
    <n v="0"/>
    <n v="0"/>
    <n v="0"/>
    <n v="0"/>
    <n v="1003"/>
    <x v="0"/>
    <x v="641"/>
    <x v="685"/>
    <x v="64"/>
    <n v="0"/>
    <d v="2026-06-02T00:00:00"/>
    <n v="1"/>
    <x v="0"/>
    <s v="22.21-27 Aug"/>
  </r>
  <r>
    <s v="200200260032"/>
    <x v="2"/>
    <s v="TIGRA"/>
    <x v="38"/>
    <x v="56"/>
    <n v="14"/>
    <n v="48.540000000000006"/>
    <n v="2035.9702000000002"/>
    <n v="0"/>
    <n v="0"/>
    <n v="0"/>
    <n v="0"/>
    <n v="0"/>
    <n v="0"/>
    <n v="2036"/>
    <x v="0"/>
    <x v="642"/>
    <x v="686"/>
    <x v="58"/>
    <n v="0"/>
    <d v="2026-06-02T00:00:00"/>
    <n v="1"/>
    <x v="0"/>
    <s v="22.21-27 Aug"/>
  </r>
  <r>
    <s v="200200260033"/>
    <x v="2"/>
    <s v="TIGRA"/>
    <x v="38"/>
    <x v="39"/>
    <n v="13"/>
    <n v="44.61"/>
    <n v="1817.3283000000001"/>
    <n v="0"/>
    <n v="0"/>
    <n v="0"/>
    <n v="0"/>
    <n v="0"/>
    <n v="0"/>
    <n v="1817"/>
    <x v="0"/>
    <x v="643"/>
    <x v="687"/>
    <x v="58"/>
    <n v="0"/>
    <d v="2026-06-09T00:00:00"/>
    <n v="1"/>
    <x v="0"/>
    <s v="22.21-27 Aug"/>
  </r>
  <r>
    <s v="200200260035"/>
    <x v="2"/>
    <s v="TIGRA"/>
    <x v="38"/>
    <x v="48"/>
    <n v="14"/>
    <n v="403.36"/>
    <n v="16539.892199999998"/>
    <n v="0"/>
    <n v="0"/>
    <n v="0"/>
    <n v="0"/>
    <n v="0"/>
    <n v="0"/>
    <n v="16540"/>
    <x v="0"/>
    <x v="473"/>
    <x v="688"/>
    <x v="41"/>
    <n v="0"/>
    <d v="2026-06-22T00:00:00"/>
    <n v="1"/>
    <x v="0"/>
    <s v="22.21-27 Aug"/>
  </r>
  <r>
    <s v="200200260038"/>
    <x v="2"/>
    <s v="TIGRA"/>
    <x v="38"/>
    <x v="92"/>
    <n v="4"/>
    <n v="11.129999999999999"/>
    <n v="462.94400000000002"/>
    <n v="0"/>
    <n v="0"/>
    <n v="0"/>
    <n v="0"/>
    <n v="0"/>
    <n v="0"/>
    <n v="463"/>
    <x v="0"/>
    <x v="644"/>
    <x v="689"/>
    <x v="41"/>
    <n v="0"/>
    <d v="2026-06-22T00:00:00"/>
    <n v="1"/>
    <x v="0"/>
    <s v="22.21-27 Aug"/>
  </r>
  <r>
    <s v="200200260039"/>
    <x v="2"/>
    <s v="TIGRA"/>
    <x v="38"/>
    <x v="103"/>
    <n v="7"/>
    <n v="31.179999999999996"/>
    <n v="1239.6873000000001"/>
    <n v="0"/>
    <n v="0"/>
    <n v="0"/>
    <n v="0"/>
    <n v="0"/>
    <n v="0"/>
    <n v="1240"/>
    <x v="0"/>
    <x v="645"/>
    <x v="690"/>
    <x v="41"/>
    <n v="0"/>
    <d v="2026-06-22T00:00:00"/>
    <n v="1"/>
    <x v="0"/>
    <s v="22.21-27 Aug"/>
  </r>
  <r>
    <s v="200200260040"/>
    <x v="2"/>
    <s v="TIGRA"/>
    <x v="38"/>
    <x v="49"/>
    <n v="14"/>
    <n v="111.49999999999999"/>
    <n v="4660.9753000000001"/>
    <n v="0"/>
    <n v="0"/>
    <n v="0"/>
    <n v="0"/>
    <n v="0"/>
    <n v="0"/>
    <n v="4661"/>
    <x v="0"/>
    <x v="646"/>
    <x v="691"/>
    <x v="65"/>
    <n v="0"/>
    <d v="2026-06-22T00:00:00"/>
    <n v="1"/>
    <x v="0"/>
    <s v="22.21-27 Aug"/>
  </r>
  <r>
    <s v="200200260041"/>
    <x v="2"/>
    <s v="TIGRA"/>
    <x v="38"/>
    <x v="50"/>
    <n v="14"/>
    <n v="84.9"/>
    <n v="3381.0418000000004"/>
    <n v="0"/>
    <n v="0"/>
    <n v="0"/>
    <n v="0"/>
    <n v="0"/>
    <n v="0"/>
    <n v="3381"/>
    <x v="0"/>
    <x v="647"/>
    <x v="692"/>
    <x v="41"/>
    <n v="0"/>
    <d v="2026-06-30T00:00:00"/>
    <n v="1"/>
    <x v="0"/>
    <s v="22.21-27 Aug"/>
  </r>
  <r>
    <s v="200200260042"/>
    <x v="2"/>
    <s v="TIGRA"/>
    <x v="38"/>
    <x v="40"/>
    <n v="14"/>
    <n v="99.91"/>
    <n v="3953.0754999999999"/>
    <n v="0"/>
    <n v="0"/>
    <n v="0"/>
    <n v="0"/>
    <n v="0"/>
    <n v="0"/>
    <n v="3953"/>
    <x v="0"/>
    <x v="648"/>
    <x v="693"/>
    <x v="41"/>
    <n v="0"/>
    <d v="2026-07-06T00:00:00"/>
    <n v="1"/>
    <x v="0"/>
    <s v="22.21-27 Aug"/>
  </r>
  <r>
    <s v="200200260043"/>
    <x v="2"/>
    <s v="TIGRA"/>
    <x v="38"/>
    <x v="62"/>
    <n v="14"/>
    <n v="70.03"/>
    <n v="2805.4935999999993"/>
    <n v="0"/>
    <n v="0"/>
    <n v="0"/>
    <n v="0"/>
    <n v="0"/>
    <n v="0"/>
    <n v="2805"/>
    <x v="0"/>
    <x v="371"/>
    <x v="694"/>
    <x v="41"/>
    <n v="0"/>
    <d v="2026-08-03T00:00:00"/>
    <n v="1"/>
    <x v="0"/>
    <s v="22.21-27 Aug"/>
  </r>
  <r>
    <s v="200200260044"/>
    <x v="2"/>
    <s v="TIGRA"/>
    <x v="38"/>
    <x v="24"/>
    <n v="14"/>
    <n v="62.889999999999993"/>
    <n v="2622.7967000000003"/>
    <n v="0"/>
    <n v="0"/>
    <n v="0"/>
    <n v="0"/>
    <n v="0"/>
    <n v="0"/>
    <n v="2623"/>
    <x v="0"/>
    <x v="649"/>
    <x v="695"/>
    <x v="41"/>
    <n v="0"/>
    <d v="2026-07-28T00:00:00"/>
    <n v="1"/>
    <x v="0"/>
    <s v="22.21-27 Aug"/>
  </r>
  <r>
    <s v="200200260045"/>
    <x v="2"/>
    <s v="TIGRA"/>
    <x v="38"/>
    <x v="41"/>
    <n v="10"/>
    <n v="26.760000000000005"/>
    <n v="1033.5291999999999"/>
    <n v="0"/>
    <n v="0"/>
    <n v="0"/>
    <n v="0"/>
    <n v="0"/>
    <n v="0"/>
    <n v="1034"/>
    <x v="0"/>
    <x v="650"/>
    <x v="696"/>
    <x v="41"/>
    <n v="0"/>
    <d v="2026-08-03T00:00:00"/>
    <n v="1"/>
    <x v="0"/>
    <s v="22.21-27 Aug"/>
  </r>
  <r>
    <s v="200200260046"/>
    <x v="2"/>
    <s v="TIGRA"/>
    <x v="38"/>
    <x v="6"/>
    <n v="14"/>
    <n v="40.900000000000006"/>
    <n v="1825.8001999999999"/>
    <n v="0"/>
    <n v="0"/>
    <n v="0"/>
    <n v="0"/>
    <n v="0"/>
    <n v="0"/>
    <n v="1826"/>
    <x v="0"/>
    <x v="651"/>
    <x v="697"/>
    <x v="13"/>
    <n v="0"/>
    <d v="2026-08-10T00:00:00"/>
    <n v="1"/>
    <x v="0"/>
    <s v="22.21-27 Aug"/>
  </r>
  <r>
    <s v="200200260047"/>
    <x v="2"/>
    <s v="TIGRA"/>
    <x v="38"/>
    <x v="7"/>
    <n v="5"/>
    <n v="25.419999999999998"/>
    <n v="1055.0506"/>
    <n v="0"/>
    <n v="0"/>
    <n v="0"/>
    <n v="0"/>
    <n v="0"/>
    <n v="0"/>
    <n v="1055"/>
    <x v="0"/>
    <x v="120"/>
    <x v="121"/>
    <x v="29"/>
    <n v="0"/>
    <d v="1899-12-30T00:00:00"/>
    <n v="1"/>
    <x v="1"/>
    <s v="22.21-27 Aug"/>
  </r>
  <r>
    <s v="200200260048"/>
    <x v="2"/>
    <s v="TIGRA"/>
    <x v="38"/>
    <x v="8"/>
    <n v="4"/>
    <n v="12.35"/>
    <n v="523.15840000000003"/>
    <n v="0"/>
    <n v="0"/>
    <n v="0"/>
    <n v="0"/>
    <n v="0"/>
    <n v="0"/>
    <n v="523"/>
    <x v="0"/>
    <x v="120"/>
    <x v="121"/>
    <x v="29"/>
    <n v="0"/>
    <d v="1899-12-30T00:00:00"/>
    <n v="1"/>
    <x v="1"/>
    <s v="22.21-27 Aug"/>
  </r>
  <r>
    <s v="200200270002"/>
    <x v="2"/>
    <s v="GARRI"/>
    <x v="39"/>
    <x v="0"/>
    <n v="12"/>
    <n v="139.08000000000001"/>
    <n v="6030.2946999999995"/>
    <n v="0"/>
    <n v="0"/>
    <n v="698.33999999999651"/>
    <n v="0"/>
    <n v="0"/>
    <s v="Release1"/>
    <n v="5332"/>
    <x v="0"/>
    <x v="652"/>
    <x v="698"/>
    <x v="61"/>
    <n v="0"/>
    <d v="2026-06-09T00:00:00"/>
    <n v="1"/>
    <x v="0"/>
    <s v="22.21-27 Aug"/>
  </r>
  <r>
    <s v="200200270003"/>
    <x v="2"/>
    <s v="GARRI"/>
    <x v="39"/>
    <x v="21"/>
    <n v="7"/>
    <n v="16.43"/>
    <n v="802.81350000000009"/>
    <n v="0"/>
    <n v="0"/>
    <n v="0"/>
    <n v="0"/>
    <n v="0"/>
    <s v="Release1"/>
    <n v="803"/>
    <x v="0"/>
    <x v="653"/>
    <x v="699"/>
    <x v="41"/>
    <n v="0"/>
    <d v="2026-06-22T00:00:00"/>
    <n v="1"/>
    <x v="0"/>
    <s v="22.21-27 Aug"/>
  </r>
  <r>
    <s v="200200270005"/>
    <x v="2"/>
    <s v="GARRI"/>
    <x v="39"/>
    <x v="30"/>
    <n v="14"/>
    <n v="111.5"/>
    <n v="5010.064699999999"/>
    <n v="0"/>
    <n v="0"/>
    <n v="0"/>
    <n v="0"/>
    <n v="0"/>
    <s v="Release1"/>
    <n v="5010"/>
    <x v="0"/>
    <x v="654"/>
    <x v="700"/>
    <x v="19"/>
    <n v="0"/>
    <d v="2026-06-22T00:00:00"/>
    <n v="1"/>
    <x v="0"/>
    <s v="22.21-27 Aug"/>
  </r>
  <r>
    <s v="200200270006"/>
    <x v="2"/>
    <s v="GARRI"/>
    <x v="39"/>
    <x v="58"/>
    <n v="13"/>
    <n v="37.309999999999995"/>
    <n v="1588.2322999999999"/>
    <n v="0"/>
    <n v="0"/>
    <n v="0"/>
    <n v="0"/>
    <n v="0"/>
    <s v="Release1"/>
    <n v="1588"/>
    <x v="0"/>
    <x v="655"/>
    <x v="701"/>
    <x v="42"/>
    <n v="0"/>
    <d v="2026-06-22T00:00:00"/>
    <n v="1"/>
    <x v="0"/>
    <s v="22.21-27 Aug"/>
  </r>
  <r>
    <s v="200200270009"/>
    <x v="2"/>
    <s v="GARRI"/>
    <x v="39"/>
    <x v="32"/>
    <n v="14"/>
    <n v="71.2"/>
    <n v="2946.9185999999995"/>
    <n v="0"/>
    <n v="0"/>
    <n v="0"/>
    <n v="1537"/>
    <n v="0"/>
    <s v="Release1"/>
    <n v="1410"/>
    <x v="0"/>
    <x v="656"/>
    <x v="702"/>
    <x v="66"/>
    <n v="0"/>
    <d v="2026-06-22T00:00:00"/>
    <n v="1"/>
    <x v="0"/>
    <s v="22.21-27 Aug"/>
  </r>
  <r>
    <s v="200200270010"/>
    <x v="2"/>
    <s v="GARRI"/>
    <x v="39"/>
    <x v="2"/>
    <n v="5"/>
    <n v="18.39"/>
    <n v="770.14480000000003"/>
    <n v="0"/>
    <n v="0"/>
    <n v="0"/>
    <n v="0"/>
    <n v="0"/>
    <s v="Release1"/>
    <n v="770"/>
    <x v="0"/>
    <x v="120"/>
    <x v="121"/>
    <x v="29"/>
    <n v="0"/>
    <d v="1899-12-30T00:00:00"/>
    <n v="1"/>
    <x v="1"/>
    <s v="22.21-27 Aug"/>
  </r>
  <r>
    <s v="200200270011"/>
    <x v="2"/>
    <s v="GARRI"/>
    <x v="39"/>
    <x v="33"/>
    <n v="2"/>
    <n v="27.14"/>
    <n v="1393.8220999999999"/>
    <n v="0"/>
    <n v="0"/>
    <n v="0"/>
    <n v="0"/>
    <n v="0"/>
    <s v="Release1"/>
    <n v="1394"/>
    <x v="0"/>
    <x v="120"/>
    <x v="121"/>
    <x v="29"/>
    <n v="0"/>
    <d v="1899-12-30T00:00:00"/>
    <n v="1"/>
    <x v="1"/>
    <s v="22.21-27 Aug"/>
  </r>
  <r>
    <s v="200200280003"/>
    <x v="2"/>
    <s v="HISRI "/>
    <x v="40"/>
    <x v="21"/>
    <n v="8"/>
    <n v="47.38"/>
    <n v="2213.0817999999999"/>
    <n v="0"/>
    <n v="0"/>
    <n v="0"/>
    <n v="0"/>
    <n v="0"/>
    <s v="Release1"/>
    <n v="2213"/>
    <x v="0"/>
    <x v="657"/>
    <x v="703"/>
    <x v="63"/>
    <n v="0"/>
    <d v="2026-06-09T00:00:00"/>
    <n v="1"/>
    <x v="0"/>
    <s v="22.21-27 Aug"/>
  </r>
  <r>
    <s v="200200280004"/>
    <x v="2"/>
    <s v="HISRI "/>
    <x v="40"/>
    <x v="1"/>
    <n v="14"/>
    <n v="46.63000000000001"/>
    <n v="1901.0257999999999"/>
    <n v="0"/>
    <n v="0"/>
    <n v="0"/>
    <n v="0"/>
    <n v="0"/>
    <s v="Release1"/>
    <n v="1901"/>
    <x v="0"/>
    <x v="93"/>
    <x v="704"/>
    <x v="41"/>
    <n v="0"/>
    <d v="2026-06-09T00:00:00"/>
    <n v="1"/>
    <x v="0"/>
    <s v="22.21-27 Aug"/>
  </r>
  <r>
    <s v="200200280006"/>
    <x v="2"/>
    <s v="HISRI "/>
    <x v="40"/>
    <x v="58"/>
    <n v="14"/>
    <n v="50.67"/>
    <n v="2298.2515000000003"/>
    <n v="0"/>
    <n v="0"/>
    <n v="0"/>
    <n v="0"/>
    <n v="0"/>
    <s v="Release1"/>
    <n v="2298"/>
    <x v="0"/>
    <x v="658"/>
    <x v="705"/>
    <x v="48"/>
    <n v="0"/>
    <d v="2026-06-09T00:00:00"/>
    <n v="1"/>
    <x v="0"/>
    <s v="22.21-27 Aug"/>
  </r>
  <r>
    <s v="200200280007"/>
    <x v="2"/>
    <s v="HISRI "/>
    <x v="40"/>
    <x v="87"/>
    <n v="7"/>
    <n v="27.38"/>
    <n v="1170.3922000000002"/>
    <n v="0"/>
    <n v="0"/>
    <n v="0"/>
    <n v="0"/>
    <n v="0"/>
    <s v="Release1"/>
    <n v="1170"/>
    <x v="0"/>
    <x v="659"/>
    <x v="706"/>
    <x v="41"/>
    <n v="0"/>
    <d v="2026-06-09T00:00:00"/>
    <n v="1"/>
    <x v="0"/>
    <s v="22.21-27 Aug"/>
  </r>
  <r>
    <s v="200200280008"/>
    <x v="2"/>
    <s v="HISRI "/>
    <x v="40"/>
    <x v="31"/>
    <n v="14"/>
    <n v="138.67000000000002"/>
    <n v="5748.0819999999994"/>
    <n v="0"/>
    <n v="0"/>
    <n v="0"/>
    <n v="0"/>
    <n v="0"/>
    <s v="Release1"/>
    <n v="5748"/>
    <x v="0"/>
    <x v="660"/>
    <x v="707"/>
    <x v="58"/>
    <n v="0"/>
    <d v="2026-06-09T00:00:00"/>
    <n v="1"/>
    <x v="0"/>
    <s v="22.21-27 Aug"/>
  </r>
  <r>
    <s v="200200280009"/>
    <x v="2"/>
    <s v="HISRI "/>
    <x v="40"/>
    <x v="32"/>
    <n v="14"/>
    <n v="127.52000000000001"/>
    <n v="5600.7336999999998"/>
    <n v="0"/>
    <n v="0"/>
    <n v="0"/>
    <n v="0"/>
    <n v="0"/>
    <s v="Release1"/>
    <n v="5601"/>
    <x v="0"/>
    <x v="661"/>
    <x v="708"/>
    <x v="41"/>
    <n v="0"/>
    <d v="2026-06-09T00:00:00"/>
    <n v="1"/>
    <x v="0"/>
    <s v="22.21-27 Aug"/>
  </r>
  <r>
    <s v="200200280010"/>
    <x v="2"/>
    <s v="HISRI "/>
    <x v="40"/>
    <x v="2"/>
    <n v="14"/>
    <n v="32.019999999999996"/>
    <n v="1296.8869000000002"/>
    <n v="0"/>
    <n v="0"/>
    <n v="0"/>
    <n v="0"/>
    <n v="0"/>
    <s v="Release1"/>
    <n v="1297"/>
    <x v="0"/>
    <x v="662"/>
    <x v="709"/>
    <x v="41"/>
    <n v="0"/>
    <d v="2026-06-09T00:00:00"/>
    <n v="1"/>
    <x v="0"/>
    <s v="22.21-27 Aug"/>
  </r>
  <r>
    <s v="200200280011"/>
    <x v="2"/>
    <s v="HISRI "/>
    <x v="40"/>
    <x v="33"/>
    <n v="6"/>
    <n v="14.2"/>
    <n v="606.15179999999998"/>
    <n v="0"/>
    <n v="0"/>
    <n v="0"/>
    <n v="0"/>
    <n v="0"/>
    <s v="Release1"/>
    <n v="606"/>
    <x v="0"/>
    <x v="663"/>
    <x v="710"/>
    <x v="41"/>
    <n v="0"/>
    <d v="2026-06-09T00:00:00"/>
    <n v="1"/>
    <x v="0"/>
    <s v="22.21-27 Aug"/>
  </r>
  <r>
    <s v="200200280013"/>
    <x v="2"/>
    <s v="HISRI "/>
    <x v="40"/>
    <x v="22"/>
    <n v="12"/>
    <n v="16.330000000000002"/>
    <n v="725.51389999999992"/>
    <n v="0"/>
    <n v="0"/>
    <n v="0"/>
    <n v="0"/>
    <n v="0"/>
    <s v="Release1"/>
    <n v="726"/>
    <x v="0"/>
    <x v="664"/>
    <x v="711"/>
    <x v="58"/>
    <n v="0"/>
    <d v="2026-06-09T00:00:00"/>
    <n v="1"/>
    <x v="0"/>
    <s v="22.21-27 Aug"/>
  </r>
  <r>
    <s v="200200280014"/>
    <x v="2"/>
    <s v="HISRI "/>
    <x v="40"/>
    <x v="35"/>
    <n v="7"/>
    <n v="18.32"/>
    <n v="866.20500000000004"/>
    <n v="0"/>
    <n v="0"/>
    <n v="0"/>
    <n v="0"/>
    <n v="0"/>
    <s v="Release1"/>
    <n v="866"/>
    <x v="0"/>
    <x v="665"/>
    <x v="712"/>
    <x v="41"/>
    <n v="0"/>
    <d v="2026-06-09T00:00:00"/>
    <n v="1"/>
    <x v="0"/>
    <s v="22.21-27 Aug"/>
  </r>
  <r>
    <s v="200200280017"/>
    <x v="2"/>
    <s v="HISRI "/>
    <x v="40"/>
    <x v="4"/>
    <n v="6"/>
    <n v="10.999999999999998"/>
    <n v="485.73990000000003"/>
    <n v="0"/>
    <n v="0"/>
    <n v="0"/>
    <n v="0"/>
    <n v="0"/>
    <s v="Release1"/>
    <n v="486"/>
    <x v="0"/>
    <x v="666"/>
    <x v="713"/>
    <x v="41"/>
    <n v="0"/>
    <d v="2026-06-09T00:00:00"/>
    <n v="1"/>
    <x v="0"/>
    <s v="22.21-27 Aug"/>
  </r>
  <r>
    <s v="200200280018"/>
    <x v="2"/>
    <s v="HISRI "/>
    <x v="40"/>
    <x v="88"/>
    <n v="14"/>
    <n v="28.57"/>
    <n v="1327.5204999999999"/>
    <n v="0"/>
    <n v="0"/>
    <n v="0"/>
    <n v="0"/>
    <n v="0"/>
    <s v="Release1"/>
    <n v="1328"/>
    <x v="0"/>
    <x v="667"/>
    <x v="714"/>
    <x v="48"/>
    <n v="0"/>
    <d v="2026-06-09T00:00:00"/>
    <n v="1"/>
    <x v="0"/>
    <s v="22.21-27 Aug"/>
  </r>
  <r>
    <s v="200200280020"/>
    <x v="2"/>
    <s v="HISRI "/>
    <x v="40"/>
    <x v="89"/>
    <n v="14"/>
    <n v="88.460000000000008"/>
    <n v="3649.6311999999998"/>
    <n v="0"/>
    <n v="0"/>
    <n v="0"/>
    <n v="0"/>
    <n v="0"/>
    <s v="Release1"/>
    <n v="3650"/>
    <x v="0"/>
    <x v="668"/>
    <x v="715"/>
    <x v="41"/>
    <n v="0"/>
    <d v="2026-06-09T00:00:00"/>
    <n v="1"/>
    <x v="0"/>
    <s v="22.21-27 Aug"/>
  </r>
  <r>
    <s v="200200280021"/>
    <x v="2"/>
    <s v="HISRI "/>
    <x v="40"/>
    <x v="59"/>
    <n v="13"/>
    <n v="78.09"/>
    <n v="3185.6125999999995"/>
    <n v="0"/>
    <n v="0"/>
    <n v="0"/>
    <n v="0"/>
    <n v="0"/>
    <s v="Release1"/>
    <n v="3186"/>
    <x v="0"/>
    <x v="669"/>
    <x v="716"/>
    <x v="41"/>
    <n v="0"/>
    <d v="2026-06-09T00:00:00"/>
    <n v="1"/>
    <x v="0"/>
    <s v="22.21-27 Aug"/>
  </r>
  <r>
    <s v="200200280022"/>
    <x v="2"/>
    <s v="HISRI "/>
    <x v="40"/>
    <x v="36"/>
    <n v="7"/>
    <n v="35.779999999999994"/>
    <n v="1497.1969999999999"/>
    <n v="0"/>
    <n v="0"/>
    <n v="0"/>
    <n v="0"/>
    <n v="0"/>
    <s v="Release1"/>
    <n v="1497"/>
    <x v="0"/>
    <x v="670"/>
    <x v="717"/>
    <x v="41"/>
    <n v="0"/>
    <d v="2026-06-09T00:00:00"/>
    <n v="1"/>
    <x v="0"/>
    <s v="22.21-27 Aug"/>
  </r>
  <r>
    <s v="200200280024"/>
    <x v="2"/>
    <s v="HISRI "/>
    <x v="40"/>
    <x v="47"/>
    <n v="13"/>
    <n v="43.82"/>
    <n v="1724.6231000000002"/>
    <n v="0"/>
    <n v="0"/>
    <n v="0"/>
    <n v="0"/>
    <n v="0"/>
    <s v="Release1"/>
    <n v="1725"/>
    <x v="0"/>
    <x v="352"/>
    <x v="718"/>
    <x v="58"/>
    <n v="0"/>
    <d v="2026-06-09T00:00:00"/>
    <n v="1"/>
    <x v="0"/>
    <s v="22.21-27 Aug"/>
  </r>
  <r>
    <s v="200200280026"/>
    <x v="2"/>
    <s v="HISRI "/>
    <x v="40"/>
    <x v="23"/>
    <n v="14"/>
    <n v="71.33"/>
    <n v="3007.0241999999998"/>
    <n v="0"/>
    <n v="0"/>
    <n v="0"/>
    <n v="0"/>
    <n v="0"/>
    <s v="Release1"/>
    <n v="3007"/>
    <x v="0"/>
    <x v="671"/>
    <x v="719"/>
    <x v="41"/>
    <n v="0"/>
    <d v="2026-06-09T00:00:00"/>
    <n v="1"/>
    <x v="0"/>
    <s v="22.21-27 Aug"/>
  </r>
  <r>
    <s v="200200280027"/>
    <x v="2"/>
    <s v="HISRI "/>
    <x v="40"/>
    <x v="60"/>
    <n v="6"/>
    <n v="14.93"/>
    <n v="621.31280000000004"/>
    <n v="0"/>
    <n v="0"/>
    <n v="0"/>
    <n v="0"/>
    <n v="0"/>
    <s v="Release1"/>
    <n v="621"/>
    <x v="0"/>
    <x v="672"/>
    <x v="720"/>
    <x v="47"/>
    <n v="0"/>
    <d v="2026-06-09T00:00:00"/>
    <n v="1"/>
    <x v="0"/>
    <s v="22.21-27 Aug"/>
  </r>
  <r>
    <s v="200200280028"/>
    <x v="2"/>
    <s v="HISRI "/>
    <x v="40"/>
    <x v="61"/>
    <n v="12"/>
    <n v="18.830000000000002"/>
    <n v="840.78319999999997"/>
    <n v="0"/>
    <n v="0"/>
    <n v="0"/>
    <n v="0"/>
    <n v="0"/>
    <s v="Release1"/>
    <n v="841"/>
    <x v="0"/>
    <x v="673"/>
    <x v="721"/>
    <x v="41"/>
    <n v="0"/>
    <d v="2026-06-09T00:00:00"/>
    <n v="1"/>
    <x v="0"/>
    <s v="22.21-27 Aug"/>
  </r>
  <r>
    <s v="200200280029"/>
    <x v="2"/>
    <s v="HISRI "/>
    <x v="40"/>
    <x v="38"/>
    <n v="14"/>
    <n v="39.93"/>
    <n v="1920.5864000000001"/>
    <n v="0"/>
    <n v="0"/>
    <n v="0"/>
    <n v="0"/>
    <n v="0"/>
    <s v="Release1"/>
    <n v="1921"/>
    <x v="0"/>
    <x v="674"/>
    <x v="722"/>
    <x v="41"/>
    <n v="0"/>
    <d v="2026-06-09T00:00:00"/>
    <n v="1"/>
    <x v="0"/>
    <s v="22.21-27 Aug"/>
  </r>
  <r>
    <s v="200200280030"/>
    <x v="2"/>
    <s v="HISRI "/>
    <x v="40"/>
    <x v="54"/>
    <n v="14"/>
    <n v="54.990000000000009"/>
    <n v="2432.6311999999998"/>
    <n v="0"/>
    <n v="0"/>
    <n v="0"/>
    <n v="0"/>
    <n v="0"/>
    <s v="Release1"/>
    <n v="2433"/>
    <x v="0"/>
    <x v="675"/>
    <x v="723"/>
    <x v="41"/>
    <n v="0"/>
    <d v="2026-06-09T00:00:00"/>
    <n v="1"/>
    <x v="0"/>
    <s v="22.21-27 Aug"/>
  </r>
  <r>
    <s v="200200280031"/>
    <x v="2"/>
    <s v="HISRI "/>
    <x v="40"/>
    <x v="55"/>
    <n v="4"/>
    <n v="6.02"/>
    <n v="319.26709999999997"/>
    <n v="0"/>
    <n v="0"/>
    <n v="0"/>
    <n v="0"/>
    <n v="0"/>
    <s v="Release1"/>
    <n v="319"/>
    <x v="0"/>
    <x v="676"/>
    <x v="724"/>
    <x v="41"/>
    <n v="0"/>
    <d v="2026-06-09T00:00:00"/>
    <n v="1"/>
    <x v="0"/>
    <s v="22.21-27 Aug"/>
  </r>
  <r>
    <s v="200200280033"/>
    <x v="2"/>
    <s v="HISRI "/>
    <x v="40"/>
    <x v="39"/>
    <n v="7"/>
    <n v="43.01"/>
    <n v="2003.1852999999999"/>
    <n v="0"/>
    <n v="0"/>
    <n v="0"/>
    <n v="0"/>
    <n v="0"/>
    <s v="Release1"/>
    <n v="2003"/>
    <x v="0"/>
    <x v="677"/>
    <x v="725"/>
    <x v="46"/>
    <n v="0"/>
    <d v="2026-06-09T00:00:00"/>
    <n v="1"/>
    <x v="0"/>
    <s v="22.21-27 Aug"/>
  </r>
  <r>
    <s v="200200280034"/>
    <x v="2"/>
    <s v="HISRI "/>
    <x v="40"/>
    <x v="57"/>
    <n v="3"/>
    <n v="6.08"/>
    <n v="289.26690000000002"/>
    <n v="0"/>
    <n v="0"/>
    <n v="0"/>
    <n v="0"/>
    <n v="0"/>
    <s v="Release1"/>
    <n v="289"/>
    <x v="0"/>
    <x v="678"/>
    <x v="726"/>
    <x v="41"/>
    <n v="0"/>
    <d v="2026-06-09T00:00:00"/>
    <n v="1"/>
    <x v="0"/>
    <s v="22.21-27 Aug"/>
  </r>
  <r>
    <s v="200200280035"/>
    <x v="2"/>
    <s v="HISRI "/>
    <x v="40"/>
    <x v="48"/>
    <n v="13"/>
    <n v="34.11"/>
    <n v="1549.8736999999999"/>
    <n v="0"/>
    <n v="0"/>
    <n v="0"/>
    <n v="0"/>
    <n v="0"/>
    <s v="Release1"/>
    <n v="1550"/>
    <x v="0"/>
    <x v="679"/>
    <x v="727"/>
    <x v="41"/>
    <n v="0"/>
    <d v="2026-06-09T00:00:00"/>
    <n v="1"/>
    <x v="0"/>
    <s v="22.21-27 Aug"/>
  </r>
  <r>
    <s v="200200280036"/>
    <x v="2"/>
    <s v="HISRI "/>
    <x v="40"/>
    <x v="96"/>
    <n v="11"/>
    <n v="22.799999999999997"/>
    <n v="972.04140000000007"/>
    <n v="0"/>
    <n v="0"/>
    <n v="176"/>
    <n v="0"/>
    <n v="0"/>
    <s v="Release1"/>
    <n v="796"/>
    <x v="0"/>
    <x v="680"/>
    <x v="728"/>
    <x v="41"/>
    <n v="0"/>
    <d v="2026-06-09T00:00:00"/>
    <n v="1"/>
    <x v="0"/>
    <s v="22.21-27 Aug"/>
  </r>
  <r>
    <s v="200200280037"/>
    <x v="2"/>
    <s v="HISRI "/>
    <x v="40"/>
    <x v="91"/>
    <n v="7"/>
    <n v="18.54"/>
    <n v="913.27729999999997"/>
    <n v="0"/>
    <n v="0"/>
    <n v="0"/>
    <n v="0"/>
    <n v="0"/>
    <s v="Release1"/>
    <n v="913"/>
    <x v="0"/>
    <x v="396"/>
    <x v="729"/>
    <x v="58"/>
    <n v="0"/>
    <d v="2026-06-09T00:00:00"/>
    <n v="1"/>
    <x v="0"/>
    <s v="22.21-27 Aug"/>
  </r>
  <r>
    <s v="200200280038"/>
    <x v="2"/>
    <s v="HISRI "/>
    <x v="40"/>
    <x v="92"/>
    <n v="13"/>
    <n v="75.55"/>
    <n v="3162.8074999999999"/>
    <n v="0"/>
    <n v="0"/>
    <n v="0"/>
    <n v="0"/>
    <n v="0"/>
    <s v="Release1"/>
    <n v="3163"/>
    <x v="0"/>
    <x v="681"/>
    <x v="730"/>
    <x v="58"/>
    <n v="0"/>
    <d v="2026-06-22T00:00:00"/>
    <n v="1"/>
    <x v="0"/>
    <s v="22.21-27 Aug"/>
  </r>
  <r>
    <s v="200200280040"/>
    <x v="2"/>
    <s v="HISRI "/>
    <x v="40"/>
    <x v="49"/>
    <n v="14"/>
    <n v="89.82"/>
    <n v="3819.8259999999996"/>
    <n v="0"/>
    <n v="0"/>
    <n v="0"/>
    <n v="0"/>
    <n v="0"/>
    <s v="Release1"/>
    <n v="3820"/>
    <x v="0"/>
    <x v="682"/>
    <x v="731"/>
    <x v="48"/>
    <n v="0"/>
    <d v="2026-06-30T00:00:00"/>
    <n v="1"/>
    <x v="0"/>
    <s v="22.21-27 Aug"/>
  </r>
  <r>
    <s v="200200280042"/>
    <x v="2"/>
    <s v="HISRI "/>
    <x v="40"/>
    <x v="40"/>
    <n v="14"/>
    <n v="45.73"/>
    <n v="2198.7402999999999"/>
    <n v="0"/>
    <n v="0"/>
    <n v="0"/>
    <n v="0"/>
    <n v="0"/>
    <s v="Release1"/>
    <n v="2199"/>
    <x v="0"/>
    <x v="240"/>
    <x v="732"/>
    <x v="43"/>
    <n v="0"/>
    <d v="2026-08-17T00:00:00"/>
    <n v="1"/>
    <x v="0"/>
    <s v="22.21-27 Aug"/>
  </r>
  <r>
    <s v="200200280043"/>
    <x v="2"/>
    <s v="HISRI "/>
    <x v="40"/>
    <x v="62"/>
    <n v="14"/>
    <n v="49.89"/>
    <n v="2094.2267999999999"/>
    <n v="0"/>
    <n v="0"/>
    <n v="0"/>
    <n v="0"/>
    <n v="0"/>
    <s v="Release1"/>
    <n v="2094"/>
    <x v="0"/>
    <x v="683"/>
    <x v="733"/>
    <x v="58"/>
    <n v="0"/>
    <d v="2026-08-03T00:00:00"/>
    <n v="1"/>
    <x v="0"/>
    <s v="22.21-27 Aug"/>
  </r>
  <r>
    <s v="200200280044"/>
    <x v="2"/>
    <s v="HISRI "/>
    <x v="40"/>
    <x v="24"/>
    <n v="9"/>
    <n v="32.07"/>
    <n v="1294.8708999999999"/>
    <n v="0"/>
    <n v="0"/>
    <n v="0"/>
    <n v="0"/>
    <n v="0"/>
    <s v="Release1"/>
    <n v="1295"/>
    <x v="0"/>
    <x v="120"/>
    <x v="121"/>
    <x v="29"/>
    <n v="0"/>
    <d v="1899-12-30T00:00:00"/>
    <n v="1"/>
    <x v="1"/>
    <s v="22.21-27 Aug"/>
  </r>
  <r>
    <s v="200200290003"/>
    <x v="2"/>
    <s v="MURMA"/>
    <x v="41"/>
    <x v="21"/>
    <n v="14"/>
    <n v="46.339999999999996"/>
    <n v="2116.6273999999999"/>
    <n v="0"/>
    <n v="0"/>
    <n v="0"/>
    <n v="0"/>
    <n v="0"/>
    <s v="Release1"/>
    <n v="2117"/>
    <x v="0"/>
    <x v="371"/>
    <x v="734"/>
    <x v="19"/>
    <n v="0"/>
    <d v="2026-07-13T00:00:00"/>
    <n v="1"/>
    <x v="0"/>
    <s v="22.21-27 Aug"/>
  </r>
  <r>
    <s v="200200290005"/>
    <x v="2"/>
    <s v="MURMA"/>
    <x v="41"/>
    <x v="30"/>
    <n v="13"/>
    <n v="74.27000000000001"/>
    <n v="3145.8793000000001"/>
    <n v="0"/>
    <n v="0"/>
    <n v="0"/>
    <n v="0"/>
    <n v="0"/>
    <s v="Release1"/>
    <n v="3146"/>
    <x v="0"/>
    <x v="684"/>
    <x v="735"/>
    <x v="19"/>
    <n v="0"/>
    <d v="2026-07-13T00:00:00"/>
    <n v="1"/>
    <x v="0"/>
    <s v="22.21-27 Aug"/>
  </r>
  <r>
    <s v="200200290007"/>
    <x v="2"/>
    <s v="MURMA"/>
    <x v="41"/>
    <x v="87"/>
    <n v="7"/>
    <n v="8.85"/>
    <n v="310.36249999999995"/>
    <n v="0"/>
    <n v="0"/>
    <n v="0"/>
    <n v="0"/>
    <n v="0"/>
    <s v="Release1"/>
    <n v="310"/>
    <x v="0"/>
    <x v="685"/>
    <x v="736"/>
    <x v="28"/>
    <n v="0"/>
    <d v="2026-07-13T00:00:00"/>
    <n v="1"/>
    <x v="0"/>
    <s v="22.21-27 Aug"/>
  </r>
  <r>
    <s v="200200290008"/>
    <x v="2"/>
    <s v="MURMA"/>
    <x v="41"/>
    <x v="31"/>
    <n v="3"/>
    <n v="8.17"/>
    <n v="358.44009999999997"/>
    <n v="0"/>
    <n v="0"/>
    <n v="0"/>
    <n v="0"/>
    <n v="0"/>
    <s v="Release1"/>
    <n v="358"/>
    <x v="0"/>
    <x v="120"/>
    <x v="121"/>
    <x v="29"/>
    <n v="0"/>
    <d v="1899-12-30T00:00:00"/>
    <n v="1"/>
    <x v="1"/>
    <s v="22.21-27 Aug"/>
  </r>
  <r>
    <s v="200200290010"/>
    <x v="2"/>
    <s v="MURMA"/>
    <x v="41"/>
    <x v="2"/>
    <n v="14"/>
    <n v="56.230000000000004"/>
    <n v="2293.6026000000002"/>
    <n v="0"/>
    <n v="0"/>
    <n v="0"/>
    <n v="0"/>
    <n v="0"/>
    <s v="Release1"/>
    <n v="2294"/>
    <x v="0"/>
    <x v="686"/>
    <x v="737"/>
    <x v="19"/>
    <n v="0"/>
    <d v="2026-07-13T00:00:00"/>
    <n v="1"/>
    <x v="0"/>
    <s v="22.21-27 Aug"/>
  </r>
  <r>
    <s v="200200290012"/>
    <x v="2"/>
    <s v="MURMA"/>
    <x v="41"/>
    <x v="34"/>
    <n v="14"/>
    <n v="53.99"/>
    <n v="1975.5823"/>
    <n v="0"/>
    <n v="0"/>
    <n v="0"/>
    <n v="0"/>
    <n v="0"/>
    <s v="Release1"/>
    <n v="1976"/>
    <x v="0"/>
    <x v="687"/>
    <x v="738"/>
    <x v="28"/>
    <n v="0"/>
    <d v="2026-07-13T00:00:00"/>
    <n v="1"/>
    <x v="0"/>
    <s v="22.21-27 Aug"/>
  </r>
  <r>
    <s v="200200290014"/>
    <x v="2"/>
    <s v="MURMA"/>
    <x v="41"/>
    <x v="35"/>
    <n v="14"/>
    <n v="42.61"/>
    <n v="1692.3388000000002"/>
    <n v="0"/>
    <n v="0"/>
    <n v="0"/>
    <n v="0"/>
    <n v="0"/>
    <s v="Release1"/>
    <n v="1692"/>
    <x v="0"/>
    <x v="688"/>
    <x v="739"/>
    <x v="49"/>
    <n v="0"/>
    <d v="2026-07-13T00:00:00"/>
    <n v="1"/>
    <x v="0"/>
    <s v="22.21-27 Aug"/>
  </r>
  <r>
    <s v="200200290016"/>
    <x v="2"/>
    <s v="MURMA"/>
    <x v="41"/>
    <x v="3"/>
    <n v="7"/>
    <n v="46.569999999999993"/>
    <n v="1863.6175000000001"/>
    <n v="0"/>
    <n v="0"/>
    <n v="0"/>
    <n v="0"/>
    <n v="0"/>
    <s v="Release1"/>
    <n v="1864"/>
    <x v="0"/>
    <x v="689"/>
    <x v="740"/>
    <x v="19"/>
    <n v="0"/>
    <d v="2026-07-20T00:00:00"/>
    <n v="1"/>
    <x v="0"/>
    <s v="22.21-27 Aug"/>
  </r>
  <r>
    <s v="200200290017"/>
    <x v="2"/>
    <s v="MURMA"/>
    <x v="41"/>
    <x v="4"/>
    <n v="14"/>
    <n v="79.199999999999989"/>
    <n v="3012.1904000000009"/>
    <n v="0"/>
    <n v="0"/>
    <n v="0"/>
    <n v="0"/>
    <n v="0"/>
    <s v="Release1"/>
    <n v="3012"/>
    <x v="0"/>
    <x v="690"/>
    <x v="741"/>
    <x v="28"/>
    <n v="0"/>
    <d v="2026-08-03T00:00:00"/>
    <n v="1"/>
    <x v="0"/>
    <s v="22.21-27 Aug"/>
  </r>
  <r>
    <s v="200200290018"/>
    <x v="2"/>
    <s v="MURMA"/>
    <x v="41"/>
    <x v="88"/>
    <n v="7"/>
    <n v="48.010000000000005"/>
    <n v="1984.5945000000002"/>
    <n v="0"/>
    <n v="0"/>
    <n v="0"/>
    <n v="1900"/>
    <n v="0"/>
    <s v="Release1"/>
    <n v="85"/>
    <x v="0"/>
    <x v="691"/>
    <x v="742"/>
    <x v="45"/>
    <n v="0"/>
    <d v="2026-07-28T00:00:00"/>
    <n v="1"/>
    <x v="0"/>
    <s v="22.21-27 Aug"/>
  </r>
  <r>
    <s v="200200290021"/>
    <x v="2"/>
    <s v="MURMA"/>
    <x v="41"/>
    <x v="59"/>
    <n v="14"/>
    <n v="98.43"/>
    <n v="4071.5170000000007"/>
    <n v="0"/>
    <n v="0"/>
    <n v="0"/>
    <n v="0"/>
    <n v="0"/>
    <s v="Release1"/>
    <n v="4072"/>
    <x v="0"/>
    <x v="692"/>
    <x v="743"/>
    <x v="19"/>
    <n v="0"/>
    <d v="2026-08-17T00:00:00"/>
    <n v="1"/>
    <x v="0"/>
    <s v="22.21-27 Aug"/>
  </r>
  <r>
    <s v="200200290022"/>
    <x v="2"/>
    <s v="MURMA"/>
    <x v="41"/>
    <x v="36"/>
    <n v="14"/>
    <n v="49.720000000000013"/>
    <n v="1929.7574000000004"/>
    <n v="0"/>
    <n v="0"/>
    <n v="0"/>
    <n v="0"/>
    <n v="0"/>
    <s v="Release1"/>
    <n v="1930"/>
    <x v="0"/>
    <x v="693"/>
    <x v="744"/>
    <x v="19"/>
    <n v="0"/>
    <d v="2026-08-17T00:00:00"/>
    <n v="1"/>
    <x v="0"/>
    <s v="22.21-27 Aug"/>
  </r>
  <r>
    <s v="200200290023"/>
    <x v="2"/>
    <s v="MURMA"/>
    <x v="41"/>
    <x v="37"/>
    <n v="7"/>
    <n v="26.58"/>
    <n v="1159.7781"/>
    <n v="0"/>
    <n v="0"/>
    <n v="0"/>
    <n v="0"/>
    <n v="0"/>
    <s v="Release1"/>
    <n v="1160"/>
    <x v="0"/>
    <x v="694"/>
    <x v="745"/>
    <x v="19"/>
    <n v="0"/>
    <d v="2026-08-17T00:00:00"/>
    <n v="1"/>
    <x v="0"/>
    <s v="22.21-27 Aug"/>
  </r>
  <r>
    <s v="200200290024"/>
    <x v="2"/>
    <s v="MURMA"/>
    <x v="41"/>
    <x v="47"/>
    <n v="6"/>
    <n v="17.270000000000003"/>
    <n v="738.05050000000006"/>
    <n v="0"/>
    <n v="0"/>
    <n v="0"/>
    <n v="0"/>
    <n v="0"/>
    <s v="Release1"/>
    <n v="738"/>
    <x v="0"/>
    <x v="695"/>
    <x v="746"/>
    <x v="67"/>
    <n v="0"/>
    <d v="2026-08-24T00:00:00"/>
    <n v="1"/>
    <x v="0"/>
    <s v="22.21-27 Aug"/>
  </r>
  <r>
    <s v="200200290025"/>
    <x v="2"/>
    <s v="MURMA"/>
    <x v="41"/>
    <x v="90"/>
    <n v="14"/>
    <n v="49.14"/>
    <n v="1775.6188"/>
    <n v="0"/>
    <n v="0"/>
    <n v="0"/>
    <n v="0"/>
    <n v="0"/>
    <s v="Release1"/>
    <n v="1776"/>
    <x v="0"/>
    <x v="696"/>
    <x v="747"/>
    <x v="19"/>
    <n v="0"/>
    <d v="2026-08-24T00:00:00"/>
    <n v="1"/>
    <x v="0"/>
    <s v="22.21-27 Aug"/>
  </r>
  <r>
    <s v="200200290026"/>
    <x v="2"/>
    <s v="MURMA"/>
    <x v="41"/>
    <x v="23"/>
    <n v="14"/>
    <n v="63.339999999999996"/>
    <n v="2371.7789000000002"/>
    <n v="0"/>
    <n v="0"/>
    <n v="0"/>
    <n v="1351"/>
    <n v="0"/>
    <s v="Release1"/>
    <n v="1021"/>
    <x v="0"/>
    <x v="120"/>
    <x v="121"/>
    <x v="29"/>
    <n v="0"/>
    <d v="1899-12-30T00:00:00"/>
    <n v="1"/>
    <x v="1"/>
    <s v="22.21-27 Aug"/>
  </r>
  <r>
    <s v="200200290027"/>
    <x v="2"/>
    <s v="MURMA"/>
    <x v="41"/>
    <x v="60"/>
    <n v="5"/>
    <n v="15.01"/>
    <n v="605.80349999999999"/>
    <n v="0"/>
    <n v="0"/>
    <n v="0"/>
    <n v="0"/>
    <n v="0"/>
    <s v="Release1"/>
    <n v="606"/>
    <x v="0"/>
    <x v="120"/>
    <x v="121"/>
    <x v="29"/>
    <n v="0"/>
    <d v="1899-12-30T00:00:00"/>
    <n v="1"/>
    <x v="1"/>
    <s v="22.21-27 Aug"/>
  </r>
  <r>
    <s v="200200290028"/>
    <x v="2"/>
    <s v="MURMA"/>
    <x v="41"/>
    <x v="61"/>
    <n v="2"/>
    <n v="9.9"/>
    <n v="369.62729999999999"/>
    <n v="0"/>
    <n v="0"/>
    <n v="0"/>
    <n v="0"/>
    <n v="0"/>
    <s v="Release1"/>
    <n v="370"/>
    <x v="0"/>
    <x v="120"/>
    <x v="121"/>
    <x v="29"/>
    <n v="0"/>
    <d v="1899-12-30T00:00:00"/>
    <n v="1"/>
    <x v="1"/>
    <s v="22.21-27 Aug"/>
  </r>
  <r>
    <s v="200300010002"/>
    <x v="3"/>
    <s v="Hisri Thakurgaon"/>
    <x v="42"/>
    <x v="0"/>
    <n v="6"/>
    <n v="300.02"/>
    <n v="11877.603799999999"/>
    <n v="2074"/>
    <n v="0"/>
    <n v="0"/>
    <n v="0"/>
    <n v="0"/>
    <n v="0"/>
    <n v="9804"/>
    <x v="0"/>
    <x v="697"/>
    <x v="748"/>
    <x v="30"/>
    <s v="BANK OF INDIA"/>
    <d v="2023-09-30T00:00:00"/>
    <n v="1"/>
    <x v="0"/>
    <s v="22.21-27 Aug"/>
  </r>
  <r>
    <s v="200300010005"/>
    <x v="3"/>
    <s v="Hisri Thakurgaon"/>
    <x v="42"/>
    <x v="30"/>
    <n v="14"/>
    <n v="46.980000000000004"/>
    <n v="1774.0289"/>
    <n v="0"/>
    <n v="0"/>
    <n v="0"/>
    <n v="0"/>
    <n v="0"/>
    <n v="0"/>
    <n v="1774"/>
    <x v="0"/>
    <x v="698"/>
    <x v="749"/>
    <x v="30"/>
    <s v="BANK OF INDIA"/>
    <d v="2023-09-30T00:00:00"/>
    <n v="1"/>
    <x v="0"/>
    <s v="22.21-27 Aug"/>
  </r>
  <r>
    <s v="200300010006"/>
    <x v="3"/>
    <s v="Hisri Thakurgaon"/>
    <x v="42"/>
    <x v="58"/>
    <n v="14"/>
    <n v="42.27000000000001"/>
    <n v="1688.6124999999997"/>
    <n v="0"/>
    <n v="0"/>
    <n v="0"/>
    <n v="0"/>
    <n v="0"/>
    <n v="0"/>
    <n v="1689"/>
    <x v="0"/>
    <x v="63"/>
    <x v="750"/>
    <x v="30"/>
    <s v="BANK OF INDIA"/>
    <d v="2023-09-30T00:00:00"/>
    <n v="1"/>
    <x v="0"/>
    <s v="22.21-27 Aug"/>
  </r>
  <r>
    <s v="200300010007"/>
    <x v="3"/>
    <s v="Hisri Thakurgaon"/>
    <x v="42"/>
    <x v="87"/>
    <n v="6"/>
    <n v="12.49"/>
    <n v="523.04949999999997"/>
    <n v="0"/>
    <n v="0"/>
    <n v="0"/>
    <n v="0"/>
    <n v="0"/>
    <n v="0"/>
    <n v="523"/>
    <x v="0"/>
    <x v="699"/>
    <x v="751"/>
    <x v="51"/>
    <s v="UCO BANK "/>
    <d v="2023-09-30T00:00:00"/>
    <n v="1"/>
    <x v="0"/>
    <s v="22.21-27 Aug"/>
  </r>
  <r>
    <s v="200300010013"/>
    <x v="3"/>
    <s v="Hisri Thakurgaon"/>
    <x v="42"/>
    <x v="22"/>
    <n v="7"/>
    <n v="23.02"/>
    <n v="1070.9143000000001"/>
    <n v="0"/>
    <n v="0"/>
    <n v="0"/>
    <n v="0"/>
    <n v="0"/>
    <n v="0"/>
    <n v="1071"/>
    <x v="0"/>
    <x v="700"/>
    <x v="752"/>
    <x v="46"/>
    <s v="UNION BANK OF INDIA"/>
    <d v="2023-09-30T00:00:00"/>
    <n v="1"/>
    <x v="0"/>
    <s v="22.21-27 Aug"/>
  </r>
  <r>
    <s v="200300010014"/>
    <x v="3"/>
    <s v="Hisri Thakurgaon"/>
    <x v="42"/>
    <x v="35"/>
    <n v="6"/>
    <n v="15.469999999999999"/>
    <n v="911.06979999999999"/>
    <n v="0"/>
    <n v="0"/>
    <n v="0"/>
    <n v="0"/>
    <n v="0"/>
    <n v="0"/>
    <n v="911"/>
    <x v="0"/>
    <x v="701"/>
    <x v="753"/>
    <x v="51"/>
    <s v="UCO BANK "/>
    <d v="2023-09-30T00:00:00"/>
    <n v="1"/>
    <x v="0"/>
    <s v="22.21-27 Aug"/>
  </r>
  <r>
    <s v="200300010015"/>
    <x v="3"/>
    <s v="Hisri Thakurgaon"/>
    <x v="42"/>
    <x v="93"/>
    <n v="14"/>
    <n v="57.53"/>
    <n v="2396.2199000000001"/>
    <n v="0"/>
    <n v="0"/>
    <n v="0"/>
    <n v="0"/>
    <n v="0"/>
    <n v="0"/>
    <n v="2396"/>
    <x v="0"/>
    <x v="702"/>
    <x v="754"/>
    <x v="30"/>
    <s v="BANK OF INDIA"/>
    <d v="2023-11-25T00:00:00"/>
    <n v="1"/>
    <x v="0"/>
    <s v="22.21-27 Aug"/>
  </r>
  <r>
    <s v="200300010020"/>
    <x v="3"/>
    <s v="Hisri Thakurgaon"/>
    <x v="42"/>
    <x v="89"/>
    <n v="14"/>
    <n v="47.989999999999995"/>
    <n v="1825.2922000000003"/>
    <n v="0"/>
    <n v="0"/>
    <n v="0"/>
    <n v="0"/>
    <n v="0"/>
    <n v="0"/>
    <n v="1825"/>
    <x v="0"/>
    <x v="703"/>
    <x v="755"/>
    <x v="30"/>
    <s v="BANK OF INDIA"/>
    <d v="2023-12-16T00:00:00"/>
    <n v="1"/>
    <x v="0"/>
    <s v="22.21-27 Aug"/>
  </r>
  <r>
    <s v="200300010021"/>
    <x v="3"/>
    <s v="Hisri Thakurgaon"/>
    <x v="42"/>
    <x v="59"/>
    <n v="14"/>
    <n v="68.339999999999989"/>
    <n v="3133.4351000000001"/>
    <n v="0"/>
    <n v="0"/>
    <n v="0"/>
    <n v="0"/>
    <n v="0"/>
    <n v="0"/>
    <n v="3133"/>
    <x v="0"/>
    <x v="704"/>
    <x v="756"/>
    <x v="68"/>
    <s v="CANARA BANK"/>
    <d v="2024-01-06T00:00:00"/>
    <n v="1"/>
    <x v="0"/>
    <s v="22.21-27 Aug"/>
  </r>
  <r>
    <s v="200300010022"/>
    <x v="3"/>
    <s v="Hisri Thakurgaon"/>
    <x v="42"/>
    <x v="36"/>
    <n v="7"/>
    <n v="200.63"/>
    <n v="7042.5186000000003"/>
    <n v="0"/>
    <n v="0"/>
    <n v="0"/>
    <n v="0"/>
    <n v="0"/>
    <n v="0"/>
    <n v="7043"/>
    <x v="0"/>
    <x v="705"/>
    <x v="757"/>
    <x v="51"/>
    <s v="UCO BANK "/>
    <d v="2024-02-12T00:00:00"/>
    <n v="1"/>
    <x v="0"/>
    <s v="22.21-27 Aug"/>
  </r>
  <r>
    <s v="200300010023"/>
    <x v="3"/>
    <s v="Hisri Thakurgaon"/>
    <x v="42"/>
    <x v="37"/>
    <n v="3"/>
    <n v="18.060000000000002"/>
    <n v="653.51880000000006"/>
    <n v="0"/>
    <n v="0"/>
    <n v="0"/>
    <n v="0"/>
    <n v="0"/>
    <n v="0"/>
    <n v="654"/>
    <x v="0"/>
    <x v="706"/>
    <x v="758"/>
    <x v="30"/>
    <s v="BANK OF INDIA"/>
    <d v="2024-02-12T00:00:00"/>
    <n v="1"/>
    <x v="0"/>
    <s v="22.21-27 Aug"/>
  </r>
  <r>
    <s v="200300010025"/>
    <x v="3"/>
    <s v="Hisri Thakurgaon"/>
    <x v="42"/>
    <x v="90"/>
    <n v="6"/>
    <n v="20.130000000000003"/>
    <n v="697.67969999999991"/>
    <n v="0"/>
    <n v="0"/>
    <n v="0"/>
    <n v="0"/>
    <n v="0"/>
    <n v="0"/>
    <n v="698"/>
    <x v="0"/>
    <x v="707"/>
    <x v="759"/>
    <x v="30"/>
    <s v="BANK OF INDIA"/>
    <d v="2024-05-11T00:00:00"/>
    <n v="1"/>
    <x v="0"/>
    <s v="22.21-27 Aug"/>
  </r>
  <r>
    <s v="200300010030"/>
    <x v="3"/>
    <s v="Hisri Thakurgaon"/>
    <x v="42"/>
    <x v="54"/>
    <n v="14"/>
    <n v="1715.9"/>
    <n v="57492.483699999997"/>
    <n v="0"/>
    <n v="0"/>
    <n v="0"/>
    <n v="0"/>
    <n v="0"/>
    <n v="0"/>
    <n v="57492"/>
    <x v="0"/>
    <x v="708"/>
    <x v="760"/>
    <x v="30"/>
    <s v="BANK OF INDIA"/>
    <d v="2024-06-15T00:00:00"/>
    <n v="1"/>
    <x v="0"/>
    <s v="22.21-27 Aug"/>
  </r>
  <r>
    <s v="200300010036"/>
    <x v="3"/>
    <s v="Hisri Thakurgaon"/>
    <x v="42"/>
    <x v="96"/>
    <n v="7"/>
    <n v="161.51"/>
    <n v="6277.5368000000008"/>
    <n v="0"/>
    <n v="0"/>
    <n v="0"/>
    <n v="0"/>
    <n v="0"/>
    <n v="0"/>
    <n v="6278"/>
    <x v="0"/>
    <x v="709"/>
    <x v="761"/>
    <x v="43"/>
    <s v="BANK OF BARODA"/>
    <d v="2024-07-13T00:00:00"/>
    <n v="1"/>
    <x v="0"/>
    <s v="22.21-27 Aug"/>
  </r>
  <r>
    <s v="200300010037"/>
    <x v="3"/>
    <s v="Hisri Thakurgaon"/>
    <x v="42"/>
    <x v="91"/>
    <n v="14"/>
    <n v="858.51"/>
    <n v="36065.753499999999"/>
    <n v="0"/>
    <n v="0"/>
    <n v="0"/>
    <n v="0"/>
    <n v="0"/>
    <n v="0"/>
    <n v="36066"/>
    <x v="0"/>
    <x v="710"/>
    <x v="762"/>
    <x v="43"/>
    <s v="BANK OF BARODA"/>
    <d v="2024-07-13T00:00:00"/>
    <n v="1"/>
    <x v="0"/>
    <s v="22.21-27 Aug"/>
  </r>
  <r>
    <s v="200300010040"/>
    <x v="3"/>
    <s v="Hisri Thakurgaon"/>
    <x v="42"/>
    <x v="49"/>
    <n v="14"/>
    <n v="40.819999999999993"/>
    <n v="1513.7554"/>
    <n v="0"/>
    <n v="0"/>
    <n v="0"/>
    <n v="0"/>
    <n v="0"/>
    <n v="0"/>
    <n v="1514"/>
    <x v="0"/>
    <x v="711"/>
    <x v="763"/>
    <x v="30"/>
    <s v="BANK OF INDIA"/>
    <d v="2024-09-07T00:00:00"/>
    <n v="1"/>
    <x v="0"/>
    <s v="22.21-27 Aug"/>
  </r>
  <r>
    <s v="200300010041"/>
    <x v="3"/>
    <s v="Hisri Thakurgaon"/>
    <x v="42"/>
    <x v="50"/>
    <n v="9"/>
    <n v="420.29"/>
    <n v="17751.990700000002"/>
    <n v="0"/>
    <n v="0"/>
    <n v="0"/>
    <n v="0"/>
    <n v="0"/>
    <n v="0"/>
    <n v="17752"/>
    <x v="0"/>
    <x v="712"/>
    <x v="764"/>
    <x v="19"/>
    <s v="STATE BANK OF INDIA"/>
    <d v="2024-10-07T00:00:00"/>
    <n v="1"/>
    <x v="0"/>
    <s v="22.21-27 Aug"/>
  </r>
  <r>
    <s v="200300010045"/>
    <x v="3"/>
    <s v="Hisri Thakurgaon"/>
    <x v="42"/>
    <x v="41"/>
    <n v="13"/>
    <n v="140.35"/>
    <n v="6022.0166999999992"/>
    <n v="0"/>
    <n v="0"/>
    <n v="0"/>
    <n v="0"/>
    <n v="0"/>
    <n v="0"/>
    <n v="6022"/>
    <x v="0"/>
    <x v="608"/>
    <x v="765"/>
    <x v="51"/>
    <s v="UCO BANK "/>
    <d v="2024-12-16T00:00:00"/>
    <n v="1"/>
    <x v="0"/>
    <s v="22.21-27 Aug"/>
  </r>
  <r>
    <s v="200300010046"/>
    <x v="3"/>
    <s v="Hisri Thakurgaon"/>
    <x v="42"/>
    <x v="6"/>
    <n v="9"/>
    <n v="18.669999999999998"/>
    <n v="821.83200000000011"/>
    <n v="0"/>
    <n v="0"/>
    <n v="0"/>
    <n v="0"/>
    <n v="0"/>
    <n v="0"/>
    <n v="822"/>
    <x v="0"/>
    <x v="191"/>
    <x v="766"/>
    <x v="30"/>
    <n v="0"/>
    <d v="1899-12-30T00:00:00"/>
    <n v="1"/>
    <x v="0"/>
    <s v="22.21-27 Aug"/>
  </r>
  <r>
    <s v="200300010049"/>
    <x v="3"/>
    <s v="Hisri Thakurgaon"/>
    <x v="42"/>
    <x v="148"/>
    <n v="13"/>
    <n v="120.85"/>
    <n v="4055.3873999999996"/>
    <n v="0"/>
    <n v="0"/>
    <n v="0"/>
    <n v="0"/>
    <n v="0"/>
    <n v="0"/>
    <n v="4055"/>
    <x v="0"/>
    <x v="713"/>
    <x v="767"/>
    <x v="51"/>
    <n v="0"/>
    <d v="2025-07-05T00:00:00"/>
    <n v="1"/>
    <x v="0"/>
    <s v="22.21-27 Aug"/>
  </r>
  <r>
    <s v="200300010054"/>
    <x v="3"/>
    <s v="Hisri Thakurgaon"/>
    <x v="42"/>
    <x v="44"/>
    <n v="12"/>
    <n v="24.67"/>
    <n v="1056.1548"/>
    <n v="0"/>
    <n v="0"/>
    <n v="0"/>
    <n v="0"/>
    <n v="0"/>
    <n v="0"/>
    <n v="1056"/>
    <x v="0"/>
    <x v="714"/>
    <x v="768"/>
    <x v="30"/>
    <n v="0"/>
    <d v="2026-04-28T00:00:00"/>
    <n v="1"/>
    <x v="0"/>
    <s v="22.21-27 Aug"/>
  </r>
  <r>
    <s v="200300020002"/>
    <x v="3"/>
    <s v="UMEDANDA"/>
    <x v="43"/>
    <x v="0"/>
    <n v="14"/>
    <n v="52"/>
    <n v="2071.7352000000001"/>
    <n v="0"/>
    <n v="0"/>
    <n v="409.63000000000102"/>
    <n v="0"/>
    <n v="0"/>
    <n v="0"/>
    <n v="1662"/>
    <x v="0"/>
    <x v="715"/>
    <x v="769"/>
    <x v="69"/>
    <s v="Indian bank"/>
    <d v="2024-06-01T00:00:00"/>
    <n v="1"/>
    <x v="0"/>
    <s v="22.21-27 Aug"/>
  </r>
  <r>
    <s v="200300020022"/>
    <x v="3"/>
    <s v="UMEDANDA"/>
    <x v="43"/>
    <x v="36"/>
    <n v="2"/>
    <n v="1.92"/>
    <n v="71.751000000000005"/>
    <n v="0"/>
    <n v="0"/>
    <n v="0"/>
    <n v="0"/>
    <n v="0"/>
    <n v="0"/>
    <n v="72"/>
    <x v="0"/>
    <x v="716"/>
    <x v="770"/>
    <x v="69"/>
    <s v="Indian bank"/>
    <d v="2024-06-15T00:00:00"/>
    <n v="1"/>
    <x v="0"/>
    <s v="22.21-27 Aug"/>
  </r>
  <r>
    <s v="200300020027"/>
    <x v="3"/>
    <s v="UMEDANDA"/>
    <x v="43"/>
    <x v="60"/>
    <n v="7"/>
    <n v="14.940000000000001"/>
    <n v="781.59869999999989"/>
    <n v="0"/>
    <n v="0"/>
    <n v="0"/>
    <n v="0"/>
    <n v="0"/>
    <n v="0"/>
    <n v="782"/>
    <x v="0"/>
    <x v="717"/>
    <x v="771"/>
    <x v="69"/>
    <s v="Indian bank"/>
    <d v="2024-06-29T00:00:00"/>
    <n v="1"/>
    <x v="0"/>
    <s v="22.21-27 Aug"/>
  </r>
  <r>
    <s v="200300020035"/>
    <x v="3"/>
    <s v="UMEDANDA"/>
    <x v="43"/>
    <x v="48"/>
    <n v="14"/>
    <n v="503.81000000000006"/>
    <n v="19817.092000000001"/>
    <n v="0"/>
    <n v="0"/>
    <n v="0"/>
    <n v="0"/>
    <n v="0"/>
    <n v="0"/>
    <n v="19817"/>
    <x v="0"/>
    <x v="718"/>
    <x v="772"/>
    <x v="69"/>
    <s v="Indian Bank "/>
    <d v="2024-09-30T00:00:00"/>
    <n v="1"/>
    <x v="0"/>
    <s v="22.21-27 Aug"/>
  </r>
  <r>
    <s v="200300020044"/>
    <x v="3"/>
    <s v="UMEDANDA"/>
    <x v="43"/>
    <x v="24"/>
    <n v="14"/>
    <n v="46.42"/>
    <n v="1945.7452999999998"/>
    <n v="0"/>
    <n v="0"/>
    <n v="0"/>
    <n v="0"/>
    <n v="0"/>
    <n v="0"/>
    <n v="1946"/>
    <x v="0"/>
    <x v="231"/>
    <x v="773"/>
    <x v="69"/>
    <n v="0"/>
    <d v="1899-12-30T00:00:00"/>
    <n v="1"/>
    <x v="0"/>
    <s v="22.21-27 Aug"/>
  </r>
  <r>
    <s v="200300020046"/>
    <x v="3"/>
    <s v="UMEDANDA"/>
    <x v="43"/>
    <x v="6"/>
    <n v="14"/>
    <n v="43.459999999999987"/>
    <n v="1496.4014000000004"/>
    <n v="0"/>
    <n v="0"/>
    <n v="0"/>
    <n v="0"/>
    <n v="0"/>
    <n v="0"/>
    <n v="1496"/>
    <x v="0"/>
    <x v="719"/>
    <x v="774"/>
    <x v="69"/>
    <n v="0"/>
    <d v="1899-12-30T00:00:00"/>
    <n v="1"/>
    <x v="0"/>
    <s v="22.21-27 Aug"/>
  </r>
  <r>
    <s v="200300020048"/>
    <x v="3"/>
    <s v="UMEDANDA"/>
    <x v="43"/>
    <x v="8"/>
    <n v="7"/>
    <n v="48.45"/>
    <n v="2301.7899000000002"/>
    <n v="0"/>
    <n v="0"/>
    <n v="0"/>
    <n v="0"/>
    <n v="0"/>
    <n v="0"/>
    <n v="2302"/>
    <x v="0"/>
    <x v="720"/>
    <x v="775"/>
    <x v="69"/>
    <n v="0"/>
    <d v="2025-09-16T00:00:00"/>
    <n v="1"/>
    <x v="0"/>
    <s v="22.21-27 Aug"/>
  </r>
  <r>
    <s v="200300020051"/>
    <x v="3"/>
    <s v="UMEDANDA"/>
    <x v="43"/>
    <x v="10"/>
    <n v="4"/>
    <n v="6.08"/>
    <n v="265.90440000000001"/>
    <n v="0"/>
    <n v="0"/>
    <n v="0"/>
    <n v="0"/>
    <n v="0"/>
    <n v="0"/>
    <n v="266"/>
    <x v="0"/>
    <x v="721"/>
    <x v="776"/>
    <x v="69"/>
    <n v="0"/>
    <d v="2026-02-02T00:00:00"/>
    <n v="1"/>
    <x v="0"/>
    <s v="22.21-27 Aug"/>
  </r>
  <r>
    <s v="200300020052"/>
    <x v="3"/>
    <s v="UMEDANDA"/>
    <x v="43"/>
    <x v="42"/>
    <n v="7"/>
    <n v="20.49"/>
    <n v="926.28749999999991"/>
    <n v="0"/>
    <n v="0"/>
    <n v="0"/>
    <n v="0"/>
    <n v="0"/>
    <n v="0"/>
    <n v="926"/>
    <x v="0"/>
    <x v="722"/>
    <x v="777"/>
    <x v="70"/>
    <n v="0"/>
    <d v="2026-03-30T00:00:00"/>
    <n v="1"/>
    <x v="0"/>
    <s v="22.21-27 Aug"/>
  </r>
  <r>
    <s v="200300020053"/>
    <x v="3"/>
    <s v="UMEDANDA"/>
    <x v="43"/>
    <x v="43"/>
    <n v="14"/>
    <n v="12.990000000000002"/>
    <n v="515.86609999999996"/>
    <n v="0"/>
    <n v="0"/>
    <n v="0"/>
    <n v="0"/>
    <n v="0"/>
    <n v="0"/>
    <n v="516"/>
    <x v="0"/>
    <x v="31"/>
    <x v="778"/>
    <x v="69"/>
    <n v="0"/>
    <d v="2026-07-13T00:00:00"/>
    <n v="1"/>
    <x v="0"/>
    <s v="22.21-27 Aug"/>
  </r>
  <r>
    <s v="200300090004"/>
    <x v="3"/>
    <s v="SURID"/>
    <x v="44"/>
    <x v="1"/>
    <n v="13"/>
    <n v="20.07"/>
    <n v="924.8755000000001"/>
    <n v="0"/>
    <n v="0"/>
    <n v="0"/>
    <n v="0"/>
    <n v="0"/>
    <s v="Release1"/>
    <n v="925"/>
    <x v="0"/>
    <x v="723"/>
    <x v="779"/>
    <x v="30"/>
    <s v="BANK OF INDIA"/>
    <d v="2024-01-27T00:00:00"/>
    <n v="1"/>
    <x v="0"/>
    <s v="22.21-27 Aug"/>
  </r>
  <r>
    <s v="200300090005"/>
    <x v="3"/>
    <s v="SURID"/>
    <x v="44"/>
    <x v="30"/>
    <n v="13"/>
    <n v="28.359999999999996"/>
    <n v="1369.6595999999997"/>
    <n v="0"/>
    <n v="0"/>
    <n v="0"/>
    <n v="0"/>
    <n v="0"/>
    <s v="Release1"/>
    <n v="1370"/>
    <x v="0"/>
    <x v="724"/>
    <x v="780"/>
    <x v="30"/>
    <s v="BANK OF INDIA"/>
    <d v="2024-01-27T00:00:00"/>
    <n v="1"/>
    <x v="0"/>
    <s v="22.21-27 Aug"/>
  </r>
  <r>
    <s v="200300090006"/>
    <x v="3"/>
    <s v="SURID"/>
    <x v="44"/>
    <x v="58"/>
    <n v="14"/>
    <n v="31"/>
    <n v="1305.2416000000001"/>
    <n v="0"/>
    <n v="0"/>
    <n v="0"/>
    <n v="0"/>
    <n v="0"/>
    <s v="Release1"/>
    <n v="1305"/>
    <x v="0"/>
    <x v="725"/>
    <x v="781"/>
    <x v="51"/>
    <s v="UCO BANK "/>
    <d v="2024-01-27T00:00:00"/>
    <n v="1"/>
    <x v="0"/>
    <s v="22.21-27 Aug"/>
  </r>
  <r>
    <s v="200300090007"/>
    <x v="3"/>
    <s v="SURID"/>
    <x v="44"/>
    <x v="87"/>
    <n v="7"/>
    <n v="16.8"/>
    <n v="712.51120000000003"/>
    <n v="0"/>
    <n v="0"/>
    <n v="0"/>
    <n v="0"/>
    <n v="0"/>
    <s v="Release1"/>
    <n v="713"/>
    <x v="0"/>
    <x v="726"/>
    <x v="782"/>
    <x v="30"/>
    <s v="BANK OF INDIA"/>
    <d v="2024-02-03T00:00:00"/>
    <n v="1"/>
    <x v="0"/>
    <s v="22.21-27 Aug"/>
  </r>
  <r>
    <s v="200300090008"/>
    <x v="3"/>
    <s v="SURID"/>
    <x v="44"/>
    <x v="31"/>
    <n v="6"/>
    <n v="9.9499999999999993"/>
    <n v="588.09839999999997"/>
    <n v="0"/>
    <n v="0"/>
    <n v="0"/>
    <n v="0"/>
    <n v="0"/>
    <s v="Release1"/>
    <n v="588"/>
    <x v="0"/>
    <x v="727"/>
    <x v="783"/>
    <x v="30"/>
    <s v="BANK OF INDIA"/>
    <d v="2024-02-03T00:00:00"/>
    <n v="1"/>
    <x v="0"/>
    <s v="22.21-27 Aug"/>
  </r>
  <r>
    <s v="200300090013"/>
    <x v="3"/>
    <s v="SURID"/>
    <x v="44"/>
    <x v="22"/>
    <n v="6"/>
    <n v="15.120000000000001"/>
    <n v="659.2206000000001"/>
    <n v="0"/>
    <n v="0"/>
    <n v="0"/>
    <n v="0"/>
    <n v="0"/>
    <s v="Release1"/>
    <n v="659"/>
    <x v="0"/>
    <x v="728"/>
    <x v="784"/>
    <x v="30"/>
    <s v="BANK OF INDIA"/>
    <d v="2024-02-03T00:00:00"/>
    <n v="1"/>
    <x v="0"/>
    <s v="22.21-27 Aug"/>
  </r>
  <r>
    <s v="200300090016"/>
    <x v="3"/>
    <s v="SURID"/>
    <x v="44"/>
    <x v="3"/>
    <n v="7"/>
    <n v="25.570000000000004"/>
    <n v="1114.3290999999999"/>
    <n v="0"/>
    <n v="0"/>
    <n v="50"/>
    <n v="0"/>
    <n v="0"/>
    <s v="Release1"/>
    <n v="1064"/>
    <x v="0"/>
    <x v="729"/>
    <x v="785"/>
    <x v="30"/>
    <s v="BANK OF INDIA"/>
    <d v="2024-03-04T00:00:00"/>
    <n v="1"/>
    <x v="0"/>
    <s v="22.21-27 Aug"/>
  </r>
  <r>
    <s v="200300090019"/>
    <x v="3"/>
    <s v="SURID"/>
    <x v="44"/>
    <x v="5"/>
    <n v="7"/>
    <n v="16"/>
    <n v="773.0018"/>
    <n v="0"/>
    <n v="0"/>
    <n v="0"/>
    <n v="0"/>
    <n v="0"/>
    <s v="Release1"/>
    <n v="773"/>
    <x v="0"/>
    <x v="730"/>
    <x v="786"/>
    <x v="30"/>
    <s v="BANK OF INDIA"/>
    <d v="2024-06-15T00:00:00"/>
    <n v="1"/>
    <x v="0"/>
    <s v="22.21-27 Aug"/>
  </r>
  <r>
    <s v="200300090020"/>
    <x v="3"/>
    <s v="SURID"/>
    <x v="44"/>
    <x v="89"/>
    <n v="7"/>
    <n v="8.19"/>
    <n v="405.17199999999997"/>
    <n v="0"/>
    <n v="0"/>
    <n v="0"/>
    <n v="0"/>
    <n v="0"/>
    <s v="Release1"/>
    <n v="405"/>
    <x v="0"/>
    <x v="731"/>
    <x v="787"/>
    <x v="30"/>
    <s v="BANK OF INDIA"/>
    <d v="2024-07-08T00:00:00"/>
    <n v="1"/>
    <x v="0"/>
    <s v="22.21-27 Aug"/>
  </r>
  <r>
    <s v="200300090022"/>
    <x v="3"/>
    <s v="SURID"/>
    <x v="44"/>
    <x v="36"/>
    <n v="5"/>
    <n v="6.51"/>
    <n v="282.19200000000001"/>
    <n v="0"/>
    <n v="0"/>
    <n v="0"/>
    <n v="0"/>
    <n v="0"/>
    <s v="Release1"/>
    <n v="282"/>
    <x v="0"/>
    <x v="732"/>
    <x v="788"/>
    <x v="30"/>
    <s v="BANK OF INDIA"/>
    <d v="2024-08-05T00:00:00"/>
    <n v="1"/>
    <x v="0"/>
    <s v="22.21-27 Aug"/>
  </r>
  <r>
    <s v="200300090025"/>
    <x v="3"/>
    <s v="SURID"/>
    <x v="44"/>
    <x v="90"/>
    <n v="7"/>
    <n v="15.760000000000002"/>
    <n v="1070.116"/>
    <n v="0"/>
    <n v="0"/>
    <n v="0"/>
    <n v="0"/>
    <n v="0"/>
    <s v="Release1"/>
    <n v="1070"/>
    <x v="0"/>
    <x v="733"/>
    <x v="789"/>
    <x v="30"/>
    <s v="BANK OF INDIA"/>
    <d v="2024-12-16T00:00:00"/>
    <n v="1"/>
    <x v="0"/>
    <s v="22.21-27 Aug"/>
  </r>
  <r>
    <s v="200300090033"/>
    <x v="3"/>
    <s v="SURID"/>
    <x v="44"/>
    <x v="39"/>
    <n v="7"/>
    <n v="18.369999999999997"/>
    <n v="823.15440000000001"/>
    <n v="0"/>
    <n v="0"/>
    <n v="0"/>
    <n v="0"/>
    <n v="0"/>
    <s v="Release1"/>
    <n v="823"/>
    <x v="0"/>
    <x v="734"/>
    <x v="790"/>
    <x v="69"/>
    <n v="0"/>
    <d v="2025-08-12T00:00:00"/>
    <n v="1"/>
    <x v="0"/>
    <s v="22.21-27 Aug"/>
  </r>
  <r>
    <s v="200300090035"/>
    <x v="3"/>
    <s v="SURID"/>
    <x v="44"/>
    <x v="48"/>
    <n v="7"/>
    <n v="9.7199999999999989"/>
    <n v="652.09159999999997"/>
    <n v="0"/>
    <n v="0"/>
    <n v="0"/>
    <n v="0"/>
    <n v="0"/>
    <s v="Release1"/>
    <n v="652"/>
    <x v="0"/>
    <x v="735"/>
    <x v="791"/>
    <x v="69"/>
    <n v="0"/>
    <d v="2025-08-12T00:00:00"/>
    <n v="1"/>
    <x v="0"/>
    <s v="22.21-27 Aug"/>
  </r>
  <r>
    <s v="200300090038"/>
    <x v="3"/>
    <s v="SURID"/>
    <x v="44"/>
    <x v="92"/>
    <n v="14"/>
    <n v="120.6"/>
    <n v="4842.3489"/>
    <n v="0"/>
    <n v="0"/>
    <n v="50"/>
    <n v="0"/>
    <n v="0"/>
    <s v="Release1"/>
    <n v="4792"/>
    <x v="0"/>
    <x v="564"/>
    <x v="792"/>
    <x v="30"/>
    <n v="0"/>
    <d v="2025-10-13T00:00:00"/>
    <n v="1"/>
    <x v="0"/>
    <s v="22.21-27 Aug"/>
  </r>
  <r>
    <s v="200300090039"/>
    <x v="3"/>
    <s v="SURID"/>
    <x v="44"/>
    <x v="103"/>
    <n v="10"/>
    <n v="19.38"/>
    <n v="860.41810000000009"/>
    <n v="0"/>
    <n v="0"/>
    <n v="0"/>
    <n v="0"/>
    <n v="0"/>
    <s v="Release1"/>
    <n v="860"/>
    <x v="0"/>
    <x v="736"/>
    <x v="793"/>
    <x v="71"/>
    <n v="0"/>
    <d v="2025-10-13T00:00:00"/>
    <n v="1"/>
    <x v="0"/>
    <s v="22.21-27 Aug"/>
  </r>
  <r>
    <s v="200300090041"/>
    <x v="3"/>
    <s v="SURID"/>
    <x v="44"/>
    <x v="50"/>
    <n v="5"/>
    <n v="4.9799999999999995"/>
    <n v="318.66000000000003"/>
    <n v="0"/>
    <n v="0"/>
    <n v="0"/>
    <n v="0"/>
    <n v="0"/>
    <s v="Release1"/>
    <n v="319"/>
    <x v="0"/>
    <x v="737"/>
    <x v="794"/>
    <x v="69"/>
    <n v="0"/>
    <d v="2025-11-10T00:00:00"/>
    <n v="1"/>
    <x v="0"/>
    <s v="22.21-27 Aug"/>
  </r>
  <r>
    <s v="200300090043"/>
    <x v="3"/>
    <s v="SURID"/>
    <x v="44"/>
    <x v="62"/>
    <n v="14"/>
    <n v="68.97"/>
    <n v="3137.4377000000004"/>
    <n v="0"/>
    <n v="0"/>
    <n v="0"/>
    <n v="0"/>
    <n v="0"/>
    <s v="Release1"/>
    <n v="3137"/>
    <x v="0"/>
    <x v="738"/>
    <x v="795"/>
    <x v="30"/>
    <n v="0"/>
    <d v="2026-01-12T00:00:00"/>
    <n v="1"/>
    <x v="0"/>
    <s v="22.21-27 Aug"/>
  </r>
  <r>
    <s v="200300090044"/>
    <x v="3"/>
    <s v="SURID"/>
    <x v="44"/>
    <x v="24"/>
    <n v="7"/>
    <n v="10.38"/>
    <n v="434.33370000000002"/>
    <n v="0"/>
    <n v="0"/>
    <n v="0"/>
    <n v="0"/>
    <n v="0"/>
    <s v="Release1"/>
    <n v="434"/>
    <x v="0"/>
    <x v="739"/>
    <x v="796"/>
    <x v="30"/>
    <n v="0"/>
    <d v="2026-03-16T00:00:00"/>
    <n v="1"/>
    <x v="0"/>
    <s v="22.21-27 Aug"/>
  </r>
  <r>
    <s v="200300090046"/>
    <x v="3"/>
    <s v="SURID"/>
    <x v="44"/>
    <x v="6"/>
    <n v="7"/>
    <n v="9.48"/>
    <n v="416.15890000000002"/>
    <n v="0"/>
    <n v="0"/>
    <n v="0"/>
    <n v="0"/>
    <n v="0"/>
    <s v="Release1"/>
    <n v="416"/>
    <x v="0"/>
    <x v="740"/>
    <x v="797"/>
    <x v="30"/>
    <n v="0"/>
    <d v="1899-12-30T00:00:00"/>
    <n v="1"/>
    <x v="0"/>
    <s v="22.21-27 Aug"/>
  </r>
  <r>
    <s v="200300090047"/>
    <x v="3"/>
    <s v="SURID"/>
    <x v="44"/>
    <x v="7"/>
    <n v="7"/>
    <n v="12.210000000000003"/>
    <n v="535.40819999999997"/>
    <n v="0"/>
    <n v="0"/>
    <n v="0"/>
    <n v="0"/>
    <n v="0"/>
    <s v="Release1"/>
    <n v="535"/>
    <x v="0"/>
    <x v="741"/>
    <x v="798"/>
    <x v="72"/>
    <n v="0"/>
    <d v="2026-04-04T00:00:00"/>
    <n v="1"/>
    <x v="0"/>
    <s v="22.21-27 Aug"/>
  </r>
  <r>
    <s v="200300090048"/>
    <x v="3"/>
    <s v="SURID"/>
    <x v="44"/>
    <x v="8"/>
    <n v="6"/>
    <n v="11.75"/>
    <n v="479.51560000000001"/>
    <n v="0"/>
    <n v="0"/>
    <n v="0"/>
    <n v="0"/>
    <n v="0"/>
    <s v="Release1"/>
    <n v="480"/>
    <x v="0"/>
    <x v="742"/>
    <x v="799"/>
    <x v="30"/>
    <n v="0"/>
    <d v="2026-04-20T00:00:00"/>
    <n v="1"/>
    <x v="0"/>
    <s v="22.21-27 Aug"/>
  </r>
  <r>
    <s v="200300090049"/>
    <x v="3"/>
    <s v="SURID"/>
    <x v="44"/>
    <x v="148"/>
    <n v="7"/>
    <n v="23.869999999999997"/>
    <n v="859.26030000000014"/>
    <n v="0"/>
    <n v="0"/>
    <n v="0"/>
    <n v="0"/>
    <n v="0"/>
    <s v="Release1"/>
    <n v="859"/>
    <x v="0"/>
    <x v="743"/>
    <x v="800"/>
    <x v="30"/>
    <n v="0"/>
    <d v="2026-07-13T00:00:00"/>
    <n v="1"/>
    <x v="0"/>
    <s v="22.21-27 Aug"/>
  </r>
  <r>
    <s v="200300090050"/>
    <x v="3"/>
    <s v="SURID"/>
    <x v="44"/>
    <x v="9"/>
    <n v="7"/>
    <n v="13.59"/>
    <n v="507.26310000000001"/>
    <n v="0"/>
    <n v="0"/>
    <n v="0"/>
    <n v="0"/>
    <n v="0"/>
    <s v="Release1"/>
    <n v="507"/>
    <x v="0"/>
    <x v="744"/>
    <x v="801"/>
    <x v="30"/>
    <n v="0"/>
    <d v="2026-08-03T00:00:00"/>
    <n v="1"/>
    <x v="0"/>
    <s v="22.21-27 Aug"/>
  </r>
  <r>
    <s v="200300090051"/>
    <x v="3"/>
    <s v="SURID"/>
    <x v="44"/>
    <x v="10"/>
    <n v="7"/>
    <n v="3.06"/>
    <n v="131.29250000000002"/>
    <n v="0"/>
    <n v="0"/>
    <n v="0"/>
    <n v="0"/>
    <n v="0"/>
    <s v="Release1"/>
    <n v="131"/>
    <x v="0"/>
    <x v="745"/>
    <x v="802"/>
    <x v="30"/>
    <n v="0"/>
    <d v="2026-08-03T00:00:00"/>
    <n v="1"/>
    <x v="0"/>
    <s v="22.21-27 Aug"/>
  </r>
  <r>
    <s v="200300090052"/>
    <x v="3"/>
    <s v="SURID"/>
    <x v="44"/>
    <x v="42"/>
    <n v="14"/>
    <n v="36.1"/>
    <n v="1847.3611000000003"/>
    <n v="0"/>
    <n v="0"/>
    <n v="49"/>
    <n v="0"/>
    <n v="0"/>
    <s v="Release1"/>
    <n v="1798"/>
    <x v="0"/>
    <x v="746"/>
    <x v="803"/>
    <x v="51"/>
    <n v="0"/>
    <d v="2026-08-03T00:00:00"/>
    <n v="1"/>
    <x v="0"/>
    <s v="22.21-27 Aug"/>
  </r>
  <r>
    <s v="200300090053"/>
    <x v="3"/>
    <s v="SURID"/>
    <x v="44"/>
    <x v="43"/>
    <n v="10"/>
    <n v="19.07"/>
    <n v="787.20680000000004"/>
    <n v="0"/>
    <n v="0"/>
    <n v="0"/>
    <n v="0"/>
    <n v="0"/>
    <s v="Release1"/>
    <n v="787"/>
    <x v="0"/>
    <x v="747"/>
    <x v="804"/>
    <x v="30"/>
    <n v="0"/>
    <d v="2026-08-24T00:00:00"/>
    <n v="1"/>
    <x v="0"/>
    <s v="22.21-27 Aug"/>
  </r>
  <r>
    <s v="200400010003"/>
    <x v="4"/>
    <s v="CHOREYA"/>
    <x v="45"/>
    <x v="21"/>
    <n v="11"/>
    <n v="1291.98"/>
    <n v="45125.198599999996"/>
    <n v="17647"/>
    <n v="0"/>
    <n v="55"/>
    <n v="2540"/>
    <n v="0"/>
    <s v="Release1"/>
    <n v="24883"/>
    <x v="0"/>
    <x v="748"/>
    <x v="805"/>
    <x v="73"/>
    <s v="BANK OF INDIA"/>
    <d v="2024-08-12T00:00:00"/>
    <n v="1"/>
    <x v="0"/>
    <s v="22.21-27 Aug"/>
  </r>
  <r>
    <s v="200400010005"/>
    <x v="4"/>
    <s v="CHOREYA"/>
    <x v="45"/>
    <x v="30"/>
    <n v="14"/>
    <n v="43.949999999999996"/>
    <n v="1819.2720000000002"/>
    <n v="0"/>
    <n v="0"/>
    <n v="0"/>
    <n v="0"/>
    <n v="0"/>
    <s v="Release1"/>
    <n v="1819"/>
    <x v="0"/>
    <x v="749"/>
    <x v="806"/>
    <x v="19"/>
    <s v="STATE BANK OF INDIA"/>
    <d v="2024-08-12T00:00:00"/>
    <n v="1"/>
    <x v="0"/>
    <s v="22.21-27 Aug"/>
  </r>
  <r>
    <s v="200400010006"/>
    <x v="4"/>
    <s v="CHOREYA"/>
    <x v="45"/>
    <x v="58"/>
    <n v="7"/>
    <n v="25.640000000000004"/>
    <n v="1153.8471"/>
    <n v="0"/>
    <n v="0"/>
    <n v="0"/>
    <n v="0"/>
    <n v="0"/>
    <s v="Release1"/>
    <n v="1154"/>
    <x v="0"/>
    <x v="750"/>
    <x v="807"/>
    <x v="74"/>
    <s v="PUNJAB NATIONAL BANK "/>
    <d v="2024-08-12T00:00:00"/>
    <n v="1"/>
    <x v="0"/>
    <s v="22.21-27 Aug"/>
  </r>
  <r>
    <s v="200400010008"/>
    <x v="4"/>
    <s v="CHOREYA"/>
    <x v="45"/>
    <x v="31"/>
    <n v="14"/>
    <n v="44.93"/>
    <n v="1959.7308000000003"/>
    <n v="0"/>
    <n v="0"/>
    <n v="0"/>
    <n v="0"/>
    <n v="0"/>
    <s v="Release1"/>
    <n v="1960"/>
    <x v="0"/>
    <x v="751"/>
    <x v="808"/>
    <x v="19"/>
    <s v="STATE BANK OF INDIA"/>
    <d v="2024-08-12T00:00:00"/>
    <n v="1"/>
    <x v="0"/>
    <s v="22.21-27 Aug"/>
  </r>
  <r>
    <s v="200400010009"/>
    <x v="4"/>
    <s v="CHOREYA"/>
    <x v="45"/>
    <x v="32"/>
    <n v="12"/>
    <n v="28.15"/>
    <n v="1112.5943"/>
    <n v="0"/>
    <n v="0"/>
    <n v="0"/>
    <n v="0"/>
    <n v="0"/>
    <s v="Release1"/>
    <n v="1113"/>
    <x v="0"/>
    <x v="752"/>
    <x v="809"/>
    <x v="19"/>
    <s v="STATE BANK OF INDIA"/>
    <d v="2024-08-12T00:00:00"/>
    <n v="1"/>
    <x v="0"/>
    <s v="22.21-27 Aug"/>
  </r>
  <r>
    <s v="200400010010"/>
    <x v="4"/>
    <s v="CHOREYA"/>
    <x v="45"/>
    <x v="2"/>
    <n v="13"/>
    <n v="53.12"/>
    <n v="1989.5499"/>
    <n v="0"/>
    <n v="0"/>
    <n v="0"/>
    <n v="0"/>
    <n v="0"/>
    <s v="Release1"/>
    <n v="1990"/>
    <x v="0"/>
    <x v="753"/>
    <x v="810"/>
    <x v="73"/>
    <s v="BANK OF INDIA"/>
    <d v="2024-08-20T00:00:00"/>
    <n v="1"/>
    <x v="0"/>
    <s v="22.21-27 Aug"/>
  </r>
  <r>
    <s v="200400010012"/>
    <x v="4"/>
    <s v="CHOREYA"/>
    <x v="45"/>
    <x v="34"/>
    <n v="10"/>
    <n v="24.220000000000002"/>
    <n v="1175.4091000000001"/>
    <n v="0"/>
    <n v="0"/>
    <n v="0"/>
    <n v="0"/>
    <n v="0"/>
    <s v="Release1"/>
    <n v="1175"/>
    <x v="0"/>
    <x v="754"/>
    <x v="811"/>
    <x v="19"/>
    <s v="STATE BANK OF INDIA"/>
    <d v="2024-08-20T00:00:00"/>
    <n v="1"/>
    <x v="0"/>
    <s v="22.21-27 Aug"/>
  </r>
  <r>
    <s v="200400010015"/>
    <x v="4"/>
    <s v="CHOREYA"/>
    <x v="45"/>
    <x v="93"/>
    <n v="6"/>
    <n v="90.050000000000011"/>
    <n v="3388.1428000000001"/>
    <n v="0"/>
    <n v="0"/>
    <n v="0"/>
    <n v="0"/>
    <n v="0"/>
    <s v="Release1"/>
    <n v="3388"/>
    <x v="0"/>
    <x v="755"/>
    <x v="812"/>
    <x v="19"/>
    <s v="STATE BANK OF INDIA"/>
    <d v="2024-09-07T00:00:00"/>
    <n v="1"/>
    <x v="0"/>
    <s v="22.21-27 Aug"/>
  </r>
  <r>
    <s v="200400010017"/>
    <x v="4"/>
    <s v="CHOREYA"/>
    <x v="45"/>
    <x v="4"/>
    <n v="14"/>
    <n v="54.78"/>
    <n v="2372.7368000000001"/>
    <n v="0"/>
    <n v="0"/>
    <n v="0"/>
    <n v="0"/>
    <n v="0"/>
    <s v="Release1"/>
    <n v="2373"/>
    <x v="0"/>
    <x v="756"/>
    <x v="813"/>
    <x v="19"/>
    <s v="STATE BANK OF INDIA"/>
    <d v="2024-08-27T00:00:00"/>
    <n v="1"/>
    <x v="0"/>
    <s v="22.21-27 Aug"/>
  </r>
  <r>
    <s v="200400010038"/>
    <x v="4"/>
    <s v="CHOREYA"/>
    <x v="45"/>
    <x v="92"/>
    <n v="6"/>
    <n v="22.639999999999997"/>
    <n v="1048.8273999999999"/>
    <n v="0"/>
    <n v="0"/>
    <n v="0"/>
    <n v="0"/>
    <n v="0"/>
    <s v="Release1"/>
    <n v="1049"/>
    <x v="0"/>
    <x v="757"/>
    <x v="814"/>
    <x v="74"/>
    <n v="0"/>
    <d v="2025-05-27T00:00:00"/>
    <n v="1"/>
    <x v="0"/>
    <s v="22.21-27 Aug"/>
  </r>
  <r>
    <s v="200400010048"/>
    <x v="4"/>
    <s v="CHOREYA"/>
    <x v="45"/>
    <x v="8"/>
    <n v="12"/>
    <n v="31.259999999999998"/>
    <n v="1419.9734999999996"/>
    <n v="0"/>
    <n v="0"/>
    <n v="0"/>
    <n v="0"/>
    <n v="0"/>
    <s v="Release1"/>
    <n v="1420"/>
    <x v="0"/>
    <x v="758"/>
    <x v="815"/>
    <x v="73"/>
    <n v="0"/>
    <d v="2025-10-13T00:00:00"/>
    <n v="1"/>
    <x v="0"/>
    <s v="22.21-27 Aug"/>
  </r>
  <r>
    <s v="200400010050"/>
    <x v="4"/>
    <s v="CHOREYA"/>
    <x v="45"/>
    <x v="9"/>
    <n v="4"/>
    <n v="14.18"/>
    <n v="572.01299999999992"/>
    <n v="0"/>
    <n v="0"/>
    <n v="0"/>
    <n v="0"/>
    <n v="0"/>
    <s v="Release1"/>
    <n v="572"/>
    <x v="0"/>
    <x v="759"/>
    <x v="816"/>
    <x v="73"/>
    <n v="0"/>
    <d v="2025-10-13T00:00:00"/>
    <n v="1"/>
    <x v="0"/>
    <s v="22.21-27 Aug"/>
  </r>
  <r>
    <s v="200400010051"/>
    <x v="4"/>
    <s v="CHOREYA"/>
    <x v="45"/>
    <x v="10"/>
    <n v="7"/>
    <n v="28.000000000000004"/>
    <n v="1417.4822999999999"/>
    <n v="0"/>
    <n v="0"/>
    <n v="0"/>
    <n v="0"/>
    <n v="0"/>
    <s v="Release1"/>
    <n v="1417"/>
    <x v="0"/>
    <x v="760"/>
    <x v="817"/>
    <x v="73"/>
    <n v="0"/>
    <d v="2025-10-13T00:00:00"/>
    <n v="1"/>
    <x v="0"/>
    <s v="22.21-27 Aug"/>
  </r>
  <r>
    <s v="200400010053"/>
    <x v="4"/>
    <s v="CHOREYA"/>
    <x v="45"/>
    <x v="43"/>
    <n v="5"/>
    <n v="12.52"/>
    <n v="614.44830000000002"/>
    <n v="0"/>
    <n v="0"/>
    <n v="0"/>
    <n v="0"/>
    <n v="0"/>
    <s v="Release1"/>
    <n v="614"/>
    <x v="0"/>
    <x v="761"/>
    <x v="818"/>
    <x v="19"/>
    <n v="0"/>
    <d v="2025-11-17T00:00:00"/>
    <n v="1"/>
    <x v="0"/>
    <s v="22.21-27 Aug"/>
  </r>
  <r>
    <s v="200400010058"/>
    <x v="4"/>
    <s v="CHOREYA"/>
    <x v="45"/>
    <x v="51"/>
    <n v="5"/>
    <n v="12.89"/>
    <n v="597.55460000000005"/>
    <n v="0"/>
    <n v="0"/>
    <n v="0"/>
    <n v="0"/>
    <n v="0"/>
    <s v="Release1"/>
    <n v="598"/>
    <x v="0"/>
    <x v="762"/>
    <x v="819"/>
    <x v="19"/>
    <n v="0"/>
    <d v="2025-12-29T00:00:00"/>
    <n v="1"/>
    <x v="0"/>
    <s v="22.21-27 Aug"/>
  </r>
  <r>
    <s v="200400010060"/>
    <x v="4"/>
    <s v="CHOREYA"/>
    <x v="45"/>
    <x v="53"/>
    <n v="7"/>
    <n v="16.32"/>
    <n v="704.91560000000004"/>
    <n v="0"/>
    <n v="0"/>
    <n v="0"/>
    <n v="0"/>
    <n v="0"/>
    <s v="Release1"/>
    <n v="705"/>
    <x v="0"/>
    <x v="763"/>
    <x v="820"/>
    <x v="74"/>
    <n v="0"/>
    <d v="2026-01-27T00:00:00"/>
    <n v="1"/>
    <x v="0"/>
    <s v="22.21-27 Aug"/>
  </r>
  <r>
    <s v="200400010061"/>
    <x v="4"/>
    <s v="CHOREYA"/>
    <x v="45"/>
    <x v="149"/>
    <n v="14"/>
    <n v="89.31"/>
    <n v="3496.2166000000002"/>
    <n v="0"/>
    <n v="0"/>
    <n v="0"/>
    <n v="0"/>
    <n v="0"/>
    <s v="Release1"/>
    <n v="3496"/>
    <x v="0"/>
    <x v="764"/>
    <x v="821"/>
    <x v="73"/>
    <n v="0"/>
    <d v="1899-12-30T00:00:00"/>
    <n v="1"/>
    <x v="0"/>
    <s v="22.21-27 Aug"/>
  </r>
  <r>
    <s v="200400010067"/>
    <x v="4"/>
    <s v="CHOREYA"/>
    <x v="45"/>
    <x v="13"/>
    <n v="12"/>
    <n v="40.44"/>
    <n v="1730.3093999999999"/>
    <n v="0"/>
    <n v="0"/>
    <n v="0"/>
    <n v="0"/>
    <n v="0"/>
    <s v="Release1"/>
    <n v="1730"/>
    <x v="0"/>
    <x v="765"/>
    <x v="822"/>
    <x v="73"/>
    <n v="0"/>
    <d v="2026-06-22T00:00:00"/>
    <n v="1"/>
    <x v="0"/>
    <s v="22.21-27 Aug"/>
  </r>
  <r>
    <s v="200400010071"/>
    <x v="4"/>
    <s v="CHOREYA"/>
    <x v="45"/>
    <x v="101"/>
    <n v="13"/>
    <n v="69.800000000000011"/>
    <n v="2680.8987000000002"/>
    <n v="0"/>
    <n v="0"/>
    <n v="0"/>
    <n v="0"/>
    <n v="0"/>
    <s v="Release1"/>
    <n v="2681"/>
    <x v="0"/>
    <x v="766"/>
    <x v="823"/>
    <x v="19"/>
    <n v="0"/>
    <d v="2026-07-13T00:00:00"/>
    <n v="1"/>
    <x v="0"/>
    <s v="22.21-27 Aug"/>
  </r>
  <r>
    <s v="200400010072"/>
    <x v="4"/>
    <s v="CHOREYA"/>
    <x v="45"/>
    <x v="102"/>
    <n v="12"/>
    <n v="44.29"/>
    <n v="1855.1620000000003"/>
    <n v="0"/>
    <n v="0"/>
    <n v="0"/>
    <n v="551"/>
    <n v="0"/>
    <s v="Release1"/>
    <n v="1304"/>
    <x v="0"/>
    <x v="767"/>
    <x v="824"/>
    <x v="73"/>
    <n v="0"/>
    <d v="2026-07-13T00:00:00"/>
    <n v="1"/>
    <x v="0"/>
    <s v="22.21-27 Aug"/>
  </r>
  <r>
    <s v="200400010073"/>
    <x v="4"/>
    <s v="CHOREYA"/>
    <x v="45"/>
    <x v="150"/>
    <n v="13"/>
    <n v="45.04"/>
    <n v="1932.4493000000002"/>
    <n v="0"/>
    <n v="0"/>
    <n v="0"/>
    <n v="0"/>
    <n v="0"/>
    <s v="Release1"/>
    <n v="1932"/>
    <x v="0"/>
    <x v="768"/>
    <x v="825"/>
    <x v="19"/>
    <n v="0"/>
    <d v="2026-07-13T00:00:00"/>
    <n v="1"/>
    <x v="0"/>
    <s v="22.21-27 Aug"/>
  </r>
  <r>
    <s v="200400010074"/>
    <x v="4"/>
    <s v="CHOREYA"/>
    <x v="45"/>
    <x v="147"/>
    <n v="7"/>
    <n v="17.869999999999997"/>
    <n v="855.64490000000012"/>
    <n v="0"/>
    <n v="0"/>
    <n v="0"/>
    <n v="0"/>
    <n v="0"/>
    <s v="Release1"/>
    <n v="856"/>
    <x v="0"/>
    <x v="769"/>
    <x v="826"/>
    <x v="75"/>
    <n v="0"/>
    <d v="2026-08-10T00:00:00"/>
    <n v="1"/>
    <x v="0"/>
    <s v="22.21-27 Aug"/>
  </r>
  <r>
    <s v="200400010075"/>
    <x v="4"/>
    <s v="CHOREYA"/>
    <x v="45"/>
    <x v="64"/>
    <n v="7"/>
    <n v="24.4"/>
    <n v="1044.8902"/>
    <n v="0"/>
    <n v="0"/>
    <n v="0"/>
    <n v="0"/>
    <n v="0"/>
    <s v="Release1"/>
    <n v="1045"/>
    <x v="0"/>
    <x v="402"/>
    <x v="827"/>
    <x v="74"/>
    <n v="0"/>
    <d v="2026-08-10T00:00:00"/>
    <n v="1"/>
    <x v="0"/>
    <s v="22.21-27 Aug"/>
  </r>
  <r>
    <s v="200400010076"/>
    <x v="4"/>
    <s v="CHOREYA"/>
    <x v="45"/>
    <x v="105"/>
    <n v="2"/>
    <n v="5.65"/>
    <n v="259.74540000000002"/>
    <n v="0"/>
    <n v="0"/>
    <n v="0"/>
    <n v="0"/>
    <n v="0"/>
    <s v="Release1"/>
    <n v="260"/>
    <x v="0"/>
    <x v="120"/>
    <x v="121"/>
    <x v="29"/>
    <n v="0"/>
    <d v="1899-12-30T00:00:00"/>
    <n v="1"/>
    <x v="1"/>
    <s v="22.21-27 Aug"/>
  </r>
  <r>
    <s v="200400010077"/>
    <x v="4"/>
    <s v="CHOREYA"/>
    <x v="45"/>
    <x v="14"/>
    <n v="3"/>
    <n v="15.219999999999999"/>
    <n v="607.9384"/>
    <n v="0"/>
    <n v="0"/>
    <n v="0"/>
    <n v="0"/>
    <n v="0"/>
    <s v="Release1"/>
    <n v="608"/>
    <x v="0"/>
    <x v="120"/>
    <x v="121"/>
    <x v="29"/>
    <n v="0"/>
    <d v="1899-12-30T00:00:00"/>
    <n v="1"/>
    <x v="1"/>
    <s v="22.21-27 Aug"/>
  </r>
  <r>
    <s v="200400060002"/>
    <x v="4"/>
    <s v="KADAM TOLI"/>
    <x v="46"/>
    <x v="0"/>
    <n v="11"/>
    <n v="56.789999999999992"/>
    <n v="2479.1664000000001"/>
    <n v="0"/>
    <n v="0"/>
    <n v="133.36999999999534"/>
    <n v="0"/>
    <n v="0"/>
    <n v="0"/>
    <n v="2346"/>
    <x v="0"/>
    <x v="770"/>
    <x v="828"/>
    <x v="21"/>
    <n v="0"/>
    <d v="2025-07-05T00:00:00"/>
    <n v="1"/>
    <x v="0"/>
    <s v="22.21-27 Aug"/>
  </r>
  <r>
    <s v="200400060004"/>
    <x v="4"/>
    <s v="KADAM TOLI"/>
    <x v="46"/>
    <x v="1"/>
    <n v="8"/>
    <n v="40.650000000000006"/>
    <n v="1677.5945000000002"/>
    <n v="0"/>
    <n v="0"/>
    <n v="0"/>
    <n v="0"/>
    <n v="0"/>
    <n v="0"/>
    <n v="1678"/>
    <x v="0"/>
    <x v="771"/>
    <x v="829"/>
    <x v="73"/>
    <n v="0"/>
    <d v="2025-07-05T00:00:00"/>
    <n v="1"/>
    <x v="0"/>
    <s v="22.21-27 Aug"/>
  </r>
  <r>
    <s v="200400060006"/>
    <x v="4"/>
    <s v="KADAM TOLI"/>
    <x v="46"/>
    <x v="58"/>
    <n v="12"/>
    <n v="32.800000000000004"/>
    <n v="1156.5961000000002"/>
    <n v="0"/>
    <n v="0"/>
    <n v="0"/>
    <n v="0"/>
    <n v="0"/>
    <n v="0"/>
    <n v="1157"/>
    <x v="0"/>
    <x v="523"/>
    <x v="830"/>
    <x v="32"/>
    <n v="0"/>
    <d v="2025-07-05T00:00:00"/>
    <n v="1"/>
    <x v="0"/>
    <s v="22.21-27 Aug"/>
  </r>
  <r>
    <s v="200400060007"/>
    <x v="4"/>
    <s v="KADAM TOLI"/>
    <x v="46"/>
    <x v="87"/>
    <n v="14"/>
    <n v="60.55"/>
    <n v="2325.0426000000002"/>
    <n v="0"/>
    <n v="0"/>
    <n v="0"/>
    <n v="0"/>
    <n v="0"/>
    <n v="0"/>
    <n v="2325"/>
    <x v="0"/>
    <x v="772"/>
    <x v="831"/>
    <x v="74"/>
    <n v="0"/>
    <d v="2025-07-05T00:00:00"/>
    <n v="1"/>
    <x v="0"/>
    <s v="22.21-27 Aug"/>
  </r>
  <r>
    <s v="200400060015"/>
    <x v="4"/>
    <s v="KADAM TOLI"/>
    <x v="46"/>
    <x v="93"/>
    <n v="12"/>
    <n v="54.12"/>
    <n v="3274.1495999999997"/>
    <n v="0"/>
    <n v="0"/>
    <n v="0"/>
    <n v="0"/>
    <n v="0"/>
    <n v="0"/>
    <n v="3274"/>
    <x v="0"/>
    <x v="773"/>
    <x v="832"/>
    <x v="73"/>
    <n v="0"/>
    <d v="2025-10-13T00:00:00"/>
    <n v="1"/>
    <x v="0"/>
    <s v="22.21-27 Aug"/>
  </r>
  <r>
    <s v="200400060016"/>
    <x v="4"/>
    <s v="KADAM TOLI"/>
    <x v="46"/>
    <x v="3"/>
    <n v="14"/>
    <n v="31.009999999999998"/>
    <n v="1330.7911000000001"/>
    <n v="0"/>
    <n v="0"/>
    <n v="0"/>
    <n v="0"/>
    <n v="0"/>
    <n v="0"/>
    <n v="1331"/>
    <x v="0"/>
    <x v="774"/>
    <x v="833"/>
    <x v="73"/>
    <n v="0"/>
    <d v="2025-05-19T00:00:00"/>
    <n v="1"/>
    <x v="0"/>
    <s v="22.21-27 Aug"/>
  </r>
  <r>
    <s v="200400060018"/>
    <x v="4"/>
    <s v="KADAM TOLI"/>
    <x v="46"/>
    <x v="88"/>
    <n v="3"/>
    <n v="6.73"/>
    <n v="355.01350000000002"/>
    <n v="0"/>
    <n v="0"/>
    <n v="0"/>
    <n v="0"/>
    <n v="0"/>
    <n v="0"/>
    <n v="355"/>
    <x v="0"/>
    <x v="775"/>
    <x v="834"/>
    <x v="74"/>
    <n v="0"/>
    <d v="2025-06-04T00:00:00"/>
    <n v="1"/>
    <x v="0"/>
    <s v="22.21-27 Aug"/>
  </r>
  <r>
    <s v="200400060022"/>
    <x v="4"/>
    <s v="KADAM TOLI"/>
    <x v="46"/>
    <x v="36"/>
    <n v="14"/>
    <n v="59.019999999999996"/>
    <n v="2306.2112999999999"/>
    <n v="0"/>
    <n v="0"/>
    <n v="0"/>
    <n v="0"/>
    <n v="0"/>
    <n v="0"/>
    <n v="2306"/>
    <x v="0"/>
    <x v="776"/>
    <x v="835"/>
    <x v="19"/>
    <n v="0"/>
    <d v="2025-07-21T00:00:00"/>
    <n v="1"/>
    <x v="0"/>
    <s v="22.21-27 Aug"/>
  </r>
  <r>
    <s v="200400060024"/>
    <x v="4"/>
    <s v="KADAM TOLI"/>
    <x v="46"/>
    <x v="47"/>
    <n v="7"/>
    <n v="14.790000000000001"/>
    <n v="611.80279999999993"/>
    <n v="0"/>
    <n v="0"/>
    <n v="0"/>
    <n v="0"/>
    <n v="0"/>
    <n v="0"/>
    <n v="612"/>
    <x v="0"/>
    <x v="777"/>
    <x v="836"/>
    <x v="74"/>
    <n v="0"/>
    <d v="2025-07-08T00:00:00"/>
    <n v="1"/>
    <x v="0"/>
    <s v="22.21-27 Aug"/>
  </r>
  <r>
    <s v="200400060025"/>
    <x v="4"/>
    <s v="KADAM TOLI"/>
    <x v="46"/>
    <x v="90"/>
    <n v="9"/>
    <n v="44.309999999999995"/>
    <n v="1642.4027999999998"/>
    <n v="0"/>
    <n v="0"/>
    <n v="0"/>
    <n v="0"/>
    <n v="0"/>
    <n v="0"/>
    <n v="1642"/>
    <x v="0"/>
    <x v="778"/>
    <x v="837"/>
    <x v="19"/>
    <n v="0"/>
    <d v="2025-07-08T00:00:00"/>
    <n v="1"/>
    <x v="0"/>
    <s v="22.21-27 Aug"/>
  </r>
  <r>
    <s v="200400060027"/>
    <x v="4"/>
    <s v="KADAM TOLI"/>
    <x v="46"/>
    <x v="60"/>
    <n v="13"/>
    <n v="34.6"/>
    <n v="1542.5722999999998"/>
    <n v="0"/>
    <n v="0"/>
    <n v="0"/>
    <n v="0"/>
    <n v="0"/>
    <n v="0"/>
    <n v="1543"/>
    <x v="0"/>
    <x v="779"/>
    <x v="838"/>
    <x v="19"/>
    <n v="0"/>
    <d v="2025-08-12T00:00:00"/>
    <n v="1"/>
    <x v="0"/>
    <s v="22.21-27 Aug"/>
  </r>
  <r>
    <s v="200400060034"/>
    <x v="4"/>
    <s v="KADAM TOLI"/>
    <x v="46"/>
    <x v="57"/>
    <n v="14"/>
    <n v="49.750000000000007"/>
    <n v="1800.6685"/>
    <n v="0"/>
    <n v="0"/>
    <n v="0"/>
    <n v="0"/>
    <n v="0"/>
    <n v="0"/>
    <n v="1801"/>
    <x v="0"/>
    <x v="780"/>
    <x v="839"/>
    <x v="73"/>
    <n v="0"/>
    <d v="2026-02-23T00:00:00"/>
    <n v="1"/>
    <x v="0"/>
    <s v="22.21-27 Aug"/>
  </r>
  <r>
    <s v="200400060035"/>
    <x v="4"/>
    <s v="KADAM TOLI"/>
    <x v="46"/>
    <x v="48"/>
    <n v="7"/>
    <n v="26.98"/>
    <n v="1163.3737999999998"/>
    <n v="0"/>
    <n v="0"/>
    <n v="0"/>
    <n v="0"/>
    <n v="0"/>
    <n v="0"/>
    <n v="1163"/>
    <x v="0"/>
    <x v="781"/>
    <x v="840"/>
    <x v="74"/>
    <n v="0"/>
    <d v="2026-03-30T00:00:00"/>
    <n v="1"/>
    <x v="0"/>
    <s v="22.21-27 Aug"/>
  </r>
  <r>
    <s v="200400060036"/>
    <x v="4"/>
    <s v="KADAM TOLI"/>
    <x v="46"/>
    <x v="96"/>
    <n v="14"/>
    <n v="47.8"/>
    <n v="1969.8843999999999"/>
    <n v="0"/>
    <n v="0"/>
    <n v="0"/>
    <n v="0"/>
    <n v="0"/>
    <n v="0"/>
    <n v="1970"/>
    <x v="0"/>
    <x v="782"/>
    <x v="841"/>
    <x v="19"/>
    <n v="0"/>
    <d v="2026-05-18T00:00:00"/>
    <n v="1"/>
    <x v="0"/>
    <s v="22.21-27 Aug"/>
  </r>
  <r>
    <s v="200400070003"/>
    <x v="4"/>
    <s v="MADHUKAM"/>
    <x v="47"/>
    <x v="21"/>
    <n v="14"/>
    <n v="123.09000000000002"/>
    <n v="5804.0555000000013"/>
    <n v="0"/>
    <n v="0"/>
    <n v="50"/>
    <n v="0"/>
    <n v="0"/>
    <s v="Release1"/>
    <n v="5754"/>
    <x v="0"/>
    <x v="783"/>
    <x v="842"/>
    <x v="19"/>
    <n v="0"/>
    <d v="2025-12-29T00:00:00"/>
    <n v="1"/>
    <x v="0"/>
    <s v="22.21-27 Aug"/>
  </r>
  <r>
    <s v="200400070004"/>
    <x v="4"/>
    <s v="MADHUKAM"/>
    <x v="47"/>
    <x v="1"/>
    <n v="7"/>
    <n v="65.61"/>
    <n v="2734.5102999999999"/>
    <n v="0"/>
    <n v="0"/>
    <n v="0"/>
    <n v="0"/>
    <n v="0"/>
    <s v="Release1"/>
    <n v="2735"/>
    <x v="0"/>
    <x v="784"/>
    <x v="843"/>
    <x v="19"/>
    <n v="0"/>
    <d v="2025-09-23T00:00:00"/>
    <n v="1"/>
    <x v="0"/>
    <s v="22.21-27 Aug"/>
  </r>
  <r>
    <s v="200400070005"/>
    <x v="4"/>
    <s v="MADHUKAM"/>
    <x v="47"/>
    <x v="30"/>
    <n v="14"/>
    <n v="76.610000000000014"/>
    <n v="2822.9166"/>
    <n v="0"/>
    <n v="0"/>
    <n v="0"/>
    <n v="0"/>
    <n v="0"/>
    <s v="Release1"/>
    <n v="2823"/>
    <x v="0"/>
    <x v="363"/>
    <x v="844"/>
    <x v="73"/>
    <n v="0"/>
    <d v="2025-09-28T00:00:00"/>
    <n v="1"/>
    <x v="0"/>
    <s v="22.21-27 Aug"/>
  </r>
  <r>
    <s v="200400070008"/>
    <x v="4"/>
    <s v="MADHUKAM"/>
    <x v="47"/>
    <x v="31"/>
    <n v="7"/>
    <n v="54.7"/>
    <n v="2189.8305"/>
    <n v="0"/>
    <n v="0"/>
    <n v="0"/>
    <n v="0"/>
    <n v="0"/>
    <s v="Release1"/>
    <n v="2190"/>
    <x v="0"/>
    <x v="785"/>
    <x v="845"/>
    <x v="19"/>
    <n v="0"/>
    <d v="2025-10-29T00:00:00"/>
    <n v="1"/>
    <x v="0"/>
    <s v="22.21-27 Aug"/>
  </r>
  <r>
    <s v="200400070012"/>
    <x v="4"/>
    <s v="MADHUKAM"/>
    <x v="47"/>
    <x v="34"/>
    <n v="6"/>
    <n v="4.87"/>
    <n v="280.59059999999999"/>
    <n v="0"/>
    <n v="0"/>
    <n v="0"/>
    <n v="0"/>
    <n v="0"/>
    <s v="Release1"/>
    <n v="281"/>
    <x v="0"/>
    <x v="786"/>
    <x v="846"/>
    <x v="19"/>
    <n v="0"/>
    <d v="2025-10-29T00:00:00"/>
    <n v="1"/>
    <x v="0"/>
    <s v="22.21-27 Aug"/>
  </r>
  <r>
    <s v="200400070013"/>
    <x v="4"/>
    <s v="MADHUKAM"/>
    <x v="47"/>
    <x v="22"/>
    <n v="7"/>
    <n v="20.419999999999998"/>
    <n v="1143.1758"/>
    <n v="0"/>
    <n v="0"/>
    <n v="0"/>
    <n v="0"/>
    <n v="0"/>
    <s v="Release1"/>
    <n v="1143"/>
    <x v="0"/>
    <x v="787"/>
    <x v="847"/>
    <x v="19"/>
    <n v="0"/>
    <d v="2025-12-29T00:00:00"/>
    <n v="1"/>
    <x v="0"/>
    <s v="22.21-27 Aug"/>
  </r>
  <r>
    <s v="200400070014"/>
    <x v="4"/>
    <s v="MADHUKAM"/>
    <x v="47"/>
    <x v="35"/>
    <n v="7"/>
    <n v="14.049999999999999"/>
    <n v="683.60969999999986"/>
    <n v="0"/>
    <n v="0"/>
    <n v="0"/>
    <n v="0"/>
    <n v="0"/>
    <s v="Release1"/>
    <n v="684"/>
    <x v="0"/>
    <x v="788"/>
    <x v="848"/>
    <x v="49"/>
    <n v="0"/>
    <d v="2026-01-12T00:00:00"/>
    <n v="1"/>
    <x v="0"/>
    <s v="22.21-27 Aug"/>
  </r>
  <r>
    <s v="200400070016"/>
    <x v="4"/>
    <s v="MADHUKAM"/>
    <x v="47"/>
    <x v="3"/>
    <n v="14"/>
    <n v="137.71999999999997"/>
    <n v="5392.3513000000003"/>
    <n v="0"/>
    <n v="0"/>
    <n v="50"/>
    <n v="0"/>
    <n v="0"/>
    <s v="Release1"/>
    <n v="5342"/>
    <x v="0"/>
    <x v="789"/>
    <x v="849"/>
    <x v="19"/>
    <n v="0"/>
    <d v="2026-01-12T00:00:00"/>
    <n v="1"/>
    <x v="0"/>
    <s v="22.21-27 Aug"/>
  </r>
  <r>
    <s v="200400070017"/>
    <x v="4"/>
    <s v="MADHUKAM"/>
    <x v="47"/>
    <x v="4"/>
    <n v="14"/>
    <n v="25.259999999999994"/>
    <n v="929.09900000000005"/>
    <n v="0"/>
    <n v="0"/>
    <n v="0"/>
    <n v="0"/>
    <n v="0"/>
    <s v="Release1"/>
    <n v="929"/>
    <x v="0"/>
    <x v="790"/>
    <x v="850"/>
    <x v="19"/>
    <n v="0"/>
    <d v="2026-04-28T00:00:00"/>
    <n v="1"/>
    <x v="0"/>
    <s v="22.21-27 Aug"/>
  </r>
  <r>
    <s v="200400070018"/>
    <x v="4"/>
    <s v="MADHUKAM"/>
    <x v="47"/>
    <x v="88"/>
    <n v="14"/>
    <n v="34.35"/>
    <n v="1514.5708999999999"/>
    <n v="0"/>
    <n v="0"/>
    <n v="0"/>
    <n v="0"/>
    <n v="0"/>
    <s v="Release1"/>
    <n v="1515"/>
    <x v="0"/>
    <x v="791"/>
    <x v="851"/>
    <x v="19"/>
    <n v="0"/>
    <d v="2026-05-18T00:00:00"/>
    <n v="1"/>
    <x v="0"/>
    <s v="22.21-27 Aug"/>
  </r>
  <r>
    <s v="200400070019"/>
    <x v="4"/>
    <s v="MADHUKAM"/>
    <x v="47"/>
    <x v="5"/>
    <n v="14"/>
    <n v="51.500000000000007"/>
    <n v="1805.6904000000002"/>
    <n v="0"/>
    <n v="0"/>
    <n v="0"/>
    <n v="0"/>
    <n v="0"/>
    <s v="Release1"/>
    <n v="1806"/>
    <x v="0"/>
    <x v="792"/>
    <x v="852"/>
    <x v="19"/>
    <n v="0"/>
    <d v="2026-06-02T00:00:00"/>
    <n v="1"/>
    <x v="0"/>
    <s v="22.21-27 Aug"/>
  </r>
  <r>
    <s v="200400070020"/>
    <x v="4"/>
    <s v="MADHUKAM"/>
    <x v="47"/>
    <x v="89"/>
    <n v="7"/>
    <n v="10.52"/>
    <n v="476.14499999999998"/>
    <n v="0"/>
    <n v="0"/>
    <n v="0"/>
    <n v="0"/>
    <n v="0"/>
    <s v="Release1"/>
    <n v="476"/>
    <x v="0"/>
    <x v="793"/>
    <x v="853"/>
    <x v="73"/>
    <n v="0"/>
    <d v="2026-06-02T00:00:00"/>
    <n v="1"/>
    <x v="0"/>
    <s v="22.21-27 Aug"/>
  </r>
  <r>
    <s v="200400070021"/>
    <x v="4"/>
    <s v="MADHUKAM"/>
    <x v="47"/>
    <x v="59"/>
    <n v="6"/>
    <n v="19.14"/>
    <n v="1141.6066000000001"/>
    <n v="0"/>
    <n v="0"/>
    <n v="0"/>
    <n v="0"/>
    <n v="0"/>
    <s v="Release1"/>
    <n v="1142"/>
    <x v="0"/>
    <x v="739"/>
    <x v="854"/>
    <x v="19"/>
    <n v="0"/>
    <d v="2026-07-28T00:00:00"/>
    <n v="1"/>
    <x v="0"/>
    <s v="22.21-27 Aug"/>
  </r>
  <r>
    <s v="200400070022"/>
    <x v="4"/>
    <s v="MADHUKAM"/>
    <x v="47"/>
    <x v="36"/>
    <n v="6"/>
    <n v="23.65"/>
    <n v="1031.7547999999999"/>
    <n v="0"/>
    <n v="0"/>
    <n v="0"/>
    <n v="0"/>
    <n v="0"/>
    <s v="Release1"/>
    <n v="1032"/>
    <x v="0"/>
    <x v="794"/>
    <x v="855"/>
    <x v="19"/>
    <n v="0"/>
    <d v="2026-07-28T00:00:00"/>
    <n v="1"/>
    <x v="0"/>
    <s v="22.21-27 Aug"/>
  </r>
  <r>
    <s v="200400070023"/>
    <x v="4"/>
    <s v="MADHUKAM"/>
    <x v="47"/>
    <x v="37"/>
    <n v="3"/>
    <n v="7.0600000000000005"/>
    <n v="533.37199999999996"/>
    <n v="0"/>
    <n v="0"/>
    <n v="0"/>
    <n v="0"/>
    <n v="0"/>
    <s v="Release1"/>
    <n v="533"/>
    <x v="0"/>
    <x v="795"/>
    <x v="856"/>
    <x v="57"/>
    <n v="0"/>
    <d v="2026-07-28T00:00:00"/>
    <n v="1"/>
    <x v="0"/>
    <s v="22.21-27 Aug"/>
  </r>
  <r>
    <s v="200400070024"/>
    <x v="4"/>
    <s v="MADHUKAM"/>
    <x v="47"/>
    <x v="47"/>
    <n v="7"/>
    <n v="29.83"/>
    <n v="1371.3838999999998"/>
    <n v="0"/>
    <n v="0"/>
    <n v="0"/>
    <n v="0"/>
    <n v="0"/>
    <s v="Release1"/>
    <n v="1371"/>
    <x v="0"/>
    <x v="796"/>
    <x v="857"/>
    <x v="53"/>
    <n v="0"/>
    <d v="2026-07-28T00:00:00"/>
    <n v="1"/>
    <x v="0"/>
    <s v="22.21-27 Aug"/>
  </r>
  <r>
    <s v="200400070025"/>
    <x v="4"/>
    <s v="MADHUKAM"/>
    <x v="47"/>
    <x v="90"/>
    <n v="7"/>
    <n v="28.230000000000004"/>
    <n v="2219.1723000000002"/>
    <n v="0"/>
    <n v="0"/>
    <n v="0"/>
    <n v="0"/>
    <n v="0"/>
    <s v="Release1"/>
    <n v="2219"/>
    <x v="0"/>
    <x v="526"/>
    <x v="858"/>
    <x v="53"/>
    <n v="0"/>
    <d v="2026-08-24T00:00:00"/>
    <n v="1"/>
    <x v="0"/>
    <s v="22.21-27 Aug"/>
  </r>
  <r>
    <s v="200400070026"/>
    <x v="4"/>
    <s v="MADHUKAM"/>
    <x v="47"/>
    <x v="23"/>
    <n v="14"/>
    <n v="65.23"/>
    <n v="3134.7752"/>
    <n v="0"/>
    <n v="0"/>
    <n v="0"/>
    <n v="0"/>
    <n v="0"/>
    <s v="Release1"/>
    <n v="3135"/>
    <x v="0"/>
    <x v="797"/>
    <x v="859"/>
    <x v="53"/>
    <n v="0"/>
    <d v="2026-08-24T00:00:00"/>
    <n v="1"/>
    <x v="0"/>
    <s v="22.21-27 Aug"/>
  </r>
  <r>
    <s v="200400070027"/>
    <x v="4"/>
    <s v="MADHUKAM"/>
    <x v="47"/>
    <x v="60"/>
    <n v="13"/>
    <n v="26.060000000000002"/>
    <n v="1190.3350999999998"/>
    <n v="0"/>
    <n v="0"/>
    <n v="6"/>
    <n v="0"/>
    <n v="0"/>
    <s v="Release1"/>
    <n v="1184"/>
    <x v="0"/>
    <x v="798"/>
    <x v="860"/>
    <x v="49"/>
    <n v="0"/>
    <d v="2026-08-24T00:00:00"/>
    <n v="1"/>
    <x v="0"/>
    <s v="22.21-27 Aug"/>
  </r>
  <r>
    <s v="200500010003"/>
    <x v="2"/>
    <s v="Baski 2"/>
    <x v="48"/>
    <x v="21"/>
    <n v="13"/>
    <n v="53.220000000000006"/>
    <n v="1907.0275999999997"/>
    <n v="0"/>
    <n v="0"/>
    <n v="0"/>
    <n v="0"/>
    <n v="0"/>
    <s v="Release1"/>
    <n v="1907"/>
    <x v="0"/>
    <x v="674"/>
    <x v="861"/>
    <x v="28"/>
    <s v="CANARA BANK"/>
    <d v="2024-09-30T00:00:00"/>
    <n v="1"/>
    <x v="0"/>
    <s v="22.21-27 Aug"/>
  </r>
  <r>
    <s v="200500010004"/>
    <x v="2"/>
    <s v="Baski 2"/>
    <x v="48"/>
    <x v="1"/>
    <n v="7"/>
    <n v="22.740000000000002"/>
    <n v="853.89380000000006"/>
    <n v="0"/>
    <n v="0"/>
    <n v="0"/>
    <n v="0"/>
    <n v="0"/>
    <s v="Release1"/>
    <n v="854"/>
    <x v="0"/>
    <x v="799"/>
    <x v="862"/>
    <x v="43"/>
    <s v="BANK OF BARODA"/>
    <d v="2024-09-30T00:00:00"/>
    <n v="1"/>
    <x v="0"/>
    <s v="22.21-27 Aug"/>
  </r>
  <r>
    <s v="200500010006"/>
    <x v="2"/>
    <s v="Baski 2"/>
    <x v="48"/>
    <x v="58"/>
    <n v="6"/>
    <n v="13.78"/>
    <n v="592.09319999999991"/>
    <n v="0"/>
    <n v="0"/>
    <n v="0"/>
    <n v="0"/>
    <n v="0"/>
    <s v="Release1"/>
    <n v="592"/>
    <x v="0"/>
    <x v="800"/>
    <x v="863"/>
    <x v="19"/>
    <s v="STATE BANK OF INDIA"/>
    <d v="2024-09-30T00:00:00"/>
    <n v="1"/>
    <x v="0"/>
    <s v="22.21-27 Aug"/>
  </r>
  <r>
    <s v="200500010008"/>
    <x v="2"/>
    <s v="Baski 2"/>
    <x v="48"/>
    <x v="31"/>
    <n v="7"/>
    <n v="29.419999999999998"/>
    <n v="1093.2016000000001"/>
    <n v="0"/>
    <n v="0"/>
    <n v="0"/>
    <n v="0"/>
    <n v="0"/>
    <s v="Release1"/>
    <n v="1093"/>
    <x v="0"/>
    <x v="801"/>
    <x v="864"/>
    <x v="19"/>
    <s v="STATE BANK OF INDIA"/>
    <d v="2024-09-30T00:00:00"/>
    <n v="1"/>
    <x v="0"/>
    <s v="22.21-27 Aug"/>
  </r>
  <r>
    <s v="200500010009"/>
    <x v="2"/>
    <s v="Baski 2"/>
    <x v="48"/>
    <x v="32"/>
    <n v="7"/>
    <n v="25.720000000000002"/>
    <n v="1074.5890000000002"/>
    <n v="0"/>
    <n v="0"/>
    <n v="69"/>
    <n v="0"/>
    <n v="0"/>
    <s v="Release1"/>
    <n v="1006"/>
    <x v="0"/>
    <x v="396"/>
    <x v="865"/>
    <x v="28"/>
    <s v="CANARA BANK"/>
    <d v="2024-09-30T00:00:00"/>
    <n v="1"/>
    <x v="0"/>
    <s v="22.21-27 Aug"/>
  </r>
  <r>
    <s v="200500010012"/>
    <x v="2"/>
    <s v="Baski 2"/>
    <x v="48"/>
    <x v="34"/>
    <n v="14"/>
    <n v="56.17"/>
    <n v="2148.5770000000002"/>
    <n v="0"/>
    <n v="0"/>
    <n v="0"/>
    <n v="0"/>
    <n v="0"/>
    <s v="Release1"/>
    <n v="2149"/>
    <x v="0"/>
    <x v="802"/>
    <x v="866"/>
    <x v="28"/>
    <s v="CANARA BANK"/>
    <d v="2024-09-30T00:00:00"/>
    <n v="1"/>
    <x v="0"/>
    <s v="22.21-27 Aug"/>
  </r>
  <r>
    <s v="200500010015"/>
    <x v="2"/>
    <s v="Baski 2"/>
    <x v="48"/>
    <x v="93"/>
    <n v="14"/>
    <n v="59.97999999999999"/>
    <n v="2262.8811999999998"/>
    <n v="0"/>
    <n v="0"/>
    <n v="0"/>
    <n v="0"/>
    <n v="0"/>
    <s v="Release1"/>
    <n v="2263"/>
    <x v="0"/>
    <x v="803"/>
    <x v="867"/>
    <x v="19"/>
    <s v="STATE BANK OF INDIA"/>
    <d v="2024-09-30T00:00:00"/>
    <n v="1"/>
    <x v="0"/>
    <s v="22.21-27 Aug"/>
  </r>
  <r>
    <s v="200500010018"/>
    <x v="2"/>
    <s v="Baski 2"/>
    <x v="48"/>
    <x v="88"/>
    <n v="10"/>
    <n v="152.5"/>
    <n v="5435.9834000000001"/>
    <n v="0"/>
    <n v="0"/>
    <n v="0"/>
    <n v="0"/>
    <n v="0"/>
    <s v="Release1"/>
    <n v="5436"/>
    <x v="0"/>
    <x v="804"/>
    <x v="868"/>
    <x v="52"/>
    <s v="PUNJAB NATIONAL BANK "/>
    <d v="2024-09-30T00:00:00"/>
    <n v="1"/>
    <x v="0"/>
    <s v="22.21-27 Aug"/>
  </r>
  <r>
    <s v="200500010020"/>
    <x v="2"/>
    <s v="Baski 2"/>
    <x v="48"/>
    <x v="89"/>
    <n v="6"/>
    <n v="14.500000000000002"/>
    <n v="653.39940000000001"/>
    <n v="0"/>
    <n v="0"/>
    <n v="0"/>
    <n v="0"/>
    <n v="0"/>
    <s v="Release1"/>
    <n v="653"/>
    <x v="0"/>
    <x v="805"/>
    <x v="869"/>
    <x v="28"/>
    <s v="CANARA BANK"/>
    <d v="2024-10-07T00:00:00"/>
    <n v="1"/>
    <x v="0"/>
    <s v="22.21-27 Aug"/>
  </r>
  <r>
    <s v="200500010023"/>
    <x v="2"/>
    <s v="Baski 2"/>
    <x v="48"/>
    <x v="37"/>
    <n v="7"/>
    <n v="19.399999999999999"/>
    <n v="1262.896"/>
    <n v="0"/>
    <n v="0"/>
    <n v="0"/>
    <n v="0"/>
    <n v="0"/>
    <s v="Release1"/>
    <n v="1263"/>
    <x v="0"/>
    <x v="806"/>
    <x v="870"/>
    <x v="28"/>
    <s v="CANARA BANK"/>
    <d v="2024-12-23T00:00:00"/>
    <n v="1"/>
    <x v="0"/>
    <s v="22.21-27 Aug"/>
  </r>
  <r>
    <s v="200500010027"/>
    <x v="2"/>
    <s v="Baski 2"/>
    <x v="48"/>
    <x v="60"/>
    <n v="14"/>
    <n v="39.299999999999997"/>
    <n v="1380.4331999999999"/>
    <n v="0"/>
    <n v="0"/>
    <n v="0"/>
    <n v="0"/>
    <n v="0"/>
    <s v="Release1"/>
    <n v="1380"/>
    <x v="0"/>
    <x v="807"/>
    <x v="871"/>
    <x v="19"/>
    <n v="0"/>
    <d v="1899-12-30T00:00:00"/>
    <n v="1"/>
    <x v="0"/>
    <s v="22.21-27 Aug"/>
  </r>
  <r>
    <s v="200500010028"/>
    <x v="2"/>
    <s v="Baski 2"/>
    <x v="48"/>
    <x v="61"/>
    <n v="6"/>
    <n v="13.059999999999999"/>
    <n v="624.49699999999996"/>
    <n v="0"/>
    <n v="0"/>
    <n v="0"/>
    <n v="0"/>
    <n v="0"/>
    <s v="Release1"/>
    <n v="624"/>
    <x v="0"/>
    <x v="808"/>
    <x v="872"/>
    <x v="45"/>
    <n v="0"/>
    <d v="1899-12-30T00:00:00"/>
    <n v="1"/>
    <x v="0"/>
    <s v="22.21-27 Aug"/>
  </r>
  <r>
    <s v="200500010029"/>
    <x v="2"/>
    <s v="Baski 2"/>
    <x v="48"/>
    <x v="38"/>
    <n v="6"/>
    <n v="10.44"/>
    <n v="445.00380000000001"/>
    <n v="0"/>
    <n v="0"/>
    <n v="0"/>
    <n v="0"/>
    <n v="0"/>
    <s v="Release1"/>
    <n v="445"/>
    <x v="0"/>
    <x v="809"/>
    <x v="873"/>
    <x v="28"/>
    <n v="0"/>
    <d v="1899-12-30T00:00:00"/>
    <n v="1"/>
    <x v="0"/>
    <s v="22.21-27 Aug"/>
  </r>
  <r>
    <s v="200500010030"/>
    <x v="2"/>
    <s v="Baski 2"/>
    <x v="48"/>
    <x v="54"/>
    <n v="14"/>
    <n v="59.36"/>
    <n v="2667.0426000000002"/>
    <n v="0"/>
    <n v="0"/>
    <n v="0"/>
    <n v="0"/>
    <n v="0"/>
    <s v="Release1"/>
    <n v="2667"/>
    <x v="0"/>
    <x v="810"/>
    <x v="874"/>
    <x v="41"/>
    <n v="0"/>
    <d v="1899-12-30T00:00:00"/>
    <n v="1"/>
    <x v="0"/>
    <s v="22.21-27 Aug"/>
  </r>
  <r>
    <s v="200500010031"/>
    <x v="2"/>
    <s v="Baski 2"/>
    <x v="48"/>
    <x v="55"/>
    <n v="4"/>
    <n v="6.72"/>
    <n v="317.1044"/>
    <n v="0"/>
    <n v="0"/>
    <n v="0"/>
    <n v="0"/>
    <n v="0"/>
    <s v="Release1"/>
    <n v="317"/>
    <x v="0"/>
    <x v="811"/>
    <x v="875"/>
    <x v="41"/>
    <n v="0"/>
    <d v="1899-12-30T00:00:00"/>
    <n v="1"/>
    <x v="0"/>
    <s v="22.21-27 Aug"/>
  </r>
  <r>
    <s v="200500010034"/>
    <x v="2"/>
    <s v="Baski 2"/>
    <x v="48"/>
    <x v="57"/>
    <n v="7"/>
    <n v="19.02"/>
    <n v="824.16060000000004"/>
    <n v="0"/>
    <n v="0"/>
    <n v="0"/>
    <n v="0"/>
    <n v="0"/>
    <s v="Release1"/>
    <n v="824"/>
    <x v="0"/>
    <x v="812"/>
    <x v="876"/>
    <x v="43"/>
    <n v="0"/>
    <d v="1899-12-30T00:00:00"/>
    <n v="1"/>
    <x v="0"/>
    <s v="22.21-27 Aug"/>
  </r>
  <r>
    <s v="200500010036"/>
    <x v="2"/>
    <s v="Baski 2"/>
    <x v="48"/>
    <x v="96"/>
    <n v="13"/>
    <n v="20.379999999999995"/>
    <n v="774.56219999999996"/>
    <n v="0"/>
    <n v="0"/>
    <n v="0"/>
    <n v="0"/>
    <n v="0"/>
    <s v="Release1"/>
    <n v="775"/>
    <x v="0"/>
    <x v="813"/>
    <x v="877"/>
    <x v="43"/>
    <n v="0"/>
    <d v="2025-07-05T00:00:00"/>
    <n v="1"/>
    <x v="0"/>
    <s v="22.21-27 Aug"/>
  </r>
  <r>
    <s v="200500010039"/>
    <x v="2"/>
    <s v="Baski 2"/>
    <x v="48"/>
    <x v="103"/>
    <n v="7"/>
    <n v="25.94"/>
    <n v="1215.5301999999999"/>
    <n v="0"/>
    <n v="0"/>
    <n v="0"/>
    <n v="0"/>
    <n v="0"/>
    <s v="Release1"/>
    <n v="1216"/>
    <x v="0"/>
    <x v="814"/>
    <x v="878"/>
    <x v="19"/>
    <n v="0"/>
    <d v="2025-06-17T00:00:00"/>
    <n v="1"/>
    <x v="0"/>
    <s v="22.21-27 Aug"/>
  </r>
  <r>
    <s v="200500010040"/>
    <x v="2"/>
    <s v="Baski 2"/>
    <x v="48"/>
    <x v="49"/>
    <n v="7"/>
    <n v="17.96"/>
    <n v="719.61019999999996"/>
    <n v="0"/>
    <n v="0"/>
    <n v="0"/>
    <n v="0"/>
    <n v="0"/>
    <s v="Release1"/>
    <n v="720"/>
    <x v="0"/>
    <x v="815"/>
    <x v="879"/>
    <x v="28"/>
    <n v="0"/>
    <d v="2025-06-17T00:00:00"/>
    <n v="1"/>
    <x v="0"/>
    <s v="22.21-27 Aug"/>
  </r>
  <r>
    <s v="200500010043"/>
    <x v="2"/>
    <s v="Baski 2"/>
    <x v="48"/>
    <x v="62"/>
    <n v="7"/>
    <n v="17.940000000000001"/>
    <n v="845.62080000000003"/>
    <n v="0"/>
    <n v="0"/>
    <n v="0"/>
    <n v="0"/>
    <n v="0"/>
    <s v="Release1"/>
    <n v="846"/>
    <x v="0"/>
    <x v="816"/>
    <x v="880"/>
    <x v="43"/>
    <n v="0"/>
    <d v="2025-07-08T00:00:00"/>
    <n v="1"/>
    <x v="0"/>
    <s v="22.21-27 Aug"/>
  </r>
  <r>
    <s v="200500010046"/>
    <x v="2"/>
    <s v="Baski 2"/>
    <x v="48"/>
    <x v="6"/>
    <n v="14"/>
    <n v="65.959999999999994"/>
    <n v="2709.1037999999999"/>
    <n v="0"/>
    <n v="0"/>
    <n v="0"/>
    <n v="0"/>
    <n v="0"/>
    <s v="Release1"/>
    <n v="2709"/>
    <x v="0"/>
    <x v="817"/>
    <x v="881"/>
    <x v="19"/>
    <n v="0"/>
    <d v="2025-09-23T00:00:00"/>
    <n v="1"/>
    <x v="0"/>
    <s v="22.21-27 Aug"/>
  </r>
  <r>
    <s v="200500010048"/>
    <x v="2"/>
    <s v="Baski 2"/>
    <x v="48"/>
    <x v="8"/>
    <n v="7"/>
    <n v="25.98"/>
    <n v="1244.6941999999999"/>
    <n v="0"/>
    <n v="0"/>
    <n v="0"/>
    <n v="0"/>
    <n v="0"/>
    <s v="Release1"/>
    <n v="1245"/>
    <x v="0"/>
    <x v="818"/>
    <x v="882"/>
    <x v="43"/>
    <n v="0"/>
    <d v="2025-10-06T00:00:00"/>
    <n v="1"/>
    <x v="0"/>
    <s v="22.21-27 Aug"/>
  </r>
  <r>
    <s v="200500010049"/>
    <x v="2"/>
    <s v="Baski 2"/>
    <x v="48"/>
    <x v="148"/>
    <n v="7"/>
    <n v="46.84"/>
    <n v="1960.7135999999998"/>
    <n v="0"/>
    <n v="0"/>
    <n v="0"/>
    <n v="0"/>
    <n v="0"/>
    <s v="Release1"/>
    <n v="1961"/>
    <x v="0"/>
    <x v="31"/>
    <x v="883"/>
    <x v="43"/>
    <n v="0"/>
    <d v="2025-12-01T00:00:00"/>
    <n v="1"/>
    <x v="0"/>
    <s v="22.21-27 Aug"/>
  </r>
  <r>
    <s v="200500010050"/>
    <x v="2"/>
    <s v="Baski 2"/>
    <x v="48"/>
    <x v="9"/>
    <n v="7"/>
    <n v="24.159999999999997"/>
    <n v="974.14459999999985"/>
    <n v="0"/>
    <n v="0"/>
    <n v="0"/>
    <n v="0"/>
    <n v="0"/>
    <s v="Release1"/>
    <n v="974"/>
    <x v="0"/>
    <x v="819"/>
    <x v="884"/>
    <x v="28"/>
    <n v="0"/>
    <d v="2026-01-12T00:00:00"/>
    <n v="1"/>
    <x v="0"/>
    <s v="22.21-27 Aug"/>
  </r>
  <r>
    <s v="200500010051"/>
    <x v="2"/>
    <s v="Baski 2"/>
    <x v="48"/>
    <x v="10"/>
    <n v="13"/>
    <n v="37.1"/>
    <n v="1666.0239999999999"/>
    <n v="0"/>
    <n v="0"/>
    <n v="0"/>
    <n v="0"/>
    <n v="0"/>
    <s v="Release1"/>
    <n v="1666"/>
    <x v="0"/>
    <x v="207"/>
    <x v="885"/>
    <x v="19"/>
    <n v="0"/>
    <d v="2026-02-09T00:00:00"/>
    <n v="1"/>
    <x v="0"/>
    <s v="22.21-27 Aug"/>
  </r>
  <r>
    <s v="200500010052"/>
    <x v="2"/>
    <s v="Baski 2"/>
    <x v="48"/>
    <x v="42"/>
    <n v="7"/>
    <n v="21.24"/>
    <n v="862.03959999999995"/>
    <n v="0"/>
    <n v="0"/>
    <n v="0"/>
    <n v="0"/>
    <n v="0"/>
    <s v="Release1"/>
    <n v="862"/>
    <x v="0"/>
    <x v="820"/>
    <x v="886"/>
    <x v="43"/>
    <n v="0"/>
    <d v="1899-12-30T00:00:00"/>
    <n v="1"/>
    <x v="0"/>
    <s v="22.21-27 Aug"/>
  </r>
  <r>
    <s v="200500010054"/>
    <x v="2"/>
    <s v="Baski 2"/>
    <x v="48"/>
    <x v="44"/>
    <n v="7"/>
    <n v="26.56"/>
    <n v="989.43379999999991"/>
    <n v="0"/>
    <n v="0"/>
    <n v="0"/>
    <n v="0"/>
    <n v="0"/>
    <s v="Release1"/>
    <n v="989"/>
    <x v="0"/>
    <x v="821"/>
    <x v="887"/>
    <x v="43"/>
    <n v="0"/>
    <d v="2026-05-18T00:00:00"/>
    <n v="1"/>
    <x v="0"/>
    <s v="22.21-27 Aug"/>
  </r>
  <r>
    <s v="200500010055"/>
    <x v="2"/>
    <s v="Baski 2"/>
    <x v="48"/>
    <x v="45"/>
    <n v="13"/>
    <n v="45.580000000000005"/>
    <n v="1923.7295999999999"/>
    <n v="0"/>
    <n v="0"/>
    <n v="0"/>
    <n v="0"/>
    <n v="0"/>
    <s v="Release1"/>
    <n v="1924"/>
    <x v="0"/>
    <x v="822"/>
    <x v="888"/>
    <x v="28"/>
    <n v="0"/>
    <d v="2026-05-18T00:00:00"/>
    <n v="1"/>
    <x v="0"/>
    <s v="22.21-27 Aug"/>
  </r>
  <r>
    <s v="200500010057"/>
    <x v="2"/>
    <s v="Baski 2"/>
    <x v="48"/>
    <x v="99"/>
    <n v="14"/>
    <n v="28.8"/>
    <n v="1051.5738000000001"/>
    <n v="0"/>
    <n v="0"/>
    <n v="0"/>
    <n v="0"/>
    <n v="0"/>
    <s v="Release1"/>
    <n v="1052"/>
    <x v="0"/>
    <x v="769"/>
    <x v="889"/>
    <x v="43"/>
    <n v="0"/>
    <d v="2026-07-06T00:00:00"/>
    <n v="1"/>
    <x v="0"/>
    <s v="22.21-27 Aug"/>
  </r>
  <r>
    <s v="200500030002"/>
    <x v="2"/>
    <s v="UCHARI"/>
    <x v="49"/>
    <x v="0"/>
    <n v="2"/>
    <n v="36.5"/>
    <n v="1572.578"/>
    <n v="0"/>
    <n v="0"/>
    <n v="1123.0700000000215"/>
    <n v="0"/>
    <n v="0"/>
    <n v="0"/>
    <n v="450"/>
    <x v="0"/>
    <x v="823"/>
    <x v="890"/>
    <x v="28"/>
    <s v="CANARA BANK"/>
    <d v="2024-09-21T00:00:00"/>
    <n v="1"/>
    <x v="0"/>
    <s v="22.21-27 Aug"/>
  </r>
  <r>
    <s v="200500030008"/>
    <x v="2"/>
    <s v="UCHARI"/>
    <x v="49"/>
    <x v="31"/>
    <n v="10"/>
    <n v="27.6"/>
    <n v="1050.8184000000001"/>
    <n v="0"/>
    <n v="0"/>
    <n v="0"/>
    <n v="0"/>
    <n v="0"/>
    <n v="0"/>
    <n v="1051"/>
    <x v="0"/>
    <x v="824"/>
    <x v="891"/>
    <x v="25"/>
    <s v="UNION BANK OF INDIA"/>
    <d v="2024-10-14T00:00:00"/>
    <n v="1"/>
    <x v="0"/>
    <s v="22.21-27 Aug"/>
  </r>
  <r>
    <s v="200500030012"/>
    <x v="2"/>
    <s v="UCHARI"/>
    <x v="49"/>
    <x v="34"/>
    <n v="14"/>
    <n v="63.52000000000001"/>
    <n v="2402.7754"/>
    <n v="0"/>
    <n v="0"/>
    <n v="0"/>
    <n v="0"/>
    <n v="0"/>
    <n v="0"/>
    <n v="2403"/>
    <x v="0"/>
    <x v="825"/>
    <x v="892"/>
    <x v="25"/>
    <s v="Union Bank"/>
    <d v="1899-12-30T00:00:00"/>
    <n v="1"/>
    <x v="0"/>
    <s v="22.21-27 Aug"/>
  </r>
  <r>
    <s v="200500030014"/>
    <x v="2"/>
    <s v="UCHARI"/>
    <x v="49"/>
    <x v="35"/>
    <n v="6"/>
    <n v="19.839999999999996"/>
    <n v="883.37819999999999"/>
    <n v="0"/>
    <n v="0"/>
    <n v="0"/>
    <n v="0"/>
    <n v="0"/>
    <n v="0"/>
    <n v="883"/>
    <x v="0"/>
    <x v="826"/>
    <x v="893"/>
    <x v="45"/>
    <s v="IDBI Bank"/>
    <d v="1899-12-30T00:00:00"/>
    <n v="1"/>
    <x v="0"/>
    <s v="22.21-27 Aug"/>
  </r>
  <r>
    <s v="200500030015"/>
    <x v="2"/>
    <s v="UCHARI"/>
    <x v="49"/>
    <x v="93"/>
    <n v="1"/>
    <n v="2.62"/>
    <n v="102.3896"/>
    <n v="0"/>
    <n v="0"/>
    <n v="0"/>
    <n v="0"/>
    <n v="0"/>
    <n v="0"/>
    <n v="102"/>
    <x v="0"/>
    <x v="827"/>
    <x v="894"/>
    <x v="25"/>
    <n v="0"/>
    <d v="1899-12-30T00:00:00"/>
    <n v="1"/>
    <x v="0"/>
    <s v="22.21-27 Aug"/>
  </r>
  <r>
    <s v="200500030016"/>
    <x v="2"/>
    <s v="UCHARI"/>
    <x v="49"/>
    <x v="3"/>
    <n v="13"/>
    <n v="155.76"/>
    <n v="6049.4232000000002"/>
    <n v="0"/>
    <n v="0"/>
    <n v="0"/>
    <n v="0"/>
    <n v="0"/>
    <n v="0"/>
    <n v="6049"/>
    <x v="0"/>
    <x v="370"/>
    <x v="895"/>
    <x v="21"/>
    <n v="0"/>
    <d v="2025-06-23T00:00:00"/>
    <n v="1"/>
    <x v="0"/>
    <s v="22.21-27 Aug"/>
  </r>
  <r>
    <s v="200500030017"/>
    <x v="2"/>
    <s v="UCHARI"/>
    <x v="49"/>
    <x v="4"/>
    <n v="14"/>
    <n v="42.660000000000004"/>
    <n v="1665.6063999999997"/>
    <n v="0"/>
    <n v="0"/>
    <n v="0"/>
    <n v="0"/>
    <n v="0"/>
    <n v="0"/>
    <n v="1666"/>
    <x v="0"/>
    <x v="828"/>
    <x v="896"/>
    <x v="25"/>
    <n v="0"/>
    <d v="2025-07-05T00:00:00"/>
    <n v="1"/>
    <x v="0"/>
    <s v="22.21-27 Aug"/>
  </r>
  <r>
    <s v="200500030018"/>
    <x v="2"/>
    <s v="UCHARI"/>
    <x v="49"/>
    <x v="88"/>
    <n v="14"/>
    <n v="26.28"/>
    <n v="1168.3430000000001"/>
    <n v="0"/>
    <n v="0"/>
    <n v="0"/>
    <n v="0"/>
    <n v="0"/>
    <n v="0"/>
    <n v="1168"/>
    <x v="0"/>
    <x v="829"/>
    <x v="897"/>
    <x v="76"/>
    <n v="0"/>
    <d v="2025-08-12T00:00:00"/>
    <n v="1"/>
    <x v="0"/>
    <s v="22.21-27 Aug"/>
  </r>
  <r>
    <s v="200500030019"/>
    <x v="2"/>
    <s v="UCHARI"/>
    <x v="49"/>
    <x v="5"/>
    <n v="14"/>
    <n v="41.940000000000005"/>
    <n v="1650.1359999999997"/>
    <n v="0"/>
    <n v="0"/>
    <n v="0"/>
    <n v="0"/>
    <n v="0"/>
    <n v="0"/>
    <n v="1650"/>
    <x v="0"/>
    <x v="830"/>
    <x v="898"/>
    <x v="25"/>
    <n v="0"/>
    <d v="2025-06-17T00:00:00"/>
    <n v="1"/>
    <x v="0"/>
    <s v="22.21-27 Aug"/>
  </r>
  <r>
    <s v="200500030020"/>
    <x v="2"/>
    <s v="UCHARI"/>
    <x v="49"/>
    <x v="89"/>
    <n v="13"/>
    <n v="50.039999999999992"/>
    <n v="2017.7350000000001"/>
    <n v="0"/>
    <n v="0"/>
    <n v="0"/>
    <n v="0"/>
    <n v="0"/>
    <n v="0"/>
    <n v="2018"/>
    <x v="0"/>
    <x v="241"/>
    <x v="899"/>
    <x v="25"/>
    <n v="0"/>
    <d v="2025-10-29T00:00:00"/>
    <n v="1"/>
    <x v="0"/>
    <s v="22.21-27 Aug"/>
  </r>
  <r>
    <s v="200500030023"/>
    <x v="2"/>
    <s v="UCHARI"/>
    <x v="49"/>
    <x v="37"/>
    <n v="7"/>
    <n v="20.88"/>
    <n v="846.43740000000014"/>
    <n v="0"/>
    <n v="0"/>
    <n v="0"/>
    <n v="0"/>
    <n v="0"/>
    <n v="0"/>
    <n v="846"/>
    <x v="0"/>
    <x v="831"/>
    <x v="900"/>
    <x v="19"/>
    <n v="0"/>
    <d v="2025-12-01T00:00:00"/>
    <n v="1"/>
    <x v="0"/>
    <s v="22.21-27 Aug"/>
  </r>
  <r>
    <s v="200500030024"/>
    <x v="2"/>
    <s v="UCHARI"/>
    <x v="49"/>
    <x v="47"/>
    <n v="14"/>
    <n v="43.22"/>
    <n v="1738.0335999999998"/>
    <n v="0"/>
    <n v="0"/>
    <n v="0"/>
    <n v="0"/>
    <n v="0"/>
    <n v="0"/>
    <n v="1738"/>
    <x v="0"/>
    <x v="832"/>
    <x v="901"/>
    <x v="25"/>
    <n v="0"/>
    <d v="2025-12-08T00:00:00"/>
    <n v="1"/>
    <x v="0"/>
    <s v="22.21-27 Aug"/>
  </r>
  <r>
    <s v="200500030026"/>
    <x v="2"/>
    <s v="UCHARI"/>
    <x v="49"/>
    <x v="23"/>
    <n v="13"/>
    <n v="271.49"/>
    <n v="11047.207200000003"/>
    <n v="0"/>
    <n v="0"/>
    <n v="0"/>
    <n v="0"/>
    <n v="0"/>
    <n v="0"/>
    <n v="11047"/>
    <x v="0"/>
    <x v="833"/>
    <x v="902"/>
    <x v="28"/>
    <n v="0"/>
    <d v="2025-12-08T00:00:00"/>
    <n v="1"/>
    <x v="0"/>
    <s v="22.21-27 Aug"/>
  </r>
  <r>
    <s v="200500030028"/>
    <x v="2"/>
    <s v="UCHARI"/>
    <x v="49"/>
    <x v="61"/>
    <n v="7"/>
    <n v="19.36"/>
    <n v="820.72959999999989"/>
    <n v="0"/>
    <n v="0"/>
    <n v="0"/>
    <n v="0"/>
    <n v="0"/>
    <n v="0"/>
    <n v="821"/>
    <x v="0"/>
    <x v="834"/>
    <x v="903"/>
    <x v="28"/>
    <n v="0"/>
    <d v="2026-02-02T00:00:00"/>
    <n v="1"/>
    <x v="0"/>
    <s v="22.21-27 Aug"/>
  </r>
  <r>
    <s v="200500030031"/>
    <x v="2"/>
    <s v="UCHARI"/>
    <x v="49"/>
    <x v="55"/>
    <n v="7"/>
    <n v="24.18"/>
    <n v="1030.2116000000001"/>
    <n v="0"/>
    <n v="0"/>
    <n v="0"/>
    <n v="0"/>
    <n v="0"/>
    <n v="0"/>
    <n v="1030"/>
    <x v="0"/>
    <x v="835"/>
    <x v="904"/>
    <x v="25"/>
    <n v="0"/>
    <d v="2025-09-16T00:00:00"/>
    <n v="1"/>
    <x v="0"/>
    <s v="22.21-27 Aug"/>
  </r>
  <r>
    <s v="200500030032"/>
    <x v="2"/>
    <s v="UCHARI"/>
    <x v="49"/>
    <x v="56"/>
    <n v="6"/>
    <n v="13.2"/>
    <n v="549.38959999999997"/>
    <n v="0"/>
    <n v="0"/>
    <n v="0"/>
    <n v="0"/>
    <n v="0"/>
    <n v="0"/>
    <n v="549"/>
    <x v="0"/>
    <x v="836"/>
    <x v="905"/>
    <x v="19"/>
    <n v="0"/>
    <d v="2026-02-23T00:00:00"/>
    <n v="1"/>
    <x v="0"/>
    <s v="22.21-27 Aug"/>
  </r>
  <r>
    <s v="200500030033"/>
    <x v="2"/>
    <s v="UCHARI"/>
    <x v="49"/>
    <x v="39"/>
    <n v="14"/>
    <n v="38.120000000000005"/>
    <n v="1508.8982000000001"/>
    <n v="0"/>
    <n v="0"/>
    <n v="0"/>
    <n v="0"/>
    <n v="0"/>
    <n v="0"/>
    <n v="1509"/>
    <x v="0"/>
    <x v="837"/>
    <x v="906"/>
    <x v="45"/>
    <n v="0"/>
    <d v="1899-12-30T00:00:00"/>
    <n v="1"/>
    <x v="0"/>
    <s v="22.21-27 Aug"/>
  </r>
  <r>
    <s v="200500030034"/>
    <x v="2"/>
    <s v="UCHARI"/>
    <x v="49"/>
    <x v="57"/>
    <n v="14"/>
    <n v="65.739999999999995"/>
    <n v="2757.4411999999998"/>
    <n v="0"/>
    <n v="0"/>
    <n v="0"/>
    <n v="0"/>
    <n v="0"/>
    <n v="0"/>
    <n v="2757"/>
    <x v="0"/>
    <x v="531"/>
    <x v="907"/>
    <x v="50"/>
    <n v="0"/>
    <d v="2026-03-16T00:00:00"/>
    <n v="1"/>
    <x v="0"/>
    <s v="22.21-27 Aug"/>
  </r>
  <r>
    <s v="200500030035"/>
    <x v="2"/>
    <s v="UCHARI"/>
    <x v="49"/>
    <x v="48"/>
    <n v="7"/>
    <n v="17.54"/>
    <n v="752.76380000000006"/>
    <n v="0"/>
    <n v="0"/>
    <n v="0"/>
    <n v="0"/>
    <n v="0"/>
    <n v="0"/>
    <n v="753"/>
    <x v="0"/>
    <x v="838"/>
    <x v="908"/>
    <x v="18"/>
    <n v="0"/>
    <d v="2026-05-18T00:00:00"/>
    <n v="1"/>
    <x v="0"/>
    <s v="22.21-27 Aug"/>
  </r>
  <r>
    <s v="200500030036"/>
    <x v="2"/>
    <s v="UCHARI"/>
    <x v="49"/>
    <x v="96"/>
    <n v="1"/>
    <n v="1.6"/>
    <n v="59.616"/>
    <n v="0"/>
    <n v="0"/>
    <n v="0"/>
    <n v="0"/>
    <n v="0"/>
    <n v="0"/>
    <n v="60"/>
    <x v="0"/>
    <x v="839"/>
    <x v="909"/>
    <x v="25"/>
    <n v="0"/>
    <d v="2026-06-22T00:00:00"/>
    <n v="1"/>
    <x v="0"/>
    <s v="22.21-27 Aug"/>
  </r>
  <r>
    <s v="200500030037"/>
    <x v="2"/>
    <s v="UCHARI"/>
    <x v="49"/>
    <x v="91"/>
    <n v="14"/>
    <n v="64.94"/>
    <n v="2503.8946000000001"/>
    <n v="0"/>
    <n v="0"/>
    <n v="0"/>
    <n v="0"/>
    <n v="0"/>
    <n v="0"/>
    <n v="2504"/>
    <x v="0"/>
    <x v="840"/>
    <x v="910"/>
    <x v="28"/>
    <n v="0"/>
    <d v="2026-06-02T00:00:00"/>
    <n v="1"/>
    <x v="0"/>
    <s v="22.21-27 Aug"/>
  </r>
  <r>
    <s v="200500030038"/>
    <x v="2"/>
    <s v="UCHARI"/>
    <x v="49"/>
    <x v="92"/>
    <n v="14"/>
    <n v="51.120000000000005"/>
    <n v="1968.7315999999998"/>
    <n v="0"/>
    <n v="0"/>
    <n v="0"/>
    <n v="0"/>
    <n v="0"/>
    <n v="0"/>
    <n v="1969"/>
    <x v="0"/>
    <x v="129"/>
    <x v="911"/>
    <x v="25"/>
    <n v="0"/>
    <d v="2026-06-22T00:00:00"/>
    <n v="1"/>
    <x v="0"/>
    <s v="22.21-27 Aug"/>
  </r>
  <r>
    <s v="200500030040"/>
    <x v="2"/>
    <s v="UCHARI"/>
    <x v="49"/>
    <x v="49"/>
    <n v="14"/>
    <n v="30.360000000000003"/>
    <n v="1201.9089999999999"/>
    <n v="0"/>
    <n v="0"/>
    <n v="0"/>
    <n v="0"/>
    <n v="0"/>
    <n v="0"/>
    <n v="1202"/>
    <x v="0"/>
    <x v="470"/>
    <x v="912"/>
    <x v="19"/>
    <n v="0"/>
    <d v="2026-06-22T00:00:00"/>
    <n v="1"/>
    <x v="0"/>
    <s v="22.21-27 Aug"/>
  </r>
  <r>
    <s v="200500030041"/>
    <x v="2"/>
    <s v="UCHARI"/>
    <x v="49"/>
    <x v="50"/>
    <n v="14"/>
    <n v="44.58"/>
    <n v="2032.8111999999999"/>
    <n v="0"/>
    <n v="0"/>
    <n v="0"/>
    <n v="0"/>
    <n v="0"/>
    <n v="0"/>
    <n v="2033"/>
    <x v="0"/>
    <x v="841"/>
    <x v="913"/>
    <x v="45"/>
    <n v="0"/>
    <d v="2026-06-22T00:00:00"/>
    <n v="1"/>
    <x v="0"/>
    <s v="22.21-27 Aug"/>
  </r>
  <r>
    <s v="200500030042"/>
    <x v="2"/>
    <s v="UCHARI"/>
    <x v="49"/>
    <x v="40"/>
    <n v="14"/>
    <n v="53.36"/>
    <n v="1974.4343999999996"/>
    <n v="0"/>
    <n v="0"/>
    <n v="0"/>
    <n v="0"/>
    <n v="0"/>
    <n v="0"/>
    <n v="1974"/>
    <x v="0"/>
    <x v="842"/>
    <x v="914"/>
    <x v="25"/>
    <n v="0"/>
    <d v="2026-06-22T00:00:00"/>
    <n v="1"/>
    <x v="0"/>
    <s v="22.21-27 Aug"/>
  </r>
  <r>
    <s v="200500030043"/>
    <x v="2"/>
    <s v="UCHARI"/>
    <x v="49"/>
    <x v="62"/>
    <n v="12"/>
    <n v="75.62"/>
    <n v="3080.1238000000003"/>
    <n v="0"/>
    <n v="0"/>
    <n v="0"/>
    <n v="0"/>
    <n v="0"/>
    <n v="0"/>
    <n v="3080"/>
    <x v="0"/>
    <x v="843"/>
    <x v="915"/>
    <x v="50"/>
    <n v="0"/>
    <d v="2026-06-22T00:00:00"/>
    <n v="1"/>
    <x v="0"/>
    <s v="22.21-27 Aug"/>
  </r>
  <r>
    <s v="200500030044"/>
    <x v="2"/>
    <s v="UCHARI"/>
    <x v="49"/>
    <x v="24"/>
    <n v="14"/>
    <n v="28.16"/>
    <n v="1117.0453999999997"/>
    <n v="0"/>
    <n v="0"/>
    <n v="0"/>
    <n v="0"/>
    <n v="0"/>
    <n v="0"/>
    <n v="1117"/>
    <x v="0"/>
    <x v="844"/>
    <x v="916"/>
    <x v="25"/>
    <n v="0"/>
    <d v="2026-06-22T00:00:00"/>
    <n v="1"/>
    <x v="0"/>
    <s v="22.21-27 Aug"/>
  </r>
  <r>
    <s v="200500030045"/>
    <x v="2"/>
    <s v="UCHARI"/>
    <x v="49"/>
    <x v="41"/>
    <n v="7"/>
    <n v="27.4"/>
    <n v="1081.3252"/>
    <n v="0"/>
    <n v="0"/>
    <n v="0"/>
    <n v="0"/>
    <n v="0"/>
    <n v="0"/>
    <n v="1081"/>
    <x v="0"/>
    <x v="845"/>
    <x v="917"/>
    <x v="25"/>
    <n v="0"/>
    <d v="2026-06-22T00:00:00"/>
    <n v="1"/>
    <x v="0"/>
    <s v="22.21-27 Aug"/>
  </r>
  <r>
    <s v="200500030048"/>
    <x v="2"/>
    <s v="UCHARI"/>
    <x v="49"/>
    <x v="8"/>
    <n v="7"/>
    <n v="28.599999999999998"/>
    <n v="1181.2593999999999"/>
    <n v="0"/>
    <n v="0"/>
    <n v="0"/>
    <n v="0"/>
    <n v="0"/>
    <n v="0"/>
    <n v="1181"/>
    <x v="0"/>
    <x v="846"/>
    <x v="918"/>
    <x v="19"/>
    <n v="0"/>
    <d v="2026-06-22T00:00:00"/>
    <n v="1"/>
    <x v="0"/>
    <s v="22.21-27 Aug"/>
  </r>
  <r>
    <s v="200500030049"/>
    <x v="2"/>
    <s v="UCHARI"/>
    <x v="49"/>
    <x v="148"/>
    <n v="14"/>
    <n v="64.779999999999987"/>
    <n v="2619.0659999999998"/>
    <n v="0"/>
    <n v="0"/>
    <n v="0"/>
    <n v="0"/>
    <n v="0"/>
    <n v="0"/>
    <n v="2619"/>
    <x v="0"/>
    <x v="847"/>
    <x v="919"/>
    <x v="25"/>
    <n v="0"/>
    <d v="2026-07-06T00:00:00"/>
    <n v="1"/>
    <x v="0"/>
    <s v="22.21-27 Aug"/>
  </r>
  <r>
    <s v="200500030051"/>
    <x v="2"/>
    <s v="UCHARI"/>
    <x v="49"/>
    <x v="10"/>
    <n v="7"/>
    <n v="38.9"/>
    <n v="1714.2172"/>
    <n v="0"/>
    <n v="0"/>
    <n v="0"/>
    <n v="0"/>
    <n v="0"/>
    <n v="0"/>
    <n v="1714"/>
    <x v="0"/>
    <x v="848"/>
    <x v="920"/>
    <x v="18"/>
    <n v="0"/>
    <d v="2026-07-06T00:00:00"/>
    <n v="1"/>
    <x v="0"/>
    <s v="22.21-27 Aug"/>
  </r>
  <r>
    <s v="200500030052"/>
    <x v="2"/>
    <s v="UCHARI"/>
    <x v="49"/>
    <x v="42"/>
    <n v="4"/>
    <n v="10.46"/>
    <n v="437.21300000000002"/>
    <n v="0"/>
    <n v="0"/>
    <n v="0"/>
    <n v="0"/>
    <n v="0"/>
    <n v="0"/>
    <n v="437"/>
    <x v="0"/>
    <x v="849"/>
    <x v="921"/>
    <x v="25"/>
    <n v="0"/>
    <d v="2026-07-06T00:00:00"/>
    <n v="1"/>
    <x v="0"/>
    <s v="22.21-27 Aug"/>
  </r>
  <r>
    <s v="200500030053"/>
    <x v="2"/>
    <s v="UCHARI"/>
    <x v="49"/>
    <x v="43"/>
    <n v="14"/>
    <n v="49.940000000000005"/>
    <n v="1997.4766"/>
    <n v="0"/>
    <n v="0"/>
    <n v="0"/>
    <n v="0"/>
    <n v="0"/>
    <n v="0"/>
    <n v="1997"/>
    <x v="0"/>
    <x v="850"/>
    <x v="922"/>
    <x v="18"/>
    <n v="0"/>
    <d v="2026-07-13T00:00:00"/>
    <n v="1"/>
    <x v="0"/>
    <s v="22.21-27 Aug"/>
  </r>
  <r>
    <s v="200500030054"/>
    <x v="2"/>
    <s v="UCHARI"/>
    <x v="49"/>
    <x v="44"/>
    <n v="8"/>
    <n v="41.14"/>
    <n v="1499.6242"/>
    <n v="0"/>
    <n v="0"/>
    <n v="0"/>
    <n v="0"/>
    <n v="0"/>
    <n v="0"/>
    <n v="1500"/>
    <x v="0"/>
    <x v="851"/>
    <x v="923"/>
    <x v="25"/>
    <n v="0"/>
    <d v="2026-07-20T00:00:00"/>
    <n v="1"/>
    <x v="0"/>
    <s v="22.21-27 Aug"/>
  </r>
  <r>
    <s v="200500030055"/>
    <x v="2"/>
    <s v="UCHARI"/>
    <x v="49"/>
    <x v="45"/>
    <n v="14"/>
    <n v="65.28"/>
    <n v="2683.57"/>
    <n v="0"/>
    <n v="0"/>
    <n v="0"/>
    <n v="0"/>
    <n v="0"/>
    <n v="0"/>
    <n v="2684"/>
    <x v="0"/>
    <x v="852"/>
    <x v="924"/>
    <x v="1"/>
    <n v="0"/>
    <d v="2026-07-20T00:00:00"/>
    <n v="1"/>
    <x v="0"/>
    <s v="22.21-27 Aug"/>
  </r>
  <r>
    <s v="200500030056"/>
    <x v="2"/>
    <s v="UCHARI"/>
    <x v="49"/>
    <x v="46"/>
    <n v="14"/>
    <n v="54.220000000000006"/>
    <n v="2094.5538000000001"/>
    <n v="0"/>
    <n v="0"/>
    <n v="0"/>
    <n v="0"/>
    <n v="0"/>
    <n v="0"/>
    <n v="2095"/>
    <x v="0"/>
    <x v="853"/>
    <x v="925"/>
    <x v="28"/>
    <n v="0"/>
    <d v="2026-07-20T00:00:00"/>
    <n v="1"/>
    <x v="0"/>
    <s v="22.21-27 Aug"/>
  </r>
  <r>
    <s v="200500030057"/>
    <x v="2"/>
    <s v="UCHARI"/>
    <x v="49"/>
    <x v="99"/>
    <n v="13"/>
    <n v="64.279999999999987"/>
    <n v="2497.8624"/>
    <n v="0"/>
    <n v="0"/>
    <n v="0"/>
    <n v="0"/>
    <n v="0"/>
    <n v="0"/>
    <n v="2498"/>
    <x v="0"/>
    <x v="854"/>
    <x v="926"/>
    <x v="25"/>
    <n v="0"/>
    <d v="2026-07-28T00:00:00"/>
    <n v="1"/>
    <x v="0"/>
    <s v="22.21-27 Aug"/>
  </r>
  <r>
    <s v="200500030058"/>
    <x v="2"/>
    <s v="UCHARI"/>
    <x v="49"/>
    <x v="51"/>
    <n v="14"/>
    <n v="67.100000000000009"/>
    <n v="2536.7918"/>
    <n v="0"/>
    <n v="0"/>
    <n v="0"/>
    <n v="0"/>
    <n v="0"/>
    <n v="0"/>
    <n v="2537"/>
    <x v="0"/>
    <x v="855"/>
    <x v="927"/>
    <x v="53"/>
    <n v="0"/>
    <d v="2026-08-17T00:00:00"/>
    <n v="1"/>
    <x v="0"/>
    <s v="22.21-27 Aug"/>
  </r>
  <r>
    <s v="200600010002"/>
    <x v="5"/>
    <s v="ORMANJHI"/>
    <x v="50"/>
    <x v="0"/>
    <n v="11"/>
    <n v="61.2"/>
    <n v="2580.0160000000001"/>
    <n v="0"/>
    <n v="0"/>
    <n v="0"/>
    <n v="0"/>
    <n v="0"/>
    <n v="0"/>
    <n v="2580"/>
    <x v="0"/>
    <x v="856"/>
    <x v="928"/>
    <x v="77"/>
    <s v="CANARA BANK"/>
    <d v="2024-08-20T00:00:00"/>
    <n v="1"/>
    <x v="0"/>
    <s v="22.21-27 Aug"/>
  </r>
  <r>
    <s v="200600010011"/>
    <x v="5"/>
    <s v="ORMANJHI"/>
    <x v="50"/>
    <x v="33"/>
    <n v="9"/>
    <n v="22.400000000000002"/>
    <n v="977.22200000000009"/>
    <n v="0"/>
    <n v="0"/>
    <n v="0"/>
    <n v="0"/>
    <n v="0"/>
    <n v="0"/>
    <n v="977"/>
    <x v="0"/>
    <x v="857"/>
    <x v="929"/>
    <x v="78"/>
    <s v="INDIAN OVERSEAS BANK"/>
    <d v="1899-12-30T00:00:00"/>
    <n v="1"/>
    <x v="0"/>
    <s v="22.21-27 Aug"/>
  </r>
  <r>
    <s v="200600010014"/>
    <x v="5"/>
    <s v="ORMANJHI"/>
    <x v="50"/>
    <x v="35"/>
    <n v="7"/>
    <n v="20.5"/>
    <n v="899.96100000000001"/>
    <n v="0"/>
    <n v="0"/>
    <n v="0"/>
    <n v="0"/>
    <n v="0"/>
    <n v="0"/>
    <n v="900"/>
    <x v="0"/>
    <x v="858"/>
    <x v="930"/>
    <x v="78"/>
    <n v="0"/>
    <d v="1899-12-30T00:00:00"/>
    <n v="1"/>
    <x v="0"/>
    <s v="22.21-27 Aug"/>
  </r>
  <r>
    <s v="200600010015"/>
    <x v="5"/>
    <s v="ORMANJHI"/>
    <x v="50"/>
    <x v="93"/>
    <n v="7"/>
    <n v="17.600000000000001"/>
    <n v="688.476"/>
    <n v="0"/>
    <n v="0"/>
    <n v="0"/>
    <n v="0"/>
    <n v="0"/>
    <n v="0"/>
    <n v="688"/>
    <x v="0"/>
    <x v="859"/>
    <x v="931"/>
    <x v="78"/>
    <n v="0"/>
    <d v="1899-12-30T00:00:00"/>
    <n v="1"/>
    <x v="0"/>
    <s v="22.21-27 Aug"/>
  </r>
  <r>
    <s v="200600010018"/>
    <x v="5"/>
    <s v="ORMANJHI"/>
    <x v="50"/>
    <x v="88"/>
    <n v="13"/>
    <n v="27.899999999999995"/>
    <n v="1236.538"/>
    <n v="0"/>
    <n v="0"/>
    <n v="0"/>
    <n v="0"/>
    <n v="0"/>
    <n v="0"/>
    <n v="1237"/>
    <x v="0"/>
    <x v="860"/>
    <x v="932"/>
    <x v="79"/>
    <n v="0"/>
    <d v="1899-12-30T00:00:00"/>
    <n v="1"/>
    <x v="0"/>
    <s v="22.21-27 Aug"/>
  </r>
  <r>
    <s v="200600010024"/>
    <x v="5"/>
    <s v="ORMANJHI"/>
    <x v="50"/>
    <x v="47"/>
    <n v="12"/>
    <n v="44.5"/>
    <n v="2152.3199999999997"/>
    <n v="0"/>
    <n v="0"/>
    <n v="0"/>
    <n v="0"/>
    <n v="0"/>
    <n v="0"/>
    <n v="2152"/>
    <x v="0"/>
    <x v="861"/>
    <x v="933"/>
    <x v="78"/>
    <n v="0"/>
    <d v="2025-06-23T00:00:00"/>
    <n v="1"/>
    <x v="0"/>
    <s v="22.21-27 Aug"/>
  </r>
  <r>
    <s v="200600010028"/>
    <x v="5"/>
    <s v="ORMANJHI"/>
    <x v="50"/>
    <x v="61"/>
    <n v="7"/>
    <n v="12.8"/>
    <n v="574.35500000000002"/>
    <n v="0"/>
    <n v="0"/>
    <n v="0"/>
    <n v="0"/>
    <n v="0"/>
    <n v="0"/>
    <n v="574"/>
    <x v="0"/>
    <x v="862"/>
    <x v="934"/>
    <x v="80"/>
    <n v="0"/>
    <d v="2025-12-15T00:00:00"/>
    <n v="1"/>
    <x v="0"/>
    <s v="22.21-27 Aug"/>
  </r>
  <r>
    <s v="200600010030"/>
    <x v="5"/>
    <s v="ORMANJHI"/>
    <x v="50"/>
    <x v="54"/>
    <n v="14"/>
    <n v="28"/>
    <n v="1321.3690000000001"/>
    <n v="0"/>
    <n v="0"/>
    <n v="0"/>
    <n v="0"/>
    <n v="0"/>
    <n v="0"/>
    <n v="1321"/>
    <x v="0"/>
    <x v="863"/>
    <x v="935"/>
    <x v="78"/>
    <n v="0"/>
    <d v="2026-04-28T00:00:00"/>
    <n v="1"/>
    <x v="0"/>
    <s v="22.21-27 Aug"/>
  </r>
  <r>
    <s v="200600010031"/>
    <x v="5"/>
    <s v="ORMANJHI"/>
    <x v="50"/>
    <x v="55"/>
    <n v="6"/>
    <n v="12.1"/>
    <n v="457.05899999999991"/>
    <n v="0"/>
    <n v="0"/>
    <n v="0"/>
    <n v="0"/>
    <n v="0"/>
    <n v="0"/>
    <n v="457"/>
    <x v="0"/>
    <x v="864"/>
    <x v="936"/>
    <x v="81"/>
    <n v="0"/>
    <d v="2026-06-02T00:00:00"/>
    <n v="1"/>
    <x v="0"/>
    <s v="22.21-27 Aug"/>
  </r>
  <r>
    <s v="200600020002"/>
    <x v="5"/>
    <s v="MANDRO"/>
    <x v="51"/>
    <x v="0"/>
    <n v="2"/>
    <n v="4.79"/>
    <n v="298.41020000000003"/>
    <n v="0"/>
    <n v="0"/>
    <n v="0"/>
    <n v="0"/>
    <n v="0"/>
    <n v="0"/>
    <n v="298"/>
    <x v="0"/>
    <x v="865"/>
    <x v="937"/>
    <x v="82"/>
    <s v="IDBI Bank "/>
    <d v="2024-08-20T00:00:00"/>
    <n v="1"/>
    <x v="0"/>
    <s v="22.21-27 Aug"/>
  </r>
  <r>
    <s v="200600020007"/>
    <x v="5"/>
    <s v="MANDRO"/>
    <x v="51"/>
    <x v="87"/>
    <n v="7"/>
    <n v="33.96"/>
    <n v="1322.2574000000002"/>
    <n v="0"/>
    <n v="0"/>
    <n v="0"/>
    <n v="0"/>
    <n v="0"/>
    <n v="0"/>
    <n v="1322"/>
    <x v="0"/>
    <x v="866"/>
    <x v="938"/>
    <x v="79"/>
    <s v="PUNJAB NATIONAL BANK "/>
    <d v="2024-09-21T00:00:00"/>
    <n v="1"/>
    <x v="0"/>
    <s v="22.21-27 Aug"/>
  </r>
  <r>
    <s v="200600020011"/>
    <x v="5"/>
    <s v="MANDRO"/>
    <x v="51"/>
    <x v="33"/>
    <n v="14"/>
    <n v="58.69"/>
    <n v="2480.5178000000001"/>
    <n v="0"/>
    <n v="0"/>
    <n v="0"/>
    <n v="0"/>
    <n v="0"/>
    <n v="0"/>
    <n v="2481"/>
    <x v="0"/>
    <x v="867"/>
    <x v="939"/>
    <x v="82"/>
    <s v="IDBI Bank "/>
    <d v="2024-09-21T00:00:00"/>
    <n v="1"/>
    <x v="0"/>
    <s v="22.21-27 Aug"/>
  </r>
  <r>
    <s v="200600020012"/>
    <x v="5"/>
    <s v="MANDRO"/>
    <x v="51"/>
    <x v="34"/>
    <n v="7"/>
    <n v="20.03"/>
    <n v="778.39279999999997"/>
    <n v="0"/>
    <n v="0"/>
    <n v="0"/>
    <n v="0"/>
    <n v="0"/>
    <n v="0"/>
    <n v="778"/>
    <x v="0"/>
    <x v="868"/>
    <x v="940"/>
    <x v="83"/>
    <s v="BANK OF INDIA"/>
    <d v="2024-09-21T00:00:00"/>
    <n v="1"/>
    <x v="0"/>
    <s v="22.21-27 Aug"/>
  </r>
  <r>
    <s v="200600020018"/>
    <x v="5"/>
    <s v="MANDRO"/>
    <x v="51"/>
    <x v="88"/>
    <n v="6"/>
    <n v="16.560000000000002"/>
    <n v="1184.653"/>
    <n v="0"/>
    <n v="0"/>
    <n v="0"/>
    <n v="0"/>
    <n v="0"/>
    <n v="0"/>
    <n v="1185"/>
    <x v="0"/>
    <x v="869"/>
    <x v="941"/>
    <x v="83"/>
    <s v="BANK OF INDIA"/>
    <d v="2024-10-14T00:00:00"/>
    <n v="1"/>
    <x v="0"/>
    <s v="22.21-27 Aug"/>
  </r>
  <r>
    <s v="200600020020"/>
    <x v="5"/>
    <s v="MANDRO"/>
    <x v="51"/>
    <x v="89"/>
    <n v="14"/>
    <n v="34.15"/>
    <n v="1745.0224999999998"/>
    <n v="0"/>
    <n v="0"/>
    <n v="0"/>
    <n v="0"/>
    <n v="0"/>
    <n v="0"/>
    <n v="1745"/>
    <x v="0"/>
    <x v="870"/>
    <x v="942"/>
    <x v="84"/>
    <s v="BANK OF BARODA"/>
    <d v="2024-10-14T00:00:00"/>
    <n v="1"/>
    <x v="0"/>
    <s v="22.21-27 Aug"/>
  </r>
  <r>
    <s v="200600020041"/>
    <x v="5"/>
    <s v="MANDRO"/>
    <x v="51"/>
    <x v="50"/>
    <n v="14"/>
    <n v="24.44"/>
    <n v="1011.9525"/>
    <n v="0"/>
    <n v="0"/>
    <n v="0"/>
    <n v="0"/>
    <n v="0"/>
    <n v="0"/>
    <n v="1012"/>
    <x v="0"/>
    <x v="871"/>
    <x v="943"/>
    <x v="82"/>
    <n v="0"/>
    <d v="2025-05-19T00:00:00"/>
    <n v="1"/>
    <x v="0"/>
    <s v="22.21-27 Aug"/>
  </r>
  <r>
    <s v="200600020042"/>
    <x v="5"/>
    <s v="MANDRO"/>
    <x v="51"/>
    <x v="40"/>
    <n v="8"/>
    <n v="21.639999999999997"/>
    <n v="892.49209999999994"/>
    <n v="0"/>
    <n v="0"/>
    <n v="0"/>
    <n v="0"/>
    <n v="0"/>
    <n v="0"/>
    <n v="892"/>
    <x v="0"/>
    <x v="872"/>
    <x v="944"/>
    <x v="82"/>
    <n v="0"/>
    <d v="2025-09-02T00:00:00"/>
    <n v="1"/>
    <x v="0"/>
    <s v="22.21-27 Aug"/>
  </r>
  <r>
    <s v="200600020046"/>
    <x v="5"/>
    <s v="MANDRO"/>
    <x v="51"/>
    <x v="6"/>
    <n v="13"/>
    <n v="37.42"/>
    <n v="1428.5640000000003"/>
    <n v="0"/>
    <n v="0"/>
    <n v="0"/>
    <n v="0"/>
    <n v="0"/>
    <n v="0"/>
    <n v="1429"/>
    <x v="0"/>
    <x v="873"/>
    <x v="945"/>
    <x v="82"/>
    <n v="0"/>
    <d v="2025-09-23T00:00:00"/>
    <n v="1"/>
    <x v="0"/>
    <s v="22.21-27 Aug"/>
  </r>
  <r>
    <s v="200600020056"/>
    <x v="5"/>
    <s v="MANDRO"/>
    <x v="51"/>
    <x v="46"/>
    <n v="7"/>
    <n v="12.829999999999998"/>
    <n v="518.60289999999998"/>
    <n v="0"/>
    <n v="0"/>
    <n v="0"/>
    <n v="0"/>
    <n v="0"/>
    <n v="0"/>
    <n v="519"/>
    <x v="0"/>
    <x v="874"/>
    <x v="946"/>
    <x v="83"/>
    <n v="0"/>
    <d v="2026-07-20T00:00:00"/>
    <n v="1"/>
    <x v="0"/>
    <s v="22.21-27 Aug"/>
  </r>
  <r>
    <s v="200600030002"/>
    <x v="5"/>
    <s v="DUMARDAGA"/>
    <x v="52"/>
    <x v="0"/>
    <n v="14"/>
    <n v="1301.7800000000002"/>
    <n v="46625.145799999998"/>
    <n v="0"/>
    <n v="0"/>
    <n v="0"/>
    <n v="25400"/>
    <n v="0"/>
    <n v="0"/>
    <n v="21225"/>
    <x v="0"/>
    <x v="875"/>
    <x v="947"/>
    <x v="15"/>
    <s v="INDIAN OVERSEAS BANK"/>
    <d v="2024-08-20T00:00:00"/>
    <n v="1"/>
    <x v="0"/>
    <s v="22.21-27 Aug"/>
  </r>
  <r>
    <s v="200600040002"/>
    <x v="5"/>
    <s v="CHUTTU"/>
    <x v="53"/>
    <x v="0"/>
    <n v="14"/>
    <n v="235.42000000000002"/>
    <n v="10513.2364"/>
    <n v="0"/>
    <n v="0"/>
    <n v="1804"/>
    <n v="0"/>
    <n v="0"/>
    <n v="0"/>
    <n v="8709"/>
    <x v="0"/>
    <x v="876"/>
    <x v="948"/>
    <x v="78"/>
    <s v="INDIAN OVERSEAS BANK"/>
    <d v="2024-09-21T00:00:00"/>
    <n v="1"/>
    <x v="0"/>
    <s v="22.21-27 Aug"/>
  </r>
  <r>
    <s v="200600040006"/>
    <x v="5"/>
    <s v="CHUTTU"/>
    <x v="53"/>
    <x v="58"/>
    <n v="13"/>
    <n v="70.179999999999993"/>
    <n v="2875.1956"/>
    <n v="0"/>
    <n v="0"/>
    <n v="0"/>
    <n v="0"/>
    <n v="0"/>
    <n v="0"/>
    <n v="2875"/>
    <x v="0"/>
    <x v="877"/>
    <x v="949"/>
    <x v="78"/>
    <s v="INDIAN OVERSEAS BANK"/>
    <d v="2024-09-21T00:00:00"/>
    <n v="1"/>
    <x v="0"/>
    <s v="22.21-27 Aug"/>
  </r>
  <r>
    <s v="200600040010"/>
    <x v="5"/>
    <s v="CHUTTU"/>
    <x v="53"/>
    <x v="2"/>
    <n v="7"/>
    <n v="35.700000000000003"/>
    <n v="1601.5462"/>
    <n v="0"/>
    <n v="0"/>
    <n v="0"/>
    <n v="0"/>
    <n v="0"/>
    <n v="0"/>
    <n v="1602"/>
    <x v="0"/>
    <x v="878"/>
    <x v="950"/>
    <x v="78"/>
    <s v="INDIAN OVERSEAS BANK"/>
    <d v="2024-09-21T00:00:00"/>
    <n v="1"/>
    <x v="0"/>
    <s v="22.21-27 Aug"/>
  </r>
  <r>
    <s v="200600040015"/>
    <x v="5"/>
    <s v="CHUTTU"/>
    <x v="53"/>
    <x v="93"/>
    <n v="14"/>
    <n v="44.22"/>
    <n v="2080.0046000000002"/>
    <n v="0"/>
    <n v="0"/>
    <n v="0"/>
    <n v="0"/>
    <n v="0"/>
    <n v="0"/>
    <n v="2080"/>
    <x v="0"/>
    <x v="879"/>
    <x v="951"/>
    <x v="79"/>
    <s v="PUNJAB NATIONAL BANK "/>
    <d v="2024-12-16T00:00:00"/>
    <n v="1"/>
    <x v="0"/>
    <s v="22.21-27 Aug"/>
  </r>
  <r>
    <s v="200600040017"/>
    <x v="5"/>
    <s v="CHUTTU"/>
    <x v="53"/>
    <x v="4"/>
    <n v="14"/>
    <n v="32.82"/>
    <n v="1112.9666"/>
    <n v="0"/>
    <n v="0"/>
    <n v="0"/>
    <n v="0"/>
    <n v="0"/>
    <n v="0"/>
    <n v="1113"/>
    <x v="0"/>
    <x v="880"/>
    <x v="952"/>
    <x v="80"/>
    <s v="STATE BANK OF INDIA"/>
    <d v="2024-12-16T00:00:00"/>
    <n v="1"/>
    <x v="0"/>
    <s v="22.21-27 Aug"/>
  </r>
  <r>
    <s v="200600040021"/>
    <x v="5"/>
    <s v="CHUTTU"/>
    <x v="53"/>
    <x v="59"/>
    <n v="6"/>
    <n v="44.24"/>
    <n v="1835.7802000000001"/>
    <n v="0"/>
    <n v="0"/>
    <n v="0"/>
    <n v="0"/>
    <n v="0"/>
    <n v="0"/>
    <n v="1836"/>
    <x v="0"/>
    <x v="881"/>
    <x v="953"/>
    <x v="78"/>
    <s v="INDIAN OVERSEAS BANK"/>
    <d v="2024-09-30T00:00:00"/>
    <n v="1"/>
    <x v="0"/>
    <s v="22.21-27 Aug"/>
  </r>
  <r>
    <s v="200600040022"/>
    <x v="5"/>
    <s v="CHUTTU"/>
    <x v="53"/>
    <x v="36"/>
    <n v="6"/>
    <n v="20.399999999999999"/>
    <n v="710.97839999999997"/>
    <n v="0"/>
    <n v="0"/>
    <n v="0"/>
    <n v="0"/>
    <n v="0"/>
    <n v="0"/>
    <n v="711"/>
    <x v="0"/>
    <x v="882"/>
    <x v="954"/>
    <x v="78"/>
    <s v="INDIAN OVERSEAS BANK"/>
    <d v="2024-09-30T00:00:00"/>
    <n v="1"/>
    <x v="0"/>
    <s v="22.21-27 Aug"/>
  </r>
  <r>
    <s v="200600040023"/>
    <x v="5"/>
    <s v="CHUTTU"/>
    <x v="53"/>
    <x v="37"/>
    <n v="12"/>
    <n v="87.899999999999991"/>
    <n v="3586.6087999999995"/>
    <n v="0"/>
    <n v="0"/>
    <n v="0"/>
    <n v="0"/>
    <n v="0"/>
    <n v="0"/>
    <n v="3587"/>
    <x v="0"/>
    <x v="883"/>
    <x v="955"/>
    <x v="80"/>
    <s v="BANK OF INDIA"/>
    <d v="2024-09-30T00:00:00"/>
    <n v="1"/>
    <x v="0"/>
    <s v="22.21-27 Aug"/>
  </r>
  <r>
    <s v="200600040025"/>
    <x v="5"/>
    <s v="CHUTTU"/>
    <x v="53"/>
    <x v="90"/>
    <n v="8"/>
    <n v="63.040000000000006"/>
    <n v="2568.3919999999998"/>
    <n v="0"/>
    <n v="0"/>
    <n v="0"/>
    <n v="0"/>
    <n v="0"/>
    <n v="0"/>
    <n v="2568"/>
    <x v="0"/>
    <x v="884"/>
    <x v="956"/>
    <x v="78"/>
    <s v="INDIAN OVERSEAS BANK"/>
    <d v="2024-09-30T00:00:00"/>
    <n v="1"/>
    <x v="0"/>
    <s v="22.21-27 Aug"/>
  </r>
  <r>
    <s v="200600040027"/>
    <x v="5"/>
    <s v="CHUTTU"/>
    <x v="53"/>
    <x v="60"/>
    <n v="13"/>
    <n v="75.940000000000012"/>
    <n v="3420.0336000000002"/>
    <n v="0"/>
    <n v="0"/>
    <n v="0"/>
    <n v="0"/>
    <n v="0"/>
    <n v="0"/>
    <n v="3420"/>
    <x v="0"/>
    <x v="885"/>
    <x v="957"/>
    <x v="78"/>
    <s v="INDIAN OVERSEAS BANK"/>
    <d v="2024-10-07T00:00:00"/>
    <n v="1"/>
    <x v="0"/>
    <s v="22.21-27 Aug"/>
  </r>
  <r>
    <s v="200600040029"/>
    <x v="5"/>
    <s v="CHUTTU"/>
    <x v="53"/>
    <x v="38"/>
    <n v="6"/>
    <n v="12.26"/>
    <n v="484.49700000000007"/>
    <n v="0"/>
    <n v="0"/>
    <n v="0"/>
    <n v="0"/>
    <n v="0"/>
    <n v="0"/>
    <n v="484"/>
    <x v="0"/>
    <x v="886"/>
    <x v="958"/>
    <x v="78"/>
    <s v="INDIAN OVERSEAS BANK"/>
    <d v="2024-10-21T00:00:00"/>
    <n v="1"/>
    <x v="0"/>
    <s v="22.21-27 Aug"/>
  </r>
  <r>
    <s v="200600040031"/>
    <x v="5"/>
    <s v="CHUTTU"/>
    <x v="53"/>
    <x v="55"/>
    <n v="7"/>
    <n v="69.58"/>
    <n v="2917.4252000000001"/>
    <n v="0"/>
    <n v="0"/>
    <n v="0"/>
    <n v="0"/>
    <n v="0"/>
    <n v="0"/>
    <n v="2917"/>
    <x v="0"/>
    <x v="887"/>
    <x v="959"/>
    <x v="78"/>
    <s v="INDIAN OVERSEAS BANK"/>
    <d v="2024-10-21T00:00:00"/>
    <n v="1"/>
    <x v="0"/>
    <s v="22.21-27 Aug"/>
  </r>
  <r>
    <s v="200600040037"/>
    <x v="5"/>
    <s v="CHUTTU"/>
    <x v="53"/>
    <x v="91"/>
    <n v="7"/>
    <n v="15.66"/>
    <n v="597.72679999999991"/>
    <n v="0"/>
    <n v="0"/>
    <n v="0"/>
    <n v="0"/>
    <n v="0"/>
    <n v="0"/>
    <n v="598"/>
    <x v="0"/>
    <x v="888"/>
    <x v="960"/>
    <x v="85"/>
    <s v="UCO BANK "/>
    <d v="2024-11-04T00:00:00"/>
    <n v="1"/>
    <x v="0"/>
    <s v="22.21-27 Aug"/>
  </r>
  <r>
    <s v="200600040043"/>
    <x v="5"/>
    <s v="CHUTTU"/>
    <x v="53"/>
    <x v="62"/>
    <n v="1"/>
    <n v="5.36"/>
    <n v="227.15680000000003"/>
    <n v="0"/>
    <n v="0"/>
    <n v="0"/>
    <n v="0"/>
    <n v="0"/>
    <n v="0"/>
    <n v="227"/>
    <x v="0"/>
    <x v="674"/>
    <x v="961"/>
    <x v="78"/>
    <s v="INDIAN OVERSEAS BANK"/>
    <d v="2024-11-23T00:00:00"/>
    <n v="1"/>
    <x v="0"/>
    <s v="22.21-27 Aug"/>
  </r>
  <r>
    <s v="200600040044"/>
    <x v="5"/>
    <s v="CHUTTU"/>
    <x v="53"/>
    <x v="24"/>
    <n v="5"/>
    <n v="20.119999999999997"/>
    <n v="779.38580000000002"/>
    <n v="0"/>
    <n v="0"/>
    <n v="0"/>
    <n v="0"/>
    <n v="0"/>
    <n v="0"/>
    <n v="779"/>
    <x v="0"/>
    <x v="889"/>
    <x v="962"/>
    <x v="86"/>
    <s v="STATE BANK OF INDIA"/>
    <d v="2024-11-23T00:00:00"/>
    <n v="1"/>
    <x v="0"/>
    <s v="22.21-27 Aug"/>
  </r>
  <r>
    <s v="200600040048"/>
    <x v="5"/>
    <s v="CHUTTU"/>
    <x v="53"/>
    <x v="8"/>
    <n v="13"/>
    <n v="50.36"/>
    <n v="2140.8218000000002"/>
    <n v="0"/>
    <n v="0"/>
    <n v="0"/>
    <n v="0"/>
    <n v="0"/>
    <n v="0"/>
    <n v="2141"/>
    <x v="0"/>
    <x v="890"/>
    <x v="963"/>
    <x v="78"/>
    <s v="INDIAN OVERSEAS BANK"/>
    <d v="2024-11-23T00:00:00"/>
    <n v="1"/>
    <x v="0"/>
    <s v="22.21-27 Aug"/>
  </r>
  <r>
    <s v="200600040055"/>
    <x v="5"/>
    <s v="CHUTTU"/>
    <x v="53"/>
    <x v="45"/>
    <n v="6"/>
    <n v="14.38"/>
    <n v="568.64980000000003"/>
    <n v="0"/>
    <n v="0"/>
    <n v="0"/>
    <n v="0"/>
    <n v="0"/>
    <n v="0"/>
    <n v="569"/>
    <x v="0"/>
    <x v="236"/>
    <x v="964"/>
    <x v="78"/>
    <s v="INDIAN OVERSEAS BANK"/>
    <d v="2025-01-06T00:00:00"/>
    <n v="1"/>
    <x v="0"/>
    <s v="22.21-27 Aug"/>
  </r>
  <r>
    <s v="200600040056"/>
    <x v="5"/>
    <s v="CHUTTU"/>
    <x v="53"/>
    <x v="46"/>
    <n v="7"/>
    <n v="49.739999999999995"/>
    <n v="1750.1357999999998"/>
    <n v="0"/>
    <n v="0"/>
    <n v="0"/>
    <n v="0"/>
    <n v="0"/>
    <n v="0"/>
    <n v="1750"/>
    <x v="0"/>
    <x v="197"/>
    <x v="965"/>
    <x v="78"/>
    <n v="0"/>
    <d v="1899-12-30T00:00:00"/>
    <n v="1"/>
    <x v="0"/>
    <s v="22.21-27 Aug"/>
  </r>
  <r>
    <s v="200600040058"/>
    <x v="5"/>
    <s v="CHUTTU"/>
    <x v="53"/>
    <x v="51"/>
    <n v="14"/>
    <n v="34.11999999999999"/>
    <n v="1649.7815999999998"/>
    <n v="0"/>
    <n v="0"/>
    <n v="0"/>
    <n v="0"/>
    <n v="0"/>
    <n v="0"/>
    <n v="1650"/>
    <x v="0"/>
    <x v="891"/>
    <x v="966"/>
    <x v="87"/>
    <n v="0"/>
    <d v="1899-12-30T00:00:00"/>
    <n v="1"/>
    <x v="0"/>
    <s v="22.21-27 Aug"/>
  </r>
  <r>
    <s v="200600040059"/>
    <x v="5"/>
    <s v="CHUTTU"/>
    <x v="53"/>
    <x v="52"/>
    <n v="8"/>
    <n v="45.8"/>
    <n v="1728.7650000000001"/>
    <n v="0"/>
    <n v="0"/>
    <n v="0"/>
    <n v="0"/>
    <n v="0"/>
    <n v="0"/>
    <n v="1729"/>
    <x v="0"/>
    <x v="892"/>
    <x v="967"/>
    <x v="78"/>
    <n v="0"/>
    <d v="1899-12-30T00:00:00"/>
    <n v="1"/>
    <x v="0"/>
    <s v="22.21-27 Aug"/>
  </r>
  <r>
    <s v="200600040068"/>
    <x v="5"/>
    <s v="CHUTTU"/>
    <x v="53"/>
    <x v="154"/>
    <n v="5"/>
    <n v="7.9399999999999995"/>
    <n v="306.99199999999996"/>
    <n v="0"/>
    <n v="0"/>
    <n v="0"/>
    <n v="0"/>
    <n v="0"/>
    <n v="0"/>
    <n v="307"/>
    <x v="0"/>
    <x v="516"/>
    <x v="968"/>
    <x v="78"/>
    <n v="0"/>
    <d v="1899-12-30T00:00:00"/>
    <n v="1"/>
    <x v="0"/>
    <s v="22.21-27 Aug"/>
  </r>
  <r>
    <s v="200600040071"/>
    <x v="5"/>
    <s v="CHUTTU"/>
    <x v="53"/>
    <x v="101"/>
    <n v="5"/>
    <n v="18.46"/>
    <n v="809.79"/>
    <n v="0"/>
    <n v="0"/>
    <n v="0"/>
    <n v="0"/>
    <n v="0"/>
    <n v="0"/>
    <n v="810"/>
    <x v="0"/>
    <x v="526"/>
    <x v="969"/>
    <x v="79"/>
    <n v="0"/>
    <d v="1899-12-30T00:00:00"/>
    <n v="1"/>
    <x v="0"/>
    <s v="22.21-27 Aug"/>
  </r>
  <r>
    <s v="200600040091"/>
    <x v="5"/>
    <s v="CHUTTU"/>
    <x v="53"/>
    <x v="67"/>
    <n v="6"/>
    <n v="53.360000000000007"/>
    <n v="2500.2336"/>
    <n v="0"/>
    <n v="0"/>
    <n v="0"/>
    <n v="0"/>
    <n v="0"/>
    <n v="0"/>
    <n v="2500"/>
    <x v="0"/>
    <x v="893"/>
    <x v="970"/>
    <x v="88"/>
    <n v="0"/>
    <d v="1899-12-30T00:00:00"/>
    <n v="1"/>
    <x v="0"/>
    <s v="22.21-27 Aug"/>
  </r>
  <r>
    <s v="200600040093"/>
    <x v="5"/>
    <s v="CHUTTU"/>
    <x v="53"/>
    <x v="153"/>
    <n v="2"/>
    <n v="11.379999999999999"/>
    <n v="380.68520000000001"/>
    <n v="0"/>
    <n v="0"/>
    <n v="0"/>
    <n v="0"/>
    <n v="0"/>
    <n v="0"/>
    <n v="381"/>
    <x v="0"/>
    <x v="894"/>
    <x v="971"/>
    <x v="78"/>
    <n v="0"/>
    <d v="2026-06-22T00:00:00"/>
    <n v="1"/>
    <x v="0"/>
    <s v="22.21-27 Aug"/>
  </r>
  <r>
    <s v="200600040095"/>
    <x v="5"/>
    <s v="CHUTTU"/>
    <x v="53"/>
    <x v="69"/>
    <n v="7"/>
    <n v="11.119999999999997"/>
    <n v="423.1626"/>
    <n v="0"/>
    <n v="0"/>
    <n v="0"/>
    <n v="0"/>
    <n v="0"/>
    <n v="0"/>
    <n v="423"/>
    <x v="0"/>
    <x v="895"/>
    <x v="972"/>
    <x v="80"/>
    <n v="0"/>
    <d v="2026-08-24T00:00:00"/>
    <n v="1"/>
    <x v="0"/>
    <s v="22.21-27 Aug"/>
  </r>
  <r>
    <s v="200600040096"/>
    <x v="5"/>
    <s v="CHUTTU"/>
    <x v="53"/>
    <x v="70"/>
    <n v="14"/>
    <n v="27.820000000000004"/>
    <n v="1440.8210000000001"/>
    <n v="0"/>
    <n v="0"/>
    <n v="0"/>
    <n v="0"/>
    <n v="0"/>
    <n v="0"/>
    <n v="1441"/>
    <x v="0"/>
    <x v="896"/>
    <x v="973"/>
    <x v="78"/>
    <n v="0"/>
    <d v="2026-08-24T00:00:00"/>
    <n v="1"/>
    <x v="0"/>
    <s v="22.21-27 Aug"/>
  </r>
  <r>
    <s v="200600040097"/>
    <x v="5"/>
    <s v="CHUTTU"/>
    <x v="53"/>
    <x v="71"/>
    <n v="11"/>
    <n v="25.779999999999994"/>
    <n v="828.56780000000015"/>
    <n v="0"/>
    <n v="0"/>
    <n v="0"/>
    <n v="0"/>
    <n v="0"/>
    <n v="0"/>
    <n v="829"/>
    <x v="0"/>
    <x v="897"/>
    <x v="974"/>
    <x v="78"/>
    <n v="0"/>
    <d v="2026-08-24T00:00:00"/>
    <n v="1"/>
    <x v="0"/>
    <s v="22.21-27 Aug"/>
  </r>
  <r>
    <s v="200600040098"/>
    <x v="5"/>
    <s v="CHUTTU"/>
    <x v="53"/>
    <x v="72"/>
    <n v="6"/>
    <n v="19.899999999999999"/>
    <n v="673.22720000000004"/>
    <n v="0"/>
    <n v="0"/>
    <n v="0"/>
    <n v="0"/>
    <n v="0"/>
    <n v="0"/>
    <n v="673"/>
    <x v="0"/>
    <x v="898"/>
    <x v="975"/>
    <x v="89"/>
    <n v="0"/>
    <d v="2026-08-24T00:00:00"/>
    <n v="1"/>
    <x v="0"/>
    <s v="22.21-27 Aug"/>
  </r>
  <r>
    <s v="200600040099"/>
    <x v="5"/>
    <s v="CHUTTU"/>
    <x v="53"/>
    <x v="73"/>
    <n v="7"/>
    <n v="20.66"/>
    <n v="731.51459999999997"/>
    <n v="0"/>
    <n v="0"/>
    <n v="0"/>
    <n v="0"/>
    <n v="0"/>
    <n v="0"/>
    <n v="732"/>
    <x v="0"/>
    <x v="899"/>
    <x v="976"/>
    <x v="78"/>
    <n v="0"/>
    <d v="2026-08-24T00:00:00"/>
    <n v="1"/>
    <x v="0"/>
    <s v="22.21-27 Aug"/>
  </r>
  <r>
    <s v="200600040101"/>
    <x v="5"/>
    <s v="CHUTTU"/>
    <x v="53"/>
    <x v="75"/>
    <n v="2"/>
    <n v="4.84"/>
    <n v="199.74680000000001"/>
    <n v="0"/>
    <n v="0"/>
    <n v="0"/>
    <n v="0"/>
    <n v="0"/>
    <n v="0"/>
    <n v="200"/>
    <x v="0"/>
    <x v="900"/>
    <x v="977"/>
    <x v="87"/>
    <n v="0"/>
    <d v="2026-08-24T00:00:00"/>
    <n v="1"/>
    <x v="0"/>
    <s v="22.21-27 Aug"/>
  </r>
  <r>
    <s v="200600050002"/>
    <x v="5"/>
    <s v="JIRABAR"/>
    <x v="54"/>
    <x v="0"/>
    <n v="1"/>
    <n v="7.66"/>
    <n v="279.81979999999999"/>
    <n v="0"/>
    <n v="0"/>
    <n v="0"/>
    <n v="0"/>
    <n v="0"/>
    <n v="0"/>
    <n v="280"/>
    <x v="0"/>
    <x v="901"/>
    <x v="978"/>
    <x v="82"/>
    <s v="IDBI Bank "/>
    <d v="2024-12-23T00:00:00"/>
    <n v="1"/>
    <x v="0"/>
    <s v="22.21-27 Aug"/>
  </r>
  <r>
    <s v="200600050003"/>
    <x v="5"/>
    <s v="JIRABAR"/>
    <x v="54"/>
    <x v="21"/>
    <n v="14"/>
    <n v="382.56999999999994"/>
    <n v="17244.321800000002"/>
    <n v="0"/>
    <n v="0"/>
    <n v="0"/>
    <n v="0"/>
    <n v="0"/>
    <n v="0"/>
    <n v="17244"/>
    <x v="0"/>
    <x v="739"/>
    <x v="979"/>
    <x v="82"/>
    <s v="IDBI Bank "/>
    <d v="2025-01-06T00:00:00"/>
    <n v="1"/>
    <x v="0"/>
    <s v="22.21-27 Aug"/>
  </r>
  <r>
    <s v="200600050005"/>
    <x v="5"/>
    <s v="JIRABAR"/>
    <x v="54"/>
    <x v="30"/>
    <n v="10"/>
    <n v="66.319999999999993"/>
    <n v="2915.3032000000003"/>
    <n v="0"/>
    <n v="0"/>
    <n v="0"/>
    <n v="0"/>
    <n v="0"/>
    <n v="0"/>
    <n v="2915"/>
    <x v="0"/>
    <x v="466"/>
    <x v="980"/>
    <x v="82"/>
    <s v="IDBI Bank "/>
    <d v="2025-01-06T00:00:00"/>
    <n v="1"/>
    <x v="0"/>
    <s v="22.21-27 Aug"/>
  </r>
  <r>
    <s v="200600050008"/>
    <x v="5"/>
    <s v="JIRABAR"/>
    <x v="54"/>
    <x v="31"/>
    <n v="7"/>
    <n v="22.919999999999998"/>
    <n v="862.17659999999989"/>
    <n v="0"/>
    <n v="0"/>
    <n v="0"/>
    <n v="0"/>
    <n v="0"/>
    <n v="0"/>
    <n v="862"/>
    <x v="0"/>
    <x v="902"/>
    <x v="981"/>
    <x v="82"/>
    <n v="0"/>
    <d v="2025-07-05T00:00:00"/>
    <n v="1"/>
    <x v="0"/>
    <s v="22.21-27 Aug"/>
  </r>
  <r>
    <s v="200600050009"/>
    <x v="5"/>
    <s v="JIRABAR"/>
    <x v="54"/>
    <x v="32"/>
    <n v="7"/>
    <n v="27.500000000000004"/>
    <n v="1829.9839999999997"/>
    <n v="0"/>
    <n v="0"/>
    <n v="0"/>
    <n v="0"/>
    <n v="0"/>
    <n v="0"/>
    <n v="1830"/>
    <x v="0"/>
    <x v="903"/>
    <x v="982"/>
    <x v="82"/>
    <s v="IDBI Bank"/>
    <d v="1899-12-30T00:00:00"/>
    <n v="1"/>
    <x v="0"/>
    <s v="22.21-27 Aug"/>
  </r>
  <r>
    <s v="200600050011"/>
    <x v="5"/>
    <s v="JIRABAR"/>
    <x v="54"/>
    <x v="33"/>
    <n v="6"/>
    <n v="14.46"/>
    <n v="585.13319999999999"/>
    <n v="0"/>
    <n v="0"/>
    <n v="0"/>
    <n v="0"/>
    <n v="0"/>
    <n v="0"/>
    <n v="585"/>
    <x v="0"/>
    <x v="904"/>
    <x v="983"/>
    <x v="87"/>
    <s v="INDIAN OVERSEAS BANK"/>
    <d v="1899-12-30T00:00:00"/>
    <n v="1"/>
    <x v="0"/>
    <s v="22.21-27 Aug"/>
  </r>
  <r>
    <s v="200600050013"/>
    <x v="5"/>
    <s v="JIRABAR"/>
    <x v="54"/>
    <x v="22"/>
    <n v="13"/>
    <n v="29.58"/>
    <n v="1486.5386000000001"/>
    <n v="0"/>
    <n v="0"/>
    <n v="0"/>
    <n v="0"/>
    <n v="0"/>
    <n v="0"/>
    <n v="1487"/>
    <x v="0"/>
    <x v="905"/>
    <x v="984"/>
    <x v="82"/>
    <s v="IDBI Bank "/>
    <d v="2025-01-06T00:00:00"/>
    <n v="1"/>
    <x v="0"/>
    <s v="22.21-27 Aug"/>
  </r>
  <r>
    <s v="200600050014"/>
    <x v="5"/>
    <s v="JIRABAR"/>
    <x v="54"/>
    <x v="35"/>
    <n v="7"/>
    <n v="39.979999999999997"/>
    <n v="1469.9312"/>
    <n v="0"/>
    <n v="0"/>
    <n v="0"/>
    <n v="0"/>
    <n v="0"/>
    <n v="0"/>
    <n v="1470"/>
    <x v="0"/>
    <x v="906"/>
    <x v="985"/>
    <x v="82"/>
    <n v="0"/>
    <d v="1899-12-30T00:00:00"/>
    <n v="1"/>
    <x v="0"/>
    <s v="22.21-27 Aug"/>
  </r>
  <r>
    <s v="200600050015"/>
    <x v="5"/>
    <s v="JIRABAR"/>
    <x v="54"/>
    <x v="93"/>
    <n v="10"/>
    <n v="29.52"/>
    <n v="1169.8933999999999"/>
    <n v="0"/>
    <n v="0"/>
    <n v="0"/>
    <n v="0"/>
    <n v="0"/>
    <n v="0"/>
    <n v="1170"/>
    <x v="0"/>
    <x v="907"/>
    <x v="986"/>
    <x v="82"/>
    <n v="0"/>
    <d v="1899-12-30T00:00:00"/>
    <n v="1"/>
    <x v="0"/>
    <s v="22.21-27 Aug"/>
  </r>
  <r>
    <s v="200600050020"/>
    <x v="5"/>
    <s v="JIRABAR"/>
    <x v="54"/>
    <x v="89"/>
    <n v="7"/>
    <n v="19.48"/>
    <n v="1441.3999999999999"/>
    <n v="0"/>
    <n v="0"/>
    <n v="0"/>
    <n v="0"/>
    <n v="0"/>
    <n v="0"/>
    <n v="1441"/>
    <x v="0"/>
    <x v="908"/>
    <x v="987"/>
    <x v="82"/>
    <n v="0"/>
    <d v="2025-06-23T00:00:00"/>
    <n v="1"/>
    <x v="0"/>
    <s v="22.21-27 Aug"/>
  </r>
  <r>
    <s v="200600050022"/>
    <x v="5"/>
    <s v="JIRABAR"/>
    <x v="54"/>
    <x v="36"/>
    <n v="7"/>
    <n v="10.14"/>
    <n v="455.11099999999999"/>
    <n v="0"/>
    <n v="0"/>
    <n v="0"/>
    <n v="0"/>
    <n v="0"/>
    <n v="0"/>
    <n v="455"/>
    <x v="0"/>
    <x v="909"/>
    <x v="988"/>
    <x v="87"/>
    <n v="0"/>
    <d v="2025-07-15T00:00:00"/>
    <n v="1"/>
    <x v="0"/>
    <s v="22.21-27 Aug"/>
  </r>
  <r>
    <s v="200600050024"/>
    <x v="5"/>
    <s v="JIRABAR"/>
    <x v="54"/>
    <x v="47"/>
    <n v="14"/>
    <n v="138.26"/>
    <n v="7465.1320000000005"/>
    <n v="0"/>
    <n v="0"/>
    <n v="0"/>
    <n v="0"/>
    <n v="0"/>
    <n v="0"/>
    <n v="7465"/>
    <x v="0"/>
    <x v="910"/>
    <x v="989"/>
    <x v="82"/>
    <n v="0"/>
    <d v="2025-07-15T00:00:00"/>
    <n v="1"/>
    <x v="0"/>
    <s v="22.21-27 Aug"/>
  </r>
  <r>
    <s v="200600050028"/>
    <x v="5"/>
    <s v="JIRABAR"/>
    <x v="54"/>
    <x v="61"/>
    <n v="6"/>
    <n v="48.48"/>
    <n v="1682.0344"/>
    <n v="0"/>
    <n v="0"/>
    <n v="0"/>
    <n v="0"/>
    <n v="0"/>
    <n v="0"/>
    <n v="1682"/>
    <x v="0"/>
    <x v="911"/>
    <x v="990"/>
    <x v="82"/>
    <n v="0"/>
    <d v="2025-09-08T00:00:00"/>
    <n v="1"/>
    <x v="0"/>
    <s v="22.21-27 Aug"/>
  </r>
  <r>
    <s v="200600050032"/>
    <x v="5"/>
    <s v="JIRABAR"/>
    <x v="54"/>
    <x v="56"/>
    <n v="5"/>
    <n v="14.14"/>
    <n v="1070.7488000000001"/>
    <n v="0"/>
    <n v="0"/>
    <n v="0"/>
    <n v="0"/>
    <n v="0"/>
    <n v="0"/>
    <n v="1071"/>
    <x v="0"/>
    <x v="523"/>
    <x v="991"/>
    <x v="90"/>
    <n v="0"/>
    <d v="2025-09-23T00:00:00"/>
    <n v="1"/>
    <x v="0"/>
    <s v="22.21-27 Aug"/>
  </r>
  <r>
    <s v="200600050039"/>
    <x v="5"/>
    <s v="JIRABAR"/>
    <x v="54"/>
    <x v="103"/>
    <n v="14"/>
    <n v="32.04"/>
    <n v="1233.2662"/>
    <n v="0"/>
    <n v="0"/>
    <n v="0"/>
    <n v="0"/>
    <n v="0"/>
    <n v="0"/>
    <n v="1233"/>
    <x v="0"/>
    <x v="912"/>
    <x v="992"/>
    <x v="82"/>
    <n v="0"/>
    <d v="2026-08-24T00:00:00"/>
    <n v="1"/>
    <x v="0"/>
    <s v="22.21-27 Aug"/>
  </r>
  <r>
    <s v="200600070014"/>
    <x v="5"/>
    <s v="HOCHAR"/>
    <x v="55"/>
    <x v="35"/>
    <n v="5"/>
    <n v="43.05"/>
    <n v="1833.5196000000001"/>
    <n v="0"/>
    <n v="0"/>
    <n v="240"/>
    <n v="0"/>
    <n v="0"/>
    <s v="Release1"/>
    <n v="1594"/>
    <x v="0"/>
    <x v="913"/>
    <x v="993"/>
    <x v="88"/>
    <n v="0"/>
    <d v="1899-12-30T00:00:00"/>
    <n v="1"/>
    <x v="0"/>
    <s v="22.21-27 Aug"/>
  </r>
  <r>
    <s v="200600070031"/>
    <x v="5"/>
    <s v="HOCHAR"/>
    <x v="55"/>
    <x v="55"/>
    <n v="8"/>
    <n v="25.73"/>
    <n v="1314.4405999999999"/>
    <n v="0"/>
    <n v="0"/>
    <n v="241"/>
    <n v="0"/>
    <n v="0"/>
    <s v="Release1"/>
    <n v="1073"/>
    <x v="0"/>
    <x v="914"/>
    <x v="994"/>
    <x v="88"/>
    <n v="0"/>
    <d v="2025-12-15T00:00:00"/>
    <n v="1"/>
    <x v="0"/>
    <s v="22.21-27 Aug"/>
  </r>
  <r>
    <s v="200600070036"/>
    <x v="5"/>
    <s v="HOCHAR"/>
    <x v="55"/>
    <x v="96"/>
    <n v="4"/>
    <n v="14.490000000000002"/>
    <n v="639.97960000000012"/>
    <n v="0"/>
    <n v="0"/>
    <n v="0"/>
    <n v="0"/>
    <n v="0"/>
    <s v="Release1"/>
    <n v="640"/>
    <x v="0"/>
    <x v="915"/>
    <x v="995"/>
    <x v="88"/>
    <n v="0"/>
    <d v="2026-04-04T00:00:00"/>
    <n v="1"/>
    <x v="0"/>
    <s v="22.21-27 Aug"/>
  </r>
  <r>
    <s v="200600090006"/>
    <x v="5"/>
    <s v="KUCHU"/>
    <x v="56"/>
    <x v="58"/>
    <n v="14"/>
    <n v="38.219999999999992"/>
    <n v="1309.4151999999999"/>
    <n v="0"/>
    <n v="0"/>
    <n v="0"/>
    <n v="0"/>
    <n v="0"/>
    <n v="0"/>
    <n v="1309"/>
    <x v="0"/>
    <x v="916"/>
    <x v="996"/>
    <x v="19"/>
    <n v="0"/>
    <d v="2025-06-23T00:00:00"/>
    <n v="1"/>
    <x v="0"/>
    <s v="22.21-27 Aug"/>
  </r>
  <r>
    <s v="200600090010"/>
    <x v="5"/>
    <s v="KUCHU"/>
    <x v="56"/>
    <x v="2"/>
    <n v="6"/>
    <n v="13.459999999999997"/>
    <n v="483.32360000000006"/>
    <n v="0"/>
    <n v="0"/>
    <n v="0"/>
    <n v="0"/>
    <n v="0"/>
    <n v="0"/>
    <n v="483"/>
    <x v="0"/>
    <x v="917"/>
    <x v="997"/>
    <x v="83"/>
    <n v="0"/>
    <d v="2025-06-23T00:00:00"/>
    <n v="1"/>
    <x v="0"/>
    <s v="22.21-27 Aug"/>
  </r>
  <r>
    <s v="200600090014"/>
    <x v="5"/>
    <s v="KUCHU"/>
    <x v="56"/>
    <x v="35"/>
    <n v="2"/>
    <n v="5.21"/>
    <n v="196.20330000000001"/>
    <n v="0"/>
    <n v="0"/>
    <n v="0"/>
    <n v="0"/>
    <n v="0"/>
    <n v="0"/>
    <n v="196"/>
    <x v="0"/>
    <x v="918"/>
    <x v="998"/>
    <x v="83"/>
    <n v="0"/>
    <d v="2025-07-21T00:00:00"/>
    <n v="1"/>
    <x v="0"/>
    <s v="22.21-27 Aug"/>
  </r>
  <r>
    <s v="200600090018"/>
    <x v="5"/>
    <s v="KUCHU"/>
    <x v="56"/>
    <x v="88"/>
    <n v="13"/>
    <n v="45.2"/>
    <n v="1756.4010999999998"/>
    <n v="0"/>
    <n v="0"/>
    <n v="0"/>
    <n v="0"/>
    <n v="0"/>
    <n v="0"/>
    <n v="1756"/>
    <x v="0"/>
    <x v="919"/>
    <x v="999"/>
    <x v="82"/>
    <n v="0"/>
    <d v="2025-09-08T00:00:00"/>
    <n v="1"/>
    <x v="0"/>
    <s v="22.21-27 Aug"/>
  </r>
  <r>
    <s v="200600090019"/>
    <x v="5"/>
    <s v="KUCHU"/>
    <x v="56"/>
    <x v="5"/>
    <n v="13"/>
    <n v="163.73000000000002"/>
    <n v="6399.6479999999992"/>
    <n v="0"/>
    <n v="0"/>
    <n v="0"/>
    <n v="0"/>
    <n v="0"/>
    <n v="0"/>
    <n v="6400"/>
    <x v="0"/>
    <x v="920"/>
    <x v="1000"/>
    <x v="82"/>
    <n v="0"/>
    <d v="2025-09-08T00:00:00"/>
    <n v="1"/>
    <x v="0"/>
    <s v="22.21-27 Aug"/>
  </r>
  <r>
    <s v="200600090023"/>
    <x v="5"/>
    <s v="KUCHU"/>
    <x v="56"/>
    <x v="37"/>
    <n v="7"/>
    <n v="16.86"/>
    <n v="713.4375"/>
    <n v="0"/>
    <n v="0"/>
    <n v="0"/>
    <n v="0"/>
    <n v="0"/>
    <n v="0"/>
    <n v="713"/>
    <x v="0"/>
    <x v="921"/>
    <x v="1001"/>
    <x v="83"/>
    <n v="0"/>
    <d v="2025-09-08T00:00:00"/>
    <n v="1"/>
    <x v="0"/>
    <s v="22.21-27 Aug"/>
  </r>
  <r>
    <s v="200600090025"/>
    <x v="5"/>
    <s v="KUCHU"/>
    <x v="56"/>
    <x v="90"/>
    <n v="4"/>
    <n v="17.309999999999999"/>
    <n v="659.55930000000001"/>
    <n v="0"/>
    <n v="0"/>
    <n v="0"/>
    <n v="0"/>
    <n v="0"/>
    <n v="0"/>
    <n v="660"/>
    <x v="0"/>
    <x v="299"/>
    <x v="1002"/>
    <x v="83"/>
    <n v="0"/>
    <d v="2025-10-19T00:00:00"/>
    <n v="1"/>
    <x v="0"/>
    <s v="22.21-27 Aug"/>
  </r>
  <r>
    <s v="200600090028"/>
    <x v="5"/>
    <s v="KUCHU"/>
    <x v="56"/>
    <x v="61"/>
    <n v="1"/>
    <n v="2.17"/>
    <n v="68.485199999999992"/>
    <n v="0"/>
    <n v="0"/>
    <n v="0"/>
    <n v="0"/>
    <n v="0"/>
    <n v="0"/>
    <n v="68"/>
    <x v="0"/>
    <x v="922"/>
    <x v="1003"/>
    <x v="82"/>
    <n v="0"/>
    <d v="2025-10-19T00:00:00"/>
    <n v="1"/>
    <x v="0"/>
    <s v="22.21-27 Aug"/>
  </r>
  <r>
    <s v="200600090031"/>
    <x v="5"/>
    <s v="KUCHU"/>
    <x v="56"/>
    <x v="55"/>
    <n v="9"/>
    <n v="91.38"/>
    <n v="3985.6905999999999"/>
    <n v="0"/>
    <n v="0"/>
    <n v="0"/>
    <n v="0"/>
    <n v="0"/>
    <n v="0"/>
    <n v="3986"/>
    <x v="0"/>
    <x v="923"/>
    <x v="1004"/>
    <x v="82"/>
    <n v="0"/>
    <d v="2026-02-09T00:00:00"/>
    <n v="1"/>
    <x v="0"/>
    <s v="22.21-27 Aug"/>
  </r>
  <r>
    <s v="200600090035"/>
    <x v="5"/>
    <s v="KUCHU"/>
    <x v="56"/>
    <x v="48"/>
    <n v="13"/>
    <n v="27.539999999999996"/>
    <n v="966.86369999999999"/>
    <n v="0"/>
    <n v="0"/>
    <n v="0"/>
    <n v="0"/>
    <n v="0"/>
    <n v="0"/>
    <n v="967"/>
    <x v="0"/>
    <x v="541"/>
    <x v="1005"/>
    <x v="90"/>
    <n v="0"/>
    <d v="2026-06-02T00:00:00"/>
    <n v="1"/>
    <x v="0"/>
    <s v="22.21-27 Aug"/>
  </r>
  <r>
    <s v="200600090036"/>
    <x v="5"/>
    <s v="KUCHU"/>
    <x v="56"/>
    <x v="96"/>
    <n v="2"/>
    <n v="4.5500000000000007"/>
    <n v="331.85400000000004"/>
    <n v="0"/>
    <n v="0"/>
    <n v="0"/>
    <n v="0"/>
    <n v="0"/>
    <n v="0"/>
    <n v="332"/>
    <x v="0"/>
    <x v="924"/>
    <x v="1006"/>
    <x v="90"/>
    <n v="0"/>
    <d v="2026-06-02T00:00:00"/>
    <n v="1"/>
    <x v="0"/>
    <s v="22.21-27 Aug"/>
  </r>
  <r>
    <s v="200600090038"/>
    <x v="5"/>
    <s v="KUCHU"/>
    <x v="56"/>
    <x v="92"/>
    <n v="10"/>
    <n v="36.479999999999997"/>
    <n v="1597.3000000000002"/>
    <n v="0"/>
    <n v="0"/>
    <n v="0"/>
    <n v="0"/>
    <n v="0"/>
    <n v="0"/>
    <n v="1597"/>
    <x v="0"/>
    <x v="925"/>
    <x v="1007"/>
    <x v="82"/>
    <n v="0"/>
    <d v="2026-07-13T00:00:00"/>
    <n v="1"/>
    <x v="0"/>
    <s v="22.21-27 Aug"/>
  </r>
  <r>
    <s v="200600090040"/>
    <x v="5"/>
    <s v="KUCHU"/>
    <x v="56"/>
    <x v="49"/>
    <n v="12"/>
    <n v="36.229999999999997"/>
    <n v="1275.6005999999998"/>
    <n v="0"/>
    <n v="0"/>
    <n v="0"/>
    <n v="0"/>
    <n v="0"/>
    <n v="0"/>
    <n v="1276"/>
    <x v="0"/>
    <x v="120"/>
    <x v="121"/>
    <x v="29"/>
    <n v="0"/>
    <d v="1899-12-30T00:00:00"/>
    <n v="1"/>
    <x v="1"/>
    <s v="22.21-27 Aug"/>
  </r>
  <r>
    <s v="200600090041"/>
    <x v="5"/>
    <s v="KUCHU"/>
    <x v="56"/>
    <x v="50"/>
    <n v="6"/>
    <n v="11.799999999999999"/>
    <n v="826.25499999999988"/>
    <n v="0"/>
    <n v="0"/>
    <n v="0"/>
    <n v="0"/>
    <n v="0"/>
    <n v="0"/>
    <n v="826"/>
    <x v="0"/>
    <x v="120"/>
    <x v="121"/>
    <x v="29"/>
    <n v="0"/>
    <d v="1899-12-30T00:00:00"/>
    <n v="1"/>
    <x v="1"/>
    <s v="22.21-27 Aug"/>
  </r>
  <r>
    <s v="200600090043"/>
    <x v="5"/>
    <s v="KUCHU"/>
    <x v="56"/>
    <x v="62"/>
    <n v="6"/>
    <n v="18.970000000000002"/>
    <n v="661.91339999999991"/>
    <n v="0"/>
    <n v="0"/>
    <n v="0"/>
    <n v="0"/>
    <n v="0"/>
    <n v="0"/>
    <n v="662"/>
    <x v="0"/>
    <x v="120"/>
    <x v="121"/>
    <x v="29"/>
    <n v="0"/>
    <d v="1899-12-30T00:00:00"/>
    <n v="1"/>
    <x v="1"/>
    <s v="22.21-27 Aug"/>
  </r>
  <r>
    <s v="200600090044"/>
    <x v="5"/>
    <s v="KUCHU"/>
    <x v="56"/>
    <x v="24"/>
    <n v="10"/>
    <n v="23.18"/>
    <n v="781.72939999999994"/>
    <n v="0"/>
    <n v="0"/>
    <n v="0"/>
    <n v="0"/>
    <n v="0"/>
    <n v="0"/>
    <n v="782"/>
    <x v="0"/>
    <x v="120"/>
    <x v="121"/>
    <x v="29"/>
    <n v="0"/>
    <d v="1899-12-30T00:00:00"/>
    <n v="1"/>
    <x v="1"/>
    <s v="22.21-27 Aug"/>
  </r>
  <r>
    <s v="200600090045"/>
    <x v="5"/>
    <s v="KUCHU"/>
    <x v="56"/>
    <x v="41"/>
    <n v="5"/>
    <n v="10.210000000000001"/>
    <n v="424.07990000000001"/>
    <n v="0"/>
    <n v="0"/>
    <n v="0"/>
    <n v="0"/>
    <n v="0"/>
    <n v="0"/>
    <n v="424"/>
    <x v="0"/>
    <x v="120"/>
    <x v="121"/>
    <x v="29"/>
    <n v="0"/>
    <d v="1899-12-30T00:00:00"/>
    <n v="1"/>
    <x v="1"/>
    <s v="22.21-27 Aug"/>
  </r>
  <r>
    <s v="200600170002"/>
    <x v="5"/>
    <s v="KUKUI"/>
    <x v="57"/>
    <x v="0"/>
    <n v="3"/>
    <n v="7.41"/>
    <n v="285.64420000000007"/>
    <n v="0"/>
    <n v="0"/>
    <n v="126.86000000000786"/>
    <n v="0"/>
    <n v="0"/>
    <n v="0"/>
    <n v="159"/>
    <x v="0"/>
    <x v="926"/>
    <x v="1008"/>
    <x v="91"/>
    <n v="0"/>
    <d v="2025-11-17T00:00:00"/>
    <n v="1"/>
    <x v="0"/>
    <s v="22.21-27 Aug"/>
  </r>
  <r>
    <s v="200600170004"/>
    <x v="5"/>
    <s v="KUKUI"/>
    <x v="57"/>
    <x v="1"/>
    <n v="14"/>
    <n v="107.82000000000001"/>
    <n v="4042.7213000000002"/>
    <n v="0"/>
    <n v="0"/>
    <n v="0"/>
    <n v="0"/>
    <n v="0"/>
    <n v="0"/>
    <n v="4043"/>
    <x v="0"/>
    <x v="927"/>
    <x v="1009"/>
    <x v="83"/>
    <n v="0"/>
    <d v="2025-11-10T00:00:00"/>
    <n v="1"/>
    <x v="0"/>
    <s v="22.21-27 Aug"/>
  </r>
  <r>
    <s v="200600170005"/>
    <x v="5"/>
    <s v="KUKUI"/>
    <x v="57"/>
    <x v="30"/>
    <n v="13"/>
    <n v="60.650000000000006"/>
    <n v="2291.1050999999998"/>
    <n v="0"/>
    <n v="0"/>
    <n v="0"/>
    <n v="0"/>
    <n v="0"/>
    <n v="0"/>
    <n v="2291"/>
    <x v="0"/>
    <x v="928"/>
    <x v="1010"/>
    <x v="83"/>
    <n v="0"/>
    <d v="2025-11-10T00:00:00"/>
    <n v="1"/>
    <x v="0"/>
    <s v="22.21-27 Aug"/>
  </r>
  <r>
    <s v="200600170006"/>
    <x v="5"/>
    <s v="KUKUI"/>
    <x v="57"/>
    <x v="58"/>
    <n v="12"/>
    <n v="41.9"/>
    <n v="2088.0567000000001"/>
    <n v="0"/>
    <n v="0"/>
    <n v="0"/>
    <n v="0"/>
    <n v="0"/>
    <n v="0"/>
    <n v="2088"/>
    <x v="0"/>
    <x v="929"/>
    <x v="1011"/>
    <x v="90"/>
    <n v="0"/>
    <d v="2025-11-10T00:00:00"/>
    <n v="1"/>
    <x v="0"/>
    <s v="22.21-27 Aug"/>
  </r>
  <r>
    <s v="200600170007"/>
    <x v="5"/>
    <s v="KUKUI"/>
    <x v="57"/>
    <x v="87"/>
    <n v="14"/>
    <n v="129.43"/>
    <n v="5408.9064999999991"/>
    <n v="0"/>
    <n v="0"/>
    <n v="0"/>
    <n v="0"/>
    <n v="0"/>
    <n v="0"/>
    <n v="5409"/>
    <x v="0"/>
    <x v="930"/>
    <x v="1012"/>
    <x v="83"/>
    <n v="0"/>
    <d v="2026-01-19T00:00:00"/>
    <n v="1"/>
    <x v="0"/>
    <s v="22.21-27 Aug"/>
  </r>
  <r>
    <s v="200600170010"/>
    <x v="5"/>
    <s v="KUKUI"/>
    <x v="57"/>
    <x v="2"/>
    <n v="9"/>
    <n v="67.790000000000006"/>
    <n v="3399.8423999999995"/>
    <n v="0"/>
    <n v="0"/>
    <n v="0"/>
    <n v="0"/>
    <n v="0"/>
    <n v="0"/>
    <n v="3400"/>
    <x v="0"/>
    <x v="411"/>
    <x v="1013"/>
    <x v="82"/>
    <n v="0"/>
    <d v="2025-11-10T00:00:00"/>
    <n v="1"/>
    <x v="0"/>
    <s v="22.21-27 Aug"/>
  </r>
  <r>
    <s v="200600170012"/>
    <x v="5"/>
    <s v="KUKUI"/>
    <x v="57"/>
    <x v="34"/>
    <n v="14"/>
    <n v="23.8"/>
    <n v="1467.1048000000001"/>
    <n v="0"/>
    <n v="0"/>
    <n v="0"/>
    <n v="0"/>
    <n v="0"/>
    <n v="0"/>
    <n v="1467"/>
    <x v="0"/>
    <x v="931"/>
    <x v="1014"/>
    <x v="82"/>
    <n v="0"/>
    <d v="2025-11-17T00:00:00"/>
    <n v="1"/>
    <x v="0"/>
    <s v="22.21-27 Aug"/>
  </r>
  <r>
    <s v="200600170013"/>
    <x v="5"/>
    <s v="KUKUI"/>
    <x v="57"/>
    <x v="22"/>
    <n v="7"/>
    <n v="10.389999999999999"/>
    <n v="686.46800000000007"/>
    <n v="0"/>
    <n v="0"/>
    <n v="0"/>
    <n v="0"/>
    <n v="0"/>
    <n v="0"/>
    <n v="686"/>
    <x v="0"/>
    <x v="932"/>
    <x v="1015"/>
    <x v="83"/>
    <n v="0"/>
    <d v="2026-01-27T00:00:00"/>
    <n v="1"/>
    <x v="0"/>
    <s v="22.21-27 Aug"/>
  </r>
  <r>
    <s v="200600170014"/>
    <x v="5"/>
    <s v="KUKUI"/>
    <x v="57"/>
    <x v="35"/>
    <n v="6"/>
    <n v="9.19"/>
    <n v="394.71170000000001"/>
    <n v="0"/>
    <n v="0"/>
    <n v="0"/>
    <n v="0"/>
    <n v="0"/>
    <n v="0"/>
    <n v="395"/>
    <x v="0"/>
    <x v="933"/>
    <x v="1016"/>
    <x v="83"/>
    <n v="0"/>
    <d v="2025-11-25T00:00:00"/>
    <n v="1"/>
    <x v="0"/>
    <s v="22.21-27 Aug"/>
  </r>
  <r>
    <s v="200600170019"/>
    <x v="5"/>
    <s v="KUKUI"/>
    <x v="57"/>
    <x v="5"/>
    <n v="7"/>
    <n v="29.71"/>
    <n v="1323.5843"/>
    <n v="0"/>
    <n v="0"/>
    <n v="0"/>
    <n v="0"/>
    <n v="0"/>
    <n v="0"/>
    <n v="1324"/>
    <x v="0"/>
    <x v="31"/>
    <x v="1017"/>
    <x v="19"/>
    <n v="0"/>
    <d v="2025-12-22T00:00:00"/>
    <n v="1"/>
    <x v="0"/>
    <s v="22.21-27 Aug"/>
  </r>
  <r>
    <s v="200600170020"/>
    <x v="5"/>
    <s v="KUKUI"/>
    <x v="57"/>
    <x v="89"/>
    <n v="14"/>
    <n v="69.66"/>
    <n v="2529.9866000000002"/>
    <n v="0"/>
    <n v="0"/>
    <n v="0"/>
    <n v="0"/>
    <n v="0"/>
    <n v="0"/>
    <n v="2530"/>
    <x v="0"/>
    <x v="207"/>
    <x v="1018"/>
    <x v="92"/>
    <n v="0"/>
    <d v="2025-12-22T00:00:00"/>
    <n v="1"/>
    <x v="0"/>
    <s v="22.21-27 Aug"/>
  </r>
  <r>
    <s v="200600170021"/>
    <x v="5"/>
    <s v="KUKUI"/>
    <x v="57"/>
    <x v="59"/>
    <n v="6"/>
    <n v="14.829999999999998"/>
    <n v="649.25170000000003"/>
    <n v="0"/>
    <n v="0"/>
    <n v="0"/>
    <n v="0"/>
    <n v="0"/>
    <n v="0"/>
    <n v="649"/>
    <x v="0"/>
    <x v="236"/>
    <x v="1019"/>
    <x v="83"/>
    <n v="0"/>
    <d v="2025-12-22T00:00:00"/>
    <n v="1"/>
    <x v="0"/>
    <s v="22.21-27 Aug"/>
  </r>
  <r>
    <s v="200600170022"/>
    <x v="5"/>
    <s v="KUKUI"/>
    <x v="57"/>
    <x v="36"/>
    <n v="14"/>
    <n v="64.650000000000006"/>
    <n v="2537.0700000000002"/>
    <n v="0"/>
    <n v="0"/>
    <n v="0"/>
    <n v="0"/>
    <n v="0"/>
    <n v="0"/>
    <n v="2537"/>
    <x v="0"/>
    <x v="466"/>
    <x v="1020"/>
    <x v="83"/>
    <n v="0"/>
    <d v="2026-03-16T00:00:00"/>
    <n v="1"/>
    <x v="0"/>
    <s v="22.21-27 Aug"/>
  </r>
  <r>
    <s v="200600170023"/>
    <x v="5"/>
    <s v="KUKUI"/>
    <x v="57"/>
    <x v="37"/>
    <n v="1"/>
    <n v="1.89"/>
    <n v="83.632499999999993"/>
    <n v="0"/>
    <n v="0"/>
    <n v="0"/>
    <n v="0"/>
    <n v="0"/>
    <n v="0"/>
    <n v="84"/>
    <x v="0"/>
    <x v="934"/>
    <x v="1021"/>
    <x v="90"/>
    <n v="0"/>
    <d v="2026-03-16T00:00:00"/>
    <n v="1"/>
    <x v="0"/>
    <s v="22.21-27 Aug"/>
  </r>
  <r>
    <s v="200600170026"/>
    <x v="5"/>
    <s v="KUKUI"/>
    <x v="57"/>
    <x v="23"/>
    <n v="7"/>
    <n v="16.349999999999998"/>
    <n v="804.70129999999995"/>
    <n v="0"/>
    <n v="0"/>
    <n v="0"/>
    <n v="0"/>
    <n v="0"/>
    <n v="0"/>
    <n v="805"/>
    <x v="0"/>
    <x v="935"/>
    <x v="1022"/>
    <x v="83"/>
    <n v="0"/>
    <d v="2026-04-04T00:00:00"/>
    <n v="1"/>
    <x v="0"/>
    <s v="22.21-27 Aug"/>
  </r>
  <r>
    <s v="200600170027"/>
    <x v="5"/>
    <s v="KUKUI"/>
    <x v="57"/>
    <x v="60"/>
    <n v="14"/>
    <n v="20.330000000000002"/>
    <n v="945.01610000000005"/>
    <n v="0"/>
    <n v="0"/>
    <n v="0"/>
    <n v="0"/>
    <n v="0"/>
    <n v="0"/>
    <n v="945"/>
    <x v="0"/>
    <x v="936"/>
    <x v="1023"/>
    <x v="83"/>
    <n v="0"/>
    <d v="2026-06-22T00:00:00"/>
    <n v="1"/>
    <x v="0"/>
    <s v="22.21-27 Aug"/>
  </r>
  <r>
    <s v="200600170028"/>
    <x v="5"/>
    <s v="KUKUI"/>
    <x v="57"/>
    <x v="61"/>
    <n v="7"/>
    <n v="22.169999999999998"/>
    <n v="767.95489999999995"/>
    <n v="0"/>
    <n v="0"/>
    <n v="0"/>
    <n v="0"/>
    <n v="0"/>
    <n v="0"/>
    <n v="768"/>
    <x v="0"/>
    <x v="937"/>
    <x v="1024"/>
    <x v="92"/>
    <n v="0"/>
    <d v="2026-07-13T00:00:00"/>
    <n v="1"/>
    <x v="0"/>
    <s v="22.21-27 Aug"/>
  </r>
  <r>
    <s v="200600170029"/>
    <x v="5"/>
    <s v="KUKUI"/>
    <x v="57"/>
    <x v="38"/>
    <n v="11"/>
    <n v="37.39"/>
    <n v="1842.6865000000003"/>
    <n v="0"/>
    <n v="0"/>
    <n v="0"/>
    <n v="0"/>
    <n v="0"/>
    <n v="0"/>
    <n v="1843"/>
    <x v="0"/>
    <x v="938"/>
    <x v="1025"/>
    <x v="83"/>
    <n v="0"/>
    <d v="2026-08-17T00:00:00"/>
    <n v="1"/>
    <x v="0"/>
    <s v="22.21-27 Aug"/>
  </r>
  <r>
    <s v="200600170030"/>
    <x v="5"/>
    <s v="KUKUI"/>
    <x v="57"/>
    <x v="54"/>
    <n v="14"/>
    <n v="40.06"/>
    <n v="2308.2806999999998"/>
    <n v="0"/>
    <n v="0"/>
    <n v="0"/>
    <n v="0"/>
    <n v="0"/>
    <n v="0"/>
    <n v="2308"/>
    <x v="0"/>
    <x v="939"/>
    <x v="1026"/>
    <x v="83"/>
    <n v="0"/>
    <d v="2026-08-24T00:00:00"/>
    <n v="1"/>
    <x v="0"/>
    <s v="22.21-27 Aug"/>
  </r>
  <r>
    <s v="200600170031"/>
    <x v="5"/>
    <s v="KUKUI"/>
    <x v="57"/>
    <x v="55"/>
    <n v="7"/>
    <n v="15.66"/>
    <n v="803.51340000000005"/>
    <n v="0"/>
    <n v="0"/>
    <n v="0"/>
    <n v="0"/>
    <n v="0"/>
    <n v="0"/>
    <n v="804"/>
    <x v="0"/>
    <x v="940"/>
    <x v="1027"/>
    <x v="83"/>
    <n v="0"/>
    <d v="2026-08-24T00:00:00"/>
    <n v="1"/>
    <x v="0"/>
    <s v="22.21-27 Aug"/>
  </r>
  <r>
    <s v="200600170032"/>
    <x v="5"/>
    <s v="KUKUI"/>
    <x v="57"/>
    <x v="56"/>
    <n v="6"/>
    <n v="13.930000000000001"/>
    <n v="483.8329"/>
    <n v="0"/>
    <n v="0"/>
    <n v="0"/>
    <n v="0"/>
    <n v="0"/>
    <n v="0"/>
    <n v="484"/>
    <x v="0"/>
    <x v="120"/>
    <x v="121"/>
    <x v="29"/>
    <n v="0"/>
    <d v="1899-12-30T00:00:00"/>
    <n v="1"/>
    <x v="1"/>
    <s v="22.21-27 Aug"/>
  </r>
  <r>
    <s v="200600170033"/>
    <x v="5"/>
    <s v="KUKUI"/>
    <x v="57"/>
    <x v="39"/>
    <n v="1"/>
    <n v="1.49"/>
    <n v="73.650700000000001"/>
    <n v="0"/>
    <n v="0"/>
    <n v="0"/>
    <n v="0"/>
    <n v="0"/>
    <n v="0"/>
    <n v="74"/>
    <x v="0"/>
    <x v="120"/>
    <x v="121"/>
    <x v="29"/>
    <n v="0"/>
    <d v="1899-12-30T00:00:00"/>
    <n v="1"/>
    <x v="1"/>
    <s v="22.21-27 Aug"/>
  </r>
  <r>
    <s v="200600180002"/>
    <x v="5"/>
    <s v="PANCHOLI"/>
    <x v="58"/>
    <x v="0"/>
    <n v="9"/>
    <n v="112.49"/>
    <n v="4471.1507000000001"/>
    <n v="0"/>
    <n v="0"/>
    <n v="0"/>
    <n v="0"/>
    <n v="0"/>
    <n v="0"/>
    <n v="4471"/>
    <x v="0"/>
    <x v="941"/>
    <x v="1028"/>
    <x v="78"/>
    <n v="0"/>
    <d v="2026-01-12T00:00:00"/>
    <n v="1"/>
    <x v="0"/>
    <s v="22.21-27 Aug"/>
  </r>
  <r>
    <s v="200600190002"/>
    <x v="5"/>
    <s v="HOCHAR 2"/>
    <x v="59"/>
    <x v="0"/>
    <n v="11"/>
    <n v="401.1"/>
    <n v="15170.898500000001"/>
    <n v="0"/>
    <n v="0"/>
    <n v="0"/>
    <n v="0"/>
    <n v="0"/>
    <n v="0"/>
    <n v="15171"/>
    <x v="0"/>
    <x v="942"/>
    <x v="1029"/>
    <x v="88"/>
    <n v="0"/>
    <d v="2025-12-09T00:00:00"/>
    <n v="1"/>
    <x v="0"/>
    <s v="22.21-27 Aug"/>
  </r>
  <r>
    <s v="200600190004"/>
    <x v="5"/>
    <s v="HOCHAR 2"/>
    <x v="59"/>
    <x v="1"/>
    <n v="6"/>
    <n v="83.6"/>
    <n v="3841.2745000000004"/>
    <n v="0"/>
    <n v="0"/>
    <n v="0"/>
    <n v="0"/>
    <n v="0"/>
    <n v="0"/>
    <n v="3841"/>
    <x v="0"/>
    <x v="943"/>
    <x v="1030"/>
    <x v="88"/>
    <n v="0"/>
    <d v="2026-04-13T00:00:00"/>
    <n v="1"/>
    <x v="0"/>
    <s v="22.21-27 Aug"/>
  </r>
  <r>
    <s v="200600190005"/>
    <x v="5"/>
    <s v="HOCHAR 2"/>
    <x v="59"/>
    <x v="30"/>
    <n v="7"/>
    <n v="266.87"/>
    <n v="10837.2613"/>
    <n v="0"/>
    <n v="0"/>
    <n v="0"/>
    <n v="0"/>
    <n v="0"/>
    <n v="0"/>
    <n v="10837"/>
    <x v="0"/>
    <x v="944"/>
    <x v="1031"/>
    <x v="88"/>
    <n v="0"/>
    <d v="2026-06-02T00:00:00"/>
    <n v="1"/>
    <x v="0"/>
    <s v="22.21-27 Aug"/>
  </r>
  <r>
    <s v="200600190007"/>
    <x v="5"/>
    <s v="HOCHAR 2"/>
    <x v="59"/>
    <x v="87"/>
    <n v="7"/>
    <n v="128.62"/>
    <n v="5718.3195999999998"/>
    <n v="0"/>
    <n v="0"/>
    <n v="0"/>
    <n v="0"/>
    <n v="0"/>
    <n v="0"/>
    <n v="5718"/>
    <x v="0"/>
    <x v="945"/>
    <x v="1032"/>
    <x v="88"/>
    <n v="0"/>
    <d v="2026-06-22T00:00:00"/>
    <n v="1"/>
    <x v="0"/>
    <s v="22.21-27 Aug"/>
  </r>
  <r>
    <s v="200600220003"/>
    <x v="5"/>
    <s v="MAHESHPUR"/>
    <x v="60"/>
    <x v="21"/>
    <n v="14"/>
    <n v="577.20999999999992"/>
    <n v="21437.029300000002"/>
    <n v="0"/>
    <n v="0"/>
    <n v="0"/>
    <n v="0"/>
    <n v="0"/>
    <n v="0"/>
    <n v="21437"/>
    <x v="0"/>
    <x v="946"/>
    <x v="1033"/>
    <x v="93"/>
    <n v="0"/>
    <d v="2026-02-16T00:00:00"/>
    <n v="1"/>
    <x v="0"/>
    <s v="22.21-27 Aug"/>
  </r>
  <r>
    <s v="200600220005"/>
    <x v="5"/>
    <s v="MAHESHPUR"/>
    <x v="60"/>
    <x v="30"/>
    <n v="9"/>
    <n v="294.93"/>
    <n v="10944.847900000001"/>
    <n v="0"/>
    <n v="0"/>
    <n v="0"/>
    <n v="0"/>
    <n v="0"/>
    <n v="0"/>
    <n v="10945"/>
    <x v="0"/>
    <x v="947"/>
    <x v="1034"/>
    <x v="94"/>
    <n v="0"/>
    <d v="2026-02-23T00:00:00"/>
    <n v="1"/>
    <x v="0"/>
    <s v="22.21-27 Aug"/>
  </r>
  <r>
    <s v="200600280002"/>
    <x v="5"/>
    <s v="SANTI"/>
    <x v="61"/>
    <x v="0"/>
    <n v="14"/>
    <n v="319.24"/>
    <n v="14017.105100000001"/>
    <n v="0"/>
    <n v="0"/>
    <n v="11743.81"/>
    <n v="0"/>
    <n v="0"/>
    <n v="0"/>
    <n v="2273"/>
    <x v="0"/>
    <x v="948"/>
    <x v="1035"/>
    <x v="91"/>
    <n v="0"/>
    <d v="2026-08-12T00:00:00"/>
    <n v="1"/>
    <x v="0"/>
    <s v="22.21-27 Aug"/>
  </r>
  <r>
    <s v="200600280003"/>
    <x v="5"/>
    <s v="SANTI"/>
    <x v="61"/>
    <x v="21"/>
    <n v="7"/>
    <n v="28.84"/>
    <n v="1210.6948"/>
    <n v="0"/>
    <n v="0"/>
    <n v="0"/>
    <n v="0"/>
    <n v="0"/>
    <n v="0"/>
    <n v="1211"/>
    <x v="0"/>
    <x v="583"/>
    <x v="1036"/>
    <x v="83"/>
    <n v="0"/>
    <d v="2026-08-24T00:00:00"/>
    <n v="1"/>
    <x v="0"/>
    <s v="22.21-27 Aug"/>
  </r>
  <r>
    <s v="200600280004"/>
    <x v="5"/>
    <s v="SANTI"/>
    <x v="61"/>
    <x v="1"/>
    <n v="7"/>
    <n v="17.52"/>
    <n v="693.1348999999999"/>
    <n v="0"/>
    <n v="0"/>
    <n v="0"/>
    <n v="0"/>
    <n v="0"/>
    <n v="0"/>
    <n v="693"/>
    <x v="0"/>
    <x v="949"/>
    <x v="1037"/>
    <x v="87"/>
    <n v="0"/>
    <d v="2026-08-24T00:00:00"/>
    <n v="1"/>
    <x v="0"/>
    <s v="22.21-27 Aug"/>
  </r>
  <r>
    <s v="200600280005"/>
    <x v="5"/>
    <s v="SANTI"/>
    <x v="61"/>
    <x v="30"/>
    <n v="6"/>
    <n v="16.04"/>
    <n v="694.32130000000006"/>
    <n v="0"/>
    <n v="0"/>
    <n v="0"/>
    <n v="0"/>
    <n v="0"/>
    <n v="0"/>
    <n v="694"/>
    <x v="0"/>
    <x v="950"/>
    <x v="1038"/>
    <x v="83"/>
    <n v="0"/>
    <d v="2026-08-24T00:00:00"/>
    <n v="1"/>
    <x v="0"/>
    <s v="22.21-27 Aug"/>
  </r>
  <r>
    <s v="200600280006"/>
    <x v="5"/>
    <s v="SANTI"/>
    <x v="61"/>
    <x v="58"/>
    <n v="7"/>
    <n v="30.08"/>
    <n v="1258.6798000000003"/>
    <n v="0"/>
    <n v="0"/>
    <n v="0"/>
    <n v="0"/>
    <n v="0"/>
    <n v="0"/>
    <n v="1259"/>
    <x v="0"/>
    <x v="31"/>
    <x v="1039"/>
    <x v="87"/>
    <n v="0"/>
    <d v="2026-08-24T00:00:00"/>
    <n v="1"/>
    <x v="0"/>
    <s v="22.21-27 Aug"/>
  </r>
  <r>
    <s v="200600280007"/>
    <x v="5"/>
    <s v="SANTI"/>
    <x v="61"/>
    <x v="87"/>
    <n v="7"/>
    <n v="19.019999999999996"/>
    <n v="930.74839999999983"/>
    <n v="0"/>
    <n v="0"/>
    <n v="0"/>
    <n v="0"/>
    <n v="0"/>
    <n v="0"/>
    <n v="931"/>
    <x v="0"/>
    <x v="55"/>
    <x v="1040"/>
    <x v="82"/>
    <n v="0"/>
    <d v="2026-08-24T00:00:00"/>
    <n v="1"/>
    <x v="0"/>
    <s v="22.21-27 Aug"/>
  </r>
  <r>
    <s v="200600280008"/>
    <x v="5"/>
    <s v="SANTI"/>
    <x v="61"/>
    <x v="31"/>
    <n v="7"/>
    <n v="16.399999999999999"/>
    <n v="668.62149999999997"/>
    <n v="0"/>
    <n v="0"/>
    <n v="0"/>
    <n v="0"/>
    <n v="0"/>
    <n v="0"/>
    <n v="669"/>
    <x v="0"/>
    <x v="951"/>
    <x v="1041"/>
    <x v="87"/>
    <n v="0"/>
    <d v="2026-08-24T00:00:00"/>
    <n v="1"/>
    <x v="0"/>
    <s v="22.21-27 Aug"/>
  </r>
  <r>
    <s v="200600280009"/>
    <x v="5"/>
    <s v="SANTI"/>
    <x v="61"/>
    <x v="32"/>
    <n v="5"/>
    <n v="14.21"/>
    <n v="688.07860000000005"/>
    <n v="0"/>
    <n v="0"/>
    <n v="0"/>
    <n v="0"/>
    <n v="0"/>
    <n v="0"/>
    <n v="688"/>
    <x v="0"/>
    <x v="120"/>
    <x v="121"/>
    <x v="29"/>
    <n v="0"/>
    <d v="1899-12-30T00:00:00"/>
    <n v="1"/>
    <x v="1"/>
    <s v="22.21-27 Aug"/>
  </r>
  <r>
    <s v="200600280010"/>
    <x v="5"/>
    <s v="SANTI"/>
    <x v="61"/>
    <x v="2"/>
    <n v="1"/>
    <n v="1.74"/>
    <n v="78.369599999999991"/>
    <n v="0"/>
    <n v="0"/>
    <n v="0"/>
    <n v="0"/>
    <n v="0"/>
    <n v="0"/>
    <n v="78"/>
    <x v="0"/>
    <x v="120"/>
    <x v="121"/>
    <x v="29"/>
    <n v="0"/>
    <d v="1899-12-30T00:00:00"/>
    <n v="1"/>
    <x v="1"/>
    <s v="22.21-27 Aug"/>
  </r>
  <r>
    <s v="200600280011"/>
    <x v="5"/>
    <s v="SANTI"/>
    <x v="61"/>
    <x v="33"/>
    <n v="7"/>
    <n v="27.970000000000002"/>
    <n v="1324.2677999999999"/>
    <n v="0"/>
    <n v="0"/>
    <n v="0"/>
    <n v="0"/>
    <n v="0"/>
    <n v="0"/>
    <n v="1324"/>
    <x v="0"/>
    <x v="120"/>
    <x v="121"/>
    <x v="29"/>
    <n v="0"/>
    <d v="1899-12-30T00:00:00"/>
    <n v="1"/>
    <x v="1"/>
    <s v="22.21-27 Aug"/>
  </r>
  <r>
    <s v="200600280012"/>
    <x v="5"/>
    <s v="SANTI"/>
    <x v="61"/>
    <x v="34"/>
    <n v="7"/>
    <n v="15.289999999999997"/>
    <n v="653.01570000000004"/>
    <n v="0"/>
    <n v="0"/>
    <n v="0"/>
    <n v="0"/>
    <n v="0"/>
    <n v="0"/>
    <n v="653"/>
    <x v="0"/>
    <x v="952"/>
    <x v="1042"/>
    <x v="19"/>
    <n v="0"/>
    <d v="2026-08-24T00:00:00"/>
    <n v="1"/>
    <x v="0"/>
    <s v="22.21-27 Aug"/>
  </r>
  <r>
    <s v="200600280013"/>
    <x v="5"/>
    <s v="SANTI"/>
    <x v="61"/>
    <x v="22"/>
    <n v="7"/>
    <n v="33.769999999999996"/>
    <n v="1475.3632000000002"/>
    <n v="0"/>
    <n v="0"/>
    <n v="0"/>
    <n v="0"/>
    <n v="0"/>
    <n v="0"/>
    <n v="1475"/>
    <x v="0"/>
    <x v="734"/>
    <x v="1043"/>
    <x v="82"/>
    <n v="0"/>
    <d v="2026-08-24T00:00:00"/>
    <n v="1"/>
    <x v="0"/>
    <s v="22.21-27 Aug"/>
  </r>
  <r>
    <s v="200600280014"/>
    <x v="5"/>
    <s v="SANTI"/>
    <x v="61"/>
    <x v="35"/>
    <n v="5"/>
    <n v="12.82"/>
    <n v="636.4819"/>
    <n v="0"/>
    <n v="0"/>
    <n v="0"/>
    <n v="0"/>
    <n v="0"/>
    <n v="0"/>
    <n v="636"/>
    <x v="0"/>
    <x v="120"/>
    <x v="121"/>
    <x v="29"/>
    <n v="0"/>
    <d v="1899-12-30T00:00:00"/>
    <n v="1"/>
    <x v="1"/>
    <s v="22.21-27 Aug"/>
  </r>
  <r>
    <s v="200600280015"/>
    <x v="5"/>
    <s v="SANTI"/>
    <x v="61"/>
    <x v="93"/>
    <n v="3"/>
    <n v="9.15"/>
    <n v="454.88979999999998"/>
    <n v="0"/>
    <n v="0"/>
    <n v="0"/>
    <n v="0"/>
    <n v="0"/>
    <n v="0"/>
    <n v="455"/>
    <x v="0"/>
    <x v="120"/>
    <x v="121"/>
    <x v="29"/>
    <n v="0"/>
    <d v="1899-12-30T00:00:00"/>
    <n v="1"/>
    <x v="1"/>
    <s v="22.21-27 Aug"/>
  </r>
  <r>
    <s v="200600280016"/>
    <x v="5"/>
    <s v="SANTI"/>
    <x v="61"/>
    <x v="3"/>
    <n v="3"/>
    <n v="5.1300000000000008"/>
    <n v="181.38240000000002"/>
    <n v="0"/>
    <n v="0"/>
    <n v="0"/>
    <n v="0"/>
    <n v="0"/>
    <n v="0"/>
    <n v="181"/>
    <x v="0"/>
    <x v="120"/>
    <x v="121"/>
    <x v="29"/>
    <n v="0"/>
    <d v="1899-12-30T00:00:00"/>
    <n v="1"/>
    <x v="1"/>
    <s v="22.21-27 Aug"/>
  </r>
  <r>
    <s v="200700010002"/>
    <x v="6"/>
    <s v="PIRAGUTU"/>
    <x v="62"/>
    <x v="0"/>
    <n v="4"/>
    <n v="200.54"/>
    <n v="7693.0924000000005"/>
    <n v="12"/>
    <n v="0"/>
    <n v="0"/>
    <n v="0"/>
    <n v="0"/>
    <n v="0"/>
    <n v="7681"/>
    <x v="0"/>
    <x v="953"/>
    <x v="1044"/>
    <x v="68"/>
    <s v="CANARA BANK"/>
    <d v="2024-09-30T00:00:00"/>
    <n v="1"/>
    <x v="0"/>
    <s v="22.21-27 Aug"/>
  </r>
  <r>
    <s v="200700010005"/>
    <x v="6"/>
    <s v="PIRAGUTU"/>
    <x v="62"/>
    <x v="30"/>
    <n v="5"/>
    <n v="17.060000000000002"/>
    <n v="870.88679999999999"/>
    <n v="0"/>
    <n v="0"/>
    <n v="0"/>
    <n v="0"/>
    <n v="0"/>
    <n v="0"/>
    <n v="871"/>
    <x v="0"/>
    <x v="212"/>
    <x v="1045"/>
    <x v="68"/>
    <s v="CANARA BANK"/>
    <d v="2024-10-07T00:00:00"/>
    <n v="1"/>
    <x v="0"/>
    <s v="22.21-27 Aug"/>
  </r>
  <r>
    <s v="200700010009"/>
    <x v="6"/>
    <s v="PIRAGUTU"/>
    <x v="62"/>
    <x v="32"/>
    <n v="7"/>
    <n v="7.7"/>
    <n v="326.07560000000001"/>
    <n v="0"/>
    <n v="0"/>
    <n v="0"/>
    <n v="0"/>
    <n v="0"/>
    <n v="0"/>
    <n v="326"/>
    <x v="0"/>
    <x v="191"/>
    <x v="1046"/>
    <x v="70"/>
    <s v="BANK OF INDIA"/>
    <d v="2024-10-07T00:00:00"/>
    <n v="1"/>
    <x v="0"/>
    <s v="22.21-27 Aug"/>
  </r>
  <r>
    <s v="200700010017"/>
    <x v="6"/>
    <s v="PIRAGUTU"/>
    <x v="62"/>
    <x v="4"/>
    <n v="7"/>
    <n v="19.84"/>
    <n v="768.63220000000001"/>
    <n v="0"/>
    <n v="0"/>
    <n v="0"/>
    <n v="0"/>
    <n v="0"/>
    <n v="0"/>
    <n v="769"/>
    <x v="0"/>
    <x v="954"/>
    <x v="1047"/>
    <x v="70"/>
    <s v="BANK OF INDIA"/>
    <d v="2024-10-21T00:00:00"/>
    <n v="1"/>
    <x v="0"/>
    <s v="22.21-27 Aug"/>
  </r>
  <r>
    <s v="200700010018"/>
    <x v="6"/>
    <s v="PIRAGUTU"/>
    <x v="62"/>
    <x v="88"/>
    <n v="7"/>
    <n v="25.16"/>
    <n v="1099.2363999999998"/>
    <n v="0"/>
    <n v="0"/>
    <n v="0"/>
    <n v="0"/>
    <n v="0"/>
    <n v="0"/>
    <n v="1099"/>
    <x v="0"/>
    <x v="955"/>
    <x v="1048"/>
    <x v="68"/>
    <s v="CANARA BANK"/>
    <d v="2024-10-21T00:00:00"/>
    <n v="1"/>
    <x v="0"/>
    <s v="22.21-27 Aug"/>
  </r>
  <r>
    <s v="200700010020"/>
    <x v="6"/>
    <s v="PIRAGUTU"/>
    <x v="62"/>
    <x v="89"/>
    <n v="10"/>
    <n v="273.92"/>
    <n v="12878.9696"/>
    <n v="0"/>
    <n v="0"/>
    <n v="0"/>
    <n v="0"/>
    <n v="0"/>
    <n v="0"/>
    <n v="12879"/>
    <x v="0"/>
    <x v="956"/>
    <x v="1049"/>
    <x v="62"/>
    <s v="BANK OF BARODA"/>
    <d v="2024-10-28T00:00:00"/>
    <n v="1"/>
    <x v="0"/>
    <s v="22.21-27 Aug"/>
  </r>
  <r>
    <s v="200700010026"/>
    <x v="6"/>
    <s v="PIRAGUTU"/>
    <x v="62"/>
    <x v="23"/>
    <n v="6"/>
    <n v="12.479999999999999"/>
    <n v="524.45060000000001"/>
    <n v="0"/>
    <n v="0"/>
    <n v="0"/>
    <n v="0"/>
    <n v="0"/>
    <n v="0"/>
    <n v="524"/>
    <x v="0"/>
    <x v="957"/>
    <x v="1050"/>
    <x v="70"/>
    <s v="BANK OF INDIA"/>
    <d v="2024-12-16T00:00:00"/>
    <n v="1"/>
    <x v="0"/>
    <s v="22.21-27 Aug"/>
  </r>
  <r>
    <s v="200700010029"/>
    <x v="6"/>
    <s v="PIRAGUTU"/>
    <x v="62"/>
    <x v="38"/>
    <n v="5"/>
    <n v="9.16"/>
    <n v="368.86180000000002"/>
    <n v="0"/>
    <n v="0"/>
    <n v="0"/>
    <n v="0"/>
    <n v="0"/>
    <n v="0"/>
    <n v="369"/>
    <x v="0"/>
    <x v="958"/>
    <x v="1051"/>
    <x v="70"/>
    <n v="0"/>
    <d v="1899-12-30T00:00:00"/>
    <n v="1"/>
    <x v="0"/>
    <s v="22.21-27 Aug"/>
  </r>
  <r>
    <s v="200700020002"/>
    <x v="6"/>
    <s v="SARAM"/>
    <x v="63"/>
    <x v="0"/>
    <n v="11"/>
    <n v="118.17000000000002"/>
    <n v="5294.7177999999994"/>
    <n v="0"/>
    <n v="0"/>
    <n v="1738.3000000000029"/>
    <n v="0"/>
    <n v="0"/>
    <n v="0"/>
    <n v="3556"/>
    <x v="0"/>
    <x v="959"/>
    <x v="1052"/>
    <x v="70"/>
    <s v="BANK OF INDIA"/>
    <d v="2024-09-30T00:00:00"/>
    <n v="1"/>
    <x v="0"/>
    <s v="22.21-27 Aug"/>
  </r>
  <r>
    <s v="200700020007"/>
    <x v="6"/>
    <s v="SARAM"/>
    <x v="63"/>
    <x v="87"/>
    <n v="6"/>
    <n v="15.78"/>
    <n v="606.76440000000002"/>
    <n v="0"/>
    <n v="0"/>
    <n v="0"/>
    <n v="0"/>
    <n v="0"/>
    <n v="0"/>
    <n v="607"/>
    <x v="0"/>
    <x v="960"/>
    <x v="1053"/>
    <x v="70"/>
    <n v="0"/>
    <d v="1899-12-30T00:00:00"/>
    <n v="1"/>
    <x v="0"/>
    <s v="22.21-27 Aug"/>
  </r>
  <r>
    <s v="200700020008"/>
    <x v="6"/>
    <s v="SARAM"/>
    <x v="63"/>
    <x v="31"/>
    <n v="7"/>
    <n v="28.88"/>
    <n v="1065.9179999999999"/>
    <n v="0"/>
    <n v="0"/>
    <n v="0"/>
    <n v="0"/>
    <n v="0"/>
    <n v="0"/>
    <n v="1066"/>
    <x v="0"/>
    <x v="961"/>
    <x v="1054"/>
    <x v="70"/>
    <n v="0"/>
    <d v="1899-12-30T00:00:00"/>
    <n v="1"/>
    <x v="0"/>
    <s v="22.21-27 Aug"/>
  </r>
  <r>
    <s v="200700020010"/>
    <x v="6"/>
    <s v="SARAM"/>
    <x v="63"/>
    <x v="2"/>
    <n v="5"/>
    <n v="6.62"/>
    <n v="273.0043"/>
    <n v="0"/>
    <n v="0"/>
    <n v="0"/>
    <n v="0"/>
    <n v="0"/>
    <n v="0"/>
    <n v="273"/>
    <x v="0"/>
    <x v="962"/>
    <x v="1055"/>
    <x v="70"/>
    <n v="0"/>
    <d v="1899-12-30T00:00:00"/>
    <n v="1"/>
    <x v="0"/>
    <s v="22.21-27 Aug"/>
  </r>
  <r>
    <s v="200700020012"/>
    <x v="6"/>
    <s v="SARAM"/>
    <x v="63"/>
    <x v="34"/>
    <n v="6"/>
    <n v="11.379999999999999"/>
    <n v="438.87839999999994"/>
    <n v="0"/>
    <n v="0"/>
    <n v="0"/>
    <n v="0"/>
    <n v="0"/>
    <n v="0"/>
    <n v="439"/>
    <x v="0"/>
    <x v="963"/>
    <x v="1056"/>
    <x v="68"/>
    <n v="0"/>
    <d v="1899-12-30T00:00:00"/>
    <n v="1"/>
    <x v="0"/>
    <s v="22.21-27 Aug"/>
  </r>
  <r>
    <s v="200700020013"/>
    <x v="6"/>
    <s v="SARAM"/>
    <x v="63"/>
    <x v="22"/>
    <n v="7"/>
    <n v="12.07"/>
    <n v="551.07680000000005"/>
    <n v="0"/>
    <n v="0"/>
    <n v="0"/>
    <n v="0"/>
    <n v="0"/>
    <n v="0"/>
    <n v="551"/>
    <x v="0"/>
    <x v="303"/>
    <x v="1057"/>
    <x v="70"/>
    <n v="0"/>
    <d v="1899-12-30T00:00:00"/>
    <n v="1"/>
    <x v="0"/>
    <s v="22.21-27 Aug"/>
  </r>
  <r>
    <s v="200700020016"/>
    <x v="6"/>
    <s v="SARAM"/>
    <x v="63"/>
    <x v="3"/>
    <n v="14"/>
    <n v="263.56"/>
    <n v="13138.021099999998"/>
    <n v="0"/>
    <n v="0"/>
    <n v="0"/>
    <n v="0"/>
    <n v="0"/>
    <n v="0"/>
    <n v="13138"/>
    <x v="0"/>
    <x v="2"/>
    <x v="1058"/>
    <x v="70"/>
    <n v="0"/>
    <d v="1899-12-30T00:00:00"/>
    <n v="1"/>
    <x v="0"/>
    <s v="22.21-27 Aug"/>
  </r>
  <r>
    <s v="200700020018"/>
    <x v="6"/>
    <s v="SARAM"/>
    <x v="63"/>
    <x v="88"/>
    <n v="13"/>
    <n v="35.89"/>
    <n v="1587.4275999999998"/>
    <n v="0"/>
    <n v="0"/>
    <n v="0"/>
    <n v="0"/>
    <n v="0"/>
    <n v="0"/>
    <n v="1587"/>
    <x v="0"/>
    <x v="964"/>
    <x v="1059"/>
    <x v="70"/>
    <n v="0"/>
    <d v="1899-12-30T00:00:00"/>
    <n v="1"/>
    <x v="0"/>
    <s v="22.21-27 Aug"/>
  </r>
  <r>
    <s v="200700020019"/>
    <x v="6"/>
    <s v="SARAM"/>
    <x v="63"/>
    <x v="5"/>
    <n v="14"/>
    <n v="127.39"/>
    <n v="7338.6225999999997"/>
    <n v="0"/>
    <n v="0"/>
    <n v="0"/>
    <n v="0"/>
    <n v="0"/>
    <n v="0"/>
    <n v="7339"/>
    <x v="0"/>
    <x v="965"/>
    <x v="1060"/>
    <x v="70"/>
    <n v="0"/>
    <d v="1899-12-30T00:00:00"/>
    <n v="1"/>
    <x v="0"/>
    <s v="22.21-27 Aug"/>
  </r>
  <r>
    <s v="200700020021"/>
    <x v="6"/>
    <s v="SARAM"/>
    <x v="63"/>
    <x v="59"/>
    <n v="12"/>
    <n v="70.570000000000007"/>
    <n v="2802.0826000000002"/>
    <n v="0"/>
    <n v="0"/>
    <n v="0"/>
    <n v="0"/>
    <n v="0"/>
    <n v="0"/>
    <n v="2802"/>
    <x v="0"/>
    <x v="745"/>
    <x v="1061"/>
    <x v="70"/>
    <n v="0"/>
    <d v="1899-12-30T00:00:00"/>
    <n v="1"/>
    <x v="0"/>
    <s v="22.21-27 Aug"/>
  </r>
  <r>
    <s v="200700020026"/>
    <x v="6"/>
    <s v="SARAM"/>
    <x v="63"/>
    <x v="23"/>
    <n v="12"/>
    <n v="29.83"/>
    <n v="1164.9564"/>
    <n v="0"/>
    <n v="0"/>
    <n v="0"/>
    <n v="0"/>
    <n v="0"/>
    <n v="0"/>
    <n v="1165"/>
    <x v="0"/>
    <x v="778"/>
    <x v="1062"/>
    <x v="70"/>
    <n v="0"/>
    <d v="2026-02-16T00:00:00"/>
    <n v="1"/>
    <x v="0"/>
    <s v="22.21-27 Aug"/>
  </r>
  <r>
    <s v="200700020027"/>
    <x v="6"/>
    <s v="SARAM"/>
    <x v="63"/>
    <x v="60"/>
    <n v="14"/>
    <n v="107.78999999999999"/>
    <n v="4374.6658000000007"/>
    <n v="0"/>
    <n v="0"/>
    <n v="0"/>
    <n v="0"/>
    <n v="0"/>
    <n v="0"/>
    <n v="4375"/>
    <x v="0"/>
    <x v="966"/>
    <x v="1063"/>
    <x v="70"/>
    <n v="0"/>
    <d v="2026-05-04T00:00:00"/>
    <n v="1"/>
    <x v="0"/>
    <s v="22.21-27 Aug"/>
  </r>
  <r>
    <s v="200700030002"/>
    <x v="6"/>
    <s v="MURUPIRI"/>
    <x v="64"/>
    <x v="0"/>
    <n v="13"/>
    <n v="161"/>
    <n v="7278.4379999999983"/>
    <n v="0"/>
    <n v="0"/>
    <n v="0"/>
    <n v="0"/>
    <n v="0"/>
    <n v="0"/>
    <n v="7278"/>
    <x v="0"/>
    <x v="967"/>
    <x v="1064"/>
    <x v="68"/>
    <s v="CANARA BANK"/>
    <d v="2024-09-30T00:00:00"/>
    <n v="1"/>
    <x v="0"/>
    <s v="22.21-27 Aug"/>
  </r>
  <r>
    <s v="200700030009"/>
    <x v="6"/>
    <s v="MURUPIRI"/>
    <x v="64"/>
    <x v="32"/>
    <n v="6"/>
    <n v="10.27"/>
    <n v="451.88059999999996"/>
    <n v="0"/>
    <n v="0"/>
    <n v="0"/>
    <n v="0"/>
    <n v="0"/>
    <n v="0"/>
    <n v="452"/>
    <x v="0"/>
    <x v="968"/>
    <x v="1065"/>
    <x v="68"/>
    <s v="CANARA BANK"/>
    <d v="2024-10-21T00:00:00"/>
    <n v="1"/>
    <x v="0"/>
    <s v="22.21-27 Aug"/>
  </r>
  <r>
    <s v="200700030014"/>
    <x v="6"/>
    <s v="MURUPIRI"/>
    <x v="64"/>
    <x v="35"/>
    <n v="7"/>
    <n v="22.51"/>
    <n v="1236.6695999999999"/>
    <n v="0"/>
    <n v="0"/>
    <n v="0"/>
    <n v="0"/>
    <n v="0"/>
    <n v="0"/>
    <n v="1237"/>
    <x v="0"/>
    <x v="739"/>
    <x v="1066"/>
    <x v="68"/>
    <n v="0"/>
    <d v="2025-09-08T00:00:00"/>
    <n v="1"/>
    <x v="0"/>
    <s v="22.21-27 Aug"/>
  </r>
  <r>
    <s v="200700030016"/>
    <x v="6"/>
    <s v="MURUPIRI"/>
    <x v="64"/>
    <x v="3"/>
    <n v="7"/>
    <n v="19.079999999999998"/>
    <n v="746.57299999999998"/>
    <n v="0"/>
    <n v="0"/>
    <n v="0"/>
    <n v="0"/>
    <n v="0"/>
    <n v="0"/>
    <n v="747"/>
    <x v="0"/>
    <x v="969"/>
    <x v="1067"/>
    <x v="70"/>
    <n v="0"/>
    <d v="1899-12-30T00:00:00"/>
    <n v="1"/>
    <x v="0"/>
    <s v="22.21-27 Aug"/>
  </r>
  <r>
    <s v="200700030018"/>
    <x v="6"/>
    <s v="MURUPIRI"/>
    <x v="64"/>
    <x v="88"/>
    <n v="14"/>
    <n v="42.18"/>
    <n v="1409.559"/>
    <n v="0"/>
    <n v="0"/>
    <n v="0"/>
    <n v="0"/>
    <n v="0"/>
    <n v="0"/>
    <n v="1410"/>
    <x v="0"/>
    <x v="970"/>
    <x v="1068"/>
    <x v="68"/>
    <n v="0"/>
    <d v="1899-12-30T00:00:00"/>
    <n v="1"/>
    <x v="0"/>
    <s v="22.21-27 Aug"/>
  </r>
  <r>
    <s v="200700030020"/>
    <x v="6"/>
    <s v="MURUPIRI"/>
    <x v="64"/>
    <x v="89"/>
    <n v="10"/>
    <n v="16.559999999999995"/>
    <n v="594.10890000000006"/>
    <n v="0"/>
    <n v="0"/>
    <n v="0"/>
    <n v="0"/>
    <n v="0"/>
    <n v="0"/>
    <n v="594"/>
    <x v="0"/>
    <x v="191"/>
    <x v="1069"/>
    <x v="70"/>
    <n v="0"/>
    <d v="1899-12-30T00:00:00"/>
    <n v="1"/>
    <x v="0"/>
    <s v="22.21-27 Aug"/>
  </r>
  <r>
    <s v="200700030021"/>
    <x v="6"/>
    <s v="MURUPIRI"/>
    <x v="64"/>
    <x v="59"/>
    <n v="5"/>
    <n v="20.59"/>
    <n v="903.31979999999999"/>
    <n v="0"/>
    <n v="0"/>
    <n v="0"/>
    <n v="0"/>
    <n v="0"/>
    <n v="0"/>
    <n v="903"/>
    <x v="0"/>
    <x v="971"/>
    <x v="1070"/>
    <x v="68"/>
    <n v="0"/>
    <d v="1899-12-30T00:00:00"/>
    <n v="1"/>
    <x v="0"/>
    <s v="22.21-27 Aug"/>
  </r>
  <r>
    <s v="200700030022"/>
    <x v="6"/>
    <s v="MURUPIRI"/>
    <x v="64"/>
    <x v="36"/>
    <n v="13"/>
    <n v="36.33"/>
    <n v="1278.4325999999999"/>
    <n v="0"/>
    <n v="0"/>
    <n v="0"/>
    <n v="0"/>
    <n v="0"/>
    <n v="0"/>
    <n v="1278"/>
    <x v="0"/>
    <x v="972"/>
    <x v="1071"/>
    <x v="74"/>
    <n v="0"/>
    <d v="1899-12-30T00:00:00"/>
    <n v="1"/>
    <x v="0"/>
    <s v="22.21-27 Aug"/>
  </r>
  <r>
    <s v="200700030024"/>
    <x v="6"/>
    <s v="MURUPIRI"/>
    <x v="64"/>
    <x v="47"/>
    <n v="9"/>
    <n v="13.370000000000001"/>
    <n v="547.03289999999993"/>
    <n v="0"/>
    <n v="0"/>
    <n v="0"/>
    <n v="0"/>
    <n v="0"/>
    <n v="0"/>
    <n v="547"/>
    <x v="0"/>
    <x v="973"/>
    <x v="1072"/>
    <x v="70"/>
    <n v="0"/>
    <d v="1899-12-30T00:00:00"/>
    <n v="1"/>
    <x v="0"/>
    <s v="22.21-27 Aug"/>
  </r>
  <r>
    <s v="200700030025"/>
    <x v="6"/>
    <s v="MURUPIRI"/>
    <x v="64"/>
    <x v="90"/>
    <n v="6"/>
    <n v="15.260000000000002"/>
    <n v="548.14940000000001"/>
    <n v="0"/>
    <n v="0"/>
    <n v="0"/>
    <n v="0"/>
    <n v="0"/>
    <n v="0"/>
    <n v="548"/>
    <x v="0"/>
    <x v="974"/>
    <x v="1073"/>
    <x v="70"/>
    <n v="0"/>
    <d v="2025-06-04T00:00:00"/>
    <n v="1"/>
    <x v="0"/>
    <s v="22.21-27 Aug"/>
  </r>
  <r>
    <s v="200700030027"/>
    <x v="6"/>
    <s v="MURUPIRI"/>
    <x v="64"/>
    <x v="60"/>
    <n v="13"/>
    <n v="30.38"/>
    <n v="1010.5816000000001"/>
    <n v="0"/>
    <n v="0"/>
    <n v="0"/>
    <n v="0"/>
    <n v="0"/>
    <n v="0"/>
    <n v="1011"/>
    <x v="0"/>
    <x v="2"/>
    <x v="1074"/>
    <x v="51"/>
    <n v="0"/>
    <d v="2025-06-10T00:00:00"/>
    <n v="1"/>
    <x v="0"/>
    <s v="22.21-27 Aug"/>
  </r>
  <r>
    <s v="200700030030"/>
    <x v="6"/>
    <s v="MURUPIRI"/>
    <x v="64"/>
    <x v="54"/>
    <n v="6"/>
    <n v="19.740000000000002"/>
    <n v="915.04780000000005"/>
    <n v="0"/>
    <n v="0"/>
    <n v="0"/>
    <n v="0"/>
    <n v="0"/>
    <n v="0"/>
    <n v="915"/>
    <x v="0"/>
    <x v="975"/>
    <x v="1075"/>
    <x v="70"/>
    <n v="0"/>
    <d v="2025-06-30T00:00:00"/>
    <n v="1"/>
    <x v="0"/>
    <s v="22.21-27 Aug"/>
  </r>
  <r>
    <s v="200700030033"/>
    <x v="6"/>
    <s v="MURUPIRI"/>
    <x v="64"/>
    <x v="39"/>
    <n v="7"/>
    <n v="38.85"/>
    <n v="1721.3927000000001"/>
    <n v="0"/>
    <n v="0"/>
    <n v="0"/>
    <n v="0"/>
    <n v="0"/>
    <n v="0"/>
    <n v="1721"/>
    <x v="0"/>
    <x v="976"/>
    <x v="1076"/>
    <x v="70"/>
    <n v="0"/>
    <d v="2025-07-15T00:00:00"/>
    <n v="1"/>
    <x v="0"/>
    <s v="22.21-27 Aug"/>
  </r>
  <r>
    <s v="200700030034"/>
    <x v="6"/>
    <s v="MURUPIRI"/>
    <x v="64"/>
    <x v="57"/>
    <n v="6"/>
    <n v="12.709999999999999"/>
    <n v="479.7645"/>
    <n v="0"/>
    <n v="0"/>
    <n v="0"/>
    <n v="0"/>
    <n v="0"/>
    <n v="0"/>
    <n v="480"/>
    <x v="0"/>
    <x v="977"/>
    <x v="1077"/>
    <x v="70"/>
    <n v="0"/>
    <d v="2025-07-21T00:00:00"/>
    <n v="1"/>
    <x v="0"/>
    <s v="22.21-27 Aug"/>
  </r>
  <r>
    <s v="200700030038"/>
    <x v="6"/>
    <s v="MURUPIRI"/>
    <x v="64"/>
    <x v="92"/>
    <n v="5"/>
    <n v="6.77"/>
    <n v="505.37800000000004"/>
    <n v="0"/>
    <n v="0"/>
    <n v="0"/>
    <n v="0"/>
    <n v="0"/>
    <n v="0"/>
    <n v="505"/>
    <x v="0"/>
    <x v="978"/>
    <x v="1078"/>
    <x v="70"/>
    <n v="0"/>
    <d v="2025-08-04T00:00:00"/>
    <n v="1"/>
    <x v="0"/>
    <s v="22.21-27 Aug"/>
  </r>
  <r>
    <s v="200700030041"/>
    <x v="6"/>
    <s v="MURUPIRI"/>
    <x v="64"/>
    <x v="50"/>
    <n v="7"/>
    <n v="21.39"/>
    <n v="825.82550000000003"/>
    <n v="0"/>
    <n v="0"/>
    <n v="0"/>
    <n v="0"/>
    <n v="0"/>
    <n v="0"/>
    <n v="826"/>
    <x v="0"/>
    <x v="979"/>
    <x v="1079"/>
    <x v="68"/>
    <n v="0"/>
    <d v="2025-08-19T00:00:00"/>
    <n v="1"/>
    <x v="0"/>
    <s v="22.21-27 Aug"/>
  </r>
  <r>
    <s v="200700030043"/>
    <x v="6"/>
    <s v="MURUPIRI"/>
    <x v="64"/>
    <x v="62"/>
    <n v="6"/>
    <n v="9.7900000000000009"/>
    <n v="429.11470000000008"/>
    <n v="0"/>
    <n v="0"/>
    <n v="0"/>
    <n v="0"/>
    <n v="0"/>
    <n v="0"/>
    <n v="429"/>
    <x v="0"/>
    <x v="980"/>
    <x v="1080"/>
    <x v="70"/>
    <n v="0"/>
    <d v="2025-09-08T00:00:00"/>
    <n v="1"/>
    <x v="0"/>
    <s v="22.21-27 Aug"/>
  </r>
  <r>
    <s v="200700030045"/>
    <x v="6"/>
    <s v="MURUPIRI"/>
    <x v="64"/>
    <x v="41"/>
    <n v="7"/>
    <n v="10.99"/>
    <n v="390.56889999999999"/>
    <n v="0"/>
    <n v="0"/>
    <n v="0"/>
    <n v="0"/>
    <n v="0"/>
    <n v="0"/>
    <n v="391"/>
    <x v="0"/>
    <x v="396"/>
    <x v="1081"/>
    <x v="68"/>
    <n v="0"/>
    <d v="2025-09-16T00:00:00"/>
    <n v="1"/>
    <x v="0"/>
    <s v="22.21-27 Aug"/>
  </r>
  <r>
    <s v="200700030046"/>
    <x v="6"/>
    <s v="MURUPIRI"/>
    <x v="64"/>
    <x v="6"/>
    <n v="1"/>
    <n v="1.92"/>
    <n v="77.452800000000011"/>
    <n v="0"/>
    <n v="0"/>
    <n v="0"/>
    <n v="0"/>
    <n v="0"/>
    <n v="0"/>
    <n v="77"/>
    <x v="0"/>
    <x v="981"/>
    <x v="1082"/>
    <x v="70"/>
    <n v="0"/>
    <d v="2025-10-06T00:00:00"/>
    <n v="1"/>
    <x v="0"/>
    <s v="22.21-27 Aug"/>
  </r>
  <r>
    <s v="200700030049"/>
    <x v="6"/>
    <s v="MURUPIRI"/>
    <x v="64"/>
    <x v="148"/>
    <n v="11"/>
    <n v="49.629999999999995"/>
    <n v="3153.4225999999994"/>
    <n v="0"/>
    <n v="0"/>
    <n v="0"/>
    <n v="0"/>
    <n v="0"/>
    <n v="0"/>
    <n v="3153"/>
    <x v="0"/>
    <x v="541"/>
    <x v="1083"/>
    <x v="70"/>
    <n v="0"/>
    <d v="2025-10-13T00:00:00"/>
    <n v="1"/>
    <x v="0"/>
    <s v="22.21-27 Aug"/>
  </r>
  <r>
    <s v="200700030052"/>
    <x v="6"/>
    <s v="MURUPIRI"/>
    <x v="64"/>
    <x v="42"/>
    <n v="6"/>
    <n v="16.52"/>
    <n v="1042.0391999999999"/>
    <n v="0"/>
    <n v="0"/>
    <n v="0"/>
    <n v="0"/>
    <n v="0"/>
    <n v="0"/>
    <n v="1042"/>
    <x v="0"/>
    <x v="982"/>
    <x v="1084"/>
    <x v="70"/>
    <n v="0"/>
    <d v="2025-10-29T00:00:00"/>
    <n v="1"/>
    <x v="0"/>
    <s v="22.21-27 Aug"/>
  </r>
  <r>
    <s v="200700030058"/>
    <x v="6"/>
    <s v="MURUPIRI"/>
    <x v="64"/>
    <x v="51"/>
    <n v="14"/>
    <n v="54.58"/>
    <n v="2020.3069"/>
    <n v="0"/>
    <n v="0"/>
    <n v="0"/>
    <n v="0"/>
    <n v="0"/>
    <n v="0"/>
    <n v="2020"/>
    <x v="0"/>
    <x v="983"/>
    <x v="1085"/>
    <x v="68"/>
    <n v="0"/>
    <d v="2025-12-29T00:00:00"/>
    <n v="1"/>
    <x v="0"/>
    <s v="22.21-27 Aug"/>
  </r>
  <r>
    <s v="200700030060"/>
    <x v="6"/>
    <s v="MURUPIRI"/>
    <x v="64"/>
    <x v="53"/>
    <n v="10"/>
    <n v="19.98"/>
    <n v="740.36439999999993"/>
    <n v="0"/>
    <n v="0"/>
    <n v="0"/>
    <n v="0"/>
    <n v="0"/>
    <n v="0"/>
    <n v="740"/>
    <x v="0"/>
    <x v="191"/>
    <x v="1086"/>
    <x v="70"/>
    <n v="0"/>
    <d v="1899-12-30T00:00:00"/>
    <n v="1"/>
    <x v="0"/>
    <s v="22.21-27 Aug"/>
  </r>
  <r>
    <s v="200700030065"/>
    <x v="6"/>
    <s v="MURUPIRI"/>
    <x v="64"/>
    <x v="94"/>
    <n v="6"/>
    <n v="17.239999999999998"/>
    <n v="665.36680000000001"/>
    <n v="0"/>
    <n v="0"/>
    <n v="0"/>
    <n v="0"/>
    <n v="0"/>
    <n v="0"/>
    <n v="665"/>
    <x v="0"/>
    <x v="913"/>
    <x v="1087"/>
    <x v="70"/>
    <n v="0"/>
    <d v="2026-04-20T00:00:00"/>
    <n v="1"/>
    <x v="0"/>
    <s v="22.21-27 Aug"/>
  </r>
  <r>
    <s v="200700030066"/>
    <x v="6"/>
    <s v="MURUPIRI"/>
    <x v="64"/>
    <x v="12"/>
    <n v="14"/>
    <n v="37.840000000000003"/>
    <n v="1425.0350000000003"/>
    <n v="0"/>
    <n v="0"/>
    <n v="0"/>
    <n v="0"/>
    <n v="0"/>
    <n v="0"/>
    <n v="1425"/>
    <x v="0"/>
    <x v="984"/>
    <x v="1088"/>
    <x v="68"/>
    <n v="0"/>
    <d v="2026-04-20T00:00:00"/>
    <n v="1"/>
    <x v="0"/>
    <s v="22.21-27 Aug"/>
  </r>
  <r>
    <s v="200700030067"/>
    <x v="6"/>
    <s v="MURUPIRI"/>
    <x v="64"/>
    <x v="13"/>
    <n v="7"/>
    <n v="15.78"/>
    <n v="632.03359999999998"/>
    <n v="0"/>
    <n v="0"/>
    <n v="0"/>
    <n v="0"/>
    <n v="0"/>
    <n v="0"/>
    <n v="632"/>
    <x v="0"/>
    <x v="913"/>
    <x v="1089"/>
    <x v="70"/>
    <n v="0"/>
    <d v="2026-04-28T00:00:00"/>
    <n v="1"/>
    <x v="0"/>
    <s v="22.21-27 Aug"/>
  </r>
  <r>
    <s v="200700030069"/>
    <x v="6"/>
    <s v="MURUPIRI"/>
    <x v="64"/>
    <x v="100"/>
    <n v="5"/>
    <n v="20.43"/>
    <n v="820.44029999999998"/>
    <n v="0"/>
    <n v="0"/>
    <n v="0"/>
    <n v="0"/>
    <n v="0"/>
    <n v="0"/>
    <n v="820"/>
    <x v="0"/>
    <x v="985"/>
    <x v="1090"/>
    <x v="68"/>
    <n v="0"/>
    <d v="2026-06-09T00:00:00"/>
    <n v="1"/>
    <x v="0"/>
    <s v="22.21-27 Aug"/>
  </r>
  <r>
    <s v="200700030070"/>
    <x v="6"/>
    <s v="MURUPIRI"/>
    <x v="64"/>
    <x v="95"/>
    <n v="7"/>
    <n v="18.77"/>
    <n v="733.87459999999999"/>
    <n v="0"/>
    <n v="0"/>
    <n v="0"/>
    <n v="0"/>
    <n v="0"/>
    <n v="0"/>
    <n v="734"/>
    <x v="0"/>
    <x v="986"/>
    <x v="1091"/>
    <x v="70"/>
    <n v="0"/>
    <d v="2026-06-09T00:00:00"/>
    <n v="1"/>
    <x v="0"/>
    <s v="22.21-27 Aug"/>
  </r>
  <r>
    <s v="200700040003"/>
    <x v="6"/>
    <s v="KEDAL"/>
    <x v="65"/>
    <x v="21"/>
    <n v="14"/>
    <n v="154.28"/>
    <n v="7291.3063000000002"/>
    <n v="0"/>
    <n v="0"/>
    <n v="0"/>
    <n v="0"/>
    <n v="0"/>
    <n v="0"/>
    <n v="7291"/>
    <x v="0"/>
    <x v="987"/>
    <x v="1092"/>
    <x v="19"/>
    <s v="STATE BANK OF INDIA"/>
    <d v="2024-10-07T00:00:00"/>
    <n v="1"/>
    <x v="0"/>
    <s v="22.21-27 Aug"/>
  </r>
  <r>
    <s v="200700040004"/>
    <x v="6"/>
    <s v="KEDAL"/>
    <x v="65"/>
    <x v="1"/>
    <n v="13"/>
    <n v="39.480000000000004"/>
    <n v="1886.4559999999997"/>
    <n v="0"/>
    <n v="0"/>
    <n v="0"/>
    <n v="0"/>
    <n v="0"/>
    <n v="0"/>
    <n v="1886"/>
    <x v="0"/>
    <x v="402"/>
    <x v="1093"/>
    <x v="95"/>
    <s v="PUNJAB NATIONAL BANK "/>
    <d v="2024-10-07T00:00:00"/>
    <n v="1"/>
    <x v="0"/>
    <s v="22.21-27 Aug"/>
  </r>
  <r>
    <s v="200700040006"/>
    <x v="6"/>
    <s v="KEDAL"/>
    <x v="65"/>
    <x v="58"/>
    <n v="14"/>
    <n v="71.03"/>
    <n v="3205.0157000000004"/>
    <n v="0"/>
    <n v="0"/>
    <n v="0"/>
    <n v="0"/>
    <n v="0"/>
    <n v="0"/>
    <n v="3205"/>
    <x v="0"/>
    <x v="988"/>
    <x v="1094"/>
    <x v="19"/>
    <s v="STATE BANK OF INDIA"/>
    <d v="2024-10-07T00:00:00"/>
    <n v="1"/>
    <x v="0"/>
    <s v="22.21-27 Aug"/>
  </r>
  <r>
    <s v="200700040007"/>
    <x v="6"/>
    <s v="KEDAL"/>
    <x v="65"/>
    <x v="87"/>
    <n v="14"/>
    <n v="32.150000000000006"/>
    <n v="1111.856"/>
    <n v="0"/>
    <n v="0"/>
    <n v="0"/>
    <n v="0"/>
    <n v="0"/>
    <n v="0"/>
    <n v="1112"/>
    <x v="0"/>
    <x v="989"/>
    <x v="1095"/>
    <x v="73"/>
    <s v="BANK OF INDIA"/>
    <d v="2024-10-07T00:00:00"/>
    <n v="1"/>
    <x v="0"/>
    <s v="22.21-27 Aug"/>
  </r>
  <r>
    <s v="200700040008"/>
    <x v="6"/>
    <s v="KEDAL"/>
    <x v="65"/>
    <x v="31"/>
    <n v="14"/>
    <n v="88.97999999999999"/>
    <n v="3826.0184999999997"/>
    <n v="0"/>
    <n v="0"/>
    <n v="0"/>
    <n v="0"/>
    <n v="0"/>
    <n v="0"/>
    <n v="3826"/>
    <x v="0"/>
    <x v="303"/>
    <x v="1096"/>
    <x v="19"/>
    <s v="STATE BANK OF INDIA"/>
    <d v="2024-10-07T00:00:00"/>
    <n v="1"/>
    <x v="0"/>
    <s v="22.21-27 Aug"/>
  </r>
  <r>
    <s v="200700040009"/>
    <x v="6"/>
    <s v="KEDAL"/>
    <x v="65"/>
    <x v="32"/>
    <n v="13"/>
    <n v="51.050000000000004"/>
    <n v="2078.4796000000001"/>
    <n v="0"/>
    <n v="0"/>
    <n v="0"/>
    <n v="0"/>
    <n v="0"/>
    <n v="0"/>
    <n v="2078"/>
    <x v="0"/>
    <x v="990"/>
    <x v="1097"/>
    <x v="19"/>
    <s v="STATE BANK OF INDIA"/>
    <d v="2024-10-07T00:00:00"/>
    <n v="1"/>
    <x v="0"/>
    <s v="22.21-27 Aug"/>
  </r>
  <r>
    <s v="200700040010"/>
    <x v="6"/>
    <s v="KEDAL"/>
    <x v="65"/>
    <x v="2"/>
    <n v="14"/>
    <n v="44.710000000000008"/>
    <n v="1846.6845000000003"/>
    <n v="0"/>
    <n v="0"/>
    <n v="0"/>
    <n v="0"/>
    <n v="0"/>
    <n v="0"/>
    <n v="1847"/>
    <x v="0"/>
    <x v="991"/>
    <x v="1098"/>
    <x v="19"/>
    <s v="STATE BANK OF INDIA"/>
    <d v="2024-10-07T00:00:00"/>
    <n v="1"/>
    <x v="0"/>
    <s v="22.21-27 Aug"/>
  </r>
  <r>
    <s v="200700040011"/>
    <x v="6"/>
    <s v="KEDAL"/>
    <x v="65"/>
    <x v="33"/>
    <n v="6"/>
    <n v="16.57"/>
    <n v="861.46310000000005"/>
    <n v="0"/>
    <n v="0"/>
    <n v="0"/>
    <n v="0"/>
    <n v="0"/>
    <n v="0"/>
    <n v="861"/>
    <x v="0"/>
    <x v="992"/>
    <x v="1099"/>
    <x v="19"/>
    <s v="STATE BANK OF INDIA"/>
    <d v="2024-10-07T00:00:00"/>
    <n v="1"/>
    <x v="0"/>
    <s v="22.21-27 Aug"/>
  </r>
  <r>
    <s v="200700040012"/>
    <x v="6"/>
    <s v="KEDAL"/>
    <x v="65"/>
    <x v="34"/>
    <n v="14"/>
    <n v="47.31"/>
    <n v="2112.346"/>
    <n v="0"/>
    <n v="0"/>
    <n v="0"/>
    <n v="0"/>
    <n v="0"/>
    <n v="0"/>
    <n v="2112"/>
    <x v="0"/>
    <x v="762"/>
    <x v="1100"/>
    <x v="19"/>
    <s v="STATE BANK OF INDIA"/>
    <d v="2024-10-07T00:00:00"/>
    <n v="1"/>
    <x v="0"/>
    <s v="22.21-27 Aug"/>
  </r>
  <r>
    <s v="200700040014"/>
    <x v="6"/>
    <s v="KEDAL"/>
    <x v="65"/>
    <x v="35"/>
    <n v="14"/>
    <n v="60.56"/>
    <n v="2235.5396000000001"/>
    <n v="0"/>
    <n v="0"/>
    <n v="0"/>
    <n v="0"/>
    <n v="0"/>
    <n v="0"/>
    <n v="2236"/>
    <x v="0"/>
    <x v="993"/>
    <x v="1101"/>
    <x v="19"/>
    <s v="STATE BANK OF INDIA"/>
    <d v="2024-10-07T00:00:00"/>
    <n v="1"/>
    <x v="0"/>
    <s v="22.21-27 Aug"/>
  </r>
  <r>
    <s v="200700040016"/>
    <x v="6"/>
    <s v="KEDAL"/>
    <x v="65"/>
    <x v="3"/>
    <n v="7"/>
    <n v="15.430000000000001"/>
    <n v="968.07350000000008"/>
    <n v="0"/>
    <n v="0"/>
    <n v="0"/>
    <n v="0"/>
    <n v="0"/>
    <n v="0"/>
    <n v="968"/>
    <x v="0"/>
    <x v="994"/>
    <x v="1102"/>
    <x v="19"/>
    <s v="STATE BANK OF INDIA"/>
    <d v="2024-10-21T00:00:00"/>
    <n v="1"/>
    <x v="0"/>
    <s v="22.21-27 Aug"/>
  </r>
  <r>
    <s v="200700040017"/>
    <x v="6"/>
    <s v="KEDAL"/>
    <x v="65"/>
    <x v="4"/>
    <n v="14"/>
    <n v="44.370000000000005"/>
    <n v="1784.2508"/>
    <n v="0"/>
    <n v="0"/>
    <n v="0"/>
    <n v="0"/>
    <n v="0"/>
    <n v="0"/>
    <n v="1784"/>
    <x v="0"/>
    <x v="995"/>
    <x v="1103"/>
    <x v="19"/>
    <s v="STATE BANK OF INDIA"/>
    <d v="2024-11-04T00:00:00"/>
    <n v="1"/>
    <x v="0"/>
    <s v="22.21-27 Aug"/>
  </r>
  <r>
    <s v="200700040018"/>
    <x v="6"/>
    <s v="KEDAL"/>
    <x v="65"/>
    <x v="88"/>
    <n v="13"/>
    <n v="18.72"/>
    <n v="854.21099999999979"/>
    <n v="0"/>
    <n v="0"/>
    <n v="0"/>
    <n v="0"/>
    <n v="0"/>
    <n v="0"/>
    <n v="854"/>
    <x v="0"/>
    <x v="581"/>
    <x v="1104"/>
    <x v="19"/>
    <s v="STATE BANK OF INDIA"/>
    <d v="2024-11-04T00:00:00"/>
    <n v="1"/>
    <x v="0"/>
    <s v="22.21-27 Aug"/>
  </r>
  <r>
    <s v="200700040022"/>
    <x v="6"/>
    <s v="KEDAL"/>
    <x v="65"/>
    <x v="36"/>
    <n v="14"/>
    <n v="90.61999999999999"/>
    <n v="3432.1959999999999"/>
    <n v="0"/>
    <n v="0"/>
    <n v="0"/>
    <n v="0"/>
    <n v="0"/>
    <n v="0"/>
    <n v="3432"/>
    <x v="0"/>
    <x v="996"/>
    <x v="1105"/>
    <x v="96"/>
    <s v="BANK OF INDIA"/>
    <d v="2024-11-18T00:00:00"/>
    <n v="1"/>
    <x v="0"/>
    <s v="22.21-27 Aug"/>
  </r>
  <r>
    <s v="200700040023"/>
    <x v="6"/>
    <s v="KEDAL"/>
    <x v="65"/>
    <x v="37"/>
    <n v="14"/>
    <n v="50.089999999999996"/>
    <n v="2308.9058999999997"/>
    <n v="0"/>
    <n v="0"/>
    <n v="0"/>
    <n v="0"/>
    <n v="0"/>
    <n v="0"/>
    <n v="2309"/>
    <x v="0"/>
    <x v="997"/>
    <x v="1106"/>
    <x v="19"/>
    <s v="STATE BANK OF INDIA"/>
    <d v="2025-01-06T00:00:00"/>
    <n v="1"/>
    <x v="0"/>
    <s v="22.21-27 Aug"/>
  </r>
  <r>
    <s v="200700040026"/>
    <x v="6"/>
    <s v="KEDAL"/>
    <x v="65"/>
    <x v="23"/>
    <n v="14"/>
    <n v="50.790000000000006"/>
    <n v="1823.2763000000002"/>
    <n v="0"/>
    <n v="0"/>
    <n v="0"/>
    <n v="0"/>
    <n v="0"/>
    <n v="0"/>
    <n v="1823"/>
    <x v="0"/>
    <x v="62"/>
    <x v="1107"/>
    <x v="95"/>
    <n v="0"/>
    <d v="2026-03-16T00:00:00"/>
    <n v="1"/>
    <x v="0"/>
    <s v="22.21-27 Aug"/>
  </r>
  <r>
    <s v="200700060002"/>
    <x v="6"/>
    <s v="SAHEDA"/>
    <x v="66"/>
    <x v="0"/>
    <n v="2"/>
    <n v="127.56"/>
    <n v="5266.4650000000001"/>
    <n v="0"/>
    <n v="0"/>
    <n v="204.12000000000262"/>
    <n v="0"/>
    <n v="0"/>
    <n v="0"/>
    <n v="5062"/>
    <x v="0"/>
    <x v="998"/>
    <x v="1108"/>
    <x v="97"/>
    <s v="STATE BANK OF INDIA"/>
    <d v="2024-09-30T00:00:00"/>
    <n v="1"/>
    <x v="0"/>
    <s v="22.21-27 Aug"/>
  </r>
  <r>
    <s v="200700060003"/>
    <x v="6"/>
    <s v="SAHEDA"/>
    <x v="66"/>
    <x v="21"/>
    <n v="7"/>
    <n v="46.72"/>
    <n v="2265.7352000000001"/>
    <n v="0"/>
    <n v="0"/>
    <n v="0"/>
    <n v="0"/>
    <n v="0"/>
    <n v="0"/>
    <n v="2266"/>
    <x v="0"/>
    <x v="999"/>
    <x v="1109"/>
    <x v="68"/>
    <s v="CANARA BANK"/>
    <d v="2024-10-07T00:00:00"/>
    <n v="1"/>
    <x v="0"/>
    <s v="22.21-27 Aug"/>
  </r>
  <r>
    <s v="200700060005"/>
    <x v="6"/>
    <s v="SAHEDA"/>
    <x v="66"/>
    <x v="30"/>
    <n v="5"/>
    <n v="19.799999999999997"/>
    <n v="1082.1456000000001"/>
    <n v="0"/>
    <n v="0"/>
    <n v="0"/>
    <n v="0"/>
    <n v="0"/>
    <n v="0"/>
    <n v="1082"/>
    <x v="0"/>
    <x v="1000"/>
    <x v="1110"/>
    <x v="70"/>
    <s v="BANK OF INDIA"/>
    <d v="2024-10-07T00:00:00"/>
    <n v="1"/>
    <x v="0"/>
    <s v="22.21-27 Aug"/>
  </r>
  <r>
    <s v="200700060006"/>
    <x v="6"/>
    <s v="SAHEDA"/>
    <x v="66"/>
    <x v="58"/>
    <n v="11"/>
    <n v="46.6"/>
    <n v="2249.4441999999999"/>
    <n v="0"/>
    <n v="0"/>
    <n v="0"/>
    <n v="0"/>
    <n v="0"/>
    <n v="0"/>
    <n v="2249"/>
    <x v="0"/>
    <x v="1001"/>
    <x v="1111"/>
    <x v="70"/>
    <s v="BANK OF INDIA"/>
    <d v="2024-10-07T00:00:00"/>
    <n v="1"/>
    <x v="0"/>
    <s v="22.21-27 Aug"/>
  </r>
  <r>
    <s v="200700060009"/>
    <x v="6"/>
    <s v="SAHEDA"/>
    <x v="66"/>
    <x v="32"/>
    <n v="11"/>
    <n v="93.079999999999984"/>
    <n v="3822.8736000000004"/>
    <n v="0"/>
    <n v="0"/>
    <n v="0"/>
    <n v="0"/>
    <n v="0"/>
    <n v="0"/>
    <n v="3823"/>
    <x v="0"/>
    <x v="1002"/>
    <x v="1112"/>
    <x v="70"/>
    <s v="BANK OF INDIA"/>
    <d v="2024-10-07T00:00:00"/>
    <n v="1"/>
    <x v="0"/>
    <s v="22.21-27 Aug"/>
  </r>
  <r>
    <s v="200700060010"/>
    <x v="6"/>
    <s v="SAHEDA"/>
    <x v="66"/>
    <x v="2"/>
    <n v="9"/>
    <n v="27.78"/>
    <n v="1089.3314000000003"/>
    <n v="0"/>
    <n v="0"/>
    <n v="0"/>
    <n v="0"/>
    <n v="0"/>
    <n v="0"/>
    <n v="1089"/>
    <x v="0"/>
    <x v="1003"/>
    <x v="1113"/>
    <x v="98"/>
    <s v="UNION BANK OF INDIA"/>
    <d v="2024-11-04T00:00:00"/>
    <n v="1"/>
    <x v="0"/>
    <s v="22.21-27 Aug"/>
  </r>
  <r>
    <s v="200700060015"/>
    <x v="6"/>
    <s v="SAHEDA"/>
    <x v="66"/>
    <x v="93"/>
    <n v="11"/>
    <n v="27.299999999999997"/>
    <n v="1175.2130000000002"/>
    <n v="0"/>
    <n v="0"/>
    <n v="0"/>
    <n v="0"/>
    <n v="0"/>
    <n v="0"/>
    <n v="1175"/>
    <x v="0"/>
    <x v="1004"/>
    <x v="1114"/>
    <x v="70"/>
    <s v="BANK OF INDIA"/>
    <d v="2024-12-09T00:00:00"/>
    <n v="1"/>
    <x v="0"/>
    <s v="22.21-27 Aug"/>
  </r>
  <r>
    <s v="200700060016"/>
    <x v="6"/>
    <s v="SAHEDA"/>
    <x v="66"/>
    <x v="3"/>
    <n v="5"/>
    <n v="11.4"/>
    <n v="444.16239999999999"/>
    <n v="0"/>
    <n v="0"/>
    <n v="0"/>
    <n v="0"/>
    <n v="0"/>
    <n v="0"/>
    <n v="444"/>
    <x v="0"/>
    <x v="1005"/>
    <x v="1115"/>
    <x v="70"/>
    <s v="BANK OF INDIA"/>
    <d v="2024-11-29T00:00:00"/>
    <n v="1"/>
    <x v="0"/>
    <s v="22.21-27 Aug"/>
  </r>
  <r>
    <s v="200700060019"/>
    <x v="6"/>
    <s v="SAHEDA"/>
    <x v="66"/>
    <x v="5"/>
    <n v="9"/>
    <n v="17.86"/>
    <n v="743.80999999999983"/>
    <n v="0"/>
    <n v="0"/>
    <n v="0"/>
    <n v="0"/>
    <n v="0"/>
    <n v="0"/>
    <n v="744"/>
    <x v="0"/>
    <x v="1006"/>
    <x v="1116"/>
    <x v="51"/>
    <n v="0"/>
    <d v="1899-12-30T00:00:00"/>
    <n v="1"/>
    <x v="0"/>
    <s v="22.21-27 Aug"/>
  </r>
  <r>
    <s v="200700060025"/>
    <x v="6"/>
    <s v="SAHEDA"/>
    <x v="66"/>
    <x v="90"/>
    <n v="4"/>
    <n v="7.28"/>
    <n v="331.072"/>
    <n v="0"/>
    <n v="0"/>
    <n v="0"/>
    <n v="0"/>
    <n v="0"/>
    <n v="0"/>
    <n v="331"/>
    <x v="0"/>
    <x v="1007"/>
    <x v="1117"/>
    <x v="70"/>
    <n v="0"/>
    <d v="2025-06-04T00:00:00"/>
    <n v="1"/>
    <x v="0"/>
    <s v="22.21-27 Aug"/>
  </r>
  <r>
    <s v="200700060030"/>
    <x v="6"/>
    <s v="SAHEDA"/>
    <x v="66"/>
    <x v="54"/>
    <n v="5"/>
    <n v="28.540000000000003"/>
    <n v="1146.7402000000002"/>
    <n v="0"/>
    <n v="0"/>
    <n v="0"/>
    <n v="0"/>
    <n v="0"/>
    <n v="0"/>
    <n v="1147"/>
    <x v="0"/>
    <x v="207"/>
    <x v="1118"/>
    <x v="68"/>
    <n v="0"/>
    <d v="2026-03-23T00:00:00"/>
    <n v="1"/>
    <x v="0"/>
    <s v="22.21-27 Aug"/>
  </r>
  <r>
    <s v="200700060031"/>
    <x v="6"/>
    <s v="SAHEDA"/>
    <x v="66"/>
    <x v="55"/>
    <n v="11"/>
    <n v="41.78"/>
    <n v="1749.5814"/>
    <n v="0"/>
    <n v="0"/>
    <n v="0"/>
    <n v="0"/>
    <n v="0"/>
    <n v="0"/>
    <n v="1750"/>
    <x v="0"/>
    <x v="1008"/>
    <x v="1119"/>
    <x v="70"/>
    <n v="0"/>
    <d v="1899-12-30T00:00:00"/>
    <n v="1"/>
    <x v="0"/>
    <s v="22.21-27 Aug"/>
  </r>
  <r>
    <s v="200700060032"/>
    <x v="6"/>
    <s v="SAHEDA"/>
    <x v="66"/>
    <x v="56"/>
    <n v="5"/>
    <n v="14.239999999999998"/>
    <n v="565.4985999999999"/>
    <n v="0"/>
    <n v="0"/>
    <n v="0"/>
    <n v="0"/>
    <n v="0"/>
    <n v="0"/>
    <n v="565"/>
    <x v="0"/>
    <x v="1009"/>
    <x v="1120"/>
    <x v="70"/>
    <n v="0"/>
    <d v="2026-08-03T00:00:00"/>
    <n v="1"/>
    <x v="0"/>
    <s v="22.21-27 Aug"/>
  </r>
  <r>
    <s v="200700060034"/>
    <x v="6"/>
    <s v="SAHEDA"/>
    <x v="66"/>
    <x v="57"/>
    <n v="11"/>
    <n v="70.819999999999993"/>
    <n v="3365.6333999999997"/>
    <n v="0"/>
    <n v="0"/>
    <n v="0"/>
    <n v="0"/>
    <n v="0"/>
    <n v="0"/>
    <n v="3366"/>
    <x v="0"/>
    <x v="1010"/>
    <x v="1121"/>
    <x v="70"/>
    <n v="0"/>
    <d v="2026-07-28T00:00:00"/>
    <n v="1"/>
    <x v="0"/>
    <s v="22.21-27 Aug"/>
  </r>
  <r>
    <s v="200700060035"/>
    <x v="6"/>
    <s v="SAHEDA"/>
    <x v="66"/>
    <x v="48"/>
    <n v="10"/>
    <n v="22.659999999999997"/>
    <n v="962.61739999999998"/>
    <n v="0"/>
    <n v="0"/>
    <n v="0"/>
    <n v="0"/>
    <n v="0"/>
    <n v="0"/>
    <n v="963"/>
    <x v="0"/>
    <x v="466"/>
    <x v="1122"/>
    <x v="70"/>
    <n v="0"/>
    <d v="2026-07-28T00:00:00"/>
    <n v="1"/>
    <x v="0"/>
    <s v="22.21-27 Aug"/>
  </r>
  <r>
    <s v="200700060036"/>
    <x v="6"/>
    <s v="SAHEDA"/>
    <x v="66"/>
    <x v="96"/>
    <n v="5"/>
    <n v="13.620000000000001"/>
    <n v="555.79040000000009"/>
    <n v="0"/>
    <n v="0"/>
    <n v="0"/>
    <n v="0"/>
    <n v="0"/>
    <n v="0"/>
    <n v="556"/>
    <x v="0"/>
    <x v="31"/>
    <x v="1123"/>
    <x v="70"/>
    <n v="0"/>
    <d v="2026-07-28T00:00:00"/>
    <n v="1"/>
    <x v="0"/>
    <s v="22.21-27 Aug"/>
  </r>
  <r>
    <s v="200700070004"/>
    <x v="6"/>
    <s v="NABATOLI"/>
    <x v="67"/>
    <x v="1"/>
    <n v="14"/>
    <n v="95.750000000000014"/>
    <n v="4195.1322"/>
    <n v="0"/>
    <n v="0"/>
    <n v="0"/>
    <n v="0"/>
    <n v="0"/>
    <n v="0"/>
    <n v="4195"/>
    <x v="0"/>
    <x v="1011"/>
    <x v="1124"/>
    <x v="96"/>
    <s v="BANK OF INDIA"/>
    <d v="2024-10-07T00:00:00"/>
    <n v="1"/>
    <x v="0"/>
    <s v="22.21-27 Aug"/>
  </r>
  <r>
    <s v="200700070006"/>
    <x v="6"/>
    <s v="NABATOLI"/>
    <x v="67"/>
    <x v="58"/>
    <n v="7"/>
    <n v="21.77"/>
    <n v="986.64789999999994"/>
    <n v="0"/>
    <n v="0"/>
    <n v="0"/>
    <n v="0"/>
    <n v="0"/>
    <n v="0"/>
    <n v="987"/>
    <x v="0"/>
    <x v="1012"/>
    <x v="1125"/>
    <x v="96"/>
    <s v="BANK OF INDIA"/>
    <d v="2024-10-07T00:00:00"/>
    <n v="1"/>
    <x v="0"/>
    <s v="22.21-27 Aug"/>
  </r>
  <r>
    <s v="200700070008"/>
    <x v="6"/>
    <s v="NABATOLI"/>
    <x v="67"/>
    <x v="31"/>
    <n v="7"/>
    <n v="18.57"/>
    <n v="820.63839999999982"/>
    <n v="0"/>
    <n v="0"/>
    <n v="0"/>
    <n v="0"/>
    <n v="0"/>
    <n v="0"/>
    <n v="821"/>
    <x v="0"/>
    <x v="1013"/>
    <x v="1126"/>
    <x v="96"/>
    <s v="BANK OF INDIA"/>
    <d v="2024-10-07T00:00:00"/>
    <n v="1"/>
    <x v="0"/>
    <s v="22.21-27 Aug"/>
  </r>
  <r>
    <s v="200700070010"/>
    <x v="6"/>
    <s v="NABATOLI"/>
    <x v="67"/>
    <x v="2"/>
    <n v="14"/>
    <n v="85.15"/>
    <n v="3644.6176999999993"/>
    <n v="0"/>
    <n v="0"/>
    <n v="0"/>
    <n v="0"/>
    <n v="0"/>
    <n v="0"/>
    <n v="3645"/>
    <x v="0"/>
    <x v="1014"/>
    <x v="1127"/>
    <x v="70"/>
    <s v="BANK OF INDIA"/>
    <d v="2024-10-07T00:00:00"/>
    <n v="1"/>
    <x v="0"/>
    <s v="22.21-27 Aug"/>
  </r>
  <r>
    <s v="200700070014"/>
    <x v="6"/>
    <s v="NABATOLI"/>
    <x v="67"/>
    <x v="35"/>
    <n v="14"/>
    <n v="45.22"/>
    <n v="1903.1626000000001"/>
    <n v="0"/>
    <n v="0"/>
    <n v="0"/>
    <n v="0"/>
    <n v="0"/>
    <n v="0"/>
    <n v="1903"/>
    <x v="0"/>
    <x v="1015"/>
    <x v="1128"/>
    <x v="70"/>
    <s v="BANK OF INDIA"/>
    <d v="2024-11-18T00:00:00"/>
    <n v="1"/>
    <x v="0"/>
    <s v="22.21-27 Aug"/>
  </r>
  <r>
    <s v="200700070017"/>
    <x v="6"/>
    <s v="NABATOLI"/>
    <x v="67"/>
    <x v="4"/>
    <n v="14"/>
    <n v="94.17"/>
    <n v="4129.0218000000004"/>
    <n v="0"/>
    <n v="0"/>
    <n v="0"/>
    <n v="0"/>
    <n v="0"/>
    <n v="0"/>
    <n v="4129"/>
    <x v="0"/>
    <x v="1016"/>
    <x v="1129"/>
    <x v="70"/>
    <s v="BANK OF INDIA"/>
    <d v="2024-12-09T00:00:00"/>
    <n v="1"/>
    <x v="0"/>
    <s v="22.21-27 Aug"/>
  </r>
  <r>
    <s v="200700070021"/>
    <x v="6"/>
    <s v="NABATOLI"/>
    <x v="67"/>
    <x v="59"/>
    <n v="14"/>
    <n v="112.63"/>
    <n v="4485.9418000000005"/>
    <n v="0"/>
    <n v="0"/>
    <n v="0"/>
    <n v="0"/>
    <n v="0"/>
    <n v="0"/>
    <n v="4486"/>
    <x v="0"/>
    <x v="1017"/>
    <x v="1130"/>
    <x v="70"/>
    <n v="0"/>
    <d v="1899-12-30T00:00:00"/>
    <n v="1"/>
    <x v="0"/>
    <s v="22.21-27 Aug"/>
  </r>
  <r>
    <s v="200700070024"/>
    <x v="6"/>
    <s v="NABATOLI"/>
    <x v="67"/>
    <x v="47"/>
    <n v="14"/>
    <n v="34.290000000000006"/>
    <n v="1319.3401999999999"/>
    <n v="0"/>
    <n v="0"/>
    <n v="0"/>
    <n v="0"/>
    <n v="0"/>
    <n v="0"/>
    <n v="1319"/>
    <x v="0"/>
    <x v="1018"/>
    <x v="1131"/>
    <x v="70"/>
    <n v="0"/>
    <d v="1899-12-30T00:00:00"/>
    <n v="1"/>
    <x v="0"/>
    <s v="22.21-27 Aug"/>
  </r>
  <r>
    <s v="200700070025"/>
    <x v="6"/>
    <s v="NABATOLI"/>
    <x v="67"/>
    <x v="90"/>
    <n v="14"/>
    <n v="42.900000000000006"/>
    <n v="1728.2506999999998"/>
    <n v="0"/>
    <n v="0"/>
    <n v="0"/>
    <n v="0"/>
    <n v="0"/>
    <n v="0"/>
    <n v="1728"/>
    <x v="0"/>
    <x v="1019"/>
    <x v="1132"/>
    <x v="68"/>
    <n v="0"/>
    <d v="2025-07-05T00:00:00"/>
    <n v="1"/>
    <x v="0"/>
    <s v="22.21-27 Aug"/>
  </r>
  <r>
    <s v="200700070026"/>
    <x v="6"/>
    <s v="NABATOLI"/>
    <x v="67"/>
    <x v="23"/>
    <n v="14"/>
    <n v="30.27"/>
    <n v="1156.5277999999998"/>
    <n v="0"/>
    <n v="0"/>
    <n v="0"/>
    <n v="0"/>
    <n v="0"/>
    <n v="0"/>
    <n v="1157"/>
    <x v="0"/>
    <x v="55"/>
    <x v="1133"/>
    <x v="68"/>
    <n v="0"/>
    <d v="2025-07-05T00:00:00"/>
    <n v="1"/>
    <x v="0"/>
    <s v="22.21-27 Aug"/>
  </r>
  <r>
    <s v="200700070027"/>
    <x v="6"/>
    <s v="NABATOLI"/>
    <x v="67"/>
    <x v="60"/>
    <n v="14"/>
    <n v="42.209999999999994"/>
    <n v="1807.3553000000002"/>
    <n v="0"/>
    <n v="0"/>
    <n v="0"/>
    <n v="0"/>
    <n v="0"/>
    <n v="0"/>
    <n v="1807"/>
    <x v="0"/>
    <x v="1020"/>
    <x v="1134"/>
    <x v="70"/>
    <n v="0"/>
    <d v="2026-01-27T00:00:00"/>
    <n v="1"/>
    <x v="0"/>
    <s v="22.21-27 Aug"/>
  </r>
  <r>
    <s v="200700070029"/>
    <x v="6"/>
    <s v="NABATOLI"/>
    <x v="67"/>
    <x v="38"/>
    <n v="12"/>
    <n v="22.74"/>
    <n v="909.77170000000012"/>
    <n v="0"/>
    <n v="0"/>
    <n v="0"/>
    <n v="0"/>
    <n v="0"/>
    <n v="0"/>
    <n v="910"/>
    <x v="0"/>
    <x v="1021"/>
    <x v="1135"/>
    <x v="49"/>
    <n v="0"/>
    <d v="2026-04-28T00:00:00"/>
    <n v="1"/>
    <x v="0"/>
    <s v="22.21-27 Aug"/>
  </r>
  <r>
    <s v="200700070030"/>
    <x v="6"/>
    <s v="NABATOLI"/>
    <x v="67"/>
    <x v="54"/>
    <n v="14"/>
    <n v="100.19999999999999"/>
    <n v="4336.8595000000005"/>
    <n v="0"/>
    <n v="0"/>
    <n v="0"/>
    <n v="0"/>
    <n v="0"/>
    <n v="0"/>
    <n v="4337"/>
    <x v="0"/>
    <x v="1022"/>
    <x v="1136"/>
    <x v="68"/>
    <n v="0"/>
    <d v="2026-04-28T00:00:00"/>
    <n v="1"/>
    <x v="0"/>
    <s v="22.21-27 Aug"/>
  </r>
  <r>
    <s v="200700090002"/>
    <x v="6"/>
    <s v="KARAMBA"/>
    <x v="68"/>
    <x v="0"/>
    <n v="13"/>
    <n v="375.88000000000005"/>
    <n v="15832.044300000001"/>
    <n v="0"/>
    <n v="0"/>
    <n v="0"/>
    <n v="0"/>
    <n v="0"/>
    <n v="0"/>
    <n v="15832"/>
    <x v="0"/>
    <x v="1023"/>
    <x v="1137"/>
    <x v="70"/>
    <s v="BANK OF INDIA"/>
    <d v="2025-01-06T00:00:00"/>
    <n v="1"/>
    <x v="0"/>
    <s v="22.21-27 Aug"/>
  </r>
  <r>
    <s v="200700100002"/>
    <x v="6"/>
    <s v="KURALU"/>
    <x v="69"/>
    <x v="0"/>
    <n v="14"/>
    <n v="74.42"/>
    <n v="3233.1089999999999"/>
    <n v="0"/>
    <n v="0"/>
    <n v="38.259999999998399"/>
    <n v="0"/>
    <n v="0"/>
    <n v="0"/>
    <n v="3195"/>
    <x v="0"/>
    <x v="1024"/>
    <x v="1138"/>
    <x v="68"/>
    <s v="CANARA BANK"/>
    <d v="2025-01-06T00:00:00"/>
    <n v="1"/>
    <x v="0"/>
    <s v="22.21-27 Aug"/>
  </r>
  <r>
    <s v="200700100003"/>
    <x v="6"/>
    <s v="KURALU"/>
    <x v="69"/>
    <x v="21"/>
    <n v="2"/>
    <n v="2.6799999999999997"/>
    <n v="112.38499999999999"/>
    <n v="0"/>
    <n v="0"/>
    <n v="0"/>
    <n v="0"/>
    <n v="0"/>
    <n v="0"/>
    <n v="112"/>
    <x v="0"/>
    <x v="1025"/>
    <x v="1139"/>
    <x v="68"/>
    <n v="0"/>
    <d v="2025-10-06T00:00:00"/>
    <n v="1"/>
    <x v="0"/>
    <s v="22.21-27 Aug"/>
  </r>
  <r>
    <s v="200700100008"/>
    <x v="6"/>
    <s v="KURALU"/>
    <x v="69"/>
    <x v="31"/>
    <n v="7"/>
    <n v="22.220000000000002"/>
    <n v="923.1504000000001"/>
    <n v="0"/>
    <n v="0"/>
    <n v="0"/>
    <n v="0"/>
    <n v="0"/>
    <n v="0"/>
    <n v="923"/>
    <x v="0"/>
    <x v="1026"/>
    <x v="1140"/>
    <x v="70"/>
    <s v="BANK OF INDIA"/>
    <d v="2025-01-06T00:00:00"/>
    <n v="1"/>
    <x v="0"/>
    <s v="22.21-27 Aug"/>
  </r>
  <r>
    <s v="200700100009"/>
    <x v="6"/>
    <s v="KURALU"/>
    <x v="69"/>
    <x v="32"/>
    <n v="14"/>
    <n v="89.13000000000001"/>
    <n v="3714.2602999999999"/>
    <n v="0"/>
    <n v="0"/>
    <n v="0"/>
    <n v="0"/>
    <n v="0"/>
    <n v="0"/>
    <n v="3714"/>
    <x v="0"/>
    <x v="1027"/>
    <x v="1141"/>
    <x v="70"/>
    <n v="0"/>
    <d v="1899-12-30T00:00:00"/>
    <n v="1"/>
    <x v="0"/>
    <s v="22.21-27 Aug"/>
  </r>
  <r>
    <s v="200700100010"/>
    <x v="6"/>
    <s v="KURALU"/>
    <x v="69"/>
    <x v="2"/>
    <n v="13"/>
    <n v="36.409999999999997"/>
    <n v="1515.9537999999998"/>
    <n v="0"/>
    <n v="0"/>
    <n v="0"/>
    <n v="0"/>
    <n v="0"/>
    <n v="0"/>
    <n v="1516"/>
    <x v="0"/>
    <x v="1028"/>
    <x v="1142"/>
    <x v="70"/>
    <n v="0"/>
    <d v="2025-05-19T00:00:00"/>
    <n v="1"/>
    <x v="0"/>
    <s v="22.21-27 Aug"/>
  </r>
  <r>
    <s v="200700100011"/>
    <x v="6"/>
    <s v="KURALU"/>
    <x v="69"/>
    <x v="33"/>
    <n v="7"/>
    <n v="26.54"/>
    <n v="1097.1704999999999"/>
    <n v="0"/>
    <n v="0"/>
    <n v="0"/>
    <n v="0"/>
    <n v="0"/>
    <n v="0"/>
    <n v="1097"/>
    <x v="0"/>
    <x v="1029"/>
    <x v="1143"/>
    <x v="70"/>
    <n v="0"/>
    <d v="2025-05-19T00:00:00"/>
    <n v="1"/>
    <x v="0"/>
    <s v="22.21-27 Aug"/>
  </r>
  <r>
    <s v="200700100012"/>
    <x v="6"/>
    <s v="KURALU"/>
    <x v="69"/>
    <x v="34"/>
    <n v="14"/>
    <n v="34.049999999999997"/>
    <n v="1315.7113999999997"/>
    <n v="0"/>
    <n v="0"/>
    <n v="0"/>
    <n v="0"/>
    <n v="0"/>
    <n v="0"/>
    <n v="1316"/>
    <x v="0"/>
    <x v="1030"/>
    <x v="1144"/>
    <x v="51"/>
    <n v="0"/>
    <d v="2025-06-04T00:00:00"/>
    <n v="1"/>
    <x v="0"/>
    <s v="22.21-27 Aug"/>
  </r>
  <r>
    <s v="200700100013"/>
    <x v="6"/>
    <s v="KURALU"/>
    <x v="69"/>
    <x v="22"/>
    <n v="13"/>
    <n v="43.58"/>
    <n v="1794.3233"/>
    <n v="0"/>
    <n v="0"/>
    <n v="0"/>
    <n v="0"/>
    <n v="0"/>
    <n v="0"/>
    <n v="1794"/>
    <x v="0"/>
    <x v="303"/>
    <x v="1145"/>
    <x v="70"/>
    <n v="0"/>
    <d v="2025-06-30T00:00:00"/>
    <n v="1"/>
    <x v="0"/>
    <s v="22.21-27 Aug"/>
  </r>
  <r>
    <s v="200700100017"/>
    <x v="6"/>
    <s v="KURALU"/>
    <x v="69"/>
    <x v="4"/>
    <n v="7"/>
    <n v="14.220000000000002"/>
    <n v="579.52970000000005"/>
    <n v="0"/>
    <n v="0"/>
    <n v="0"/>
    <n v="0"/>
    <n v="0"/>
    <n v="0"/>
    <n v="580"/>
    <x v="0"/>
    <x v="1031"/>
    <x v="1146"/>
    <x v="68"/>
    <n v="0"/>
    <d v="2026-02-23T00:00:00"/>
    <n v="1"/>
    <x v="0"/>
    <s v="22.21-27 Aug"/>
  </r>
  <r>
    <s v="200700100018"/>
    <x v="6"/>
    <s v="KURALU"/>
    <x v="69"/>
    <x v="88"/>
    <n v="7"/>
    <n v="25.740000000000002"/>
    <n v="1107.7476000000001"/>
    <n v="0"/>
    <n v="0"/>
    <n v="0"/>
    <n v="0"/>
    <n v="0"/>
    <n v="0"/>
    <n v="1108"/>
    <x v="0"/>
    <x v="1032"/>
    <x v="1147"/>
    <x v="70"/>
    <n v="0"/>
    <d v="2026-02-23T00:00:00"/>
    <n v="1"/>
    <x v="0"/>
    <s v="22.21-27 Aug"/>
  </r>
  <r>
    <s v="200700100019"/>
    <x v="6"/>
    <s v="KURALU"/>
    <x v="69"/>
    <x v="5"/>
    <n v="7"/>
    <n v="10.440000000000001"/>
    <n v="446.33550000000002"/>
    <n v="0"/>
    <n v="0"/>
    <n v="0"/>
    <n v="0"/>
    <n v="0"/>
    <n v="0"/>
    <n v="446"/>
    <x v="0"/>
    <x v="1033"/>
    <x v="1148"/>
    <x v="70"/>
    <n v="0"/>
    <d v="2026-02-23T00:00:00"/>
    <n v="1"/>
    <x v="0"/>
    <s v="22.21-27 Aug"/>
  </r>
  <r>
    <s v="200700100027"/>
    <x v="6"/>
    <s v="KURALU"/>
    <x v="69"/>
    <x v="60"/>
    <n v="14"/>
    <n v="120.05000000000001"/>
    <n v="5019.943400000001"/>
    <n v="0"/>
    <n v="0"/>
    <n v="0"/>
    <n v="0"/>
    <n v="0"/>
    <n v="0"/>
    <n v="5020"/>
    <x v="0"/>
    <x v="953"/>
    <x v="1149"/>
    <x v="70"/>
    <n v="0"/>
    <d v="2026-02-23T00:00:00"/>
    <n v="1"/>
    <x v="0"/>
    <s v="22.21-27 Aug"/>
  </r>
  <r>
    <s v="200700180002"/>
    <x v="6"/>
    <s v="MAKKA"/>
    <x v="70"/>
    <x v="0"/>
    <n v="1"/>
    <n v="25.99"/>
    <n v="922.90489999999988"/>
    <n v="0"/>
    <n v="0"/>
    <n v="558.63999999999578"/>
    <n v="0"/>
    <n v="0"/>
    <n v="0"/>
    <n v="364"/>
    <x v="0"/>
    <x v="790"/>
    <x v="1150"/>
    <x v="70"/>
    <n v="0"/>
    <d v="2025-06-17T00:00:00"/>
    <n v="1"/>
    <x v="0"/>
    <s v="22.21-27 Aug"/>
  </r>
  <r>
    <s v="200700180004"/>
    <x v="6"/>
    <s v="MAKKA"/>
    <x v="70"/>
    <x v="1"/>
    <n v="13"/>
    <n v="502.65999999999997"/>
    <n v="20736.224400000003"/>
    <n v="0"/>
    <n v="0"/>
    <n v="0"/>
    <n v="0"/>
    <n v="0"/>
    <n v="0"/>
    <n v="20736"/>
    <x v="0"/>
    <x v="1034"/>
    <x v="1151"/>
    <x v="68"/>
    <n v="0"/>
    <d v="2025-10-06T00:00:00"/>
    <n v="1"/>
    <x v="0"/>
    <s v="22.21-27 Aug"/>
  </r>
  <r>
    <s v="200700190002"/>
    <x v="6"/>
    <s v="CHORA"/>
    <x v="71"/>
    <x v="0"/>
    <n v="1"/>
    <n v="325"/>
    <n v="13406.25"/>
    <n v="0"/>
    <n v="0"/>
    <n v="0"/>
    <n v="0"/>
    <n v="0"/>
    <n v="0"/>
    <n v="13406"/>
    <x v="0"/>
    <x v="1035"/>
    <x v="1152"/>
    <x v="73"/>
    <n v="0"/>
    <d v="2025-08-26T00:00:00"/>
    <n v="1"/>
    <x v="0"/>
    <s v="22.21-27 Aug"/>
  </r>
  <r>
    <s v="200700190003"/>
    <x v="6"/>
    <s v="CHORA"/>
    <x v="71"/>
    <x v="21"/>
    <n v="2"/>
    <n v="16.350000000000001"/>
    <n v="577.23900000000003"/>
    <n v="0"/>
    <n v="0"/>
    <n v="0"/>
    <n v="0"/>
    <n v="0"/>
    <n v="0"/>
    <n v="577"/>
    <x v="0"/>
    <x v="1036"/>
    <x v="1153"/>
    <x v="73"/>
    <n v="0"/>
    <d v="2025-08-26T00:00:00"/>
    <n v="1"/>
    <x v="0"/>
    <s v="22.21-27 Aug"/>
  </r>
  <r>
    <s v="200700190004"/>
    <x v="6"/>
    <s v="CHORA"/>
    <x v="71"/>
    <x v="1"/>
    <n v="1"/>
    <n v="2"/>
    <n v="67.64"/>
    <n v="0"/>
    <n v="0"/>
    <n v="0"/>
    <n v="0"/>
    <n v="0"/>
    <n v="0"/>
    <n v="68"/>
    <x v="0"/>
    <x v="1037"/>
    <x v="1154"/>
    <x v="73"/>
    <n v="0"/>
    <d v="2025-08-26T00:00:00"/>
    <n v="1"/>
    <x v="0"/>
    <s v="22.21-27 Aug"/>
  </r>
  <r>
    <s v="200700190005"/>
    <x v="6"/>
    <s v="CHORA"/>
    <x v="71"/>
    <x v="30"/>
    <n v="2"/>
    <n v="5.42"/>
    <n v="188.10139999999998"/>
    <n v="0"/>
    <n v="0"/>
    <n v="0"/>
    <n v="0"/>
    <n v="0"/>
    <n v="0"/>
    <n v="188"/>
    <x v="0"/>
    <x v="1038"/>
    <x v="1155"/>
    <x v="73"/>
    <n v="0"/>
    <d v="2025-08-26T00:00:00"/>
    <n v="1"/>
    <x v="0"/>
    <s v="22.21-27 Aug"/>
  </r>
  <r>
    <s v="200700190006"/>
    <x v="6"/>
    <s v="CHORA"/>
    <x v="71"/>
    <x v="58"/>
    <n v="1"/>
    <n v="3.92"/>
    <n v="132.5744"/>
    <n v="0"/>
    <n v="0"/>
    <n v="0"/>
    <n v="0"/>
    <n v="0"/>
    <n v="0"/>
    <n v="133"/>
    <x v="0"/>
    <x v="603"/>
    <x v="1156"/>
    <x v="38"/>
    <n v="0"/>
    <d v="2025-09-02T00:00:00"/>
    <n v="1"/>
    <x v="0"/>
    <s v="22.21-27 Aug"/>
  </r>
  <r>
    <s v="200700190009"/>
    <x v="6"/>
    <s v="CHORA"/>
    <x v="71"/>
    <x v="32"/>
    <n v="2"/>
    <n v="5.1899999999999995"/>
    <n v="207.10500000000002"/>
    <n v="0"/>
    <n v="0"/>
    <n v="0"/>
    <n v="0"/>
    <n v="0"/>
    <n v="0"/>
    <n v="207"/>
    <x v="0"/>
    <x v="471"/>
    <x v="1157"/>
    <x v="99"/>
    <n v="0"/>
    <d v="2025-09-02T00:00:00"/>
    <n v="1"/>
    <x v="0"/>
    <s v="22.21-27 Aug"/>
  </r>
  <r>
    <s v="200700190010"/>
    <x v="6"/>
    <s v="CHORA"/>
    <x v="71"/>
    <x v="2"/>
    <n v="2"/>
    <n v="4.63"/>
    <n v="175.58620000000002"/>
    <n v="0"/>
    <n v="0"/>
    <n v="0"/>
    <n v="0"/>
    <n v="0"/>
    <n v="0"/>
    <n v="176"/>
    <x v="0"/>
    <x v="1039"/>
    <x v="1158"/>
    <x v="49"/>
    <n v="0"/>
    <d v="2025-10-06T00:00:00"/>
    <n v="1"/>
    <x v="0"/>
    <s v="22.21-27 Aug"/>
  </r>
  <r>
    <s v="200700190018"/>
    <x v="6"/>
    <s v="CHORA"/>
    <x v="71"/>
    <x v="88"/>
    <n v="2"/>
    <n v="9.65"/>
    <n v="361.58410000000003"/>
    <n v="0"/>
    <n v="0"/>
    <n v="0"/>
    <n v="0"/>
    <n v="0"/>
    <n v="0"/>
    <n v="362"/>
    <x v="0"/>
    <x v="1040"/>
    <x v="1159"/>
    <x v="73"/>
    <n v="0"/>
    <d v="1899-12-30T00:00:00"/>
    <n v="1"/>
    <x v="0"/>
    <s v="22.21-27 Aug"/>
  </r>
  <r>
    <s v="200700200002"/>
    <x v="6"/>
    <s v="ULATU"/>
    <x v="72"/>
    <x v="0"/>
    <n v="13"/>
    <n v="128.94"/>
    <n v="5750.5891999999994"/>
    <n v="0"/>
    <n v="0"/>
    <n v="773.18000000000757"/>
    <n v="0"/>
    <n v="0"/>
    <n v="0"/>
    <n v="4977"/>
    <x v="0"/>
    <x v="1041"/>
    <x v="1160"/>
    <x v="70"/>
    <n v="0"/>
    <d v="2025-09-08T00:00:00"/>
    <n v="1"/>
    <x v="0"/>
    <s v="22.21-27 Aug"/>
  </r>
  <r>
    <s v="200700200005"/>
    <x v="6"/>
    <s v="ULATU"/>
    <x v="72"/>
    <x v="30"/>
    <n v="14"/>
    <n v="932.17"/>
    <n v="36747.743399999999"/>
    <n v="0"/>
    <n v="0"/>
    <n v="0"/>
    <n v="0"/>
    <n v="0"/>
    <n v="0"/>
    <n v="36748"/>
    <x v="0"/>
    <x v="1042"/>
    <x v="1161"/>
    <x v="100"/>
    <n v="0"/>
    <d v="2026-03-23T00:00:00"/>
    <n v="1"/>
    <x v="0"/>
    <s v="22.21-27 Aug"/>
  </r>
  <r>
    <s v="200700200009"/>
    <x v="6"/>
    <s v="ULATU"/>
    <x v="72"/>
    <x v="32"/>
    <n v="2"/>
    <n v="3.33"/>
    <n v="270.8904"/>
    <n v="0"/>
    <n v="0"/>
    <n v="0"/>
    <n v="0"/>
    <n v="0"/>
    <n v="0"/>
    <n v="271"/>
    <x v="0"/>
    <x v="1043"/>
    <x v="1162"/>
    <x v="69"/>
    <n v="0"/>
    <d v="2026-06-09T00:00:00"/>
    <n v="1"/>
    <x v="0"/>
    <s v="22.21-27 Aug"/>
  </r>
  <r>
    <s v="200700200010"/>
    <x v="6"/>
    <s v="ULATU"/>
    <x v="72"/>
    <x v="2"/>
    <n v="13"/>
    <n v="27.21"/>
    <n v="1161.7003"/>
    <n v="0"/>
    <n v="0"/>
    <n v="0"/>
    <n v="0"/>
    <n v="0"/>
    <n v="0"/>
    <n v="1162"/>
    <x v="0"/>
    <x v="1044"/>
    <x v="1163"/>
    <x v="40"/>
    <n v="0"/>
    <d v="2026-06-02T00:00:00"/>
    <n v="1"/>
    <x v="0"/>
    <s v="22.21-27 Aug"/>
  </r>
  <r>
    <s v="200700210002"/>
    <x v="6"/>
    <s v="USKU"/>
    <x v="73"/>
    <x v="0"/>
    <n v="4"/>
    <n v="271.10000000000002"/>
    <n v="11181.65"/>
    <n v="0"/>
    <n v="0"/>
    <n v="0"/>
    <n v="0"/>
    <n v="0"/>
    <n v="0"/>
    <n v="11182"/>
    <x v="0"/>
    <x v="1045"/>
    <x v="1164"/>
    <x v="70"/>
    <n v="0"/>
    <d v="2025-10-19T00:00:00"/>
    <n v="1"/>
    <x v="0"/>
    <s v="22.21-27 Aug"/>
  </r>
  <r>
    <s v="200700230005"/>
    <x v="6"/>
    <s v="ICHAPIRI"/>
    <x v="74"/>
    <x v="30"/>
    <n v="7"/>
    <n v="47.879999999999995"/>
    <n v="1967.1368"/>
    <n v="0"/>
    <n v="0"/>
    <n v="0"/>
    <n v="0"/>
    <n v="0"/>
    <n v="0"/>
    <n v="1967"/>
    <x v="0"/>
    <x v="1046"/>
    <x v="1165"/>
    <x v="70"/>
    <n v="0"/>
    <d v="2026-01-12T00:00:00"/>
    <n v="1"/>
    <x v="0"/>
    <s v="22.21-27 Aug"/>
  </r>
  <r>
    <s v="200700230006"/>
    <x v="6"/>
    <s v="ICHAPIRI"/>
    <x v="74"/>
    <x v="58"/>
    <n v="7"/>
    <n v="81"/>
    <n v="3493.5662000000007"/>
    <n v="0"/>
    <n v="0"/>
    <n v="0"/>
    <n v="0"/>
    <n v="0"/>
    <n v="0"/>
    <n v="3494"/>
    <x v="0"/>
    <x v="199"/>
    <x v="1166"/>
    <x v="68"/>
    <n v="0"/>
    <d v="1899-12-30T00:00:00"/>
    <n v="1"/>
    <x v="0"/>
    <s v="22.21-27 Aug"/>
  </r>
  <r>
    <s v="200700230012"/>
    <x v="6"/>
    <s v="ICHAPIRI"/>
    <x v="74"/>
    <x v="34"/>
    <n v="13"/>
    <n v="45.300000000000004"/>
    <n v="1929.6996000000004"/>
    <n v="0"/>
    <n v="0"/>
    <n v="0"/>
    <n v="0"/>
    <n v="0"/>
    <n v="0"/>
    <n v="1930"/>
    <x v="0"/>
    <x v="333"/>
    <x v="1167"/>
    <x v="70"/>
    <n v="0"/>
    <d v="2026-03-23T00:00:00"/>
    <n v="1"/>
    <x v="0"/>
    <s v="22.21-27 Aug"/>
  </r>
  <r>
    <s v="200700240002"/>
    <x v="6"/>
    <s v="MURPA"/>
    <x v="75"/>
    <x v="0"/>
    <n v="14"/>
    <n v="113.83999999999999"/>
    <n v="5113.9728999999988"/>
    <n v="0"/>
    <n v="0"/>
    <n v="286.04000000000087"/>
    <n v="0"/>
    <n v="0"/>
    <n v="0"/>
    <n v="4828"/>
    <x v="0"/>
    <x v="1047"/>
    <x v="1168"/>
    <x v="97"/>
    <n v="0"/>
    <d v="1899-12-30T00:00:00"/>
    <n v="1"/>
    <x v="0"/>
    <s v="22.21-27 Aug"/>
  </r>
  <r>
    <s v="200700240004"/>
    <x v="6"/>
    <s v="MURPA"/>
    <x v="75"/>
    <x v="1"/>
    <n v="6"/>
    <n v="13.22"/>
    <n v="595.10840000000007"/>
    <n v="0"/>
    <n v="0"/>
    <n v="0"/>
    <n v="0"/>
    <n v="0"/>
    <n v="0"/>
    <n v="595"/>
    <x v="0"/>
    <x v="55"/>
    <x v="1169"/>
    <x v="19"/>
    <n v="0"/>
    <d v="2026-03-23T00:00:00"/>
    <n v="1"/>
    <x v="0"/>
    <s v="22.21-27 Aug"/>
  </r>
  <r>
    <s v="200700240007"/>
    <x v="6"/>
    <s v="MURPA"/>
    <x v="75"/>
    <x v="87"/>
    <n v="12"/>
    <n v="45.879999999999995"/>
    <n v="1821.4032000000002"/>
    <n v="0"/>
    <n v="0"/>
    <n v="0"/>
    <n v="0"/>
    <n v="0"/>
    <n v="0"/>
    <n v="1821"/>
    <x v="0"/>
    <x v="1048"/>
    <x v="1170"/>
    <x v="97"/>
    <n v="0"/>
    <d v="2026-03-30T00:00:00"/>
    <n v="1"/>
    <x v="0"/>
    <s v="22.21-27 Aug"/>
  </r>
  <r>
    <s v="200700240008"/>
    <x v="6"/>
    <s v="MURPA"/>
    <x v="75"/>
    <x v="31"/>
    <n v="13"/>
    <n v="28.039999999999996"/>
    <n v="973.19420000000002"/>
    <n v="0"/>
    <n v="0"/>
    <n v="0"/>
    <n v="0"/>
    <n v="0"/>
    <n v="0"/>
    <n v="973"/>
    <x v="0"/>
    <x v="1049"/>
    <x v="1171"/>
    <x v="101"/>
    <n v="0"/>
    <d v="2026-03-30T00:00:00"/>
    <n v="1"/>
    <x v="0"/>
    <s v="22.21-27 Aug"/>
  </r>
  <r>
    <s v="200700240010"/>
    <x v="6"/>
    <s v="MURPA"/>
    <x v="75"/>
    <x v="2"/>
    <n v="3"/>
    <n v="5.91"/>
    <n v="227.28990000000002"/>
    <n v="0"/>
    <n v="0"/>
    <n v="0"/>
    <n v="0"/>
    <n v="0"/>
    <n v="0"/>
    <n v="227"/>
    <x v="0"/>
    <x v="1050"/>
    <x v="1172"/>
    <x v="101"/>
    <n v="0"/>
    <d v="2026-04-04T00:00:00"/>
    <n v="1"/>
    <x v="0"/>
    <s v="22.21-27 Aug"/>
  </r>
  <r>
    <s v="200700240013"/>
    <x v="6"/>
    <s v="MURPA"/>
    <x v="75"/>
    <x v="22"/>
    <n v="7"/>
    <n v="11.319999999999999"/>
    <n v="471.63819999999998"/>
    <n v="0"/>
    <n v="0"/>
    <n v="0"/>
    <n v="0"/>
    <n v="0"/>
    <n v="0"/>
    <n v="472"/>
    <x v="0"/>
    <x v="62"/>
    <x v="1173"/>
    <x v="97"/>
    <n v="0"/>
    <d v="2026-04-20T00:00:00"/>
    <n v="1"/>
    <x v="0"/>
    <s v="22.21-27 Aug"/>
  </r>
  <r>
    <s v="200700240015"/>
    <x v="6"/>
    <s v="MURPA"/>
    <x v="75"/>
    <x v="93"/>
    <n v="13"/>
    <n v="29.139999999999997"/>
    <n v="1215.1299000000001"/>
    <n v="0"/>
    <n v="0"/>
    <n v="0"/>
    <n v="0"/>
    <n v="0"/>
    <n v="0"/>
    <n v="1215"/>
    <x v="0"/>
    <x v="966"/>
    <x v="1174"/>
    <x v="102"/>
    <n v="0"/>
    <d v="2026-04-20T00:00:00"/>
    <n v="1"/>
    <x v="0"/>
    <s v="22.21-27 Aug"/>
  </r>
  <r>
    <s v="200700240016"/>
    <x v="6"/>
    <s v="MURPA"/>
    <x v="75"/>
    <x v="3"/>
    <n v="13"/>
    <n v="40.530000000000008"/>
    <n v="1961.1724000000004"/>
    <n v="0"/>
    <n v="0"/>
    <n v="0"/>
    <n v="0"/>
    <n v="0"/>
    <n v="0"/>
    <n v="1961"/>
    <x v="0"/>
    <x v="1051"/>
    <x v="1175"/>
    <x v="101"/>
    <n v="0"/>
    <d v="2026-04-20T00:00:00"/>
    <n v="1"/>
    <x v="0"/>
    <s v="22.21-27 Aug"/>
  </r>
  <r>
    <s v="200700240017"/>
    <x v="6"/>
    <s v="MURPA"/>
    <x v="75"/>
    <x v="4"/>
    <n v="7"/>
    <n v="12.059999999999999"/>
    <n v="551.07899999999995"/>
    <n v="0"/>
    <n v="0"/>
    <n v="0"/>
    <n v="0"/>
    <n v="0"/>
    <n v="0"/>
    <n v="551"/>
    <x v="0"/>
    <x v="55"/>
    <x v="1176"/>
    <x v="19"/>
    <n v="0"/>
    <d v="2026-04-28T00:00:00"/>
    <n v="1"/>
    <x v="0"/>
    <s v="22.21-27 Aug"/>
  </r>
  <r>
    <s v="200700240020"/>
    <x v="6"/>
    <s v="MURPA"/>
    <x v="75"/>
    <x v="89"/>
    <n v="2"/>
    <n v="2.84"/>
    <n v="124.6978"/>
    <n v="0"/>
    <n v="0"/>
    <n v="0"/>
    <n v="0"/>
    <n v="0"/>
    <n v="0"/>
    <n v="125"/>
    <x v="0"/>
    <x v="1052"/>
    <x v="1177"/>
    <x v="97"/>
    <n v="0"/>
    <d v="2026-04-28T00:00:00"/>
    <n v="1"/>
    <x v="0"/>
    <s v="22.21-27 Aug"/>
  </r>
  <r>
    <s v="200700240021"/>
    <x v="6"/>
    <s v="MURPA"/>
    <x v="75"/>
    <x v="59"/>
    <n v="13"/>
    <n v="17.590000000000003"/>
    <n v="698.63149999999996"/>
    <n v="0"/>
    <n v="0"/>
    <n v="0"/>
    <n v="0"/>
    <n v="0"/>
    <n v="0"/>
    <n v="699"/>
    <x v="0"/>
    <x v="783"/>
    <x v="1178"/>
    <x v="97"/>
    <n v="0"/>
    <d v="2026-04-28T00:00:00"/>
    <n v="1"/>
    <x v="0"/>
    <s v="22.21-27 Aug"/>
  </r>
  <r>
    <s v="200700240022"/>
    <x v="6"/>
    <s v="MURPA"/>
    <x v="75"/>
    <x v="36"/>
    <n v="4"/>
    <n v="10.219999999999999"/>
    <n v="385.36769999999996"/>
    <n v="0"/>
    <n v="0"/>
    <n v="0"/>
    <n v="0"/>
    <n v="0"/>
    <n v="0"/>
    <n v="385"/>
    <x v="0"/>
    <x v="1053"/>
    <x v="1179"/>
    <x v="97"/>
    <n v="0"/>
    <d v="2026-05-04T00:00:00"/>
    <n v="1"/>
    <x v="0"/>
    <s v="22.21-27 Aug"/>
  </r>
  <r>
    <s v="200700240028"/>
    <x v="6"/>
    <s v="MURPA"/>
    <x v="75"/>
    <x v="61"/>
    <n v="7"/>
    <n v="39.049999999999997"/>
    <n v="1951.2013999999999"/>
    <n v="0"/>
    <n v="0"/>
    <n v="0"/>
    <n v="0"/>
    <n v="0"/>
    <n v="0"/>
    <n v="1951"/>
    <x v="0"/>
    <x v="1054"/>
    <x v="1180"/>
    <x v="103"/>
    <n v="0"/>
    <d v="2026-05-04T00:00:00"/>
    <n v="1"/>
    <x v="0"/>
    <s v="22.21-27 Aug"/>
  </r>
  <r>
    <s v="200700240031"/>
    <x v="6"/>
    <s v="MURPA"/>
    <x v="75"/>
    <x v="55"/>
    <n v="5"/>
    <n v="25.29"/>
    <n v="1151.6352000000002"/>
    <n v="0"/>
    <n v="0"/>
    <n v="0"/>
    <n v="0"/>
    <n v="0"/>
    <n v="0"/>
    <n v="1152"/>
    <x v="0"/>
    <x v="1055"/>
    <x v="1181"/>
    <x v="104"/>
    <n v="0"/>
    <d v="2026-06-22T00:00:00"/>
    <n v="1"/>
    <x v="0"/>
    <s v="22.21-27 Aug"/>
  </r>
  <r>
    <s v="200700240032"/>
    <x v="6"/>
    <s v="MURPA"/>
    <x v="75"/>
    <x v="56"/>
    <n v="8"/>
    <n v="14.71"/>
    <n v="629.36320000000001"/>
    <n v="0"/>
    <n v="0"/>
    <n v="0"/>
    <n v="0"/>
    <n v="0"/>
    <n v="0"/>
    <n v="629"/>
    <x v="0"/>
    <x v="1009"/>
    <x v="1182"/>
    <x v="97"/>
    <n v="0"/>
    <d v="2026-05-11T00:00:00"/>
    <n v="1"/>
    <x v="0"/>
    <s v="22.21-27 Aug"/>
  </r>
  <r>
    <s v="200700240033"/>
    <x v="6"/>
    <s v="MURPA"/>
    <x v="75"/>
    <x v="39"/>
    <n v="6"/>
    <n v="20.060000000000002"/>
    <n v="831.11469999999997"/>
    <n v="0"/>
    <n v="0"/>
    <n v="0"/>
    <n v="0"/>
    <n v="0"/>
    <n v="0"/>
    <n v="831"/>
    <x v="0"/>
    <x v="674"/>
    <x v="1183"/>
    <x v="105"/>
    <n v="0"/>
    <d v="2026-06-22T00:00:00"/>
    <n v="1"/>
    <x v="0"/>
    <s v="22.21-27 Aug"/>
  </r>
  <r>
    <s v="200700240036"/>
    <x v="6"/>
    <s v="MURPA"/>
    <x v="75"/>
    <x v="96"/>
    <n v="11"/>
    <n v="27.529999999999998"/>
    <n v="1773.0188999999998"/>
    <n v="0"/>
    <n v="0"/>
    <n v="0"/>
    <n v="0"/>
    <n v="0"/>
    <n v="0"/>
    <n v="1773"/>
    <x v="0"/>
    <x v="563"/>
    <x v="1184"/>
    <x v="97"/>
    <n v="0"/>
    <d v="2026-05-18T00:00:00"/>
    <n v="1"/>
    <x v="0"/>
    <s v="22.21-27 Aug"/>
  </r>
  <r>
    <s v="200700240037"/>
    <x v="6"/>
    <s v="MURPA"/>
    <x v="75"/>
    <x v="91"/>
    <n v="3"/>
    <n v="3.5"/>
    <n v="159.61679999999998"/>
    <n v="0"/>
    <n v="0"/>
    <n v="0"/>
    <n v="0"/>
    <n v="0"/>
    <n v="0"/>
    <n v="160"/>
    <x v="0"/>
    <x v="1056"/>
    <x v="1185"/>
    <x v="97"/>
    <n v="0"/>
    <d v="2026-05-18T00:00:00"/>
    <n v="1"/>
    <x v="0"/>
    <s v="22.21-27 Aug"/>
  </r>
  <r>
    <s v="200700240038"/>
    <x v="6"/>
    <s v="MURPA"/>
    <x v="75"/>
    <x v="92"/>
    <n v="4"/>
    <n v="6.49"/>
    <n v="284.33629999999999"/>
    <n v="0"/>
    <n v="0"/>
    <n v="0"/>
    <n v="0"/>
    <n v="0"/>
    <n v="0"/>
    <n v="284"/>
    <x v="0"/>
    <x v="482"/>
    <x v="1186"/>
    <x v="19"/>
    <n v="0"/>
    <d v="2026-05-18T00:00:00"/>
    <n v="1"/>
    <x v="0"/>
    <s v="22.21-27 Aug"/>
  </r>
  <r>
    <s v="200700240040"/>
    <x v="6"/>
    <s v="MURPA"/>
    <x v="75"/>
    <x v="49"/>
    <n v="6"/>
    <n v="8.5399999999999991"/>
    <n v="366.96380000000005"/>
    <n v="0"/>
    <n v="0"/>
    <n v="0"/>
    <n v="0"/>
    <n v="0"/>
    <n v="0"/>
    <n v="367"/>
    <x v="0"/>
    <x v="1057"/>
    <x v="1187"/>
    <x v="19"/>
    <n v="0"/>
    <d v="2026-05-18T00:00:00"/>
    <n v="1"/>
    <x v="0"/>
    <s v="22.21-27 Aug"/>
  </r>
  <r>
    <s v="200700240042"/>
    <x v="6"/>
    <s v="MURPA"/>
    <x v="75"/>
    <x v="40"/>
    <n v="9"/>
    <n v="24.400000000000002"/>
    <n v="1090.6220000000001"/>
    <n v="0"/>
    <n v="0"/>
    <n v="0"/>
    <n v="0"/>
    <n v="0"/>
    <n v="0"/>
    <n v="1091"/>
    <x v="0"/>
    <x v="1058"/>
    <x v="1188"/>
    <x v="97"/>
    <n v="0"/>
    <d v="2026-05-26T00:00:00"/>
    <n v="1"/>
    <x v="0"/>
    <s v="22.21-27 Aug"/>
  </r>
  <r>
    <s v="200700240045"/>
    <x v="6"/>
    <s v="MURPA"/>
    <x v="75"/>
    <x v="41"/>
    <n v="7"/>
    <n v="32.930000000000007"/>
    <n v="1600.9259999999999"/>
    <n v="0"/>
    <n v="0"/>
    <n v="0"/>
    <n v="0"/>
    <n v="0"/>
    <n v="0"/>
    <n v="1601"/>
    <x v="0"/>
    <x v="1059"/>
    <x v="1189"/>
    <x v="97"/>
    <n v="0"/>
    <d v="2026-07-06T00:00:00"/>
    <n v="1"/>
    <x v="0"/>
    <s v="22.21-27 Aug"/>
  </r>
  <r>
    <s v="200700240046"/>
    <x v="6"/>
    <s v="MURPA"/>
    <x v="75"/>
    <x v="6"/>
    <n v="5"/>
    <n v="12.55"/>
    <n v="568.83479999999997"/>
    <n v="0"/>
    <n v="0"/>
    <n v="0"/>
    <n v="0"/>
    <n v="0"/>
    <n v="0"/>
    <n v="569"/>
    <x v="0"/>
    <x v="1060"/>
    <x v="1190"/>
    <x v="101"/>
    <n v="0"/>
    <d v="2026-06-22T00:00:00"/>
    <n v="1"/>
    <x v="0"/>
    <s v="22.21-27 Aug"/>
  </r>
  <r>
    <s v="200700240047"/>
    <x v="6"/>
    <s v="MURPA"/>
    <x v="75"/>
    <x v="7"/>
    <n v="6"/>
    <n v="11.799999999999999"/>
    <n v="472.11509999999998"/>
    <n v="0"/>
    <n v="0"/>
    <n v="0"/>
    <n v="0"/>
    <n v="0"/>
    <n v="0"/>
    <n v="472"/>
    <x v="0"/>
    <x v="928"/>
    <x v="1191"/>
    <x v="101"/>
    <n v="0"/>
    <d v="2026-07-06T00:00:00"/>
    <n v="1"/>
    <x v="0"/>
    <s v="22.21-27 Aug"/>
  </r>
  <r>
    <s v="200700240048"/>
    <x v="6"/>
    <s v="MURPA"/>
    <x v="75"/>
    <x v="8"/>
    <n v="12"/>
    <n v="38.82"/>
    <n v="1588.7891000000002"/>
    <n v="0"/>
    <n v="0"/>
    <n v="0"/>
    <n v="0"/>
    <n v="0"/>
    <n v="0"/>
    <n v="1589"/>
    <x v="0"/>
    <x v="1061"/>
    <x v="1192"/>
    <x v="71"/>
    <n v="0"/>
    <d v="2026-07-06T00:00:00"/>
    <n v="1"/>
    <x v="0"/>
    <s v="22.21-27 Aug"/>
  </r>
  <r>
    <s v="200700240049"/>
    <x v="6"/>
    <s v="MURPA"/>
    <x v="75"/>
    <x v="148"/>
    <n v="7"/>
    <n v="21.61"/>
    <n v="1110.0014000000001"/>
    <n v="0"/>
    <n v="0"/>
    <n v="0"/>
    <n v="0"/>
    <n v="0"/>
    <n v="0"/>
    <n v="1110"/>
    <x v="0"/>
    <x v="1062"/>
    <x v="1193"/>
    <x v="101"/>
    <n v="0"/>
    <d v="2026-07-20T00:00:00"/>
    <n v="1"/>
    <x v="0"/>
    <s v="22.21-27 Aug"/>
  </r>
  <r>
    <s v="200700240052"/>
    <x v="6"/>
    <s v="MURPA"/>
    <x v="75"/>
    <x v="42"/>
    <n v="8"/>
    <n v="26.940000000000005"/>
    <n v="1422.3885"/>
    <n v="0"/>
    <n v="0"/>
    <n v="0"/>
    <n v="0"/>
    <n v="0"/>
    <n v="0"/>
    <n v="1422"/>
    <x v="0"/>
    <x v="1063"/>
    <x v="1194"/>
    <x v="18"/>
    <n v="0"/>
    <d v="2026-08-17T00:00:00"/>
    <n v="1"/>
    <x v="0"/>
    <s v="22.21-27 Aug"/>
  </r>
  <r>
    <s v="200700240053"/>
    <x v="6"/>
    <s v="MURPA"/>
    <x v="75"/>
    <x v="43"/>
    <n v="14"/>
    <n v="39.89"/>
    <n v="1754.0546999999997"/>
    <n v="0"/>
    <n v="0"/>
    <n v="0"/>
    <n v="0"/>
    <n v="0"/>
    <n v="0"/>
    <n v="1754"/>
    <x v="0"/>
    <x v="1064"/>
    <x v="1195"/>
    <x v="101"/>
    <n v="0"/>
    <d v="2026-08-17T00:00:00"/>
    <n v="1"/>
    <x v="0"/>
    <s v="22.21-27 Aug"/>
  </r>
  <r>
    <s v="200700240054"/>
    <x v="6"/>
    <s v="MURPA"/>
    <x v="75"/>
    <x v="44"/>
    <n v="7"/>
    <n v="29.669999999999998"/>
    <n v="1216.2483999999999"/>
    <n v="0"/>
    <n v="0"/>
    <n v="0"/>
    <n v="0"/>
    <n v="0"/>
    <n v="0"/>
    <n v="1216"/>
    <x v="0"/>
    <x v="1065"/>
    <x v="1196"/>
    <x v="101"/>
    <n v="0"/>
    <d v="2026-08-17T00:00:00"/>
    <n v="1"/>
    <x v="0"/>
    <s v="22.21-27 Aug"/>
  </r>
  <r>
    <s v="200700240055"/>
    <x v="6"/>
    <s v="MURPA"/>
    <x v="75"/>
    <x v="45"/>
    <n v="5"/>
    <n v="7.8599999999999994"/>
    <n v="299.36360000000002"/>
    <n v="0"/>
    <n v="0"/>
    <n v="0"/>
    <n v="0"/>
    <n v="0"/>
    <n v="0"/>
    <n v="299"/>
    <x v="0"/>
    <x v="31"/>
    <x v="1197"/>
    <x v="106"/>
    <n v="0"/>
    <d v="2026-08-10T00:00:00"/>
    <n v="1"/>
    <x v="0"/>
    <s v="22.21-27 Aug"/>
  </r>
  <r>
    <s v="200700250002"/>
    <x v="6"/>
    <s v="SUBHASH NAGAR"/>
    <x v="76"/>
    <x v="0"/>
    <n v="12"/>
    <n v="399.05000000000007"/>
    <n v="17727.653900000001"/>
    <n v="0"/>
    <n v="0"/>
    <n v="4955.5800000000017"/>
    <n v="0"/>
    <n v="0"/>
    <n v="0"/>
    <n v="12772"/>
    <x v="0"/>
    <x v="1066"/>
    <x v="1198"/>
    <x v="107"/>
    <n v="0"/>
    <d v="2026-03-30T00:00:00"/>
    <n v="1"/>
    <x v="0"/>
    <s v="22.21-27 Aug"/>
  </r>
  <r>
    <s v="200700250003"/>
    <x v="6"/>
    <s v="SUBHASH NAGAR"/>
    <x v="76"/>
    <x v="21"/>
    <n v="14"/>
    <n v="134.78"/>
    <n v="5700.1851000000006"/>
    <n v="0"/>
    <n v="0"/>
    <n v="0"/>
    <n v="0"/>
    <n v="0"/>
    <n v="0"/>
    <n v="5700"/>
    <x v="0"/>
    <x v="191"/>
    <x v="1199"/>
    <x v="107"/>
    <n v="0"/>
    <d v="2026-08-10T00:00:00"/>
    <n v="1"/>
    <x v="0"/>
    <s v="22.21-27 Aug"/>
  </r>
  <r>
    <s v="200700250004"/>
    <x v="6"/>
    <s v="SUBHASH NAGAR"/>
    <x v="76"/>
    <x v="1"/>
    <n v="4"/>
    <n v="12.670000000000002"/>
    <n v="477.54270000000002"/>
    <n v="0"/>
    <n v="0"/>
    <n v="0"/>
    <n v="0"/>
    <n v="0"/>
    <n v="0"/>
    <n v="478"/>
    <x v="0"/>
    <x v="1067"/>
    <x v="1200"/>
    <x v="107"/>
    <n v="0"/>
    <d v="2026-08-10T00:00:00"/>
    <n v="1"/>
    <x v="0"/>
    <s v="22.21-27 Aug"/>
  </r>
  <r>
    <s v="200700260003"/>
    <x v="6"/>
    <s v="NINDRA"/>
    <x v="77"/>
    <x v="21"/>
    <n v="14"/>
    <n v="30.930000000000003"/>
    <n v="1492.9243999999999"/>
    <n v="0"/>
    <n v="0"/>
    <n v="0"/>
    <n v="0"/>
    <n v="0"/>
    <s v="Release1"/>
    <n v="1493"/>
    <x v="0"/>
    <x v="1068"/>
    <x v="1201"/>
    <x v="108"/>
    <n v="0"/>
    <d v="2026-03-30T00:00:00"/>
    <n v="1"/>
    <x v="0"/>
    <s v="22.21-27 Aug"/>
  </r>
  <r>
    <s v="200700260004"/>
    <x v="6"/>
    <s v="NINDRA"/>
    <x v="77"/>
    <x v="1"/>
    <n v="12"/>
    <n v="19.29"/>
    <n v="864.53390000000002"/>
    <n v="0"/>
    <n v="0"/>
    <n v="0"/>
    <n v="0"/>
    <n v="0"/>
    <s v="Release1"/>
    <n v="865"/>
    <x v="0"/>
    <x v="1069"/>
    <x v="1202"/>
    <x v="108"/>
    <n v="0"/>
    <d v="2026-03-30T00:00:00"/>
    <n v="1"/>
    <x v="0"/>
    <s v="22.21-27 Aug"/>
  </r>
  <r>
    <s v="200700260005"/>
    <x v="6"/>
    <s v="NINDRA"/>
    <x v="77"/>
    <x v="30"/>
    <n v="14"/>
    <n v="62.570000000000007"/>
    <n v="2660.3749000000003"/>
    <n v="0"/>
    <n v="0"/>
    <n v="0"/>
    <n v="0"/>
    <n v="0"/>
    <s v="Release1"/>
    <n v="2660"/>
    <x v="0"/>
    <x v="1070"/>
    <x v="1203"/>
    <x v="108"/>
    <n v="0"/>
    <d v="2026-04-04T00:00:00"/>
    <n v="1"/>
    <x v="0"/>
    <s v="22.21-27 Aug"/>
  </r>
  <r>
    <s v="200700260006"/>
    <x v="6"/>
    <s v="NINDRA"/>
    <x v="77"/>
    <x v="58"/>
    <n v="14"/>
    <n v="19.66"/>
    <n v="737.06020000000012"/>
    <n v="0"/>
    <n v="0"/>
    <n v="0"/>
    <n v="0"/>
    <n v="0"/>
    <s v="Release1"/>
    <n v="737"/>
    <x v="0"/>
    <x v="1071"/>
    <x v="1204"/>
    <x v="19"/>
    <n v="0"/>
    <d v="2026-03-30T00:00:00"/>
    <n v="1"/>
    <x v="0"/>
    <s v="22.21-27 Aug"/>
  </r>
  <r>
    <s v="200700260007"/>
    <x v="6"/>
    <s v="NINDRA"/>
    <x v="77"/>
    <x v="87"/>
    <n v="12"/>
    <n v="25.150000000000002"/>
    <n v="1059.8593000000001"/>
    <n v="0"/>
    <n v="0"/>
    <n v="0"/>
    <n v="0"/>
    <n v="0"/>
    <s v="Release1"/>
    <n v="1060"/>
    <x v="0"/>
    <x v="1072"/>
    <x v="1205"/>
    <x v="108"/>
    <n v="0"/>
    <d v="2026-03-30T00:00:00"/>
    <n v="1"/>
    <x v="0"/>
    <s v="22.21-27 Aug"/>
  </r>
  <r>
    <s v="200700260008"/>
    <x v="6"/>
    <s v="NINDRA"/>
    <x v="77"/>
    <x v="31"/>
    <n v="14"/>
    <n v="28.14"/>
    <n v="1252.2405000000001"/>
    <n v="0"/>
    <n v="0"/>
    <n v="0"/>
    <n v="0"/>
    <n v="0"/>
    <s v="Release1"/>
    <n v="1252"/>
    <x v="0"/>
    <x v="624"/>
    <x v="1206"/>
    <x v="109"/>
    <n v="0"/>
    <d v="2026-03-30T00:00:00"/>
    <n v="1"/>
    <x v="0"/>
    <s v="22.21-27 Aug"/>
  </r>
  <r>
    <s v="200700260009"/>
    <x v="6"/>
    <s v="NINDRA"/>
    <x v="77"/>
    <x v="32"/>
    <n v="2"/>
    <n v="3.41"/>
    <n v="153.39080000000001"/>
    <n v="0"/>
    <n v="0"/>
    <n v="0"/>
    <n v="0"/>
    <n v="0"/>
    <s v="Release1"/>
    <n v="153"/>
    <x v="0"/>
    <x v="1073"/>
    <x v="1207"/>
    <x v="19"/>
    <n v="0"/>
    <d v="2026-03-30T00:00:00"/>
    <n v="1"/>
    <x v="0"/>
    <s v="22.21-27 Aug"/>
  </r>
  <r>
    <s v="200700260010"/>
    <x v="6"/>
    <s v="NINDRA"/>
    <x v="77"/>
    <x v="2"/>
    <n v="13"/>
    <n v="33.89"/>
    <n v="1573.9331"/>
    <n v="0"/>
    <n v="0"/>
    <n v="0"/>
    <n v="0"/>
    <n v="0"/>
    <s v="Release1"/>
    <n v="1574"/>
    <x v="0"/>
    <x v="1074"/>
    <x v="1208"/>
    <x v="108"/>
    <n v="0"/>
    <d v="2026-03-30T00:00:00"/>
    <n v="1"/>
    <x v="0"/>
    <s v="22.21-27 Aug"/>
  </r>
  <r>
    <s v="200700260011"/>
    <x v="6"/>
    <s v="NINDRA"/>
    <x v="77"/>
    <x v="33"/>
    <n v="13"/>
    <n v="35.24"/>
    <n v="1464.2337"/>
    <n v="0"/>
    <n v="0"/>
    <n v="0"/>
    <n v="0"/>
    <n v="0"/>
    <s v="Release1"/>
    <n v="1464"/>
    <x v="0"/>
    <x v="1075"/>
    <x v="1209"/>
    <x v="96"/>
    <n v="0"/>
    <d v="2026-03-30T00:00:00"/>
    <n v="1"/>
    <x v="0"/>
    <s v="22.21-27 Aug"/>
  </r>
  <r>
    <s v="200700260012"/>
    <x v="6"/>
    <s v="NINDRA"/>
    <x v="77"/>
    <x v="34"/>
    <n v="14"/>
    <n v="31.65"/>
    <n v="1420.9078999999999"/>
    <n v="0"/>
    <n v="0"/>
    <n v="0"/>
    <n v="0"/>
    <n v="0"/>
    <s v="Release1"/>
    <n v="1421"/>
    <x v="0"/>
    <x v="1076"/>
    <x v="1210"/>
    <x v="108"/>
    <n v="0"/>
    <d v="2026-03-30T00:00:00"/>
    <n v="1"/>
    <x v="0"/>
    <s v="22.21-27 Aug"/>
  </r>
  <r>
    <s v="200700260013"/>
    <x v="6"/>
    <s v="NINDRA"/>
    <x v="77"/>
    <x v="22"/>
    <n v="13"/>
    <n v="47.330000000000005"/>
    <n v="2047.8913999999997"/>
    <n v="0"/>
    <n v="0"/>
    <n v="0"/>
    <n v="0"/>
    <n v="0"/>
    <s v="Release1"/>
    <n v="2048"/>
    <x v="0"/>
    <x v="1077"/>
    <x v="1211"/>
    <x v="108"/>
    <n v="0"/>
    <d v="2026-03-30T00:00:00"/>
    <n v="1"/>
    <x v="0"/>
    <s v="22.21-27 Aug"/>
  </r>
  <r>
    <s v="200700260014"/>
    <x v="6"/>
    <s v="NINDRA"/>
    <x v="77"/>
    <x v="35"/>
    <n v="8"/>
    <n v="34.65"/>
    <n v="1368.8466999999998"/>
    <n v="0"/>
    <n v="0"/>
    <n v="0"/>
    <n v="0"/>
    <n v="0"/>
    <s v="Release1"/>
    <n v="1369"/>
    <x v="0"/>
    <x v="1078"/>
    <x v="1212"/>
    <x v="109"/>
    <n v="0"/>
    <d v="2026-03-30T00:00:00"/>
    <n v="1"/>
    <x v="0"/>
    <s v="22.21-27 Aug"/>
  </r>
  <r>
    <s v="200700260016"/>
    <x v="6"/>
    <s v="NINDRA"/>
    <x v="77"/>
    <x v="3"/>
    <n v="14"/>
    <n v="74.519999999999982"/>
    <n v="3397.0382999999997"/>
    <n v="0"/>
    <n v="0"/>
    <n v="0"/>
    <n v="0"/>
    <n v="0"/>
    <s v="Release1"/>
    <n v="3397"/>
    <x v="0"/>
    <x v="1079"/>
    <x v="1213"/>
    <x v="110"/>
    <n v="0"/>
    <d v="2026-03-30T00:00:00"/>
    <n v="1"/>
    <x v="0"/>
    <s v="22.21-27 Aug"/>
  </r>
  <r>
    <s v="200700260017"/>
    <x v="6"/>
    <s v="NINDRA"/>
    <x v="77"/>
    <x v="4"/>
    <n v="4"/>
    <n v="6.76"/>
    <n v="276.50540000000001"/>
    <n v="0"/>
    <n v="0"/>
    <n v="0"/>
    <n v="0"/>
    <n v="0"/>
    <s v="Release1"/>
    <n v="277"/>
    <x v="0"/>
    <x v="788"/>
    <x v="1214"/>
    <x v="108"/>
    <n v="0"/>
    <d v="2026-04-04T00:00:00"/>
    <n v="1"/>
    <x v="0"/>
    <s v="22.21-27 Aug"/>
  </r>
  <r>
    <s v="200700260019"/>
    <x v="6"/>
    <s v="NINDRA"/>
    <x v="77"/>
    <x v="5"/>
    <n v="7"/>
    <n v="16.490000000000002"/>
    <n v="774.53219999999988"/>
    <n v="0"/>
    <n v="0"/>
    <n v="0"/>
    <n v="0"/>
    <n v="0"/>
    <s v="Release1"/>
    <n v="775"/>
    <x v="0"/>
    <x v="1080"/>
    <x v="1215"/>
    <x v="109"/>
    <n v="0"/>
    <d v="2026-04-20T00:00:00"/>
    <n v="1"/>
    <x v="0"/>
    <s v="22.21-27 Aug"/>
  </r>
  <r>
    <s v="200700260020"/>
    <x v="6"/>
    <s v="NINDRA"/>
    <x v="77"/>
    <x v="89"/>
    <n v="13"/>
    <n v="26.159999999999997"/>
    <n v="1156.4379000000001"/>
    <n v="0"/>
    <n v="0"/>
    <n v="0"/>
    <n v="0"/>
    <n v="0"/>
    <s v="Release1"/>
    <n v="1156"/>
    <x v="0"/>
    <x v="1081"/>
    <x v="1216"/>
    <x v="19"/>
    <n v="0"/>
    <d v="2026-04-20T00:00:00"/>
    <n v="1"/>
    <x v="0"/>
    <s v="22.21-27 Aug"/>
  </r>
  <r>
    <s v="200700260021"/>
    <x v="6"/>
    <s v="NINDRA"/>
    <x v="77"/>
    <x v="59"/>
    <n v="14"/>
    <n v="37.04999999999999"/>
    <n v="1667.5868"/>
    <n v="0"/>
    <n v="0"/>
    <n v="0"/>
    <n v="0"/>
    <n v="0"/>
    <s v="Release1"/>
    <n v="1668"/>
    <x v="0"/>
    <x v="1082"/>
    <x v="1217"/>
    <x v="102"/>
    <n v="0"/>
    <d v="2026-04-20T00:00:00"/>
    <n v="1"/>
    <x v="0"/>
    <s v="22.21-27 Aug"/>
  </r>
  <r>
    <s v="200700260022"/>
    <x v="6"/>
    <s v="NINDRA"/>
    <x v="77"/>
    <x v="36"/>
    <n v="6"/>
    <n v="7.3"/>
    <n v="331.60579999999999"/>
    <n v="0"/>
    <n v="0"/>
    <n v="0"/>
    <n v="0"/>
    <n v="0"/>
    <s v="Release1"/>
    <n v="332"/>
    <x v="0"/>
    <x v="1083"/>
    <x v="1218"/>
    <x v="109"/>
    <n v="0"/>
    <d v="2026-05-04T00:00:00"/>
    <n v="1"/>
    <x v="0"/>
    <s v="22.21-27 Aug"/>
  </r>
  <r>
    <s v="200700260023"/>
    <x v="6"/>
    <s v="NINDRA"/>
    <x v="77"/>
    <x v="37"/>
    <n v="7"/>
    <n v="10.08"/>
    <n v="441.74189999999999"/>
    <n v="0"/>
    <n v="0"/>
    <n v="0"/>
    <n v="0"/>
    <n v="0"/>
    <s v="Release1"/>
    <n v="442"/>
    <x v="0"/>
    <x v="1084"/>
    <x v="1219"/>
    <x v="19"/>
    <n v="0"/>
    <d v="2026-05-04T00:00:00"/>
    <n v="1"/>
    <x v="0"/>
    <s v="22.21-27 Aug"/>
  </r>
  <r>
    <s v="200700260024"/>
    <x v="6"/>
    <s v="NINDRA"/>
    <x v="77"/>
    <x v="47"/>
    <n v="7"/>
    <n v="29.86"/>
    <n v="1553.3419000000001"/>
    <n v="0"/>
    <n v="0"/>
    <n v="0"/>
    <n v="0"/>
    <n v="0"/>
    <s v="Release1"/>
    <n v="1553"/>
    <x v="0"/>
    <x v="561"/>
    <x v="1220"/>
    <x v="102"/>
    <n v="0"/>
    <d v="2026-06-09T00:00:00"/>
    <n v="1"/>
    <x v="0"/>
    <s v="22.21-27 Aug"/>
  </r>
  <r>
    <s v="200700260025"/>
    <x v="6"/>
    <s v="NINDRA"/>
    <x v="77"/>
    <x v="90"/>
    <n v="7"/>
    <n v="9.6999999999999993"/>
    <n v="349.34100000000007"/>
    <n v="0"/>
    <n v="0"/>
    <n v="0"/>
    <n v="0"/>
    <n v="0"/>
    <s v="Release1"/>
    <n v="349"/>
    <x v="0"/>
    <x v="1085"/>
    <x v="1221"/>
    <x v="19"/>
    <n v="0"/>
    <d v="2026-06-09T00:00:00"/>
    <n v="1"/>
    <x v="0"/>
    <s v="22.21-27 Aug"/>
  </r>
  <r>
    <s v="200700260026"/>
    <x v="6"/>
    <s v="NINDRA"/>
    <x v="77"/>
    <x v="23"/>
    <n v="6"/>
    <n v="6.7200000000000006"/>
    <n v="311.96710000000002"/>
    <n v="0"/>
    <n v="0"/>
    <n v="0"/>
    <n v="0"/>
    <n v="0"/>
    <s v="Release1"/>
    <n v="312"/>
    <x v="0"/>
    <x v="112"/>
    <x v="1222"/>
    <x v="109"/>
    <n v="0"/>
    <d v="2026-06-09T00:00:00"/>
    <n v="1"/>
    <x v="0"/>
    <s v="22.21-27 Aug"/>
  </r>
  <r>
    <s v="200700260028"/>
    <x v="6"/>
    <s v="NINDRA"/>
    <x v="77"/>
    <x v="61"/>
    <n v="7"/>
    <n v="18.47"/>
    <n v="816.38930000000005"/>
    <n v="0"/>
    <n v="0"/>
    <n v="0"/>
    <n v="0"/>
    <n v="0"/>
    <s v="Release1"/>
    <n v="816"/>
    <x v="0"/>
    <x v="737"/>
    <x v="1223"/>
    <x v="109"/>
    <n v="0"/>
    <d v="2026-07-06T00:00:00"/>
    <n v="1"/>
    <x v="0"/>
    <s v="22.21-27 Aug"/>
  </r>
  <r>
    <s v="200700260030"/>
    <x v="6"/>
    <s v="NINDRA"/>
    <x v="77"/>
    <x v="54"/>
    <n v="14"/>
    <n v="35.619999999999997"/>
    <n v="1419.9390000000001"/>
    <n v="0"/>
    <n v="0"/>
    <n v="0"/>
    <n v="0"/>
    <n v="0"/>
    <s v="Release1"/>
    <n v="1420"/>
    <x v="0"/>
    <x v="1086"/>
    <x v="1224"/>
    <x v="102"/>
    <n v="0"/>
    <d v="2026-07-28T00:00:00"/>
    <n v="1"/>
    <x v="0"/>
    <s v="22.21-27 Aug"/>
  </r>
  <r>
    <s v="200700260031"/>
    <x v="6"/>
    <s v="NINDRA"/>
    <x v="77"/>
    <x v="55"/>
    <n v="1"/>
    <n v="1.02"/>
    <n v="39.300600000000003"/>
    <n v="0"/>
    <n v="0"/>
    <n v="0"/>
    <n v="0"/>
    <n v="0"/>
    <s v="Release1"/>
    <n v="39"/>
    <x v="0"/>
    <x v="151"/>
    <x v="1225"/>
    <x v="19"/>
    <n v="0"/>
    <d v="2026-07-28T00:00:00"/>
    <n v="1"/>
    <x v="0"/>
    <s v="22.21-27 Aug"/>
  </r>
  <r>
    <s v="200700260032"/>
    <x v="6"/>
    <s v="NINDRA"/>
    <x v="77"/>
    <x v="56"/>
    <n v="13"/>
    <n v="14.45"/>
    <n v="598.57779999999991"/>
    <n v="0"/>
    <n v="0"/>
    <n v="0"/>
    <n v="0"/>
    <n v="0"/>
    <s v="Release1"/>
    <n v="599"/>
    <x v="0"/>
    <x v="615"/>
    <x v="1226"/>
    <x v="108"/>
    <n v="0"/>
    <d v="2026-08-03T00:00:00"/>
    <n v="1"/>
    <x v="0"/>
    <s v="22.21-27 Aug"/>
  </r>
  <r>
    <s v="200700260033"/>
    <x v="6"/>
    <s v="NINDRA"/>
    <x v="77"/>
    <x v="39"/>
    <n v="7"/>
    <n v="22.23"/>
    <n v="973.56539999999995"/>
    <n v="0"/>
    <n v="0"/>
    <n v="0"/>
    <n v="0"/>
    <n v="0"/>
    <s v="Release1"/>
    <n v="974"/>
    <x v="0"/>
    <x v="1087"/>
    <x v="1227"/>
    <x v="110"/>
    <n v="0"/>
    <d v="2026-07-28T00:00:00"/>
    <n v="1"/>
    <x v="0"/>
    <s v="22.21-27 Aug"/>
  </r>
  <r>
    <s v="200700260034"/>
    <x v="6"/>
    <s v="NINDRA"/>
    <x v="77"/>
    <x v="57"/>
    <n v="8"/>
    <n v="36.43"/>
    <n v="1921.2185999999999"/>
    <n v="0"/>
    <n v="0"/>
    <n v="134"/>
    <n v="0"/>
    <n v="0"/>
    <s v="Release1"/>
    <n v="1787"/>
    <x v="0"/>
    <x v="1088"/>
    <x v="1228"/>
    <x v="19"/>
    <n v="0"/>
    <d v="2026-08-17T00:00:00"/>
    <n v="1"/>
    <x v="0"/>
    <s v="22.21-27 Aug"/>
  </r>
  <r>
    <s v="200700260035"/>
    <x v="6"/>
    <s v="NINDRA"/>
    <x v="77"/>
    <x v="48"/>
    <n v="1"/>
    <n v="2.04"/>
    <n v="85.17"/>
    <n v="0"/>
    <n v="0"/>
    <n v="0"/>
    <n v="0"/>
    <n v="0"/>
    <s v="Release1"/>
    <n v="85"/>
    <x v="0"/>
    <x v="120"/>
    <x v="121"/>
    <x v="29"/>
    <n v="0"/>
    <d v="1899-12-30T00:00:00"/>
    <n v="1"/>
    <x v="1"/>
    <s v="22.21-27 Aug"/>
  </r>
  <r>
    <s v="200700260036"/>
    <x v="6"/>
    <s v="NINDRA"/>
    <x v="77"/>
    <x v="96"/>
    <n v="11"/>
    <n v="18.259999999999998"/>
    <n v="769.23460000000011"/>
    <n v="0"/>
    <n v="0"/>
    <n v="0"/>
    <n v="0"/>
    <n v="0"/>
    <s v="Release1"/>
    <n v="769"/>
    <x v="0"/>
    <x v="120"/>
    <x v="121"/>
    <x v="29"/>
    <n v="0"/>
    <d v="1899-12-30T00:00:00"/>
    <n v="1"/>
    <x v="1"/>
    <s v="22.21-27 Aug"/>
  </r>
  <r>
    <s v="200700270002"/>
    <x v="6"/>
    <s v="BELGARA"/>
    <x v="78"/>
    <x v="0"/>
    <n v="12"/>
    <n v="185.28"/>
    <n v="8148.9141"/>
    <n v="0"/>
    <n v="0"/>
    <n v="0"/>
    <n v="0"/>
    <n v="0"/>
    <n v="0"/>
    <n v="8149"/>
    <x v="0"/>
    <x v="1089"/>
    <x v="1229"/>
    <x v="109"/>
    <n v="0"/>
    <d v="2026-08-03T00:00:00"/>
    <n v="1"/>
    <x v="0"/>
    <s v="22.21-27 Aug"/>
  </r>
  <r>
    <s v="200700270003"/>
    <x v="6"/>
    <s v="BELGARA"/>
    <x v="78"/>
    <x v="21"/>
    <n v="5"/>
    <n v="10.95"/>
    <n v="505.41459999999995"/>
    <n v="0"/>
    <n v="0"/>
    <n v="0"/>
    <n v="0"/>
    <n v="0"/>
    <n v="0"/>
    <n v="505"/>
    <x v="0"/>
    <x v="1090"/>
    <x v="1230"/>
    <x v="109"/>
    <n v="0"/>
    <d v="2026-08-17T00:00:00"/>
    <n v="1"/>
    <x v="0"/>
    <s v="22.21-27 Aug"/>
  </r>
  <r>
    <s v="200800010002"/>
    <x v="7"/>
    <s v="CHATTI BHANDRA"/>
    <x v="79"/>
    <x v="0"/>
    <n v="14"/>
    <n v="1960.6400000000003"/>
    <n v="79068.585400000011"/>
    <n v="614"/>
    <n v="0"/>
    <n v="0"/>
    <n v="0"/>
    <n v="0"/>
    <n v="0"/>
    <n v="78455"/>
    <x v="0"/>
    <x v="1091"/>
    <x v="1231"/>
    <x v="111"/>
    <s v="BANK OF BARODA"/>
    <d v="1899-12-30T00:00:00"/>
    <n v="1"/>
    <x v="0"/>
    <s v="22.21-27 Aug"/>
  </r>
  <r>
    <s v="200800010005"/>
    <x v="7"/>
    <s v="CHATTI BHANDRA"/>
    <x v="79"/>
    <x v="30"/>
    <n v="7"/>
    <n v="38.019999999999996"/>
    <n v="1781.5016000000001"/>
    <n v="0"/>
    <n v="0"/>
    <n v="0"/>
    <n v="0"/>
    <n v="0"/>
    <n v="0"/>
    <n v="1782"/>
    <x v="0"/>
    <x v="1092"/>
    <x v="1232"/>
    <x v="19"/>
    <s v="STATE BANK OF INDIA"/>
    <d v="1899-12-30T00:00:00"/>
    <n v="1"/>
    <x v="0"/>
    <s v="22.21-27 Aug"/>
  </r>
  <r>
    <s v="200800010006"/>
    <x v="7"/>
    <s v="CHATTI BHANDRA"/>
    <x v="79"/>
    <x v="58"/>
    <n v="12"/>
    <n v="29.880000000000003"/>
    <n v="1242.0182"/>
    <n v="0"/>
    <n v="0"/>
    <n v="0"/>
    <n v="0"/>
    <n v="0"/>
    <n v="0"/>
    <n v="1242"/>
    <x v="0"/>
    <x v="1093"/>
    <x v="1233"/>
    <x v="112"/>
    <s v="BANK OF INDIA"/>
    <d v="1899-12-30T00:00:00"/>
    <n v="1"/>
    <x v="0"/>
    <s v="22.21-27 Aug"/>
  </r>
  <r>
    <s v="200800010009"/>
    <x v="7"/>
    <s v="CHATTI BHANDRA"/>
    <x v="79"/>
    <x v="32"/>
    <n v="7"/>
    <n v="9.94"/>
    <n v="423.74540000000002"/>
    <n v="0"/>
    <n v="0"/>
    <n v="0"/>
    <n v="0"/>
    <n v="0"/>
    <n v="0"/>
    <n v="424"/>
    <x v="0"/>
    <x v="350"/>
    <x v="1234"/>
    <x v="113"/>
    <s v="STATE BANK OF INDIA"/>
    <d v="1899-12-30T00:00:00"/>
    <n v="1"/>
    <x v="0"/>
    <s v="22.21-27 Aug"/>
  </r>
  <r>
    <s v="200800010015"/>
    <x v="7"/>
    <s v="CHATTI BHANDRA"/>
    <x v="79"/>
    <x v="93"/>
    <n v="14"/>
    <n v="92"/>
    <n v="3721.3353999999995"/>
    <n v="0"/>
    <n v="0"/>
    <n v="0"/>
    <n v="0"/>
    <n v="0"/>
    <n v="0"/>
    <n v="3721"/>
    <x v="0"/>
    <x v="1094"/>
    <x v="1235"/>
    <x v="113"/>
    <n v="0"/>
    <d v="1899-12-30T00:00:00"/>
    <n v="1"/>
    <x v="0"/>
    <s v="22.21-27 Aug"/>
  </r>
  <r>
    <s v="200800010020"/>
    <x v="7"/>
    <s v="CHATTI BHANDRA"/>
    <x v="79"/>
    <x v="89"/>
    <n v="13"/>
    <n v="148.22000000000003"/>
    <n v="6826.5141999999996"/>
    <n v="0"/>
    <n v="0"/>
    <n v="0"/>
    <n v="0"/>
    <n v="0"/>
    <n v="0"/>
    <n v="6827"/>
    <x v="0"/>
    <x v="1095"/>
    <x v="1236"/>
    <x v="112"/>
    <n v="0"/>
    <d v="1899-12-30T00:00:00"/>
    <n v="1"/>
    <x v="0"/>
    <s v="22.21-27 Aug"/>
  </r>
  <r>
    <s v="200800010031"/>
    <x v="7"/>
    <s v="CHATTI BHANDRA"/>
    <x v="79"/>
    <x v="55"/>
    <n v="7"/>
    <n v="32.18"/>
    <n v="1638.3887999999999"/>
    <n v="0"/>
    <n v="0"/>
    <n v="0"/>
    <n v="0"/>
    <n v="0"/>
    <n v="0"/>
    <n v="1638"/>
    <x v="0"/>
    <x v="1096"/>
    <x v="1237"/>
    <x v="112"/>
    <n v="0"/>
    <d v="2025-12-15T00:00:00"/>
    <n v="1"/>
    <x v="0"/>
    <s v="22.21-27 Aug"/>
  </r>
  <r>
    <s v="200800060003"/>
    <x v="7"/>
    <s v="Chitri Ambatoli"/>
    <x v="80"/>
    <x v="21"/>
    <n v="3"/>
    <n v="292.3"/>
    <n v="11260.617399999999"/>
    <n v="0"/>
    <n v="0"/>
    <n v="0"/>
    <n v="0"/>
    <n v="0"/>
    <n v="0"/>
    <n v="11261"/>
    <x v="0"/>
    <x v="1097"/>
    <x v="1238"/>
    <x v="114"/>
    <n v="0"/>
    <d v="2025-07-08T00:00:00"/>
    <n v="1"/>
    <x v="0"/>
    <s v="22.21-27 Aug"/>
  </r>
  <r>
    <s v="200800060004"/>
    <x v="7"/>
    <s v="Chitri Ambatoli"/>
    <x v="80"/>
    <x v="1"/>
    <n v="12"/>
    <n v="1540.42"/>
    <n v="57874.378700000008"/>
    <n v="0"/>
    <n v="0"/>
    <n v="0"/>
    <n v="0"/>
    <n v="0"/>
    <n v="0"/>
    <n v="57874"/>
    <x v="0"/>
    <x v="1098"/>
    <x v="1239"/>
    <x v="115"/>
    <n v="0"/>
    <d v="2025-07-08T00:00:00"/>
    <n v="1"/>
    <x v="0"/>
    <s v="22.21-27 Aug"/>
  </r>
  <r>
    <s v="200800070002"/>
    <x v="7"/>
    <s v="Rampur"/>
    <x v="81"/>
    <x v="0"/>
    <n v="12"/>
    <n v="332.4"/>
    <n v="12950.8433"/>
    <n v="0"/>
    <n v="0"/>
    <n v="720.72999999999593"/>
    <n v="0"/>
    <n v="0"/>
    <n v="0"/>
    <n v="12230"/>
    <x v="0"/>
    <x v="37"/>
    <x v="1240"/>
    <x v="115"/>
    <s v="IDBI Bank"/>
    <d v="1899-12-30T00:00:00"/>
    <n v="1"/>
    <x v="0"/>
    <s v="22.21-27 Aug"/>
  </r>
  <r>
    <s v="200800070003"/>
    <x v="7"/>
    <s v="Rampur"/>
    <x v="81"/>
    <x v="21"/>
    <n v="14"/>
    <n v="133.47999999999999"/>
    <n v="5414.0054999999993"/>
    <n v="0"/>
    <n v="0"/>
    <n v="0"/>
    <n v="0"/>
    <n v="0"/>
    <n v="0"/>
    <n v="5414"/>
    <x v="0"/>
    <x v="1099"/>
    <x v="1241"/>
    <x v="116"/>
    <s v="BANK OF INDIA"/>
    <d v="1899-12-30T00:00:00"/>
    <n v="1"/>
    <x v="0"/>
    <s v="22.21-27 Aug"/>
  </r>
  <r>
    <s v="200800070013"/>
    <x v="7"/>
    <s v="Rampur"/>
    <x v="81"/>
    <x v="22"/>
    <n v="7"/>
    <n v="16.54"/>
    <n v="656.24"/>
    <n v="0"/>
    <n v="0"/>
    <n v="0"/>
    <n v="0"/>
    <n v="0"/>
    <n v="0"/>
    <n v="656"/>
    <x v="0"/>
    <x v="1100"/>
    <x v="1242"/>
    <x v="117"/>
    <s v="BANK OF INDIA"/>
    <d v="1899-12-30T00:00:00"/>
    <n v="1"/>
    <x v="0"/>
    <s v="22.21-27 Aug"/>
  </r>
  <r>
    <s v="200800070027"/>
    <x v="7"/>
    <s v="Rampur"/>
    <x v="81"/>
    <x v="60"/>
    <n v="14"/>
    <n v="63.410000000000004"/>
    <n v="2537.4262000000003"/>
    <n v="0"/>
    <n v="0"/>
    <n v="0"/>
    <n v="0"/>
    <n v="0"/>
    <n v="0"/>
    <n v="2537"/>
    <x v="0"/>
    <x v="1101"/>
    <x v="1243"/>
    <x v="118"/>
    <n v="0"/>
    <d v="1899-12-30T00:00:00"/>
    <n v="1"/>
    <x v="0"/>
    <s v="22.21-27 Aug"/>
  </r>
  <r>
    <s v="200800070029"/>
    <x v="7"/>
    <s v="Rampur"/>
    <x v="81"/>
    <x v="38"/>
    <n v="1"/>
    <n v="2.3199999999999998"/>
    <n v="92.8"/>
    <n v="0"/>
    <n v="0"/>
    <n v="0"/>
    <n v="0"/>
    <n v="0"/>
    <n v="0"/>
    <n v="93"/>
    <x v="0"/>
    <x v="1102"/>
    <x v="1244"/>
    <x v="19"/>
    <n v="0"/>
    <d v="1899-12-30T00:00:00"/>
    <n v="1"/>
    <x v="0"/>
    <s v="22.21-27 Aug"/>
  </r>
  <r>
    <s v="200800070031"/>
    <x v="7"/>
    <s v="Rampur"/>
    <x v="81"/>
    <x v="55"/>
    <n v="14"/>
    <n v="122.94"/>
    <n v="4980.1830000000009"/>
    <n v="0"/>
    <n v="0"/>
    <n v="0"/>
    <n v="0"/>
    <n v="0"/>
    <n v="0"/>
    <n v="4980"/>
    <x v="0"/>
    <x v="1103"/>
    <x v="1245"/>
    <x v="116"/>
    <n v="0"/>
    <d v="1899-12-30T00:00:00"/>
    <n v="1"/>
    <x v="0"/>
    <s v="22.21-27 Aug"/>
  </r>
  <r>
    <s v="200800070034"/>
    <x v="7"/>
    <s v="Rampur"/>
    <x v="81"/>
    <x v="57"/>
    <n v="14"/>
    <n v="141.66000000000003"/>
    <n v="5634.78"/>
    <n v="0"/>
    <n v="0"/>
    <n v="0"/>
    <n v="0"/>
    <n v="0"/>
    <n v="0"/>
    <n v="5635"/>
    <x v="0"/>
    <x v="1104"/>
    <x v="1246"/>
    <x v="119"/>
    <n v="0"/>
    <d v="1899-12-30T00:00:00"/>
    <n v="1"/>
    <x v="0"/>
    <s v="22.21-27 Aug"/>
  </r>
  <r>
    <s v="200800070036"/>
    <x v="7"/>
    <s v="Rampur"/>
    <x v="81"/>
    <x v="96"/>
    <n v="11"/>
    <n v="29.95"/>
    <n v="1178.46"/>
    <n v="0"/>
    <n v="0"/>
    <n v="0"/>
    <n v="0"/>
    <n v="0"/>
    <n v="0"/>
    <n v="1178"/>
    <x v="0"/>
    <x v="1105"/>
    <x v="1247"/>
    <x v="114"/>
    <n v="0"/>
    <d v="1899-12-30T00:00:00"/>
    <n v="1"/>
    <x v="0"/>
    <s v="22.21-27 Aug"/>
  </r>
  <r>
    <s v="200800070039"/>
    <x v="7"/>
    <s v="Rampur"/>
    <x v="81"/>
    <x v="103"/>
    <n v="7"/>
    <n v="134.36000000000001"/>
    <n v="5491.31"/>
    <n v="0"/>
    <n v="0"/>
    <n v="0"/>
    <n v="0"/>
    <n v="0"/>
    <n v="0"/>
    <n v="5491"/>
    <x v="0"/>
    <x v="1106"/>
    <x v="1248"/>
    <x v="120"/>
    <n v="0"/>
    <d v="1899-12-30T00:00:00"/>
    <n v="1"/>
    <x v="0"/>
    <s v="22.21-27 Aug"/>
  </r>
  <r>
    <s v="200800070041"/>
    <x v="7"/>
    <s v="Rampur"/>
    <x v="81"/>
    <x v="50"/>
    <n v="7"/>
    <n v="32.480000000000004"/>
    <n v="1260.9784"/>
    <n v="0"/>
    <n v="0"/>
    <n v="0"/>
    <n v="0"/>
    <n v="0"/>
    <n v="0"/>
    <n v="1261"/>
    <x v="0"/>
    <x v="913"/>
    <x v="1249"/>
    <x v="116"/>
    <n v="0"/>
    <d v="1899-12-30T00:00:00"/>
    <n v="1"/>
    <x v="0"/>
    <s v="22.21-27 Aug"/>
  </r>
  <r>
    <s v="200800070042"/>
    <x v="7"/>
    <s v="Rampur"/>
    <x v="81"/>
    <x v="40"/>
    <n v="7"/>
    <n v="18.809999999999999"/>
    <n v="866.53800000000001"/>
    <n v="0"/>
    <n v="0"/>
    <n v="0"/>
    <n v="0"/>
    <n v="0"/>
    <n v="0"/>
    <n v="867"/>
    <x v="0"/>
    <x v="1107"/>
    <x v="1250"/>
    <x v="120"/>
    <n v="0"/>
    <d v="1899-12-30T00:00:00"/>
    <n v="1"/>
    <x v="0"/>
    <s v="22.21-27 Aug"/>
  </r>
  <r>
    <s v="200800070047"/>
    <x v="7"/>
    <s v="Rampur"/>
    <x v="81"/>
    <x v="7"/>
    <n v="14"/>
    <n v="77.569999999999993"/>
    <n v="3167.2924999999996"/>
    <n v="0"/>
    <n v="0"/>
    <n v="0"/>
    <n v="0"/>
    <n v="0"/>
    <n v="0"/>
    <n v="3167"/>
    <x v="0"/>
    <x v="1108"/>
    <x v="1251"/>
    <x v="114"/>
    <n v="0"/>
    <d v="1899-12-30T00:00:00"/>
    <n v="1"/>
    <x v="0"/>
    <s v="22.21-27 Aug"/>
  </r>
  <r>
    <s v="200800070049"/>
    <x v="7"/>
    <s v="Rampur"/>
    <x v="81"/>
    <x v="148"/>
    <n v="14"/>
    <n v="72.580000000000013"/>
    <n v="3001.4024999999997"/>
    <n v="0"/>
    <n v="0"/>
    <n v="0"/>
    <n v="0"/>
    <n v="0"/>
    <n v="0"/>
    <n v="3001"/>
    <x v="0"/>
    <x v="1109"/>
    <x v="1252"/>
    <x v="114"/>
    <n v="0"/>
    <d v="1899-12-30T00:00:00"/>
    <n v="1"/>
    <x v="0"/>
    <s v="22.21-27 Aug"/>
  </r>
  <r>
    <s v="200800070051"/>
    <x v="7"/>
    <s v="Rampur"/>
    <x v="81"/>
    <x v="10"/>
    <n v="5"/>
    <n v="12.25"/>
    <n v="456.26479999999998"/>
    <n v="0"/>
    <n v="0"/>
    <n v="0"/>
    <n v="0"/>
    <n v="0"/>
    <n v="0"/>
    <n v="456"/>
    <x v="0"/>
    <x v="1110"/>
    <x v="1253"/>
    <x v="121"/>
    <n v="0"/>
    <d v="1899-12-30T00:00:00"/>
    <n v="1"/>
    <x v="0"/>
    <s v="22.21-27 Aug"/>
  </r>
  <r>
    <s v="200800070055"/>
    <x v="7"/>
    <s v="Rampur"/>
    <x v="81"/>
    <x v="45"/>
    <n v="8"/>
    <n v="32.699999999999996"/>
    <n v="1329.8125"/>
    <n v="0"/>
    <n v="0"/>
    <n v="0"/>
    <n v="0"/>
    <n v="0"/>
    <n v="0"/>
    <n v="1330"/>
    <x v="0"/>
    <x v="1111"/>
    <x v="1254"/>
    <x v="19"/>
    <n v="0"/>
    <d v="1899-12-30T00:00:00"/>
    <n v="1"/>
    <x v="0"/>
    <s v="22.21-27 Aug"/>
  </r>
  <r>
    <s v="200800070059"/>
    <x v="7"/>
    <s v="Rampur"/>
    <x v="81"/>
    <x v="52"/>
    <n v="14"/>
    <n v="39.729999999999997"/>
    <n v="1580.3028000000002"/>
    <n v="0"/>
    <n v="0"/>
    <n v="0"/>
    <n v="0"/>
    <n v="0"/>
    <n v="0"/>
    <n v="1580"/>
    <x v="0"/>
    <x v="1112"/>
    <x v="1255"/>
    <x v="114"/>
    <n v="0"/>
    <d v="1899-12-30T00:00:00"/>
    <n v="1"/>
    <x v="0"/>
    <s v="22.21-27 Aug"/>
  </r>
  <r>
    <s v="200800070061"/>
    <x v="7"/>
    <s v="Rampur"/>
    <x v="81"/>
    <x v="149"/>
    <n v="14"/>
    <n v="59.510000000000005"/>
    <n v="2373.1750000000002"/>
    <n v="0"/>
    <n v="0"/>
    <n v="0"/>
    <n v="0"/>
    <n v="0"/>
    <n v="0"/>
    <n v="2373"/>
    <x v="0"/>
    <x v="1113"/>
    <x v="1256"/>
    <x v="117"/>
    <n v="0"/>
    <d v="1899-12-30T00:00:00"/>
    <n v="1"/>
    <x v="0"/>
    <s v="22.21-27 Aug"/>
  </r>
  <r>
    <s v="200800070067"/>
    <x v="7"/>
    <s v="Rampur"/>
    <x v="81"/>
    <x v="13"/>
    <n v="1"/>
    <n v="0.96"/>
    <n v="39.36"/>
    <n v="0"/>
    <n v="0"/>
    <n v="0"/>
    <n v="0"/>
    <n v="0"/>
    <n v="0"/>
    <n v="39"/>
    <x v="0"/>
    <x v="1114"/>
    <x v="1257"/>
    <x v="122"/>
    <n v="0"/>
    <d v="1899-12-30T00:00:00"/>
    <n v="1"/>
    <x v="0"/>
    <s v="22.21-27 Aug"/>
  </r>
  <r>
    <s v="200800070070"/>
    <x v="7"/>
    <s v="Rampur"/>
    <x v="81"/>
    <x v="95"/>
    <n v="13"/>
    <n v="44.22"/>
    <n v="1668.7"/>
    <n v="0"/>
    <n v="0"/>
    <n v="0"/>
    <n v="0"/>
    <n v="0"/>
    <n v="0"/>
    <n v="1669"/>
    <x v="0"/>
    <x v="1115"/>
    <x v="1258"/>
    <x v="114"/>
    <n v="0"/>
    <d v="1899-12-30T00:00:00"/>
    <n v="1"/>
    <x v="0"/>
    <s v="22.21-27 Aug"/>
  </r>
  <r>
    <s v="200800070074"/>
    <x v="7"/>
    <s v="Rampur"/>
    <x v="81"/>
    <x v="147"/>
    <n v="7"/>
    <n v="36.06"/>
    <n v="1427.4885000000002"/>
    <n v="0"/>
    <n v="0"/>
    <n v="0"/>
    <n v="0"/>
    <n v="0"/>
    <n v="0"/>
    <n v="1427"/>
    <x v="0"/>
    <x v="1116"/>
    <x v="1259"/>
    <x v="120"/>
    <n v="0"/>
    <d v="1899-12-30T00:00:00"/>
    <n v="1"/>
    <x v="0"/>
    <s v="22.21-27 Aug"/>
  </r>
  <r>
    <s v="200800070082"/>
    <x v="7"/>
    <s v="Rampur"/>
    <x v="81"/>
    <x v="16"/>
    <n v="14"/>
    <n v="53.29999999999999"/>
    <n v="1987.7239999999999"/>
    <n v="0"/>
    <n v="0"/>
    <n v="0"/>
    <n v="0"/>
    <n v="0"/>
    <n v="0"/>
    <n v="1988"/>
    <x v="0"/>
    <x v="1117"/>
    <x v="1260"/>
    <x v="123"/>
    <n v="0"/>
    <d v="2025-05-27T00:00:00"/>
    <n v="1"/>
    <x v="0"/>
    <s v="22.21-27 Aug"/>
  </r>
  <r>
    <s v="200800070083"/>
    <x v="7"/>
    <s v="Rampur"/>
    <x v="81"/>
    <x v="17"/>
    <n v="7"/>
    <n v="26.24"/>
    <n v="995.09109999999998"/>
    <n v="0"/>
    <n v="0"/>
    <n v="0"/>
    <n v="0"/>
    <n v="0"/>
    <n v="0"/>
    <n v="995"/>
    <x v="0"/>
    <x v="1118"/>
    <x v="1261"/>
    <x v="119"/>
    <n v="0"/>
    <d v="2025-06-10T00:00:00"/>
    <n v="1"/>
    <x v="0"/>
    <s v="22.21-27 Aug"/>
  </r>
  <r>
    <s v="200800070085"/>
    <x v="7"/>
    <s v="Rampur"/>
    <x v="81"/>
    <x v="97"/>
    <n v="7"/>
    <n v="13.219999999999999"/>
    <n v="472.11849999999998"/>
    <n v="0"/>
    <n v="0"/>
    <n v="0"/>
    <n v="0"/>
    <n v="0"/>
    <n v="0"/>
    <n v="472"/>
    <x v="0"/>
    <x v="1119"/>
    <x v="1262"/>
    <x v="18"/>
    <n v="0"/>
    <d v="2025-06-30T00:00:00"/>
    <n v="1"/>
    <x v="0"/>
    <s v="22.21-27 Aug"/>
  </r>
  <r>
    <s v="200800070088"/>
    <x v="7"/>
    <s v="Rampur"/>
    <x v="81"/>
    <x v="66"/>
    <n v="14"/>
    <n v="90.49"/>
    <n v="3841.8325"/>
    <n v="0"/>
    <n v="0"/>
    <n v="0"/>
    <n v="0"/>
    <n v="0"/>
    <n v="0"/>
    <n v="3842"/>
    <x v="0"/>
    <x v="1120"/>
    <x v="1263"/>
    <x v="123"/>
    <n v="0"/>
    <d v="2025-08-04T00:00:00"/>
    <n v="1"/>
    <x v="0"/>
    <s v="22.21-27 Aug"/>
  </r>
  <r>
    <s v="200800070089"/>
    <x v="7"/>
    <s v="Rampur"/>
    <x v="81"/>
    <x v="19"/>
    <n v="14"/>
    <n v="65.559999999999988"/>
    <n v="2683.0655999999999"/>
    <n v="0"/>
    <n v="0"/>
    <n v="0"/>
    <n v="0"/>
    <n v="0"/>
    <n v="0"/>
    <n v="2683"/>
    <x v="0"/>
    <x v="1121"/>
    <x v="1264"/>
    <x v="114"/>
    <n v="0"/>
    <d v="2025-08-12T00:00:00"/>
    <n v="1"/>
    <x v="0"/>
    <s v="22.21-27 Aug"/>
  </r>
  <r>
    <s v="200800070090"/>
    <x v="7"/>
    <s v="Rampur"/>
    <x v="81"/>
    <x v="20"/>
    <n v="14"/>
    <n v="89.550000000000011"/>
    <n v="3614.2258000000006"/>
    <n v="0"/>
    <n v="0"/>
    <n v="0"/>
    <n v="0"/>
    <n v="0"/>
    <n v="0"/>
    <n v="3614"/>
    <x v="0"/>
    <x v="1122"/>
    <x v="1265"/>
    <x v="119"/>
    <n v="0"/>
    <d v="2025-08-04T00:00:00"/>
    <n v="1"/>
    <x v="0"/>
    <s v="22.21-27 Aug"/>
  </r>
  <r>
    <s v="200800070092"/>
    <x v="7"/>
    <s v="Rampur"/>
    <x v="81"/>
    <x v="98"/>
    <n v="14"/>
    <n v="173.04999999999998"/>
    <n v="6931.8725000000004"/>
    <n v="0"/>
    <n v="0"/>
    <n v="0"/>
    <n v="0"/>
    <n v="0"/>
    <n v="0"/>
    <n v="6932"/>
    <x v="0"/>
    <x v="34"/>
    <x v="1266"/>
    <x v="115"/>
    <n v="0"/>
    <d v="2025-08-04T00:00:00"/>
    <n v="1"/>
    <x v="0"/>
    <s v="22.21-27 Aug"/>
  </r>
  <r>
    <s v="200800070093"/>
    <x v="7"/>
    <s v="Rampur"/>
    <x v="81"/>
    <x v="153"/>
    <n v="1"/>
    <n v="3.31"/>
    <n v="125.78"/>
    <n v="0"/>
    <n v="0"/>
    <n v="0"/>
    <n v="0"/>
    <n v="0"/>
    <n v="0"/>
    <n v="126"/>
    <x v="0"/>
    <x v="1123"/>
    <x v="1267"/>
    <x v="124"/>
    <n v="0"/>
    <d v="2025-08-19T00:00:00"/>
    <n v="1"/>
    <x v="0"/>
    <s v="22.21-27 Aug"/>
  </r>
  <r>
    <s v="200800070106"/>
    <x v="7"/>
    <s v="Rampur"/>
    <x v="81"/>
    <x v="107"/>
    <n v="7"/>
    <n v="21.28"/>
    <n v="848.68000000000006"/>
    <n v="0"/>
    <n v="0"/>
    <n v="0"/>
    <n v="0"/>
    <n v="0"/>
    <n v="0"/>
    <n v="849"/>
    <x v="0"/>
    <x v="1124"/>
    <x v="1268"/>
    <x v="114"/>
    <n v="0"/>
    <d v="2025-11-17T00:00:00"/>
    <n v="1"/>
    <x v="0"/>
    <s v="22.21-27 Aug"/>
  </r>
  <r>
    <s v="200800070107"/>
    <x v="7"/>
    <s v="Rampur"/>
    <x v="81"/>
    <x v="78"/>
    <n v="12"/>
    <n v="23.14"/>
    <n v="869.22580000000005"/>
    <n v="0"/>
    <n v="0"/>
    <n v="0"/>
    <n v="0"/>
    <n v="0"/>
    <n v="0"/>
    <n v="869"/>
    <x v="0"/>
    <x v="1125"/>
    <x v="1269"/>
    <x v="18"/>
    <n v="0"/>
    <d v="2025-11-17T00:00:00"/>
    <n v="1"/>
    <x v="0"/>
    <s v="22.21-27 Aug"/>
  </r>
  <r>
    <s v="200800070108"/>
    <x v="7"/>
    <s v="Rampur"/>
    <x v="81"/>
    <x v="79"/>
    <n v="14"/>
    <n v="65"/>
    <n v="2573.0368000000003"/>
    <n v="0"/>
    <n v="0"/>
    <n v="0"/>
    <n v="0"/>
    <n v="0"/>
    <n v="0"/>
    <n v="2573"/>
    <x v="0"/>
    <x v="1126"/>
    <x v="1270"/>
    <x v="116"/>
    <n v="0"/>
    <d v="2025-12-08T00:00:00"/>
    <n v="1"/>
    <x v="0"/>
    <s v="22.21-27 Aug"/>
  </r>
  <r>
    <s v="200800070111"/>
    <x v="7"/>
    <s v="Rampur"/>
    <x v="81"/>
    <x v="82"/>
    <n v="14"/>
    <n v="41.1"/>
    <n v="1572.35"/>
    <n v="0"/>
    <n v="0"/>
    <n v="0"/>
    <n v="0"/>
    <n v="0"/>
    <n v="0"/>
    <n v="1572"/>
    <x v="0"/>
    <x v="1127"/>
    <x v="1271"/>
    <x v="123"/>
    <n v="0"/>
    <d v="2026-01-12T00:00:00"/>
    <n v="1"/>
    <x v="0"/>
    <s v="22.21-27 Aug"/>
  </r>
  <r>
    <s v="200800070113"/>
    <x v="7"/>
    <s v="Rampur"/>
    <x v="81"/>
    <x v="83"/>
    <n v="7"/>
    <n v="16.82"/>
    <n v="625.89850000000001"/>
    <n v="0"/>
    <n v="0"/>
    <n v="0"/>
    <n v="0"/>
    <n v="0"/>
    <n v="0"/>
    <n v="626"/>
    <x v="0"/>
    <x v="1128"/>
    <x v="1272"/>
    <x v="118"/>
    <n v="0"/>
    <d v="2026-02-02T00:00:00"/>
    <n v="1"/>
    <x v="0"/>
    <s v="22.21-27 Aug"/>
  </r>
  <r>
    <s v="200800070115"/>
    <x v="7"/>
    <s v="Rampur"/>
    <x v="81"/>
    <x v="28"/>
    <n v="14"/>
    <n v="66.27000000000001"/>
    <n v="2610.7685000000001"/>
    <n v="0"/>
    <n v="0"/>
    <n v="0"/>
    <n v="0"/>
    <n v="0"/>
    <n v="0"/>
    <n v="2611"/>
    <x v="0"/>
    <x v="1129"/>
    <x v="1273"/>
    <x v="120"/>
    <n v="0"/>
    <d v="2026-02-23T00:00:00"/>
    <n v="1"/>
    <x v="0"/>
    <s v="22.21-27 Aug"/>
  </r>
  <r>
    <s v="200800070116"/>
    <x v="7"/>
    <s v="Rampur"/>
    <x v="81"/>
    <x v="29"/>
    <n v="14"/>
    <n v="45.78"/>
    <n v="1805.4974999999997"/>
    <n v="0"/>
    <n v="0"/>
    <n v="0"/>
    <n v="0"/>
    <n v="0"/>
    <n v="0"/>
    <n v="1805"/>
    <x v="0"/>
    <x v="1130"/>
    <x v="1274"/>
    <x v="114"/>
    <n v="0"/>
    <d v="1899-12-30T00:00:00"/>
    <n v="1"/>
    <x v="0"/>
    <s v="22.21-27 Aug"/>
  </r>
  <r>
    <s v="200800070117"/>
    <x v="7"/>
    <s v="Rampur"/>
    <x v="81"/>
    <x v="108"/>
    <n v="14"/>
    <n v="62.64"/>
    <n v="2503.7860999999998"/>
    <n v="0"/>
    <n v="0"/>
    <n v="0"/>
    <n v="0"/>
    <n v="0"/>
    <n v="0"/>
    <n v="2504"/>
    <x v="0"/>
    <x v="1131"/>
    <x v="1275"/>
    <x v="114"/>
    <n v="0"/>
    <d v="1899-12-30T00:00:00"/>
    <n v="1"/>
    <x v="0"/>
    <s v="22.21-27 Aug"/>
  </r>
  <r>
    <s v="200800070119"/>
    <x v="7"/>
    <s v="Rampur"/>
    <x v="81"/>
    <x v="86"/>
    <n v="13"/>
    <n v="55.419999999999995"/>
    <n v="2149.6219000000001"/>
    <n v="0"/>
    <n v="0"/>
    <n v="0"/>
    <n v="0"/>
    <n v="0"/>
    <n v="0"/>
    <n v="2150"/>
    <x v="0"/>
    <x v="1132"/>
    <x v="1276"/>
    <x v="114"/>
    <n v="0"/>
    <d v="2026-01-27T00:00:00"/>
    <n v="1"/>
    <x v="0"/>
    <s v="22.21-27 Aug"/>
  </r>
  <r>
    <s v="200800070120"/>
    <x v="7"/>
    <s v="Rampur"/>
    <x v="81"/>
    <x v="155"/>
    <n v="14"/>
    <n v="44.97"/>
    <n v="1686.2249999999999"/>
    <n v="0"/>
    <n v="0"/>
    <n v="0"/>
    <n v="0"/>
    <n v="0"/>
    <n v="0"/>
    <n v="1686"/>
    <x v="0"/>
    <x v="1133"/>
    <x v="1277"/>
    <x v="114"/>
    <n v="0"/>
    <d v="2026-03-16T00:00:00"/>
    <n v="1"/>
    <x v="0"/>
    <s v="22.21-27 Aug"/>
  </r>
  <r>
    <s v="200800070121"/>
    <x v="7"/>
    <s v="Rampur"/>
    <x v="81"/>
    <x v="109"/>
    <n v="7"/>
    <n v="23.910000000000004"/>
    <n v="897.78000000000009"/>
    <n v="0"/>
    <n v="0"/>
    <n v="0"/>
    <n v="0"/>
    <n v="0"/>
    <n v="0"/>
    <n v="898"/>
    <x v="0"/>
    <x v="1134"/>
    <x v="1278"/>
    <x v="123"/>
    <n v="0"/>
    <d v="2026-03-16T00:00:00"/>
    <n v="1"/>
    <x v="0"/>
    <s v="22.21-27 Aug"/>
  </r>
  <r>
    <s v="200800070122"/>
    <x v="7"/>
    <s v="Rampur"/>
    <x v="81"/>
    <x v="156"/>
    <n v="13"/>
    <n v="34.669999999999995"/>
    <n v="1360.39"/>
    <n v="0"/>
    <n v="0"/>
    <n v="0"/>
    <n v="0"/>
    <n v="0"/>
    <n v="0"/>
    <n v="1360"/>
    <x v="0"/>
    <x v="1135"/>
    <x v="1279"/>
    <x v="19"/>
    <n v="0"/>
    <d v="2026-03-16T00:00:00"/>
    <n v="1"/>
    <x v="0"/>
    <s v="22.21-27 Aug"/>
  </r>
  <r>
    <s v="200800070124"/>
    <x v="7"/>
    <s v="Rampur"/>
    <x v="81"/>
    <x v="157"/>
    <n v="6"/>
    <n v="14.379999999999999"/>
    <n v="532.03219999999999"/>
    <n v="0"/>
    <n v="0"/>
    <n v="0"/>
    <n v="0"/>
    <n v="0"/>
    <n v="0"/>
    <n v="532"/>
    <x v="0"/>
    <x v="1136"/>
    <x v="1280"/>
    <x v="116"/>
    <n v="0"/>
    <d v="2026-03-23T00:00:00"/>
    <n v="1"/>
    <x v="0"/>
    <s v="22.21-27 Aug"/>
  </r>
  <r>
    <s v="200800070127"/>
    <x v="7"/>
    <s v="Rampur"/>
    <x v="81"/>
    <x v="158"/>
    <n v="6"/>
    <n v="21.959999999999997"/>
    <n v="814.64709999999991"/>
    <n v="0"/>
    <n v="0"/>
    <n v="0"/>
    <n v="0"/>
    <n v="0"/>
    <n v="0"/>
    <n v="815"/>
    <x v="0"/>
    <x v="1137"/>
    <x v="1281"/>
    <x v="119"/>
    <n v="0"/>
    <d v="2026-04-13T00:00:00"/>
    <n v="1"/>
    <x v="0"/>
    <s v="22.21-27 Aug"/>
  </r>
  <r>
    <s v="200800070128"/>
    <x v="7"/>
    <s v="Rampur"/>
    <x v="81"/>
    <x v="111"/>
    <n v="7"/>
    <n v="22.08"/>
    <n v="890.04050000000007"/>
    <n v="0"/>
    <n v="0"/>
    <n v="0"/>
    <n v="0"/>
    <n v="0"/>
    <n v="0"/>
    <n v="890"/>
    <x v="0"/>
    <x v="1138"/>
    <x v="1282"/>
    <x v="124"/>
    <n v="0"/>
    <d v="2026-04-20T00:00:00"/>
    <n v="1"/>
    <x v="0"/>
    <s v="22.21-27 Aug"/>
  </r>
  <r>
    <s v="200800070130"/>
    <x v="7"/>
    <s v="Rampur"/>
    <x v="81"/>
    <x v="112"/>
    <n v="14"/>
    <n v="175.89"/>
    <n v="6599.9937999999993"/>
    <n v="0"/>
    <n v="0"/>
    <n v="0"/>
    <n v="0"/>
    <n v="0"/>
    <n v="0"/>
    <n v="6600"/>
    <x v="0"/>
    <x v="1139"/>
    <x v="1283"/>
    <x v="120"/>
    <n v="0"/>
    <d v="2026-05-18T00:00:00"/>
    <n v="1"/>
    <x v="0"/>
    <s v="22.21-27 Aug"/>
  </r>
  <r>
    <s v="200800070132"/>
    <x v="7"/>
    <s v="Rampur"/>
    <x v="81"/>
    <x v="159"/>
    <n v="14"/>
    <n v="27.259999999999998"/>
    <n v="1028.8047999999999"/>
    <n v="0"/>
    <n v="0"/>
    <n v="0"/>
    <n v="0"/>
    <n v="0"/>
    <n v="0"/>
    <n v="1029"/>
    <x v="0"/>
    <x v="1140"/>
    <x v="1284"/>
    <x v="114"/>
    <n v="0"/>
    <d v="2026-06-22T00:00:00"/>
    <n v="1"/>
    <x v="0"/>
    <s v="22.21-27 Aug"/>
  </r>
  <r>
    <s v="200800070133"/>
    <x v="7"/>
    <s v="Rampur"/>
    <x v="81"/>
    <x v="160"/>
    <n v="13"/>
    <n v="44.87"/>
    <n v="1722.6016999999999"/>
    <n v="0"/>
    <n v="0"/>
    <n v="0"/>
    <n v="0"/>
    <n v="0"/>
    <n v="0"/>
    <n v="1723"/>
    <x v="0"/>
    <x v="1141"/>
    <x v="1285"/>
    <x v="114"/>
    <n v="0"/>
    <d v="2026-06-30T00:00:00"/>
    <n v="1"/>
    <x v="0"/>
    <s v="22.21-27 Aug"/>
  </r>
  <r>
    <s v="200800070135"/>
    <x v="7"/>
    <s v="Rampur"/>
    <x v="81"/>
    <x v="115"/>
    <n v="13"/>
    <n v="30.339999999999996"/>
    <n v="1145.1910999999998"/>
    <n v="0"/>
    <n v="0"/>
    <n v="0"/>
    <n v="0"/>
    <n v="0"/>
    <n v="0"/>
    <n v="1145"/>
    <x v="0"/>
    <x v="1142"/>
    <x v="1286"/>
    <x v="120"/>
    <n v="0"/>
    <d v="2026-08-10T00:00:00"/>
    <n v="1"/>
    <x v="0"/>
    <s v="22.21-27 Aug"/>
  </r>
  <r>
    <s v="200800070137"/>
    <x v="7"/>
    <s v="Rampur"/>
    <x v="81"/>
    <x v="161"/>
    <n v="14"/>
    <n v="86.059999999999988"/>
    <n v="3449.5899999999997"/>
    <n v="0"/>
    <n v="0"/>
    <n v="0"/>
    <n v="0"/>
    <n v="0"/>
    <n v="0"/>
    <n v="3450"/>
    <x v="0"/>
    <x v="1143"/>
    <x v="1287"/>
    <x v="18"/>
    <n v="0"/>
    <d v="2026-08-17T00:00:00"/>
    <n v="1"/>
    <x v="0"/>
    <s v="22.21-27 Aug"/>
  </r>
  <r>
    <s v="200800070138"/>
    <x v="7"/>
    <s v="Rampur"/>
    <x v="81"/>
    <x v="162"/>
    <n v="14"/>
    <n v="77.779999999999987"/>
    <n v="3206.1192000000001"/>
    <n v="0"/>
    <n v="0"/>
    <n v="0"/>
    <n v="0"/>
    <n v="0"/>
    <n v="0"/>
    <n v="3206"/>
    <x v="0"/>
    <x v="1144"/>
    <x v="1288"/>
    <x v="121"/>
    <n v="0"/>
    <d v="2026-08-17T00:00:00"/>
    <n v="1"/>
    <x v="0"/>
    <s v="22.21-27 Aug"/>
  </r>
  <r>
    <s v="200800070139"/>
    <x v="7"/>
    <s v="Rampur"/>
    <x v="81"/>
    <x v="163"/>
    <n v="9"/>
    <n v="33.769999999999996"/>
    <n v="1335.55"/>
    <n v="0"/>
    <n v="0"/>
    <n v="0"/>
    <n v="0"/>
    <n v="0"/>
    <n v="0"/>
    <n v="1336"/>
    <x v="0"/>
    <x v="1145"/>
    <x v="1289"/>
    <x v="18"/>
    <n v="0"/>
    <d v="2026-08-24T00:00:00"/>
    <n v="1"/>
    <x v="0"/>
    <s v="22.21-27 Aug"/>
  </r>
  <r>
    <s v="200800070140"/>
    <x v="7"/>
    <s v="Rampur"/>
    <x v="81"/>
    <x v="164"/>
    <n v="14"/>
    <n v="92.449999999999989"/>
    <n v="3593.6538"/>
    <n v="0"/>
    <n v="0"/>
    <n v="0"/>
    <n v="0"/>
    <n v="0"/>
    <n v="0"/>
    <n v="3594"/>
    <x v="0"/>
    <x v="1146"/>
    <x v="1290"/>
    <x v="116"/>
    <n v="0"/>
    <d v="2026-08-24T00:00:00"/>
    <n v="1"/>
    <x v="0"/>
    <s v="22.21-27 Aug"/>
  </r>
  <r>
    <s v="200800070141"/>
    <x v="7"/>
    <s v="Rampur"/>
    <x v="81"/>
    <x v="165"/>
    <n v="13"/>
    <n v="63.9"/>
    <n v="2396.8813999999998"/>
    <n v="0"/>
    <n v="0"/>
    <n v="0"/>
    <n v="0"/>
    <n v="0"/>
    <n v="0"/>
    <n v="2397"/>
    <x v="0"/>
    <x v="120"/>
    <x v="121"/>
    <x v="29"/>
    <n v="0"/>
    <d v="1899-12-30T00:00:00"/>
    <n v="1"/>
    <x v="1"/>
    <s v="22.21-27 Aug"/>
  </r>
  <r>
    <s v="200800080002"/>
    <x v="7"/>
    <s v="Ningni"/>
    <x v="82"/>
    <x v="0"/>
    <n v="12"/>
    <n v="490.6"/>
    <n v="19811.3567"/>
    <n v="0"/>
    <n v="0"/>
    <n v="0"/>
    <n v="0"/>
    <n v="0"/>
    <n v="0"/>
    <n v="19811"/>
    <x v="0"/>
    <x v="1147"/>
    <x v="1291"/>
    <x v="124"/>
    <n v="0"/>
    <d v="2025-05-27T00:00:00"/>
    <n v="1"/>
    <x v="0"/>
    <s v="22.21-27 Aug"/>
  </r>
  <r>
    <s v="200800090002"/>
    <x v="7"/>
    <s v="MASHMANO"/>
    <x v="83"/>
    <x v="0"/>
    <n v="1"/>
    <n v="2"/>
    <n v="88.5"/>
    <n v="0"/>
    <n v="0"/>
    <n v="0"/>
    <n v="0"/>
    <n v="0"/>
    <n v="0"/>
    <n v="89"/>
    <x v="0"/>
    <x v="877"/>
    <x v="1292"/>
    <x v="38"/>
    <n v="0"/>
    <d v="1899-12-30T00:00:00"/>
    <n v="1"/>
    <x v="0"/>
    <s v="22.21-27 Aug"/>
  </r>
  <r>
    <s v="200800090006"/>
    <x v="7"/>
    <s v="MASHMANO"/>
    <x v="83"/>
    <x v="58"/>
    <n v="11"/>
    <n v="50.57"/>
    <n v="2030.2843000000003"/>
    <n v="0"/>
    <n v="0"/>
    <n v="0"/>
    <n v="0"/>
    <n v="0"/>
    <n v="0"/>
    <n v="2030"/>
    <x v="0"/>
    <x v="1148"/>
    <x v="1293"/>
    <x v="38"/>
    <n v="0"/>
    <d v="2025-09-08T00:00:00"/>
    <n v="1"/>
    <x v="0"/>
    <s v="22.21-27 Aug"/>
  </r>
  <r>
    <s v="200800090011"/>
    <x v="7"/>
    <s v="MASHMANO"/>
    <x v="83"/>
    <x v="33"/>
    <n v="9"/>
    <n v="316.43"/>
    <n v="13209.203099999999"/>
    <n v="0"/>
    <n v="0"/>
    <n v="0"/>
    <n v="0"/>
    <n v="0"/>
    <n v="0"/>
    <n v="13209"/>
    <x v="0"/>
    <x v="1149"/>
    <x v="1294"/>
    <x v="38"/>
    <n v="0"/>
    <d v="2025-11-25T00:00:00"/>
    <n v="1"/>
    <x v="0"/>
    <s v="22.21-27 Aug"/>
  </r>
  <r>
    <s v="200800090021"/>
    <x v="7"/>
    <s v="MASHMANO"/>
    <x v="83"/>
    <x v="59"/>
    <n v="11"/>
    <n v="39.24"/>
    <n v="1561.9081000000001"/>
    <n v="0"/>
    <n v="0"/>
    <n v="0"/>
    <n v="0"/>
    <n v="0"/>
    <n v="0"/>
    <n v="1562"/>
    <x v="0"/>
    <x v="747"/>
    <x v="1295"/>
    <x v="19"/>
    <n v="0"/>
    <d v="2026-03-23T00:00:00"/>
    <n v="1"/>
    <x v="0"/>
    <s v="22.21-27 Aug"/>
  </r>
  <r>
    <s v="200800100002"/>
    <x v="7"/>
    <s v="PAHARKESA"/>
    <x v="84"/>
    <x v="0"/>
    <n v="7"/>
    <n v="365.40999999999997"/>
    <n v="17870.079099999999"/>
    <n v="0"/>
    <n v="0"/>
    <n v="1277.3499999999985"/>
    <n v="0"/>
    <n v="0"/>
    <n v="0"/>
    <n v="16593"/>
    <x v="0"/>
    <x v="1150"/>
    <x v="1296"/>
    <x v="113"/>
    <s v="STATE BANK OF INDIA"/>
    <d v="1899-12-30T00:00:00"/>
    <n v="1"/>
    <x v="0"/>
    <s v="22.21-27 Aug"/>
  </r>
  <r>
    <s v="200800100004"/>
    <x v="7"/>
    <s v="PAHARKESA"/>
    <x v="84"/>
    <x v="1"/>
    <n v="7"/>
    <n v="25.04"/>
    <n v="1133.6592999999998"/>
    <n v="0"/>
    <n v="0"/>
    <n v="0"/>
    <n v="0"/>
    <n v="0"/>
    <n v="0"/>
    <n v="1134"/>
    <x v="0"/>
    <x v="1151"/>
    <x v="1297"/>
    <x v="18"/>
    <n v="0"/>
    <d v="1899-12-30T00:00:00"/>
    <n v="1"/>
    <x v="0"/>
    <s v="22.21-27 Aug"/>
  </r>
  <r>
    <s v="200800100007"/>
    <x v="7"/>
    <s v="PAHARKESA"/>
    <x v="84"/>
    <x v="87"/>
    <n v="7"/>
    <n v="139.31"/>
    <n v="6326.6990000000005"/>
    <n v="0"/>
    <n v="0"/>
    <n v="0"/>
    <n v="0"/>
    <n v="0"/>
    <n v="0"/>
    <n v="6327"/>
    <x v="0"/>
    <x v="1152"/>
    <x v="1298"/>
    <x v="18"/>
    <n v="0"/>
    <d v="1899-12-30T00:00:00"/>
    <n v="1"/>
    <x v="0"/>
    <s v="22.21-27 Aug"/>
  </r>
  <r>
    <s v="200800100016"/>
    <x v="7"/>
    <s v="PAHARKESA"/>
    <x v="84"/>
    <x v="3"/>
    <n v="7"/>
    <n v="18.950000000000003"/>
    <n v="805.49569999999994"/>
    <n v="0"/>
    <n v="0"/>
    <n v="0"/>
    <n v="0"/>
    <n v="0"/>
    <n v="0"/>
    <n v="805"/>
    <x v="0"/>
    <x v="1153"/>
    <x v="1299"/>
    <x v="125"/>
    <n v="0"/>
    <d v="1899-12-30T00:00:00"/>
    <n v="1"/>
    <x v="0"/>
    <s v="22.21-27 Aug"/>
  </r>
  <r>
    <s v="200800100022"/>
    <x v="7"/>
    <s v="PAHARKESA"/>
    <x v="84"/>
    <x v="36"/>
    <n v="7"/>
    <n v="19.600000000000001"/>
    <n v="976.1708000000001"/>
    <n v="0"/>
    <n v="0"/>
    <n v="0"/>
    <n v="0"/>
    <n v="0"/>
    <n v="0"/>
    <n v="976"/>
    <x v="0"/>
    <x v="1154"/>
    <x v="1300"/>
    <x v="126"/>
    <n v="0"/>
    <d v="1899-12-30T00:00:00"/>
    <n v="1"/>
    <x v="0"/>
    <s v="22.21-27 Aug"/>
  </r>
  <r>
    <s v="200800100024"/>
    <x v="7"/>
    <s v="PAHARKESA"/>
    <x v="84"/>
    <x v="47"/>
    <n v="7"/>
    <n v="24.18"/>
    <n v="1033.6086"/>
    <n v="0"/>
    <n v="0"/>
    <n v="0"/>
    <n v="0"/>
    <n v="0"/>
    <n v="0"/>
    <n v="1034"/>
    <x v="0"/>
    <x v="1155"/>
    <x v="1301"/>
    <x v="127"/>
    <n v="0"/>
    <d v="2025-07-05T00:00:00"/>
    <n v="1"/>
    <x v="0"/>
    <s v="22.21-27 Aug"/>
  </r>
  <r>
    <s v="200800100031"/>
    <x v="7"/>
    <s v="PAHARKESA"/>
    <x v="84"/>
    <x v="55"/>
    <n v="7"/>
    <n v="16.66"/>
    <n v="619.19489999999996"/>
    <n v="0"/>
    <n v="0"/>
    <n v="0"/>
    <n v="0"/>
    <n v="0"/>
    <n v="0"/>
    <n v="619"/>
    <x v="0"/>
    <x v="1156"/>
    <x v="1302"/>
    <x v="128"/>
    <n v="0"/>
    <d v="2025-05-19T00:00:00"/>
    <n v="1"/>
    <x v="0"/>
    <s v="22.21-27 Aug"/>
  </r>
  <r>
    <s v="200800100035"/>
    <x v="7"/>
    <s v="PAHARKESA"/>
    <x v="84"/>
    <x v="48"/>
    <n v="7"/>
    <n v="11.51"/>
    <n v="530.02099999999996"/>
    <n v="0"/>
    <n v="0"/>
    <n v="0"/>
    <n v="0"/>
    <n v="0"/>
    <n v="0"/>
    <n v="530"/>
    <x v="0"/>
    <x v="1157"/>
    <x v="1303"/>
    <x v="127"/>
    <n v="0"/>
    <d v="2025-06-04T00:00:00"/>
    <n v="1"/>
    <x v="0"/>
    <s v="22.21-27 Aug"/>
  </r>
  <r>
    <s v="200800100037"/>
    <x v="7"/>
    <s v="PAHARKESA"/>
    <x v="84"/>
    <x v="91"/>
    <n v="7"/>
    <n v="36.119999999999997"/>
    <n v="1628.9015000000002"/>
    <n v="0"/>
    <n v="0"/>
    <n v="0"/>
    <n v="0"/>
    <n v="0"/>
    <n v="0"/>
    <n v="1629"/>
    <x v="0"/>
    <x v="1158"/>
    <x v="1304"/>
    <x v="127"/>
    <n v="0"/>
    <d v="2025-09-23T00:00:00"/>
    <n v="1"/>
    <x v="0"/>
    <s v="22.21-27 Aug"/>
  </r>
  <r>
    <s v="200800100057"/>
    <x v="7"/>
    <s v="PAHARKESA"/>
    <x v="84"/>
    <x v="99"/>
    <n v="4"/>
    <n v="6.51"/>
    <n v="284.76409999999998"/>
    <n v="0"/>
    <n v="0"/>
    <n v="0"/>
    <n v="0"/>
    <n v="0"/>
    <n v="0"/>
    <n v="285"/>
    <x v="0"/>
    <x v="1159"/>
    <x v="1305"/>
    <x v="129"/>
    <n v="0"/>
    <d v="2025-11-17T00:00:00"/>
    <n v="1"/>
    <x v="0"/>
    <s v="22.21-27 Aug"/>
  </r>
  <r>
    <s v="200800100058"/>
    <x v="7"/>
    <s v="PAHARKESA"/>
    <x v="84"/>
    <x v="51"/>
    <n v="7"/>
    <n v="16.970000000000002"/>
    <n v="1125.3920000000001"/>
    <n v="0"/>
    <n v="0"/>
    <n v="0"/>
    <n v="0"/>
    <n v="0"/>
    <n v="0"/>
    <n v="1125"/>
    <x v="0"/>
    <x v="1160"/>
    <x v="1306"/>
    <x v="127"/>
    <n v="0"/>
    <d v="2025-11-17T00:00:00"/>
    <n v="1"/>
    <x v="0"/>
    <s v="22.21-27 Aug"/>
  </r>
  <r>
    <s v="200800100059"/>
    <x v="7"/>
    <s v="PAHARKESA"/>
    <x v="84"/>
    <x v="52"/>
    <n v="7"/>
    <n v="39.22"/>
    <n v="2193.6239999999998"/>
    <n v="0"/>
    <n v="0"/>
    <n v="0"/>
    <n v="0"/>
    <n v="0"/>
    <n v="0"/>
    <n v="2194"/>
    <x v="0"/>
    <x v="1161"/>
    <x v="1307"/>
    <x v="18"/>
    <n v="0"/>
    <d v="2026-02-23T00:00:00"/>
    <n v="1"/>
    <x v="0"/>
    <s v="22.21-27 Aug"/>
  </r>
  <r>
    <s v="200800100062"/>
    <x v="7"/>
    <s v="PAHARKESA"/>
    <x v="84"/>
    <x v="63"/>
    <n v="7"/>
    <n v="13.899999999999999"/>
    <n v="931.62200000000007"/>
    <n v="0"/>
    <n v="0"/>
    <n v="0"/>
    <n v="0"/>
    <n v="0"/>
    <n v="0"/>
    <n v="932"/>
    <x v="0"/>
    <x v="1145"/>
    <x v="1308"/>
    <x v="127"/>
    <n v="0"/>
    <d v="2026-02-23T00:00:00"/>
    <n v="1"/>
    <x v="0"/>
    <s v="22.21-27 Aug"/>
  </r>
  <r>
    <s v="200800100068"/>
    <x v="7"/>
    <s v="PAHARKESA"/>
    <x v="84"/>
    <x v="154"/>
    <n v="1"/>
    <n v="1.33"/>
    <n v="52.8675"/>
    <n v="0"/>
    <n v="0"/>
    <n v="0"/>
    <n v="0"/>
    <n v="0"/>
    <n v="0"/>
    <n v="53"/>
    <x v="0"/>
    <x v="641"/>
    <x v="1309"/>
    <x v="130"/>
    <n v="0"/>
    <d v="2026-04-20T00:00:00"/>
    <n v="1"/>
    <x v="0"/>
    <s v="22.21-27 Aug"/>
  </r>
  <r>
    <s v="200800100069"/>
    <x v="7"/>
    <s v="PAHARKESA"/>
    <x v="84"/>
    <x v="100"/>
    <n v="7"/>
    <n v="11.200000000000001"/>
    <n v="515.69460000000004"/>
    <n v="0"/>
    <n v="0"/>
    <n v="0"/>
    <n v="0"/>
    <n v="0"/>
    <n v="0"/>
    <n v="516"/>
    <x v="0"/>
    <x v="1162"/>
    <x v="1310"/>
    <x v="127"/>
    <n v="0"/>
    <d v="2026-04-20T00:00:00"/>
    <n v="1"/>
    <x v="0"/>
    <s v="22.21-27 Aug"/>
  </r>
  <r>
    <s v="200800100070"/>
    <x v="7"/>
    <s v="PAHARKESA"/>
    <x v="84"/>
    <x v="95"/>
    <n v="7"/>
    <n v="22.61"/>
    <n v="980.55909999999994"/>
    <n v="0"/>
    <n v="0"/>
    <n v="0"/>
    <n v="0"/>
    <n v="0"/>
    <n v="0"/>
    <n v="981"/>
    <x v="0"/>
    <x v="1163"/>
    <x v="1311"/>
    <x v="128"/>
    <n v="0"/>
    <d v="2026-04-28T00:00:00"/>
    <n v="1"/>
    <x v="0"/>
    <s v="22.21-27 Aug"/>
  </r>
  <r>
    <s v="200800100071"/>
    <x v="7"/>
    <s v="PAHARKESA"/>
    <x v="84"/>
    <x v="101"/>
    <n v="7"/>
    <n v="23.759999999999998"/>
    <n v="1091.2636"/>
    <n v="0"/>
    <n v="0"/>
    <n v="0"/>
    <n v="0"/>
    <n v="0"/>
    <n v="0"/>
    <n v="1091"/>
    <x v="0"/>
    <x v="1164"/>
    <x v="1312"/>
    <x v="19"/>
    <n v="0"/>
    <d v="2026-04-28T00:00:00"/>
    <n v="1"/>
    <x v="0"/>
    <s v="22.21-27 Aug"/>
  </r>
  <r>
    <s v="200800100072"/>
    <x v="7"/>
    <s v="PAHARKESA"/>
    <x v="84"/>
    <x v="102"/>
    <n v="7"/>
    <n v="8.9500000000000011"/>
    <n v="615.29809999999998"/>
    <n v="0"/>
    <n v="0"/>
    <n v="0"/>
    <n v="0"/>
    <n v="0"/>
    <n v="0"/>
    <n v="615"/>
    <x v="0"/>
    <x v="1165"/>
    <x v="1313"/>
    <x v="113"/>
    <n v="0"/>
    <d v="2026-08-10T00:00:00"/>
    <n v="1"/>
    <x v="0"/>
    <s v="22.21-27 Aug"/>
  </r>
  <r>
    <s v="200800100073"/>
    <x v="7"/>
    <s v="PAHARKESA"/>
    <x v="84"/>
    <x v="150"/>
    <n v="7"/>
    <n v="36.18"/>
    <n v="1852.9976000000001"/>
    <n v="0"/>
    <n v="0"/>
    <n v="0"/>
    <n v="0"/>
    <n v="0"/>
    <n v="0"/>
    <n v="1853"/>
    <x v="0"/>
    <x v="97"/>
    <x v="1314"/>
    <x v="131"/>
    <n v="0"/>
    <d v="2026-08-10T00:00:00"/>
    <n v="1"/>
    <x v="0"/>
    <s v="22.21-27 Aug"/>
  </r>
  <r>
    <s v="200800100074"/>
    <x v="7"/>
    <s v="PAHARKESA"/>
    <x v="84"/>
    <x v="147"/>
    <n v="7"/>
    <n v="28.5"/>
    <n v="1030.4255000000001"/>
    <n v="0"/>
    <n v="0"/>
    <n v="0"/>
    <n v="0"/>
    <n v="0"/>
    <n v="0"/>
    <n v="1030"/>
    <x v="0"/>
    <x v="1166"/>
    <x v="1315"/>
    <x v="127"/>
    <n v="0"/>
    <d v="2026-07-20T00:00:00"/>
    <n v="1"/>
    <x v="0"/>
    <s v="22.21-27 Aug"/>
  </r>
  <r>
    <s v="200800260002"/>
    <x v="7"/>
    <s v="CHHARDA"/>
    <x v="85"/>
    <x v="0"/>
    <n v="14"/>
    <n v="541.36"/>
    <n v="22915.0573"/>
    <n v="0"/>
    <n v="0"/>
    <n v="5516.0799999999981"/>
    <n v="0"/>
    <n v="0"/>
    <n v="0"/>
    <n v="17399"/>
    <x v="0"/>
    <x v="1167"/>
    <x v="1316"/>
    <x v="19"/>
    <s v="STATE BANK OF INDIA"/>
    <d v="1899-12-30T00:00:00"/>
    <n v="1"/>
    <x v="0"/>
    <s v="22.21-27 Aug"/>
  </r>
  <r>
    <s v="200800260006"/>
    <x v="7"/>
    <s v="CHHARDA"/>
    <x v="85"/>
    <x v="58"/>
    <n v="7"/>
    <n v="41.97"/>
    <n v="1612.672"/>
    <n v="0"/>
    <n v="0"/>
    <n v="0"/>
    <n v="0"/>
    <n v="0"/>
    <n v="0"/>
    <n v="1613"/>
    <x v="0"/>
    <x v="1168"/>
    <x v="1317"/>
    <x v="131"/>
    <n v="0"/>
    <d v="1899-12-30T00:00:00"/>
    <n v="1"/>
    <x v="0"/>
    <s v="22.21-27 Aug"/>
  </r>
  <r>
    <s v="200800260008"/>
    <x v="7"/>
    <s v="CHHARDA"/>
    <x v="85"/>
    <x v="31"/>
    <n v="14"/>
    <n v="52.11"/>
    <n v="2189.8866000000003"/>
    <n v="0"/>
    <n v="0"/>
    <n v="0"/>
    <n v="0"/>
    <n v="0"/>
    <n v="0"/>
    <n v="2190"/>
    <x v="0"/>
    <x v="1169"/>
    <x v="1318"/>
    <x v="19"/>
    <n v="0"/>
    <d v="2025-06-04T00:00:00"/>
    <n v="1"/>
    <x v="0"/>
    <s v="22.21-27 Aug"/>
  </r>
  <r>
    <s v="200800260011"/>
    <x v="7"/>
    <s v="CHHARDA"/>
    <x v="85"/>
    <x v="33"/>
    <n v="6"/>
    <n v="9.7200000000000006"/>
    <n v="520.68240000000003"/>
    <n v="0"/>
    <n v="0"/>
    <n v="0"/>
    <n v="0"/>
    <n v="0"/>
    <n v="0"/>
    <n v="521"/>
    <x v="0"/>
    <x v="543"/>
    <x v="1319"/>
    <x v="131"/>
    <n v="0"/>
    <d v="2025-06-04T00:00:00"/>
    <n v="1"/>
    <x v="0"/>
    <s v="22.21-27 Aug"/>
  </r>
  <r>
    <s v="200800260013"/>
    <x v="7"/>
    <s v="CHHARDA"/>
    <x v="85"/>
    <x v="22"/>
    <n v="7"/>
    <n v="26.84"/>
    <n v="1162.922"/>
    <n v="0"/>
    <n v="0"/>
    <n v="0"/>
    <n v="0"/>
    <n v="0"/>
    <n v="0"/>
    <n v="1163"/>
    <x v="0"/>
    <x v="1170"/>
    <x v="1320"/>
    <x v="19"/>
    <n v="0"/>
    <d v="2025-06-17T00:00:00"/>
    <n v="1"/>
    <x v="0"/>
    <s v="22.21-27 Aug"/>
  </r>
  <r>
    <s v="200800270004"/>
    <x v="7"/>
    <s v="NADI NAGRA 2"/>
    <x v="86"/>
    <x v="1"/>
    <n v="8"/>
    <n v="21"/>
    <n v="1146.2888"/>
    <n v="0"/>
    <n v="0"/>
    <n v="0"/>
    <n v="0"/>
    <n v="0"/>
    <n v="0"/>
    <n v="1146"/>
    <x v="0"/>
    <x v="966"/>
    <x v="1321"/>
    <x v="119"/>
    <n v="0"/>
    <d v="2025-09-08T00:00:00"/>
    <n v="1"/>
    <x v="0"/>
    <s v="22.21-27 Aug"/>
  </r>
  <r>
    <s v="200800270006"/>
    <x v="7"/>
    <s v="NADI NAGRA 2"/>
    <x v="86"/>
    <x v="58"/>
    <n v="1"/>
    <n v="5.48"/>
    <n v="210.81560000000002"/>
    <n v="0"/>
    <n v="0"/>
    <n v="0"/>
    <n v="0"/>
    <n v="0"/>
    <n v="0"/>
    <n v="211"/>
    <x v="0"/>
    <x v="1171"/>
    <x v="1322"/>
    <x v="121"/>
    <n v="0"/>
    <d v="2025-09-23T00:00:00"/>
    <n v="1"/>
    <x v="0"/>
    <s v="22.21-27 Aug"/>
  </r>
  <r>
    <s v="200800270007"/>
    <x v="7"/>
    <s v="NADI NAGRA 2"/>
    <x v="86"/>
    <x v="87"/>
    <n v="7"/>
    <n v="19.66"/>
    <n v="980.94220000000007"/>
    <n v="0"/>
    <n v="0"/>
    <n v="0"/>
    <n v="0"/>
    <n v="0"/>
    <n v="0"/>
    <n v="981"/>
    <x v="0"/>
    <x v="1172"/>
    <x v="1323"/>
    <x v="118"/>
    <n v="0"/>
    <d v="2025-07-21T00:00:00"/>
    <n v="1"/>
    <x v="0"/>
    <s v="22.21-27 Aug"/>
  </r>
  <r>
    <s v="200800270010"/>
    <x v="7"/>
    <s v="NADI NAGRA 2"/>
    <x v="86"/>
    <x v="2"/>
    <n v="14"/>
    <n v="116.15999999999998"/>
    <n v="4503.0318000000007"/>
    <n v="0"/>
    <n v="0"/>
    <n v="0"/>
    <n v="0"/>
    <n v="0"/>
    <n v="0"/>
    <n v="4503"/>
    <x v="0"/>
    <x v="1173"/>
    <x v="1324"/>
    <x v="117"/>
    <n v="0"/>
    <d v="2025-07-21T00:00:00"/>
    <n v="1"/>
    <x v="0"/>
    <s v="22.21-27 Aug"/>
  </r>
  <r>
    <s v="200800270012"/>
    <x v="7"/>
    <s v="NADI NAGRA 2"/>
    <x v="86"/>
    <x v="34"/>
    <n v="14"/>
    <n v="23.380000000000003"/>
    <n v="926.61699999999996"/>
    <n v="0"/>
    <n v="0"/>
    <n v="0"/>
    <n v="0"/>
    <n v="0"/>
    <n v="0"/>
    <n v="927"/>
    <x v="0"/>
    <x v="1100"/>
    <x v="1325"/>
    <x v="18"/>
    <n v="0"/>
    <d v="2025-08-19T00:00:00"/>
    <n v="1"/>
    <x v="0"/>
    <s v="22.21-27 Aug"/>
  </r>
  <r>
    <s v="200800270013"/>
    <x v="7"/>
    <s v="NADI NAGRA 2"/>
    <x v="86"/>
    <x v="22"/>
    <n v="11"/>
    <n v="42.680000000000007"/>
    <n v="1841.0619999999999"/>
    <n v="0"/>
    <n v="0"/>
    <n v="0"/>
    <n v="0"/>
    <n v="0"/>
    <n v="0"/>
    <n v="1841"/>
    <x v="0"/>
    <x v="1174"/>
    <x v="1326"/>
    <x v="116"/>
    <n v="0"/>
    <d v="2025-08-19T00:00:00"/>
    <n v="1"/>
    <x v="0"/>
    <s v="22.21-27 Aug"/>
  </r>
  <r>
    <s v="200800270015"/>
    <x v="7"/>
    <s v="NADI NAGRA 2"/>
    <x v="86"/>
    <x v="93"/>
    <n v="14"/>
    <n v="25.2"/>
    <n v="969.14199999999994"/>
    <n v="0"/>
    <n v="0"/>
    <n v="0"/>
    <n v="0"/>
    <n v="0"/>
    <n v="0"/>
    <n v="969"/>
    <x v="0"/>
    <x v="1175"/>
    <x v="1327"/>
    <x v="114"/>
    <n v="0"/>
    <d v="2025-12-22T00:00:00"/>
    <n v="1"/>
    <x v="0"/>
    <s v="22.21-27 Aug"/>
  </r>
  <r>
    <s v="200800270020"/>
    <x v="7"/>
    <s v="NADI NAGRA 2"/>
    <x v="86"/>
    <x v="89"/>
    <n v="14"/>
    <n v="55.88"/>
    <n v="2122.7385999999997"/>
    <n v="0"/>
    <n v="0"/>
    <n v="0"/>
    <n v="0"/>
    <n v="0"/>
    <n v="0"/>
    <n v="2123"/>
    <x v="0"/>
    <x v="1176"/>
    <x v="1328"/>
    <x v="18"/>
    <n v="0"/>
    <d v="2026-01-19T00:00:00"/>
    <n v="1"/>
    <x v="0"/>
    <s v="22.21-27 Aug"/>
  </r>
  <r>
    <s v="200800270022"/>
    <x v="7"/>
    <s v="NADI NAGRA 2"/>
    <x v="86"/>
    <x v="36"/>
    <n v="7"/>
    <n v="19.739999999999998"/>
    <n v="874.79639999999995"/>
    <n v="0"/>
    <n v="0"/>
    <n v="0"/>
    <n v="0"/>
    <n v="0"/>
    <n v="0"/>
    <n v="875"/>
    <x v="0"/>
    <x v="1177"/>
    <x v="1329"/>
    <x v="114"/>
    <n v="0"/>
    <d v="1899-12-30T00:00:00"/>
    <n v="1"/>
    <x v="0"/>
    <s v="22.21-27 Aug"/>
  </r>
  <r>
    <s v="200800270024"/>
    <x v="7"/>
    <s v="NADI NAGRA 2"/>
    <x v="86"/>
    <x v="47"/>
    <n v="14"/>
    <n v="34.959999999999994"/>
    <n v="1491.8226"/>
    <n v="0"/>
    <n v="0"/>
    <n v="0"/>
    <n v="0"/>
    <n v="0"/>
    <n v="0"/>
    <n v="1492"/>
    <x v="0"/>
    <x v="1178"/>
    <x v="1330"/>
    <x v="18"/>
    <n v="0"/>
    <d v="2026-07-20T00:00:00"/>
    <n v="1"/>
    <x v="0"/>
    <s v="22.21-27 Aug"/>
  </r>
  <r>
    <s v="200800270025"/>
    <x v="7"/>
    <s v="NADI NAGRA 2"/>
    <x v="86"/>
    <x v="90"/>
    <n v="14"/>
    <n v="70.3"/>
    <n v="3064.8378000000002"/>
    <n v="0"/>
    <n v="0"/>
    <n v="0"/>
    <n v="0"/>
    <n v="0"/>
    <n v="0"/>
    <n v="3065"/>
    <x v="0"/>
    <x v="1179"/>
    <x v="1331"/>
    <x v="116"/>
    <n v="0"/>
    <d v="2026-06-22T00:00:00"/>
    <n v="1"/>
    <x v="0"/>
    <s v="22.21-27 Aug"/>
  </r>
  <r>
    <s v="200800270026"/>
    <x v="7"/>
    <s v="NADI NAGRA 2"/>
    <x v="86"/>
    <x v="23"/>
    <n v="13"/>
    <n v="64.94"/>
    <n v="2509.0093999999995"/>
    <n v="0"/>
    <n v="0"/>
    <n v="0"/>
    <n v="0"/>
    <n v="0"/>
    <n v="0"/>
    <n v="2509"/>
    <x v="0"/>
    <x v="1180"/>
    <x v="1332"/>
    <x v="123"/>
    <n v="0"/>
    <d v="2026-07-13T00:00:00"/>
    <n v="1"/>
    <x v="0"/>
    <s v="22.21-27 Aug"/>
  </r>
  <r>
    <s v="200800280002"/>
    <x v="7"/>
    <s v="BASRI NAGRA"/>
    <x v="87"/>
    <x v="0"/>
    <n v="14"/>
    <n v="99.17"/>
    <n v="3904.9151999999995"/>
    <n v="0"/>
    <n v="0"/>
    <n v="1471.0599999999995"/>
    <n v="0"/>
    <n v="0"/>
    <n v="0"/>
    <n v="2434"/>
    <x v="0"/>
    <x v="1181"/>
    <x v="1333"/>
    <x v="132"/>
    <n v="0"/>
    <d v="2025-05-27T00:00:00"/>
    <n v="1"/>
    <x v="0"/>
    <s v="22.21-27 Aug"/>
  </r>
  <r>
    <s v="200800280007"/>
    <x v="7"/>
    <s v="BASRI NAGRA"/>
    <x v="87"/>
    <x v="87"/>
    <n v="1"/>
    <n v="10.09"/>
    <n v="377.06329999999997"/>
    <n v="0"/>
    <n v="0"/>
    <n v="0"/>
    <n v="0"/>
    <n v="0"/>
    <n v="0"/>
    <n v="377"/>
    <x v="0"/>
    <x v="1182"/>
    <x v="1334"/>
    <x v="18"/>
    <n v="0"/>
    <d v="2025-07-21T00:00:00"/>
    <n v="1"/>
    <x v="0"/>
    <s v="22.21-27 Aug"/>
  </r>
  <r>
    <s v="200800280008"/>
    <x v="7"/>
    <s v="BASRI NAGRA"/>
    <x v="87"/>
    <x v="31"/>
    <n v="14"/>
    <n v="85.420000000000016"/>
    <n v="3282.8534"/>
    <n v="0"/>
    <n v="0"/>
    <n v="0"/>
    <n v="0"/>
    <n v="0"/>
    <n v="0"/>
    <n v="3283"/>
    <x v="0"/>
    <x v="1180"/>
    <x v="1335"/>
    <x v="114"/>
    <n v="0"/>
    <d v="2025-07-29T00:00:00"/>
    <n v="1"/>
    <x v="0"/>
    <s v="22.21-27 Aug"/>
  </r>
  <r>
    <s v="200800280016"/>
    <x v="7"/>
    <s v="BASRI NAGRA"/>
    <x v="87"/>
    <x v="3"/>
    <n v="7"/>
    <n v="14.77"/>
    <n v="575.39110000000005"/>
    <n v="0"/>
    <n v="0"/>
    <n v="0"/>
    <n v="0"/>
    <n v="0"/>
    <n v="0"/>
    <n v="575"/>
    <x v="0"/>
    <x v="1183"/>
    <x v="1336"/>
    <x v="133"/>
    <n v="0"/>
    <d v="2026-01-12T00:00:00"/>
    <n v="1"/>
    <x v="0"/>
    <s v="22.21-27 Aug"/>
  </r>
  <r>
    <s v="200800280018"/>
    <x v="7"/>
    <s v="BASRI NAGRA"/>
    <x v="87"/>
    <x v="88"/>
    <n v="14"/>
    <n v="26.93"/>
    <n v="1147.9460999999999"/>
    <n v="0"/>
    <n v="0"/>
    <n v="0"/>
    <n v="0"/>
    <n v="0"/>
    <n v="0"/>
    <n v="1148"/>
    <x v="0"/>
    <x v="1135"/>
    <x v="1337"/>
    <x v="132"/>
    <n v="0"/>
    <d v="2025-12-15T00:00:00"/>
    <n v="1"/>
    <x v="0"/>
    <s v="22.21-27 Aug"/>
  </r>
  <r>
    <s v="200800280019"/>
    <x v="7"/>
    <s v="BASRI NAGRA"/>
    <x v="87"/>
    <x v="5"/>
    <n v="14"/>
    <n v="116.51999999999998"/>
    <n v="4273.6377000000002"/>
    <n v="0"/>
    <n v="0"/>
    <n v="0"/>
    <n v="0"/>
    <n v="0"/>
    <n v="0"/>
    <n v="4274"/>
    <x v="0"/>
    <x v="1184"/>
    <x v="1338"/>
    <x v="132"/>
    <n v="0"/>
    <d v="2025-12-29T00:00:00"/>
    <n v="1"/>
    <x v="0"/>
    <s v="22.21-27 Aug"/>
  </r>
  <r>
    <s v="200800280020"/>
    <x v="7"/>
    <s v="BASRI NAGRA"/>
    <x v="87"/>
    <x v="89"/>
    <n v="14"/>
    <n v="32.660000000000004"/>
    <n v="1178.5859"/>
    <n v="0"/>
    <n v="0"/>
    <n v="0"/>
    <n v="0"/>
    <n v="0"/>
    <n v="0"/>
    <n v="1179"/>
    <x v="0"/>
    <x v="1185"/>
    <x v="1339"/>
    <x v="18"/>
    <n v="0"/>
    <d v="2026-02-16T00:00:00"/>
    <n v="1"/>
    <x v="0"/>
    <s v="22.21-27 Aug"/>
  </r>
  <r>
    <s v="200800280021"/>
    <x v="7"/>
    <s v="BASRI NAGRA"/>
    <x v="87"/>
    <x v="59"/>
    <n v="6"/>
    <n v="25.080000000000002"/>
    <n v="1013.277"/>
    <n v="0"/>
    <n v="0"/>
    <n v="0"/>
    <n v="0"/>
    <n v="0"/>
    <n v="0"/>
    <n v="1013"/>
    <x v="0"/>
    <x v="120"/>
    <x v="121"/>
    <x v="29"/>
    <n v="0"/>
    <d v="1899-12-30T00:00:00"/>
    <n v="1"/>
    <x v="1"/>
    <s v="22.21-27 Aug"/>
  </r>
  <r>
    <s v="200800280022"/>
    <x v="7"/>
    <s v="BASRI NAGRA"/>
    <x v="87"/>
    <x v="36"/>
    <n v="14"/>
    <n v="36.900000000000006"/>
    <n v="1598.8987000000002"/>
    <n v="0"/>
    <n v="0"/>
    <n v="0"/>
    <n v="0"/>
    <n v="0"/>
    <n v="0"/>
    <n v="1599"/>
    <x v="0"/>
    <x v="1186"/>
    <x v="1340"/>
    <x v="18"/>
    <n v="0"/>
    <d v="2026-06-22T00:00:00"/>
    <n v="1"/>
    <x v="0"/>
    <s v="22.21-27 Aug"/>
  </r>
  <r>
    <s v="200800300002"/>
    <x v="7"/>
    <s v="SORANDA"/>
    <x v="88"/>
    <x v="0"/>
    <n v="13"/>
    <n v="332.33000000000004"/>
    <n v="13115.854499999999"/>
    <n v="0"/>
    <n v="0"/>
    <n v="433.15000000000146"/>
    <n v="0"/>
    <n v="0"/>
    <n v="0"/>
    <n v="12683"/>
    <x v="0"/>
    <x v="117"/>
    <x v="1341"/>
    <x v="113"/>
    <n v="0"/>
    <d v="2025-06-17T00:00:00"/>
    <n v="1"/>
    <x v="0"/>
    <s v="22.21-27 Aug"/>
  </r>
  <r>
    <s v="200800300003"/>
    <x v="7"/>
    <s v="SORANDA"/>
    <x v="88"/>
    <x v="21"/>
    <n v="3"/>
    <n v="29.439999999999998"/>
    <n v="1045.92"/>
    <n v="0"/>
    <n v="0"/>
    <n v="0"/>
    <n v="0"/>
    <n v="0"/>
    <n v="0"/>
    <n v="1046"/>
    <x v="0"/>
    <x v="120"/>
    <x v="121"/>
    <x v="29"/>
    <n v="0"/>
    <d v="1899-12-30T00:00:00"/>
    <n v="1"/>
    <x v="1"/>
    <s v="22.21-27 Aug"/>
  </r>
  <r>
    <s v="200800390003"/>
    <x v="7"/>
    <s v="LONGA"/>
    <x v="89"/>
    <x v="21"/>
    <n v="7"/>
    <n v="25.520000000000003"/>
    <n v="1528.6541"/>
    <n v="0"/>
    <n v="0"/>
    <n v="0"/>
    <n v="0"/>
    <n v="0"/>
    <s v="Release1"/>
    <n v="1529"/>
    <x v="0"/>
    <x v="1187"/>
    <x v="1342"/>
    <x v="127"/>
    <n v="0"/>
    <d v="2025-10-06T00:00:00"/>
    <n v="1"/>
    <x v="0"/>
    <s v="22.21-27 Aug"/>
  </r>
  <r>
    <s v="200800390007"/>
    <x v="7"/>
    <s v="LONGA"/>
    <x v="89"/>
    <x v="87"/>
    <n v="7"/>
    <n v="120.56"/>
    <n v="5313.3392000000003"/>
    <n v="0"/>
    <n v="0"/>
    <n v="0"/>
    <n v="0"/>
    <n v="0"/>
    <s v="Release1"/>
    <n v="5313"/>
    <x v="0"/>
    <x v="1188"/>
    <x v="1343"/>
    <x v="125"/>
    <n v="0"/>
    <d v="2025-09-28T00:00:00"/>
    <n v="1"/>
    <x v="0"/>
    <s v="22.21-27 Aug"/>
  </r>
  <r>
    <s v="200800390010"/>
    <x v="7"/>
    <s v="LONGA"/>
    <x v="89"/>
    <x v="2"/>
    <n v="4"/>
    <n v="8.08"/>
    <n v="467.91319999999996"/>
    <n v="0"/>
    <n v="0"/>
    <n v="0"/>
    <n v="0"/>
    <n v="0"/>
    <s v="Release1"/>
    <n v="468"/>
    <x v="0"/>
    <x v="1189"/>
    <x v="1344"/>
    <x v="7"/>
    <n v="0"/>
    <d v="2025-11-17T00:00:00"/>
    <n v="1"/>
    <x v="0"/>
    <s v="22.21-27 Aug"/>
  </r>
  <r>
    <s v="200800390016"/>
    <x v="7"/>
    <s v="LONGA"/>
    <x v="89"/>
    <x v="3"/>
    <n v="7"/>
    <n v="15.25"/>
    <n v="847.23590000000002"/>
    <n v="0"/>
    <n v="0"/>
    <n v="0"/>
    <n v="0"/>
    <n v="0"/>
    <s v="Release1"/>
    <n v="847"/>
    <x v="0"/>
    <x v="1190"/>
    <x v="1345"/>
    <x v="128"/>
    <n v="0"/>
    <d v="2025-10-06T00:00:00"/>
    <n v="1"/>
    <x v="0"/>
    <s v="22.21-27 Aug"/>
  </r>
  <r>
    <s v="200800390023"/>
    <x v="7"/>
    <s v="LONGA"/>
    <x v="89"/>
    <x v="37"/>
    <n v="7"/>
    <n v="270.55999999999995"/>
    <n v="11474.034"/>
    <n v="0"/>
    <n v="0"/>
    <n v="635"/>
    <n v="0"/>
    <n v="0"/>
    <s v="Release1"/>
    <n v="10839"/>
    <x v="0"/>
    <x v="1191"/>
    <x v="1346"/>
    <x v="7"/>
    <n v="0"/>
    <d v="2025-10-06T00:00:00"/>
    <n v="1"/>
    <x v="0"/>
    <s v="22.21-27 Aug"/>
  </r>
  <r>
    <s v="200800410002"/>
    <x v="7"/>
    <s v="KACHMACHI"/>
    <x v="90"/>
    <x v="0"/>
    <n v="14"/>
    <n v="369.39000000000004"/>
    <n v="15353.6626"/>
    <n v="0"/>
    <n v="0"/>
    <n v="8600.5500000000029"/>
    <n v="0"/>
    <n v="0"/>
    <n v="0"/>
    <n v="6753"/>
    <x v="0"/>
    <x v="1192"/>
    <x v="1347"/>
    <x v="134"/>
    <n v="0"/>
    <d v="2025-10-29T00:00:00"/>
    <n v="1"/>
    <x v="0"/>
    <s v="22.21-27 Aug"/>
  </r>
  <r>
    <s v="200800410004"/>
    <x v="7"/>
    <s v="KACHMACHI"/>
    <x v="90"/>
    <x v="1"/>
    <n v="7"/>
    <n v="19.64"/>
    <n v="849.80079999999998"/>
    <n v="0"/>
    <n v="0"/>
    <n v="0"/>
    <n v="0"/>
    <n v="0"/>
    <n v="0"/>
    <n v="850"/>
    <x v="0"/>
    <x v="1193"/>
    <x v="1348"/>
    <x v="19"/>
    <n v="0"/>
    <d v="2025-12-15T00:00:00"/>
    <n v="1"/>
    <x v="0"/>
    <s v="22.21-27 Aug"/>
  </r>
  <r>
    <s v="200800410007"/>
    <x v="7"/>
    <s v="KACHMACHI"/>
    <x v="90"/>
    <x v="87"/>
    <n v="14"/>
    <n v="33.06"/>
    <n v="1329.9783"/>
    <n v="0"/>
    <n v="0"/>
    <n v="0"/>
    <n v="0"/>
    <n v="0"/>
    <n v="0"/>
    <n v="1330"/>
    <x v="0"/>
    <x v="1194"/>
    <x v="1349"/>
    <x v="134"/>
    <n v="0"/>
    <d v="2025-12-15T00:00:00"/>
    <n v="1"/>
    <x v="0"/>
    <s v="22.21-27 Aug"/>
  </r>
  <r>
    <s v="200800410009"/>
    <x v="7"/>
    <s v="KACHMACHI"/>
    <x v="90"/>
    <x v="32"/>
    <n v="6"/>
    <n v="14.510000000000002"/>
    <n v="652.20689999999991"/>
    <n v="0"/>
    <n v="0"/>
    <n v="0"/>
    <n v="0"/>
    <n v="0"/>
    <n v="0"/>
    <n v="652"/>
    <x v="0"/>
    <x v="1195"/>
    <x v="1350"/>
    <x v="113"/>
    <n v="0"/>
    <d v="2026-08-10T00:00:00"/>
    <n v="1"/>
    <x v="0"/>
    <s v="22.21-27 Aug"/>
  </r>
  <r>
    <s v="200800410011"/>
    <x v="7"/>
    <s v="KACHMACHI"/>
    <x v="90"/>
    <x v="33"/>
    <n v="12"/>
    <n v="37.880000000000003"/>
    <n v="1600.5179999999998"/>
    <n v="0"/>
    <n v="0"/>
    <n v="0"/>
    <n v="0"/>
    <n v="0"/>
    <n v="0"/>
    <n v="1601"/>
    <x v="0"/>
    <x v="1196"/>
    <x v="1351"/>
    <x v="134"/>
    <n v="0"/>
    <d v="2026-08-24T00:00:00"/>
    <n v="1"/>
    <x v="0"/>
    <s v="22.21-27 Aug"/>
  </r>
  <r>
    <s v="200800410012"/>
    <x v="7"/>
    <s v="KACHMACHI"/>
    <x v="90"/>
    <x v="34"/>
    <n v="7"/>
    <n v="8.75"/>
    <n v="354.48590000000002"/>
    <n v="0"/>
    <n v="0"/>
    <n v="0"/>
    <n v="0"/>
    <n v="0"/>
    <n v="0"/>
    <n v="354"/>
    <x v="0"/>
    <x v="1197"/>
    <x v="1352"/>
    <x v="18"/>
    <n v="0"/>
    <d v="2025-12-15T00:00:00"/>
    <n v="1"/>
    <x v="0"/>
    <s v="22.21-27 Aug"/>
  </r>
  <r>
    <s v="200800410013"/>
    <x v="7"/>
    <s v="KACHMACHI"/>
    <x v="90"/>
    <x v="22"/>
    <n v="13"/>
    <n v="35.529999999999994"/>
    <n v="1410.0389"/>
    <n v="0"/>
    <n v="0"/>
    <n v="0"/>
    <n v="0"/>
    <n v="0"/>
    <n v="0"/>
    <n v="1410"/>
    <x v="0"/>
    <x v="1198"/>
    <x v="1353"/>
    <x v="134"/>
    <n v="0"/>
    <d v="2026-08-24T00:00:00"/>
    <n v="1"/>
    <x v="0"/>
    <s v="22.21-27 Aug"/>
  </r>
  <r>
    <s v="200800410014"/>
    <x v="7"/>
    <s v="KACHMACHI"/>
    <x v="90"/>
    <x v="35"/>
    <n v="7"/>
    <n v="15.48"/>
    <n v="611.76959999999997"/>
    <n v="0"/>
    <n v="0"/>
    <n v="0"/>
    <n v="0"/>
    <n v="0"/>
    <n v="0"/>
    <n v="612"/>
    <x v="0"/>
    <x v="1199"/>
    <x v="1354"/>
    <x v="19"/>
    <n v="0"/>
    <d v="2026-08-24T00:00:00"/>
    <n v="1"/>
    <x v="0"/>
    <s v="22.21-27 Aug"/>
  </r>
  <r>
    <s v="200800410015"/>
    <x v="7"/>
    <s v="KACHMACHI"/>
    <x v="90"/>
    <x v="93"/>
    <n v="14"/>
    <n v="24.900000000000002"/>
    <n v="982.95570000000009"/>
    <n v="0"/>
    <n v="0"/>
    <n v="0"/>
    <n v="0"/>
    <n v="0"/>
    <n v="0"/>
    <n v="983"/>
    <x v="0"/>
    <x v="1200"/>
    <x v="1355"/>
    <x v="19"/>
    <n v="0"/>
    <d v="2026-08-24T00:00:00"/>
    <n v="1"/>
    <x v="0"/>
    <s v="22.21-27 Aug"/>
  </r>
  <r>
    <s v="200800410016"/>
    <x v="7"/>
    <s v="KACHMACHI"/>
    <x v="90"/>
    <x v="3"/>
    <n v="14"/>
    <n v="43.92"/>
    <n v="1543.9837999999997"/>
    <n v="0"/>
    <n v="0"/>
    <n v="0"/>
    <n v="0"/>
    <n v="0"/>
    <n v="0"/>
    <n v="1544"/>
    <x v="0"/>
    <x v="1201"/>
    <x v="1356"/>
    <x v="134"/>
    <n v="0"/>
    <d v="2026-08-24T00:00:00"/>
    <n v="1"/>
    <x v="0"/>
    <s v="22.21-27 Aug"/>
  </r>
  <r>
    <s v="200800410017"/>
    <x v="7"/>
    <s v="KACHMACHI"/>
    <x v="90"/>
    <x v="4"/>
    <n v="7"/>
    <n v="16.649999999999999"/>
    <n v="623.90319999999997"/>
    <n v="0"/>
    <n v="0"/>
    <n v="0"/>
    <n v="0"/>
    <n v="0"/>
    <n v="0"/>
    <n v="624"/>
    <x v="0"/>
    <x v="1202"/>
    <x v="1357"/>
    <x v="134"/>
    <n v="0"/>
    <d v="2026-08-24T00:00:00"/>
    <n v="1"/>
    <x v="0"/>
    <s v="22.21-27 Aug"/>
  </r>
  <r>
    <s v="200800430002"/>
    <x v="7"/>
    <s v="JATARGARI"/>
    <x v="91"/>
    <x v="0"/>
    <n v="7"/>
    <n v="263.84999999999997"/>
    <n v="10607.253500000001"/>
    <n v="0"/>
    <n v="0"/>
    <n v="708.80999999999767"/>
    <n v="0"/>
    <n v="0"/>
    <n v="0"/>
    <n v="9898"/>
    <x v="0"/>
    <x v="1203"/>
    <x v="1358"/>
    <x v="125"/>
    <n v="0"/>
    <d v="2025-11-17T00:00:00"/>
    <n v="1"/>
    <x v="0"/>
    <s v="22.21-27 Aug"/>
  </r>
  <r>
    <s v="200800430003"/>
    <x v="7"/>
    <s v="JATARGARI"/>
    <x v="91"/>
    <x v="21"/>
    <n v="7"/>
    <n v="27.5"/>
    <n v="1110.5048999999999"/>
    <n v="0"/>
    <n v="0"/>
    <n v="0"/>
    <n v="0"/>
    <n v="0"/>
    <n v="0"/>
    <n v="1111"/>
    <x v="0"/>
    <x v="764"/>
    <x v="1359"/>
    <x v="18"/>
    <n v="0"/>
    <d v="2025-12-29T00:00:00"/>
    <n v="1"/>
    <x v="0"/>
    <s v="22.21-27 Aug"/>
  </r>
  <r>
    <s v="200800430004"/>
    <x v="7"/>
    <s v="JATARGARI"/>
    <x v="91"/>
    <x v="1"/>
    <n v="7"/>
    <n v="133.6"/>
    <n v="5166.5154000000002"/>
    <n v="0"/>
    <n v="0"/>
    <n v="0"/>
    <n v="0"/>
    <n v="0"/>
    <n v="0"/>
    <n v="5167"/>
    <x v="0"/>
    <x v="1075"/>
    <x v="1360"/>
    <x v="128"/>
    <n v="0"/>
    <d v="2025-12-29T00:00:00"/>
    <n v="1"/>
    <x v="0"/>
    <s v="22.21-27 Aug"/>
  </r>
  <r>
    <s v="200800430008"/>
    <x v="7"/>
    <s v="JATARGARI"/>
    <x v="91"/>
    <x v="31"/>
    <n v="6"/>
    <n v="20.099999999999998"/>
    <n v="721.81020000000001"/>
    <n v="0"/>
    <n v="0"/>
    <n v="0"/>
    <n v="0"/>
    <n v="0"/>
    <n v="0"/>
    <n v="722"/>
    <x v="0"/>
    <x v="1204"/>
    <x v="1361"/>
    <x v="127"/>
    <n v="0"/>
    <d v="2025-12-29T00:00:00"/>
    <n v="1"/>
    <x v="0"/>
    <s v="22.21-27 Aug"/>
  </r>
  <r>
    <s v="200800430011"/>
    <x v="7"/>
    <s v="JATARGARI"/>
    <x v="91"/>
    <x v="33"/>
    <n v="7"/>
    <n v="10.76"/>
    <n v="718.73669999999993"/>
    <n v="0"/>
    <n v="0"/>
    <n v="0"/>
    <n v="0"/>
    <n v="0"/>
    <n v="0"/>
    <n v="719"/>
    <x v="0"/>
    <x v="895"/>
    <x v="1362"/>
    <x v="18"/>
    <n v="0"/>
    <d v="2026-07-20T00:00:00"/>
    <n v="1"/>
    <x v="0"/>
    <s v="22.21-27 Aug"/>
  </r>
  <r>
    <s v="200800430012"/>
    <x v="7"/>
    <s v="JATARGARI"/>
    <x v="91"/>
    <x v="34"/>
    <n v="7"/>
    <n v="72.44"/>
    <n v="3363.1555999999996"/>
    <n v="0"/>
    <n v="0"/>
    <n v="0"/>
    <n v="0"/>
    <n v="0"/>
    <n v="0"/>
    <n v="3363"/>
    <x v="0"/>
    <x v="1205"/>
    <x v="1363"/>
    <x v="127"/>
    <n v="0"/>
    <d v="2026-08-03T00:00:00"/>
    <n v="1"/>
    <x v="0"/>
    <s v="22.21-27 Aug"/>
  </r>
  <r>
    <s v="200800470002"/>
    <x v="7"/>
    <s v="PAHARKESHA 2"/>
    <x v="92"/>
    <x v="0"/>
    <n v="3"/>
    <n v="260.91999999999996"/>
    <n v="10840.182699999998"/>
    <n v="0"/>
    <n v="0"/>
    <n v="0"/>
    <n v="0"/>
    <n v="0"/>
    <n v="0"/>
    <n v="10840"/>
    <x v="1"/>
    <x v="1206"/>
    <x v="1364"/>
    <x v="128"/>
    <n v="0"/>
    <d v="2025-11-29T00:00:00"/>
    <n v="1"/>
    <x v="0"/>
    <s v="22.21-27 Aug"/>
  </r>
  <r>
    <s v="200800500002"/>
    <x v="7"/>
    <s v="KACHMACHI 2"/>
    <x v="93"/>
    <x v="0"/>
    <n v="1"/>
    <n v="0.77"/>
    <n v="30.900100000000002"/>
    <n v="0"/>
    <n v="0"/>
    <n v="0"/>
    <n v="0"/>
    <n v="0"/>
    <n v="0"/>
    <n v="31"/>
    <x v="0"/>
    <x v="1207"/>
    <x v="1365"/>
    <x v="113"/>
    <n v="0"/>
    <d v="2026-04-04T00:00:00"/>
    <n v="1"/>
    <x v="0"/>
    <s v="22.21-27 Aug"/>
  </r>
  <r>
    <s v="200800500003"/>
    <x v="7"/>
    <s v="KACHMACHI 2"/>
    <x v="93"/>
    <x v="21"/>
    <n v="14"/>
    <n v="94.64"/>
    <n v="3695.4769000000001"/>
    <n v="0"/>
    <n v="0"/>
    <n v="0"/>
    <n v="0"/>
    <n v="0"/>
    <n v="0"/>
    <n v="3695"/>
    <x v="0"/>
    <x v="1208"/>
    <x v="1366"/>
    <x v="112"/>
    <n v="0"/>
    <d v="2026-04-13T00:00:00"/>
    <n v="1"/>
    <x v="0"/>
    <s v="22.21-27 Aug"/>
  </r>
  <r>
    <s v="200800500004"/>
    <x v="7"/>
    <s v="KACHMACHI 2"/>
    <x v="93"/>
    <x v="1"/>
    <n v="7"/>
    <n v="29.17"/>
    <n v="1049.2003"/>
    <n v="0"/>
    <n v="0"/>
    <n v="0"/>
    <n v="0"/>
    <n v="0"/>
    <n v="0"/>
    <n v="1049"/>
    <x v="0"/>
    <x v="1209"/>
    <x v="1367"/>
    <x v="112"/>
    <n v="0"/>
    <d v="2026-04-04T00:00:00"/>
    <n v="1"/>
    <x v="0"/>
    <s v="22.21-27 Aug"/>
  </r>
  <r>
    <s v="200800500005"/>
    <x v="7"/>
    <s v="KACHMACHI 2"/>
    <x v="93"/>
    <x v="30"/>
    <n v="11"/>
    <n v="70.39"/>
    <n v="2670.8618999999999"/>
    <n v="0"/>
    <n v="0"/>
    <n v="0"/>
    <n v="0"/>
    <n v="0"/>
    <n v="0"/>
    <n v="2671"/>
    <x v="0"/>
    <x v="1210"/>
    <x v="1368"/>
    <x v="134"/>
    <n v="0"/>
    <d v="2026-04-04T00:00:00"/>
    <n v="1"/>
    <x v="0"/>
    <s v="22.21-27 Aug"/>
  </r>
  <r>
    <s v="200800500007"/>
    <x v="7"/>
    <s v="KACHMACHI 2"/>
    <x v="93"/>
    <x v="87"/>
    <n v="11"/>
    <n v="52.71"/>
    <n v="2021.3452000000004"/>
    <n v="0"/>
    <n v="0"/>
    <n v="0"/>
    <n v="0"/>
    <n v="0"/>
    <n v="0"/>
    <n v="2021"/>
    <x v="0"/>
    <x v="1211"/>
    <x v="1369"/>
    <x v="114"/>
    <n v="0"/>
    <d v="2026-04-20T00:00:00"/>
    <n v="1"/>
    <x v="0"/>
    <s v="22.21-27 Aug"/>
  </r>
  <r>
    <s v="200800500008"/>
    <x v="7"/>
    <s v="KACHMACHI 2"/>
    <x v="93"/>
    <x v="31"/>
    <n v="4"/>
    <n v="11.000000000000002"/>
    <n v="405.8014"/>
    <n v="0"/>
    <n v="0"/>
    <n v="0"/>
    <n v="0"/>
    <n v="0"/>
    <n v="0"/>
    <n v="406"/>
    <x v="0"/>
    <x v="1212"/>
    <x v="1370"/>
    <x v="113"/>
    <n v="0"/>
    <d v="2026-08-10T00:00:00"/>
    <n v="1"/>
    <x v="0"/>
    <s v="22.21-27 Aug"/>
  </r>
  <r>
    <s v="200800500009"/>
    <x v="7"/>
    <s v="KACHMACHI 2"/>
    <x v="93"/>
    <x v="32"/>
    <n v="6"/>
    <n v="14.31"/>
    <n v="643.6187000000001"/>
    <n v="0"/>
    <n v="0"/>
    <n v="0"/>
    <n v="0"/>
    <n v="0"/>
    <n v="0"/>
    <n v="644"/>
    <x v="0"/>
    <x v="1213"/>
    <x v="1371"/>
    <x v="113"/>
    <n v="0"/>
    <d v="2026-06-22T00:00:00"/>
    <n v="1"/>
    <x v="0"/>
    <s v="22.21-27 Aug"/>
  </r>
  <r>
    <s v="200800500010"/>
    <x v="7"/>
    <s v="KACHMACHI 2"/>
    <x v="93"/>
    <x v="2"/>
    <n v="14"/>
    <n v="17.09"/>
    <n v="691.37109999999996"/>
    <n v="0"/>
    <n v="0"/>
    <n v="0"/>
    <n v="0"/>
    <n v="0"/>
    <n v="0"/>
    <n v="691"/>
    <x v="0"/>
    <x v="1214"/>
    <x v="1372"/>
    <x v="134"/>
    <n v="0"/>
    <d v="2026-08-17T00:00:00"/>
    <n v="1"/>
    <x v="0"/>
    <s v="22.21-27 Aug"/>
  </r>
  <r>
    <s v="200900010002"/>
    <x v="1"/>
    <s v="Chanho"/>
    <x v="94"/>
    <x v="0"/>
    <n v="14"/>
    <n v="719.88"/>
    <n v="30000.213000000003"/>
    <n v="0"/>
    <n v="0"/>
    <n v="0"/>
    <n v="0"/>
    <n v="0"/>
    <n v="0"/>
    <n v="30000"/>
    <x v="0"/>
    <x v="1215"/>
    <x v="1373"/>
    <x v="135"/>
    <n v="0"/>
    <d v="2025-06-17T00:00:00"/>
    <n v="1"/>
    <x v="0"/>
    <s v="22.21-27 Aug"/>
  </r>
  <r>
    <s v="200900010003"/>
    <x v="1"/>
    <s v="Chanho"/>
    <x v="94"/>
    <x v="21"/>
    <n v="7"/>
    <n v="15"/>
    <n v="669.45900000000006"/>
    <n v="0"/>
    <n v="0"/>
    <n v="0"/>
    <n v="0"/>
    <n v="0"/>
    <n v="0"/>
    <n v="669"/>
    <x v="0"/>
    <x v="1216"/>
    <x v="1374"/>
    <x v="74"/>
    <n v="0"/>
    <d v="2025-06-23T00:00:00"/>
    <n v="1"/>
    <x v="0"/>
    <s v="22.21-27 Aug"/>
  </r>
  <r>
    <s v="200900010004"/>
    <x v="1"/>
    <s v="Chanho"/>
    <x v="94"/>
    <x v="1"/>
    <n v="9"/>
    <n v="17.04"/>
    <n v="774.94860000000006"/>
    <n v="0"/>
    <n v="0"/>
    <n v="0"/>
    <n v="0"/>
    <n v="0"/>
    <n v="0"/>
    <n v="775"/>
    <x v="0"/>
    <x v="1217"/>
    <x v="1375"/>
    <x v="74"/>
    <n v="0"/>
    <d v="2025-06-30T00:00:00"/>
    <n v="1"/>
    <x v="0"/>
    <s v="22.21-27 Aug"/>
  </r>
  <r>
    <s v="200900010010"/>
    <x v="1"/>
    <s v="Chanho"/>
    <x v="94"/>
    <x v="2"/>
    <n v="9"/>
    <n v="47.940000000000012"/>
    <n v="2001.5394000000001"/>
    <n v="0"/>
    <n v="0"/>
    <n v="0"/>
    <n v="0"/>
    <n v="0"/>
    <n v="0"/>
    <n v="2002"/>
    <x v="0"/>
    <x v="1218"/>
    <x v="1376"/>
    <x v="136"/>
    <n v="0"/>
    <d v="2026-06-22T00:00:00"/>
    <n v="1"/>
    <x v="0"/>
    <s v="22.21-27 Aug"/>
  </r>
  <r>
    <s v="200900040003"/>
    <x v="1"/>
    <s v="DUMRI"/>
    <x v="95"/>
    <x v="21"/>
    <n v="14"/>
    <n v="47.94"/>
    <n v="1780.6784"/>
    <n v="0"/>
    <n v="0"/>
    <n v="0"/>
    <n v="0"/>
    <n v="0"/>
    <s v="Release1"/>
    <n v="1781"/>
    <x v="0"/>
    <x v="1219"/>
    <x v="1377"/>
    <x v="32"/>
    <n v="0"/>
    <d v="2025-06-17T00:00:00"/>
    <n v="1"/>
    <x v="0"/>
    <s v="22.21-27 Aug"/>
  </r>
  <r>
    <s v="200900040006"/>
    <x v="1"/>
    <s v="DUMRI"/>
    <x v="95"/>
    <x v="58"/>
    <n v="7"/>
    <n v="21.6"/>
    <n v="987.86480000000006"/>
    <n v="0"/>
    <n v="0"/>
    <n v="0"/>
    <n v="0"/>
    <n v="0"/>
    <s v="Release1"/>
    <n v="988"/>
    <x v="0"/>
    <x v="1220"/>
    <x v="1378"/>
    <x v="32"/>
    <n v="0"/>
    <d v="2025-06-10T00:00:00"/>
    <n v="1"/>
    <x v="0"/>
    <s v="22.21-27 Aug"/>
  </r>
  <r>
    <s v="200900040007"/>
    <x v="1"/>
    <s v="DUMRI"/>
    <x v="95"/>
    <x v="87"/>
    <n v="14"/>
    <n v="88.62"/>
    <n v="3756.9186999999997"/>
    <n v="0"/>
    <n v="0"/>
    <n v="0"/>
    <n v="0"/>
    <n v="0"/>
    <s v="Release1"/>
    <n v="3757"/>
    <x v="0"/>
    <x v="1221"/>
    <x v="1379"/>
    <x v="75"/>
    <n v="0"/>
    <d v="2025-09-28T00:00:00"/>
    <n v="1"/>
    <x v="0"/>
    <s v="22.21-27 Aug"/>
  </r>
  <r>
    <s v="200900040009"/>
    <x v="1"/>
    <s v="DUMRI"/>
    <x v="95"/>
    <x v="32"/>
    <n v="13"/>
    <n v="41.61"/>
    <n v="1575.3571000000002"/>
    <n v="0"/>
    <n v="0"/>
    <n v="0"/>
    <n v="0"/>
    <n v="0"/>
    <s v="Release1"/>
    <n v="1575"/>
    <x v="0"/>
    <x v="1222"/>
    <x v="1380"/>
    <x v="32"/>
    <n v="0"/>
    <d v="2025-06-17T00:00:00"/>
    <n v="1"/>
    <x v="0"/>
    <s v="22.21-27 Aug"/>
  </r>
  <r>
    <s v="200900040011"/>
    <x v="1"/>
    <s v="DUMRI"/>
    <x v="95"/>
    <x v="33"/>
    <n v="7"/>
    <n v="21.46"/>
    <n v="999.78030000000001"/>
    <n v="0"/>
    <n v="0"/>
    <n v="0"/>
    <n v="0"/>
    <n v="0"/>
    <s v="Release1"/>
    <n v="1000"/>
    <x v="0"/>
    <x v="1223"/>
    <x v="1381"/>
    <x v="25"/>
    <n v="0"/>
    <d v="2025-06-17T00:00:00"/>
    <n v="1"/>
    <x v="0"/>
    <s v="22.21-27 Aug"/>
  </r>
  <r>
    <s v="200900040012"/>
    <x v="1"/>
    <s v="DUMRI"/>
    <x v="95"/>
    <x v="34"/>
    <n v="8"/>
    <n v="13.91"/>
    <n v="636.82600000000002"/>
    <n v="0"/>
    <n v="0"/>
    <n v="0"/>
    <n v="0"/>
    <n v="0"/>
    <s v="Release1"/>
    <n v="637"/>
    <x v="0"/>
    <x v="1224"/>
    <x v="1382"/>
    <x v="32"/>
    <n v="0"/>
    <d v="2025-06-23T00:00:00"/>
    <n v="1"/>
    <x v="0"/>
    <s v="22.21-27 Aug"/>
  </r>
  <r>
    <s v="200900040015"/>
    <x v="1"/>
    <s v="DUMRI"/>
    <x v="95"/>
    <x v="93"/>
    <n v="6"/>
    <n v="8.16"/>
    <n v="434.24740000000003"/>
    <n v="0"/>
    <n v="0"/>
    <n v="0"/>
    <n v="0"/>
    <n v="0"/>
    <s v="Release1"/>
    <n v="434"/>
    <x v="0"/>
    <x v="1225"/>
    <x v="1383"/>
    <x v="50"/>
    <n v="0"/>
    <d v="2025-08-04T00:00:00"/>
    <n v="1"/>
    <x v="0"/>
    <s v="22.21-27 Aug"/>
  </r>
  <r>
    <s v="200900040016"/>
    <x v="1"/>
    <s v="DUMRI"/>
    <x v="95"/>
    <x v="3"/>
    <n v="8"/>
    <n v="22.02"/>
    <n v="916.94010000000003"/>
    <n v="0"/>
    <n v="0"/>
    <n v="0"/>
    <n v="0"/>
    <n v="0"/>
    <s v="Release1"/>
    <n v="917"/>
    <x v="0"/>
    <x v="1226"/>
    <x v="1384"/>
    <x v="32"/>
    <n v="0"/>
    <d v="2025-08-04T00:00:00"/>
    <n v="1"/>
    <x v="0"/>
    <s v="22.21-27 Aug"/>
  </r>
  <r>
    <s v="200900040021"/>
    <x v="1"/>
    <s v="DUMRI"/>
    <x v="95"/>
    <x v="59"/>
    <n v="12"/>
    <n v="99.239999999999981"/>
    <n v="5091.7146000000002"/>
    <n v="0"/>
    <n v="0"/>
    <n v="22"/>
    <n v="0"/>
    <n v="0"/>
    <s v="Release1"/>
    <n v="5070"/>
    <x v="0"/>
    <x v="470"/>
    <x v="1385"/>
    <x v="75"/>
    <n v="0"/>
    <d v="2025-08-19T00:00:00"/>
    <n v="1"/>
    <x v="0"/>
    <s v="22.21-27 Aug"/>
  </r>
  <r>
    <s v="200900040023"/>
    <x v="1"/>
    <s v="DUMRI"/>
    <x v="95"/>
    <x v="37"/>
    <n v="14"/>
    <n v="72.87"/>
    <n v="3234.8278"/>
    <n v="0"/>
    <n v="0"/>
    <n v="0"/>
    <n v="0"/>
    <n v="0"/>
    <s v="Release1"/>
    <n v="3235"/>
    <x v="0"/>
    <x v="1227"/>
    <x v="1386"/>
    <x v="25"/>
    <n v="0"/>
    <d v="2025-11-04T00:00:00"/>
    <n v="1"/>
    <x v="0"/>
    <s v="22.21-27 Aug"/>
  </r>
  <r>
    <s v="200900040025"/>
    <x v="1"/>
    <s v="DUMRI"/>
    <x v="95"/>
    <x v="90"/>
    <n v="1"/>
    <n v="0.84"/>
    <n v="32.76"/>
    <n v="0"/>
    <n v="0"/>
    <n v="0"/>
    <n v="0"/>
    <n v="0"/>
    <s v="Release1"/>
    <n v="33"/>
    <x v="0"/>
    <x v="1228"/>
    <x v="1387"/>
    <x v="32"/>
    <n v="0"/>
    <d v="2025-10-29T00:00:00"/>
    <n v="1"/>
    <x v="0"/>
    <s v="22.21-27 Aug"/>
  </r>
  <r>
    <s v="200900040027"/>
    <x v="1"/>
    <s v="DUMRI"/>
    <x v="95"/>
    <x v="60"/>
    <n v="7"/>
    <n v="18.440000000000001"/>
    <n v="860.84910000000002"/>
    <n v="0"/>
    <n v="0"/>
    <n v="0"/>
    <n v="0"/>
    <n v="0"/>
    <s v="Release1"/>
    <n v="861"/>
    <x v="0"/>
    <x v="1229"/>
    <x v="1388"/>
    <x v="50"/>
    <n v="0"/>
    <d v="2025-12-08T00:00:00"/>
    <n v="1"/>
    <x v="0"/>
    <s v="22.21-27 Aug"/>
  </r>
  <r>
    <s v="200900040033"/>
    <x v="1"/>
    <s v="DUMRI"/>
    <x v="95"/>
    <x v="39"/>
    <n v="7"/>
    <n v="15.08"/>
    <n v="673.16020000000003"/>
    <n v="0"/>
    <n v="0"/>
    <n v="0"/>
    <n v="0"/>
    <n v="0"/>
    <s v="Release1"/>
    <n v="673"/>
    <x v="0"/>
    <x v="1230"/>
    <x v="1389"/>
    <x v="50"/>
    <n v="0"/>
    <d v="2026-01-19T00:00:00"/>
    <n v="1"/>
    <x v="0"/>
    <s v="22.21-27 Aug"/>
  </r>
  <r>
    <s v="200900040034"/>
    <x v="1"/>
    <s v="DUMRI"/>
    <x v="95"/>
    <x v="57"/>
    <n v="7"/>
    <n v="29.93"/>
    <n v="1292.5539999999999"/>
    <n v="0"/>
    <n v="0"/>
    <n v="0"/>
    <n v="0"/>
    <n v="0"/>
    <s v="Release1"/>
    <n v="1293"/>
    <x v="0"/>
    <x v="1231"/>
    <x v="1390"/>
    <x v="32"/>
    <n v="0"/>
    <d v="2026-01-27T00:00:00"/>
    <n v="1"/>
    <x v="0"/>
    <s v="22.21-27 Aug"/>
  </r>
  <r>
    <s v="200900040035"/>
    <x v="1"/>
    <s v="DUMRI"/>
    <x v="95"/>
    <x v="48"/>
    <n v="1"/>
    <n v="1.78"/>
    <n v="76.540000000000006"/>
    <n v="0"/>
    <n v="0"/>
    <n v="0"/>
    <n v="0"/>
    <n v="0"/>
    <s v="Release1"/>
    <n v="77"/>
    <x v="0"/>
    <x v="1232"/>
    <x v="1391"/>
    <x v="137"/>
    <n v="0"/>
    <d v="2026-01-27T00:00:00"/>
    <n v="1"/>
    <x v="0"/>
    <s v="22.21-27 Aug"/>
  </r>
  <r>
    <s v="200900040040"/>
    <x v="1"/>
    <s v="DUMRI"/>
    <x v="95"/>
    <x v="49"/>
    <n v="7"/>
    <n v="21.97"/>
    <n v="897.13049999999987"/>
    <n v="0"/>
    <n v="0"/>
    <n v="0"/>
    <n v="0"/>
    <n v="0"/>
    <s v="Release1"/>
    <n v="897"/>
    <x v="0"/>
    <x v="1233"/>
    <x v="1392"/>
    <x v="12"/>
    <n v="0"/>
    <d v="2026-04-04T00:00:00"/>
    <n v="1"/>
    <x v="0"/>
    <s v="22.21-27 Aug"/>
  </r>
  <r>
    <s v="200900040041"/>
    <x v="1"/>
    <s v="DUMRI"/>
    <x v="95"/>
    <x v="50"/>
    <n v="5"/>
    <n v="15.18"/>
    <n v="541.9203"/>
    <n v="0"/>
    <n v="0"/>
    <n v="0"/>
    <n v="0"/>
    <n v="0"/>
    <s v="Release1"/>
    <n v="542"/>
    <x v="0"/>
    <x v="1234"/>
    <x v="1393"/>
    <x v="19"/>
    <n v="0"/>
    <d v="2026-03-30T00:00:00"/>
    <n v="1"/>
    <x v="0"/>
    <s v="22.21-27 Aug"/>
  </r>
  <r>
    <s v="200900040044"/>
    <x v="1"/>
    <s v="DUMRI"/>
    <x v="95"/>
    <x v="24"/>
    <n v="13"/>
    <n v="32.5"/>
    <n v="1437.1450000000002"/>
    <n v="0"/>
    <n v="0"/>
    <n v="0"/>
    <n v="0"/>
    <n v="0"/>
    <s v="Release1"/>
    <n v="1437"/>
    <x v="0"/>
    <x v="1235"/>
    <x v="1394"/>
    <x v="32"/>
    <n v="0"/>
    <d v="2026-04-28T00:00:00"/>
    <n v="1"/>
    <x v="0"/>
    <s v="22.21-27 Aug"/>
  </r>
  <r>
    <s v="200900080004"/>
    <x v="1"/>
    <s v="GANESHPUR"/>
    <x v="96"/>
    <x v="1"/>
    <n v="10"/>
    <n v="30.06"/>
    <n v="1137.9079999999999"/>
    <n v="0"/>
    <n v="0"/>
    <n v="0"/>
    <n v="0"/>
    <n v="0"/>
    <n v="0"/>
    <n v="1138"/>
    <x v="0"/>
    <x v="1236"/>
    <x v="1395"/>
    <x v="74"/>
    <n v="0"/>
    <d v="2026-06-22T00:00:00"/>
    <n v="1"/>
    <x v="0"/>
    <s v="22.21-27 Aug"/>
  </r>
  <r>
    <s v="200900080005"/>
    <x v="1"/>
    <s v="GANESHPUR"/>
    <x v="96"/>
    <x v="30"/>
    <n v="14"/>
    <n v="1175.27"/>
    <n v="53235.190199999997"/>
    <n v="0"/>
    <n v="0"/>
    <n v="0"/>
    <n v="635"/>
    <n v="0"/>
    <n v="0"/>
    <n v="52600"/>
    <x v="0"/>
    <x v="51"/>
    <x v="1396"/>
    <x v="49"/>
    <n v="0"/>
    <d v="2025-11-10T00:00:00"/>
    <n v="1"/>
    <x v="0"/>
    <s v="22.21-27 Aug"/>
  </r>
  <r>
    <s v="200900080016"/>
    <x v="1"/>
    <s v="GANESHPUR"/>
    <x v="96"/>
    <x v="3"/>
    <n v="13"/>
    <n v="46.29999999999999"/>
    <n v="1772.7569000000001"/>
    <n v="0"/>
    <n v="0"/>
    <n v="0"/>
    <n v="0"/>
    <n v="0"/>
    <n v="0"/>
    <n v="1773"/>
    <x v="0"/>
    <x v="1237"/>
    <x v="1397"/>
    <x v="74"/>
    <n v="0"/>
    <d v="2025-08-19T00:00:00"/>
    <n v="1"/>
    <x v="0"/>
    <s v="22.21-27 Aug"/>
  </r>
  <r>
    <s v="200900080021"/>
    <x v="1"/>
    <s v="GANESHPUR"/>
    <x v="96"/>
    <x v="59"/>
    <n v="13"/>
    <n v="43.32"/>
    <n v="2401.4198000000001"/>
    <n v="0"/>
    <n v="0"/>
    <n v="0"/>
    <n v="0"/>
    <n v="0"/>
    <n v="0"/>
    <n v="2401"/>
    <x v="0"/>
    <x v="1238"/>
    <x v="1398"/>
    <x v="74"/>
    <n v="0"/>
    <d v="2025-08-12T00:00:00"/>
    <n v="1"/>
    <x v="0"/>
    <s v="22.21-27 Aug"/>
  </r>
  <r>
    <s v="200900080028"/>
    <x v="1"/>
    <s v="GANESHPUR"/>
    <x v="96"/>
    <x v="61"/>
    <n v="7"/>
    <n v="23.35"/>
    <n v="1025.4288000000001"/>
    <n v="0"/>
    <n v="0"/>
    <n v="0"/>
    <n v="0"/>
    <n v="0"/>
    <n v="0"/>
    <n v="1025"/>
    <x v="0"/>
    <x v="1239"/>
    <x v="1399"/>
    <x v="74"/>
    <n v="0"/>
    <d v="2025-12-29T00:00:00"/>
    <n v="1"/>
    <x v="0"/>
    <s v="22.21-27 Aug"/>
  </r>
  <r>
    <s v="200900080031"/>
    <x v="1"/>
    <s v="GANESHPUR"/>
    <x v="96"/>
    <x v="55"/>
    <n v="13"/>
    <n v="41.150000000000006"/>
    <n v="1573.5301999999999"/>
    <n v="0"/>
    <n v="0"/>
    <n v="0"/>
    <n v="0"/>
    <n v="0"/>
    <n v="0"/>
    <n v="1574"/>
    <x v="0"/>
    <x v="1240"/>
    <x v="1400"/>
    <x v="74"/>
    <n v="0"/>
    <d v="2026-07-06T00:00:00"/>
    <n v="1"/>
    <x v="0"/>
    <s v="22.21-27 Aug"/>
  </r>
  <r>
    <s v="200900120003"/>
    <x v="1"/>
    <s v="LUNDRI 2"/>
    <x v="97"/>
    <x v="21"/>
    <n v="3"/>
    <n v="48.010000000000005"/>
    <n v="2130.4732000000004"/>
    <n v="0"/>
    <n v="0"/>
    <n v="0"/>
    <n v="0"/>
    <n v="0"/>
    <n v="0"/>
    <n v="2130"/>
    <x v="0"/>
    <x v="1241"/>
    <x v="1401"/>
    <x v="73"/>
    <n v="0"/>
    <d v="2025-09-28T00:00:00"/>
    <n v="1"/>
    <x v="0"/>
    <s v="22.21-27 Aug"/>
  </r>
  <r>
    <s v="200900120007"/>
    <x v="1"/>
    <s v="LUNDRI 2"/>
    <x v="97"/>
    <x v="87"/>
    <n v="1"/>
    <n v="1.71"/>
    <n v="75.616199999999992"/>
    <n v="0"/>
    <n v="0"/>
    <n v="0"/>
    <n v="0"/>
    <n v="0"/>
    <n v="0"/>
    <n v="76"/>
    <x v="0"/>
    <x v="170"/>
    <x v="1402"/>
    <x v="19"/>
    <n v="0"/>
    <d v="2026-02-09T00:00:00"/>
    <n v="1"/>
    <x v="0"/>
    <s v="22.21-27 Aug"/>
  </r>
  <r>
    <s v="200900120008"/>
    <x v="1"/>
    <s v="LUNDRI 2"/>
    <x v="97"/>
    <x v="31"/>
    <n v="3"/>
    <n v="117.61"/>
    <n v="5381.0115000000005"/>
    <n v="0"/>
    <n v="0"/>
    <n v="0"/>
    <n v="0"/>
    <n v="0"/>
    <n v="0"/>
    <n v="5381"/>
    <x v="0"/>
    <x v="1242"/>
    <x v="1403"/>
    <x v="73"/>
    <n v="0"/>
    <d v="2026-02-09T00:00:00"/>
    <n v="1"/>
    <x v="0"/>
    <s v="22.21-27 Aug"/>
  </r>
  <r>
    <s v="200900120010"/>
    <x v="1"/>
    <s v="LUNDRI 2"/>
    <x v="97"/>
    <x v="2"/>
    <n v="1"/>
    <n v="1.91"/>
    <n v="78.3673"/>
    <n v="0"/>
    <n v="0"/>
    <n v="0"/>
    <n v="0"/>
    <n v="0"/>
    <n v="0"/>
    <n v="78"/>
    <x v="0"/>
    <x v="1243"/>
    <x v="1404"/>
    <x v="74"/>
    <n v="0"/>
    <d v="2026-07-06T00:00:00"/>
    <n v="1"/>
    <x v="0"/>
    <s v="22.21-27 Aug"/>
  </r>
  <r>
    <s v="200900130002"/>
    <x v="1"/>
    <s v="LUNDRI 1"/>
    <x v="98"/>
    <x v="0"/>
    <n v="13"/>
    <n v="514.71999999999991"/>
    <n v="21163.855"/>
    <n v="0"/>
    <n v="0"/>
    <n v="678.43000000000029"/>
    <n v="0"/>
    <n v="0"/>
    <n v="0"/>
    <n v="20485"/>
    <x v="0"/>
    <x v="99"/>
    <x v="1405"/>
    <x v="19"/>
    <n v="0"/>
    <d v="2025-09-08T00:00:00"/>
    <n v="1"/>
    <x v="0"/>
    <s v="22.21-27 Aug"/>
  </r>
  <r>
    <s v="200900130005"/>
    <x v="1"/>
    <s v="LUNDRI 1"/>
    <x v="98"/>
    <x v="30"/>
    <n v="7"/>
    <n v="21.060000000000002"/>
    <n v="804.31400000000008"/>
    <n v="0"/>
    <n v="0"/>
    <n v="0"/>
    <n v="0"/>
    <n v="0"/>
    <n v="0"/>
    <n v="804"/>
    <x v="0"/>
    <x v="1244"/>
    <x v="1406"/>
    <x v="19"/>
    <n v="0"/>
    <d v="2025-11-17T00:00:00"/>
    <n v="1"/>
    <x v="0"/>
    <s v="22.21-27 Aug"/>
  </r>
  <r>
    <s v="200900130009"/>
    <x v="1"/>
    <s v="LUNDRI 1"/>
    <x v="98"/>
    <x v="32"/>
    <n v="12"/>
    <n v="62.32"/>
    <n v="2579.9706000000001"/>
    <n v="0"/>
    <n v="0"/>
    <n v="0"/>
    <n v="0"/>
    <n v="0"/>
    <n v="0"/>
    <n v="2580"/>
    <x v="0"/>
    <x v="1245"/>
    <x v="1407"/>
    <x v="19"/>
    <n v="0"/>
    <d v="2026-02-02T00:00:00"/>
    <n v="1"/>
    <x v="0"/>
    <s v="22.21-27 Aug"/>
  </r>
  <r>
    <s v="200900130010"/>
    <x v="1"/>
    <s v="LUNDRI 1"/>
    <x v="98"/>
    <x v="2"/>
    <n v="7"/>
    <n v="20.259999999999998"/>
    <n v="809.34299999999985"/>
    <n v="0"/>
    <n v="0"/>
    <n v="0"/>
    <n v="0"/>
    <n v="0"/>
    <n v="0"/>
    <n v="809"/>
    <x v="0"/>
    <x v="1246"/>
    <x v="1408"/>
    <x v="19"/>
    <n v="0"/>
    <d v="2026-02-02T00:00:00"/>
    <n v="1"/>
    <x v="0"/>
    <s v="22.21-27 Aug"/>
  </r>
  <r>
    <s v="200900130011"/>
    <x v="1"/>
    <s v="LUNDRI 1"/>
    <x v="98"/>
    <x v="33"/>
    <n v="6"/>
    <n v="26.02"/>
    <n v="1100.7167999999999"/>
    <n v="0"/>
    <n v="0"/>
    <n v="0"/>
    <n v="0"/>
    <n v="0"/>
    <n v="0"/>
    <n v="1101"/>
    <x v="0"/>
    <x v="1247"/>
    <x v="1409"/>
    <x v="19"/>
    <n v="0"/>
    <d v="1899-12-30T00:00:00"/>
    <n v="1"/>
    <x v="0"/>
    <s v="22.21-27 Aug"/>
  </r>
  <r>
    <s v="200900130012"/>
    <x v="1"/>
    <s v="LUNDRI 1"/>
    <x v="98"/>
    <x v="34"/>
    <n v="7"/>
    <n v="28.86"/>
    <n v="1203.5170000000001"/>
    <n v="0"/>
    <n v="0"/>
    <n v="0"/>
    <n v="0"/>
    <n v="0"/>
    <n v="0"/>
    <n v="1204"/>
    <x v="0"/>
    <x v="1248"/>
    <x v="1410"/>
    <x v="19"/>
    <n v="0"/>
    <d v="1899-12-30T00:00:00"/>
    <n v="1"/>
    <x v="0"/>
    <s v="22.21-27 Aug"/>
  </r>
  <r>
    <s v="200900130013"/>
    <x v="1"/>
    <s v="LUNDRI 1"/>
    <x v="98"/>
    <x v="22"/>
    <n v="3"/>
    <n v="30.080000000000002"/>
    <n v="1226.6565999999998"/>
    <n v="0"/>
    <n v="0"/>
    <n v="0"/>
    <n v="0"/>
    <n v="0"/>
    <n v="0"/>
    <n v="1227"/>
    <x v="0"/>
    <x v="1249"/>
    <x v="1411"/>
    <x v="19"/>
    <n v="0"/>
    <d v="2026-03-30T00:00:00"/>
    <n v="1"/>
    <x v="0"/>
    <s v="22.21-27 Aug"/>
  </r>
  <r>
    <s v="200900130014"/>
    <x v="1"/>
    <s v="LUNDRI 1"/>
    <x v="98"/>
    <x v="35"/>
    <n v="7"/>
    <n v="14.739999999999998"/>
    <n v="616.09900000000005"/>
    <n v="0"/>
    <n v="0"/>
    <n v="0"/>
    <n v="0"/>
    <n v="0"/>
    <n v="0"/>
    <n v="616"/>
    <x v="0"/>
    <x v="1250"/>
    <x v="1412"/>
    <x v="74"/>
    <n v="0"/>
    <d v="2026-05-26T00:00:00"/>
    <n v="1"/>
    <x v="0"/>
    <s v="22.21-27 Aug"/>
  </r>
  <r>
    <s v="200900140002"/>
    <x v="1"/>
    <s v="HUTAR"/>
    <x v="99"/>
    <x v="0"/>
    <n v="3"/>
    <n v="31.79"/>
    <n v="1227.4982"/>
    <n v="0"/>
    <n v="0"/>
    <n v="188"/>
    <n v="0"/>
    <n v="0"/>
    <n v="0"/>
    <n v="1039"/>
    <x v="0"/>
    <x v="1251"/>
    <x v="1413"/>
    <x v="73"/>
    <n v="0"/>
    <d v="2025-09-08T00:00:00"/>
    <n v="1"/>
    <x v="0"/>
    <s v="22.21-27 Aug"/>
  </r>
  <r>
    <s v="200900140003"/>
    <x v="1"/>
    <s v="HUTAR"/>
    <x v="99"/>
    <x v="21"/>
    <n v="14"/>
    <n v="87.190000000000012"/>
    <n v="3623.2809000000002"/>
    <n v="0"/>
    <n v="0"/>
    <n v="0"/>
    <n v="0"/>
    <n v="0"/>
    <n v="0"/>
    <n v="3623"/>
    <x v="0"/>
    <x v="1252"/>
    <x v="1414"/>
    <x v="19"/>
    <n v="0"/>
    <d v="2025-10-06T00:00:00"/>
    <n v="1"/>
    <x v="0"/>
    <s v="22.21-27 Aug"/>
  </r>
  <r>
    <s v="200900140005"/>
    <x v="1"/>
    <s v="HUTAR"/>
    <x v="99"/>
    <x v="30"/>
    <n v="6"/>
    <n v="14.339999999999998"/>
    <n v="720.96360000000004"/>
    <n v="0"/>
    <n v="0"/>
    <n v="0"/>
    <n v="0"/>
    <n v="0"/>
    <n v="0"/>
    <n v="721"/>
    <x v="0"/>
    <x v="1253"/>
    <x v="1415"/>
    <x v="19"/>
    <n v="0"/>
    <d v="2026-05-04T00:00:00"/>
    <n v="1"/>
    <x v="0"/>
    <s v="22.21-27 Aug"/>
  </r>
  <r>
    <s v="200900140011"/>
    <x v="1"/>
    <s v="HUTAR"/>
    <x v="99"/>
    <x v="33"/>
    <n v="13"/>
    <n v="303.43"/>
    <n v="12100.8423"/>
    <n v="0"/>
    <n v="0"/>
    <n v="0"/>
    <n v="0"/>
    <n v="0"/>
    <n v="0"/>
    <n v="12101"/>
    <x v="0"/>
    <x v="513"/>
    <x v="1416"/>
    <x v="19"/>
    <n v="0"/>
    <d v="2025-11-17T00:00:00"/>
    <n v="1"/>
    <x v="0"/>
    <s v="22.21-27 Aug"/>
  </r>
  <r>
    <s v="200900140012"/>
    <x v="1"/>
    <s v="HUTAR"/>
    <x v="99"/>
    <x v="34"/>
    <n v="7"/>
    <n v="39.479999999999997"/>
    <n v="1851.7511999999997"/>
    <n v="0"/>
    <n v="0"/>
    <n v="0"/>
    <n v="0"/>
    <n v="0"/>
    <n v="0"/>
    <n v="1852"/>
    <x v="0"/>
    <x v="1254"/>
    <x v="1417"/>
    <x v="19"/>
    <n v="0"/>
    <d v="2025-11-17T00:00:00"/>
    <n v="1"/>
    <x v="0"/>
    <s v="22.21-27 Aug"/>
  </r>
  <r>
    <s v="200900140015"/>
    <x v="1"/>
    <s v="HUTAR"/>
    <x v="99"/>
    <x v="93"/>
    <n v="14"/>
    <n v="393.71000000000004"/>
    <n v="17060.694800000001"/>
    <n v="0"/>
    <n v="0"/>
    <n v="0"/>
    <n v="12700"/>
    <n v="0"/>
    <n v="0"/>
    <n v="4361"/>
    <x v="0"/>
    <x v="1255"/>
    <x v="1418"/>
    <x v="73"/>
    <n v="0"/>
    <d v="2025-12-15T00:00:00"/>
    <n v="1"/>
    <x v="0"/>
    <s v="22.21-27 Aug"/>
  </r>
  <r>
    <s v="200900140016"/>
    <x v="1"/>
    <s v="HUTAR"/>
    <x v="99"/>
    <x v="3"/>
    <n v="6"/>
    <n v="16.68"/>
    <n v="785.58789999999999"/>
    <n v="0"/>
    <n v="0"/>
    <n v="0"/>
    <n v="0"/>
    <n v="0"/>
    <n v="0"/>
    <n v="786"/>
    <x v="0"/>
    <x v="1256"/>
    <x v="1419"/>
    <x v="19"/>
    <n v="0"/>
    <d v="2025-12-15T00:00:00"/>
    <n v="1"/>
    <x v="0"/>
    <s v="22.21-27 Aug"/>
  </r>
  <r>
    <s v="200900140017"/>
    <x v="1"/>
    <s v="HUTAR"/>
    <x v="99"/>
    <x v="4"/>
    <n v="6"/>
    <n v="18.809999999999999"/>
    <n v="999.13799999999992"/>
    <n v="0"/>
    <n v="0"/>
    <n v="0"/>
    <n v="0"/>
    <n v="0"/>
    <n v="0"/>
    <n v="999"/>
    <x v="0"/>
    <x v="573"/>
    <x v="1420"/>
    <x v="19"/>
    <n v="0"/>
    <d v="2025-12-15T00:00:00"/>
    <n v="1"/>
    <x v="0"/>
    <s v="22.21-27 Aug"/>
  </r>
  <r>
    <s v="200900140018"/>
    <x v="1"/>
    <s v="HUTAR"/>
    <x v="99"/>
    <x v="88"/>
    <n v="14"/>
    <n v="28.080000000000002"/>
    <n v="1238.941"/>
    <n v="0"/>
    <n v="0"/>
    <n v="0"/>
    <n v="0"/>
    <n v="0"/>
    <n v="0"/>
    <n v="1239"/>
    <x v="0"/>
    <x v="1257"/>
    <x v="1421"/>
    <x v="19"/>
    <n v="0"/>
    <d v="2026-01-27T00:00:00"/>
    <n v="1"/>
    <x v="0"/>
    <s v="22.21-27 Aug"/>
  </r>
  <r>
    <s v="200900140023"/>
    <x v="1"/>
    <s v="HUTAR"/>
    <x v="99"/>
    <x v="37"/>
    <n v="14"/>
    <n v="58.400000000000006"/>
    <n v="2406.6410999999998"/>
    <n v="0"/>
    <n v="0"/>
    <n v="0"/>
    <n v="0"/>
    <n v="0"/>
    <n v="0"/>
    <n v="2407"/>
    <x v="0"/>
    <x v="1258"/>
    <x v="1422"/>
    <x v="19"/>
    <n v="0"/>
    <d v="2026-01-12T00:00:00"/>
    <n v="1"/>
    <x v="0"/>
    <s v="22.21-27 Aug"/>
  </r>
  <r>
    <s v="200900140024"/>
    <x v="1"/>
    <s v="HUTAR"/>
    <x v="99"/>
    <x v="47"/>
    <n v="14"/>
    <n v="45.92"/>
    <n v="1953.9579000000001"/>
    <n v="0"/>
    <n v="0"/>
    <n v="0"/>
    <n v="0"/>
    <n v="0"/>
    <n v="0"/>
    <n v="1954"/>
    <x v="0"/>
    <x v="1259"/>
    <x v="1423"/>
    <x v="19"/>
    <n v="0"/>
    <d v="2026-01-19T00:00:00"/>
    <n v="1"/>
    <x v="0"/>
    <s v="22.21-27 Aug"/>
  </r>
  <r>
    <s v="200900140025"/>
    <x v="1"/>
    <s v="HUTAR"/>
    <x v="99"/>
    <x v="90"/>
    <n v="7"/>
    <n v="20.87"/>
    <n v="864.78140000000019"/>
    <n v="0"/>
    <n v="0"/>
    <n v="0"/>
    <n v="0"/>
    <n v="0"/>
    <n v="0"/>
    <n v="865"/>
    <x v="0"/>
    <x v="1260"/>
    <x v="1424"/>
    <x v="138"/>
    <n v="0"/>
    <d v="2026-01-19T00:00:00"/>
    <n v="1"/>
    <x v="0"/>
    <s v="22.21-27 Aug"/>
  </r>
  <r>
    <s v="200900140026"/>
    <x v="1"/>
    <s v="HUTAR"/>
    <x v="99"/>
    <x v="23"/>
    <n v="7"/>
    <n v="24.28"/>
    <n v="1049.1702"/>
    <n v="0"/>
    <n v="0"/>
    <n v="0"/>
    <n v="0"/>
    <n v="0"/>
    <n v="0"/>
    <n v="1049"/>
    <x v="0"/>
    <x v="1261"/>
    <x v="1425"/>
    <x v="19"/>
    <n v="0"/>
    <d v="2026-01-19T00:00:00"/>
    <n v="1"/>
    <x v="0"/>
    <s v="22.21-27 Aug"/>
  </r>
  <r>
    <s v="200900140027"/>
    <x v="1"/>
    <s v="HUTAR"/>
    <x v="99"/>
    <x v="60"/>
    <n v="14"/>
    <n v="100.71000000000001"/>
    <n v="4244.1464999999998"/>
    <n v="0"/>
    <n v="0"/>
    <n v="0"/>
    <n v="0"/>
    <n v="0"/>
    <n v="0"/>
    <n v="4244"/>
    <x v="0"/>
    <x v="1262"/>
    <x v="1426"/>
    <x v="19"/>
    <n v="0"/>
    <d v="2026-01-27T00:00:00"/>
    <n v="1"/>
    <x v="0"/>
    <s v="22.21-27 Aug"/>
  </r>
  <r>
    <s v="200900140028"/>
    <x v="1"/>
    <s v="HUTAR"/>
    <x v="99"/>
    <x v="61"/>
    <n v="14"/>
    <n v="53.14"/>
    <n v="2091.6286"/>
    <n v="0"/>
    <n v="0"/>
    <n v="0"/>
    <n v="0"/>
    <n v="0"/>
    <n v="0"/>
    <n v="2092"/>
    <x v="0"/>
    <x v="1263"/>
    <x v="1427"/>
    <x v="19"/>
    <n v="0"/>
    <d v="2026-01-27T00:00:00"/>
    <n v="1"/>
    <x v="0"/>
    <s v="22.21-27 Aug"/>
  </r>
  <r>
    <s v="200900140030"/>
    <x v="1"/>
    <s v="HUTAR"/>
    <x v="99"/>
    <x v="54"/>
    <n v="14"/>
    <n v="48.07"/>
    <n v="1964.5365000000002"/>
    <n v="0"/>
    <n v="0"/>
    <n v="0"/>
    <n v="0"/>
    <n v="0"/>
    <n v="0"/>
    <n v="1965"/>
    <x v="0"/>
    <x v="352"/>
    <x v="1428"/>
    <x v="19"/>
    <n v="0"/>
    <d v="2026-03-30T00:00:00"/>
    <n v="1"/>
    <x v="0"/>
    <s v="22.21-27 Aug"/>
  </r>
  <r>
    <s v="200900140031"/>
    <x v="1"/>
    <s v="HUTAR"/>
    <x v="99"/>
    <x v="55"/>
    <n v="13"/>
    <n v="54.52"/>
    <n v="2155.4290999999998"/>
    <n v="0"/>
    <n v="0"/>
    <n v="0"/>
    <n v="0"/>
    <n v="0"/>
    <n v="0"/>
    <n v="2155"/>
    <x v="0"/>
    <x v="1264"/>
    <x v="1429"/>
    <x v="19"/>
    <n v="0"/>
    <d v="2026-03-30T00:00:00"/>
    <n v="1"/>
    <x v="0"/>
    <s v="22.21-27 Aug"/>
  </r>
  <r>
    <s v="200900140032"/>
    <x v="1"/>
    <s v="HUTAR"/>
    <x v="99"/>
    <x v="56"/>
    <n v="7"/>
    <n v="16.98"/>
    <n v="756.64569999999992"/>
    <n v="0"/>
    <n v="0"/>
    <n v="0"/>
    <n v="0"/>
    <n v="0"/>
    <n v="0"/>
    <n v="757"/>
    <x v="0"/>
    <x v="1223"/>
    <x v="1430"/>
    <x v="19"/>
    <n v="0"/>
    <d v="2026-05-11T00:00:00"/>
    <n v="1"/>
    <x v="0"/>
    <s v="22.21-27 Aug"/>
  </r>
  <r>
    <s v="200900140033"/>
    <x v="1"/>
    <s v="HUTAR"/>
    <x v="99"/>
    <x v="39"/>
    <n v="7"/>
    <n v="22.22"/>
    <n v="897.72979999999995"/>
    <n v="0"/>
    <n v="0"/>
    <n v="0"/>
    <n v="0"/>
    <n v="0"/>
    <n v="0"/>
    <n v="898"/>
    <x v="0"/>
    <x v="1265"/>
    <x v="1431"/>
    <x v="73"/>
    <n v="0"/>
    <d v="2026-05-11T00:00:00"/>
    <n v="1"/>
    <x v="0"/>
    <s v="22.21-27 Aug"/>
  </r>
  <r>
    <s v="200900140034"/>
    <x v="1"/>
    <s v="HUTAR"/>
    <x v="99"/>
    <x v="57"/>
    <n v="1"/>
    <n v="3.94"/>
    <n v="178.00919999999999"/>
    <n v="0"/>
    <n v="0"/>
    <n v="0"/>
    <n v="0"/>
    <n v="0"/>
    <n v="0"/>
    <n v="178"/>
    <x v="0"/>
    <x v="1266"/>
    <x v="1432"/>
    <x v="19"/>
    <n v="0"/>
    <d v="2026-05-11T00:00:00"/>
    <n v="1"/>
    <x v="0"/>
    <s v="22.21-27 Aug"/>
  </r>
  <r>
    <s v="200900140035"/>
    <x v="1"/>
    <s v="HUTAR"/>
    <x v="99"/>
    <x v="48"/>
    <n v="8"/>
    <n v="39.559999999999995"/>
    <n v="1593.7356999999997"/>
    <n v="0"/>
    <n v="0"/>
    <n v="0"/>
    <n v="0"/>
    <n v="0"/>
    <n v="0"/>
    <n v="1594"/>
    <x v="0"/>
    <x v="1267"/>
    <x v="1433"/>
    <x v="19"/>
    <n v="0"/>
    <d v="2026-05-11T00:00:00"/>
    <n v="1"/>
    <x v="0"/>
    <s v="22.21-27 Aug"/>
  </r>
  <r>
    <s v="200900140036"/>
    <x v="1"/>
    <s v="HUTAR"/>
    <x v="99"/>
    <x v="96"/>
    <n v="1"/>
    <n v="0.08"/>
    <n v="3.0880000000000001"/>
    <n v="0"/>
    <n v="0"/>
    <n v="0"/>
    <n v="0"/>
    <n v="0"/>
    <n v="0"/>
    <n v="3"/>
    <x v="0"/>
    <x v="1268"/>
    <x v="1434"/>
    <x v="19"/>
    <n v="0"/>
    <d v="2026-05-11T00:00:00"/>
    <n v="1"/>
    <x v="0"/>
    <s v="22.21-27 Aug"/>
  </r>
  <r>
    <s v="200900140037"/>
    <x v="1"/>
    <s v="HUTAR"/>
    <x v="99"/>
    <x v="91"/>
    <n v="13"/>
    <n v="21.819999999999997"/>
    <n v="844.31799999999998"/>
    <n v="0"/>
    <n v="0"/>
    <n v="0"/>
    <n v="0"/>
    <n v="0"/>
    <n v="0"/>
    <n v="844"/>
    <x v="0"/>
    <x v="1269"/>
    <x v="1435"/>
    <x v="19"/>
    <n v="0"/>
    <d v="2026-05-11T00:00:00"/>
    <n v="1"/>
    <x v="0"/>
    <s v="22.21-27 Aug"/>
  </r>
  <r>
    <s v="200900140038"/>
    <x v="1"/>
    <s v="HUTAR"/>
    <x v="99"/>
    <x v="92"/>
    <n v="5"/>
    <n v="60.97"/>
    <n v="2579.9893999999999"/>
    <n v="0"/>
    <n v="0"/>
    <n v="0"/>
    <n v="0"/>
    <n v="0"/>
    <n v="0"/>
    <n v="2580"/>
    <x v="0"/>
    <x v="1270"/>
    <x v="1436"/>
    <x v="73"/>
    <n v="0"/>
    <d v="2026-06-02T00:00:00"/>
    <n v="1"/>
    <x v="0"/>
    <s v="22.21-27 Aug"/>
  </r>
  <r>
    <s v="200900140039"/>
    <x v="1"/>
    <s v="HUTAR"/>
    <x v="99"/>
    <x v="103"/>
    <n v="13"/>
    <n v="38.96"/>
    <n v="1742.4510000000002"/>
    <n v="0"/>
    <n v="0"/>
    <n v="0"/>
    <n v="0"/>
    <n v="0"/>
    <n v="0"/>
    <n v="1742"/>
    <x v="0"/>
    <x v="1271"/>
    <x v="1437"/>
    <x v="73"/>
    <n v="0"/>
    <d v="2026-06-02T00:00:00"/>
    <n v="1"/>
    <x v="0"/>
    <s v="22.21-27 Aug"/>
  </r>
  <r>
    <s v="200900140040"/>
    <x v="1"/>
    <s v="HUTAR"/>
    <x v="99"/>
    <x v="49"/>
    <n v="7"/>
    <n v="19.11"/>
    <n v="836.74699999999996"/>
    <n v="0"/>
    <n v="0"/>
    <n v="0"/>
    <n v="0"/>
    <n v="0"/>
    <n v="0"/>
    <n v="837"/>
    <x v="0"/>
    <x v="853"/>
    <x v="1438"/>
    <x v="19"/>
    <n v="0"/>
    <d v="2026-06-02T00:00:00"/>
    <n v="1"/>
    <x v="0"/>
    <s v="22.21-27 Aug"/>
  </r>
  <r>
    <s v="200900140041"/>
    <x v="1"/>
    <s v="HUTAR"/>
    <x v="99"/>
    <x v="50"/>
    <n v="14"/>
    <n v="34.32"/>
    <n v="1263.1856"/>
    <n v="0"/>
    <n v="0"/>
    <n v="0"/>
    <n v="0"/>
    <n v="0"/>
    <n v="0"/>
    <n v="1263"/>
    <x v="0"/>
    <x v="1272"/>
    <x v="1439"/>
    <x v="73"/>
    <n v="0"/>
    <d v="2026-06-02T00:00:00"/>
    <n v="1"/>
    <x v="0"/>
    <s v="22.21-27 Aug"/>
  </r>
  <r>
    <s v="200900140042"/>
    <x v="1"/>
    <s v="HUTAR"/>
    <x v="99"/>
    <x v="40"/>
    <n v="10"/>
    <n v="26.36"/>
    <n v="1050.1288"/>
    <n v="0"/>
    <n v="0"/>
    <n v="0"/>
    <n v="0"/>
    <n v="0"/>
    <n v="0"/>
    <n v="1050"/>
    <x v="0"/>
    <x v="1273"/>
    <x v="1440"/>
    <x v="19"/>
    <n v="0"/>
    <d v="2026-06-02T00:00:00"/>
    <n v="1"/>
    <x v="0"/>
    <s v="22.21-27 Aug"/>
  </r>
  <r>
    <s v="200900140043"/>
    <x v="1"/>
    <s v="HUTAR"/>
    <x v="99"/>
    <x v="62"/>
    <n v="14"/>
    <n v="115.96000000000002"/>
    <n v="4694.8737000000001"/>
    <n v="0"/>
    <n v="0"/>
    <n v="0"/>
    <n v="0"/>
    <n v="0"/>
    <n v="0"/>
    <n v="4695"/>
    <x v="0"/>
    <x v="1274"/>
    <x v="1441"/>
    <x v="73"/>
    <n v="0"/>
    <d v="2026-06-22T00:00:00"/>
    <n v="1"/>
    <x v="0"/>
    <s v="22.21-27 Aug"/>
  </r>
  <r>
    <s v="200900140044"/>
    <x v="1"/>
    <s v="HUTAR"/>
    <x v="99"/>
    <x v="24"/>
    <n v="12"/>
    <n v="24.199999999999996"/>
    <n v="1007.8888000000001"/>
    <n v="0"/>
    <n v="0"/>
    <n v="0"/>
    <n v="0"/>
    <n v="0"/>
    <n v="0"/>
    <n v="1008"/>
    <x v="0"/>
    <x v="1275"/>
    <x v="1442"/>
    <x v="73"/>
    <n v="0"/>
    <d v="2026-06-22T00:00:00"/>
    <n v="1"/>
    <x v="0"/>
    <s v="22.21-27 Aug"/>
  </r>
  <r>
    <s v="200900140045"/>
    <x v="1"/>
    <s v="HUTAR"/>
    <x v="99"/>
    <x v="41"/>
    <n v="14"/>
    <n v="49.67"/>
    <n v="1865.0086999999999"/>
    <n v="0"/>
    <n v="0"/>
    <n v="0"/>
    <n v="0"/>
    <n v="0"/>
    <n v="0"/>
    <n v="1865"/>
    <x v="0"/>
    <x v="1276"/>
    <x v="1443"/>
    <x v="49"/>
    <n v="0"/>
    <d v="2026-06-22T00:00:00"/>
    <n v="1"/>
    <x v="0"/>
    <s v="22.21-27 Aug"/>
  </r>
  <r>
    <s v="200900140046"/>
    <x v="1"/>
    <s v="HUTAR"/>
    <x v="99"/>
    <x v="6"/>
    <n v="13"/>
    <n v="89.100000000000009"/>
    <n v="3667.6743000000001"/>
    <n v="0"/>
    <n v="0"/>
    <n v="0"/>
    <n v="0"/>
    <n v="0"/>
    <n v="0"/>
    <n v="3668"/>
    <x v="0"/>
    <x v="1277"/>
    <x v="1444"/>
    <x v="73"/>
    <n v="0"/>
    <d v="2026-07-20T00:00:00"/>
    <n v="1"/>
    <x v="0"/>
    <s v="22.21-27 Aug"/>
  </r>
  <r>
    <s v="200900140047"/>
    <x v="1"/>
    <s v="HUTAR"/>
    <x v="99"/>
    <x v="7"/>
    <n v="14"/>
    <n v="24.04"/>
    <n v="1133.0711000000001"/>
    <n v="0"/>
    <n v="0"/>
    <n v="0"/>
    <n v="0"/>
    <n v="0"/>
    <n v="0"/>
    <n v="1133"/>
    <x v="0"/>
    <x v="1278"/>
    <x v="1445"/>
    <x v="19"/>
    <n v="0"/>
    <d v="2026-07-20T00:00:00"/>
    <n v="1"/>
    <x v="0"/>
    <s v="22.21-27 Aug"/>
  </r>
  <r>
    <s v="200900140048"/>
    <x v="1"/>
    <s v="HUTAR"/>
    <x v="99"/>
    <x v="8"/>
    <n v="7"/>
    <n v="30.67"/>
    <n v="1232.7771"/>
    <n v="0"/>
    <n v="0"/>
    <n v="0"/>
    <n v="0"/>
    <n v="0"/>
    <n v="0"/>
    <n v="1233"/>
    <x v="0"/>
    <x v="1279"/>
    <x v="1446"/>
    <x v="19"/>
    <n v="0"/>
    <d v="2026-08-10T00:00:00"/>
    <n v="1"/>
    <x v="0"/>
    <s v="22.21-27 Aug"/>
  </r>
  <r>
    <s v="200900140049"/>
    <x v="1"/>
    <s v="HUTAR"/>
    <x v="99"/>
    <x v="148"/>
    <n v="7"/>
    <n v="21.62"/>
    <n v="789.79499999999996"/>
    <n v="0"/>
    <n v="0"/>
    <n v="0"/>
    <n v="0"/>
    <n v="0"/>
    <n v="0"/>
    <n v="790"/>
    <x v="0"/>
    <x v="825"/>
    <x v="1447"/>
    <x v="19"/>
    <n v="0"/>
    <d v="2026-08-17T00:00:00"/>
    <n v="1"/>
    <x v="0"/>
    <s v="22.21-27 Aug"/>
  </r>
  <r>
    <s v="200900150002"/>
    <x v="1"/>
    <s v="PAKARIYO"/>
    <x v="100"/>
    <x v="0"/>
    <n v="7"/>
    <n v="11.46"/>
    <n v="452.80690000000004"/>
    <n v="0"/>
    <n v="0"/>
    <n v="0"/>
    <n v="0"/>
    <n v="0"/>
    <n v="0"/>
    <n v="453"/>
    <x v="0"/>
    <x v="1280"/>
    <x v="1448"/>
    <x v="74"/>
    <n v="0"/>
    <d v="2025-09-23T00:00:00"/>
    <n v="1"/>
    <x v="0"/>
    <s v="22.21-27 Aug"/>
  </r>
  <r>
    <s v="200900150007"/>
    <x v="1"/>
    <s v="PAKARIYO"/>
    <x v="100"/>
    <x v="87"/>
    <n v="1"/>
    <n v="4.17"/>
    <n v="186.1071"/>
    <n v="0"/>
    <n v="0"/>
    <n v="0"/>
    <n v="0"/>
    <n v="0"/>
    <n v="0"/>
    <n v="186"/>
    <x v="0"/>
    <x v="1281"/>
    <x v="1449"/>
    <x v="74"/>
    <n v="0"/>
    <d v="2025-09-23T00:00:00"/>
    <n v="1"/>
    <x v="0"/>
    <s v="22.21-27 Aug"/>
  </r>
  <r>
    <s v="200900150010"/>
    <x v="1"/>
    <s v="PAKARIYO"/>
    <x v="100"/>
    <x v="2"/>
    <n v="14"/>
    <n v="66.930000000000007"/>
    <n v="2479.1320999999998"/>
    <n v="0"/>
    <n v="0"/>
    <n v="0"/>
    <n v="0"/>
    <n v="0"/>
    <n v="0"/>
    <n v="2479"/>
    <x v="0"/>
    <x v="1282"/>
    <x v="1450"/>
    <x v="74"/>
    <n v="0"/>
    <d v="2025-09-23T00:00:00"/>
    <n v="1"/>
    <x v="0"/>
    <s v="22.21-27 Aug"/>
  </r>
  <r>
    <s v="200900150012"/>
    <x v="1"/>
    <s v="PAKARIYO"/>
    <x v="100"/>
    <x v="34"/>
    <n v="14"/>
    <n v="70.52"/>
    <n v="2651.2533000000003"/>
    <n v="0"/>
    <n v="0"/>
    <n v="0"/>
    <n v="0"/>
    <n v="0"/>
    <n v="0"/>
    <n v="2651"/>
    <x v="0"/>
    <x v="1283"/>
    <x v="1451"/>
    <x v="74"/>
    <n v="0"/>
    <d v="2025-09-23T00:00:00"/>
    <n v="1"/>
    <x v="0"/>
    <s v="22.21-27 Aug"/>
  </r>
  <r>
    <s v="200900150013"/>
    <x v="1"/>
    <s v="PAKARIYO"/>
    <x v="100"/>
    <x v="22"/>
    <n v="13"/>
    <n v="34.46"/>
    <n v="1281.6384"/>
    <n v="0"/>
    <n v="0"/>
    <n v="0"/>
    <n v="0"/>
    <n v="0"/>
    <n v="0"/>
    <n v="1282"/>
    <x v="0"/>
    <x v="1284"/>
    <x v="1452"/>
    <x v="19"/>
    <n v="0"/>
    <d v="2025-11-17T00:00:00"/>
    <n v="1"/>
    <x v="0"/>
    <s v="22.21-27 Aug"/>
  </r>
  <r>
    <s v="200900150014"/>
    <x v="1"/>
    <s v="PAKARIYO"/>
    <x v="100"/>
    <x v="35"/>
    <n v="14"/>
    <n v="110.13999999999999"/>
    <n v="4124.4728000000005"/>
    <n v="0"/>
    <n v="0"/>
    <n v="0"/>
    <n v="0"/>
    <n v="0"/>
    <n v="0"/>
    <n v="4124"/>
    <x v="0"/>
    <x v="1285"/>
    <x v="1453"/>
    <x v="73"/>
    <n v="0"/>
    <d v="2025-09-23T00:00:00"/>
    <n v="1"/>
    <x v="0"/>
    <s v="22.21-27 Aug"/>
  </r>
  <r>
    <s v="200900150016"/>
    <x v="1"/>
    <s v="PAKARIYO"/>
    <x v="100"/>
    <x v="3"/>
    <n v="14"/>
    <n v="48.07"/>
    <n v="1947.5837000000004"/>
    <n v="0"/>
    <n v="0"/>
    <n v="0"/>
    <n v="0"/>
    <n v="0"/>
    <n v="0"/>
    <n v="1948"/>
    <x v="0"/>
    <x v="1286"/>
    <x v="1454"/>
    <x v="74"/>
    <n v="0"/>
    <d v="2025-09-23T00:00:00"/>
    <n v="1"/>
    <x v="0"/>
    <s v="22.21-27 Aug"/>
  </r>
  <r>
    <s v="200900150017"/>
    <x v="1"/>
    <s v="PAKARIYO"/>
    <x v="100"/>
    <x v="4"/>
    <n v="7"/>
    <n v="11.589999999999998"/>
    <n v="557.92290000000003"/>
    <n v="0"/>
    <n v="0"/>
    <n v="0"/>
    <n v="0"/>
    <n v="0"/>
    <n v="0"/>
    <n v="558"/>
    <x v="0"/>
    <x v="1287"/>
    <x v="1455"/>
    <x v="74"/>
    <n v="0"/>
    <d v="2025-11-17T00:00:00"/>
    <n v="1"/>
    <x v="0"/>
    <s v="22.21-27 Aug"/>
  </r>
  <r>
    <s v="200900150018"/>
    <x v="1"/>
    <s v="PAKARIYO"/>
    <x v="100"/>
    <x v="88"/>
    <n v="6"/>
    <n v="14.35"/>
    <n v="648.0027"/>
    <n v="0"/>
    <n v="0"/>
    <n v="0"/>
    <n v="0"/>
    <n v="0"/>
    <n v="0"/>
    <n v="648"/>
    <x v="0"/>
    <x v="1288"/>
    <x v="1456"/>
    <x v="74"/>
    <n v="0"/>
    <d v="2025-10-06T00:00:00"/>
    <n v="1"/>
    <x v="0"/>
    <s v="22.21-27 Aug"/>
  </r>
  <r>
    <s v="200900150021"/>
    <x v="1"/>
    <s v="PAKARIYO"/>
    <x v="100"/>
    <x v="59"/>
    <n v="13"/>
    <n v="53.679999999999993"/>
    <n v="2321.0046000000002"/>
    <n v="0"/>
    <n v="0"/>
    <n v="0"/>
    <n v="0"/>
    <n v="0"/>
    <n v="0"/>
    <n v="2321"/>
    <x v="0"/>
    <x v="1289"/>
    <x v="1457"/>
    <x v="74"/>
    <n v="0"/>
    <d v="2025-09-23T00:00:00"/>
    <n v="1"/>
    <x v="0"/>
    <s v="22.21-27 Aug"/>
  </r>
  <r>
    <s v="200900150022"/>
    <x v="1"/>
    <s v="PAKARIYO"/>
    <x v="100"/>
    <x v="36"/>
    <n v="12"/>
    <n v="20.759999999999998"/>
    <n v="953.86569999999983"/>
    <n v="0"/>
    <n v="0"/>
    <n v="0"/>
    <n v="0"/>
    <n v="0"/>
    <n v="0"/>
    <n v="954"/>
    <x v="0"/>
    <x v="1290"/>
    <x v="1458"/>
    <x v="74"/>
    <n v="0"/>
    <d v="2025-09-23T00:00:00"/>
    <n v="1"/>
    <x v="0"/>
    <s v="22.21-27 Aug"/>
  </r>
  <r>
    <s v="200900150028"/>
    <x v="1"/>
    <s v="PAKARIYO"/>
    <x v="100"/>
    <x v="61"/>
    <n v="7"/>
    <n v="44.21"/>
    <n v="1654.9504000000002"/>
    <n v="0"/>
    <n v="0"/>
    <n v="0"/>
    <n v="0"/>
    <n v="0"/>
    <n v="0"/>
    <n v="1655"/>
    <x v="0"/>
    <x v="1291"/>
    <x v="1459"/>
    <x v="73"/>
    <n v="0"/>
    <d v="2025-11-17T00:00:00"/>
    <n v="1"/>
    <x v="0"/>
    <s v="22.21-27 Aug"/>
  </r>
  <r>
    <s v="200900150031"/>
    <x v="1"/>
    <s v="PAKARIYO"/>
    <x v="100"/>
    <x v="55"/>
    <n v="7"/>
    <n v="31.279999999999998"/>
    <n v="1692.5338000000002"/>
    <n v="0"/>
    <n v="0"/>
    <n v="0"/>
    <n v="0"/>
    <n v="0"/>
    <n v="0"/>
    <n v="1693"/>
    <x v="0"/>
    <x v="1292"/>
    <x v="1460"/>
    <x v="74"/>
    <n v="0"/>
    <d v="2025-12-22T00:00:00"/>
    <n v="1"/>
    <x v="0"/>
    <s v="22.21-27 Aug"/>
  </r>
  <r>
    <s v="200900150032"/>
    <x v="1"/>
    <s v="PAKARIYO"/>
    <x v="100"/>
    <x v="56"/>
    <n v="14"/>
    <n v="75.08"/>
    <n v="3081.4438999999998"/>
    <n v="0"/>
    <n v="0"/>
    <n v="0"/>
    <n v="0"/>
    <n v="0"/>
    <n v="0"/>
    <n v="3081"/>
    <x v="0"/>
    <x v="1293"/>
    <x v="1461"/>
    <x v="74"/>
    <n v="0"/>
    <d v="2025-12-22T00:00:00"/>
    <n v="1"/>
    <x v="0"/>
    <s v="22.21-27 Aug"/>
  </r>
  <r>
    <s v="200900150033"/>
    <x v="1"/>
    <s v="PAKARIYO"/>
    <x v="100"/>
    <x v="39"/>
    <n v="7"/>
    <n v="8.75"/>
    <n v="342.79840000000007"/>
    <n v="0"/>
    <n v="0"/>
    <n v="0"/>
    <n v="0"/>
    <n v="0"/>
    <n v="0"/>
    <n v="343"/>
    <x v="0"/>
    <x v="1294"/>
    <x v="1462"/>
    <x v="74"/>
    <n v="0"/>
    <d v="2025-12-22T00:00:00"/>
    <n v="1"/>
    <x v="0"/>
    <s v="22.21-27 Aug"/>
  </r>
  <r>
    <s v="200900150036"/>
    <x v="1"/>
    <s v="PAKARIYO"/>
    <x v="100"/>
    <x v="96"/>
    <n v="14"/>
    <n v="95.94"/>
    <n v="3800.9829"/>
    <n v="0"/>
    <n v="0"/>
    <n v="0"/>
    <n v="0"/>
    <n v="0"/>
    <n v="0"/>
    <n v="3801"/>
    <x v="0"/>
    <x v="1295"/>
    <x v="1463"/>
    <x v="49"/>
    <n v="0"/>
    <d v="2026-02-09T00:00:00"/>
    <n v="1"/>
    <x v="0"/>
    <s v="22.21-27 Aug"/>
  </r>
  <r>
    <s v="200900150037"/>
    <x v="1"/>
    <s v="PAKARIYO"/>
    <x v="100"/>
    <x v="91"/>
    <n v="14"/>
    <n v="82.339999999999989"/>
    <n v="3225.2516999999993"/>
    <n v="0"/>
    <n v="0"/>
    <n v="0"/>
    <n v="0"/>
    <n v="0"/>
    <n v="0"/>
    <n v="3225"/>
    <x v="0"/>
    <x v="597"/>
    <x v="1464"/>
    <x v="74"/>
    <n v="0"/>
    <d v="2026-06-22T00:00:00"/>
    <n v="1"/>
    <x v="0"/>
    <s v="22.21-27 Aug"/>
  </r>
  <r>
    <s v="200900150038"/>
    <x v="1"/>
    <s v="PAKARIYO"/>
    <x v="100"/>
    <x v="92"/>
    <n v="11"/>
    <n v="35.1"/>
    <n v="1505.0988"/>
    <n v="0"/>
    <n v="0"/>
    <n v="0"/>
    <n v="0"/>
    <n v="0"/>
    <n v="0"/>
    <n v="1505"/>
    <x v="0"/>
    <x v="120"/>
    <x v="121"/>
    <x v="29"/>
    <n v="0"/>
    <d v="1899-12-30T00:00:00"/>
    <n v="1"/>
    <x v="1"/>
    <s v="22.21-27 Aug"/>
  </r>
  <r>
    <s v="200900170002"/>
    <x v="1"/>
    <s v="NAWATAND"/>
    <x v="101"/>
    <x v="0"/>
    <n v="11"/>
    <n v="20.100000000000001"/>
    <n v="886.83290000000011"/>
    <n v="0"/>
    <n v="0"/>
    <n v="0"/>
    <n v="0"/>
    <n v="0"/>
    <n v="0"/>
    <n v="887"/>
    <x v="0"/>
    <x v="1296"/>
    <x v="1465"/>
    <x v="64"/>
    <n v="0"/>
    <d v="2025-10-19T00:00:00"/>
    <n v="1"/>
    <x v="0"/>
    <s v="22.21-27 Aug"/>
  </r>
  <r>
    <s v="200900170003"/>
    <x v="1"/>
    <s v="NAWATAND"/>
    <x v="101"/>
    <x v="21"/>
    <n v="14"/>
    <n v="890.13000000000011"/>
    <n v="37422.156000000003"/>
    <n v="0"/>
    <n v="0"/>
    <n v="0"/>
    <n v="0"/>
    <n v="0"/>
    <n v="0"/>
    <n v="37422"/>
    <x v="0"/>
    <x v="1297"/>
    <x v="1466"/>
    <x v="139"/>
    <n v="0"/>
    <d v="2025-11-04T00:00:00"/>
    <n v="1"/>
    <x v="0"/>
    <s v="22.21-27 Aug"/>
  </r>
  <r>
    <s v="200900200002"/>
    <x v="1"/>
    <s v="PAKARIYO 2"/>
    <x v="102"/>
    <x v="0"/>
    <n v="10"/>
    <n v="718.14"/>
    <n v="27431.0969"/>
    <n v="0"/>
    <n v="0"/>
    <n v="1614.8000000000029"/>
    <n v="635"/>
    <n v="0"/>
    <n v="0"/>
    <n v="25181"/>
    <x v="0"/>
    <x v="1298"/>
    <x v="1467"/>
    <x v="21"/>
    <n v="0"/>
    <d v="2025-10-19T00:00:00"/>
    <n v="1"/>
    <x v="0"/>
    <s v="22.21-27 Aug"/>
  </r>
  <r>
    <s v="200900200005"/>
    <x v="1"/>
    <s v="PAKARIYO 2"/>
    <x v="102"/>
    <x v="30"/>
    <n v="10"/>
    <n v="451.53999999999996"/>
    <n v="17072.092800000002"/>
    <n v="0"/>
    <n v="0"/>
    <n v="0"/>
    <n v="0"/>
    <n v="0"/>
    <n v="0"/>
    <n v="17072"/>
    <x v="0"/>
    <x v="1299"/>
    <x v="1468"/>
    <x v="19"/>
    <n v="0"/>
    <d v="2026-03-23T00:00:00"/>
    <n v="1"/>
    <x v="0"/>
    <s v="22.21-27 Aug"/>
  </r>
  <r>
    <s v="200900230002"/>
    <x v="1"/>
    <s v="KOKAR"/>
    <x v="103"/>
    <x v="0"/>
    <n v="14"/>
    <n v="740.17000000000007"/>
    <n v="32662.759200000004"/>
    <n v="0"/>
    <n v="0"/>
    <n v="280.69999999999709"/>
    <n v="0"/>
    <n v="0"/>
    <n v="0"/>
    <n v="32382"/>
    <x v="0"/>
    <x v="1300"/>
    <x v="1469"/>
    <x v="99"/>
    <n v="0"/>
    <d v="2025-12-18T00:00:00"/>
    <n v="1"/>
    <x v="0"/>
    <s v="22.21-27 Aug"/>
  </r>
  <r>
    <s v="200900230003"/>
    <x v="1"/>
    <s v="KOKAR"/>
    <x v="103"/>
    <x v="21"/>
    <n v="1"/>
    <n v="2"/>
    <n v="73.760000000000005"/>
    <n v="0"/>
    <n v="0"/>
    <n v="0"/>
    <n v="0"/>
    <n v="0"/>
    <n v="0"/>
    <n v="74"/>
    <x v="0"/>
    <x v="1301"/>
    <x v="1470"/>
    <x v="139"/>
    <n v="0"/>
    <d v="2026-01-27T00:00:00"/>
    <n v="1"/>
    <x v="0"/>
    <s v="22.21-27 Au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6"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22">
      <pivotArea outline="0" fieldPosition="0">
        <references count="1">
          <reference field="4294967294" count="12" selected="0">
            <x v="0"/>
            <x v="1"/>
            <x v="2"/>
            <x v="3"/>
            <x v="4"/>
            <x v="5"/>
            <x v="6"/>
            <x v="7"/>
            <x v="8"/>
            <x v="9"/>
            <x v="10"/>
            <x v="11"/>
          </reference>
        </references>
      </pivotArea>
    </format>
    <format dxfId="321">
      <pivotArea outline="0" fieldPosition="0">
        <references count="1">
          <reference field="4294967294" count="1" selected="0">
            <x v="14"/>
          </reference>
        </references>
      </pivotArea>
    </format>
    <format dxfId="320">
      <pivotArea type="origin" dataOnly="0" labelOnly="1" outline="0" fieldPosition="0"/>
    </format>
    <format dxfId="319">
      <pivotArea field="-2" type="button" dataOnly="0" labelOnly="1" outline="0" axis="axisCol" fieldPosition="0"/>
    </format>
    <format dxfId="318">
      <pivotArea type="topRight" dataOnly="0" labelOnly="1" outline="0" fieldPosition="0"/>
    </format>
    <format dxfId="317">
      <pivotArea field="1" type="button" dataOnly="0" labelOnly="1" outline="0" axis="axisRow" fieldPosition="0"/>
    </format>
    <format dxfId="316">
      <pivotArea field="2" type="button" dataOnly="0" labelOnly="1" outline="0" axis="axisRow" fieldPosition="1"/>
    </format>
    <format dxfId="315">
      <pivotArea field="3" type="button" dataOnly="0" labelOnly="1" outline="0" axis="axisRow" fieldPosition="2"/>
    </format>
    <format dxfId="314">
      <pivotArea field="4" type="button" dataOnly="0" labelOnly="1" outline="0" axis="axisRow" fieldPosition="3"/>
    </format>
    <format dxfId="313">
      <pivotArea dataOnly="0" labelOnly="1" outline="0" fieldPosition="0">
        <references count="1">
          <reference field="4294967294" count="15">
            <x v="0"/>
            <x v="1"/>
            <x v="2"/>
            <x v="3"/>
            <x v="4"/>
            <x v="5"/>
            <x v="6"/>
            <x v="7"/>
            <x v="8"/>
            <x v="9"/>
            <x v="10"/>
            <x v="11"/>
            <x v="12"/>
            <x v="13"/>
            <x v="14"/>
          </reference>
        </references>
      </pivotArea>
    </format>
    <format dxfId="312">
      <pivotArea dataOnly="0" labelOnly="1" outline="0" fieldPosition="0">
        <references count="1">
          <reference field="4294967294" count="1">
            <x v="10"/>
          </reference>
        </references>
      </pivotArea>
    </format>
    <format dxfId="311">
      <pivotArea dataOnly="0" labelOnly="1" outline="0" fieldPosition="0">
        <references count="1">
          <reference field="4294967294" count="1">
            <x v="4"/>
          </reference>
        </references>
      </pivotArea>
    </format>
    <format dxfId="310">
      <pivotArea type="all" dataOnly="0" outline="0" fieldPosition="0"/>
    </format>
    <format dxfId="309">
      <pivotArea outline="0" collapsedLevelsAreSubtotals="1" fieldPosition="0"/>
    </format>
    <format dxfId="308">
      <pivotArea type="origin" dataOnly="0" labelOnly="1" outline="0" fieldPosition="0"/>
    </format>
    <format dxfId="307">
      <pivotArea field="-2" type="button" dataOnly="0" labelOnly="1" outline="0" axis="axisCol" fieldPosition="0"/>
    </format>
    <format dxfId="306">
      <pivotArea type="topRight" dataOnly="0" labelOnly="1" outline="0" fieldPosition="0"/>
    </format>
    <format dxfId="305">
      <pivotArea field="1" type="button" dataOnly="0" labelOnly="1" outline="0" axis="axisRow" fieldPosition="0"/>
    </format>
    <format dxfId="304">
      <pivotArea field="2" type="button" dataOnly="0" labelOnly="1" outline="0" axis="axisRow" fieldPosition="1"/>
    </format>
    <format dxfId="303">
      <pivotArea field="3" type="button" dataOnly="0" labelOnly="1" outline="0" axis="axisRow" fieldPosition="2"/>
    </format>
    <format dxfId="302">
      <pivotArea field="4" type="button" dataOnly="0" labelOnly="1" outline="0" axis="axisRow" fieldPosition="3"/>
    </format>
    <format dxfId="301">
      <pivotArea dataOnly="0" labelOnly="1" outline="0" fieldPosition="0">
        <references count="1">
          <reference field="1" count="1">
            <x v="0"/>
          </reference>
        </references>
      </pivotArea>
    </format>
    <format dxfId="300">
      <pivotArea dataOnly="0" labelOnly="1" outline="0" fieldPosition="0">
        <references count="1">
          <reference field="1" count="1" defaultSubtotal="1">
            <x v="0"/>
          </reference>
        </references>
      </pivotArea>
    </format>
    <format dxfId="299">
      <pivotArea dataOnly="0" labelOnly="1" grandRow="1" outline="0" fieldPosition="0"/>
    </format>
    <format dxfId="298">
      <pivotArea dataOnly="0" labelOnly="1" outline="0" fieldPosition="0">
        <references count="2">
          <reference field="1" count="1" selected="0">
            <x v="0"/>
          </reference>
          <reference field="2" count="1">
            <x v="28"/>
          </reference>
        </references>
      </pivotArea>
    </format>
    <format dxfId="297">
      <pivotArea dataOnly="0" labelOnly="1" outline="0" fieldPosition="0">
        <references count="3">
          <reference field="1" count="1" selected="0">
            <x v="0"/>
          </reference>
          <reference field="2" count="1" selected="0">
            <x v="28"/>
          </reference>
          <reference field="3" count="1">
            <x v="3"/>
          </reference>
        </references>
      </pivotArea>
    </format>
    <format dxfId="296">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295">
      <pivotArea dataOnly="0" labelOnly="1" outline="0" fieldPosition="0">
        <references count="1">
          <reference field="4294967294" count="15">
            <x v="0"/>
            <x v="1"/>
            <x v="2"/>
            <x v="3"/>
            <x v="4"/>
            <x v="5"/>
            <x v="6"/>
            <x v="7"/>
            <x v="8"/>
            <x v="9"/>
            <x v="10"/>
            <x v="11"/>
            <x v="12"/>
            <x v="13"/>
            <x v="14"/>
          </reference>
        </references>
      </pivotArea>
    </format>
    <format dxfId="294">
      <pivotArea field="1" type="button" dataOnly="0" labelOnly="1" outline="0" axis="axisRow" fieldPosition="0"/>
    </format>
    <format dxfId="293">
      <pivotArea field="2" type="button" dataOnly="0" labelOnly="1" outline="0" axis="axisRow" fieldPosition="1"/>
    </format>
    <format dxfId="292">
      <pivotArea field="3" type="button" dataOnly="0" labelOnly="1" outline="0" axis="axisRow" fieldPosition="2"/>
    </format>
    <format dxfId="291">
      <pivotArea field="4" type="button" dataOnly="0" labelOnly="1" outline="0" axis="axisRow" fieldPosition="3"/>
    </format>
    <format dxfId="290">
      <pivotArea dataOnly="0" labelOnly="1" outline="0" fieldPosition="0">
        <references count="1">
          <reference field="4294967294" count="15">
            <x v="0"/>
            <x v="1"/>
            <x v="2"/>
            <x v="3"/>
            <x v="4"/>
            <x v="5"/>
            <x v="6"/>
            <x v="7"/>
            <x v="8"/>
            <x v="9"/>
            <x v="10"/>
            <x v="11"/>
            <x v="12"/>
            <x v="13"/>
            <x v="14"/>
          </reference>
        </references>
      </pivotArea>
    </format>
    <format dxfId="289">
      <pivotArea field="1" type="button" dataOnly="0" labelOnly="1" outline="0" axis="axisRow" fieldPosition="0"/>
    </format>
    <format dxfId="288">
      <pivotArea field="2" type="button" dataOnly="0" labelOnly="1" outline="0" axis="axisRow" fieldPosition="1"/>
    </format>
    <format dxfId="287">
      <pivotArea field="3" type="button" dataOnly="0" labelOnly="1" outline="0" axis="axisRow" fieldPosition="2"/>
    </format>
    <format dxfId="286">
      <pivotArea field="4" type="button" dataOnly="0" labelOnly="1" outline="0" axis="axisRow" fieldPosition="3"/>
    </format>
    <format dxfId="285">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7"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84">
      <pivotArea field="1" type="button" dataOnly="0" labelOnly="1" outline="0" axis="axisRow" fieldPosition="0"/>
    </format>
    <format dxfId="283">
      <pivotArea field="2" type="button" dataOnly="0" labelOnly="1" outline="0" axis="axisRow" fieldPosition="1"/>
    </format>
    <format dxfId="282">
      <pivotArea field="3" type="button" dataOnly="0" labelOnly="1" outline="0" axis="axisRow" fieldPosition="2"/>
    </format>
    <format dxfId="281">
      <pivotArea field="4" type="button" dataOnly="0" labelOnly="1" outline="0" axis="axisRow" fieldPosition="3"/>
    </format>
    <format dxfId="280">
      <pivotArea dataOnly="0" labelOnly="1" outline="0" fieldPosition="0">
        <references count="1">
          <reference field="4294967294" count="16">
            <x v="0"/>
            <x v="1"/>
            <x v="2"/>
            <x v="3"/>
            <x v="4"/>
            <x v="5"/>
            <x v="6"/>
            <x v="7"/>
            <x v="8"/>
            <x v="9"/>
            <x v="10"/>
            <x v="14"/>
            <x v="15"/>
            <x v="16"/>
            <x v="17"/>
            <x v="18"/>
          </reference>
        </references>
      </pivotArea>
    </format>
    <format dxfId="279">
      <pivotArea dataOnly="0" labelOnly="1" outline="0" fieldPosition="0">
        <references count="1">
          <reference field="4294967294" count="3">
            <x v="11"/>
            <x v="12"/>
            <x v="13"/>
          </reference>
        </references>
      </pivotArea>
    </format>
    <format dxfId="278">
      <pivotArea field="1" type="button" dataOnly="0" labelOnly="1" outline="0" axis="axisRow" fieldPosition="0"/>
    </format>
    <format dxfId="277">
      <pivotArea field="2" type="button" dataOnly="0" labelOnly="1" outline="0" axis="axisRow" fieldPosition="1"/>
    </format>
    <format dxfId="276">
      <pivotArea field="3" type="button" dataOnly="0" labelOnly="1" outline="0" axis="axisRow" fieldPosition="2"/>
    </format>
    <format dxfId="275">
      <pivotArea field="4" type="button" dataOnly="0" labelOnly="1" outline="0" axis="axisRow" fieldPosition="3"/>
    </format>
    <format dxfId="274">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21" applyNumberFormats="0" applyBorderFormats="0" applyFontFormats="0" applyPatternFormats="0" applyAlignmentFormats="0" applyWidthHeightFormats="1" dataCaption="Values" updatedVersion="8" itemPrintTitles="1" createdVersion="5" indent="0" compact="0" compactData="0" gridDropZones="1" multipleFieldFilters="0">
  <location ref="A4:M1615"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3">
        <item x="0"/>
        <item x="2"/>
        <item m="1" x="167"/>
        <item x="3"/>
        <item x="4"/>
        <item x="5"/>
        <item x="6"/>
        <item m="1" x="117"/>
        <item x="7"/>
        <item x="8"/>
        <item m="1" x="141"/>
        <item m="1" x="144"/>
        <item x="9"/>
        <item x="10"/>
        <item m="1" x="118"/>
        <item x="11"/>
        <item x="12"/>
        <item x="13"/>
        <item x="14"/>
        <item x="15"/>
        <item x="16"/>
        <item x="17"/>
        <item x="24"/>
        <item x="25"/>
        <item x="26"/>
        <item x="27"/>
        <item x="28"/>
        <item x="29"/>
        <item x="30"/>
        <item m="1" x="169"/>
        <item m="1" x="131"/>
        <item m="1" x="119"/>
        <item x="31"/>
        <item m="1" x="135"/>
        <item x="32"/>
        <item x="33"/>
        <item m="1" x="154"/>
        <item x="42"/>
        <item x="43"/>
        <item x="44"/>
        <item m="1" x="136"/>
        <item x="45"/>
        <item m="1" x="125"/>
        <item m="1" x="150"/>
        <item x="48"/>
        <item m="1" x="104"/>
        <item x="49"/>
        <item x="50"/>
        <item x="51"/>
        <item x="52"/>
        <item x="53"/>
        <item x="54"/>
        <item x="55"/>
        <item m="1" x="153"/>
        <item x="62"/>
        <item x="63"/>
        <item x="64"/>
        <item x="65"/>
        <item x="66"/>
        <item x="67"/>
        <item x="69"/>
        <item x="79"/>
        <item m="1" x="110"/>
        <item m="1" x="155"/>
        <item m="1" x="107"/>
        <item m="1" x="123"/>
        <item x="80"/>
        <item x="81"/>
        <item x="83"/>
        <item x="84"/>
        <item m="1" x="128"/>
        <item m="1" x="168"/>
        <item m="1" x="140"/>
        <item m="1" x="162"/>
        <item x="85"/>
        <item x="68"/>
        <item m="1" x="124"/>
        <item x="1"/>
        <item x="18"/>
        <item x="46"/>
        <item m="1" x="146"/>
        <item m="1" x="139"/>
        <item m="1" x="142"/>
        <item m="1" x="149"/>
        <item m="1" x="109"/>
        <item m="1" x="160"/>
        <item m="1" x="105"/>
        <item m="1" x="156"/>
        <item m="1" x="166"/>
        <item x="82"/>
        <item x="87"/>
        <item x="56"/>
        <item m="1" x="151"/>
        <item m="1" x="157"/>
        <item x="86"/>
        <item m="1" x="143"/>
        <item m="1" x="147"/>
        <item m="1" x="145"/>
        <item m="1" x="129"/>
        <item x="94"/>
        <item m="1" x="114"/>
        <item m="1" x="127"/>
        <item x="95"/>
        <item m="1" x="152"/>
        <item x="70"/>
        <item m="1" x="130"/>
        <item x="88"/>
        <item m="1" x="115"/>
        <item m="1" x="137"/>
        <item x="19"/>
        <item m="1" x="126"/>
        <item m="1" x="111"/>
        <item m="1" x="158"/>
        <item x="34"/>
        <item x="96"/>
        <item m="1" x="161"/>
        <item x="47"/>
        <item x="71"/>
        <item m="1" x="163"/>
        <item x="35"/>
        <item m="1" x="165"/>
        <item x="72"/>
        <item m="1" x="121"/>
        <item x="97"/>
        <item x="98"/>
        <item x="99"/>
        <item m="1" x="159"/>
        <item m="1" x="134"/>
        <item x="89"/>
        <item x="100"/>
        <item m="1" x="171"/>
        <item x="73"/>
        <item m="1" x="133"/>
        <item x="101"/>
        <item m="1" x="138"/>
        <item m="1" x="122"/>
        <item x="102"/>
        <item m="1" x="116"/>
        <item m="1" x="108"/>
        <item x="20"/>
        <item x="36"/>
        <item m="1" x="164"/>
        <item x="90"/>
        <item m="1" x="148"/>
        <item x="57"/>
        <item x="91"/>
        <item m="1" x="132"/>
        <item m="1" x="113"/>
        <item m="1" x="170"/>
        <item x="21"/>
        <item x="74"/>
        <item m="1" x="112"/>
        <item x="103"/>
        <item x="59"/>
        <item x="60"/>
        <item x="58"/>
        <item x="22"/>
        <item x="92"/>
        <item x="23"/>
        <item x="75"/>
        <item x="77"/>
        <item x="76"/>
        <item m="1" x="120"/>
        <item x="93"/>
        <item x="37"/>
        <item x="38"/>
        <item x="39"/>
        <item x="40"/>
        <item x="41"/>
        <item m="1" x="106"/>
        <item x="78"/>
        <item x="61"/>
        <item t="default"/>
      </items>
      <extLst>
        <ext xmlns:x14="http://schemas.microsoft.com/office/spreadsheetml/2009/9/main" uri="{2946ED86-A175-432a-8AC1-64E0C546D7DE}">
          <x14:pivotField fillDownLabels="1"/>
        </ext>
      </extLst>
    </pivotField>
    <pivotField axis="axisRow" compact="0" outline="0" showAll="0" defaultSubtotal="0">
      <items count="193">
        <item m="1" x="170"/>
        <item x="0"/>
        <item x="21"/>
        <item x="1"/>
        <item x="30"/>
        <item x="58"/>
        <item x="87"/>
        <item x="31"/>
        <item x="32"/>
        <item x="2"/>
        <item x="33"/>
        <item x="34"/>
        <item x="22"/>
        <item x="35"/>
        <item x="93"/>
        <item x="3"/>
        <item x="4"/>
        <item x="88"/>
        <item x="5"/>
        <item x="89"/>
        <item x="59"/>
        <item x="36"/>
        <item x="37"/>
        <item x="47"/>
        <item x="90"/>
        <item x="23"/>
        <item x="60"/>
        <item x="61"/>
        <item x="38"/>
        <item x="54"/>
        <item x="55"/>
        <item x="56"/>
        <item x="39"/>
        <item x="57"/>
        <item x="48"/>
        <item x="96"/>
        <item x="91"/>
        <item x="92"/>
        <item x="103"/>
        <item x="49"/>
        <item x="50"/>
        <item x="40"/>
        <item x="62"/>
        <item x="24"/>
        <item x="41"/>
        <item x="6"/>
        <item x="7"/>
        <item x="8"/>
        <item x="148"/>
        <item x="9"/>
        <item x="10"/>
        <item x="42"/>
        <item x="43"/>
        <item x="44"/>
        <item x="45"/>
        <item x="46"/>
        <item x="99"/>
        <item x="51"/>
        <item x="52"/>
        <item x="53"/>
        <item x="149"/>
        <item x="63"/>
        <item x="104"/>
        <item x="11"/>
        <item x="94"/>
        <item x="12"/>
        <item x="13"/>
        <item x="154"/>
        <item x="100"/>
        <item x="95"/>
        <item x="101"/>
        <item x="102"/>
        <item x="150"/>
        <item x="147"/>
        <item x="64"/>
        <item x="105"/>
        <item x="14"/>
        <item x="65"/>
        <item x="151"/>
        <item x="25"/>
        <item x="15"/>
        <item x="17"/>
        <item x="18"/>
        <item x="152"/>
        <item m="1" x="167"/>
        <item x="66"/>
        <item x="19"/>
        <item x="20"/>
        <item x="67"/>
        <item x="98"/>
        <item x="153"/>
        <item x="68"/>
        <item x="69"/>
        <item x="70"/>
        <item x="71"/>
        <item x="72"/>
        <item x="73"/>
        <item x="74"/>
        <item x="75"/>
        <item x="76"/>
        <item x="106"/>
        <item x="77"/>
        <item x="26"/>
        <item x="107"/>
        <item x="78"/>
        <item x="79"/>
        <item x="80"/>
        <item x="81"/>
        <item x="82"/>
        <item x="27"/>
        <item x="83"/>
        <item m="1" x="166"/>
        <item x="84"/>
        <item x="29"/>
        <item x="28"/>
        <item x="108"/>
        <item x="85"/>
        <item x="86"/>
        <item x="155"/>
        <item x="109"/>
        <item x="156"/>
        <item x="110"/>
        <item x="16"/>
        <item x="157"/>
        <item m="1" x="169"/>
        <item m="1" x="186"/>
        <item x="158"/>
        <item x="97"/>
        <item m="1" x="183"/>
        <item x="162"/>
        <item x="111"/>
        <item x="112"/>
        <item x="113"/>
        <item x="159"/>
        <item x="160"/>
        <item x="114"/>
        <item x="115"/>
        <item m="1" x="192"/>
        <item x="161"/>
        <item x="163"/>
        <item x="164"/>
        <item x="165"/>
        <item m="1" x="177"/>
        <item x="116"/>
        <item m="1" x="188"/>
        <item x="117"/>
        <item m="1" x="187"/>
        <item m="1" x="185"/>
        <item x="118"/>
        <item m="1" x="180"/>
        <item x="119"/>
        <item x="120"/>
        <item m="1" x="184"/>
        <item x="121"/>
        <item m="1" x="181"/>
        <item m="1" x="189"/>
        <item x="122"/>
        <item m="1" x="182"/>
        <item x="123"/>
        <item m="1" x="191"/>
        <item x="124"/>
        <item m="1" x="168"/>
        <item m="1" x="171"/>
        <item m="1" x="173"/>
        <item m="1" x="190"/>
        <item m="1" x="174"/>
        <item m="1" x="178"/>
        <item x="125"/>
        <item m="1" x="176"/>
        <item m="1" x="179"/>
        <item x="126"/>
        <item x="127"/>
        <item x="128"/>
        <item m="1" x="175"/>
        <item m="1" x="172"/>
        <item x="129"/>
        <item x="130"/>
        <item x="131"/>
        <item x="132"/>
        <item x="133"/>
        <item x="134"/>
        <item x="135"/>
        <item x="136"/>
        <item x="137"/>
        <item x="138"/>
        <item x="139"/>
        <item x="140"/>
        <item x="141"/>
        <item x="142"/>
        <item x="143"/>
        <item x="144"/>
        <item x="145"/>
        <item x="146"/>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x="1"/>
        <item t="default"/>
      </items>
    </pivotField>
    <pivotField axis="axisRow" compact="0" outline="0" showAll="0" defaultSubtotal="0">
      <items count="1302">
        <item x="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s>
    </pivotField>
    <pivotField axis="axisRow" compact="0" outline="0" showAll="0" defaultSubtotal="0">
      <items count="1471">
        <item x="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s>
    </pivotField>
    <pivotField axis="axisRow" compact="0" outline="0" showAll="0">
      <items count="141">
        <item x="29"/>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610">
    <i>
      <x/>
      <x v="1"/>
      <x v="1"/>
      <x v="1"/>
      <x v="1"/>
    </i>
    <i r="1">
      <x v="3"/>
      <x v="2"/>
      <x v="2"/>
      <x v="2"/>
    </i>
    <i r="1">
      <x v="9"/>
      <x v="3"/>
      <x v="3"/>
      <x v="1"/>
    </i>
    <i r="1">
      <x v="15"/>
      <x v="4"/>
      <x v="4"/>
      <x v="1"/>
    </i>
    <i r="1">
      <x v="16"/>
      <x v="5"/>
      <x v="5"/>
      <x v="2"/>
    </i>
    <i r="1">
      <x v="18"/>
      <x v="6"/>
      <x v="6"/>
      <x v="3"/>
    </i>
    <i r="1">
      <x v="45"/>
      <x v="7"/>
      <x v="7"/>
      <x v="2"/>
    </i>
    <i r="1">
      <x v="46"/>
      <x v="8"/>
      <x v="8"/>
      <x v="1"/>
    </i>
    <i r="1">
      <x v="47"/>
      <x v="9"/>
      <x v="9"/>
      <x v="2"/>
    </i>
    <i r="1">
      <x v="49"/>
      <x v="10"/>
      <x v="10"/>
      <x v="4"/>
    </i>
    <i r="1">
      <x v="50"/>
      <x v="11"/>
      <x v="11"/>
      <x v="5"/>
    </i>
    <i r="1">
      <x v="63"/>
      <x v="12"/>
      <x v="12"/>
      <x v="2"/>
    </i>
    <i r="1">
      <x v="65"/>
      <x v="13"/>
      <x v="13"/>
      <x v="6"/>
    </i>
    <i r="1">
      <x v="66"/>
      <x v="14"/>
      <x v="14"/>
      <x v="2"/>
    </i>
    <i r="1">
      <x v="76"/>
      <x v="15"/>
      <x v="15"/>
      <x v="2"/>
    </i>
    <i r="1">
      <x v="80"/>
      <x v="16"/>
      <x v="16"/>
      <x v="1"/>
    </i>
    <i r="1">
      <x v="81"/>
      <x v="18"/>
      <x v="18"/>
      <x v="2"/>
    </i>
    <i r="1">
      <x v="82"/>
      <x v="19"/>
      <x v="19"/>
      <x v="8"/>
    </i>
    <i r="1">
      <x v="86"/>
      <x v="20"/>
      <x v="20"/>
      <x v="9"/>
    </i>
    <i r="1">
      <x v="87"/>
      <x v="21"/>
      <x v="21"/>
      <x v="9"/>
    </i>
    <i r="1">
      <x v="122"/>
      <x v="17"/>
      <x v="17"/>
      <x v="7"/>
    </i>
    <i t="default">
      <x/>
    </i>
    <i>
      <x v="1"/>
      <x v="2"/>
      <x v="23"/>
      <x v="23"/>
      <x v="11"/>
    </i>
    <i r="1">
      <x v="12"/>
      <x v="24"/>
      <x v="24"/>
      <x v="12"/>
    </i>
    <i r="1">
      <x v="25"/>
      <x v="25"/>
      <x v="25"/>
      <x v="13"/>
    </i>
    <i r="1">
      <x v="43"/>
      <x v="26"/>
      <x v="26"/>
      <x v="14"/>
    </i>
    <i r="1">
      <x v="76"/>
      <x v="27"/>
      <x v="27"/>
      <x v="12"/>
    </i>
    <i r="1">
      <x v="79"/>
      <x v="28"/>
      <x v="28"/>
      <x v="14"/>
    </i>
    <i r="1">
      <x v="102"/>
      <x v="29"/>
      <x v="29"/>
      <x v="14"/>
    </i>
    <i r="1">
      <x v="109"/>
      <x v="30"/>
      <x v="30"/>
      <x v="12"/>
    </i>
    <i r="1">
      <x v="113"/>
      <x v="32"/>
      <x v="32"/>
      <x v="12"/>
    </i>
    <i r="1">
      <x v="114"/>
      <x v="31"/>
      <x v="31"/>
      <x v="11"/>
    </i>
    <i t="default">
      <x v="1"/>
    </i>
    <i>
      <x v="3"/>
      <x v="4"/>
      <x v="33"/>
      <x v="33"/>
      <x v="3"/>
    </i>
    <i r="1">
      <x v="7"/>
      <x v="34"/>
      <x v="34"/>
      <x v="15"/>
    </i>
    <i r="1">
      <x v="8"/>
      <x v="35"/>
      <x v="35"/>
      <x v="3"/>
    </i>
    <i r="1">
      <x v="10"/>
      <x v="36"/>
      <x v="36"/>
      <x v="15"/>
    </i>
    <i r="1">
      <x v="11"/>
      <x v="37"/>
      <x v="37"/>
      <x v="16"/>
    </i>
    <i r="1">
      <x v="13"/>
      <x v="38"/>
      <x v="38"/>
      <x v="3"/>
    </i>
    <i r="1">
      <x v="21"/>
      <x v="39"/>
      <x v="39"/>
      <x v="3"/>
    </i>
    <i r="1">
      <x v="22"/>
      <x v="40"/>
      <x v="40"/>
      <x v="15"/>
    </i>
    <i r="1">
      <x v="28"/>
      <x v="41"/>
      <x v="41"/>
      <x v="3"/>
    </i>
    <i r="1">
      <x v="32"/>
      <x v="42"/>
      <x v="42"/>
      <x v="17"/>
    </i>
    <i r="1">
      <x v="41"/>
      <x v="43"/>
      <x v="43"/>
      <x v="3"/>
    </i>
    <i r="1">
      <x v="44"/>
      <x v="44"/>
      <x v="44"/>
      <x v="3"/>
    </i>
    <i r="1">
      <x v="45"/>
      <x v="45"/>
      <x v="45"/>
      <x v="18"/>
    </i>
    <i r="1">
      <x v="46"/>
      <x v="46"/>
      <x v="46"/>
      <x v="3"/>
    </i>
    <i r="1">
      <x v="47"/>
      <x v="47"/>
      <x v="47"/>
      <x v="3"/>
    </i>
    <i r="1">
      <x v="49"/>
      <x v="48"/>
      <x v="48"/>
      <x v="17"/>
    </i>
    <i r="1">
      <x v="51"/>
      <x v="49"/>
      <x v="49"/>
      <x v="19"/>
    </i>
    <i r="1">
      <x v="52"/>
      <x v="50"/>
      <x v="50"/>
      <x v="20"/>
    </i>
    <i r="1">
      <x v="53"/>
      <x v="51"/>
      <x v="51"/>
      <x v="2"/>
    </i>
    <i r="1">
      <x v="54"/>
      <x v="52"/>
      <x v="52"/>
      <x v="16"/>
    </i>
    <i r="1">
      <x v="55"/>
      <x v="53"/>
      <x v="53"/>
      <x v="21"/>
    </i>
    <i t="default">
      <x v="3"/>
    </i>
    <i>
      <x v="4"/>
      <x v="4"/>
      <x v="54"/>
      <x v="54"/>
      <x v="3"/>
    </i>
    <i r="1">
      <x v="23"/>
      <x v="55"/>
      <x v="55"/>
      <x v="3"/>
    </i>
    <i r="1">
      <x v="34"/>
      <x v="56"/>
      <x v="56"/>
      <x v="20"/>
    </i>
    <i r="1">
      <x v="39"/>
      <x v="57"/>
      <x v="57"/>
      <x v="16"/>
    </i>
    <i r="1">
      <x v="40"/>
      <x v="58"/>
      <x v="58"/>
      <x v="17"/>
    </i>
    <i r="1">
      <x v="49"/>
      <x v="59"/>
      <x v="59"/>
      <x v="3"/>
    </i>
    <i r="1">
      <x v="52"/>
      <x v="60"/>
      <x v="60"/>
      <x v="3"/>
    </i>
    <i r="1">
      <x v="54"/>
      <x v="61"/>
      <x v="61"/>
      <x v="19"/>
    </i>
    <i r="1">
      <x v="57"/>
      <x v="62"/>
      <x v="62"/>
      <x v="16"/>
    </i>
    <i r="1">
      <x v="58"/>
      <x v="63"/>
      <x v="63"/>
      <x v="20"/>
    </i>
    <i r="1">
      <x v="59"/>
      <x v="64"/>
      <x v="64"/>
      <x v="20"/>
    </i>
    <i t="default">
      <x v="4"/>
    </i>
    <i>
      <x v="5"/>
      <x v="1"/>
      <x v="65"/>
      <x v="65"/>
      <x v="2"/>
    </i>
    <i r="1">
      <x v="15"/>
      <x v="66"/>
      <x v="66"/>
      <x v="2"/>
    </i>
    <i r="1">
      <x v="16"/>
      <x v="67"/>
      <x v="67"/>
      <x v="22"/>
    </i>
    <i r="1">
      <x v="29"/>
      <x v="68"/>
      <x v="68"/>
      <x v="1"/>
    </i>
    <i r="1">
      <x v="30"/>
      <x v="69"/>
      <x v="69"/>
      <x v="23"/>
    </i>
    <i r="1">
      <x v="31"/>
      <x v="70"/>
      <x v="70"/>
      <x v="24"/>
    </i>
    <i r="1">
      <x v="33"/>
      <x v="71"/>
      <x v="71"/>
      <x v="2"/>
    </i>
    <i t="default">
      <x v="5"/>
    </i>
    <i>
      <x v="6"/>
      <x v="2"/>
      <x v="72"/>
      <x v="72"/>
      <x v="2"/>
    </i>
    <i r="1">
      <x v="5"/>
      <x v="73"/>
      <x v="73"/>
      <x v="2"/>
    </i>
    <i r="1">
      <x v="12"/>
      <x v="74"/>
      <x v="74"/>
      <x v="1"/>
    </i>
    <i r="1">
      <x v="13"/>
      <x v="75"/>
      <x v="75"/>
      <x v="2"/>
    </i>
    <i r="1">
      <x v="15"/>
      <x v="76"/>
      <x v="76"/>
      <x v="2"/>
    </i>
    <i r="1">
      <x v="16"/>
      <x v="77"/>
      <x v="77"/>
      <x v="9"/>
    </i>
    <i r="1">
      <x v="20"/>
      <x v="78"/>
      <x v="78"/>
      <x v="1"/>
    </i>
    <i r="1">
      <x v="21"/>
      <x v="79"/>
      <x v="79"/>
      <x v="2"/>
    </i>
    <i r="1">
      <x v="23"/>
      <x v="80"/>
      <x v="80"/>
      <x v="2"/>
    </i>
    <i r="1">
      <x v="25"/>
      <x v="81"/>
      <x v="81"/>
      <x v="9"/>
    </i>
    <i r="1">
      <x v="26"/>
      <x v="82"/>
      <x v="82"/>
      <x v="1"/>
    </i>
    <i r="1">
      <x v="27"/>
      <x v="83"/>
      <x v="83"/>
      <x v="2"/>
    </i>
    <i r="1">
      <x v="33"/>
      <x v="84"/>
      <x v="84"/>
      <x v="2"/>
    </i>
    <i r="1">
      <x v="34"/>
      <x v="85"/>
      <x v="85"/>
      <x v="2"/>
    </i>
    <i r="1">
      <x v="40"/>
      <x v="86"/>
      <x v="86"/>
      <x v="18"/>
    </i>
    <i r="1">
      <x v="42"/>
      <x v="87"/>
      <x v="87"/>
      <x v="2"/>
    </i>
    <i r="1">
      <x v="44"/>
      <x v="88"/>
      <x v="88"/>
      <x v="2"/>
    </i>
    <i r="1">
      <x v="45"/>
      <x v="89"/>
      <x v="89"/>
      <x v="2"/>
    </i>
    <i r="1">
      <x v="50"/>
      <x v="90"/>
      <x v="90"/>
      <x v="2"/>
    </i>
    <i r="1">
      <x v="53"/>
      <x v="91"/>
      <x v="91"/>
      <x v="2"/>
    </i>
    <i r="1">
      <x v="54"/>
      <x v="92"/>
      <x v="92"/>
      <x v="2"/>
    </i>
    <i r="1">
      <x v="61"/>
      <x v="93"/>
      <x v="93"/>
      <x v="20"/>
    </i>
    <i r="1">
      <x v="65"/>
      <x v="94"/>
      <x v="94"/>
      <x v="1"/>
    </i>
    <i r="1">
      <x v="74"/>
      <x v="95"/>
      <x v="95"/>
      <x v="1"/>
    </i>
    <i r="1">
      <x v="76"/>
      <x v="96"/>
      <x v="96"/>
      <x v="2"/>
    </i>
    <i r="1">
      <x v="77"/>
      <x v="97"/>
      <x v="97"/>
      <x v="2"/>
    </i>
    <i r="1">
      <x v="82"/>
      <x v="98"/>
      <x v="98"/>
      <x v="1"/>
    </i>
    <i r="1">
      <x v="85"/>
      <x v="99"/>
      <x v="99"/>
      <x v="20"/>
    </i>
    <i r="1">
      <x v="87"/>
      <x v="100"/>
      <x v="100"/>
      <x v="2"/>
    </i>
    <i r="1">
      <x v="88"/>
      <x v="101"/>
      <x v="101"/>
      <x v="1"/>
    </i>
    <i r="1">
      <x v="91"/>
      <x v="102"/>
      <x v="102"/>
      <x v="2"/>
    </i>
    <i r="1">
      <x v="92"/>
      <x v="103"/>
      <x v="103"/>
      <x v="1"/>
    </i>
    <i r="1">
      <x v="93"/>
      <x v="104"/>
      <x v="104"/>
      <x v="2"/>
    </i>
    <i r="1">
      <x v="94"/>
      <x v="105"/>
      <x v="105"/>
      <x v="2"/>
    </i>
    <i r="1">
      <x v="95"/>
      <x v="106"/>
      <x v="106"/>
      <x v="25"/>
    </i>
    <i r="1">
      <x v="96"/>
      <x v="107"/>
      <x v="107"/>
      <x v="26"/>
    </i>
    <i r="1">
      <x v="97"/>
      <x v="108"/>
      <x v="108"/>
      <x v="27"/>
    </i>
    <i r="1">
      <x v="98"/>
      <x v="109"/>
      <x v="109"/>
      <x v="1"/>
    </i>
    <i r="1">
      <x v="99"/>
      <x v="110"/>
      <x v="110"/>
      <x v="1"/>
    </i>
    <i r="1">
      <x v="101"/>
      <x v="111"/>
      <x v="111"/>
      <x v="1"/>
    </i>
    <i r="1">
      <x v="104"/>
      <x v="112"/>
      <x v="112"/>
      <x v="2"/>
    </i>
    <i r="1">
      <x v="105"/>
      <x v="113"/>
      <x v="113"/>
      <x v="2"/>
    </i>
    <i r="1">
      <x v="106"/>
      <x v="96"/>
      <x v="114"/>
      <x v="25"/>
    </i>
    <i r="1">
      <x v="107"/>
      <x v="114"/>
      <x v="115"/>
      <x v="9"/>
    </i>
    <i r="1">
      <x v="108"/>
      <x v="115"/>
      <x v="116"/>
      <x v="2"/>
    </i>
    <i r="1">
      <x v="109"/>
      <x v="116"/>
      <x v="117"/>
      <x v="28"/>
    </i>
    <i r="1">
      <x v="110"/>
      <x v="117"/>
      <x v="118"/>
      <x v="2"/>
    </i>
    <i r="1">
      <x v="112"/>
      <x v="118"/>
      <x v="119"/>
      <x v="2"/>
    </i>
    <i r="1">
      <x v="113"/>
      <x v="119"/>
      <x v="120"/>
      <x v="2"/>
    </i>
    <i r="1">
      <x v="116"/>
      <x v="120"/>
      <x v="121"/>
      <x v="29"/>
    </i>
    <i r="1">
      <x v="117"/>
      <x/>
      <x/>
      <x/>
    </i>
    <i t="default">
      <x v="6"/>
    </i>
    <i>
      <x v="8"/>
      <x v="1"/>
      <x v="121"/>
      <x v="122"/>
      <x v="10"/>
    </i>
    <i r="1">
      <x v="6"/>
      <x v="122"/>
      <x v="123"/>
      <x v="12"/>
    </i>
    <i r="1">
      <x v="9"/>
      <x v="123"/>
      <x v="124"/>
      <x v="10"/>
    </i>
    <i r="1">
      <x v="17"/>
      <x v="32"/>
      <x v="125"/>
      <x v="12"/>
    </i>
    <i r="1">
      <x v="18"/>
      <x v="124"/>
      <x v="126"/>
      <x v="12"/>
    </i>
    <i r="1">
      <x v="19"/>
      <x v="125"/>
      <x v="127"/>
      <x v="12"/>
    </i>
    <i r="1">
      <x v="23"/>
      <x v="126"/>
      <x v="128"/>
      <x v="14"/>
    </i>
    <i r="1">
      <x v="24"/>
      <x v="32"/>
      <x v="129"/>
      <x v="12"/>
    </i>
    <i r="1">
      <x v="25"/>
      <x v="127"/>
      <x v="130"/>
      <x v="14"/>
    </i>
    <i r="1">
      <x v="26"/>
      <x v="128"/>
      <x v="131"/>
      <x v="12"/>
    </i>
    <i r="1">
      <x v="27"/>
      <x v="129"/>
      <x v="132"/>
      <x v="14"/>
    </i>
    <i r="1">
      <x v="28"/>
      <x v="130"/>
      <x v="133"/>
      <x v="10"/>
    </i>
    <i r="1">
      <x v="29"/>
      <x v="131"/>
      <x v="134"/>
      <x v="12"/>
    </i>
    <i r="1">
      <x v="32"/>
      <x v="132"/>
      <x v="135"/>
      <x v="20"/>
    </i>
    <i r="1">
      <x v="33"/>
      <x v="133"/>
      <x v="136"/>
      <x v="12"/>
    </i>
    <i r="1">
      <x v="36"/>
      <x v="134"/>
      <x v="137"/>
      <x v="12"/>
    </i>
    <i r="1">
      <x v="37"/>
      <x v="135"/>
      <x v="138"/>
      <x v="12"/>
    </i>
    <i t="default">
      <x v="8"/>
    </i>
    <i>
      <x v="9"/>
      <x v="3"/>
      <x v="136"/>
      <x v="139"/>
      <x v="16"/>
    </i>
    <i r="1">
      <x v="7"/>
      <x v="137"/>
      <x v="140"/>
      <x v="20"/>
    </i>
    <i r="1">
      <x v="9"/>
      <x v="138"/>
      <x v="141"/>
      <x v="16"/>
    </i>
    <i r="1">
      <x v="10"/>
      <x v="139"/>
      <x v="142"/>
      <x v="20"/>
    </i>
    <i r="1">
      <x v="14"/>
      <x v="140"/>
      <x v="143"/>
      <x v="3"/>
    </i>
    <i r="1">
      <x v="15"/>
      <x v="141"/>
      <x v="144"/>
      <x v="3"/>
    </i>
    <i r="1">
      <x v="20"/>
      <x v="142"/>
      <x v="145"/>
      <x v="3"/>
    </i>
    <i r="1">
      <x v="22"/>
      <x v="143"/>
      <x v="146"/>
      <x v="15"/>
    </i>
    <i r="1">
      <x v="23"/>
      <x v="144"/>
      <x v="147"/>
      <x v="3"/>
    </i>
    <i r="1">
      <x v="25"/>
      <x v="145"/>
      <x v="148"/>
      <x v="3"/>
    </i>
    <i r="1">
      <x v="26"/>
      <x v="146"/>
      <x v="149"/>
      <x v="16"/>
    </i>
    <i r="1">
      <x v="29"/>
      <x v="56"/>
      <x v="150"/>
      <x v="17"/>
    </i>
    <i r="1">
      <x v="31"/>
      <x v="147"/>
      <x v="151"/>
      <x v="17"/>
    </i>
    <i r="1">
      <x v="32"/>
      <x v="56"/>
      <x v="152"/>
      <x v="3"/>
    </i>
    <i r="1">
      <x v="40"/>
      <x v="148"/>
      <x v="153"/>
      <x v="16"/>
    </i>
    <i r="1">
      <x v="45"/>
      <x v="149"/>
      <x v="154"/>
      <x v="16"/>
    </i>
    <i r="1">
      <x v="47"/>
      <x v="150"/>
      <x v="155"/>
      <x v="17"/>
    </i>
    <i r="1">
      <x v="50"/>
      <x v="151"/>
      <x v="156"/>
      <x v="20"/>
    </i>
    <i r="1">
      <x v="55"/>
      <x v="152"/>
      <x v="157"/>
      <x v="30"/>
    </i>
    <i r="1">
      <x v="64"/>
      <x v="153"/>
      <x v="158"/>
      <x v="3"/>
    </i>
    <i r="1">
      <x v="65"/>
      <x v="154"/>
      <x v="159"/>
      <x v="16"/>
    </i>
    <i r="1">
      <x v="69"/>
      <x v="155"/>
      <x v="160"/>
      <x v="31"/>
    </i>
    <i t="default">
      <x v="9"/>
    </i>
    <i>
      <x v="12"/>
      <x v="1"/>
      <x v="156"/>
      <x v="161"/>
      <x v="10"/>
    </i>
    <i r="1">
      <x v="3"/>
      <x v="157"/>
      <x v="162"/>
      <x v="11"/>
    </i>
    <i r="1">
      <x v="22"/>
      <x v="158"/>
      <x v="163"/>
      <x v="11"/>
    </i>
    <i r="1">
      <x v="25"/>
      <x v="159"/>
      <x v="164"/>
      <x v="20"/>
    </i>
    <i r="1">
      <x v="29"/>
      <x v="160"/>
      <x v="165"/>
      <x v="20"/>
    </i>
    <i r="1">
      <x v="35"/>
      <x v="161"/>
      <x v="166"/>
      <x v="14"/>
    </i>
    <i r="1">
      <x v="36"/>
      <x v="162"/>
      <x v="167"/>
      <x v="11"/>
    </i>
    <i r="1">
      <x v="46"/>
      <x v="163"/>
      <x v="168"/>
      <x v="11"/>
    </i>
    <i r="1">
      <x v="74"/>
      <x v="164"/>
      <x v="169"/>
      <x v="11"/>
    </i>
    <i r="1">
      <x v="89"/>
      <x/>
      <x/>
      <x/>
    </i>
    <i r="1">
      <x v="127"/>
      <x v="165"/>
      <x v="170"/>
      <x v="32"/>
    </i>
    <i t="default">
      <x v="12"/>
    </i>
    <i>
      <x v="13"/>
      <x v="1"/>
      <x v="166"/>
      <x v="171"/>
      <x v="12"/>
    </i>
    <i r="1">
      <x v="13"/>
      <x v="167"/>
      <x v="172"/>
      <x v="20"/>
    </i>
    <i t="default">
      <x v="13"/>
    </i>
    <i>
      <x v="15"/>
      <x v="1"/>
      <x v="168"/>
      <x v="173"/>
      <x v="11"/>
    </i>
    <i r="1">
      <x v="10"/>
      <x v="169"/>
      <x v="174"/>
      <x v="14"/>
    </i>
    <i r="1">
      <x v="11"/>
      <x v="170"/>
      <x v="175"/>
      <x v="14"/>
    </i>
    <i t="default">
      <x v="15"/>
    </i>
    <i>
      <x v="16"/>
      <x v="1"/>
      <x v="171"/>
      <x v="176"/>
      <x v="12"/>
    </i>
    <i t="default">
      <x v="16"/>
    </i>
    <i>
      <x v="17"/>
      <x v="1"/>
      <x v="172"/>
      <x v="177"/>
      <x v="10"/>
    </i>
    <i r="1">
      <x v="2"/>
      <x v="173"/>
      <x v="178"/>
      <x v="20"/>
    </i>
    <i r="1">
      <x v="3"/>
      <x v="174"/>
      <x v="179"/>
      <x v="10"/>
    </i>
    <i r="1">
      <x v="6"/>
      <x v="2"/>
      <x v="180"/>
      <x v="13"/>
    </i>
    <i r="1">
      <x v="13"/>
      <x v="175"/>
      <x v="181"/>
      <x v="33"/>
    </i>
    <i r="1">
      <x v="16"/>
      <x v="176"/>
      <x v="182"/>
      <x v="20"/>
    </i>
    <i r="1">
      <x v="17"/>
      <x v="177"/>
      <x v="183"/>
      <x v="13"/>
    </i>
    <i r="1">
      <x v="18"/>
      <x v="178"/>
      <x v="184"/>
      <x v="10"/>
    </i>
    <i t="default">
      <x v="17"/>
    </i>
    <i>
      <x v="18"/>
      <x v="6"/>
      <x v="179"/>
      <x v="185"/>
      <x v="20"/>
    </i>
    <i r="1">
      <x v="54"/>
      <x v="180"/>
      <x v="186"/>
      <x v="11"/>
    </i>
    <i r="1">
      <x v="56"/>
      <x v="181"/>
      <x v="187"/>
      <x v="34"/>
    </i>
    <i r="1">
      <x v="57"/>
      <x v="182"/>
      <x v="188"/>
      <x v="33"/>
    </i>
    <i r="1">
      <x v="63"/>
      <x v="183"/>
      <x v="189"/>
      <x v="20"/>
    </i>
    <i r="1">
      <x v="65"/>
      <x v="184"/>
      <x v="190"/>
      <x v="20"/>
    </i>
    <i r="1">
      <x v="68"/>
      <x v="185"/>
      <x v="191"/>
      <x v="20"/>
    </i>
    <i r="1">
      <x v="70"/>
      <x v="186"/>
      <x v="192"/>
      <x v="20"/>
    </i>
    <i r="1">
      <x v="71"/>
      <x v="187"/>
      <x v="193"/>
      <x v="11"/>
    </i>
    <i t="default">
      <x v="18"/>
    </i>
    <i>
      <x v="19"/>
      <x v="3"/>
      <x v="188"/>
      <x v="194"/>
      <x v="3"/>
    </i>
    <i r="1">
      <x v="4"/>
      <x v="189"/>
      <x v="195"/>
      <x v="3"/>
    </i>
    <i r="1">
      <x v="7"/>
      <x v="190"/>
      <x v="196"/>
      <x v="35"/>
    </i>
    <i r="1">
      <x v="8"/>
      <x v="191"/>
      <x v="197"/>
      <x v="16"/>
    </i>
    <i r="1">
      <x v="10"/>
      <x v="192"/>
      <x v="198"/>
      <x v="35"/>
    </i>
    <i r="1">
      <x v="12"/>
      <x v="193"/>
      <x v="199"/>
      <x v="35"/>
    </i>
    <i r="1">
      <x v="13"/>
      <x v="147"/>
      <x v="200"/>
      <x v="35"/>
    </i>
    <i r="1">
      <x v="14"/>
      <x v="194"/>
      <x v="201"/>
      <x v="12"/>
    </i>
    <i r="1">
      <x v="16"/>
      <x v="195"/>
      <x v="202"/>
      <x v="36"/>
    </i>
    <i r="1">
      <x v="18"/>
      <x v="196"/>
      <x v="203"/>
      <x v="37"/>
    </i>
    <i r="1">
      <x v="20"/>
      <x v="197"/>
      <x v="204"/>
      <x v="35"/>
    </i>
    <i r="1">
      <x v="25"/>
      <x v="198"/>
      <x v="205"/>
      <x v="37"/>
    </i>
    <i r="1">
      <x v="26"/>
      <x v="199"/>
      <x v="206"/>
      <x v="35"/>
    </i>
    <i r="1">
      <x v="27"/>
      <x v="200"/>
      <x v="207"/>
      <x v="3"/>
    </i>
    <i r="1">
      <x v="29"/>
      <x v="201"/>
      <x v="208"/>
      <x v="3"/>
    </i>
    <i r="1">
      <x v="30"/>
      <x v="202"/>
      <x v="209"/>
      <x v="3"/>
    </i>
    <i r="1">
      <x v="31"/>
      <x v="203"/>
      <x v="210"/>
      <x v="3"/>
    </i>
    <i r="1">
      <x v="33"/>
      <x v="204"/>
      <x v="211"/>
      <x v="18"/>
    </i>
    <i r="1">
      <x v="34"/>
      <x v="191"/>
      <x v="212"/>
      <x v="18"/>
    </i>
    <i r="1">
      <x v="35"/>
      <x v="205"/>
      <x v="213"/>
      <x v="37"/>
    </i>
    <i r="1">
      <x v="38"/>
      <x v="206"/>
      <x v="214"/>
      <x v="37"/>
    </i>
    <i r="1">
      <x v="40"/>
      <x v="207"/>
      <x v="215"/>
      <x v="22"/>
    </i>
    <i r="1">
      <x v="43"/>
      <x v="208"/>
      <x v="216"/>
      <x v="37"/>
    </i>
    <i t="default">
      <x v="19"/>
    </i>
    <i>
      <x v="20"/>
      <x v="2"/>
      <x v="209"/>
      <x v="217"/>
      <x v="13"/>
    </i>
    <i r="1">
      <x v="3"/>
      <x v="210"/>
      <x v="218"/>
      <x v="13"/>
    </i>
    <i r="1">
      <x v="6"/>
      <x v="211"/>
      <x v="219"/>
      <x v="20"/>
    </i>
    <i r="1">
      <x v="7"/>
      <x v="212"/>
      <x v="220"/>
      <x v="11"/>
    </i>
    <i r="1">
      <x v="11"/>
      <x v="213"/>
      <x v="221"/>
      <x v="12"/>
    </i>
    <i r="1">
      <x v="13"/>
      <x v="214"/>
      <x v="222"/>
      <x v="33"/>
    </i>
    <i r="1">
      <x v="14"/>
      <x v="215"/>
      <x v="223"/>
      <x v="33"/>
    </i>
    <i r="1">
      <x v="17"/>
      <x v="216"/>
      <x v="224"/>
      <x v="11"/>
    </i>
    <i r="1">
      <x v="20"/>
      <x v="217"/>
      <x v="225"/>
      <x v="33"/>
    </i>
    <i r="1">
      <x v="21"/>
      <x v="218"/>
      <x v="226"/>
      <x v="11"/>
    </i>
    <i r="1">
      <x v="22"/>
      <x v="219"/>
      <x v="227"/>
      <x v="33"/>
    </i>
    <i r="1">
      <x v="24"/>
      <x v="220"/>
      <x v="228"/>
      <x v="13"/>
    </i>
    <i r="1">
      <x v="26"/>
      <x v="221"/>
      <x v="229"/>
      <x v="14"/>
    </i>
    <i r="1">
      <x v="27"/>
      <x v="222"/>
      <x v="230"/>
      <x v="20"/>
    </i>
    <i r="1">
      <x v="28"/>
      <x v="223"/>
      <x v="231"/>
      <x v="13"/>
    </i>
    <i r="1">
      <x v="30"/>
      <x v="224"/>
      <x v="232"/>
      <x v="12"/>
    </i>
    <i r="1">
      <x v="31"/>
      <x v="225"/>
      <x v="233"/>
      <x v="11"/>
    </i>
    <i r="1">
      <x v="34"/>
      <x v="226"/>
      <x v="234"/>
      <x v="14"/>
    </i>
    <i r="1">
      <x v="35"/>
      <x v="227"/>
      <x v="235"/>
      <x v="11"/>
    </i>
    <i r="1">
      <x v="37"/>
      <x v="228"/>
      <x v="236"/>
      <x v="11"/>
    </i>
    <i r="1">
      <x v="38"/>
      <x v="229"/>
      <x v="237"/>
      <x v="20"/>
    </i>
    <i r="1">
      <x v="39"/>
      <x v="230"/>
      <x v="238"/>
      <x v="12"/>
    </i>
    <i t="default">
      <x v="20"/>
    </i>
    <i>
      <x v="21"/>
      <x v="3"/>
      <x v="231"/>
      <x v="239"/>
      <x v="15"/>
    </i>
    <i t="default">
      <x v="21"/>
    </i>
    <i>
      <x v="22"/>
      <x v="2"/>
      <x v="292"/>
      <x v="301"/>
      <x v="22"/>
    </i>
    <i r="1">
      <x v="5"/>
      <x v="293"/>
      <x v="302"/>
      <x v="29"/>
    </i>
    <i r="1">
      <x v="6"/>
      <x v="294"/>
      <x v="303"/>
      <x v="20"/>
    </i>
    <i r="1">
      <x v="9"/>
      <x v="47"/>
      <x v="304"/>
      <x v="41"/>
    </i>
    <i r="1">
      <x v="10"/>
      <x v="295"/>
      <x v="305"/>
      <x v="20"/>
    </i>
    <i r="1">
      <x v="11"/>
      <x v="296"/>
      <x v="306"/>
      <x v="42"/>
    </i>
    <i r="1">
      <x v="15"/>
      <x v="297"/>
      <x v="307"/>
      <x v="20"/>
    </i>
    <i r="1">
      <x v="17"/>
      <x v="243"/>
      <x v="308"/>
      <x v="29"/>
    </i>
    <i r="1">
      <x v="19"/>
      <x v="298"/>
      <x v="309"/>
      <x v="29"/>
    </i>
    <i r="1">
      <x v="22"/>
      <x v="299"/>
      <x v="310"/>
      <x v="29"/>
    </i>
    <i r="1">
      <x v="24"/>
      <x v="300"/>
      <x v="311"/>
      <x v="20"/>
    </i>
    <i r="1">
      <x v="25"/>
      <x v="301"/>
      <x v="312"/>
      <x v="41"/>
    </i>
    <i r="1">
      <x v="26"/>
      <x v="302"/>
      <x v="313"/>
      <x v="41"/>
    </i>
    <i r="1">
      <x v="28"/>
      <x v="303"/>
      <x v="314"/>
      <x v="29"/>
    </i>
    <i r="1">
      <x v="29"/>
      <x v="304"/>
      <x v="315"/>
      <x v="43"/>
    </i>
    <i r="1">
      <x v="32"/>
      <x v="305"/>
      <x v="316"/>
      <x v="20"/>
    </i>
    <i r="1">
      <x v="36"/>
      <x v="306"/>
      <x v="317"/>
      <x v="20"/>
    </i>
    <i r="1">
      <x v="37"/>
      <x v="307"/>
      <x v="318"/>
      <x v="41"/>
    </i>
    <i r="1">
      <x v="39"/>
      <x v="308"/>
      <x v="319"/>
      <x v="20"/>
    </i>
    <i r="1">
      <x v="40"/>
      <x v="309"/>
      <x v="320"/>
      <x v="41"/>
    </i>
    <i r="1">
      <x v="43"/>
      <x v="310"/>
      <x v="321"/>
      <x v="41"/>
    </i>
    <i r="1">
      <x v="45"/>
      <x v="311"/>
      <x v="322"/>
      <x v="22"/>
    </i>
    <i r="1">
      <x v="46"/>
      <x v="312"/>
      <x v="323"/>
      <x v="43"/>
    </i>
    <i r="1">
      <x v="51"/>
      <x v="313"/>
      <x v="324"/>
      <x v="41"/>
    </i>
    <i r="1">
      <x v="52"/>
      <x v="314"/>
      <x v="325"/>
      <x v="41"/>
    </i>
    <i r="1">
      <x v="53"/>
      <x v="315"/>
      <x v="326"/>
      <x v="20"/>
    </i>
    <i r="1">
      <x v="55"/>
      <x v="316"/>
      <x v="327"/>
      <x v="43"/>
    </i>
    <i r="1">
      <x v="56"/>
      <x v="32"/>
      <x v="328"/>
      <x v="41"/>
    </i>
    <i r="1">
      <x v="62"/>
      <x v="317"/>
      <x v="329"/>
      <x v="41"/>
    </i>
    <i r="1">
      <x v="65"/>
      <x v="318"/>
      <x v="330"/>
      <x v="41"/>
    </i>
    <i r="1">
      <x v="74"/>
      <x v="319"/>
      <x v="331"/>
      <x v="41"/>
    </i>
    <i r="1">
      <x v="75"/>
      <x v="320"/>
      <x v="332"/>
      <x v="41"/>
    </i>
    <i r="1">
      <x v="76"/>
      <x v="321"/>
      <x v="333"/>
      <x v="20"/>
    </i>
    <i r="1">
      <x v="80"/>
      <x v="322"/>
      <x v="334"/>
      <x v="29"/>
    </i>
    <i r="1">
      <x v="81"/>
      <x v="323"/>
      <x v="335"/>
      <x v="20"/>
    </i>
    <i r="1">
      <x v="85"/>
      <x v="324"/>
      <x v="336"/>
      <x v="41"/>
    </i>
    <i r="1">
      <x v="87"/>
      <x v="325"/>
      <x v="337"/>
      <x v="41"/>
    </i>
    <i r="1">
      <x v="88"/>
      <x v="326"/>
      <x v="338"/>
      <x v="41"/>
    </i>
    <i r="1">
      <x v="93"/>
      <x v="327"/>
      <x v="339"/>
      <x v="20"/>
    </i>
    <i r="1">
      <x v="100"/>
      <x v="328"/>
      <x v="340"/>
      <x v="29"/>
    </i>
    <i r="1">
      <x v="101"/>
      <x v="329"/>
      <x v="341"/>
      <x v="20"/>
    </i>
    <i r="1">
      <x v="103"/>
      <x v="330"/>
      <x v="342"/>
      <x v="41"/>
    </i>
    <i r="1">
      <x v="105"/>
      <x v="331"/>
      <x v="343"/>
      <x v="22"/>
    </i>
    <i r="1">
      <x v="106"/>
      <x v="332"/>
      <x v="344"/>
      <x v="20"/>
    </i>
    <i r="1">
      <x v="107"/>
      <x v="333"/>
      <x v="345"/>
      <x v="29"/>
    </i>
    <i r="1">
      <x v="114"/>
      <x v="334"/>
      <x v="346"/>
      <x v="20"/>
    </i>
    <i r="1">
      <x v="115"/>
      <x v="335"/>
      <x v="347"/>
      <x v="41"/>
    </i>
    <i r="1">
      <x v="119"/>
      <x v="336"/>
      <x v="348"/>
      <x v="44"/>
    </i>
    <i r="1">
      <x v="121"/>
      <x v="337"/>
      <x v="349"/>
      <x v="45"/>
    </i>
    <i r="1">
      <x v="130"/>
      <x v="338"/>
      <x v="350"/>
      <x v="41"/>
    </i>
    <i r="1">
      <x v="131"/>
      <x v="339"/>
      <x v="351"/>
      <x v="41"/>
    </i>
    <i r="1">
      <x v="132"/>
      <x v="340"/>
      <x v="352"/>
      <x v="29"/>
    </i>
    <i r="1">
      <x v="135"/>
      <x v="341"/>
      <x v="353"/>
      <x v="22"/>
    </i>
    <i r="1">
      <x v="136"/>
      <x v="342"/>
      <x v="354"/>
      <x v="41"/>
    </i>
    <i r="1">
      <x v="143"/>
      <x v="343"/>
      <x v="355"/>
      <x v="41"/>
    </i>
    <i r="1">
      <x v="145"/>
      <x v="344"/>
      <x v="356"/>
      <x v="22"/>
    </i>
    <i r="1">
      <x v="148"/>
      <x v="345"/>
      <x v="357"/>
      <x v="41"/>
    </i>
    <i r="1">
      <x v="150"/>
      <x v="336"/>
      <x v="358"/>
      <x v="41"/>
    </i>
    <i r="1">
      <x v="151"/>
      <x v="346"/>
      <x v="359"/>
      <x v="41"/>
    </i>
    <i r="1">
      <x v="153"/>
      <x v="347"/>
      <x v="360"/>
      <x v="20"/>
    </i>
    <i r="1">
      <x v="156"/>
      <x v="348"/>
      <x v="361"/>
      <x v="29"/>
    </i>
    <i r="1">
      <x v="158"/>
      <x v="349"/>
      <x v="362"/>
      <x v="29"/>
    </i>
    <i r="1">
      <x v="160"/>
      <x v="350"/>
      <x v="363"/>
      <x v="41"/>
    </i>
    <i r="1">
      <x v="167"/>
      <x v="351"/>
      <x v="364"/>
      <x v="41"/>
    </i>
    <i r="1">
      <x v="170"/>
      <x v="352"/>
      <x v="365"/>
      <x v="29"/>
    </i>
    <i r="1">
      <x v="171"/>
      <x v="353"/>
      <x v="366"/>
      <x v="41"/>
    </i>
    <i r="1">
      <x v="172"/>
      <x v="354"/>
      <x v="367"/>
      <x v="20"/>
    </i>
    <i r="1">
      <x v="175"/>
      <x v="355"/>
      <x v="368"/>
      <x v="20"/>
    </i>
    <i r="1">
      <x v="176"/>
      <x v="356"/>
      <x v="369"/>
      <x v="20"/>
    </i>
    <i r="1">
      <x v="177"/>
      <x v="357"/>
      <x v="370"/>
      <x v="41"/>
    </i>
    <i r="1">
      <x v="178"/>
      <x v="358"/>
      <x v="371"/>
      <x v="41"/>
    </i>
    <i r="1">
      <x v="179"/>
      <x v="359"/>
      <x v="372"/>
      <x v="29"/>
    </i>
    <i r="1">
      <x v="180"/>
      <x v="360"/>
      <x v="373"/>
      <x v="29"/>
    </i>
    <i r="1">
      <x v="181"/>
      <x v="361"/>
      <x v="374"/>
      <x v="41"/>
    </i>
    <i r="1">
      <x v="182"/>
      <x v="362"/>
      <x v="375"/>
      <x v="20"/>
    </i>
    <i r="1">
      <x v="183"/>
      <x v="191"/>
      <x v="376"/>
      <x v="41"/>
    </i>
    <i r="1">
      <x v="184"/>
      <x v="363"/>
      <x v="377"/>
      <x v="29"/>
    </i>
    <i r="1">
      <x v="185"/>
      <x v="364"/>
      <x v="378"/>
      <x v="41"/>
    </i>
    <i r="1">
      <x v="186"/>
      <x v="365"/>
      <x v="379"/>
      <x v="29"/>
    </i>
    <i r="1">
      <x v="187"/>
      <x v="366"/>
      <x v="380"/>
      <x v="41"/>
    </i>
    <i r="1">
      <x v="188"/>
      <x v="367"/>
      <x v="381"/>
      <x v="20"/>
    </i>
    <i r="1">
      <x v="189"/>
      <x v="368"/>
      <x v="382"/>
      <x v="29"/>
    </i>
    <i r="1">
      <x v="190"/>
      <x v="369"/>
      <x v="383"/>
      <x v="20"/>
    </i>
    <i r="1">
      <x v="191"/>
      <x v="370"/>
      <x v="384"/>
      <x v="29"/>
    </i>
    <i r="1">
      <x v="192"/>
      <x v="371"/>
      <x v="385"/>
      <x v="41"/>
    </i>
    <i t="default">
      <x v="22"/>
    </i>
    <i>
      <x v="23"/>
      <x v="2"/>
      <x v="372"/>
      <x v="386"/>
      <x v="41"/>
    </i>
    <i r="1">
      <x v="6"/>
      <x v="373"/>
      <x v="387"/>
      <x v="46"/>
    </i>
    <i r="1">
      <x v="9"/>
      <x v="69"/>
      <x v="388"/>
      <x v="46"/>
    </i>
    <i r="1">
      <x v="12"/>
      <x v="374"/>
      <x v="389"/>
      <x v="47"/>
    </i>
    <i r="1">
      <x v="13"/>
      <x v="375"/>
      <x v="390"/>
      <x v="43"/>
    </i>
    <i r="1">
      <x v="15"/>
      <x v="376"/>
      <x v="391"/>
      <x v="43"/>
    </i>
    <i r="1">
      <x v="16"/>
      <x v="377"/>
      <x v="392"/>
      <x v="43"/>
    </i>
    <i r="1">
      <x v="18"/>
      <x v="378"/>
      <x v="393"/>
      <x v="41"/>
    </i>
    <i r="1">
      <x v="31"/>
      <x v="379"/>
      <x v="394"/>
      <x v="20"/>
    </i>
    <i r="1">
      <x v="33"/>
      <x v="380"/>
      <x v="395"/>
      <x v="46"/>
    </i>
    <i r="1">
      <x v="35"/>
      <x v="381"/>
      <x v="396"/>
      <x v="20"/>
    </i>
    <i r="1">
      <x v="37"/>
      <x v="382"/>
      <x v="397"/>
      <x v="46"/>
    </i>
    <i r="1">
      <x v="38"/>
      <x v="383"/>
      <x v="398"/>
      <x v="42"/>
    </i>
    <i r="1">
      <x v="42"/>
      <x v="384"/>
      <x v="399"/>
      <x v="43"/>
    </i>
    <i r="1">
      <x v="45"/>
      <x v="385"/>
      <x v="400"/>
      <x v="46"/>
    </i>
    <i r="1">
      <x v="46"/>
      <x v="386"/>
      <x v="401"/>
      <x v="46"/>
    </i>
    <i r="1">
      <x v="49"/>
      <x v="387"/>
      <x v="402"/>
      <x v="41"/>
    </i>
    <i r="1">
      <x v="50"/>
      <x v="388"/>
      <x v="403"/>
      <x v="41"/>
    </i>
    <i r="1">
      <x v="52"/>
      <x v="389"/>
      <x v="404"/>
      <x v="41"/>
    </i>
    <i r="1">
      <x v="54"/>
      <x v="390"/>
      <x v="405"/>
      <x v="26"/>
    </i>
    <i r="1">
      <x v="56"/>
      <x v="391"/>
      <x v="406"/>
      <x v="41"/>
    </i>
    <i r="1">
      <x v="58"/>
      <x v="191"/>
      <x v="407"/>
      <x v="41"/>
    </i>
    <i r="1">
      <x v="59"/>
      <x v="392"/>
      <x v="408"/>
      <x v="41"/>
    </i>
    <i r="1">
      <x v="61"/>
      <x v="393"/>
      <x v="409"/>
      <x v="41"/>
    </i>
    <i r="1">
      <x v="62"/>
      <x v="394"/>
      <x v="410"/>
      <x v="46"/>
    </i>
    <i r="1">
      <x v="64"/>
      <x v="395"/>
      <x v="411"/>
      <x v="43"/>
    </i>
    <i r="1">
      <x v="65"/>
      <x v="396"/>
      <x v="412"/>
      <x v="46"/>
    </i>
    <i r="1">
      <x v="71"/>
      <x v="397"/>
      <x v="413"/>
      <x v="41"/>
    </i>
    <i r="1">
      <x v="73"/>
      <x v="398"/>
      <x v="414"/>
      <x v="46"/>
    </i>
    <i r="1">
      <x v="74"/>
      <x v="399"/>
      <x v="415"/>
      <x v="48"/>
    </i>
    <i r="1">
      <x v="75"/>
      <x v="400"/>
      <x v="416"/>
      <x v="47"/>
    </i>
    <i r="1">
      <x v="76"/>
      <x/>
      <x/>
      <x/>
    </i>
    <i t="default">
      <x v="23"/>
    </i>
    <i>
      <x v="24"/>
      <x v="1"/>
      <x v="401"/>
      <x v="417"/>
      <x v="42"/>
    </i>
    <i r="1">
      <x v="3"/>
      <x v="402"/>
      <x v="418"/>
      <x v="47"/>
    </i>
    <i r="1">
      <x v="5"/>
      <x v="403"/>
      <x v="419"/>
      <x v="41"/>
    </i>
    <i r="1">
      <x v="7"/>
      <x v="374"/>
      <x v="420"/>
      <x v="41"/>
    </i>
    <i r="1">
      <x v="8"/>
      <x v="404"/>
      <x v="421"/>
      <x v="48"/>
    </i>
    <i r="1">
      <x v="11"/>
      <x v="374"/>
      <x v="422"/>
      <x v="42"/>
    </i>
    <i r="1">
      <x v="12"/>
      <x v="405"/>
      <x v="423"/>
      <x v="21"/>
    </i>
    <i r="1">
      <x v="16"/>
      <x v="406"/>
      <x v="424"/>
      <x v="42"/>
    </i>
    <i r="1">
      <x v="17"/>
      <x v="407"/>
      <x v="425"/>
      <x v="41"/>
    </i>
    <i t="default">
      <x v="24"/>
    </i>
    <i>
      <x v="25"/>
      <x v="1"/>
      <x v="408"/>
      <x v="426"/>
      <x v="47"/>
    </i>
    <i r="1">
      <x v="3"/>
      <x v="409"/>
      <x v="427"/>
      <x v="29"/>
    </i>
    <i r="1">
      <x v="4"/>
      <x v="410"/>
      <x v="428"/>
      <x v="48"/>
    </i>
    <i r="1">
      <x v="5"/>
      <x v="411"/>
      <x v="429"/>
      <x v="22"/>
    </i>
    <i r="1">
      <x v="6"/>
      <x v="412"/>
      <x v="430"/>
      <x v="29"/>
    </i>
    <i r="1">
      <x v="8"/>
      <x v="413"/>
      <x v="431"/>
      <x v="41"/>
    </i>
    <i r="1">
      <x v="11"/>
      <x v="414"/>
      <x v="432"/>
      <x v="42"/>
    </i>
    <i r="1">
      <x v="12"/>
      <x v="415"/>
      <x v="433"/>
      <x v="48"/>
    </i>
    <i r="1">
      <x v="15"/>
      <x v="416"/>
      <x v="434"/>
      <x v="22"/>
    </i>
    <i r="1">
      <x v="17"/>
      <x v="417"/>
      <x v="435"/>
      <x v="22"/>
    </i>
    <i r="1">
      <x v="22"/>
      <x v="418"/>
      <x v="436"/>
      <x v="46"/>
    </i>
    <i r="1">
      <x v="27"/>
      <x v="419"/>
      <x v="437"/>
      <x v="20"/>
    </i>
    <i t="default">
      <x v="25"/>
    </i>
    <i>
      <x v="26"/>
      <x v="3"/>
      <x v="420"/>
      <x v="438"/>
      <x v="43"/>
    </i>
    <i r="1">
      <x v="6"/>
      <x v="421"/>
      <x v="439"/>
      <x v="43"/>
    </i>
    <i r="1">
      <x v="8"/>
      <x v="422"/>
      <x v="440"/>
      <x v="43"/>
    </i>
    <i r="1">
      <x v="13"/>
      <x v="423"/>
      <x v="441"/>
      <x v="43"/>
    </i>
    <i r="1">
      <x v="17"/>
      <x v="424"/>
      <x v="442"/>
      <x v="43"/>
    </i>
    <i r="1">
      <x v="18"/>
      <x v="425"/>
      <x v="443"/>
      <x v="43"/>
    </i>
    <i r="1">
      <x v="23"/>
      <x v="426"/>
      <x v="444"/>
      <x v="43"/>
    </i>
    <i r="1">
      <x v="24"/>
      <x v="427"/>
      <x v="445"/>
      <x v="45"/>
    </i>
    <i r="1">
      <x v="26"/>
      <x v="428"/>
      <x v="446"/>
      <x v="20"/>
    </i>
    <i r="1">
      <x v="28"/>
      <x v="429"/>
      <x v="447"/>
      <x v="43"/>
    </i>
    <i r="1">
      <x v="32"/>
      <x v="430"/>
      <x v="448"/>
      <x v="43"/>
    </i>
    <i r="1">
      <x v="45"/>
      <x v="431"/>
      <x v="449"/>
      <x v="43"/>
    </i>
    <i r="1">
      <x v="48"/>
      <x v="432"/>
      <x v="450"/>
      <x v="20"/>
    </i>
    <i r="1">
      <x v="53"/>
      <x v="433"/>
      <x v="451"/>
      <x v="29"/>
    </i>
    <i r="1">
      <x v="57"/>
      <x v="434"/>
      <x v="452"/>
      <x v="26"/>
    </i>
    <i r="1">
      <x v="58"/>
      <x v="435"/>
      <x v="453"/>
      <x v="26"/>
    </i>
    <i t="default">
      <x v="26"/>
    </i>
    <i>
      <x v="27"/>
      <x v="1"/>
      <x v="436"/>
      <x v="454"/>
      <x v="1"/>
    </i>
    <i r="1">
      <x v="6"/>
      <x v="437"/>
      <x v="455"/>
      <x v="9"/>
    </i>
    <i t="default">
      <x v="27"/>
    </i>
    <i>
      <x v="28"/>
      <x v="2"/>
      <x v="438"/>
      <x v="456"/>
      <x v="49"/>
    </i>
    <i r="1">
      <x v="3"/>
      <x v="439"/>
      <x v="457"/>
      <x v="49"/>
    </i>
    <i r="1">
      <x v="8"/>
      <x v="440"/>
      <x v="458"/>
      <x v="49"/>
    </i>
    <i r="1">
      <x v="9"/>
      <x v="441"/>
      <x v="459"/>
      <x v="49"/>
    </i>
    <i r="1">
      <x v="12"/>
      <x v="442"/>
      <x v="460"/>
      <x v="20"/>
    </i>
    <i r="1">
      <x v="14"/>
      <x v="443"/>
      <x v="461"/>
      <x v="45"/>
    </i>
    <i r="1">
      <x v="23"/>
      <x v="444"/>
      <x v="462"/>
      <x v="20"/>
    </i>
    <i r="1">
      <x v="25"/>
      <x v="445"/>
      <x v="463"/>
      <x v="20"/>
    </i>
    <i r="1">
      <x v="28"/>
      <x v="446"/>
      <x v="464"/>
      <x v="20"/>
    </i>
    <i r="1">
      <x v="32"/>
      <x v="447"/>
      <x v="465"/>
      <x v="29"/>
    </i>
    <i r="1">
      <x v="34"/>
      <x v="448"/>
      <x v="466"/>
      <x v="29"/>
    </i>
    <i r="1">
      <x v="36"/>
      <x v="449"/>
      <x v="467"/>
      <x v="29"/>
    </i>
    <i r="1">
      <x v="38"/>
      <x v="450"/>
      <x v="468"/>
      <x v="29"/>
    </i>
    <i r="1">
      <x v="40"/>
      <x v="451"/>
      <x v="469"/>
      <x v="49"/>
    </i>
    <i r="1">
      <x v="41"/>
      <x v="452"/>
      <x v="470"/>
      <x v="49"/>
    </i>
    <i r="1">
      <x v="42"/>
      <x v="453"/>
      <x v="471"/>
      <x v="43"/>
    </i>
    <i r="1">
      <x v="43"/>
      <x v="454"/>
      <x v="472"/>
      <x v="45"/>
    </i>
    <i r="1">
      <x v="46"/>
      <x v="455"/>
      <x v="473"/>
      <x v="43"/>
    </i>
    <i r="1">
      <x v="50"/>
      <x v="456"/>
      <x v="474"/>
      <x v="20"/>
    </i>
    <i r="1">
      <x v="52"/>
      <x v="191"/>
      <x v="475"/>
      <x v="20"/>
    </i>
    <i r="1">
      <x v="53"/>
      <x v="457"/>
      <x v="476"/>
      <x v="45"/>
    </i>
    <i r="1">
      <x v="55"/>
      <x v="458"/>
      <x v="477"/>
      <x v="29"/>
    </i>
    <i r="1">
      <x v="58"/>
      <x v="459"/>
      <x v="478"/>
      <x v="43"/>
    </i>
    <i r="1">
      <x v="59"/>
      <x v="460"/>
      <x v="479"/>
      <x v="20"/>
    </i>
    <i r="1">
      <x v="60"/>
      <x v="461"/>
      <x v="480"/>
      <x v="20"/>
    </i>
    <i r="1">
      <x v="61"/>
      <x v="462"/>
      <x v="481"/>
      <x v="29"/>
    </i>
    <i r="1">
      <x v="63"/>
      <x v="463"/>
      <x v="482"/>
      <x v="49"/>
    </i>
    <i r="1">
      <x v="66"/>
      <x v="464"/>
      <x v="483"/>
      <x v="20"/>
    </i>
    <i r="1">
      <x v="69"/>
      <x v="465"/>
      <x v="484"/>
      <x v="20"/>
    </i>
    <i r="1">
      <x v="70"/>
      <x v="363"/>
      <x v="485"/>
      <x v="29"/>
    </i>
    <i r="1">
      <x v="71"/>
      <x v="466"/>
      <x v="486"/>
      <x v="20"/>
    </i>
    <i r="1">
      <x v="72"/>
      <x v="467"/>
      <x v="487"/>
      <x v="45"/>
    </i>
    <i r="1">
      <x v="76"/>
      <x v="468"/>
      <x v="488"/>
      <x v="49"/>
    </i>
    <i r="1">
      <x v="78"/>
      <x v="469"/>
      <x v="489"/>
      <x v="20"/>
    </i>
    <i r="1">
      <x v="79"/>
      <x v="470"/>
      <x v="490"/>
      <x v="43"/>
    </i>
    <i r="1">
      <x v="80"/>
      <x v="471"/>
      <x v="491"/>
      <x v="20"/>
    </i>
    <i r="1">
      <x v="83"/>
      <x v="473"/>
      <x v="494"/>
      <x v="50"/>
    </i>
    <i r="1">
      <x v="85"/>
      <x v="474"/>
      <x v="495"/>
      <x v="43"/>
    </i>
    <i r="1">
      <x v="86"/>
      <x v="258"/>
      <x v="496"/>
      <x v="45"/>
    </i>
    <i r="1">
      <x v="89"/>
      <x v="475"/>
      <x v="497"/>
      <x v="43"/>
    </i>
    <i r="1">
      <x v="90"/>
      <x v="476"/>
      <x v="498"/>
      <x v="43"/>
    </i>
    <i r="1">
      <x v="92"/>
      <x v="477"/>
      <x v="499"/>
      <x v="20"/>
    </i>
    <i r="1">
      <x v="93"/>
      <x v="478"/>
      <x v="500"/>
      <x v="20"/>
    </i>
    <i r="1">
      <x v="94"/>
      <x v="479"/>
      <x v="501"/>
      <x v="49"/>
    </i>
    <i r="1">
      <x v="95"/>
      <x v="480"/>
      <x v="502"/>
      <x v="20"/>
    </i>
    <i r="1">
      <x v="97"/>
      <x v="481"/>
      <x v="503"/>
      <x v="20"/>
    </i>
    <i r="1">
      <x v="98"/>
      <x v="482"/>
      <x v="504"/>
      <x v="49"/>
    </i>
    <i r="1">
      <x v="99"/>
      <x v="483"/>
      <x v="505"/>
      <x v="41"/>
    </i>
    <i r="1">
      <x v="100"/>
      <x v="484"/>
      <x v="506"/>
      <x v="26"/>
    </i>
    <i r="1">
      <x v="101"/>
      <x v="485"/>
      <x v="507"/>
      <x v="29"/>
    </i>
    <i r="1">
      <x v="122"/>
      <x v="471"/>
      <x v="492"/>
      <x v="49"/>
    </i>
    <i r="1">
      <x v="127"/>
      <x v="472"/>
      <x v="493"/>
      <x v="20"/>
    </i>
    <i t="default">
      <x v="28"/>
    </i>
    <i>
      <x v="32"/>
      <x v="1"/>
      <x v="486"/>
      <x v="508"/>
      <x v="45"/>
    </i>
    <i r="1">
      <x v="2"/>
      <x v="487"/>
      <x v="509"/>
      <x v="29"/>
    </i>
    <i r="1">
      <x v="3"/>
      <x v="488"/>
      <x v="510"/>
      <x v="20"/>
    </i>
    <i r="1">
      <x v="5"/>
      <x v="489"/>
      <x v="511"/>
      <x v="45"/>
    </i>
    <i r="1">
      <x v="15"/>
      <x v="490"/>
      <x v="512"/>
      <x v="45"/>
    </i>
    <i r="1">
      <x v="16"/>
      <x v="491"/>
      <x v="513"/>
      <x v="45"/>
    </i>
    <i r="1">
      <x v="21"/>
      <x v="492"/>
      <x v="514"/>
      <x v="29"/>
    </i>
    <i r="1">
      <x v="23"/>
      <x v="23"/>
      <x v="515"/>
      <x v="45"/>
    </i>
    <i r="1">
      <x v="32"/>
      <x v="374"/>
      <x v="516"/>
      <x v="19"/>
    </i>
    <i r="1">
      <x v="37"/>
      <x v="493"/>
      <x v="517"/>
      <x v="20"/>
    </i>
    <i r="1">
      <x v="41"/>
      <x v="494"/>
      <x v="518"/>
      <x v="41"/>
    </i>
    <i r="1">
      <x v="45"/>
      <x v="495"/>
      <x v="519"/>
      <x v="29"/>
    </i>
    <i r="1">
      <x v="47"/>
      <x v="496"/>
      <x v="520"/>
      <x v="45"/>
    </i>
    <i r="1">
      <x v="49"/>
      <x v="497"/>
      <x v="521"/>
      <x v="20"/>
    </i>
    <i r="1">
      <x v="50"/>
      <x v="498"/>
      <x v="522"/>
      <x v="41"/>
    </i>
    <i r="1">
      <x v="52"/>
      <x v="499"/>
      <x v="523"/>
      <x v="45"/>
    </i>
    <i r="1">
      <x v="56"/>
      <x v="500"/>
      <x v="524"/>
      <x v="45"/>
    </i>
    <i r="1">
      <x v="57"/>
      <x v="501"/>
      <x v="525"/>
      <x v="45"/>
    </i>
    <i r="1">
      <x v="59"/>
      <x v="502"/>
      <x v="526"/>
      <x v="33"/>
    </i>
    <i r="1">
      <x v="60"/>
      <x v="503"/>
      <x v="527"/>
      <x v="20"/>
    </i>
    <i r="1">
      <x v="62"/>
      <x v="504"/>
      <x v="528"/>
      <x v="45"/>
    </i>
    <i r="1">
      <x v="63"/>
      <x v="170"/>
      <x v="529"/>
      <x v="45"/>
    </i>
    <i r="1">
      <x v="64"/>
      <x v="64"/>
      <x v="530"/>
      <x v="20"/>
    </i>
    <i t="default">
      <x v="32"/>
    </i>
    <i>
      <x v="34"/>
      <x v="2"/>
      <x v="505"/>
      <x v="531"/>
      <x v="29"/>
    </i>
    <i r="1">
      <x v="4"/>
      <x v="506"/>
      <x v="532"/>
      <x v="45"/>
    </i>
    <i r="1">
      <x v="8"/>
      <x v="507"/>
      <x v="533"/>
      <x v="49"/>
    </i>
    <i r="1">
      <x v="9"/>
      <x v="508"/>
      <x v="534"/>
      <x v="45"/>
    </i>
    <i r="1">
      <x v="10"/>
      <x v="509"/>
      <x v="535"/>
      <x v="45"/>
    </i>
    <i r="1">
      <x v="11"/>
      <x v="510"/>
      <x v="536"/>
      <x v="45"/>
    </i>
    <i r="1">
      <x v="15"/>
      <x v="511"/>
      <x v="537"/>
      <x v="45"/>
    </i>
    <i r="1">
      <x v="18"/>
      <x v="512"/>
      <x v="538"/>
      <x v="29"/>
    </i>
    <i r="1">
      <x v="19"/>
      <x v="513"/>
      <x v="539"/>
      <x v="45"/>
    </i>
    <i r="1">
      <x v="23"/>
      <x v="514"/>
      <x v="540"/>
      <x v="45"/>
    </i>
    <i r="1">
      <x v="24"/>
      <x v="515"/>
      <x v="541"/>
      <x v="45"/>
    </i>
    <i r="1">
      <x v="25"/>
      <x v="516"/>
      <x v="542"/>
      <x v="45"/>
    </i>
    <i r="1">
      <x v="26"/>
      <x v="517"/>
      <x v="543"/>
      <x v="20"/>
    </i>
    <i r="1">
      <x v="28"/>
      <x v="518"/>
      <x v="544"/>
      <x v="45"/>
    </i>
    <i r="1">
      <x v="29"/>
      <x v="519"/>
      <x v="545"/>
      <x v="45"/>
    </i>
    <i r="1">
      <x v="30"/>
      <x/>
      <x/>
      <x/>
    </i>
    <i t="default">
      <x v="34"/>
    </i>
    <i>
      <x v="35"/>
      <x v="3"/>
      <x v="520"/>
      <x v="546"/>
      <x v="30"/>
    </i>
    <i r="1">
      <x v="4"/>
      <x v="521"/>
      <x v="547"/>
      <x v="30"/>
    </i>
    <i r="1">
      <x v="5"/>
      <x v="3"/>
      <x v="548"/>
      <x v="30"/>
    </i>
    <i r="1">
      <x v="11"/>
      <x v="522"/>
      <x v="549"/>
      <x v="48"/>
    </i>
    <i r="1">
      <x v="13"/>
      <x v="523"/>
      <x v="550"/>
      <x v="30"/>
    </i>
    <i r="1">
      <x v="14"/>
      <x v="524"/>
      <x v="551"/>
      <x v="30"/>
    </i>
    <i r="1">
      <x v="15"/>
      <x v="396"/>
      <x v="552"/>
      <x v="30"/>
    </i>
    <i r="1">
      <x v="16"/>
      <x v="525"/>
      <x v="553"/>
      <x v="51"/>
    </i>
    <i r="1">
      <x v="17"/>
      <x v="351"/>
      <x v="554"/>
      <x v="30"/>
    </i>
    <i r="1">
      <x v="24"/>
      <x v="526"/>
      <x v="555"/>
      <x v="30"/>
    </i>
    <i r="1">
      <x v="25"/>
      <x v="527"/>
      <x v="556"/>
      <x v="30"/>
    </i>
    <i r="1">
      <x v="26"/>
      <x v="528"/>
      <x v="557"/>
      <x v="19"/>
    </i>
    <i r="1">
      <x v="29"/>
      <x v="529"/>
      <x v="558"/>
      <x v="29"/>
    </i>
    <i r="1">
      <x v="30"/>
      <x v="530"/>
      <x v="559"/>
      <x v="30"/>
    </i>
    <i r="1">
      <x v="32"/>
      <x v="531"/>
      <x v="560"/>
      <x v="19"/>
    </i>
    <i r="1">
      <x v="34"/>
      <x v="532"/>
      <x v="561"/>
      <x v="30"/>
    </i>
    <i r="1">
      <x v="35"/>
      <x v="533"/>
      <x v="562"/>
      <x v="30"/>
    </i>
    <i r="1">
      <x v="37"/>
      <x v="102"/>
      <x v="563"/>
      <x v="43"/>
    </i>
    <i r="1">
      <x v="38"/>
      <x v="534"/>
      <x v="564"/>
      <x v="30"/>
    </i>
    <i r="1">
      <x v="39"/>
      <x v="535"/>
      <x v="565"/>
      <x v="30"/>
    </i>
    <i r="1">
      <x v="41"/>
      <x v="536"/>
      <x v="566"/>
      <x v="30"/>
    </i>
    <i r="1">
      <x v="43"/>
      <x v="537"/>
      <x v="567"/>
      <x v="30"/>
    </i>
    <i r="1">
      <x v="44"/>
      <x v="538"/>
      <x v="568"/>
      <x v="30"/>
    </i>
    <i r="1">
      <x v="45"/>
      <x v="539"/>
      <x v="569"/>
      <x v="19"/>
    </i>
    <i r="1">
      <x v="46"/>
      <x v="540"/>
      <x v="570"/>
      <x v="30"/>
    </i>
    <i r="1">
      <x v="47"/>
      <x v="541"/>
      <x v="571"/>
      <x v="30"/>
    </i>
    <i r="1">
      <x v="49"/>
      <x v="542"/>
      <x v="572"/>
      <x v="30"/>
    </i>
    <i r="1">
      <x v="50"/>
      <x v="543"/>
      <x v="573"/>
      <x v="30"/>
    </i>
    <i r="1">
      <x v="51"/>
      <x v="544"/>
      <x v="574"/>
      <x v="30"/>
    </i>
    <i r="1">
      <x v="52"/>
      <x v="545"/>
      <x v="575"/>
      <x v="19"/>
    </i>
    <i r="1">
      <x v="53"/>
      <x v="546"/>
      <x v="576"/>
      <x v="50"/>
    </i>
    <i r="1">
      <x v="54"/>
      <x v="547"/>
      <x v="577"/>
      <x v="52"/>
    </i>
    <i r="1">
      <x v="56"/>
      <x v="548"/>
      <x v="578"/>
      <x v="30"/>
    </i>
    <i r="1">
      <x v="57"/>
      <x v="549"/>
      <x v="579"/>
      <x v="30"/>
    </i>
    <i t="default">
      <x v="35"/>
    </i>
    <i>
      <x v="37"/>
      <x v="1"/>
      <x v="697"/>
      <x v="748"/>
      <x v="30"/>
    </i>
    <i r="1">
      <x v="4"/>
      <x v="698"/>
      <x v="749"/>
      <x v="30"/>
    </i>
    <i r="1">
      <x v="5"/>
      <x v="64"/>
      <x v="750"/>
      <x v="30"/>
    </i>
    <i r="1">
      <x v="6"/>
      <x v="699"/>
      <x v="751"/>
      <x v="51"/>
    </i>
    <i r="1">
      <x v="12"/>
      <x v="700"/>
      <x v="752"/>
      <x v="46"/>
    </i>
    <i r="1">
      <x v="13"/>
      <x v="701"/>
      <x v="753"/>
      <x v="51"/>
    </i>
    <i r="1">
      <x v="14"/>
      <x v="702"/>
      <x v="754"/>
      <x v="30"/>
    </i>
    <i r="1">
      <x v="19"/>
      <x v="703"/>
      <x v="755"/>
      <x v="30"/>
    </i>
    <i r="1">
      <x v="20"/>
      <x v="704"/>
      <x v="756"/>
      <x v="68"/>
    </i>
    <i r="1">
      <x v="21"/>
      <x v="705"/>
      <x v="757"/>
      <x v="51"/>
    </i>
    <i r="1">
      <x v="22"/>
      <x v="706"/>
      <x v="758"/>
      <x v="30"/>
    </i>
    <i r="1">
      <x v="24"/>
      <x v="707"/>
      <x v="759"/>
      <x v="30"/>
    </i>
    <i r="1">
      <x v="29"/>
      <x v="708"/>
      <x v="760"/>
      <x v="30"/>
    </i>
    <i r="1">
      <x v="35"/>
      <x v="709"/>
      <x v="761"/>
      <x v="43"/>
    </i>
    <i r="1">
      <x v="36"/>
      <x v="710"/>
      <x v="762"/>
      <x v="43"/>
    </i>
    <i r="1">
      <x v="39"/>
      <x v="711"/>
      <x v="763"/>
      <x v="30"/>
    </i>
    <i r="1">
      <x v="40"/>
      <x v="712"/>
      <x v="764"/>
      <x v="20"/>
    </i>
    <i r="1">
      <x v="44"/>
      <x v="608"/>
      <x v="765"/>
      <x v="51"/>
    </i>
    <i r="1">
      <x v="45"/>
      <x v="191"/>
      <x v="766"/>
      <x v="30"/>
    </i>
    <i r="1">
      <x v="48"/>
      <x v="713"/>
      <x v="767"/>
      <x v="51"/>
    </i>
    <i r="1">
      <x v="53"/>
      <x v="714"/>
      <x v="768"/>
      <x v="30"/>
    </i>
    <i t="default">
      <x v="37"/>
    </i>
    <i>
      <x v="38"/>
      <x v="1"/>
      <x v="715"/>
      <x v="769"/>
      <x v="69"/>
    </i>
    <i r="1">
      <x v="21"/>
      <x v="716"/>
      <x v="770"/>
      <x v="69"/>
    </i>
    <i r="1">
      <x v="26"/>
      <x v="717"/>
      <x v="771"/>
      <x v="69"/>
    </i>
    <i r="1">
      <x v="34"/>
      <x v="718"/>
      <x v="772"/>
      <x v="69"/>
    </i>
    <i r="1">
      <x v="43"/>
      <x v="231"/>
      <x v="773"/>
      <x v="69"/>
    </i>
    <i r="1">
      <x v="45"/>
      <x v="719"/>
      <x v="774"/>
      <x v="69"/>
    </i>
    <i r="1">
      <x v="47"/>
      <x v="720"/>
      <x v="775"/>
      <x v="69"/>
    </i>
    <i r="1">
      <x v="50"/>
      <x v="721"/>
      <x v="776"/>
      <x v="69"/>
    </i>
    <i r="1">
      <x v="51"/>
      <x v="722"/>
      <x v="777"/>
      <x v="70"/>
    </i>
    <i r="1">
      <x v="52"/>
      <x v="32"/>
      <x v="778"/>
      <x v="69"/>
    </i>
    <i t="default">
      <x v="38"/>
    </i>
    <i>
      <x v="39"/>
      <x v="3"/>
      <x v="723"/>
      <x v="779"/>
      <x v="30"/>
    </i>
    <i r="1">
      <x v="4"/>
      <x v="724"/>
      <x v="780"/>
      <x v="30"/>
    </i>
    <i r="1">
      <x v="5"/>
      <x v="725"/>
      <x v="781"/>
      <x v="51"/>
    </i>
    <i r="1">
      <x v="6"/>
      <x v="726"/>
      <x v="782"/>
      <x v="30"/>
    </i>
    <i r="1">
      <x v="7"/>
      <x v="727"/>
      <x v="783"/>
      <x v="30"/>
    </i>
    <i r="1">
      <x v="12"/>
      <x v="728"/>
      <x v="784"/>
      <x v="30"/>
    </i>
    <i r="1">
      <x v="15"/>
      <x v="729"/>
      <x v="785"/>
      <x v="30"/>
    </i>
    <i r="1">
      <x v="18"/>
      <x v="730"/>
      <x v="786"/>
      <x v="30"/>
    </i>
    <i r="1">
      <x v="19"/>
      <x v="731"/>
      <x v="787"/>
      <x v="30"/>
    </i>
    <i r="1">
      <x v="21"/>
      <x v="732"/>
      <x v="788"/>
      <x v="30"/>
    </i>
    <i r="1">
      <x v="24"/>
      <x v="733"/>
      <x v="789"/>
      <x v="30"/>
    </i>
    <i r="1">
      <x v="32"/>
      <x v="734"/>
      <x v="790"/>
      <x v="69"/>
    </i>
    <i r="1">
      <x v="34"/>
      <x v="735"/>
      <x v="791"/>
      <x v="69"/>
    </i>
    <i r="1">
      <x v="37"/>
      <x v="564"/>
      <x v="792"/>
      <x v="30"/>
    </i>
    <i r="1">
      <x v="38"/>
      <x v="736"/>
      <x v="793"/>
      <x v="71"/>
    </i>
    <i r="1">
      <x v="40"/>
      <x v="737"/>
      <x v="794"/>
      <x v="69"/>
    </i>
    <i r="1">
      <x v="42"/>
      <x v="738"/>
      <x v="795"/>
      <x v="30"/>
    </i>
    <i r="1">
      <x v="43"/>
      <x v="739"/>
      <x v="796"/>
      <x v="30"/>
    </i>
    <i r="1">
      <x v="45"/>
      <x v="740"/>
      <x v="797"/>
      <x v="30"/>
    </i>
    <i r="1">
      <x v="46"/>
      <x v="741"/>
      <x v="798"/>
      <x v="72"/>
    </i>
    <i r="1">
      <x v="47"/>
      <x v="742"/>
      <x v="799"/>
      <x v="30"/>
    </i>
    <i r="1">
      <x v="48"/>
      <x v="743"/>
      <x v="800"/>
      <x v="30"/>
    </i>
    <i r="1">
      <x v="49"/>
      <x v="744"/>
      <x v="801"/>
      <x v="30"/>
    </i>
    <i r="1">
      <x v="50"/>
      <x v="745"/>
      <x v="802"/>
      <x v="30"/>
    </i>
    <i r="1">
      <x v="51"/>
      <x v="746"/>
      <x v="803"/>
      <x v="51"/>
    </i>
    <i r="1">
      <x v="52"/>
      <x v="747"/>
      <x v="804"/>
      <x v="30"/>
    </i>
    <i t="default">
      <x v="39"/>
    </i>
    <i>
      <x v="41"/>
      <x v="2"/>
      <x v="748"/>
      <x v="805"/>
      <x v="73"/>
    </i>
    <i r="1">
      <x v="4"/>
      <x v="749"/>
      <x v="806"/>
      <x v="20"/>
    </i>
    <i r="1">
      <x v="5"/>
      <x v="750"/>
      <x v="807"/>
      <x v="74"/>
    </i>
    <i r="1">
      <x v="7"/>
      <x v="751"/>
      <x v="808"/>
      <x v="20"/>
    </i>
    <i r="1">
      <x v="8"/>
      <x v="752"/>
      <x v="809"/>
      <x v="20"/>
    </i>
    <i r="1">
      <x v="9"/>
      <x v="753"/>
      <x v="810"/>
      <x v="73"/>
    </i>
    <i r="1">
      <x v="11"/>
      <x v="754"/>
      <x v="811"/>
      <x v="20"/>
    </i>
    <i r="1">
      <x v="14"/>
      <x v="755"/>
      <x v="812"/>
      <x v="20"/>
    </i>
    <i r="1">
      <x v="16"/>
      <x v="756"/>
      <x v="813"/>
      <x v="20"/>
    </i>
    <i r="1">
      <x v="37"/>
      <x v="757"/>
      <x v="814"/>
      <x v="74"/>
    </i>
    <i r="1">
      <x v="47"/>
      <x v="758"/>
      <x v="815"/>
      <x v="73"/>
    </i>
    <i r="1">
      <x v="49"/>
      <x v="759"/>
      <x v="816"/>
      <x v="73"/>
    </i>
    <i r="1">
      <x v="50"/>
      <x v="760"/>
      <x v="817"/>
      <x v="73"/>
    </i>
    <i r="1">
      <x v="52"/>
      <x v="761"/>
      <x v="818"/>
      <x v="20"/>
    </i>
    <i r="1">
      <x v="57"/>
      <x v="762"/>
      <x v="819"/>
      <x v="20"/>
    </i>
    <i r="1">
      <x v="59"/>
      <x v="763"/>
      <x v="820"/>
      <x v="74"/>
    </i>
    <i r="1">
      <x v="60"/>
      <x v="764"/>
      <x v="821"/>
      <x v="73"/>
    </i>
    <i r="1">
      <x v="66"/>
      <x v="765"/>
      <x v="822"/>
      <x v="73"/>
    </i>
    <i r="1">
      <x v="70"/>
      <x v="766"/>
      <x v="823"/>
      <x v="20"/>
    </i>
    <i r="1">
      <x v="71"/>
      <x v="767"/>
      <x v="824"/>
      <x v="73"/>
    </i>
    <i r="1">
      <x v="72"/>
      <x v="768"/>
      <x v="825"/>
      <x v="20"/>
    </i>
    <i r="1">
      <x v="73"/>
      <x v="769"/>
      <x v="826"/>
      <x v="75"/>
    </i>
    <i r="1">
      <x v="74"/>
      <x v="402"/>
      <x v="827"/>
      <x v="74"/>
    </i>
    <i r="1">
      <x v="75"/>
      <x/>
      <x/>
      <x/>
    </i>
    <i r="1">
      <x v="76"/>
      <x/>
      <x/>
      <x/>
    </i>
    <i t="default">
      <x v="41"/>
    </i>
    <i>
      <x v="44"/>
      <x v="2"/>
      <x v="674"/>
      <x v="861"/>
      <x v="29"/>
    </i>
    <i r="1">
      <x v="3"/>
      <x v="799"/>
      <x v="862"/>
      <x v="43"/>
    </i>
    <i r="1">
      <x v="5"/>
      <x v="800"/>
      <x v="863"/>
      <x v="20"/>
    </i>
    <i r="1">
      <x v="7"/>
      <x v="801"/>
      <x v="864"/>
      <x v="20"/>
    </i>
    <i r="1">
      <x v="8"/>
      <x v="396"/>
      <x v="865"/>
      <x v="29"/>
    </i>
    <i r="1">
      <x v="11"/>
      <x v="802"/>
      <x v="866"/>
      <x v="29"/>
    </i>
    <i r="1">
      <x v="14"/>
      <x v="803"/>
      <x v="867"/>
      <x v="20"/>
    </i>
    <i r="1">
      <x v="17"/>
      <x v="804"/>
      <x v="868"/>
      <x v="52"/>
    </i>
    <i r="1">
      <x v="19"/>
      <x v="805"/>
      <x v="869"/>
      <x v="29"/>
    </i>
    <i r="1">
      <x v="22"/>
      <x v="806"/>
      <x v="870"/>
      <x v="29"/>
    </i>
    <i r="1">
      <x v="26"/>
      <x v="807"/>
      <x v="871"/>
      <x v="20"/>
    </i>
    <i r="1">
      <x v="27"/>
      <x v="808"/>
      <x v="872"/>
      <x v="45"/>
    </i>
    <i r="1">
      <x v="28"/>
      <x v="809"/>
      <x v="873"/>
      <x v="29"/>
    </i>
    <i r="1">
      <x v="29"/>
      <x v="810"/>
      <x v="874"/>
      <x v="41"/>
    </i>
    <i r="1">
      <x v="30"/>
      <x v="811"/>
      <x v="875"/>
      <x v="41"/>
    </i>
    <i r="1">
      <x v="33"/>
      <x v="812"/>
      <x v="876"/>
      <x v="43"/>
    </i>
    <i r="1">
      <x v="35"/>
      <x v="813"/>
      <x v="877"/>
      <x v="43"/>
    </i>
    <i r="1">
      <x v="38"/>
      <x v="814"/>
      <x v="878"/>
      <x v="20"/>
    </i>
    <i r="1">
      <x v="39"/>
      <x v="815"/>
      <x v="879"/>
      <x v="29"/>
    </i>
    <i r="1">
      <x v="42"/>
      <x v="816"/>
      <x v="880"/>
      <x v="43"/>
    </i>
    <i r="1">
      <x v="45"/>
      <x v="817"/>
      <x v="881"/>
      <x v="20"/>
    </i>
    <i r="1">
      <x v="47"/>
      <x v="818"/>
      <x v="882"/>
      <x v="43"/>
    </i>
    <i r="1">
      <x v="48"/>
      <x v="32"/>
      <x v="883"/>
      <x v="43"/>
    </i>
    <i r="1">
      <x v="49"/>
      <x v="819"/>
      <x v="884"/>
      <x v="29"/>
    </i>
    <i r="1">
      <x v="50"/>
      <x v="207"/>
      <x v="885"/>
      <x v="20"/>
    </i>
    <i r="1">
      <x v="51"/>
      <x v="820"/>
      <x v="886"/>
      <x v="43"/>
    </i>
    <i r="1">
      <x v="53"/>
      <x v="821"/>
      <x v="887"/>
      <x v="43"/>
    </i>
    <i r="1">
      <x v="54"/>
      <x v="822"/>
      <x v="888"/>
      <x v="29"/>
    </i>
    <i r="1">
      <x v="56"/>
      <x v="769"/>
      <x v="889"/>
      <x v="43"/>
    </i>
    <i t="default">
      <x v="44"/>
    </i>
    <i>
      <x v="46"/>
      <x v="1"/>
      <x v="823"/>
      <x v="890"/>
      <x v="29"/>
    </i>
    <i r="1">
      <x v="7"/>
      <x v="824"/>
      <x v="891"/>
      <x v="26"/>
    </i>
    <i r="1">
      <x v="11"/>
      <x v="825"/>
      <x v="892"/>
      <x v="26"/>
    </i>
    <i r="1">
      <x v="13"/>
      <x v="826"/>
      <x v="893"/>
      <x v="45"/>
    </i>
    <i r="1">
      <x v="14"/>
      <x v="827"/>
      <x v="894"/>
      <x v="26"/>
    </i>
    <i r="1">
      <x v="15"/>
      <x v="370"/>
      <x v="895"/>
      <x v="22"/>
    </i>
    <i r="1">
      <x v="16"/>
      <x v="828"/>
      <x v="896"/>
      <x v="26"/>
    </i>
    <i r="1">
      <x v="17"/>
      <x v="829"/>
      <x v="897"/>
      <x v="76"/>
    </i>
    <i r="1">
      <x v="18"/>
      <x v="830"/>
      <x v="898"/>
      <x v="26"/>
    </i>
    <i r="1">
      <x v="19"/>
      <x v="241"/>
      <x v="899"/>
      <x v="26"/>
    </i>
    <i r="1">
      <x v="22"/>
      <x v="831"/>
      <x v="900"/>
      <x v="20"/>
    </i>
    <i r="1">
      <x v="23"/>
      <x v="832"/>
      <x v="901"/>
      <x v="26"/>
    </i>
    <i r="1">
      <x v="25"/>
      <x v="833"/>
      <x v="902"/>
      <x v="29"/>
    </i>
    <i r="1">
      <x v="27"/>
      <x v="834"/>
      <x v="903"/>
      <x v="29"/>
    </i>
    <i r="1">
      <x v="30"/>
      <x v="835"/>
      <x v="904"/>
      <x v="26"/>
    </i>
    <i r="1">
      <x v="31"/>
      <x v="836"/>
      <x v="905"/>
      <x v="20"/>
    </i>
    <i r="1">
      <x v="32"/>
      <x v="837"/>
      <x v="906"/>
      <x v="45"/>
    </i>
    <i r="1">
      <x v="33"/>
      <x v="531"/>
      <x v="907"/>
      <x v="50"/>
    </i>
    <i r="1">
      <x v="34"/>
      <x v="838"/>
      <x v="908"/>
      <x v="19"/>
    </i>
    <i r="1">
      <x v="35"/>
      <x v="839"/>
      <x v="909"/>
      <x v="26"/>
    </i>
    <i r="1">
      <x v="36"/>
      <x v="840"/>
      <x v="910"/>
      <x v="29"/>
    </i>
    <i r="1">
      <x v="37"/>
      <x v="129"/>
      <x v="911"/>
      <x v="26"/>
    </i>
    <i r="1">
      <x v="39"/>
      <x v="470"/>
      <x v="912"/>
      <x v="20"/>
    </i>
    <i r="1">
      <x v="40"/>
      <x v="841"/>
      <x v="913"/>
      <x v="45"/>
    </i>
    <i r="1">
      <x v="41"/>
      <x v="842"/>
      <x v="914"/>
      <x v="26"/>
    </i>
    <i r="1">
      <x v="42"/>
      <x v="843"/>
      <x v="915"/>
      <x v="50"/>
    </i>
    <i r="1">
      <x v="43"/>
      <x v="844"/>
      <x v="916"/>
      <x v="26"/>
    </i>
    <i r="1">
      <x v="44"/>
      <x v="845"/>
      <x v="917"/>
      <x v="26"/>
    </i>
    <i r="1">
      <x v="47"/>
      <x v="846"/>
      <x v="918"/>
      <x v="20"/>
    </i>
    <i r="1">
      <x v="48"/>
      <x v="847"/>
      <x v="919"/>
      <x v="26"/>
    </i>
    <i r="1">
      <x v="50"/>
      <x v="848"/>
      <x v="920"/>
      <x v="19"/>
    </i>
    <i r="1">
      <x v="51"/>
      <x v="849"/>
      <x v="921"/>
      <x v="26"/>
    </i>
    <i r="1">
      <x v="52"/>
      <x v="850"/>
      <x v="922"/>
      <x v="19"/>
    </i>
    <i r="1">
      <x v="53"/>
      <x v="851"/>
      <x v="923"/>
      <x v="26"/>
    </i>
    <i r="1">
      <x v="54"/>
      <x v="852"/>
      <x v="924"/>
      <x v="2"/>
    </i>
    <i r="1">
      <x v="55"/>
      <x v="853"/>
      <x v="925"/>
      <x v="29"/>
    </i>
    <i r="1">
      <x v="56"/>
      <x v="854"/>
      <x v="926"/>
      <x v="26"/>
    </i>
    <i r="1">
      <x v="57"/>
      <x v="855"/>
      <x v="927"/>
      <x v="53"/>
    </i>
    <i t="default">
      <x v="46"/>
    </i>
    <i>
      <x v="47"/>
      <x v="1"/>
      <x v="856"/>
      <x v="928"/>
      <x v="77"/>
    </i>
    <i r="1">
      <x v="10"/>
      <x v="857"/>
      <x v="929"/>
      <x v="78"/>
    </i>
    <i r="1">
      <x v="13"/>
      <x v="858"/>
      <x v="930"/>
      <x v="78"/>
    </i>
    <i r="1">
      <x v="14"/>
      <x v="859"/>
      <x v="931"/>
      <x v="78"/>
    </i>
    <i r="1">
      <x v="17"/>
      <x v="860"/>
      <x v="932"/>
      <x v="79"/>
    </i>
    <i r="1">
      <x v="23"/>
      <x v="861"/>
      <x v="933"/>
      <x v="78"/>
    </i>
    <i r="1">
      <x v="27"/>
      <x v="862"/>
      <x v="934"/>
      <x v="80"/>
    </i>
    <i r="1">
      <x v="29"/>
      <x v="863"/>
      <x v="935"/>
      <x v="78"/>
    </i>
    <i r="1">
      <x v="30"/>
      <x v="864"/>
      <x v="936"/>
      <x v="81"/>
    </i>
    <i t="default">
      <x v="47"/>
    </i>
    <i>
      <x v="48"/>
      <x v="1"/>
      <x v="865"/>
      <x v="937"/>
      <x v="82"/>
    </i>
    <i r="1">
      <x v="6"/>
      <x v="866"/>
      <x v="938"/>
      <x v="79"/>
    </i>
    <i r="1">
      <x v="10"/>
      <x v="867"/>
      <x v="939"/>
      <x v="82"/>
    </i>
    <i r="1">
      <x v="11"/>
      <x v="868"/>
      <x v="940"/>
      <x v="83"/>
    </i>
    <i r="1">
      <x v="17"/>
      <x v="869"/>
      <x v="941"/>
      <x v="83"/>
    </i>
    <i r="1">
      <x v="19"/>
      <x v="870"/>
      <x v="942"/>
      <x v="84"/>
    </i>
    <i r="1">
      <x v="40"/>
      <x v="871"/>
      <x v="943"/>
      <x v="82"/>
    </i>
    <i r="1">
      <x v="41"/>
      <x v="872"/>
      <x v="944"/>
      <x v="82"/>
    </i>
    <i r="1">
      <x v="45"/>
      <x v="873"/>
      <x v="945"/>
      <x v="82"/>
    </i>
    <i r="1">
      <x v="55"/>
      <x v="874"/>
      <x v="946"/>
      <x v="83"/>
    </i>
    <i t="default">
      <x v="48"/>
    </i>
    <i>
      <x v="49"/>
      <x v="1"/>
      <x v="875"/>
      <x v="947"/>
      <x v="16"/>
    </i>
    <i t="default">
      <x v="49"/>
    </i>
    <i>
      <x v="50"/>
      <x v="1"/>
      <x v="876"/>
      <x v="948"/>
      <x v="78"/>
    </i>
    <i r="1">
      <x v="5"/>
      <x v="877"/>
      <x v="949"/>
      <x v="78"/>
    </i>
    <i r="1">
      <x v="9"/>
      <x v="878"/>
      <x v="950"/>
      <x v="78"/>
    </i>
    <i r="1">
      <x v="14"/>
      <x v="879"/>
      <x v="951"/>
      <x v="79"/>
    </i>
    <i r="1">
      <x v="16"/>
      <x v="880"/>
      <x v="952"/>
      <x v="80"/>
    </i>
    <i r="1">
      <x v="20"/>
      <x v="881"/>
      <x v="953"/>
      <x v="78"/>
    </i>
    <i r="1">
      <x v="21"/>
      <x v="882"/>
      <x v="954"/>
      <x v="78"/>
    </i>
    <i r="1">
      <x v="22"/>
      <x v="883"/>
      <x v="955"/>
      <x v="80"/>
    </i>
    <i r="1">
      <x v="24"/>
      <x v="884"/>
      <x v="956"/>
      <x v="78"/>
    </i>
    <i r="1">
      <x v="26"/>
      <x v="885"/>
      <x v="957"/>
      <x v="78"/>
    </i>
    <i r="1">
      <x v="28"/>
      <x v="886"/>
      <x v="958"/>
      <x v="78"/>
    </i>
    <i r="1">
      <x v="30"/>
      <x v="887"/>
      <x v="959"/>
      <x v="78"/>
    </i>
    <i r="1">
      <x v="36"/>
      <x v="888"/>
      <x v="960"/>
      <x v="85"/>
    </i>
    <i r="1">
      <x v="42"/>
      <x v="674"/>
      <x v="961"/>
      <x v="78"/>
    </i>
    <i r="1">
      <x v="43"/>
      <x v="889"/>
      <x v="962"/>
      <x v="86"/>
    </i>
    <i r="1">
      <x v="47"/>
      <x v="890"/>
      <x v="963"/>
      <x v="78"/>
    </i>
    <i r="1">
      <x v="54"/>
      <x v="236"/>
      <x v="964"/>
      <x v="78"/>
    </i>
    <i r="1">
      <x v="55"/>
      <x v="197"/>
      <x v="965"/>
      <x v="78"/>
    </i>
    <i r="1">
      <x v="57"/>
      <x v="891"/>
      <x v="966"/>
      <x v="87"/>
    </i>
    <i r="1">
      <x v="58"/>
      <x v="892"/>
      <x v="967"/>
      <x v="78"/>
    </i>
    <i r="1">
      <x v="67"/>
      <x v="516"/>
      <x v="968"/>
      <x v="78"/>
    </i>
    <i r="1">
      <x v="70"/>
      <x v="526"/>
      <x v="969"/>
      <x v="79"/>
    </i>
    <i r="1">
      <x v="88"/>
      <x v="893"/>
      <x v="970"/>
      <x v="88"/>
    </i>
    <i r="1">
      <x v="90"/>
      <x v="894"/>
      <x v="971"/>
      <x v="78"/>
    </i>
    <i r="1">
      <x v="92"/>
      <x v="895"/>
      <x v="972"/>
      <x v="80"/>
    </i>
    <i r="1">
      <x v="93"/>
      <x v="896"/>
      <x v="973"/>
      <x v="78"/>
    </i>
    <i r="1">
      <x v="94"/>
      <x v="897"/>
      <x v="974"/>
      <x v="78"/>
    </i>
    <i r="1">
      <x v="95"/>
      <x v="898"/>
      <x v="975"/>
      <x v="89"/>
    </i>
    <i r="1">
      <x v="96"/>
      <x v="899"/>
      <x v="976"/>
      <x v="78"/>
    </i>
    <i r="1">
      <x v="98"/>
      <x v="900"/>
      <x v="977"/>
      <x v="87"/>
    </i>
    <i t="default">
      <x v="50"/>
    </i>
    <i>
      <x v="51"/>
      <x v="1"/>
      <x v="901"/>
      <x v="978"/>
      <x v="82"/>
    </i>
    <i r="1">
      <x v="2"/>
      <x v="739"/>
      <x v="979"/>
      <x v="82"/>
    </i>
    <i r="1">
      <x v="4"/>
      <x v="466"/>
      <x v="980"/>
      <x v="82"/>
    </i>
    <i r="1">
      <x v="7"/>
      <x v="902"/>
      <x v="981"/>
      <x v="82"/>
    </i>
    <i r="1">
      <x v="8"/>
      <x v="903"/>
      <x v="982"/>
      <x v="82"/>
    </i>
    <i r="1">
      <x v="10"/>
      <x v="904"/>
      <x v="983"/>
      <x v="87"/>
    </i>
    <i r="1">
      <x v="12"/>
      <x v="905"/>
      <x v="984"/>
      <x v="82"/>
    </i>
    <i r="1">
      <x v="13"/>
      <x v="906"/>
      <x v="985"/>
      <x v="82"/>
    </i>
    <i r="1">
      <x v="14"/>
      <x v="907"/>
      <x v="986"/>
      <x v="82"/>
    </i>
    <i r="1">
      <x v="19"/>
      <x v="908"/>
      <x v="987"/>
      <x v="82"/>
    </i>
    <i r="1">
      <x v="21"/>
      <x v="909"/>
      <x v="988"/>
      <x v="87"/>
    </i>
    <i r="1">
      <x v="23"/>
      <x v="910"/>
      <x v="989"/>
      <x v="82"/>
    </i>
    <i r="1">
      <x v="27"/>
      <x v="911"/>
      <x v="990"/>
      <x v="82"/>
    </i>
    <i r="1">
      <x v="31"/>
      <x v="523"/>
      <x v="991"/>
      <x v="90"/>
    </i>
    <i r="1">
      <x v="38"/>
      <x v="912"/>
      <x v="992"/>
      <x v="82"/>
    </i>
    <i t="default">
      <x v="51"/>
    </i>
    <i>
      <x v="52"/>
      <x v="13"/>
      <x v="913"/>
      <x v="993"/>
      <x v="88"/>
    </i>
    <i r="1">
      <x v="30"/>
      <x v="914"/>
      <x v="994"/>
      <x v="88"/>
    </i>
    <i r="1">
      <x v="35"/>
      <x v="915"/>
      <x v="995"/>
      <x v="88"/>
    </i>
    <i t="default">
      <x v="52"/>
    </i>
    <i>
      <x v="54"/>
      <x v="1"/>
      <x v="953"/>
      <x v="1044"/>
      <x v="68"/>
    </i>
    <i r="1">
      <x v="4"/>
      <x v="212"/>
      <x v="1045"/>
      <x v="68"/>
    </i>
    <i r="1">
      <x v="8"/>
      <x v="191"/>
      <x v="1046"/>
      <x v="70"/>
    </i>
    <i r="1">
      <x v="16"/>
      <x v="954"/>
      <x v="1047"/>
      <x v="70"/>
    </i>
    <i r="1">
      <x v="17"/>
      <x v="955"/>
      <x v="1048"/>
      <x v="68"/>
    </i>
    <i r="1">
      <x v="19"/>
      <x v="956"/>
      <x v="1049"/>
      <x v="62"/>
    </i>
    <i r="1">
      <x v="25"/>
      <x v="957"/>
      <x v="1050"/>
      <x v="70"/>
    </i>
    <i r="1">
      <x v="28"/>
      <x v="958"/>
      <x v="1051"/>
      <x v="70"/>
    </i>
    <i t="default">
      <x v="54"/>
    </i>
    <i>
      <x v="55"/>
      <x v="1"/>
      <x v="959"/>
      <x v="1052"/>
      <x v="70"/>
    </i>
    <i r="1">
      <x v="6"/>
      <x v="960"/>
      <x v="1053"/>
      <x v="70"/>
    </i>
    <i r="1">
      <x v="7"/>
      <x v="961"/>
      <x v="1054"/>
      <x v="70"/>
    </i>
    <i r="1">
      <x v="9"/>
      <x v="962"/>
      <x v="1055"/>
      <x v="70"/>
    </i>
    <i r="1">
      <x v="11"/>
      <x v="963"/>
      <x v="1056"/>
      <x v="68"/>
    </i>
    <i r="1">
      <x v="12"/>
      <x v="303"/>
      <x v="1057"/>
      <x v="70"/>
    </i>
    <i r="1">
      <x v="15"/>
      <x v="3"/>
      <x v="1058"/>
      <x v="70"/>
    </i>
    <i r="1">
      <x v="17"/>
      <x v="964"/>
      <x v="1059"/>
      <x v="70"/>
    </i>
    <i r="1">
      <x v="18"/>
      <x v="965"/>
      <x v="1060"/>
      <x v="70"/>
    </i>
    <i r="1">
      <x v="20"/>
      <x v="745"/>
      <x v="1061"/>
      <x v="70"/>
    </i>
    <i r="1">
      <x v="25"/>
      <x v="778"/>
      <x v="1062"/>
      <x v="70"/>
    </i>
    <i r="1">
      <x v="26"/>
      <x v="966"/>
      <x v="1063"/>
      <x v="70"/>
    </i>
    <i t="default">
      <x v="55"/>
    </i>
    <i>
      <x v="56"/>
      <x v="1"/>
      <x v="967"/>
      <x v="1064"/>
      <x v="68"/>
    </i>
    <i r="1">
      <x v="8"/>
      <x v="968"/>
      <x v="1065"/>
      <x v="68"/>
    </i>
    <i r="1">
      <x v="13"/>
      <x v="739"/>
      <x v="1066"/>
      <x v="68"/>
    </i>
    <i r="1">
      <x v="15"/>
      <x v="969"/>
      <x v="1067"/>
      <x v="70"/>
    </i>
    <i r="1">
      <x v="17"/>
      <x v="970"/>
      <x v="1068"/>
      <x v="68"/>
    </i>
    <i r="1">
      <x v="19"/>
      <x v="191"/>
      <x v="1069"/>
      <x v="70"/>
    </i>
    <i r="1">
      <x v="20"/>
      <x v="971"/>
      <x v="1070"/>
      <x v="68"/>
    </i>
    <i r="1">
      <x v="21"/>
      <x v="972"/>
      <x v="1071"/>
      <x v="74"/>
    </i>
    <i r="1">
      <x v="23"/>
      <x v="973"/>
      <x v="1072"/>
      <x v="70"/>
    </i>
    <i r="1">
      <x v="24"/>
      <x v="974"/>
      <x v="1073"/>
      <x v="70"/>
    </i>
    <i r="1">
      <x v="26"/>
      <x v="3"/>
      <x v="1074"/>
      <x v="51"/>
    </i>
    <i r="1">
      <x v="29"/>
      <x v="975"/>
      <x v="1075"/>
      <x v="70"/>
    </i>
    <i r="1">
      <x v="32"/>
      <x v="976"/>
      <x v="1076"/>
      <x v="70"/>
    </i>
    <i r="1">
      <x v="33"/>
      <x v="977"/>
      <x v="1077"/>
      <x v="70"/>
    </i>
    <i r="1">
      <x v="37"/>
      <x v="978"/>
      <x v="1078"/>
      <x v="70"/>
    </i>
    <i r="1">
      <x v="40"/>
      <x v="979"/>
      <x v="1079"/>
      <x v="68"/>
    </i>
    <i r="1">
      <x v="42"/>
      <x v="980"/>
      <x v="1080"/>
      <x v="70"/>
    </i>
    <i r="1">
      <x v="44"/>
      <x v="396"/>
      <x v="1081"/>
      <x v="68"/>
    </i>
    <i r="1">
      <x v="45"/>
      <x v="981"/>
      <x v="1082"/>
      <x v="70"/>
    </i>
    <i r="1">
      <x v="48"/>
      <x v="541"/>
      <x v="1083"/>
      <x v="70"/>
    </i>
    <i r="1">
      <x v="51"/>
      <x v="982"/>
      <x v="1084"/>
      <x v="70"/>
    </i>
    <i r="1">
      <x v="57"/>
      <x v="983"/>
      <x v="1085"/>
      <x v="68"/>
    </i>
    <i r="1">
      <x v="59"/>
      <x v="191"/>
      <x v="1086"/>
      <x v="70"/>
    </i>
    <i r="1">
      <x v="64"/>
      <x v="913"/>
      <x v="1087"/>
      <x v="70"/>
    </i>
    <i r="1">
      <x v="65"/>
      <x v="984"/>
      <x v="1088"/>
      <x v="68"/>
    </i>
    <i r="1">
      <x v="66"/>
      <x v="913"/>
      <x v="1089"/>
      <x v="70"/>
    </i>
    <i r="1">
      <x v="68"/>
      <x v="985"/>
      <x v="1090"/>
      <x v="68"/>
    </i>
    <i r="1">
      <x v="69"/>
      <x v="986"/>
      <x v="1091"/>
      <x v="70"/>
    </i>
    <i t="default">
      <x v="56"/>
    </i>
    <i>
      <x v="57"/>
      <x v="2"/>
      <x v="987"/>
      <x v="1092"/>
      <x v="20"/>
    </i>
    <i r="1">
      <x v="3"/>
      <x v="402"/>
      <x v="1093"/>
      <x v="95"/>
    </i>
    <i r="1">
      <x v="5"/>
      <x v="988"/>
      <x v="1094"/>
      <x v="20"/>
    </i>
    <i r="1">
      <x v="6"/>
      <x v="989"/>
      <x v="1095"/>
      <x v="73"/>
    </i>
    <i r="1">
      <x v="7"/>
      <x v="303"/>
      <x v="1096"/>
      <x v="20"/>
    </i>
    <i r="1">
      <x v="8"/>
      <x v="990"/>
      <x v="1097"/>
      <x v="20"/>
    </i>
    <i r="1">
      <x v="9"/>
      <x v="991"/>
      <x v="1098"/>
      <x v="20"/>
    </i>
    <i r="1">
      <x v="10"/>
      <x v="992"/>
      <x v="1099"/>
      <x v="20"/>
    </i>
    <i r="1">
      <x v="11"/>
      <x v="762"/>
      <x v="1100"/>
      <x v="20"/>
    </i>
    <i r="1">
      <x v="13"/>
      <x v="993"/>
      <x v="1101"/>
      <x v="20"/>
    </i>
    <i r="1">
      <x v="15"/>
      <x v="994"/>
      <x v="1102"/>
      <x v="20"/>
    </i>
    <i r="1">
      <x v="16"/>
      <x v="995"/>
      <x v="1103"/>
      <x v="20"/>
    </i>
    <i r="1">
      <x v="17"/>
      <x v="581"/>
      <x v="1104"/>
      <x v="20"/>
    </i>
    <i r="1">
      <x v="21"/>
      <x v="996"/>
      <x v="1105"/>
      <x v="96"/>
    </i>
    <i r="1">
      <x v="22"/>
      <x v="997"/>
      <x v="1106"/>
      <x v="20"/>
    </i>
    <i r="1">
      <x v="25"/>
      <x v="63"/>
      <x v="1107"/>
      <x v="95"/>
    </i>
    <i t="default">
      <x v="57"/>
    </i>
    <i>
      <x v="58"/>
      <x v="1"/>
      <x v="998"/>
      <x v="1108"/>
      <x v="97"/>
    </i>
    <i r="1">
      <x v="2"/>
      <x v="999"/>
      <x v="1109"/>
      <x v="68"/>
    </i>
    <i r="1">
      <x v="4"/>
      <x v="1000"/>
      <x v="1110"/>
      <x v="70"/>
    </i>
    <i r="1">
      <x v="5"/>
      <x v="1001"/>
      <x v="1111"/>
      <x v="70"/>
    </i>
    <i r="1">
      <x v="8"/>
      <x v="1002"/>
      <x v="1112"/>
      <x v="70"/>
    </i>
    <i r="1">
      <x v="9"/>
      <x v="1003"/>
      <x v="1113"/>
      <x v="98"/>
    </i>
    <i r="1">
      <x v="14"/>
      <x v="1004"/>
      <x v="1114"/>
      <x v="70"/>
    </i>
    <i r="1">
      <x v="15"/>
      <x v="1005"/>
      <x v="1115"/>
      <x v="70"/>
    </i>
    <i r="1">
      <x v="18"/>
      <x v="1006"/>
      <x v="1116"/>
      <x v="51"/>
    </i>
    <i r="1">
      <x v="24"/>
      <x v="1007"/>
      <x v="1117"/>
      <x v="70"/>
    </i>
    <i r="1">
      <x v="29"/>
      <x v="207"/>
      <x v="1118"/>
      <x v="68"/>
    </i>
    <i r="1">
      <x v="30"/>
      <x v="1008"/>
      <x v="1119"/>
      <x v="70"/>
    </i>
    <i r="1">
      <x v="31"/>
      <x v="1009"/>
      <x v="1120"/>
      <x v="70"/>
    </i>
    <i r="1">
      <x v="33"/>
      <x v="1010"/>
      <x v="1121"/>
      <x v="70"/>
    </i>
    <i r="1">
      <x v="34"/>
      <x v="466"/>
      <x v="1122"/>
      <x v="70"/>
    </i>
    <i r="1">
      <x v="35"/>
      <x v="32"/>
      <x v="1123"/>
      <x v="70"/>
    </i>
    <i t="default">
      <x v="58"/>
    </i>
    <i>
      <x v="59"/>
      <x v="3"/>
      <x v="1011"/>
      <x v="1124"/>
      <x v="96"/>
    </i>
    <i r="1">
      <x v="5"/>
      <x v="1012"/>
      <x v="1125"/>
      <x v="96"/>
    </i>
    <i r="1">
      <x v="7"/>
      <x v="1013"/>
      <x v="1126"/>
      <x v="96"/>
    </i>
    <i r="1">
      <x v="9"/>
      <x v="1014"/>
      <x v="1127"/>
      <x v="70"/>
    </i>
    <i r="1">
      <x v="13"/>
      <x v="1015"/>
      <x v="1128"/>
      <x v="70"/>
    </i>
    <i r="1">
      <x v="16"/>
      <x v="1016"/>
      <x v="1129"/>
      <x v="70"/>
    </i>
    <i r="1">
      <x v="20"/>
      <x v="1017"/>
      <x v="1130"/>
      <x v="70"/>
    </i>
    <i r="1">
      <x v="23"/>
      <x v="1018"/>
      <x v="1131"/>
      <x v="70"/>
    </i>
    <i r="1">
      <x v="24"/>
      <x v="1019"/>
      <x v="1132"/>
      <x v="68"/>
    </i>
    <i r="1">
      <x v="25"/>
      <x v="56"/>
      <x v="1133"/>
      <x v="68"/>
    </i>
    <i r="1">
      <x v="26"/>
      <x v="1020"/>
      <x v="1134"/>
      <x v="70"/>
    </i>
    <i r="1">
      <x v="28"/>
      <x v="1021"/>
      <x v="1135"/>
      <x v="49"/>
    </i>
    <i r="1">
      <x v="29"/>
      <x v="1022"/>
      <x v="1136"/>
      <x v="68"/>
    </i>
    <i t="default">
      <x v="59"/>
    </i>
    <i>
      <x v="60"/>
      <x v="1"/>
      <x v="1024"/>
      <x v="1138"/>
      <x v="68"/>
    </i>
    <i r="1">
      <x v="2"/>
      <x v="1025"/>
      <x v="1139"/>
      <x v="68"/>
    </i>
    <i r="1">
      <x v="7"/>
      <x v="1026"/>
      <x v="1140"/>
      <x v="70"/>
    </i>
    <i r="1">
      <x v="8"/>
      <x v="1027"/>
      <x v="1141"/>
      <x v="70"/>
    </i>
    <i r="1">
      <x v="9"/>
      <x v="1028"/>
      <x v="1142"/>
      <x v="70"/>
    </i>
    <i r="1">
      <x v="10"/>
      <x v="1029"/>
      <x v="1143"/>
      <x v="70"/>
    </i>
    <i r="1">
      <x v="11"/>
      <x v="1030"/>
      <x v="1144"/>
      <x v="51"/>
    </i>
    <i r="1">
      <x v="12"/>
      <x v="303"/>
      <x v="1145"/>
      <x v="70"/>
    </i>
    <i r="1">
      <x v="16"/>
      <x v="1031"/>
      <x v="1146"/>
      <x v="68"/>
    </i>
    <i r="1">
      <x v="17"/>
      <x v="1032"/>
      <x v="1147"/>
      <x v="70"/>
    </i>
    <i r="1">
      <x v="18"/>
      <x v="1033"/>
      <x v="1148"/>
      <x v="70"/>
    </i>
    <i r="1">
      <x v="26"/>
      <x v="953"/>
      <x v="1149"/>
      <x v="70"/>
    </i>
    <i t="default">
      <x v="60"/>
    </i>
    <i>
      <x v="61"/>
      <x v="1"/>
      <x v="1091"/>
      <x v="1231"/>
      <x v="111"/>
    </i>
    <i r="1">
      <x v="4"/>
      <x v="1092"/>
      <x v="1232"/>
      <x v="20"/>
    </i>
    <i r="1">
      <x v="5"/>
      <x v="1093"/>
      <x v="1233"/>
      <x v="112"/>
    </i>
    <i r="1">
      <x v="8"/>
      <x v="350"/>
      <x v="1234"/>
      <x v="113"/>
    </i>
    <i r="1">
      <x v="14"/>
      <x v="1094"/>
      <x v="1235"/>
      <x v="113"/>
    </i>
    <i r="1">
      <x v="19"/>
      <x v="1095"/>
      <x v="1236"/>
      <x v="112"/>
    </i>
    <i r="1">
      <x v="30"/>
      <x v="1096"/>
      <x v="1237"/>
      <x v="112"/>
    </i>
    <i t="default">
      <x v="61"/>
    </i>
    <i>
      <x v="66"/>
      <x v="2"/>
      <x v="1097"/>
      <x v="1238"/>
      <x v="114"/>
    </i>
    <i r="1">
      <x v="3"/>
      <x v="1098"/>
      <x v="1239"/>
      <x v="115"/>
    </i>
    <i t="default">
      <x v="66"/>
    </i>
    <i>
      <x v="67"/>
      <x v="1"/>
      <x v="38"/>
      <x v="1240"/>
      <x v="115"/>
    </i>
    <i r="1">
      <x v="2"/>
      <x v="1099"/>
      <x v="1241"/>
      <x v="116"/>
    </i>
    <i r="1">
      <x v="12"/>
      <x v="1100"/>
      <x v="1242"/>
      <x v="117"/>
    </i>
    <i r="1">
      <x v="26"/>
      <x v="1101"/>
      <x v="1243"/>
      <x v="118"/>
    </i>
    <i r="1">
      <x v="28"/>
      <x v="1102"/>
      <x v="1244"/>
      <x v="20"/>
    </i>
    <i r="1">
      <x v="30"/>
      <x v="1103"/>
      <x v="1245"/>
      <x v="116"/>
    </i>
    <i r="1">
      <x v="33"/>
      <x v="1104"/>
      <x v="1246"/>
      <x v="119"/>
    </i>
    <i r="1">
      <x v="35"/>
      <x v="1105"/>
      <x v="1247"/>
      <x v="114"/>
    </i>
    <i r="1">
      <x v="38"/>
      <x v="1106"/>
      <x v="1248"/>
      <x v="120"/>
    </i>
    <i r="1">
      <x v="40"/>
      <x v="913"/>
      <x v="1249"/>
      <x v="116"/>
    </i>
    <i r="1">
      <x v="41"/>
      <x v="1107"/>
      <x v="1250"/>
      <x v="120"/>
    </i>
    <i r="1">
      <x v="46"/>
      <x v="1108"/>
      <x v="1251"/>
      <x v="114"/>
    </i>
    <i r="1">
      <x v="48"/>
      <x v="1109"/>
      <x v="1252"/>
      <x v="114"/>
    </i>
    <i r="1">
      <x v="50"/>
      <x v="1110"/>
      <x v="1253"/>
      <x v="121"/>
    </i>
    <i r="1">
      <x v="54"/>
      <x v="1111"/>
      <x v="1254"/>
      <x v="20"/>
    </i>
    <i r="1">
      <x v="58"/>
      <x v="1112"/>
      <x v="1255"/>
      <x v="114"/>
    </i>
    <i r="1">
      <x v="60"/>
      <x v="1113"/>
      <x v="1256"/>
      <x v="117"/>
    </i>
    <i r="1">
      <x v="66"/>
      <x v="1114"/>
      <x v="1257"/>
      <x v="122"/>
    </i>
    <i r="1">
      <x v="69"/>
      <x v="1115"/>
      <x v="1258"/>
      <x v="114"/>
    </i>
    <i r="1">
      <x v="73"/>
      <x v="1116"/>
      <x v="1259"/>
      <x v="120"/>
    </i>
    <i r="1">
      <x v="81"/>
      <x v="1118"/>
      <x v="1261"/>
      <x v="119"/>
    </i>
    <i r="1">
      <x v="85"/>
      <x v="1120"/>
      <x v="1263"/>
      <x v="123"/>
    </i>
    <i r="1">
      <x v="86"/>
      <x v="1121"/>
      <x v="1264"/>
      <x v="114"/>
    </i>
    <i r="1">
      <x v="87"/>
      <x v="1122"/>
      <x v="1265"/>
      <x v="119"/>
    </i>
    <i r="1">
      <x v="89"/>
      <x v="35"/>
      <x v="1266"/>
      <x v="115"/>
    </i>
    <i r="1">
      <x v="90"/>
      <x v="1123"/>
      <x v="1267"/>
      <x v="124"/>
    </i>
    <i r="1">
      <x v="103"/>
      <x v="1124"/>
      <x v="1268"/>
      <x v="114"/>
    </i>
    <i r="1">
      <x v="104"/>
      <x v="1125"/>
      <x v="1269"/>
      <x v="19"/>
    </i>
    <i r="1">
      <x v="105"/>
      <x v="1126"/>
      <x v="1270"/>
      <x v="116"/>
    </i>
    <i r="1">
      <x v="108"/>
      <x v="1127"/>
      <x v="1271"/>
      <x v="123"/>
    </i>
    <i r="1">
      <x v="110"/>
      <x v="1128"/>
      <x v="1272"/>
      <x v="118"/>
    </i>
    <i r="1">
      <x v="113"/>
      <x v="1130"/>
      <x v="1274"/>
      <x v="114"/>
    </i>
    <i r="1">
      <x v="114"/>
      <x v="1129"/>
      <x v="1273"/>
      <x v="120"/>
    </i>
    <i r="1">
      <x v="115"/>
      <x v="1131"/>
      <x v="1275"/>
      <x v="114"/>
    </i>
    <i r="1">
      <x v="117"/>
      <x v="1132"/>
      <x v="1276"/>
      <x v="114"/>
    </i>
    <i r="1">
      <x v="118"/>
      <x v="1133"/>
      <x v="1277"/>
      <x v="114"/>
    </i>
    <i r="1">
      <x v="119"/>
      <x v="1134"/>
      <x v="1278"/>
      <x v="123"/>
    </i>
    <i r="1">
      <x v="120"/>
      <x v="1135"/>
      <x v="1279"/>
      <x v="20"/>
    </i>
    <i r="1">
      <x v="122"/>
      <x v="1117"/>
      <x v="1260"/>
      <x v="123"/>
    </i>
    <i r="1">
      <x v="123"/>
      <x v="1136"/>
      <x v="1280"/>
      <x v="116"/>
    </i>
    <i r="1">
      <x v="126"/>
      <x v="1137"/>
      <x v="1281"/>
      <x v="119"/>
    </i>
    <i r="1">
      <x v="127"/>
      <x v="1119"/>
      <x v="1262"/>
      <x v="19"/>
    </i>
    <i r="1">
      <x v="129"/>
      <x v="1144"/>
      <x v="1288"/>
      <x v="121"/>
    </i>
    <i r="1">
      <x v="130"/>
      <x v="1138"/>
      <x v="1282"/>
      <x v="124"/>
    </i>
    <i r="1">
      <x v="131"/>
      <x v="1139"/>
      <x v="1283"/>
      <x v="120"/>
    </i>
    <i r="1">
      <x v="133"/>
      <x v="1140"/>
      <x v="1284"/>
      <x v="114"/>
    </i>
    <i r="1">
      <x v="134"/>
      <x v="1141"/>
      <x v="1285"/>
      <x v="114"/>
    </i>
    <i r="1">
      <x v="136"/>
      <x v="1142"/>
      <x v="1286"/>
      <x v="120"/>
    </i>
    <i r="1">
      <x v="138"/>
      <x v="1143"/>
      <x v="1287"/>
      <x v="19"/>
    </i>
    <i r="1">
      <x v="139"/>
      <x v="1145"/>
      <x v="1289"/>
      <x v="19"/>
    </i>
    <i r="1">
      <x v="140"/>
      <x v="1146"/>
      <x v="1290"/>
      <x v="116"/>
    </i>
    <i r="1">
      <x v="141"/>
      <x/>
      <x/>
      <x/>
    </i>
    <i t="default">
      <x v="67"/>
    </i>
    <i>
      <x v="68"/>
      <x v="1"/>
      <x v="877"/>
      <x v="1292"/>
      <x v="38"/>
    </i>
    <i r="1">
      <x v="5"/>
      <x v="1148"/>
      <x v="1293"/>
      <x v="38"/>
    </i>
    <i r="1">
      <x v="10"/>
      <x v="1149"/>
      <x v="1294"/>
      <x v="38"/>
    </i>
    <i r="1">
      <x v="20"/>
      <x v="747"/>
      <x v="1295"/>
      <x v="20"/>
    </i>
    <i t="default">
      <x v="68"/>
    </i>
    <i>
      <x v="69"/>
      <x v="1"/>
      <x v="1150"/>
      <x v="1296"/>
      <x v="113"/>
    </i>
    <i r="1">
      <x v="3"/>
      <x v="1151"/>
      <x v="1297"/>
      <x v="19"/>
    </i>
    <i r="1">
      <x v="6"/>
      <x v="1152"/>
      <x v="1298"/>
      <x v="19"/>
    </i>
    <i r="1">
      <x v="15"/>
      <x v="1153"/>
      <x v="1299"/>
      <x v="125"/>
    </i>
    <i r="1">
      <x v="21"/>
      <x v="1154"/>
      <x v="1300"/>
      <x v="126"/>
    </i>
    <i r="1">
      <x v="23"/>
      <x v="1155"/>
      <x v="1301"/>
      <x v="127"/>
    </i>
    <i r="1">
      <x v="30"/>
      <x v="1156"/>
      <x v="1302"/>
      <x v="128"/>
    </i>
    <i r="1">
      <x v="34"/>
      <x v="1157"/>
      <x v="1303"/>
      <x v="127"/>
    </i>
    <i r="1">
      <x v="36"/>
      <x v="1158"/>
      <x v="1304"/>
      <x v="127"/>
    </i>
    <i r="1">
      <x v="56"/>
      <x v="1159"/>
      <x v="1305"/>
      <x v="129"/>
    </i>
    <i r="1">
      <x v="57"/>
      <x v="1160"/>
      <x v="1306"/>
      <x v="127"/>
    </i>
    <i r="1">
      <x v="58"/>
      <x v="1161"/>
      <x v="1307"/>
      <x v="19"/>
    </i>
    <i r="1">
      <x v="61"/>
      <x v="1145"/>
      <x v="1308"/>
      <x v="127"/>
    </i>
    <i r="1">
      <x v="67"/>
      <x v="641"/>
      <x v="1309"/>
      <x v="130"/>
    </i>
    <i r="1">
      <x v="68"/>
      <x v="1162"/>
      <x v="1310"/>
      <x v="127"/>
    </i>
    <i r="1">
      <x v="69"/>
      <x v="1163"/>
      <x v="1311"/>
      <x v="128"/>
    </i>
    <i r="1">
      <x v="70"/>
      <x v="1164"/>
      <x v="1312"/>
      <x v="20"/>
    </i>
    <i r="1">
      <x v="71"/>
      <x v="1165"/>
      <x v="1313"/>
      <x v="113"/>
    </i>
    <i r="1">
      <x v="72"/>
      <x v="98"/>
      <x v="1314"/>
      <x v="131"/>
    </i>
    <i r="1">
      <x v="73"/>
      <x v="1166"/>
      <x v="1315"/>
      <x v="127"/>
    </i>
    <i t="default">
      <x v="69"/>
    </i>
    <i>
      <x v="74"/>
      <x v="1"/>
      <x v="1167"/>
      <x v="1316"/>
      <x v="20"/>
    </i>
    <i r="1">
      <x v="5"/>
      <x v="1168"/>
      <x v="1317"/>
      <x v="131"/>
    </i>
    <i r="1">
      <x v="7"/>
      <x v="1169"/>
      <x v="1318"/>
      <x v="20"/>
    </i>
    <i r="1">
      <x v="10"/>
      <x v="543"/>
      <x v="1319"/>
      <x v="131"/>
    </i>
    <i r="1">
      <x v="12"/>
      <x v="1170"/>
      <x v="1320"/>
      <x v="20"/>
    </i>
    <i t="default">
      <x v="74"/>
    </i>
    <i>
      <x v="75"/>
      <x v="1"/>
      <x v="1023"/>
      <x v="1137"/>
      <x v="70"/>
    </i>
    <i t="default">
      <x v="75"/>
    </i>
    <i>
      <x v="77"/>
      <x v="2"/>
      <x v="22"/>
      <x v="22"/>
      <x v="10"/>
    </i>
    <i t="default">
      <x v="77"/>
    </i>
    <i>
      <x v="78"/>
      <x v="1"/>
      <x v="232"/>
      <x v="240"/>
      <x v="3"/>
    </i>
    <i r="1">
      <x v="3"/>
      <x v="233"/>
      <x v="241"/>
      <x v="16"/>
    </i>
    <i r="1">
      <x v="4"/>
      <x v="234"/>
      <x v="242"/>
      <x v="1"/>
    </i>
    <i r="1">
      <x v="5"/>
      <x v="235"/>
      <x v="243"/>
      <x v="20"/>
    </i>
    <i r="1">
      <x v="6"/>
      <x v="236"/>
      <x v="244"/>
      <x v="1"/>
    </i>
    <i r="1">
      <x v="7"/>
      <x v="237"/>
      <x v="245"/>
      <x v="20"/>
    </i>
    <i r="1">
      <x v="8"/>
      <x v="238"/>
      <x v="246"/>
      <x v="20"/>
    </i>
    <i r="1">
      <x v="10"/>
      <x v="239"/>
      <x v="247"/>
      <x v="20"/>
    </i>
    <i r="1">
      <x v="13"/>
      <x v="240"/>
      <x v="248"/>
      <x v="2"/>
    </i>
    <i r="1">
      <x v="15"/>
      <x v="241"/>
      <x v="249"/>
      <x v="20"/>
    </i>
    <i r="1">
      <x v="19"/>
      <x v="242"/>
      <x v="250"/>
      <x v="20"/>
    </i>
    <i r="1">
      <x v="22"/>
      <x v="243"/>
      <x v="251"/>
      <x v="20"/>
    </i>
    <i r="1">
      <x v="25"/>
      <x v="244"/>
      <x v="252"/>
      <x v="20"/>
    </i>
    <i r="1">
      <x v="26"/>
      <x v="245"/>
      <x v="253"/>
      <x v="20"/>
    </i>
    <i r="1">
      <x v="27"/>
      <x v="246"/>
      <x v="254"/>
      <x v="2"/>
    </i>
    <i r="1">
      <x v="28"/>
      <x v="247"/>
      <x v="255"/>
      <x v="20"/>
    </i>
    <i r="1">
      <x v="29"/>
      <x v="248"/>
      <x v="256"/>
      <x v="2"/>
    </i>
    <i r="1">
      <x v="30"/>
      <x v="249"/>
      <x v="257"/>
      <x v="2"/>
    </i>
    <i t="default">
      <x v="78"/>
    </i>
    <i>
      <x v="79"/>
      <x v="1"/>
      <x v="770"/>
      <x v="828"/>
      <x v="22"/>
    </i>
    <i r="1">
      <x v="3"/>
      <x v="771"/>
      <x v="829"/>
      <x v="73"/>
    </i>
    <i r="1">
      <x v="5"/>
      <x v="523"/>
      <x v="830"/>
      <x v="32"/>
    </i>
    <i r="1">
      <x v="6"/>
      <x v="772"/>
      <x v="831"/>
      <x v="74"/>
    </i>
    <i r="1">
      <x v="14"/>
      <x v="773"/>
      <x v="832"/>
      <x v="73"/>
    </i>
    <i r="1">
      <x v="15"/>
      <x v="774"/>
      <x v="833"/>
      <x v="73"/>
    </i>
    <i r="1">
      <x v="17"/>
      <x v="775"/>
      <x v="834"/>
      <x v="74"/>
    </i>
    <i r="1">
      <x v="21"/>
      <x v="776"/>
      <x v="835"/>
      <x v="20"/>
    </i>
    <i r="1">
      <x v="23"/>
      <x v="777"/>
      <x v="836"/>
      <x v="74"/>
    </i>
    <i r="1">
      <x v="24"/>
      <x v="778"/>
      <x v="837"/>
      <x v="20"/>
    </i>
    <i r="1">
      <x v="26"/>
      <x v="779"/>
      <x v="838"/>
      <x v="20"/>
    </i>
    <i r="1">
      <x v="33"/>
      <x v="780"/>
      <x v="839"/>
      <x v="73"/>
    </i>
    <i r="1">
      <x v="34"/>
      <x v="781"/>
      <x v="840"/>
      <x v="74"/>
    </i>
    <i r="1">
      <x v="35"/>
      <x v="782"/>
      <x v="841"/>
      <x v="20"/>
    </i>
    <i t="default">
      <x v="79"/>
    </i>
    <i>
      <x v="89"/>
      <x v="1"/>
      <x v="1147"/>
      <x v="1291"/>
      <x v="124"/>
    </i>
    <i t="default">
      <x v="89"/>
    </i>
    <i>
      <x v="90"/>
      <x v="1"/>
      <x v="1181"/>
      <x v="1333"/>
      <x v="132"/>
    </i>
    <i r="1">
      <x v="6"/>
      <x v="1182"/>
      <x v="1334"/>
      <x v="19"/>
    </i>
    <i r="1">
      <x v="7"/>
      <x v="1180"/>
      <x v="1335"/>
      <x v="114"/>
    </i>
    <i r="1">
      <x v="15"/>
      <x v="1183"/>
      <x v="1336"/>
      <x v="133"/>
    </i>
    <i r="1">
      <x v="17"/>
      <x v="1135"/>
      <x v="1337"/>
      <x v="132"/>
    </i>
    <i r="1">
      <x v="18"/>
      <x v="1184"/>
      <x v="1338"/>
      <x v="132"/>
    </i>
    <i r="1">
      <x v="19"/>
      <x v="1185"/>
      <x v="1339"/>
      <x v="19"/>
    </i>
    <i r="1">
      <x v="20"/>
      <x/>
      <x/>
      <x/>
    </i>
    <i r="1">
      <x v="21"/>
      <x v="1186"/>
      <x v="1340"/>
      <x v="19"/>
    </i>
    <i t="default">
      <x v="90"/>
    </i>
    <i>
      <x v="91"/>
      <x v="5"/>
      <x v="916"/>
      <x v="996"/>
      <x v="20"/>
    </i>
    <i r="1">
      <x v="9"/>
      <x v="917"/>
      <x v="997"/>
      <x v="83"/>
    </i>
    <i r="1">
      <x v="13"/>
      <x v="918"/>
      <x v="998"/>
      <x v="83"/>
    </i>
    <i r="1">
      <x v="17"/>
      <x v="919"/>
      <x v="999"/>
      <x v="82"/>
    </i>
    <i r="1">
      <x v="18"/>
      <x v="920"/>
      <x v="1000"/>
      <x v="82"/>
    </i>
    <i r="1">
      <x v="22"/>
      <x v="921"/>
      <x v="1001"/>
      <x v="83"/>
    </i>
    <i r="1">
      <x v="24"/>
      <x v="299"/>
      <x v="1002"/>
      <x v="83"/>
    </i>
    <i r="1">
      <x v="27"/>
      <x v="922"/>
      <x v="1003"/>
      <x v="82"/>
    </i>
    <i r="1">
      <x v="30"/>
      <x v="923"/>
      <x v="1004"/>
      <x v="82"/>
    </i>
    <i r="1">
      <x v="34"/>
      <x v="541"/>
      <x v="1005"/>
      <x v="90"/>
    </i>
    <i r="1">
      <x v="35"/>
      <x v="924"/>
      <x v="1006"/>
      <x v="90"/>
    </i>
    <i r="1">
      <x v="37"/>
      <x v="925"/>
      <x v="1007"/>
      <x v="82"/>
    </i>
    <i r="1">
      <x v="39"/>
      <x/>
      <x/>
      <x/>
    </i>
    <i r="1">
      <x v="40"/>
      <x/>
      <x/>
      <x/>
    </i>
    <i r="1">
      <x v="42"/>
      <x/>
      <x/>
      <x/>
    </i>
    <i r="1">
      <x v="43"/>
      <x/>
      <x/>
      <x/>
    </i>
    <i r="1">
      <x v="44"/>
      <x/>
      <x/>
      <x/>
    </i>
    <i t="default">
      <x v="91"/>
    </i>
    <i>
      <x v="94"/>
      <x v="3"/>
      <x v="966"/>
      <x v="1321"/>
      <x v="119"/>
    </i>
    <i r="1">
      <x v="5"/>
      <x v="1171"/>
      <x v="1322"/>
      <x v="121"/>
    </i>
    <i r="1">
      <x v="6"/>
      <x v="1172"/>
      <x v="1323"/>
      <x v="118"/>
    </i>
    <i r="1">
      <x v="9"/>
      <x v="1173"/>
      <x v="1324"/>
      <x v="117"/>
    </i>
    <i r="1">
      <x v="11"/>
      <x v="1100"/>
      <x v="1325"/>
      <x v="19"/>
    </i>
    <i r="1">
      <x v="12"/>
      <x v="1174"/>
      <x v="1326"/>
      <x v="116"/>
    </i>
    <i r="1">
      <x v="14"/>
      <x v="1175"/>
      <x v="1327"/>
      <x v="114"/>
    </i>
    <i r="1">
      <x v="19"/>
      <x v="1176"/>
      <x v="1328"/>
      <x v="19"/>
    </i>
    <i r="1">
      <x v="21"/>
      <x v="1177"/>
      <x v="1329"/>
      <x v="114"/>
    </i>
    <i r="1">
      <x v="23"/>
      <x v="1178"/>
      <x v="1330"/>
      <x v="19"/>
    </i>
    <i r="1">
      <x v="24"/>
      <x v="1179"/>
      <x v="1331"/>
      <x v="116"/>
    </i>
    <i r="1">
      <x v="25"/>
      <x v="1180"/>
      <x v="1332"/>
      <x v="123"/>
    </i>
    <i t="default">
      <x v="94"/>
    </i>
    <i>
      <x v="99"/>
      <x v="1"/>
      <x v="1215"/>
      <x v="1373"/>
      <x v="135"/>
    </i>
    <i r="1">
      <x v="2"/>
      <x v="1216"/>
      <x v="1374"/>
      <x v="74"/>
    </i>
    <i r="1">
      <x v="3"/>
      <x v="1217"/>
      <x v="1375"/>
      <x v="74"/>
    </i>
    <i r="1">
      <x v="9"/>
      <x v="1218"/>
      <x v="1376"/>
      <x v="136"/>
    </i>
    <i t="default">
      <x v="99"/>
    </i>
    <i>
      <x v="102"/>
      <x v="2"/>
      <x v="1219"/>
      <x v="1377"/>
      <x v="32"/>
    </i>
    <i r="1">
      <x v="5"/>
      <x v="1220"/>
      <x v="1378"/>
      <x v="32"/>
    </i>
    <i r="1">
      <x v="6"/>
      <x v="1221"/>
      <x v="1379"/>
      <x v="75"/>
    </i>
    <i r="1">
      <x v="8"/>
      <x v="1222"/>
      <x v="1380"/>
      <x v="32"/>
    </i>
    <i r="1">
      <x v="10"/>
      <x v="1223"/>
      <x v="1381"/>
      <x v="26"/>
    </i>
    <i r="1">
      <x v="11"/>
      <x v="1224"/>
      <x v="1382"/>
      <x v="32"/>
    </i>
    <i r="1">
      <x v="14"/>
      <x v="1225"/>
      <x v="1383"/>
      <x v="50"/>
    </i>
    <i r="1">
      <x v="15"/>
      <x v="1226"/>
      <x v="1384"/>
      <x v="32"/>
    </i>
    <i r="1">
      <x v="20"/>
      <x v="470"/>
      <x v="1385"/>
      <x v="75"/>
    </i>
    <i r="1">
      <x v="22"/>
      <x v="1227"/>
      <x v="1386"/>
      <x v="26"/>
    </i>
    <i r="1">
      <x v="24"/>
      <x v="1228"/>
      <x v="1387"/>
      <x v="32"/>
    </i>
    <i r="1">
      <x v="26"/>
      <x v="1229"/>
      <x v="1388"/>
      <x v="50"/>
    </i>
    <i r="1">
      <x v="32"/>
      <x v="1230"/>
      <x v="1389"/>
      <x v="50"/>
    </i>
    <i r="1">
      <x v="33"/>
      <x v="1231"/>
      <x v="1390"/>
      <x v="32"/>
    </i>
    <i r="1">
      <x v="34"/>
      <x v="1232"/>
      <x v="1391"/>
      <x v="137"/>
    </i>
    <i r="1">
      <x v="39"/>
      <x v="1233"/>
      <x v="1392"/>
      <x v="13"/>
    </i>
    <i r="1">
      <x v="40"/>
      <x v="1234"/>
      <x v="1393"/>
      <x v="20"/>
    </i>
    <i r="1">
      <x v="43"/>
      <x v="1235"/>
      <x v="1394"/>
      <x v="32"/>
    </i>
    <i t="default">
      <x v="102"/>
    </i>
    <i>
      <x v="104"/>
      <x v="1"/>
      <x v="790"/>
      <x v="1150"/>
      <x v="70"/>
    </i>
    <i r="1">
      <x v="3"/>
      <x v="1034"/>
      <x v="1151"/>
      <x v="68"/>
    </i>
    <i t="default">
      <x v="104"/>
    </i>
    <i>
      <x v="106"/>
      <x v="1"/>
      <x v="118"/>
      <x v="1341"/>
      <x v="113"/>
    </i>
    <i r="1">
      <x v="2"/>
      <x/>
      <x/>
      <x/>
    </i>
    <i t="default">
      <x v="106"/>
    </i>
    <i>
      <x v="109"/>
      <x v="7"/>
      <x v="250"/>
      <x v="258"/>
      <x v="38"/>
    </i>
    <i r="1">
      <x v="11"/>
      <x v="97"/>
      <x v="259"/>
      <x v="20"/>
    </i>
    <i r="1">
      <x v="13"/>
      <x v="251"/>
      <x v="260"/>
      <x v="32"/>
    </i>
    <i r="1">
      <x v="14"/>
      <x v="252"/>
      <x v="261"/>
      <x v="8"/>
    </i>
    <i r="1">
      <x v="18"/>
      <x v="253"/>
      <x v="262"/>
      <x v="12"/>
    </i>
    <i r="1">
      <x v="20"/>
      <x v="254"/>
      <x v="263"/>
      <x v="20"/>
    </i>
    <i r="1">
      <x v="23"/>
      <x v="255"/>
      <x v="264"/>
      <x v="20"/>
    </i>
    <i r="1">
      <x v="24"/>
      <x v="256"/>
      <x v="265"/>
      <x v="10"/>
    </i>
    <i r="1">
      <x v="27"/>
      <x v="257"/>
      <x v="266"/>
      <x v="33"/>
    </i>
    <i r="1">
      <x v="28"/>
      <x v="258"/>
      <x v="267"/>
      <x v="20"/>
    </i>
    <i r="1">
      <x v="31"/>
      <x v="259"/>
      <x v="268"/>
      <x v="32"/>
    </i>
    <i r="1">
      <x v="32"/>
      <x v="260"/>
      <x v="269"/>
      <x v="20"/>
    </i>
    <i r="1">
      <x v="34"/>
      <x v="261"/>
      <x v="270"/>
      <x v="20"/>
    </i>
    <i t="default">
      <x v="109"/>
    </i>
    <i>
      <x v="113"/>
      <x v="3"/>
      <x v="69"/>
      <x v="580"/>
      <x v="20"/>
    </i>
    <i r="1">
      <x v="7"/>
      <x v="550"/>
      <x v="581"/>
      <x v="45"/>
    </i>
    <i r="1">
      <x v="9"/>
      <x v="551"/>
      <x v="582"/>
      <x v="20"/>
    </i>
    <i r="1">
      <x v="10"/>
      <x v="552"/>
      <x v="583"/>
      <x v="20"/>
    </i>
    <i r="1">
      <x v="11"/>
      <x v="553"/>
      <x v="584"/>
      <x v="20"/>
    </i>
    <i r="1">
      <x v="14"/>
      <x v="411"/>
      <x v="585"/>
      <x v="20"/>
    </i>
    <i r="1">
      <x v="15"/>
      <x v="554"/>
      <x v="586"/>
      <x v="20"/>
    </i>
    <i r="1">
      <x v="16"/>
      <x v="555"/>
      <x v="587"/>
      <x v="29"/>
    </i>
    <i r="1">
      <x v="17"/>
      <x v="543"/>
      <x v="588"/>
      <x v="20"/>
    </i>
    <i r="1">
      <x v="18"/>
      <x v="556"/>
      <x v="589"/>
      <x v="20"/>
    </i>
    <i r="1">
      <x v="19"/>
      <x v="557"/>
      <x v="590"/>
      <x v="20"/>
    </i>
    <i r="1">
      <x v="20"/>
      <x v="558"/>
      <x v="591"/>
      <x v="20"/>
    </i>
    <i r="1">
      <x v="21"/>
      <x v="559"/>
      <x v="592"/>
      <x v="20"/>
    </i>
    <i r="1">
      <x v="22"/>
      <x v="3"/>
      <x v="593"/>
      <x v="20"/>
    </i>
    <i r="1">
      <x v="23"/>
      <x v="560"/>
      <x v="594"/>
      <x v="48"/>
    </i>
    <i r="1">
      <x v="24"/>
      <x v="63"/>
      <x v="595"/>
      <x v="20"/>
    </i>
    <i r="1">
      <x v="25"/>
      <x v="561"/>
      <x v="596"/>
      <x v="8"/>
    </i>
    <i r="1">
      <x v="26"/>
      <x v="562"/>
      <x v="597"/>
      <x v="20"/>
    </i>
    <i r="1">
      <x v="29"/>
      <x v="563"/>
      <x v="598"/>
      <x v="20"/>
    </i>
    <i r="1">
      <x v="31"/>
      <x v="564"/>
      <x v="599"/>
      <x v="20"/>
    </i>
    <i r="1">
      <x v="32"/>
      <x v="565"/>
      <x v="600"/>
      <x v="45"/>
    </i>
    <i r="1">
      <x v="37"/>
      <x v="32"/>
      <x v="601"/>
      <x v="29"/>
    </i>
    <i r="1">
      <x v="38"/>
      <x v="566"/>
      <x v="602"/>
      <x v="20"/>
    </i>
    <i r="1">
      <x v="39"/>
      <x v="567"/>
      <x v="603"/>
      <x v="45"/>
    </i>
    <i r="1">
      <x v="40"/>
      <x v="568"/>
      <x v="604"/>
      <x v="20"/>
    </i>
    <i r="1">
      <x v="41"/>
      <x v="569"/>
      <x v="605"/>
      <x v="20"/>
    </i>
    <i r="1">
      <x v="42"/>
      <x v="570"/>
      <x v="606"/>
      <x v="49"/>
    </i>
    <i r="1">
      <x v="43"/>
      <x v="571"/>
      <x v="607"/>
      <x v="45"/>
    </i>
    <i r="1">
      <x v="44"/>
      <x v="572"/>
      <x v="608"/>
      <x v="29"/>
    </i>
    <i r="1">
      <x v="46"/>
      <x v="573"/>
      <x v="609"/>
      <x v="20"/>
    </i>
    <i r="1">
      <x v="47"/>
      <x v="574"/>
      <x v="610"/>
      <x v="45"/>
    </i>
    <i r="1">
      <x v="48"/>
      <x v="575"/>
      <x v="611"/>
      <x v="45"/>
    </i>
    <i r="1">
      <x v="49"/>
      <x v="576"/>
      <x v="612"/>
      <x v="19"/>
    </i>
    <i t="default">
      <x v="113"/>
    </i>
    <i>
      <x v="114"/>
      <x v="3"/>
      <x v="1236"/>
      <x v="1395"/>
      <x v="74"/>
    </i>
    <i r="1">
      <x v="4"/>
      <x v="52"/>
      <x v="1396"/>
      <x v="49"/>
    </i>
    <i r="1">
      <x v="15"/>
      <x v="1237"/>
      <x v="1397"/>
      <x v="74"/>
    </i>
    <i r="1">
      <x v="20"/>
      <x v="1238"/>
      <x v="1398"/>
      <x v="74"/>
    </i>
    <i r="1">
      <x v="27"/>
      <x v="1239"/>
      <x v="1399"/>
      <x v="74"/>
    </i>
    <i r="1">
      <x v="30"/>
      <x v="1240"/>
      <x v="1400"/>
      <x v="74"/>
    </i>
    <i t="default">
      <x v="114"/>
    </i>
    <i>
      <x v="116"/>
      <x v="2"/>
      <x v="783"/>
      <x v="842"/>
      <x v="20"/>
    </i>
    <i r="1">
      <x v="3"/>
      <x v="784"/>
      <x v="843"/>
      <x v="20"/>
    </i>
    <i r="1">
      <x v="4"/>
      <x v="363"/>
      <x v="844"/>
      <x v="73"/>
    </i>
    <i r="1">
      <x v="7"/>
      <x v="785"/>
      <x v="845"/>
      <x v="20"/>
    </i>
    <i r="1">
      <x v="11"/>
      <x v="786"/>
      <x v="846"/>
      <x v="20"/>
    </i>
    <i r="1">
      <x v="12"/>
      <x v="787"/>
      <x v="847"/>
      <x v="20"/>
    </i>
    <i r="1">
      <x v="13"/>
      <x v="788"/>
      <x v="848"/>
      <x v="49"/>
    </i>
    <i r="1">
      <x v="15"/>
      <x v="789"/>
      <x v="849"/>
      <x v="20"/>
    </i>
    <i r="1">
      <x v="16"/>
      <x v="790"/>
      <x v="850"/>
      <x v="20"/>
    </i>
    <i r="1">
      <x v="17"/>
      <x v="791"/>
      <x v="851"/>
      <x v="20"/>
    </i>
    <i r="1">
      <x v="18"/>
      <x v="792"/>
      <x v="852"/>
      <x v="20"/>
    </i>
    <i r="1">
      <x v="19"/>
      <x v="793"/>
      <x v="853"/>
      <x v="73"/>
    </i>
    <i r="1">
      <x v="20"/>
      <x v="739"/>
      <x v="854"/>
      <x v="20"/>
    </i>
    <i r="1">
      <x v="21"/>
      <x v="794"/>
      <x v="855"/>
      <x v="20"/>
    </i>
    <i r="1">
      <x v="22"/>
      <x v="795"/>
      <x v="856"/>
      <x v="57"/>
    </i>
    <i r="1">
      <x v="23"/>
      <x v="796"/>
      <x v="857"/>
      <x v="53"/>
    </i>
    <i r="1">
      <x v="24"/>
      <x v="526"/>
      <x v="858"/>
      <x v="53"/>
    </i>
    <i r="1">
      <x v="25"/>
      <x v="797"/>
      <x v="859"/>
      <x v="53"/>
    </i>
    <i r="1">
      <x v="26"/>
      <x v="798"/>
      <x v="860"/>
      <x v="49"/>
    </i>
    <i t="default">
      <x v="116"/>
    </i>
    <i>
      <x v="117"/>
      <x v="1"/>
      <x v="1035"/>
      <x v="1152"/>
      <x v="73"/>
    </i>
    <i r="1">
      <x v="2"/>
      <x v="1036"/>
      <x v="1153"/>
      <x v="73"/>
    </i>
    <i r="1">
      <x v="3"/>
      <x v="1037"/>
      <x v="1154"/>
      <x v="73"/>
    </i>
    <i r="1">
      <x v="4"/>
      <x v="1038"/>
      <x v="1155"/>
      <x v="73"/>
    </i>
    <i r="1">
      <x v="5"/>
      <x v="603"/>
      <x v="1156"/>
      <x v="38"/>
    </i>
    <i r="1">
      <x v="8"/>
      <x v="471"/>
      <x v="1157"/>
      <x v="99"/>
    </i>
    <i r="1">
      <x v="9"/>
      <x v="1039"/>
      <x v="1158"/>
      <x v="49"/>
    </i>
    <i r="1">
      <x v="17"/>
      <x v="1040"/>
      <x v="1159"/>
      <x v="73"/>
    </i>
    <i t="default">
      <x v="117"/>
    </i>
    <i>
      <x v="119"/>
      <x v="2"/>
      <x v="577"/>
      <x v="613"/>
      <x v="26"/>
    </i>
    <i r="1">
      <x v="3"/>
      <x v="333"/>
      <x v="614"/>
      <x v="45"/>
    </i>
    <i r="1">
      <x v="4"/>
      <x v="578"/>
      <x v="615"/>
      <x v="45"/>
    </i>
    <i r="1">
      <x v="5"/>
      <x v="579"/>
      <x v="616"/>
      <x v="26"/>
    </i>
    <i r="1">
      <x v="7"/>
      <x v="580"/>
      <x v="617"/>
      <x v="26"/>
    </i>
    <i r="1">
      <x v="8"/>
      <x v="581"/>
      <x v="618"/>
      <x v="26"/>
    </i>
    <i r="1">
      <x v="16"/>
      <x v="582"/>
      <x v="619"/>
      <x v="53"/>
    </i>
    <i r="1">
      <x v="17"/>
      <x v="345"/>
      <x v="620"/>
      <x v="50"/>
    </i>
    <i r="1">
      <x v="18"/>
      <x v="583"/>
      <x v="621"/>
      <x v="26"/>
    </i>
    <i r="1">
      <x v="20"/>
      <x v="584"/>
      <x v="622"/>
      <x v="26"/>
    </i>
    <i r="1">
      <x v="23"/>
      <x v="460"/>
      <x v="623"/>
      <x v="54"/>
    </i>
    <i r="1">
      <x v="24"/>
      <x v="351"/>
      <x v="624"/>
      <x v="26"/>
    </i>
    <i r="1">
      <x v="26"/>
      <x v="585"/>
      <x v="625"/>
      <x v="55"/>
    </i>
    <i r="1">
      <x v="28"/>
      <x v="586"/>
      <x v="626"/>
      <x v="45"/>
    </i>
    <i r="1">
      <x v="29"/>
      <x v="246"/>
      <x v="627"/>
      <x v="50"/>
    </i>
    <i r="1">
      <x v="30"/>
      <x v="587"/>
      <x v="628"/>
      <x v="45"/>
    </i>
    <i r="1">
      <x v="31"/>
      <x v="588"/>
      <x v="629"/>
      <x v="53"/>
    </i>
    <i r="1">
      <x v="32"/>
      <x v="589"/>
      <x v="630"/>
      <x v="26"/>
    </i>
    <i r="1">
      <x v="33"/>
      <x v="590"/>
      <x v="631"/>
      <x v="26"/>
    </i>
    <i r="1">
      <x v="34"/>
      <x/>
      <x/>
      <x/>
    </i>
    <i t="default">
      <x v="119"/>
    </i>
    <i>
      <x v="121"/>
      <x v="1"/>
      <x v="1041"/>
      <x v="1160"/>
      <x v="70"/>
    </i>
    <i r="1">
      <x v="4"/>
      <x v="1042"/>
      <x v="1161"/>
      <x v="100"/>
    </i>
    <i r="1">
      <x v="8"/>
      <x v="1043"/>
      <x v="1162"/>
      <x v="69"/>
    </i>
    <i r="1">
      <x v="9"/>
      <x v="1044"/>
      <x v="1163"/>
      <x v="40"/>
    </i>
    <i t="default">
      <x v="121"/>
    </i>
    <i>
      <x v="123"/>
      <x v="2"/>
      <x v="1241"/>
      <x v="1401"/>
      <x v="73"/>
    </i>
    <i r="1">
      <x v="6"/>
      <x v="170"/>
      <x v="1402"/>
      <x v="20"/>
    </i>
    <i r="1">
      <x v="7"/>
      <x v="1242"/>
      <x v="1403"/>
      <x v="73"/>
    </i>
    <i r="1">
      <x v="9"/>
      <x v="1243"/>
      <x v="1404"/>
      <x v="74"/>
    </i>
    <i t="default">
      <x v="123"/>
    </i>
    <i>
      <x v="124"/>
      <x v="1"/>
      <x v="100"/>
      <x v="1405"/>
      <x v="20"/>
    </i>
    <i r="1">
      <x v="4"/>
      <x v="1244"/>
      <x v="1406"/>
      <x v="20"/>
    </i>
    <i r="1">
      <x v="8"/>
      <x v="1245"/>
      <x v="1407"/>
      <x v="20"/>
    </i>
    <i r="1">
      <x v="9"/>
      <x v="1246"/>
      <x v="1408"/>
      <x v="20"/>
    </i>
    <i r="1">
      <x v="10"/>
      <x v="1247"/>
      <x v="1409"/>
      <x v="20"/>
    </i>
    <i r="1">
      <x v="11"/>
      <x v="1248"/>
      <x v="1410"/>
      <x v="20"/>
    </i>
    <i r="1">
      <x v="12"/>
      <x v="1249"/>
      <x v="1411"/>
      <x v="20"/>
    </i>
    <i r="1">
      <x v="13"/>
      <x v="1250"/>
      <x v="1412"/>
      <x v="74"/>
    </i>
    <i t="default">
      <x v="124"/>
    </i>
    <i>
      <x v="125"/>
      <x v="1"/>
      <x v="1251"/>
      <x v="1413"/>
      <x v="73"/>
    </i>
    <i r="1">
      <x v="2"/>
      <x v="1252"/>
      <x v="1414"/>
      <x v="20"/>
    </i>
    <i r="1">
      <x v="4"/>
      <x v="1253"/>
      <x v="1415"/>
      <x v="20"/>
    </i>
    <i r="1">
      <x v="10"/>
      <x v="513"/>
      <x v="1416"/>
      <x v="20"/>
    </i>
    <i r="1">
      <x v="11"/>
      <x v="1254"/>
      <x v="1417"/>
      <x v="20"/>
    </i>
    <i r="1">
      <x v="14"/>
      <x v="1255"/>
      <x v="1418"/>
      <x v="73"/>
    </i>
    <i r="1">
      <x v="15"/>
      <x v="1256"/>
      <x v="1419"/>
      <x v="20"/>
    </i>
    <i r="1">
      <x v="16"/>
      <x v="573"/>
      <x v="1420"/>
      <x v="20"/>
    </i>
    <i r="1">
      <x v="17"/>
      <x v="1257"/>
      <x v="1421"/>
      <x v="20"/>
    </i>
    <i r="1">
      <x v="22"/>
      <x v="1258"/>
      <x v="1422"/>
      <x v="20"/>
    </i>
    <i r="1">
      <x v="23"/>
      <x v="1259"/>
      <x v="1423"/>
      <x v="20"/>
    </i>
    <i r="1">
      <x v="24"/>
      <x v="1260"/>
      <x v="1424"/>
      <x v="138"/>
    </i>
    <i r="1">
      <x v="25"/>
      <x v="1261"/>
      <x v="1425"/>
      <x v="20"/>
    </i>
    <i r="1">
      <x v="26"/>
      <x v="1262"/>
      <x v="1426"/>
      <x v="20"/>
    </i>
    <i r="1">
      <x v="27"/>
      <x v="1263"/>
      <x v="1427"/>
      <x v="20"/>
    </i>
    <i r="1">
      <x v="29"/>
      <x v="352"/>
      <x v="1428"/>
      <x v="20"/>
    </i>
    <i r="1">
      <x v="30"/>
      <x v="1264"/>
      <x v="1429"/>
      <x v="20"/>
    </i>
    <i r="1">
      <x v="31"/>
      <x v="1223"/>
      <x v="1430"/>
      <x v="20"/>
    </i>
    <i r="1">
      <x v="32"/>
      <x v="1265"/>
      <x v="1431"/>
      <x v="73"/>
    </i>
    <i r="1">
      <x v="33"/>
      <x v="1266"/>
      <x v="1432"/>
      <x v="20"/>
    </i>
    <i r="1">
      <x v="34"/>
      <x v="1267"/>
      <x v="1433"/>
      <x v="20"/>
    </i>
    <i r="1">
      <x v="35"/>
      <x v="1268"/>
      <x v="1434"/>
      <x v="20"/>
    </i>
    <i r="1">
      <x v="36"/>
      <x v="1269"/>
      <x v="1435"/>
      <x v="20"/>
    </i>
    <i r="1">
      <x v="37"/>
      <x v="1270"/>
      <x v="1436"/>
      <x v="73"/>
    </i>
    <i r="1">
      <x v="38"/>
      <x v="1271"/>
      <x v="1437"/>
      <x v="73"/>
    </i>
    <i r="1">
      <x v="39"/>
      <x v="853"/>
      <x v="1438"/>
      <x v="20"/>
    </i>
    <i r="1">
      <x v="40"/>
      <x v="1272"/>
      <x v="1439"/>
      <x v="73"/>
    </i>
    <i r="1">
      <x v="41"/>
      <x v="1273"/>
      <x v="1440"/>
      <x v="20"/>
    </i>
    <i r="1">
      <x v="42"/>
      <x v="1274"/>
      <x v="1441"/>
      <x v="73"/>
    </i>
    <i r="1">
      <x v="43"/>
      <x v="1275"/>
      <x v="1442"/>
      <x v="73"/>
    </i>
    <i r="1">
      <x v="44"/>
      <x v="1276"/>
      <x v="1443"/>
      <x v="49"/>
    </i>
    <i r="1">
      <x v="45"/>
      <x v="1277"/>
      <x v="1444"/>
      <x v="73"/>
    </i>
    <i r="1">
      <x v="46"/>
      <x v="1278"/>
      <x v="1445"/>
      <x v="20"/>
    </i>
    <i r="1">
      <x v="47"/>
      <x v="1279"/>
      <x v="1446"/>
      <x v="20"/>
    </i>
    <i r="1">
      <x v="48"/>
      <x v="825"/>
      <x v="1447"/>
      <x v="20"/>
    </i>
    <i t="default">
      <x v="125"/>
    </i>
    <i>
      <x v="128"/>
      <x v="2"/>
      <x v="1187"/>
      <x v="1342"/>
      <x v="127"/>
    </i>
    <i r="1">
      <x v="6"/>
      <x v="1188"/>
      <x v="1343"/>
      <x v="125"/>
    </i>
    <i r="1">
      <x v="9"/>
      <x v="1189"/>
      <x v="1344"/>
      <x v="8"/>
    </i>
    <i r="1">
      <x v="15"/>
      <x v="1190"/>
      <x v="1345"/>
      <x v="128"/>
    </i>
    <i r="1">
      <x v="22"/>
      <x v="1191"/>
      <x v="1346"/>
      <x v="8"/>
    </i>
    <i t="default">
      <x v="128"/>
    </i>
    <i>
      <x v="129"/>
      <x v="1"/>
      <x v="1280"/>
      <x v="1448"/>
      <x v="74"/>
    </i>
    <i r="1">
      <x v="6"/>
      <x v="1281"/>
      <x v="1449"/>
      <x v="74"/>
    </i>
    <i r="1">
      <x v="9"/>
      <x v="1282"/>
      <x v="1450"/>
      <x v="74"/>
    </i>
    <i r="1">
      <x v="11"/>
      <x v="1283"/>
      <x v="1451"/>
      <x v="74"/>
    </i>
    <i r="1">
      <x v="12"/>
      <x v="1284"/>
      <x v="1452"/>
      <x v="20"/>
    </i>
    <i r="1">
      <x v="13"/>
      <x v="1285"/>
      <x v="1453"/>
      <x v="73"/>
    </i>
    <i r="1">
      <x v="15"/>
      <x v="1286"/>
      <x v="1454"/>
      <x v="74"/>
    </i>
    <i r="1">
      <x v="16"/>
      <x v="1287"/>
      <x v="1455"/>
      <x v="74"/>
    </i>
    <i r="1">
      <x v="17"/>
      <x v="1288"/>
      <x v="1456"/>
      <x v="74"/>
    </i>
    <i r="1">
      <x v="20"/>
      <x v="1289"/>
      <x v="1457"/>
      <x v="74"/>
    </i>
    <i r="1">
      <x v="21"/>
      <x v="1290"/>
      <x v="1458"/>
      <x v="74"/>
    </i>
    <i r="1">
      <x v="27"/>
      <x v="1291"/>
      <x v="1459"/>
      <x v="73"/>
    </i>
    <i r="1">
      <x v="30"/>
      <x v="1292"/>
      <x v="1460"/>
      <x v="74"/>
    </i>
    <i r="1">
      <x v="31"/>
      <x v="1293"/>
      <x v="1461"/>
      <x v="74"/>
    </i>
    <i r="1">
      <x v="32"/>
      <x v="1294"/>
      <x v="1462"/>
      <x v="74"/>
    </i>
    <i r="1">
      <x v="35"/>
      <x v="1295"/>
      <x v="1463"/>
      <x v="49"/>
    </i>
    <i r="1">
      <x v="36"/>
      <x v="597"/>
      <x v="1464"/>
      <x v="74"/>
    </i>
    <i r="1">
      <x v="37"/>
      <x/>
      <x/>
      <x/>
    </i>
    <i t="default">
      <x v="129"/>
    </i>
    <i>
      <x v="131"/>
      <x v="1"/>
      <x v="1045"/>
      <x v="1164"/>
      <x v="70"/>
    </i>
    <i t="default">
      <x v="131"/>
    </i>
    <i>
      <x v="133"/>
      <x v="1"/>
      <x v="1296"/>
      <x v="1465"/>
      <x v="64"/>
    </i>
    <i r="1">
      <x v="2"/>
      <x v="1297"/>
      <x v="1466"/>
      <x v="139"/>
    </i>
    <i t="default">
      <x v="133"/>
    </i>
    <i>
      <x v="136"/>
      <x v="1"/>
      <x v="1298"/>
      <x v="1467"/>
      <x v="22"/>
    </i>
    <i r="1">
      <x v="4"/>
      <x v="1299"/>
      <x v="1468"/>
      <x v="20"/>
    </i>
    <i t="default">
      <x v="136"/>
    </i>
    <i>
      <x v="139"/>
      <x v="1"/>
      <x v="262"/>
      <x v="271"/>
      <x v="33"/>
    </i>
    <i r="1">
      <x v="3"/>
      <x v="263"/>
      <x v="272"/>
      <x v="33"/>
    </i>
    <i r="1">
      <x v="4"/>
      <x v="264"/>
      <x v="273"/>
      <x v="14"/>
    </i>
    <i r="1">
      <x v="6"/>
      <x v="265"/>
      <x v="274"/>
      <x v="39"/>
    </i>
    <i r="1">
      <x v="8"/>
      <x v="266"/>
      <x v="275"/>
      <x v="20"/>
    </i>
    <i r="1">
      <x v="9"/>
      <x v="267"/>
      <x v="276"/>
      <x v="20"/>
    </i>
    <i r="1">
      <x v="10"/>
      <x v="268"/>
      <x v="277"/>
      <x v="10"/>
    </i>
    <i r="1">
      <x v="11"/>
      <x v="269"/>
      <x v="278"/>
      <x v="20"/>
    </i>
    <i r="1">
      <x v="13"/>
      <x v="270"/>
      <x v="279"/>
      <x v="10"/>
    </i>
    <i r="1">
      <x v="18"/>
      <x v="271"/>
      <x v="280"/>
      <x v="20"/>
    </i>
    <i r="1">
      <x v="20"/>
      <x v="272"/>
      <x v="281"/>
      <x v="33"/>
    </i>
    <i r="1">
      <x v="21"/>
      <x v="273"/>
      <x v="282"/>
      <x v="33"/>
    </i>
    <i r="1">
      <x v="22"/>
      <x v="274"/>
      <x v="283"/>
      <x v="16"/>
    </i>
    <i r="1">
      <x v="23"/>
      <x v="275"/>
      <x v="284"/>
      <x v="33"/>
    </i>
    <i r="1">
      <x v="24"/>
      <x v="276"/>
      <x v="285"/>
      <x v="12"/>
    </i>
    <i r="1">
      <x v="25"/>
      <x v="277"/>
      <x v="286"/>
      <x v="33"/>
    </i>
    <i r="1">
      <x v="26"/>
      <x v="278"/>
      <x v="287"/>
      <x v="10"/>
    </i>
    <i r="1">
      <x v="27"/>
      <x/>
      <x/>
      <x/>
    </i>
    <i r="1">
      <x v="28"/>
      <x/>
      <x/>
      <x/>
    </i>
    <i t="default">
      <x v="139"/>
    </i>
    <i>
      <x v="140"/>
      <x v="4"/>
      <x v="591"/>
      <x v="632"/>
      <x v="26"/>
    </i>
    <i r="1">
      <x v="8"/>
      <x v="592"/>
      <x v="633"/>
      <x v="45"/>
    </i>
    <i r="1">
      <x v="9"/>
      <x v="593"/>
      <x v="634"/>
      <x v="56"/>
    </i>
    <i r="1">
      <x v="14"/>
      <x v="594"/>
      <x v="635"/>
      <x v="19"/>
    </i>
    <i r="1">
      <x v="15"/>
      <x v="595"/>
      <x v="636"/>
      <x v="43"/>
    </i>
    <i r="1">
      <x v="21"/>
      <x v="596"/>
      <x v="637"/>
      <x v="50"/>
    </i>
    <i r="1">
      <x v="23"/>
      <x v="597"/>
      <x v="638"/>
      <x v="45"/>
    </i>
    <i r="1">
      <x v="25"/>
      <x v="598"/>
      <x v="639"/>
      <x v="20"/>
    </i>
    <i r="1">
      <x v="26"/>
      <x v="599"/>
      <x v="640"/>
      <x v="45"/>
    </i>
    <i r="1">
      <x v="28"/>
      <x v="600"/>
      <x v="641"/>
      <x v="57"/>
    </i>
    <i r="1">
      <x v="34"/>
      <x v="601"/>
      <x v="642"/>
      <x v="26"/>
    </i>
    <i r="1">
      <x v="35"/>
      <x v="602"/>
      <x v="643"/>
      <x v="26"/>
    </i>
    <i r="1">
      <x v="36"/>
      <x v="603"/>
      <x v="644"/>
      <x v="26"/>
    </i>
    <i r="1">
      <x v="38"/>
      <x v="604"/>
      <x v="645"/>
      <x v="19"/>
    </i>
    <i r="1">
      <x v="43"/>
      <x v="605"/>
      <x v="646"/>
      <x v="45"/>
    </i>
    <i r="1">
      <x v="44"/>
      <x v="485"/>
      <x v="647"/>
      <x v="45"/>
    </i>
    <i r="1">
      <x v="46"/>
      <x v="606"/>
      <x v="648"/>
      <x v="45"/>
    </i>
    <i r="1">
      <x v="47"/>
      <x v="607"/>
      <x v="649"/>
      <x v="54"/>
    </i>
    <i t="default">
      <x v="140"/>
    </i>
    <i>
      <x v="142"/>
      <x v="1"/>
      <x v="1192"/>
      <x v="1347"/>
      <x v="134"/>
    </i>
    <i r="1">
      <x v="3"/>
      <x v="1193"/>
      <x v="1348"/>
      <x v="20"/>
    </i>
    <i r="1">
      <x v="6"/>
      <x v="1194"/>
      <x v="1349"/>
      <x v="134"/>
    </i>
    <i r="1">
      <x v="8"/>
      <x v="1195"/>
      <x v="1350"/>
      <x v="113"/>
    </i>
    <i r="1">
      <x v="10"/>
      <x v="1196"/>
      <x v="1351"/>
      <x v="134"/>
    </i>
    <i r="1">
      <x v="11"/>
      <x v="1197"/>
      <x v="1352"/>
      <x v="19"/>
    </i>
    <i r="1">
      <x v="12"/>
      <x v="1198"/>
      <x v="1353"/>
      <x v="134"/>
    </i>
    <i r="1">
      <x v="13"/>
      <x v="1199"/>
      <x v="1354"/>
      <x v="20"/>
    </i>
    <i r="1">
      <x v="14"/>
      <x v="1200"/>
      <x v="1355"/>
      <x v="20"/>
    </i>
    <i r="1">
      <x v="15"/>
      <x v="1201"/>
      <x v="1356"/>
      <x v="134"/>
    </i>
    <i r="1">
      <x v="16"/>
      <x v="1202"/>
      <x v="1357"/>
      <x v="134"/>
    </i>
    <i t="default">
      <x v="142"/>
    </i>
    <i>
      <x v="144"/>
      <x v="1"/>
      <x v="926"/>
      <x v="1008"/>
      <x v="91"/>
    </i>
    <i r="1">
      <x v="3"/>
      <x v="927"/>
      <x v="1009"/>
      <x v="83"/>
    </i>
    <i r="1">
      <x v="4"/>
      <x v="928"/>
      <x v="1010"/>
      <x v="83"/>
    </i>
    <i r="1">
      <x v="5"/>
      <x v="929"/>
      <x v="1011"/>
      <x v="90"/>
    </i>
    <i r="1">
      <x v="6"/>
      <x v="930"/>
      <x v="1012"/>
      <x v="83"/>
    </i>
    <i r="1">
      <x v="9"/>
      <x v="411"/>
      <x v="1013"/>
      <x v="82"/>
    </i>
    <i r="1">
      <x v="11"/>
      <x v="931"/>
      <x v="1014"/>
      <x v="82"/>
    </i>
    <i r="1">
      <x v="12"/>
      <x v="932"/>
      <x v="1015"/>
      <x v="83"/>
    </i>
    <i r="1">
      <x v="13"/>
      <x v="933"/>
      <x v="1016"/>
      <x v="83"/>
    </i>
    <i r="1">
      <x v="18"/>
      <x v="32"/>
      <x v="1017"/>
      <x v="20"/>
    </i>
    <i r="1">
      <x v="19"/>
      <x v="207"/>
      <x v="1018"/>
      <x v="92"/>
    </i>
    <i r="1">
      <x v="20"/>
      <x v="236"/>
      <x v="1019"/>
      <x v="83"/>
    </i>
    <i r="1">
      <x v="21"/>
      <x v="466"/>
      <x v="1020"/>
      <x v="83"/>
    </i>
    <i r="1">
      <x v="22"/>
      <x v="934"/>
      <x v="1021"/>
      <x v="90"/>
    </i>
    <i r="1">
      <x v="25"/>
      <x v="935"/>
      <x v="1022"/>
      <x v="83"/>
    </i>
    <i r="1">
      <x v="26"/>
      <x v="936"/>
      <x v="1023"/>
      <x v="83"/>
    </i>
    <i r="1">
      <x v="27"/>
      <x v="937"/>
      <x v="1024"/>
      <x v="92"/>
    </i>
    <i r="1">
      <x v="28"/>
      <x v="938"/>
      <x v="1025"/>
      <x v="83"/>
    </i>
    <i r="1">
      <x v="29"/>
      <x v="939"/>
      <x v="1026"/>
      <x v="83"/>
    </i>
    <i r="1">
      <x v="30"/>
      <x v="940"/>
      <x v="1027"/>
      <x v="83"/>
    </i>
    <i r="1">
      <x v="31"/>
      <x/>
      <x/>
      <x/>
    </i>
    <i r="1">
      <x v="32"/>
      <x/>
      <x/>
      <x/>
    </i>
    <i t="default">
      <x v="144"/>
    </i>
    <i>
      <x v="145"/>
      <x v="1"/>
      <x v="1203"/>
      <x v="1358"/>
      <x v="125"/>
    </i>
    <i r="1">
      <x v="2"/>
      <x v="764"/>
      <x v="1359"/>
      <x v="19"/>
    </i>
    <i r="1">
      <x v="3"/>
      <x v="1075"/>
      <x v="1360"/>
      <x v="128"/>
    </i>
    <i r="1">
      <x v="7"/>
      <x v="1204"/>
      <x v="1361"/>
      <x v="127"/>
    </i>
    <i r="1">
      <x v="10"/>
      <x v="895"/>
      <x v="1362"/>
      <x v="19"/>
    </i>
    <i r="1">
      <x v="11"/>
      <x v="1205"/>
      <x v="1363"/>
      <x v="127"/>
    </i>
    <i t="default">
      <x v="145"/>
    </i>
    <i>
      <x v="149"/>
      <x v="1"/>
      <x v="279"/>
      <x v="288"/>
      <x v="10"/>
    </i>
    <i r="1">
      <x v="2"/>
      <x v="280"/>
      <x v="289"/>
      <x v="11"/>
    </i>
    <i t="default">
      <x v="149"/>
    </i>
    <i>
      <x v="150"/>
      <x v="4"/>
      <x v="1046"/>
      <x v="1165"/>
      <x v="70"/>
    </i>
    <i r="1">
      <x v="5"/>
      <x v="199"/>
      <x v="1166"/>
      <x v="68"/>
    </i>
    <i r="1">
      <x v="11"/>
      <x v="333"/>
      <x v="1167"/>
      <x v="70"/>
    </i>
    <i t="default">
      <x v="150"/>
    </i>
    <i>
      <x v="152"/>
      <x v="1"/>
      <x v="1300"/>
      <x v="1469"/>
      <x v="99"/>
    </i>
    <i r="1">
      <x v="2"/>
      <x v="1301"/>
      <x v="1470"/>
      <x v="139"/>
    </i>
    <i t="default">
      <x v="152"/>
    </i>
    <i>
      <x v="153"/>
      <x v="1"/>
      <x v="942"/>
      <x v="1029"/>
      <x v="88"/>
    </i>
    <i r="1">
      <x v="3"/>
      <x v="943"/>
      <x v="1030"/>
      <x v="88"/>
    </i>
    <i r="1">
      <x v="4"/>
      <x v="944"/>
      <x v="1031"/>
      <x v="88"/>
    </i>
    <i r="1">
      <x v="6"/>
      <x v="945"/>
      <x v="1032"/>
      <x v="88"/>
    </i>
    <i t="default">
      <x v="153"/>
    </i>
    <i>
      <x v="154"/>
      <x v="2"/>
      <x v="946"/>
      <x v="1033"/>
      <x v="93"/>
    </i>
    <i r="1">
      <x v="4"/>
      <x v="947"/>
      <x v="1034"/>
      <x v="94"/>
    </i>
    <i t="default">
      <x v="154"/>
    </i>
    <i>
      <x v="155"/>
      <x v="1"/>
      <x v="941"/>
      <x v="1028"/>
      <x v="78"/>
    </i>
    <i t="default">
      <x v="155"/>
    </i>
    <i>
      <x v="156"/>
      <x v="1"/>
      <x v="281"/>
      <x v="290"/>
      <x v="27"/>
    </i>
    <i r="1">
      <x v="2"/>
      <x v="282"/>
      <x v="291"/>
      <x v="20"/>
    </i>
    <i r="1">
      <x v="3"/>
      <x v="283"/>
      <x v="292"/>
      <x v="20"/>
    </i>
    <i r="1">
      <x v="5"/>
      <x v="284"/>
      <x v="293"/>
      <x v="2"/>
    </i>
    <i r="1">
      <x v="8"/>
      <x v="285"/>
      <x v="294"/>
      <x v="2"/>
    </i>
    <i t="default">
      <x v="156"/>
    </i>
    <i>
      <x v="158"/>
      <x v="2"/>
      <x v="286"/>
      <x v="295"/>
      <x v="16"/>
    </i>
    <i r="1">
      <x v="11"/>
      <x v="287"/>
      <x v="296"/>
      <x v="16"/>
    </i>
    <i r="1">
      <x v="15"/>
      <x v="288"/>
      <x v="297"/>
      <x v="18"/>
    </i>
    <i r="1">
      <x v="16"/>
      <x v="289"/>
      <x v="298"/>
      <x v="15"/>
    </i>
    <i r="1">
      <x v="19"/>
      <x v="290"/>
      <x v="299"/>
      <x v="3"/>
    </i>
    <i r="1">
      <x v="20"/>
      <x v="291"/>
      <x v="300"/>
      <x v="40"/>
    </i>
    <i t="default">
      <x v="158"/>
    </i>
    <i>
      <x v="159"/>
      <x v="1"/>
      <x v="1047"/>
      <x v="1168"/>
      <x v="97"/>
    </i>
    <i r="1">
      <x v="3"/>
      <x v="56"/>
      <x v="1169"/>
      <x v="20"/>
    </i>
    <i r="1">
      <x v="6"/>
      <x v="1048"/>
      <x v="1170"/>
      <x v="97"/>
    </i>
    <i r="1">
      <x v="7"/>
      <x v="1049"/>
      <x v="1171"/>
      <x v="101"/>
    </i>
    <i r="1">
      <x v="9"/>
      <x v="1050"/>
      <x v="1172"/>
      <x v="101"/>
    </i>
    <i r="1">
      <x v="12"/>
      <x v="63"/>
      <x v="1173"/>
      <x v="97"/>
    </i>
    <i r="1">
      <x v="14"/>
      <x v="966"/>
      <x v="1174"/>
      <x v="102"/>
    </i>
    <i r="1">
      <x v="15"/>
      <x v="1051"/>
      <x v="1175"/>
      <x v="101"/>
    </i>
    <i r="1">
      <x v="16"/>
      <x v="56"/>
      <x v="1176"/>
      <x v="20"/>
    </i>
    <i r="1">
      <x v="19"/>
      <x v="1052"/>
      <x v="1177"/>
      <x v="97"/>
    </i>
    <i r="1">
      <x v="20"/>
      <x v="783"/>
      <x v="1178"/>
      <x v="97"/>
    </i>
    <i r="1">
      <x v="21"/>
      <x v="1053"/>
      <x v="1179"/>
      <x v="97"/>
    </i>
    <i r="1">
      <x v="27"/>
      <x v="1054"/>
      <x v="1180"/>
      <x v="103"/>
    </i>
    <i r="1">
      <x v="30"/>
      <x v="1055"/>
      <x v="1181"/>
      <x v="104"/>
    </i>
    <i r="1">
      <x v="31"/>
      <x v="1009"/>
      <x v="1182"/>
      <x v="97"/>
    </i>
    <i r="1">
      <x v="32"/>
      <x v="674"/>
      <x v="1183"/>
      <x v="105"/>
    </i>
    <i r="1">
      <x v="35"/>
      <x v="563"/>
      <x v="1184"/>
      <x v="97"/>
    </i>
    <i r="1">
      <x v="36"/>
      <x v="1056"/>
      <x v="1185"/>
      <x v="97"/>
    </i>
    <i r="1">
      <x v="37"/>
      <x v="482"/>
      <x v="1186"/>
      <x v="20"/>
    </i>
    <i r="1">
      <x v="39"/>
      <x v="1057"/>
      <x v="1187"/>
      <x v="20"/>
    </i>
    <i r="1">
      <x v="41"/>
      <x v="1058"/>
      <x v="1188"/>
      <x v="97"/>
    </i>
    <i r="1">
      <x v="44"/>
      <x v="1059"/>
      <x v="1189"/>
      <x v="97"/>
    </i>
    <i r="1">
      <x v="45"/>
      <x v="1060"/>
      <x v="1190"/>
      <x v="101"/>
    </i>
    <i r="1">
      <x v="46"/>
      <x v="928"/>
      <x v="1191"/>
      <x v="101"/>
    </i>
    <i r="1">
      <x v="47"/>
      <x v="1061"/>
      <x v="1192"/>
      <x v="71"/>
    </i>
    <i r="1">
      <x v="48"/>
      <x v="1062"/>
      <x v="1193"/>
      <x v="101"/>
    </i>
    <i r="1">
      <x v="51"/>
      <x v="1063"/>
      <x v="1194"/>
      <x v="19"/>
    </i>
    <i r="1">
      <x v="52"/>
      <x v="1064"/>
      <x v="1195"/>
      <x v="101"/>
    </i>
    <i r="1">
      <x v="53"/>
      <x v="1065"/>
      <x v="1196"/>
      <x v="101"/>
    </i>
    <i r="1">
      <x v="54"/>
      <x v="32"/>
      <x v="1197"/>
      <x v="106"/>
    </i>
    <i t="default">
      <x v="159"/>
    </i>
    <i>
      <x v="160"/>
      <x v="2"/>
      <x v="1068"/>
      <x v="1201"/>
      <x v="108"/>
    </i>
    <i r="1">
      <x v="3"/>
      <x v="1069"/>
      <x v="1202"/>
      <x v="108"/>
    </i>
    <i r="1">
      <x v="4"/>
      <x v="1070"/>
      <x v="1203"/>
      <x v="108"/>
    </i>
    <i r="1">
      <x v="5"/>
      <x v="1071"/>
      <x v="1204"/>
      <x v="20"/>
    </i>
    <i r="1">
      <x v="6"/>
      <x v="1072"/>
      <x v="1205"/>
      <x v="108"/>
    </i>
    <i r="1">
      <x v="7"/>
      <x v="624"/>
      <x v="1206"/>
      <x v="109"/>
    </i>
    <i r="1">
      <x v="8"/>
      <x v="1073"/>
      <x v="1207"/>
      <x v="20"/>
    </i>
    <i r="1">
      <x v="9"/>
      <x v="1074"/>
      <x v="1208"/>
      <x v="108"/>
    </i>
    <i r="1">
      <x v="10"/>
      <x v="1075"/>
      <x v="1209"/>
      <x v="96"/>
    </i>
    <i r="1">
      <x v="11"/>
      <x v="1076"/>
      <x v="1210"/>
      <x v="108"/>
    </i>
    <i r="1">
      <x v="12"/>
      <x v="1077"/>
      <x v="1211"/>
      <x v="108"/>
    </i>
    <i r="1">
      <x v="13"/>
      <x v="1078"/>
      <x v="1212"/>
      <x v="109"/>
    </i>
    <i r="1">
      <x v="15"/>
      <x v="1079"/>
      <x v="1213"/>
      <x v="110"/>
    </i>
    <i r="1">
      <x v="16"/>
      <x v="788"/>
      <x v="1214"/>
      <x v="108"/>
    </i>
    <i r="1">
      <x v="18"/>
      <x v="1080"/>
      <x v="1215"/>
      <x v="109"/>
    </i>
    <i r="1">
      <x v="19"/>
      <x v="1081"/>
      <x v="1216"/>
      <x v="20"/>
    </i>
    <i r="1">
      <x v="20"/>
      <x v="1082"/>
      <x v="1217"/>
      <x v="102"/>
    </i>
    <i r="1">
      <x v="21"/>
      <x v="1083"/>
      <x v="1218"/>
      <x v="109"/>
    </i>
    <i r="1">
      <x v="22"/>
      <x v="1084"/>
      <x v="1219"/>
      <x v="20"/>
    </i>
    <i r="1">
      <x v="23"/>
      <x v="561"/>
      <x v="1220"/>
      <x v="102"/>
    </i>
    <i r="1">
      <x v="24"/>
      <x v="1085"/>
      <x v="1221"/>
      <x v="20"/>
    </i>
    <i r="1">
      <x v="25"/>
      <x v="113"/>
      <x v="1222"/>
      <x v="109"/>
    </i>
    <i r="1">
      <x v="27"/>
      <x v="737"/>
      <x v="1223"/>
      <x v="109"/>
    </i>
    <i r="1">
      <x v="29"/>
      <x v="1086"/>
      <x v="1224"/>
      <x v="102"/>
    </i>
    <i r="1">
      <x v="30"/>
      <x v="151"/>
      <x v="1225"/>
      <x v="20"/>
    </i>
    <i r="1">
      <x v="31"/>
      <x v="615"/>
      <x v="1226"/>
      <x v="108"/>
    </i>
    <i r="1">
      <x v="32"/>
      <x v="1087"/>
      <x v="1227"/>
      <x v="110"/>
    </i>
    <i r="1">
      <x v="33"/>
      <x v="1088"/>
      <x v="1228"/>
      <x v="20"/>
    </i>
    <i r="1">
      <x v="34"/>
      <x/>
      <x/>
      <x/>
    </i>
    <i r="1">
      <x v="35"/>
      <x/>
      <x/>
      <x/>
    </i>
    <i t="default">
      <x v="160"/>
    </i>
    <i>
      <x v="161"/>
      <x v="1"/>
      <x v="1066"/>
      <x v="1198"/>
      <x v="107"/>
    </i>
    <i r="1">
      <x v="2"/>
      <x v="191"/>
      <x v="1199"/>
      <x v="107"/>
    </i>
    <i r="1">
      <x v="3"/>
      <x v="1067"/>
      <x v="1200"/>
      <x v="107"/>
    </i>
    <i t="default">
      <x v="161"/>
    </i>
    <i>
      <x v="163"/>
      <x v="1"/>
      <x v="1207"/>
      <x v="1365"/>
      <x v="113"/>
    </i>
    <i r="1">
      <x v="2"/>
      <x v="1208"/>
      <x v="1366"/>
      <x v="112"/>
    </i>
    <i r="1">
      <x v="3"/>
      <x v="1209"/>
      <x v="1367"/>
      <x v="112"/>
    </i>
    <i r="1">
      <x v="4"/>
      <x v="1210"/>
      <x v="1368"/>
      <x v="134"/>
    </i>
    <i r="1">
      <x v="6"/>
      <x v="1211"/>
      <x v="1369"/>
      <x v="114"/>
    </i>
    <i r="1">
      <x v="7"/>
      <x v="1212"/>
      <x v="1370"/>
      <x v="113"/>
    </i>
    <i r="1">
      <x v="8"/>
      <x v="1213"/>
      <x v="1371"/>
      <x v="113"/>
    </i>
    <i r="1">
      <x v="9"/>
      <x v="1214"/>
      <x v="1372"/>
      <x v="134"/>
    </i>
    <i t="default">
      <x v="163"/>
    </i>
    <i>
      <x v="164"/>
      <x v="2"/>
      <x v="608"/>
      <x v="650"/>
      <x v="58"/>
    </i>
    <i r="1">
      <x v="6"/>
      <x v="609"/>
      <x v="651"/>
      <x v="41"/>
    </i>
    <i r="1">
      <x v="8"/>
      <x v="610"/>
      <x v="652"/>
      <x v="58"/>
    </i>
    <i r="1">
      <x v="14"/>
      <x v="611"/>
      <x v="653"/>
      <x v="41"/>
    </i>
    <i r="1">
      <x v="15"/>
      <x v="612"/>
      <x v="654"/>
      <x v="59"/>
    </i>
    <i r="1">
      <x v="16"/>
      <x v="613"/>
      <x v="655"/>
      <x v="60"/>
    </i>
    <i r="1">
      <x v="20"/>
      <x v="614"/>
      <x v="656"/>
      <x v="58"/>
    </i>
    <i r="1">
      <x v="21"/>
      <x v="615"/>
      <x v="657"/>
      <x v="41"/>
    </i>
    <i r="1">
      <x v="22"/>
      <x v="616"/>
      <x v="658"/>
      <x v="48"/>
    </i>
    <i t="default">
      <x v="164"/>
    </i>
    <i>
      <x v="165"/>
      <x v="1"/>
      <x v="617"/>
      <x v="659"/>
      <x v="61"/>
    </i>
    <i r="1">
      <x v="2"/>
      <x v="618"/>
      <x v="660"/>
      <x v="47"/>
    </i>
    <i r="1">
      <x v="3"/>
      <x v="619"/>
      <x v="661"/>
      <x v="41"/>
    </i>
    <i r="1">
      <x v="4"/>
      <x v="620"/>
      <x v="662"/>
      <x v="62"/>
    </i>
    <i r="1">
      <x v="5"/>
      <x v="621"/>
      <x v="663"/>
      <x v="58"/>
    </i>
    <i r="1">
      <x v="6"/>
      <x v="622"/>
      <x v="664"/>
      <x v="41"/>
    </i>
    <i r="1">
      <x v="7"/>
      <x v="32"/>
      <x v="665"/>
      <x v="41"/>
    </i>
    <i r="1">
      <x v="8"/>
      <x v="623"/>
      <x v="666"/>
      <x v="41"/>
    </i>
    <i r="1">
      <x v="9"/>
      <x v="624"/>
      <x v="667"/>
      <x v="58"/>
    </i>
    <i r="1">
      <x v="10"/>
      <x v="625"/>
      <x v="668"/>
      <x v="41"/>
    </i>
    <i r="1">
      <x v="11"/>
      <x v="626"/>
      <x v="669"/>
      <x v="58"/>
    </i>
    <i r="1">
      <x v="12"/>
      <x v="627"/>
      <x v="670"/>
      <x v="58"/>
    </i>
    <i r="1">
      <x v="13"/>
      <x v="628"/>
      <x v="671"/>
      <x v="41"/>
    </i>
    <i r="1">
      <x v="14"/>
      <x v="629"/>
      <x v="672"/>
      <x v="41"/>
    </i>
    <i r="1">
      <x v="15"/>
      <x v="630"/>
      <x v="673"/>
      <x v="41"/>
    </i>
    <i r="1">
      <x v="16"/>
      <x v="631"/>
      <x v="674"/>
      <x v="41"/>
    </i>
    <i r="1">
      <x v="17"/>
      <x v="632"/>
      <x v="675"/>
      <x v="41"/>
    </i>
    <i r="1">
      <x v="18"/>
      <x v="624"/>
      <x v="676"/>
      <x v="41"/>
    </i>
    <i r="1">
      <x v="19"/>
      <x v="633"/>
      <x v="677"/>
      <x v="58"/>
    </i>
    <i r="1">
      <x v="21"/>
      <x v="634"/>
      <x v="678"/>
      <x v="48"/>
    </i>
    <i r="1">
      <x v="23"/>
      <x v="635"/>
      <x v="679"/>
      <x v="41"/>
    </i>
    <i r="1">
      <x v="25"/>
      <x v="636"/>
      <x v="680"/>
      <x v="22"/>
    </i>
    <i r="1">
      <x v="26"/>
      <x v="637"/>
      <x v="681"/>
      <x v="63"/>
    </i>
    <i r="1">
      <x v="27"/>
      <x v="638"/>
      <x v="682"/>
      <x v="63"/>
    </i>
    <i r="1">
      <x v="28"/>
      <x v="639"/>
      <x v="683"/>
      <x v="41"/>
    </i>
    <i r="1">
      <x v="29"/>
      <x v="640"/>
      <x v="684"/>
      <x v="22"/>
    </i>
    <i r="1">
      <x v="30"/>
      <x v="641"/>
      <x v="685"/>
      <x v="64"/>
    </i>
    <i r="1">
      <x v="31"/>
      <x v="642"/>
      <x v="686"/>
      <x v="58"/>
    </i>
    <i r="1">
      <x v="32"/>
      <x v="643"/>
      <x v="687"/>
      <x v="58"/>
    </i>
    <i r="1">
      <x v="34"/>
      <x v="473"/>
      <x v="688"/>
      <x v="41"/>
    </i>
    <i r="1">
      <x v="37"/>
      <x v="644"/>
      <x v="689"/>
      <x v="41"/>
    </i>
    <i r="1">
      <x v="38"/>
      <x v="645"/>
      <x v="690"/>
      <x v="41"/>
    </i>
    <i r="1">
      <x v="39"/>
      <x v="646"/>
      <x v="691"/>
      <x v="65"/>
    </i>
    <i r="1">
      <x v="40"/>
      <x v="647"/>
      <x v="692"/>
      <x v="41"/>
    </i>
    <i r="1">
      <x v="41"/>
      <x v="648"/>
      <x v="693"/>
      <x v="41"/>
    </i>
    <i r="1">
      <x v="42"/>
      <x v="371"/>
      <x v="694"/>
      <x v="41"/>
    </i>
    <i r="1">
      <x v="43"/>
      <x v="649"/>
      <x v="695"/>
      <x v="41"/>
    </i>
    <i r="1">
      <x v="44"/>
      <x v="650"/>
      <x v="696"/>
      <x v="41"/>
    </i>
    <i r="1">
      <x v="45"/>
      <x v="651"/>
      <x v="697"/>
      <x v="14"/>
    </i>
    <i r="1">
      <x v="46"/>
      <x/>
      <x/>
      <x/>
    </i>
    <i r="1">
      <x v="47"/>
      <x/>
      <x/>
      <x/>
    </i>
    <i t="default">
      <x v="165"/>
    </i>
    <i>
      <x v="166"/>
      <x v="1"/>
      <x v="652"/>
      <x v="698"/>
      <x v="61"/>
    </i>
    <i r="1">
      <x v="2"/>
      <x v="653"/>
      <x v="699"/>
      <x v="41"/>
    </i>
    <i r="1">
      <x v="4"/>
      <x v="654"/>
      <x v="700"/>
      <x v="20"/>
    </i>
    <i r="1">
      <x v="5"/>
      <x v="655"/>
      <x v="701"/>
      <x v="42"/>
    </i>
    <i r="1">
      <x v="8"/>
      <x v="656"/>
      <x v="702"/>
      <x v="66"/>
    </i>
    <i r="1">
      <x v="9"/>
      <x/>
      <x/>
      <x/>
    </i>
    <i r="1">
      <x v="10"/>
      <x/>
      <x/>
      <x/>
    </i>
    <i t="default">
      <x v="166"/>
    </i>
    <i>
      <x v="167"/>
      <x v="2"/>
      <x v="657"/>
      <x v="703"/>
      <x v="63"/>
    </i>
    <i r="1">
      <x v="3"/>
      <x v="94"/>
      <x v="704"/>
      <x v="41"/>
    </i>
    <i r="1">
      <x v="5"/>
      <x v="658"/>
      <x v="705"/>
      <x v="48"/>
    </i>
    <i r="1">
      <x v="6"/>
      <x v="659"/>
      <x v="706"/>
      <x v="41"/>
    </i>
    <i r="1">
      <x v="7"/>
      <x v="660"/>
      <x v="707"/>
      <x v="58"/>
    </i>
    <i r="1">
      <x v="8"/>
      <x v="661"/>
      <x v="708"/>
      <x v="41"/>
    </i>
    <i r="1">
      <x v="9"/>
      <x v="662"/>
      <x v="709"/>
      <x v="41"/>
    </i>
    <i r="1">
      <x v="10"/>
      <x v="663"/>
      <x v="710"/>
      <x v="41"/>
    </i>
    <i r="1">
      <x v="12"/>
      <x v="664"/>
      <x v="711"/>
      <x v="58"/>
    </i>
    <i r="1">
      <x v="13"/>
      <x v="665"/>
      <x v="712"/>
      <x v="41"/>
    </i>
    <i r="1">
      <x v="16"/>
      <x v="666"/>
      <x v="713"/>
      <x v="41"/>
    </i>
    <i r="1">
      <x v="17"/>
      <x v="667"/>
      <x v="714"/>
      <x v="48"/>
    </i>
    <i r="1">
      <x v="19"/>
      <x v="668"/>
      <x v="715"/>
      <x v="41"/>
    </i>
    <i r="1">
      <x v="20"/>
      <x v="669"/>
      <x v="716"/>
      <x v="41"/>
    </i>
    <i r="1">
      <x v="21"/>
      <x v="670"/>
      <x v="717"/>
      <x v="41"/>
    </i>
    <i r="1">
      <x v="23"/>
      <x v="352"/>
      <x v="718"/>
      <x v="58"/>
    </i>
    <i r="1">
      <x v="25"/>
      <x v="671"/>
      <x v="719"/>
      <x v="41"/>
    </i>
    <i r="1">
      <x v="26"/>
      <x v="672"/>
      <x v="720"/>
      <x v="47"/>
    </i>
    <i r="1">
      <x v="27"/>
      <x v="673"/>
      <x v="721"/>
      <x v="41"/>
    </i>
    <i r="1">
      <x v="28"/>
      <x v="674"/>
      <x v="722"/>
      <x v="41"/>
    </i>
    <i r="1">
      <x v="29"/>
      <x v="675"/>
      <x v="723"/>
      <x v="41"/>
    </i>
    <i r="1">
      <x v="30"/>
      <x v="676"/>
      <x v="724"/>
      <x v="41"/>
    </i>
    <i r="1">
      <x v="32"/>
      <x v="677"/>
      <x v="725"/>
      <x v="46"/>
    </i>
    <i r="1">
      <x v="33"/>
      <x v="678"/>
      <x v="726"/>
      <x v="41"/>
    </i>
    <i r="1">
      <x v="34"/>
      <x v="679"/>
      <x v="727"/>
      <x v="41"/>
    </i>
    <i r="1">
      <x v="35"/>
      <x v="680"/>
      <x v="728"/>
      <x v="41"/>
    </i>
    <i r="1">
      <x v="36"/>
      <x v="396"/>
      <x v="729"/>
      <x v="58"/>
    </i>
    <i r="1">
      <x v="37"/>
      <x v="681"/>
      <x v="730"/>
      <x v="58"/>
    </i>
    <i r="1">
      <x v="39"/>
      <x v="682"/>
      <x v="731"/>
      <x v="48"/>
    </i>
    <i r="1">
      <x v="41"/>
      <x v="240"/>
      <x v="732"/>
      <x v="43"/>
    </i>
    <i r="1">
      <x v="42"/>
      <x v="683"/>
      <x v="733"/>
      <x v="58"/>
    </i>
    <i r="1">
      <x v="43"/>
      <x/>
      <x/>
      <x/>
    </i>
    <i t="default">
      <x v="167"/>
    </i>
    <i>
      <x v="168"/>
      <x v="2"/>
      <x v="371"/>
      <x v="734"/>
      <x v="20"/>
    </i>
    <i r="1">
      <x v="4"/>
      <x v="684"/>
      <x v="735"/>
      <x v="20"/>
    </i>
    <i r="1">
      <x v="6"/>
      <x v="685"/>
      <x v="736"/>
      <x v="29"/>
    </i>
    <i r="1">
      <x v="7"/>
      <x/>
      <x/>
      <x/>
    </i>
    <i r="1">
      <x v="9"/>
      <x v="686"/>
      <x v="737"/>
      <x v="20"/>
    </i>
    <i r="1">
      <x v="11"/>
      <x v="687"/>
      <x v="738"/>
      <x v="29"/>
    </i>
    <i r="1">
      <x v="13"/>
      <x v="688"/>
      <x v="739"/>
      <x v="49"/>
    </i>
    <i r="1">
      <x v="15"/>
      <x v="689"/>
      <x v="740"/>
      <x v="20"/>
    </i>
    <i r="1">
      <x v="16"/>
      <x v="690"/>
      <x v="741"/>
      <x v="29"/>
    </i>
    <i r="1">
      <x v="17"/>
      <x v="691"/>
      <x v="742"/>
      <x v="45"/>
    </i>
    <i r="1">
      <x v="20"/>
      <x v="692"/>
      <x v="743"/>
      <x v="20"/>
    </i>
    <i r="1">
      <x v="21"/>
      <x v="693"/>
      <x v="744"/>
      <x v="20"/>
    </i>
    <i r="1">
      <x v="22"/>
      <x v="694"/>
      <x v="745"/>
      <x v="20"/>
    </i>
    <i r="1">
      <x v="23"/>
      <x v="695"/>
      <x v="746"/>
      <x v="67"/>
    </i>
    <i r="1">
      <x v="24"/>
      <x v="696"/>
      <x v="747"/>
      <x v="20"/>
    </i>
    <i r="1">
      <x v="25"/>
      <x/>
      <x/>
      <x/>
    </i>
    <i r="1">
      <x v="26"/>
      <x/>
      <x/>
      <x/>
    </i>
    <i r="1">
      <x v="27"/>
      <x/>
      <x/>
      <x/>
    </i>
    <i t="default">
      <x v="168"/>
    </i>
    <i>
      <x v="170"/>
      <x v="1"/>
      <x v="1089"/>
      <x v="1229"/>
      <x v="109"/>
    </i>
    <i r="1">
      <x v="2"/>
      <x v="1090"/>
      <x v="1230"/>
      <x v="109"/>
    </i>
    <i t="default">
      <x v="170"/>
    </i>
    <i>
      <x v="171"/>
      <x v="1"/>
      <x v="948"/>
      <x v="1035"/>
      <x v="91"/>
    </i>
    <i r="1">
      <x v="2"/>
      <x v="583"/>
      <x v="1036"/>
      <x v="83"/>
    </i>
    <i r="1">
      <x v="3"/>
      <x v="949"/>
      <x v="1037"/>
      <x v="87"/>
    </i>
    <i r="1">
      <x v="4"/>
      <x v="950"/>
      <x v="1038"/>
      <x v="83"/>
    </i>
    <i r="1">
      <x v="5"/>
      <x v="32"/>
      <x v="1039"/>
      <x v="87"/>
    </i>
    <i r="1">
      <x v="6"/>
      <x v="56"/>
      <x v="1040"/>
      <x v="82"/>
    </i>
    <i r="1">
      <x v="7"/>
      <x v="951"/>
      <x v="1041"/>
      <x v="87"/>
    </i>
    <i r="1">
      <x v="8"/>
      <x/>
      <x/>
      <x/>
    </i>
    <i r="1">
      <x v="9"/>
      <x/>
      <x/>
      <x/>
    </i>
    <i r="1">
      <x v="10"/>
      <x/>
      <x/>
      <x/>
    </i>
    <i r="1">
      <x v="11"/>
      <x v="952"/>
      <x v="1042"/>
      <x v="20"/>
    </i>
    <i r="1">
      <x v="12"/>
      <x v="734"/>
      <x v="1043"/>
      <x v="82"/>
    </i>
    <i r="1">
      <x v="13"/>
      <x/>
      <x/>
      <x/>
    </i>
    <i r="1">
      <x v="14"/>
      <x/>
      <x/>
      <x/>
    </i>
    <i r="1">
      <x v="15"/>
      <x/>
      <x/>
      <x/>
    </i>
    <i t="default">
      <x v="171"/>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73">
      <pivotArea dataOnly="0" labelOnly="1" outline="0" fieldPosition="0">
        <references count="1">
          <reference field="4294967294" count="2">
            <x v="6"/>
            <x v="7"/>
          </reference>
        </references>
      </pivotArea>
    </format>
    <format dxfId="272">
      <pivotArea outline="0" collapsedLevelsAreSubtotals="1" fieldPosition="0"/>
    </format>
    <format dxfId="271">
      <pivotArea dataOnly="0" labelOnly="1" outline="0" fieldPosition="0">
        <references count="1">
          <reference field="4294967294" count="1">
            <x v="5"/>
          </reference>
        </references>
      </pivotArea>
    </format>
    <format dxfId="270">
      <pivotArea field="3" type="button" dataOnly="0" labelOnly="1" outline="0" axis="axisRow" fieldPosition="0"/>
    </format>
    <format dxfId="269">
      <pivotArea field="4" type="button" dataOnly="0" labelOnly="1" outline="0" axis="axisRow" fieldPosition="1"/>
    </format>
    <format dxfId="268">
      <pivotArea field="16" type="button" dataOnly="0" labelOnly="1" outline="0" axis="axisRow" fieldPosition="2"/>
    </format>
    <format dxfId="267">
      <pivotArea field="17" type="button" dataOnly="0" labelOnly="1" outline="0" axis="axisRow" fieldPosition="3"/>
    </format>
    <format dxfId="266">
      <pivotArea field="18" type="button" dataOnly="0" labelOnly="1" outline="0" axis="axisRow" fieldPosition="4"/>
    </format>
    <format dxfId="265">
      <pivotArea dataOnly="0" labelOnly="1" outline="0" fieldPosition="0">
        <references count="1">
          <reference field="4294967294" count="8">
            <x v="0"/>
            <x v="1"/>
            <x v="2"/>
            <x v="3"/>
            <x v="4"/>
            <x v="5"/>
            <x v="6"/>
            <x v="7"/>
          </reference>
        </references>
      </pivotArea>
    </format>
    <format dxfId="264">
      <pivotArea dataOnly="0" labelOnly="1" outline="0" fieldPosition="0">
        <references count="1">
          <reference field="4294967294" count="1">
            <x v="4"/>
          </reference>
        </references>
      </pivotArea>
    </format>
    <format dxfId="263">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21"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16"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3">
        <item x="0"/>
        <item x="2"/>
        <item m="1" x="167"/>
        <item x="3"/>
        <item x="4"/>
        <item x="5"/>
        <item x="6"/>
        <item m="1" x="117"/>
        <item x="7"/>
        <item x="8"/>
        <item m="1" x="141"/>
        <item m="1" x="144"/>
        <item x="9"/>
        <item x="10"/>
        <item m="1" x="118"/>
        <item x="11"/>
        <item x="12"/>
        <item x="13"/>
        <item x="14"/>
        <item x="15"/>
        <item x="16"/>
        <item x="17"/>
        <item x="24"/>
        <item x="25"/>
        <item x="26"/>
        <item x="27"/>
        <item x="28"/>
        <item x="29"/>
        <item x="30"/>
        <item m="1" x="169"/>
        <item m="1" x="131"/>
        <item m="1" x="119"/>
        <item x="31"/>
        <item m="1" x="135"/>
        <item x="32"/>
        <item x="33"/>
        <item m="1" x="154"/>
        <item x="42"/>
        <item x="43"/>
        <item x="44"/>
        <item m="1" x="136"/>
        <item x="45"/>
        <item m="1" x="125"/>
        <item m="1" x="150"/>
        <item x="48"/>
        <item m="1" x="104"/>
        <item x="49"/>
        <item x="50"/>
        <item x="51"/>
        <item x="52"/>
        <item x="53"/>
        <item x="54"/>
        <item x="55"/>
        <item m="1" x="153"/>
        <item x="62"/>
        <item x="63"/>
        <item x="64"/>
        <item x="65"/>
        <item x="66"/>
        <item x="67"/>
        <item x="69"/>
        <item x="79"/>
        <item m="1" x="110"/>
        <item m="1" x="155"/>
        <item m="1" x="107"/>
        <item m="1" x="123"/>
        <item x="80"/>
        <item x="81"/>
        <item x="83"/>
        <item x="84"/>
        <item m="1" x="128"/>
        <item m="1" x="168"/>
        <item m="1" x="140"/>
        <item m="1" x="162"/>
        <item x="85"/>
        <item x="68"/>
        <item m="1" x="124"/>
        <item x="1"/>
        <item x="18"/>
        <item x="46"/>
        <item m="1" x="146"/>
        <item m="1" x="139"/>
        <item m="1" x="142"/>
        <item m="1" x="149"/>
        <item m="1" x="109"/>
        <item m="1" x="160"/>
        <item m="1" x="105"/>
        <item m="1" x="156"/>
        <item m="1" x="166"/>
        <item x="82"/>
        <item x="87"/>
        <item x="56"/>
        <item m="1" x="151"/>
        <item m="1" x="157"/>
        <item x="86"/>
        <item m="1" x="143"/>
        <item m="1" x="147"/>
        <item m="1" x="145"/>
        <item m="1" x="129"/>
        <item x="94"/>
        <item m="1" x="114"/>
        <item m="1" x="127"/>
        <item x="95"/>
        <item m="1" x="152"/>
        <item x="70"/>
        <item m="1" x="130"/>
        <item x="88"/>
        <item m="1" x="115"/>
        <item m="1" x="137"/>
        <item x="19"/>
        <item m="1" x="126"/>
        <item m="1" x="111"/>
        <item m="1" x="158"/>
        <item x="34"/>
        <item x="96"/>
        <item m="1" x="161"/>
        <item x="47"/>
        <item x="71"/>
        <item m="1" x="163"/>
        <item x="35"/>
        <item m="1" x="165"/>
        <item x="72"/>
        <item m="1" x="121"/>
        <item x="97"/>
        <item x="98"/>
        <item x="99"/>
        <item m="1" x="159"/>
        <item m="1" x="134"/>
        <item x="89"/>
        <item x="100"/>
        <item m="1" x="171"/>
        <item x="73"/>
        <item m="1" x="133"/>
        <item x="101"/>
        <item m="1" x="138"/>
        <item m="1" x="122"/>
        <item x="102"/>
        <item m="1" x="116"/>
        <item m="1" x="108"/>
        <item x="20"/>
        <item x="36"/>
        <item m="1" x="164"/>
        <item x="90"/>
        <item m="1" x="148"/>
        <item x="57"/>
        <item x="91"/>
        <item m="1" x="132"/>
        <item m="1" x="113"/>
        <item m="1" x="170"/>
        <item x="21"/>
        <item x="74"/>
        <item m="1" x="112"/>
        <item x="103"/>
        <item x="59"/>
        <item x="60"/>
        <item x="58"/>
        <item x="22"/>
        <item x="92"/>
        <item x="23"/>
        <item x="75"/>
        <item x="77"/>
        <item x="76"/>
        <item m="1" x="120"/>
        <item x="93"/>
        <item x="37"/>
        <item x="38"/>
        <item x="39"/>
        <item x="40"/>
        <item x="41"/>
        <item m="1" x="106"/>
        <item x="78"/>
        <item x="6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3">
        <item m="1" x="170"/>
        <item x="0"/>
        <item x="21"/>
        <item x="1"/>
        <item x="30"/>
        <item x="58"/>
        <item x="87"/>
        <item x="31"/>
        <item x="32"/>
        <item x="2"/>
        <item x="33"/>
        <item x="34"/>
        <item x="22"/>
        <item x="35"/>
        <item x="93"/>
        <item x="3"/>
        <item x="4"/>
        <item x="88"/>
        <item x="5"/>
        <item x="89"/>
        <item x="59"/>
        <item x="36"/>
        <item x="37"/>
        <item x="47"/>
        <item x="90"/>
        <item x="23"/>
        <item x="60"/>
        <item x="61"/>
        <item x="38"/>
        <item x="54"/>
        <item x="55"/>
        <item x="56"/>
        <item x="39"/>
        <item x="57"/>
        <item x="48"/>
        <item x="91"/>
        <item x="92"/>
        <item x="103"/>
        <item x="49"/>
        <item x="50"/>
        <item x="40"/>
        <item x="62"/>
        <item x="24"/>
        <item x="41"/>
        <item x="6"/>
        <item x="7"/>
        <item x="8"/>
        <item x="9"/>
        <item x="43"/>
        <item x="44"/>
        <item x="46"/>
        <item x="99"/>
        <item x="51"/>
        <item x="52"/>
        <item x="53"/>
        <item x="63"/>
        <item x="104"/>
        <item x="11"/>
        <item x="94"/>
        <item x="12"/>
        <item x="13"/>
        <item x="154"/>
        <item x="100"/>
        <item x="95"/>
        <item x="101"/>
        <item x="102"/>
        <item m="1" x="166"/>
        <item x="10"/>
        <item x="96"/>
        <item x="42"/>
        <item x="148"/>
        <item x="150"/>
        <item x="64"/>
        <item x="45"/>
        <item x="105"/>
        <item x="14"/>
        <item x="65"/>
        <item x="151"/>
        <item x="25"/>
        <item x="15"/>
        <item x="17"/>
        <item x="152"/>
        <item m="1" x="167"/>
        <item x="66"/>
        <item x="18"/>
        <item x="19"/>
        <item x="20"/>
        <item x="98"/>
        <item x="153"/>
        <item x="68"/>
        <item x="69"/>
        <item x="70"/>
        <item x="71"/>
        <item x="72"/>
        <item x="67"/>
        <item x="73"/>
        <item x="74"/>
        <item x="75"/>
        <item x="149"/>
        <item x="76"/>
        <item x="106"/>
        <item x="77"/>
        <item x="26"/>
        <item x="107"/>
        <item x="79"/>
        <item x="147"/>
        <item x="78"/>
        <item x="80"/>
        <item x="81"/>
        <item x="82"/>
        <item x="27"/>
        <item x="83"/>
        <item x="84"/>
        <item x="29"/>
        <item x="28"/>
        <item x="108"/>
        <item x="85"/>
        <item x="86"/>
        <item x="155"/>
        <item x="109"/>
        <item x="156"/>
        <item x="110"/>
        <item x="16"/>
        <item x="157"/>
        <item m="1" x="169"/>
        <item m="1" x="186"/>
        <item x="158"/>
        <item x="97"/>
        <item m="1" x="183"/>
        <item x="162"/>
        <item x="111"/>
        <item x="112"/>
        <item x="113"/>
        <item x="159"/>
        <item x="160"/>
        <item x="114"/>
        <item x="115"/>
        <item m="1" x="192"/>
        <item x="161"/>
        <item x="163"/>
        <item x="164"/>
        <item x="165"/>
        <item m="1" x="177"/>
        <item x="116"/>
        <item m="1" x="188"/>
        <item x="117"/>
        <item m="1" x="187"/>
        <item m="1" x="185"/>
        <item x="118"/>
        <item m="1" x="180"/>
        <item x="119"/>
        <item x="120"/>
        <item m="1" x="184"/>
        <item x="121"/>
        <item m="1" x="181"/>
        <item m="1" x="189"/>
        <item x="122"/>
        <item m="1" x="182"/>
        <item x="123"/>
        <item m="1" x="191"/>
        <item x="124"/>
        <item m="1" x="168"/>
        <item m="1" x="171"/>
        <item m="1" x="173"/>
        <item m="1" x="190"/>
        <item m="1" x="174"/>
        <item m="1" x="178"/>
        <item x="125"/>
        <item m="1" x="176"/>
        <item m="1" x="179"/>
        <item x="126"/>
        <item x="127"/>
        <item x="128"/>
        <item m="1" x="175"/>
        <item m="1" x="172"/>
        <item x="129"/>
        <item x="130"/>
        <item x="131"/>
        <item x="132"/>
        <item x="133"/>
        <item x="134"/>
        <item x="135"/>
        <item x="136"/>
        <item x="137"/>
        <item x="138"/>
        <item x="139"/>
        <item x="140"/>
        <item x="141"/>
        <item x="142"/>
        <item x="143"/>
        <item x="144"/>
        <item x="145"/>
        <item x="146"/>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02">
        <item x="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s>
    </pivotField>
    <pivotField axis="axisRow" compact="0" outline="0" showAll="0" defaultSubtotal="0">
      <items count="1471">
        <item x="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s>
    </pivotField>
    <pivotField axis="axisRow" compact="0" outline="0" showAll="0">
      <items count="141">
        <item x="29"/>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12">
    <i>
      <x/>
      <x v="1"/>
      <x v="1"/>
      <x v="1"/>
      <x v="1"/>
    </i>
    <i r="1">
      <x v="3"/>
      <x v="2"/>
      <x v="2"/>
      <x v="2"/>
    </i>
    <i r="1">
      <x v="9"/>
      <x v="3"/>
      <x v="3"/>
      <x v="1"/>
    </i>
    <i r="1">
      <x v="15"/>
      <x v="4"/>
      <x v="4"/>
      <x v="1"/>
    </i>
    <i r="1">
      <x v="16"/>
      <x v="5"/>
      <x v="5"/>
      <x v="2"/>
    </i>
    <i r="1">
      <x v="18"/>
      <x v="6"/>
      <x v="6"/>
      <x v="3"/>
    </i>
    <i r="1">
      <x v="44"/>
      <x v="7"/>
      <x v="7"/>
      <x v="2"/>
    </i>
    <i r="1">
      <x v="45"/>
      <x v="8"/>
      <x v="8"/>
      <x v="1"/>
    </i>
    <i r="1">
      <x v="46"/>
      <x v="9"/>
      <x v="9"/>
      <x v="2"/>
    </i>
    <i r="1">
      <x v="47"/>
      <x v="10"/>
      <x v="10"/>
      <x v="4"/>
    </i>
    <i r="1">
      <x v="57"/>
      <x v="12"/>
      <x v="12"/>
      <x v="2"/>
    </i>
    <i r="1">
      <x v="59"/>
      <x v="13"/>
      <x v="13"/>
      <x v="6"/>
    </i>
    <i r="1">
      <x v="60"/>
      <x v="14"/>
      <x v="14"/>
      <x v="2"/>
    </i>
    <i r="1">
      <x v="67"/>
      <x v="11"/>
      <x v="11"/>
      <x v="5"/>
    </i>
    <i r="1">
      <x v="75"/>
      <x v="15"/>
      <x v="15"/>
      <x v="2"/>
    </i>
    <i r="1">
      <x v="79"/>
      <x v="16"/>
      <x v="16"/>
      <x v="1"/>
    </i>
    <i r="1">
      <x v="80"/>
      <x v="18"/>
      <x v="18"/>
      <x v="2"/>
    </i>
    <i r="1">
      <x v="84"/>
      <x v="19"/>
      <x v="19"/>
      <x v="8"/>
    </i>
    <i r="1">
      <x v="85"/>
      <x v="20"/>
      <x v="20"/>
      <x v="9"/>
    </i>
    <i r="1">
      <x v="86"/>
      <x v="21"/>
      <x v="21"/>
      <x v="9"/>
    </i>
    <i r="1">
      <x v="122"/>
      <x v="17"/>
      <x v="17"/>
      <x v="7"/>
    </i>
    <i t="default">
      <x/>
    </i>
    <i>
      <x v="1"/>
      <x v="2"/>
      <x v="23"/>
      <x v="23"/>
      <x v="11"/>
    </i>
    <i r="1">
      <x v="12"/>
      <x v="24"/>
      <x v="24"/>
      <x v="12"/>
    </i>
    <i r="1">
      <x v="25"/>
      <x v="25"/>
      <x v="25"/>
      <x v="13"/>
    </i>
    <i r="1">
      <x v="42"/>
      <x v="26"/>
      <x v="26"/>
      <x v="14"/>
    </i>
    <i r="1">
      <x v="75"/>
      <x v="27"/>
      <x v="27"/>
      <x v="12"/>
    </i>
    <i r="1">
      <x v="78"/>
      <x v="28"/>
      <x v="28"/>
      <x v="14"/>
    </i>
    <i r="1">
      <x v="102"/>
      <x v="29"/>
      <x v="29"/>
      <x v="14"/>
    </i>
    <i r="1">
      <x v="110"/>
      <x v="30"/>
      <x v="30"/>
      <x v="12"/>
    </i>
    <i r="1">
      <x v="113"/>
      <x v="32"/>
      <x v="32"/>
      <x v="12"/>
    </i>
    <i r="1">
      <x v="114"/>
      <x v="31"/>
      <x v="31"/>
      <x v="11"/>
    </i>
    <i t="default">
      <x v="1"/>
    </i>
    <i>
      <x v="3"/>
      <x v="4"/>
      <x v="33"/>
      <x v="33"/>
      <x v="3"/>
    </i>
    <i r="1">
      <x v="7"/>
      <x v="34"/>
      <x v="34"/>
      <x v="15"/>
    </i>
    <i r="1">
      <x v="8"/>
      <x v="35"/>
      <x v="35"/>
      <x v="3"/>
    </i>
    <i r="1">
      <x v="10"/>
      <x v="36"/>
      <x v="36"/>
      <x v="15"/>
    </i>
    <i r="1">
      <x v="11"/>
      <x v="37"/>
      <x v="37"/>
      <x v="16"/>
    </i>
    <i r="1">
      <x v="13"/>
      <x v="38"/>
      <x v="38"/>
      <x v="3"/>
    </i>
    <i r="1">
      <x v="21"/>
      <x v="39"/>
      <x v="39"/>
      <x v="3"/>
    </i>
    <i r="1">
      <x v="22"/>
      <x v="40"/>
      <x v="40"/>
      <x v="15"/>
    </i>
    <i r="1">
      <x v="28"/>
      <x v="41"/>
      <x v="41"/>
      <x v="3"/>
    </i>
    <i r="1">
      <x v="32"/>
      <x v="42"/>
      <x v="42"/>
      <x v="17"/>
    </i>
    <i r="1">
      <x v="40"/>
      <x v="43"/>
      <x v="43"/>
      <x v="3"/>
    </i>
    <i r="1">
      <x v="43"/>
      <x v="44"/>
      <x v="44"/>
      <x v="3"/>
    </i>
    <i r="1">
      <x v="44"/>
      <x v="45"/>
      <x v="45"/>
      <x v="18"/>
    </i>
    <i r="1">
      <x v="45"/>
      <x v="46"/>
      <x v="46"/>
      <x v="3"/>
    </i>
    <i r="1">
      <x v="46"/>
      <x v="47"/>
      <x v="47"/>
      <x v="3"/>
    </i>
    <i r="1">
      <x v="47"/>
      <x v="48"/>
      <x v="48"/>
      <x v="17"/>
    </i>
    <i r="1">
      <x v="48"/>
      <x v="50"/>
      <x v="50"/>
      <x v="20"/>
    </i>
    <i r="1">
      <x v="49"/>
      <x v="51"/>
      <x v="51"/>
      <x v="2"/>
    </i>
    <i r="1">
      <x v="50"/>
      <x v="53"/>
      <x v="53"/>
      <x v="21"/>
    </i>
    <i r="1">
      <x v="69"/>
      <x v="49"/>
      <x v="49"/>
      <x v="19"/>
    </i>
    <i r="1">
      <x v="73"/>
      <x v="52"/>
      <x v="52"/>
      <x v="16"/>
    </i>
    <i t="default">
      <x v="3"/>
    </i>
    <i>
      <x v="4"/>
      <x v="4"/>
      <x v="54"/>
      <x v="54"/>
      <x v="3"/>
    </i>
    <i r="1">
      <x v="23"/>
      <x v="55"/>
      <x v="55"/>
      <x v="3"/>
    </i>
    <i r="1">
      <x v="34"/>
      <x v="56"/>
      <x v="56"/>
      <x v="20"/>
    </i>
    <i r="1">
      <x v="38"/>
      <x v="57"/>
      <x v="57"/>
      <x v="16"/>
    </i>
    <i r="1">
      <x v="39"/>
      <x v="58"/>
      <x v="58"/>
      <x v="17"/>
    </i>
    <i r="1">
      <x v="47"/>
      <x v="59"/>
      <x v="59"/>
      <x v="3"/>
    </i>
    <i r="1">
      <x v="48"/>
      <x v="60"/>
      <x v="60"/>
      <x v="3"/>
    </i>
    <i r="1">
      <x v="52"/>
      <x v="62"/>
      <x v="62"/>
      <x v="16"/>
    </i>
    <i r="1">
      <x v="53"/>
      <x v="63"/>
      <x v="63"/>
      <x v="20"/>
    </i>
    <i r="1">
      <x v="54"/>
      <x v="64"/>
      <x v="64"/>
      <x v="20"/>
    </i>
    <i r="1">
      <x v="73"/>
      <x v="61"/>
      <x v="61"/>
      <x v="19"/>
    </i>
    <i t="default">
      <x v="4"/>
    </i>
    <i>
      <x v="5"/>
      <x v="1"/>
      <x v="65"/>
      <x v="65"/>
      <x v="2"/>
    </i>
    <i r="1">
      <x v="15"/>
      <x v="66"/>
      <x v="66"/>
      <x v="2"/>
    </i>
    <i r="1">
      <x v="16"/>
      <x v="67"/>
      <x v="67"/>
      <x v="22"/>
    </i>
    <i r="1">
      <x v="29"/>
      <x v="68"/>
      <x v="68"/>
      <x v="1"/>
    </i>
    <i r="1">
      <x v="30"/>
      <x v="69"/>
      <x v="69"/>
      <x v="23"/>
    </i>
    <i r="1">
      <x v="31"/>
      <x v="70"/>
      <x v="70"/>
      <x v="24"/>
    </i>
    <i r="1">
      <x v="33"/>
      <x v="71"/>
      <x v="71"/>
      <x v="2"/>
    </i>
    <i t="default">
      <x v="5"/>
    </i>
    <i>
      <x v="6"/>
      <x v="2"/>
      <x v="72"/>
      <x v="72"/>
      <x v="2"/>
    </i>
    <i r="1">
      <x v="5"/>
      <x v="73"/>
      <x v="73"/>
      <x v="2"/>
    </i>
    <i r="1">
      <x v="12"/>
      <x v="74"/>
      <x v="74"/>
      <x v="1"/>
    </i>
    <i r="1">
      <x v="13"/>
      <x v="75"/>
      <x v="75"/>
      <x v="2"/>
    </i>
    <i r="1">
      <x v="15"/>
      <x v="76"/>
      <x v="76"/>
      <x v="2"/>
    </i>
    <i r="1">
      <x v="16"/>
      <x v="77"/>
      <x v="77"/>
      <x v="9"/>
    </i>
    <i r="1">
      <x v="20"/>
      <x v="78"/>
      <x v="78"/>
      <x v="1"/>
    </i>
    <i r="1">
      <x v="21"/>
      <x v="79"/>
      <x v="79"/>
      <x v="2"/>
    </i>
    <i r="1">
      <x v="23"/>
      <x v="80"/>
      <x v="80"/>
      <x v="2"/>
    </i>
    <i r="1">
      <x v="25"/>
      <x v="81"/>
      <x v="81"/>
      <x v="9"/>
    </i>
    <i r="1">
      <x v="26"/>
      <x v="82"/>
      <x v="82"/>
      <x v="1"/>
    </i>
    <i r="1">
      <x v="27"/>
      <x v="83"/>
      <x v="83"/>
      <x v="2"/>
    </i>
    <i r="1">
      <x v="33"/>
      <x v="84"/>
      <x v="84"/>
      <x v="2"/>
    </i>
    <i r="1">
      <x v="34"/>
      <x v="85"/>
      <x v="85"/>
      <x v="2"/>
    </i>
    <i r="1">
      <x v="39"/>
      <x v="86"/>
      <x v="86"/>
      <x v="18"/>
    </i>
    <i r="1">
      <x v="41"/>
      <x v="87"/>
      <x v="87"/>
      <x v="2"/>
    </i>
    <i r="1">
      <x v="43"/>
      <x v="88"/>
      <x v="88"/>
      <x v="2"/>
    </i>
    <i r="1">
      <x v="44"/>
      <x v="89"/>
      <x v="89"/>
      <x v="2"/>
    </i>
    <i r="1">
      <x v="49"/>
      <x v="91"/>
      <x v="91"/>
      <x v="2"/>
    </i>
    <i r="1">
      <x v="55"/>
      <x v="93"/>
      <x v="93"/>
      <x v="20"/>
    </i>
    <i r="1">
      <x v="59"/>
      <x v="94"/>
      <x v="94"/>
      <x v="1"/>
    </i>
    <i r="1">
      <x v="67"/>
      <x v="90"/>
      <x v="90"/>
      <x v="2"/>
    </i>
    <i r="1">
      <x v="72"/>
      <x v="95"/>
      <x v="95"/>
      <x v="1"/>
    </i>
    <i r="1">
      <x v="73"/>
      <x v="92"/>
      <x v="92"/>
      <x v="2"/>
    </i>
    <i r="1">
      <x v="75"/>
      <x v="96"/>
      <x v="96"/>
      <x v="2"/>
    </i>
    <i r="1">
      <x v="76"/>
      <x v="97"/>
      <x v="97"/>
      <x v="2"/>
    </i>
    <i r="1">
      <x v="83"/>
      <x v="99"/>
      <x v="99"/>
      <x v="20"/>
    </i>
    <i r="1">
      <x v="84"/>
      <x v="98"/>
      <x v="98"/>
      <x v="1"/>
    </i>
    <i r="1">
      <x v="86"/>
      <x v="100"/>
      <x v="100"/>
      <x v="2"/>
    </i>
    <i r="1">
      <x v="89"/>
      <x v="102"/>
      <x v="102"/>
      <x v="2"/>
    </i>
    <i r="1">
      <x v="90"/>
      <x v="103"/>
      <x v="103"/>
      <x v="1"/>
    </i>
    <i r="1">
      <x v="91"/>
      <x v="104"/>
      <x v="104"/>
      <x v="2"/>
    </i>
    <i r="1">
      <x v="92"/>
      <x v="105"/>
      <x v="105"/>
      <x v="2"/>
    </i>
    <i r="1">
      <x v="93"/>
      <x v="106"/>
      <x v="106"/>
      <x v="25"/>
    </i>
    <i r="1">
      <x v="94"/>
      <x v="101"/>
      <x v="101"/>
      <x v="1"/>
    </i>
    <i r="1">
      <x v="95"/>
      <x v="107"/>
      <x v="107"/>
      <x v="26"/>
    </i>
    <i r="1">
      <x v="96"/>
      <x v="108"/>
      <x v="108"/>
      <x v="27"/>
    </i>
    <i r="1">
      <x v="97"/>
      <x v="109"/>
      <x v="109"/>
      <x v="1"/>
    </i>
    <i r="1">
      <x v="99"/>
      <x v="110"/>
      <x v="110"/>
      <x v="1"/>
    </i>
    <i r="1">
      <x v="101"/>
      <x v="111"/>
      <x v="111"/>
      <x v="1"/>
    </i>
    <i r="1">
      <x v="104"/>
      <x v="113"/>
      <x v="113"/>
      <x v="2"/>
    </i>
    <i r="1">
      <x v="106"/>
      <x v="112"/>
      <x v="112"/>
      <x v="2"/>
    </i>
    <i r="1">
      <x v="107"/>
      <x v="96"/>
      <x v="114"/>
      <x v="25"/>
    </i>
    <i r="1">
      <x v="108"/>
      <x v="114"/>
      <x v="115"/>
      <x v="9"/>
    </i>
    <i r="1">
      <x v="109"/>
      <x v="115"/>
      <x v="116"/>
      <x v="2"/>
    </i>
    <i r="1">
      <x v="110"/>
      <x v="116"/>
      <x v="117"/>
      <x v="28"/>
    </i>
    <i r="1">
      <x v="111"/>
      <x v="117"/>
      <x v="118"/>
      <x v="2"/>
    </i>
    <i r="1">
      <x v="112"/>
      <x v="118"/>
      <x v="119"/>
      <x v="2"/>
    </i>
    <i r="1">
      <x v="113"/>
      <x v="119"/>
      <x v="120"/>
      <x v="2"/>
    </i>
    <i r="1">
      <x v="116"/>
      <x v="120"/>
      <x v="121"/>
      <x v="29"/>
    </i>
    <i r="1">
      <x v="117"/>
      <x/>
      <x/>
      <x/>
    </i>
    <i t="default">
      <x v="6"/>
    </i>
    <i>
      <x v="8"/>
      <x v="1"/>
      <x v="121"/>
      <x v="122"/>
      <x v="10"/>
    </i>
    <i r="1">
      <x v="6"/>
      <x v="122"/>
      <x v="123"/>
      <x v="12"/>
    </i>
    <i r="1">
      <x v="9"/>
      <x v="123"/>
      <x v="124"/>
      <x v="10"/>
    </i>
    <i r="1">
      <x v="17"/>
      <x v="32"/>
      <x v="125"/>
      <x v="12"/>
    </i>
    <i r="1">
      <x v="18"/>
      <x v="124"/>
      <x v="126"/>
      <x v="12"/>
    </i>
    <i r="1">
      <x v="19"/>
      <x v="125"/>
      <x v="127"/>
      <x v="12"/>
    </i>
    <i r="1">
      <x v="23"/>
      <x v="126"/>
      <x v="128"/>
      <x v="14"/>
    </i>
    <i r="1">
      <x v="24"/>
      <x v="32"/>
      <x v="129"/>
      <x v="12"/>
    </i>
    <i r="1">
      <x v="25"/>
      <x v="127"/>
      <x v="130"/>
      <x v="14"/>
    </i>
    <i r="1">
      <x v="26"/>
      <x v="128"/>
      <x v="131"/>
      <x v="12"/>
    </i>
    <i r="1">
      <x v="27"/>
      <x v="129"/>
      <x v="132"/>
      <x v="14"/>
    </i>
    <i r="1">
      <x v="28"/>
      <x v="130"/>
      <x v="133"/>
      <x v="10"/>
    </i>
    <i r="1">
      <x v="29"/>
      <x v="131"/>
      <x v="134"/>
      <x v="12"/>
    </i>
    <i r="1">
      <x v="32"/>
      <x v="132"/>
      <x v="135"/>
      <x v="20"/>
    </i>
    <i r="1">
      <x v="33"/>
      <x v="133"/>
      <x v="136"/>
      <x v="12"/>
    </i>
    <i r="1">
      <x v="35"/>
      <x v="134"/>
      <x v="137"/>
      <x v="12"/>
    </i>
    <i r="1">
      <x v="36"/>
      <x v="135"/>
      <x v="138"/>
      <x v="12"/>
    </i>
    <i t="default">
      <x v="8"/>
    </i>
    <i>
      <x v="9"/>
      <x v="3"/>
      <x v="136"/>
      <x v="139"/>
      <x v="16"/>
    </i>
    <i r="1">
      <x v="7"/>
      <x v="137"/>
      <x v="140"/>
      <x v="20"/>
    </i>
    <i r="1">
      <x v="9"/>
      <x v="138"/>
      <x v="141"/>
      <x v="16"/>
    </i>
    <i r="1">
      <x v="10"/>
      <x v="139"/>
      <x v="142"/>
      <x v="20"/>
    </i>
    <i r="1">
      <x v="14"/>
      <x v="140"/>
      <x v="143"/>
      <x v="3"/>
    </i>
    <i r="1">
      <x v="15"/>
      <x v="141"/>
      <x v="144"/>
      <x v="3"/>
    </i>
    <i r="1">
      <x v="20"/>
      <x v="142"/>
      <x v="145"/>
      <x v="3"/>
    </i>
    <i r="1">
      <x v="22"/>
      <x v="143"/>
      <x v="146"/>
      <x v="15"/>
    </i>
    <i r="1">
      <x v="23"/>
      <x v="144"/>
      <x v="147"/>
      <x v="3"/>
    </i>
    <i r="1">
      <x v="25"/>
      <x v="145"/>
      <x v="148"/>
      <x v="3"/>
    </i>
    <i r="1">
      <x v="26"/>
      <x v="146"/>
      <x v="149"/>
      <x v="16"/>
    </i>
    <i r="1">
      <x v="29"/>
      <x v="56"/>
      <x v="150"/>
      <x v="17"/>
    </i>
    <i r="1">
      <x v="31"/>
      <x v="147"/>
      <x v="151"/>
      <x v="17"/>
    </i>
    <i r="1">
      <x v="32"/>
      <x v="56"/>
      <x v="152"/>
      <x v="3"/>
    </i>
    <i r="1">
      <x v="39"/>
      <x v="148"/>
      <x v="153"/>
      <x v="16"/>
    </i>
    <i r="1">
      <x v="44"/>
      <x v="149"/>
      <x v="154"/>
      <x v="16"/>
    </i>
    <i r="1">
      <x v="46"/>
      <x v="150"/>
      <x v="155"/>
      <x v="17"/>
    </i>
    <i r="1">
      <x v="50"/>
      <x v="152"/>
      <x v="157"/>
      <x v="30"/>
    </i>
    <i r="1">
      <x v="58"/>
      <x v="153"/>
      <x v="158"/>
      <x v="3"/>
    </i>
    <i r="1">
      <x v="59"/>
      <x v="154"/>
      <x v="159"/>
      <x v="16"/>
    </i>
    <i r="1">
      <x v="63"/>
      <x v="155"/>
      <x v="160"/>
      <x v="31"/>
    </i>
    <i r="1">
      <x v="67"/>
      <x v="151"/>
      <x v="156"/>
      <x v="20"/>
    </i>
    <i t="default">
      <x v="9"/>
    </i>
    <i>
      <x v="12"/>
      <x v="1"/>
      <x v="156"/>
      <x v="161"/>
      <x v="10"/>
    </i>
    <i r="1">
      <x v="3"/>
      <x v="157"/>
      <x v="162"/>
      <x v="11"/>
    </i>
    <i r="1">
      <x v="22"/>
      <x v="158"/>
      <x v="163"/>
      <x v="11"/>
    </i>
    <i r="1">
      <x v="25"/>
      <x v="159"/>
      <x v="164"/>
      <x v="20"/>
    </i>
    <i r="1">
      <x v="29"/>
      <x v="160"/>
      <x v="165"/>
      <x v="20"/>
    </i>
    <i r="1">
      <x v="35"/>
      <x v="162"/>
      <x v="167"/>
      <x v="11"/>
    </i>
    <i r="1">
      <x v="45"/>
      <x v="163"/>
      <x v="168"/>
      <x v="11"/>
    </i>
    <i r="1">
      <x v="68"/>
      <x v="161"/>
      <x v="166"/>
      <x v="14"/>
    </i>
    <i r="1">
      <x v="72"/>
      <x v="164"/>
      <x v="169"/>
      <x v="11"/>
    </i>
    <i r="1">
      <x v="87"/>
      <x/>
      <x/>
      <x/>
    </i>
    <i r="1">
      <x v="127"/>
      <x v="165"/>
      <x v="170"/>
      <x v="32"/>
    </i>
    <i t="default">
      <x v="12"/>
    </i>
    <i>
      <x v="13"/>
      <x v="1"/>
      <x v="166"/>
      <x v="171"/>
      <x v="12"/>
    </i>
    <i r="1">
      <x v="13"/>
      <x v="167"/>
      <x v="172"/>
      <x v="20"/>
    </i>
    <i t="default">
      <x v="13"/>
    </i>
    <i>
      <x v="15"/>
      <x v="1"/>
      <x v="168"/>
      <x v="173"/>
      <x v="11"/>
    </i>
    <i r="1">
      <x v="10"/>
      <x v="169"/>
      <x v="174"/>
      <x v="14"/>
    </i>
    <i r="1">
      <x v="11"/>
      <x v="170"/>
      <x v="175"/>
      <x v="14"/>
    </i>
    <i t="default">
      <x v="15"/>
    </i>
    <i>
      <x v="16"/>
      <x v="1"/>
      <x v="171"/>
      <x v="176"/>
      <x v="12"/>
    </i>
    <i t="default">
      <x v="16"/>
    </i>
    <i>
      <x v="17"/>
      <x v="1"/>
      <x v="172"/>
      <x v="177"/>
      <x v="10"/>
    </i>
    <i r="1">
      <x v="2"/>
      <x v="173"/>
      <x v="178"/>
      <x v="20"/>
    </i>
    <i r="1">
      <x v="3"/>
      <x v="174"/>
      <x v="179"/>
      <x v="10"/>
    </i>
    <i r="1">
      <x v="6"/>
      <x v="2"/>
      <x v="180"/>
      <x v="13"/>
    </i>
    <i r="1">
      <x v="13"/>
      <x v="175"/>
      <x v="181"/>
      <x v="33"/>
    </i>
    <i r="1">
      <x v="16"/>
      <x v="176"/>
      <x v="182"/>
      <x v="20"/>
    </i>
    <i r="1">
      <x v="17"/>
      <x v="177"/>
      <x v="183"/>
      <x v="13"/>
    </i>
    <i r="1">
      <x v="18"/>
      <x v="178"/>
      <x v="184"/>
      <x v="10"/>
    </i>
    <i t="default">
      <x v="17"/>
    </i>
    <i>
      <x v="18"/>
      <x v="6"/>
      <x v="179"/>
      <x v="185"/>
      <x v="20"/>
    </i>
    <i r="1">
      <x v="51"/>
      <x v="181"/>
      <x v="187"/>
      <x v="34"/>
    </i>
    <i r="1">
      <x v="52"/>
      <x v="182"/>
      <x v="188"/>
      <x v="33"/>
    </i>
    <i r="1">
      <x v="57"/>
      <x v="183"/>
      <x v="189"/>
      <x v="20"/>
    </i>
    <i r="1">
      <x v="59"/>
      <x v="184"/>
      <x v="190"/>
      <x v="20"/>
    </i>
    <i r="1">
      <x v="62"/>
      <x v="185"/>
      <x v="191"/>
      <x v="20"/>
    </i>
    <i r="1">
      <x v="64"/>
      <x v="186"/>
      <x v="192"/>
      <x v="20"/>
    </i>
    <i r="1">
      <x v="65"/>
      <x v="187"/>
      <x v="193"/>
      <x v="11"/>
    </i>
    <i r="1">
      <x v="73"/>
      <x v="180"/>
      <x v="186"/>
      <x v="11"/>
    </i>
    <i t="default">
      <x v="18"/>
    </i>
    <i>
      <x v="19"/>
      <x v="3"/>
      <x v="188"/>
      <x v="194"/>
      <x v="3"/>
    </i>
    <i r="1">
      <x v="4"/>
      <x v="189"/>
      <x v="195"/>
      <x v="3"/>
    </i>
    <i r="1">
      <x v="7"/>
      <x v="190"/>
      <x v="196"/>
      <x v="35"/>
    </i>
    <i r="1">
      <x v="8"/>
      <x v="191"/>
      <x v="197"/>
      <x v="16"/>
    </i>
    <i r="1">
      <x v="10"/>
      <x v="192"/>
      <x v="198"/>
      <x v="35"/>
    </i>
    <i r="1">
      <x v="12"/>
      <x v="193"/>
      <x v="199"/>
      <x v="35"/>
    </i>
    <i r="1">
      <x v="13"/>
      <x v="147"/>
      <x v="200"/>
      <x v="35"/>
    </i>
    <i r="1">
      <x v="14"/>
      <x v="194"/>
      <x v="201"/>
      <x v="12"/>
    </i>
    <i r="1">
      <x v="16"/>
      <x v="195"/>
      <x v="202"/>
      <x v="36"/>
    </i>
    <i r="1">
      <x v="18"/>
      <x v="196"/>
      <x v="203"/>
      <x v="37"/>
    </i>
    <i r="1">
      <x v="20"/>
      <x v="197"/>
      <x v="204"/>
      <x v="35"/>
    </i>
    <i r="1">
      <x v="25"/>
      <x v="198"/>
      <x v="205"/>
      <x v="37"/>
    </i>
    <i r="1">
      <x v="26"/>
      <x v="199"/>
      <x v="206"/>
      <x v="35"/>
    </i>
    <i r="1">
      <x v="27"/>
      <x v="200"/>
      <x v="207"/>
      <x v="3"/>
    </i>
    <i r="1">
      <x v="29"/>
      <x v="201"/>
      <x v="208"/>
      <x v="3"/>
    </i>
    <i r="1">
      <x v="30"/>
      <x v="202"/>
      <x v="209"/>
      <x v="3"/>
    </i>
    <i r="1">
      <x v="31"/>
      <x v="203"/>
      <x v="210"/>
      <x v="3"/>
    </i>
    <i r="1">
      <x v="33"/>
      <x v="204"/>
      <x v="211"/>
      <x v="18"/>
    </i>
    <i r="1">
      <x v="34"/>
      <x v="191"/>
      <x v="212"/>
      <x v="18"/>
    </i>
    <i r="1">
      <x v="37"/>
      <x v="206"/>
      <x v="214"/>
      <x v="37"/>
    </i>
    <i r="1">
      <x v="39"/>
      <x v="207"/>
      <x v="215"/>
      <x v="22"/>
    </i>
    <i r="1">
      <x v="42"/>
      <x v="208"/>
      <x v="216"/>
      <x v="37"/>
    </i>
    <i r="1">
      <x v="68"/>
      <x v="205"/>
      <x v="213"/>
      <x v="37"/>
    </i>
    <i t="default">
      <x v="19"/>
    </i>
    <i>
      <x v="20"/>
      <x v="2"/>
      <x v="209"/>
      <x v="217"/>
      <x v="13"/>
    </i>
    <i r="1">
      <x v="3"/>
      <x v="210"/>
      <x v="218"/>
      <x v="13"/>
    </i>
    <i r="1">
      <x v="6"/>
      <x v="211"/>
      <x v="219"/>
      <x v="20"/>
    </i>
    <i r="1">
      <x v="7"/>
      <x v="212"/>
      <x v="220"/>
      <x v="11"/>
    </i>
    <i r="1">
      <x v="11"/>
      <x v="213"/>
      <x v="221"/>
      <x v="12"/>
    </i>
    <i r="1">
      <x v="13"/>
      <x v="214"/>
      <x v="222"/>
      <x v="33"/>
    </i>
    <i r="1">
      <x v="14"/>
      <x v="215"/>
      <x v="223"/>
      <x v="33"/>
    </i>
    <i r="1">
      <x v="17"/>
      <x v="216"/>
      <x v="224"/>
      <x v="11"/>
    </i>
    <i r="1">
      <x v="20"/>
      <x v="217"/>
      <x v="225"/>
      <x v="33"/>
    </i>
    <i r="1">
      <x v="21"/>
      <x v="218"/>
      <x v="226"/>
      <x v="11"/>
    </i>
    <i r="1">
      <x v="22"/>
      <x v="219"/>
      <x v="227"/>
      <x v="33"/>
    </i>
    <i r="1">
      <x v="24"/>
      <x v="220"/>
      <x v="228"/>
      <x v="13"/>
    </i>
    <i r="1">
      <x v="26"/>
      <x v="221"/>
      <x v="229"/>
      <x v="14"/>
    </i>
    <i r="1">
      <x v="27"/>
      <x v="222"/>
      <x v="230"/>
      <x v="20"/>
    </i>
    <i r="1">
      <x v="28"/>
      <x v="223"/>
      <x v="231"/>
      <x v="13"/>
    </i>
    <i r="1">
      <x v="30"/>
      <x v="224"/>
      <x v="232"/>
      <x v="12"/>
    </i>
    <i r="1">
      <x v="31"/>
      <x v="225"/>
      <x v="233"/>
      <x v="11"/>
    </i>
    <i r="1">
      <x v="34"/>
      <x v="226"/>
      <x v="234"/>
      <x v="14"/>
    </i>
    <i r="1">
      <x v="36"/>
      <x v="228"/>
      <x v="236"/>
      <x v="11"/>
    </i>
    <i r="1">
      <x v="37"/>
      <x v="229"/>
      <x v="237"/>
      <x v="20"/>
    </i>
    <i r="1">
      <x v="38"/>
      <x v="230"/>
      <x v="238"/>
      <x v="12"/>
    </i>
    <i r="1">
      <x v="68"/>
      <x v="227"/>
      <x v="235"/>
      <x v="11"/>
    </i>
    <i t="default">
      <x v="20"/>
    </i>
    <i>
      <x v="21"/>
      <x v="3"/>
      <x v="231"/>
      <x v="239"/>
      <x v="15"/>
    </i>
    <i t="default">
      <x v="21"/>
    </i>
    <i>
      <x v="22"/>
      <x v="2"/>
      <x v="292"/>
      <x v="301"/>
      <x v="22"/>
    </i>
    <i r="1">
      <x v="5"/>
      <x v="293"/>
      <x v="302"/>
      <x v="29"/>
    </i>
    <i r="1">
      <x v="6"/>
      <x v="294"/>
      <x v="303"/>
      <x v="20"/>
    </i>
    <i r="1">
      <x v="9"/>
      <x v="47"/>
      <x v="304"/>
      <x v="41"/>
    </i>
    <i r="1">
      <x v="10"/>
      <x v="295"/>
      <x v="305"/>
      <x v="20"/>
    </i>
    <i r="1">
      <x v="11"/>
      <x v="296"/>
      <x v="306"/>
      <x v="42"/>
    </i>
    <i r="1">
      <x v="15"/>
      <x v="297"/>
      <x v="307"/>
      <x v="20"/>
    </i>
    <i r="1">
      <x v="17"/>
      <x v="243"/>
      <x v="308"/>
      <x v="29"/>
    </i>
    <i r="1">
      <x v="19"/>
      <x v="298"/>
      <x v="309"/>
      <x v="29"/>
    </i>
    <i r="1">
      <x v="22"/>
      <x v="299"/>
      <x v="310"/>
      <x v="29"/>
    </i>
    <i r="1">
      <x v="24"/>
      <x v="300"/>
      <x v="311"/>
      <x v="20"/>
    </i>
    <i r="1">
      <x v="25"/>
      <x v="301"/>
      <x v="312"/>
      <x v="41"/>
    </i>
    <i r="1">
      <x v="26"/>
      <x v="302"/>
      <x v="313"/>
      <x v="41"/>
    </i>
    <i r="1">
      <x v="28"/>
      <x v="303"/>
      <x v="314"/>
      <x v="29"/>
    </i>
    <i r="1">
      <x v="29"/>
      <x v="304"/>
      <x v="315"/>
      <x v="43"/>
    </i>
    <i r="1">
      <x v="32"/>
      <x v="305"/>
      <x v="316"/>
      <x v="20"/>
    </i>
    <i r="1">
      <x v="35"/>
      <x v="306"/>
      <x v="317"/>
      <x v="20"/>
    </i>
    <i r="1">
      <x v="36"/>
      <x v="307"/>
      <x v="318"/>
      <x v="41"/>
    </i>
    <i r="1">
      <x v="38"/>
      <x v="308"/>
      <x v="319"/>
      <x v="20"/>
    </i>
    <i r="1">
      <x v="39"/>
      <x v="309"/>
      <x v="320"/>
      <x v="41"/>
    </i>
    <i r="1">
      <x v="42"/>
      <x v="310"/>
      <x v="321"/>
      <x v="41"/>
    </i>
    <i r="1">
      <x v="44"/>
      <x v="311"/>
      <x v="322"/>
      <x v="22"/>
    </i>
    <i r="1">
      <x v="45"/>
      <x v="312"/>
      <x v="323"/>
      <x v="43"/>
    </i>
    <i r="1">
      <x v="48"/>
      <x v="314"/>
      <x v="325"/>
      <x v="41"/>
    </i>
    <i r="1">
      <x v="49"/>
      <x v="315"/>
      <x v="326"/>
      <x v="20"/>
    </i>
    <i r="1">
      <x v="50"/>
      <x v="316"/>
      <x v="327"/>
      <x v="43"/>
    </i>
    <i r="1">
      <x v="51"/>
      <x v="32"/>
      <x v="328"/>
      <x v="41"/>
    </i>
    <i r="1">
      <x v="56"/>
      <x v="317"/>
      <x v="329"/>
      <x v="41"/>
    </i>
    <i r="1">
      <x v="59"/>
      <x v="318"/>
      <x v="330"/>
      <x v="41"/>
    </i>
    <i r="1">
      <x v="69"/>
      <x v="313"/>
      <x v="324"/>
      <x v="41"/>
    </i>
    <i r="1">
      <x v="72"/>
      <x v="319"/>
      <x v="331"/>
      <x v="41"/>
    </i>
    <i r="1">
      <x v="74"/>
      <x v="320"/>
      <x v="332"/>
      <x v="41"/>
    </i>
    <i r="1">
      <x v="75"/>
      <x v="321"/>
      <x v="333"/>
      <x v="20"/>
    </i>
    <i r="1">
      <x v="79"/>
      <x v="322"/>
      <x v="334"/>
      <x v="29"/>
    </i>
    <i r="1">
      <x v="80"/>
      <x v="323"/>
      <x v="335"/>
      <x v="20"/>
    </i>
    <i r="1">
      <x v="83"/>
      <x v="324"/>
      <x v="336"/>
      <x v="41"/>
    </i>
    <i r="1">
      <x v="86"/>
      <x v="325"/>
      <x v="337"/>
      <x v="41"/>
    </i>
    <i r="1">
      <x v="91"/>
      <x v="327"/>
      <x v="339"/>
      <x v="20"/>
    </i>
    <i r="1">
      <x v="94"/>
      <x v="326"/>
      <x v="338"/>
      <x v="41"/>
    </i>
    <i r="1">
      <x v="100"/>
      <x v="328"/>
      <x v="340"/>
      <x v="29"/>
    </i>
    <i r="1">
      <x v="101"/>
      <x v="329"/>
      <x v="341"/>
      <x v="20"/>
    </i>
    <i r="1">
      <x v="103"/>
      <x v="330"/>
      <x v="342"/>
      <x v="41"/>
    </i>
    <i r="1">
      <x v="104"/>
      <x v="331"/>
      <x v="343"/>
      <x v="22"/>
    </i>
    <i r="1">
      <x v="107"/>
      <x v="332"/>
      <x v="344"/>
      <x v="20"/>
    </i>
    <i r="1">
      <x v="108"/>
      <x v="333"/>
      <x v="345"/>
      <x v="29"/>
    </i>
    <i r="1">
      <x v="114"/>
      <x v="334"/>
      <x v="346"/>
      <x v="20"/>
    </i>
    <i r="1">
      <x v="115"/>
      <x v="335"/>
      <x v="347"/>
      <x v="41"/>
    </i>
    <i r="1">
      <x v="119"/>
      <x v="336"/>
      <x v="348"/>
      <x v="44"/>
    </i>
    <i r="1">
      <x v="121"/>
      <x v="337"/>
      <x v="349"/>
      <x v="45"/>
    </i>
    <i r="1">
      <x v="130"/>
      <x v="338"/>
      <x v="350"/>
      <x v="41"/>
    </i>
    <i r="1">
      <x v="131"/>
      <x v="339"/>
      <x v="351"/>
      <x v="41"/>
    </i>
    <i r="1">
      <x v="132"/>
      <x v="340"/>
      <x v="352"/>
      <x v="29"/>
    </i>
    <i r="1">
      <x v="135"/>
      <x v="341"/>
      <x v="353"/>
      <x v="22"/>
    </i>
    <i r="1">
      <x v="136"/>
      <x v="342"/>
      <x v="354"/>
      <x v="41"/>
    </i>
    <i r="1">
      <x v="143"/>
      <x v="343"/>
      <x v="355"/>
      <x v="41"/>
    </i>
    <i r="1">
      <x v="145"/>
      <x v="344"/>
      <x v="356"/>
      <x v="22"/>
    </i>
    <i r="1">
      <x v="148"/>
      <x v="345"/>
      <x v="357"/>
      <x v="41"/>
    </i>
    <i r="1">
      <x v="150"/>
      <x v="336"/>
      <x v="358"/>
      <x v="41"/>
    </i>
    <i r="1">
      <x v="151"/>
      <x v="346"/>
      <x v="359"/>
      <x v="41"/>
    </i>
    <i r="1">
      <x v="153"/>
      <x v="347"/>
      <x v="360"/>
      <x v="20"/>
    </i>
    <i r="1">
      <x v="156"/>
      <x v="348"/>
      <x v="361"/>
      <x v="29"/>
    </i>
    <i r="1">
      <x v="158"/>
      <x v="349"/>
      <x v="362"/>
      <x v="29"/>
    </i>
    <i r="1">
      <x v="160"/>
      <x v="350"/>
      <x v="363"/>
      <x v="41"/>
    </i>
    <i r="1">
      <x v="167"/>
      <x v="351"/>
      <x v="364"/>
      <x v="41"/>
    </i>
    <i r="1">
      <x v="170"/>
      <x v="352"/>
      <x v="365"/>
      <x v="29"/>
    </i>
    <i r="1">
      <x v="171"/>
      <x v="353"/>
      <x v="366"/>
      <x v="41"/>
    </i>
    <i r="1">
      <x v="172"/>
      <x v="354"/>
      <x v="367"/>
      <x v="20"/>
    </i>
    <i r="1">
      <x v="175"/>
      <x v="355"/>
      <x v="368"/>
      <x v="20"/>
    </i>
    <i r="1">
      <x v="176"/>
      <x v="356"/>
      <x v="369"/>
      <x v="20"/>
    </i>
    <i r="1">
      <x v="177"/>
      <x v="357"/>
      <x v="370"/>
      <x v="41"/>
    </i>
    <i r="1">
      <x v="178"/>
      <x v="358"/>
      <x v="371"/>
      <x v="41"/>
    </i>
    <i r="1">
      <x v="179"/>
      <x v="359"/>
      <x v="372"/>
      <x v="29"/>
    </i>
    <i r="1">
      <x v="180"/>
      <x v="360"/>
      <x v="373"/>
      <x v="29"/>
    </i>
    <i r="1">
      <x v="181"/>
      <x v="361"/>
      <x v="374"/>
      <x v="41"/>
    </i>
    <i r="1">
      <x v="182"/>
      <x v="362"/>
      <x v="375"/>
      <x v="20"/>
    </i>
    <i r="1">
      <x v="183"/>
      <x v="191"/>
      <x v="376"/>
      <x v="41"/>
    </i>
    <i r="1">
      <x v="184"/>
      <x v="363"/>
      <x v="377"/>
      <x v="29"/>
    </i>
    <i r="1">
      <x v="185"/>
      <x v="364"/>
      <x v="378"/>
      <x v="41"/>
    </i>
    <i r="1">
      <x v="186"/>
      <x v="365"/>
      <x v="379"/>
      <x v="29"/>
    </i>
    <i r="1">
      <x v="187"/>
      <x v="366"/>
      <x v="380"/>
      <x v="41"/>
    </i>
    <i r="1">
      <x v="188"/>
      <x v="367"/>
      <x v="381"/>
      <x v="20"/>
    </i>
    <i r="1">
      <x v="189"/>
      <x v="368"/>
      <x v="382"/>
      <x v="29"/>
    </i>
    <i r="1">
      <x v="190"/>
      <x v="369"/>
      <x v="383"/>
      <x v="20"/>
    </i>
    <i r="1">
      <x v="191"/>
      <x v="370"/>
      <x v="384"/>
      <x v="29"/>
    </i>
    <i r="1">
      <x v="192"/>
      <x v="371"/>
      <x v="385"/>
      <x v="41"/>
    </i>
    <i t="default">
      <x v="22"/>
    </i>
    <i>
      <x v="23"/>
      <x v="2"/>
      <x v="372"/>
      <x v="386"/>
      <x v="41"/>
    </i>
    <i r="1">
      <x v="6"/>
      <x v="373"/>
      <x v="387"/>
      <x v="46"/>
    </i>
    <i r="1">
      <x v="9"/>
      <x v="69"/>
      <x v="388"/>
      <x v="46"/>
    </i>
    <i r="1">
      <x v="12"/>
      <x v="374"/>
      <x v="389"/>
      <x v="47"/>
    </i>
    <i r="1">
      <x v="13"/>
      <x v="375"/>
      <x v="390"/>
      <x v="43"/>
    </i>
    <i r="1">
      <x v="15"/>
      <x v="376"/>
      <x v="391"/>
      <x v="43"/>
    </i>
    <i r="1">
      <x v="16"/>
      <x v="377"/>
      <x v="392"/>
      <x v="43"/>
    </i>
    <i r="1">
      <x v="18"/>
      <x v="378"/>
      <x v="393"/>
      <x v="41"/>
    </i>
    <i r="1">
      <x v="31"/>
      <x v="379"/>
      <x v="394"/>
      <x v="20"/>
    </i>
    <i r="1">
      <x v="33"/>
      <x v="380"/>
      <x v="395"/>
      <x v="46"/>
    </i>
    <i r="1">
      <x v="36"/>
      <x v="382"/>
      <x v="397"/>
      <x v="46"/>
    </i>
    <i r="1">
      <x v="37"/>
      <x v="383"/>
      <x v="398"/>
      <x v="42"/>
    </i>
    <i r="1">
      <x v="41"/>
      <x v="384"/>
      <x v="399"/>
      <x v="43"/>
    </i>
    <i r="1">
      <x v="44"/>
      <x v="385"/>
      <x v="400"/>
      <x v="46"/>
    </i>
    <i r="1">
      <x v="45"/>
      <x v="386"/>
      <x v="401"/>
      <x v="46"/>
    </i>
    <i r="1">
      <x v="47"/>
      <x v="387"/>
      <x v="402"/>
      <x v="41"/>
    </i>
    <i r="1">
      <x v="48"/>
      <x v="389"/>
      <x v="404"/>
      <x v="41"/>
    </i>
    <i r="1">
      <x v="51"/>
      <x v="391"/>
      <x v="406"/>
      <x v="41"/>
    </i>
    <i r="1">
      <x v="53"/>
      <x v="191"/>
      <x v="407"/>
      <x v="41"/>
    </i>
    <i r="1">
      <x v="54"/>
      <x v="392"/>
      <x v="408"/>
      <x v="41"/>
    </i>
    <i r="1">
      <x v="55"/>
      <x v="393"/>
      <x v="409"/>
      <x v="41"/>
    </i>
    <i r="1">
      <x v="56"/>
      <x v="394"/>
      <x v="410"/>
      <x v="46"/>
    </i>
    <i r="1">
      <x v="58"/>
      <x v="395"/>
      <x v="411"/>
      <x v="43"/>
    </i>
    <i r="1">
      <x v="59"/>
      <x v="396"/>
      <x v="412"/>
      <x v="46"/>
    </i>
    <i r="1">
      <x v="65"/>
      <x v="397"/>
      <x v="413"/>
      <x v="41"/>
    </i>
    <i r="1">
      <x v="67"/>
      <x v="388"/>
      <x v="403"/>
      <x v="41"/>
    </i>
    <i r="1">
      <x v="68"/>
      <x v="381"/>
      <x v="396"/>
      <x v="20"/>
    </i>
    <i r="1">
      <x v="72"/>
      <x v="399"/>
      <x v="415"/>
      <x v="48"/>
    </i>
    <i r="1">
      <x v="73"/>
      <x v="390"/>
      <x v="405"/>
      <x v="26"/>
    </i>
    <i r="1">
      <x v="74"/>
      <x v="400"/>
      <x v="416"/>
      <x v="47"/>
    </i>
    <i r="1">
      <x v="75"/>
      <x/>
      <x/>
      <x/>
    </i>
    <i r="1">
      <x v="105"/>
      <x v="398"/>
      <x v="414"/>
      <x v="46"/>
    </i>
    <i t="default">
      <x v="23"/>
    </i>
    <i>
      <x v="24"/>
      <x v="1"/>
      <x v="401"/>
      <x v="417"/>
      <x v="42"/>
    </i>
    <i r="1">
      <x v="3"/>
      <x v="402"/>
      <x v="418"/>
      <x v="47"/>
    </i>
    <i r="1">
      <x v="5"/>
      <x v="403"/>
      <x v="419"/>
      <x v="41"/>
    </i>
    <i r="1">
      <x v="7"/>
      <x v="374"/>
      <x v="420"/>
      <x v="41"/>
    </i>
    <i r="1">
      <x v="8"/>
      <x v="404"/>
      <x v="421"/>
      <x v="48"/>
    </i>
    <i r="1">
      <x v="11"/>
      <x v="374"/>
      <x v="422"/>
      <x v="42"/>
    </i>
    <i r="1">
      <x v="12"/>
      <x v="405"/>
      <x v="423"/>
      <x v="21"/>
    </i>
    <i r="1">
      <x v="16"/>
      <x v="406"/>
      <x v="424"/>
      <x v="42"/>
    </i>
    <i r="1">
      <x v="17"/>
      <x v="407"/>
      <x v="425"/>
      <x v="41"/>
    </i>
    <i t="default">
      <x v="24"/>
    </i>
    <i>
      <x v="25"/>
      <x v="1"/>
      <x v="408"/>
      <x v="426"/>
      <x v="47"/>
    </i>
    <i r="1">
      <x v="3"/>
      <x v="409"/>
      <x v="427"/>
      <x v="29"/>
    </i>
    <i r="1">
      <x v="4"/>
      <x v="410"/>
      <x v="428"/>
      <x v="48"/>
    </i>
    <i r="1">
      <x v="5"/>
      <x v="411"/>
      <x v="429"/>
      <x v="22"/>
    </i>
    <i r="1">
      <x v="6"/>
      <x v="412"/>
      <x v="430"/>
      <x v="29"/>
    </i>
    <i r="1">
      <x v="8"/>
      <x v="413"/>
      <x v="431"/>
      <x v="41"/>
    </i>
    <i r="1">
      <x v="11"/>
      <x v="414"/>
      <x v="432"/>
      <x v="42"/>
    </i>
    <i r="1">
      <x v="12"/>
      <x v="415"/>
      <x v="433"/>
      <x v="48"/>
    </i>
    <i r="1">
      <x v="15"/>
      <x v="416"/>
      <x v="434"/>
      <x v="22"/>
    </i>
    <i r="1">
      <x v="17"/>
      <x v="417"/>
      <x v="435"/>
      <x v="22"/>
    </i>
    <i r="1">
      <x v="22"/>
      <x v="418"/>
      <x v="436"/>
      <x v="46"/>
    </i>
    <i r="1">
      <x v="27"/>
      <x v="419"/>
      <x v="437"/>
      <x v="20"/>
    </i>
    <i t="default">
      <x v="25"/>
    </i>
    <i>
      <x v="26"/>
      <x v="3"/>
      <x v="420"/>
      <x v="438"/>
      <x v="43"/>
    </i>
    <i r="1">
      <x v="6"/>
      <x v="421"/>
      <x v="439"/>
      <x v="43"/>
    </i>
    <i r="1">
      <x v="8"/>
      <x v="422"/>
      <x v="440"/>
      <x v="43"/>
    </i>
    <i r="1">
      <x v="13"/>
      <x v="423"/>
      <x v="441"/>
      <x v="43"/>
    </i>
    <i r="1">
      <x v="17"/>
      <x v="424"/>
      <x v="442"/>
      <x v="43"/>
    </i>
    <i r="1">
      <x v="18"/>
      <x v="425"/>
      <x v="443"/>
      <x v="43"/>
    </i>
    <i r="1">
      <x v="23"/>
      <x v="426"/>
      <x v="444"/>
      <x v="43"/>
    </i>
    <i r="1">
      <x v="24"/>
      <x v="427"/>
      <x v="445"/>
      <x v="45"/>
    </i>
    <i r="1">
      <x v="26"/>
      <x v="428"/>
      <x v="446"/>
      <x v="20"/>
    </i>
    <i r="1">
      <x v="28"/>
      <x v="429"/>
      <x v="447"/>
      <x v="43"/>
    </i>
    <i r="1">
      <x v="32"/>
      <x v="430"/>
      <x v="448"/>
      <x v="43"/>
    </i>
    <i r="1">
      <x v="44"/>
      <x v="431"/>
      <x v="449"/>
      <x v="43"/>
    </i>
    <i r="1">
      <x v="49"/>
      <x v="433"/>
      <x v="451"/>
      <x v="29"/>
    </i>
    <i r="1">
      <x v="52"/>
      <x v="434"/>
      <x v="452"/>
      <x v="26"/>
    </i>
    <i r="1">
      <x v="53"/>
      <x v="435"/>
      <x v="453"/>
      <x v="26"/>
    </i>
    <i r="1">
      <x v="70"/>
      <x v="432"/>
      <x v="450"/>
      <x v="20"/>
    </i>
    <i t="default">
      <x v="26"/>
    </i>
    <i>
      <x v="27"/>
      <x v="1"/>
      <x v="436"/>
      <x v="454"/>
      <x v="1"/>
    </i>
    <i r="1">
      <x v="6"/>
      <x v="437"/>
      <x v="455"/>
      <x v="9"/>
    </i>
    <i t="default">
      <x v="27"/>
    </i>
    <i>
      <x v="28"/>
      <x v="2"/>
      <x v="438"/>
      <x v="456"/>
      <x v="49"/>
    </i>
    <i r="1">
      <x v="3"/>
      <x v="439"/>
      <x v="457"/>
      <x v="49"/>
    </i>
    <i r="1">
      <x v="8"/>
      <x v="440"/>
      <x v="458"/>
      <x v="49"/>
    </i>
    <i r="1">
      <x v="9"/>
      <x v="441"/>
      <x v="459"/>
      <x v="49"/>
    </i>
    <i r="1">
      <x v="12"/>
      <x v="442"/>
      <x v="460"/>
      <x v="20"/>
    </i>
    <i r="1">
      <x v="14"/>
      <x v="443"/>
      <x v="461"/>
      <x v="45"/>
    </i>
    <i r="1">
      <x v="23"/>
      <x v="444"/>
      <x v="462"/>
      <x v="20"/>
    </i>
    <i r="1">
      <x v="25"/>
      <x v="445"/>
      <x v="463"/>
      <x v="20"/>
    </i>
    <i r="1">
      <x v="28"/>
      <x v="446"/>
      <x v="464"/>
      <x v="20"/>
    </i>
    <i r="1">
      <x v="32"/>
      <x v="447"/>
      <x v="465"/>
      <x v="29"/>
    </i>
    <i r="1">
      <x v="34"/>
      <x v="448"/>
      <x v="466"/>
      <x v="29"/>
    </i>
    <i r="1">
      <x v="35"/>
      <x v="449"/>
      <x v="467"/>
      <x v="29"/>
    </i>
    <i r="1">
      <x v="37"/>
      <x v="450"/>
      <x v="468"/>
      <x v="29"/>
    </i>
    <i r="1">
      <x v="39"/>
      <x v="451"/>
      <x v="469"/>
      <x v="49"/>
    </i>
    <i r="1">
      <x v="40"/>
      <x v="452"/>
      <x v="470"/>
      <x v="49"/>
    </i>
    <i r="1">
      <x v="41"/>
      <x v="453"/>
      <x v="471"/>
      <x v="43"/>
    </i>
    <i r="1">
      <x v="42"/>
      <x v="454"/>
      <x v="472"/>
      <x v="45"/>
    </i>
    <i r="1">
      <x v="45"/>
      <x v="455"/>
      <x v="473"/>
      <x v="43"/>
    </i>
    <i r="1">
      <x v="48"/>
      <x v="191"/>
      <x v="475"/>
      <x v="20"/>
    </i>
    <i r="1">
      <x v="49"/>
      <x v="457"/>
      <x v="476"/>
      <x v="45"/>
    </i>
    <i r="1">
      <x v="50"/>
      <x v="458"/>
      <x v="477"/>
      <x v="29"/>
    </i>
    <i r="1">
      <x v="53"/>
      <x v="459"/>
      <x v="478"/>
      <x v="43"/>
    </i>
    <i r="1">
      <x v="54"/>
      <x v="460"/>
      <x v="479"/>
      <x v="20"/>
    </i>
    <i r="1">
      <x v="55"/>
      <x v="462"/>
      <x v="481"/>
      <x v="29"/>
    </i>
    <i r="1">
      <x v="57"/>
      <x v="463"/>
      <x v="482"/>
      <x v="49"/>
    </i>
    <i r="1">
      <x v="60"/>
      <x v="464"/>
      <x v="483"/>
      <x v="20"/>
    </i>
    <i r="1">
      <x v="63"/>
      <x v="465"/>
      <x v="484"/>
      <x v="20"/>
    </i>
    <i r="1">
      <x v="64"/>
      <x v="363"/>
      <x v="485"/>
      <x v="29"/>
    </i>
    <i r="1">
      <x v="65"/>
      <x v="466"/>
      <x v="486"/>
      <x v="20"/>
    </i>
    <i r="1">
      <x v="67"/>
      <x v="456"/>
      <x v="474"/>
      <x v="20"/>
    </i>
    <i r="1">
      <x v="71"/>
      <x v="467"/>
      <x v="487"/>
      <x v="45"/>
    </i>
    <i r="1">
      <x v="75"/>
      <x v="468"/>
      <x v="488"/>
      <x v="49"/>
    </i>
    <i r="1">
      <x v="77"/>
      <x v="469"/>
      <x v="489"/>
      <x v="20"/>
    </i>
    <i r="1">
      <x v="78"/>
      <x v="470"/>
      <x v="490"/>
      <x v="43"/>
    </i>
    <i r="1">
      <x v="79"/>
      <x v="471"/>
      <x v="491"/>
      <x v="20"/>
    </i>
    <i r="1">
      <x v="81"/>
      <x v="473"/>
      <x v="494"/>
      <x v="50"/>
    </i>
    <i r="1">
      <x v="83"/>
      <x v="474"/>
      <x v="495"/>
      <x v="43"/>
    </i>
    <i r="1">
      <x v="85"/>
      <x v="258"/>
      <x v="496"/>
      <x v="45"/>
    </i>
    <i r="1">
      <x v="87"/>
      <x v="475"/>
      <x v="497"/>
      <x v="43"/>
    </i>
    <i r="1">
      <x v="88"/>
      <x v="476"/>
      <x v="498"/>
      <x v="43"/>
    </i>
    <i r="1">
      <x v="90"/>
      <x v="477"/>
      <x v="499"/>
      <x v="20"/>
    </i>
    <i r="1">
      <x v="91"/>
      <x v="478"/>
      <x v="500"/>
      <x v="20"/>
    </i>
    <i r="1">
      <x v="92"/>
      <x v="479"/>
      <x v="501"/>
      <x v="49"/>
    </i>
    <i r="1">
      <x v="93"/>
      <x v="480"/>
      <x v="502"/>
      <x v="20"/>
    </i>
    <i r="1">
      <x v="96"/>
      <x v="481"/>
      <x v="503"/>
      <x v="20"/>
    </i>
    <i r="1">
      <x v="97"/>
      <x v="482"/>
      <x v="504"/>
      <x v="49"/>
    </i>
    <i r="1">
      <x v="98"/>
      <x v="461"/>
      <x v="480"/>
      <x v="20"/>
    </i>
    <i r="1">
      <x v="99"/>
      <x v="483"/>
      <x v="505"/>
      <x v="41"/>
    </i>
    <i r="1">
      <x v="100"/>
      <x v="484"/>
      <x v="506"/>
      <x v="26"/>
    </i>
    <i r="1">
      <x v="101"/>
      <x v="485"/>
      <x v="507"/>
      <x v="29"/>
    </i>
    <i r="1">
      <x v="122"/>
      <x v="471"/>
      <x v="492"/>
      <x v="49"/>
    </i>
    <i r="1">
      <x v="127"/>
      <x v="472"/>
      <x v="493"/>
      <x v="20"/>
    </i>
    <i t="default">
      <x v="28"/>
    </i>
    <i>
      <x v="32"/>
      <x v="1"/>
      <x v="486"/>
      <x v="508"/>
      <x v="45"/>
    </i>
    <i r="1">
      <x v="2"/>
      <x v="487"/>
      <x v="509"/>
      <x v="29"/>
    </i>
    <i r="1">
      <x v="3"/>
      <x v="488"/>
      <x v="510"/>
      <x v="20"/>
    </i>
    <i r="1">
      <x v="5"/>
      <x v="489"/>
      <x v="511"/>
      <x v="45"/>
    </i>
    <i r="1">
      <x v="15"/>
      <x v="490"/>
      <x v="512"/>
      <x v="45"/>
    </i>
    <i r="1">
      <x v="16"/>
      <x v="491"/>
      <x v="513"/>
      <x v="45"/>
    </i>
    <i r="1">
      <x v="21"/>
      <x v="492"/>
      <x v="514"/>
      <x v="29"/>
    </i>
    <i r="1">
      <x v="23"/>
      <x v="23"/>
      <x v="515"/>
      <x v="45"/>
    </i>
    <i r="1">
      <x v="32"/>
      <x v="374"/>
      <x v="516"/>
      <x v="19"/>
    </i>
    <i r="1">
      <x v="36"/>
      <x v="493"/>
      <x v="517"/>
      <x v="20"/>
    </i>
    <i r="1">
      <x v="40"/>
      <x v="494"/>
      <x v="518"/>
      <x v="41"/>
    </i>
    <i r="1">
      <x v="44"/>
      <x v="495"/>
      <x v="519"/>
      <x v="29"/>
    </i>
    <i r="1">
      <x v="46"/>
      <x v="496"/>
      <x v="520"/>
      <x v="45"/>
    </i>
    <i r="1">
      <x v="47"/>
      <x v="497"/>
      <x v="521"/>
      <x v="20"/>
    </i>
    <i r="1">
      <x v="48"/>
      <x v="499"/>
      <x v="523"/>
      <x v="45"/>
    </i>
    <i r="1">
      <x v="51"/>
      <x v="500"/>
      <x v="524"/>
      <x v="45"/>
    </i>
    <i r="1">
      <x v="52"/>
      <x v="501"/>
      <x v="525"/>
      <x v="45"/>
    </i>
    <i r="1">
      <x v="54"/>
      <x v="502"/>
      <x v="526"/>
      <x v="33"/>
    </i>
    <i r="1">
      <x v="56"/>
      <x v="504"/>
      <x v="528"/>
      <x v="45"/>
    </i>
    <i r="1">
      <x v="57"/>
      <x v="170"/>
      <x v="529"/>
      <x v="45"/>
    </i>
    <i r="1">
      <x v="58"/>
      <x v="64"/>
      <x v="530"/>
      <x v="20"/>
    </i>
    <i r="1">
      <x v="67"/>
      <x v="498"/>
      <x v="522"/>
      <x v="41"/>
    </i>
    <i r="1">
      <x v="98"/>
      <x v="503"/>
      <x v="527"/>
      <x v="20"/>
    </i>
    <i t="default">
      <x v="32"/>
    </i>
    <i>
      <x v="34"/>
      <x v="2"/>
      <x v="505"/>
      <x v="531"/>
      <x v="29"/>
    </i>
    <i r="1">
      <x v="4"/>
      <x v="506"/>
      <x v="532"/>
      <x v="45"/>
    </i>
    <i r="1">
      <x v="8"/>
      <x v="507"/>
      <x v="533"/>
      <x v="49"/>
    </i>
    <i r="1">
      <x v="9"/>
      <x v="508"/>
      <x v="534"/>
      <x v="45"/>
    </i>
    <i r="1">
      <x v="10"/>
      <x v="509"/>
      <x v="535"/>
      <x v="45"/>
    </i>
    <i r="1">
      <x v="11"/>
      <x v="510"/>
      <x v="536"/>
      <x v="45"/>
    </i>
    <i r="1">
      <x v="15"/>
      <x v="511"/>
      <x v="537"/>
      <x v="45"/>
    </i>
    <i r="1">
      <x v="18"/>
      <x v="512"/>
      <x v="538"/>
      <x v="29"/>
    </i>
    <i r="1">
      <x v="19"/>
      <x v="513"/>
      <x v="539"/>
      <x v="45"/>
    </i>
    <i r="1">
      <x v="23"/>
      <x v="514"/>
      <x v="540"/>
      <x v="45"/>
    </i>
    <i r="1">
      <x v="24"/>
      <x v="515"/>
      <x v="541"/>
      <x v="45"/>
    </i>
    <i r="1">
      <x v="25"/>
      <x v="516"/>
      <x v="542"/>
      <x v="45"/>
    </i>
    <i r="1">
      <x v="26"/>
      <x v="517"/>
      <x v="543"/>
      <x v="20"/>
    </i>
    <i r="1">
      <x v="28"/>
      <x v="518"/>
      <x v="544"/>
      <x v="45"/>
    </i>
    <i r="1">
      <x v="29"/>
      <x v="519"/>
      <x v="545"/>
      <x v="45"/>
    </i>
    <i r="1">
      <x v="30"/>
      <x/>
      <x/>
      <x/>
    </i>
    <i t="default">
      <x v="34"/>
    </i>
    <i>
      <x v="35"/>
      <x v="3"/>
      <x v="520"/>
      <x v="546"/>
      <x v="30"/>
    </i>
    <i r="1">
      <x v="4"/>
      <x v="521"/>
      <x v="547"/>
      <x v="30"/>
    </i>
    <i r="1">
      <x v="5"/>
      <x v="3"/>
      <x v="548"/>
      <x v="30"/>
    </i>
    <i r="1">
      <x v="11"/>
      <x v="522"/>
      <x v="549"/>
      <x v="48"/>
    </i>
    <i r="1">
      <x v="13"/>
      <x v="523"/>
      <x v="550"/>
      <x v="30"/>
    </i>
    <i r="1">
      <x v="14"/>
      <x v="524"/>
      <x v="551"/>
      <x v="30"/>
    </i>
    <i r="1">
      <x v="15"/>
      <x v="396"/>
      <x v="552"/>
      <x v="30"/>
    </i>
    <i r="1">
      <x v="16"/>
      <x v="525"/>
      <x v="553"/>
      <x v="51"/>
    </i>
    <i r="1">
      <x v="17"/>
      <x v="351"/>
      <x v="554"/>
      <x v="30"/>
    </i>
    <i r="1">
      <x v="24"/>
      <x v="526"/>
      <x v="555"/>
      <x v="30"/>
    </i>
    <i r="1">
      <x v="25"/>
      <x v="527"/>
      <x v="556"/>
      <x v="30"/>
    </i>
    <i r="1">
      <x v="26"/>
      <x v="528"/>
      <x v="557"/>
      <x v="19"/>
    </i>
    <i r="1">
      <x v="29"/>
      <x v="529"/>
      <x v="558"/>
      <x v="29"/>
    </i>
    <i r="1">
      <x v="30"/>
      <x v="530"/>
      <x v="559"/>
      <x v="30"/>
    </i>
    <i r="1">
      <x v="32"/>
      <x v="531"/>
      <x v="560"/>
      <x v="19"/>
    </i>
    <i r="1">
      <x v="34"/>
      <x v="532"/>
      <x v="561"/>
      <x v="30"/>
    </i>
    <i r="1">
      <x v="36"/>
      <x v="102"/>
      <x v="563"/>
      <x v="43"/>
    </i>
    <i r="1">
      <x v="37"/>
      <x v="534"/>
      <x v="564"/>
      <x v="30"/>
    </i>
    <i r="1">
      <x v="38"/>
      <x v="535"/>
      <x v="565"/>
      <x v="30"/>
    </i>
    <i r="1">
      <x v="40"/>
      <x v="536"/>
      <x v="566"/>
      <x v="30"/>
    </i>
    <i r="1">
      <x v="42"/>
      <x v="537"/>
      <x v="567"/>
      <x v="30"/>
    </i>
    <i r="1">
      <x v="43"/>
      <x v="538"/>
      <x v="568"/>
      <x v="30"/>
    </i>
    <i r="1">
      <x v="44"/>
      <x v="539"/>
      <x v="569"/>
      <x v="19"/>
    </i>
    <i r="1">
      <x v="45"/>
      <x v="540"/>
      <x v="570"/>
      <x v="30"/>
    </i>
    <i r="1">
      <x v="46"/>
      <x v="541"/>
      <x v="571"/>
      <x v="30"/>
    </i>
    <i r="1">
      <x v="47"/>
      <x v="542"/>
      <x v="572"/>
      <x v="30"/>
    </i>
    <i r="1">
      <x v="48"/>
      <x v="545"/>
      <x v="575"/>
      <x v="19"/>
    </i>
    <i r="1">
      <x v="49"/>
      <x v="546"/>
      <x v="576"/>
      <x v="50"/>
    </i>
    <i r="1">
      <x v="51"/>
      <x v="548"/>
      <x v="578"/>
      <x v="30"/>
    </i>
    <i r="1">
      <x v="52"/>
      <x v="549"/>
      <x v="579"/>
      <x v="30"/>
    </i>
    <i r="1">
      <x v="67"/>
      <x v="543"/>
      <x v="573"/>
      <x v="30"/>
    </i>
    <i r="1">
      <x v="68"/>
      <x v="533"/>
      <x v="562"/>
      <x v="30"/>
    </i>
    <i r="1">
      <x v="69"/>
      <x v="544"/>
      <x v="574"/>
      <x v="30"/>
    </i>
    <i r="1">
      <x v="73"/>
      <x v="547"/>
      <x v="577"/>
      <x v="52"/>
    </i>
    <i t="default">
      <x v="35"/>
    </i>
    <i>
      <x v="37"/>
      <x v="1"/>
      <x v="697"/>
      <x v="748"/>
      <x v="30"/>
    </i>
    <i r="1">
      <x v="4"/>
      <x v="698"/>
      <x v="749"/>
      <x v="30"/>
    </i>
    <i r="1">
      <x v="5"/>
      <x v="64"/>
      <x v="750"/>
      <x v="30"/>
    </i>
    <i r="1">
      <x v="6"/>
      <x v="699"/>
      <x v="751"/>
      <x v="51"/>
    </i>
    <i r="1">
      <x v="12"/>
      <x v="700"/>
      <x v="752"/>
      <x v="46"/>
    </i>
    <i r="1">
      <x v="13"/>
      <x v="701"/>
      <x v="753"/>
      <x v="51"/>
    </i>
    <i r="1">
      <x v="14"/>
      <x v="702"/>
      <x v="754"/>
      <x v="30"/>
    </i>
    <i r="1">
      <x v="19"/>
      <x v="703"/>
      <x v="755"/>
      <x v="30"/>
    </i>
    <i r="1">
      <x v="20"/>
      <x v="704"/>
      <x v="756"/>
      <x v="68"/>
    </i>
    <i r="1">
      <x v="21"/>
      <x v="705"/>
      <x v="757"/>
      <x v="51"/>
    </i>
    <i r="1">
      <x v="22"/>
      <x v="706"/>
      <x v="758"/>
      <x v="30"/>
    </i>
    <i r="1">
      <x v="24"/>
      <x v="707"/>
      <x v="759"/>
      <x v="30"/>
    </i>
    <i r="1">
      <x v="29"/>
      <x v="708"/>
      <x v="760"/>
      <x v="30"/>
    </i>
    <i r="1">
      <x v="35"/>
      <x v="710"/>
      <x v="762"/>
      <x v="43"/>
    </i>
    <i r="1">
      <x v="38"/>
      <x v="711"/>
      <x v="763"/>
      <x v="30"/>
    </i>
    <i r="1">
      <x v="39"/>
      <x v="712"/>
      <x v="764"/>
      <x v="20"/>
    </i>
    <i r="1">
      <x v="43"/>
      <x v="608"/>
      <x v="765"/>
      <x v="51"/>
    </i>
    <i r="1">
      <x v="44"/>
      <x v="191"/>
      <x v="766"/>
      <x v="30"/>
    </i>
    <i r="1">
      <x v="49"/>
      <x v="714"/>
      <x v="768"/>
      <x v="30"/>
    </i>
    <i r="1">
      <x v="68"/>
      <x v="709"/>
      <x v="761"/>
      <x v="43"/>
    </i>
    <i r="1">
      <x v="70"/>
      <x v="713"/>
      <x v="767"/>
      <x v="51"/>
    </i>
    <i t="default">
      <x v="37"/>
    </i>
    <i>
      <x v="38"/>
      <x v="1"/>
      <x v="715"/>
      <x v="769"/>
      <x v="69"/>
    </i>
    <i r="1">
      <x v="21"/>
      <x v="716"/>
      <x v="770"/>
      <x v="69"/>
    </i>
    <i r="1">
      <x v="26"/>
      <x v="717"/>
      <x v="771"/>
      <x v="69"/>
    </i>
    <i r="1">
      <x v="34"/>
      <x v="718"/>
      <x v="772"/>
      <x v="69"/>
    </i>
    <i r="1">
      <x v="42"/>
      <x v="231"/>
      <x v="773"/>
      <x v="69"/>
    </i>
    <i r="1">
      <x v="44"/>
      <x v="719"/>
      <x v="774"/>
      <x v="69"/>
    </i>
    <i r="1">
      <x v="46"/>
      <x v="720"/>
      <x v="775"/>
      <x v="69"/>
    </i>
    <i r="1">
      <x v="48"/>
      <x v="32"/>
      <x v="778"/>
      <x v="69"/>
    </i>
    <i r="1">
      <x v="67"/>
      <x v="721"/>
      <x v="776"/>
      <x v="69"/>
    </i>
    <i r="1">
      <x v="69"/>
      <x v="722"/>
      <x v="777"/>
      <x v="70"/>
    </i>
    <i t="default">
      <x v="38"/>
    </i>
    <i>
      <x v="39"/>
      <x v="3"/>
      <x v="723"/>
      <x v="779"/>
      <x v="30"/>
    </i>
    <i r="1">
      <x v="4"/>
      <x v="724"/>
      <x v="780"/>
      <x v="30"/>
    </i>
    <i r="1">
      <x v="5"/>
      <x v="725"/>
      <x v="781"/>
      <x v="51"/>
    </i>
    <i r="1">
      <x v="6"/>
      <x v="726"/>
      <x v="782"/>
      <x v="30"/>
    </i>
    <i r="1">
      <x v="7"/>
      <x v="727"/>
      <x v="783"/>
      <x v="30"/>
    </i>
    <i r="1">
      <x v="12"/>
      <x v="728"/>
      <x v="784"/>
      <x v="30"/>
    </i>
    <i r="1">
      <x v="15"/>
      <x v="729"/>
      <x v="785"/>
      <x v="30"/>
    </i>
    <i r="1">
      <x v="18"/>
      <x v="730"/>
      <x v="786"/>
      <x v="30"/>
    </i>
    <i r="1">
      <x v="19"/>
      <x v="731"/>
      <x v="787"/>
      <x v="30"/>
    </i>
    <i r="1">
      <x v="21"/>
      <x v="732"/>
      <x v="788"/>
      <x v="30"/>
    </i>
    <i r="1">
      <x v="24"/>
      <x v="733"/>
      <x v="789"/>
      <x v="30"/>
    </i>
    <i r="1">
      <x v="32"/>
      <x v="734"/>
      <x v="790"/>
      <x v="69"/>
    </i>
    <i r="1">
      <x v="34"/>
      <x v="735"/>
      <x v="791"/>
      <x v="69"/>
    </i>
    <i r="1">
      <x v="36"/>
      <x v="564"/>
      <x v="792"/>
      <x v="30"/>
    </i>
    <i r="1">
      <x v="37"/>
      <x v="736"/>
      <x v="793"/>
      <x v="71"/>
    </i>
    <i r="1">
      <x v="39"/>
      <x v="737"/>
      <x v="794"/>
      <x v="69"/>
    </i>
    <i r="1">
      <x v="41"/>
      <x v="738"/>
      <x v="795"/>
      <x v="30"/>
    </i>
    <i r="1">
      <x v="42"/>
      <x v="739"/>
      <x v="796"/>
      <x v="30"/>
    </i>
    <i r="1">
      <x v="44"/>
      <x v="740"/>
      <x v="797"/>
      <x v="30"/>
    </i>
    <i r="1">
      <x v="45"/>
      <x v="741"/>
      <x v="798"/>
      <x v="72"/>
    </i>
    <i r="1">
      <x v="46"/>
      <x v="742"/>
      <x v="799"/>
      <x v="30"/>
    </i>
    <i r="1">
      <x v="47"/>
      <x v="744"/>
      <x v="801"/>
      <x v="30"/>
    </i>
    <i r="1">
      <x v="48"/>
      <x v="747"/>
      <x v="804"/>
      <x v="30"/>
    </i>
    <i r="1">
      <x v="67"/>
      <x v="745"/>
      <x v="802"/>
      <x v="30"/>
    </i>
    <i r="1">
      <x v="69"/>
      <x v="746"/>
      <x v="803"/>
      <x v="51"/>
    </i>
    <i r="1">
      <x v="70"/>
      <x v="743"/>
      <x v="800"/>
      <x v="30"/>
    </i>
    <i t="default">
      <x v="39"/>
    </i>
    <i>
      <x v="41"/>
      <x v="2"/>
      <x v="748"/>
      <x v="805"/>
      <x v="73"/>
    </i>
    <i r="1">
      <x v="4"/>
      <x v="749"/>
      <x v="806"/>
      <x v="20"/>
    </i>
    <i r="1">
      <x v="5"/>
      <x v="750"/>
      <x v="807"/>
      <x v="74"/>
    </i>
    <i r="1">
      <x v="7"/>
      <x v="751"/>
      <x v="808"/>
      <x v="20"/>
    </i>
    <i r="1">
      <x v="8"/>
      <x v="752"/>
      <x v="809"/>
      <x v="20"/>
    </i>
    <i r="1">
      <x v="9"/>
      <x v="753"/>
      <x v="810"/>
      <x v="73"/>
    </i>
    <i r="1">
      <x v="11"/>
      <x v="754"/>
      <x v="811"/>
      <x v="20"/>
    </i>
    <i r="1">
      <x v="14"/>
      <x v="755"/>
      <x v="812"/>
      <x v="20"/>
    </i>
    <i r="1">
      <x v="16"/>
      <x v="756"/>
      <x v="813"/>
      <x v="20"/>
    </i>
    <i r="1">
      <x v="36"/>
      <x v="757"/>
      <x v="814"/>
      <x v="74"/>
    </i>
    <i r="1">
      <x v="46"/>
      <x v="758"/>
      <x v="815"/>
      <x v="73"/>
    </i>
    <i r="1">
      <x v="47"/>
      <x v="759"/>
      <x v="816"/>
      <x v="73"/>
    </i>
    <i r="1">
      <x v="48"/>
      <x v="761"/>
      <x v="818"/>
      <x v="20"/>
    </i>
    <i r="1">
      <x v="52"/>
      <x v="762"/>
      <x v="819"/>
      <x v="20"/>
    </i>
    <i r="1">
      <x v="54"/>
      <x v="763"/>
      <x v="820"/>
      <x v="74"/>
    </i>
    <i r="1">
      <x v="60"/>
      <x v="765"/>
      <x v="822"/>
      <x v="73"/>
    </i>
    <i r="1">
      <x v="64"/>
      <x v="766"/>
      <x v="823"/>
      <x v="20"/>
    </i>
    <i r="1">
      <x v="65"/>
      <x v="767"/>
      <x v="824"/>
      <x v="73"/>
    </i>
    <i r="1">
      <x v="67"/>
      <x v="760"/>
      <x v="817"/>
      <x v="73"/>
    </i>
    <i r="1">
      <x v="71"/>
      <x v="768"/>
      <x v="825"/>
      <x v="20"/>
    </i>
    <i r="1">
      <x v="72"/>
      <x v="402"/>
      <x v="827"/>
      <x v="74"/>
    </i>
    <i r="1">
      <x v="74"/>
      <x/>
      <x/>
      <x/>
    </i>
    <i r="1">
      <x v="75"/>
      <x/>
      <x/>
      <x/>
    </i>
    <i r="1">
      <x v="98"/>
      <x v="764"/>
      <x v="821"/>
      <x v="73"/>
    </i>
    <i r="1">
      <x v="105"/>
      <x v="769"/>
      <x v="826"/>
      <x v="75"/>
    </i>
    <i t="default">
      <x v="41"/>
    </i>
    <i>
      <x v="44"/>
      <x v="2"/>
      <x v="674"/>
      <x v="861"/>
      <x v="29"/>
    </i>
    <i r="1">
      <x v="3"/>
      <x v="799"/>
      <x v="862"/>
      <x v="43"/>
    </i>
    <i r="1">
      <x v="5"/>
      <x v="800"/>
      <x v="863"/>
      <x v="20"/>
    </i>
    <i r="1">
      <x v="7"/>
      <x v="801"/>
      <x v="864"/>
      <x v="20"/>
    </i>
    <i r="1">
      <x v="8"/>
      <x v="396"/>
      <x v="865"/>
      <x v="29"/>
    </i>
    <i r="1">
      <x v="11"/>
      <x v="802"/>
      <x v="866"/>
      <x v="29"/>
    </i>
    <i r="1">
      <x v="14"/>
      <x v="803"/>
      <x v="867"/>
      <x v="20"/>
    </i>
    <i r="1">
      <x v="17"/>
      <x v="804"/>
      <x v="868"/>
      <x v="52"/>
    </i>
    <i r="1">
      <x v="19"/>
      <x v="805"/>
      <x v="869"/>
      <x v="29"/>
    </i>
    <i r="1">
      <x v="22"/>
      <x v="806"/>
      <x v="870"/>
      <x v="29"/>
    </i>
    <i r="1">
      <x v="26"/>
      <x v="807"/>
      <x v="871"/>
      <x v="20"/>
    </i>
    <i r="1">
      <x v="27"/>
      <x v="808"/>
      <x v="872"/>
      <x v="45"/>
    </i>
    <i r="1">
      <x v="28"/>
      <x v="809"/>
      <x v="873"/>
      <x v="29"/>
    </i>
    <i r="1">
      <x v="29"/>
      <x v="810"/>
      <x v="874"/>
      <x v="41"/>
    </i>
    <i r="1">
      <x v="30"/>
      <x v="811"/>
      <x v="875"/>
      <x v="41"/>
    </i>
    <i r="1">
      <x v="33"/>
      <x v="812"/>
      <x v="876"/>
      <x v="43"/>
    </i>
    <i r="1">
      <x v="37"/>
      <x v="814"/>
      <x v="878"/>
      <x v="20"/>
    </i>
    <i r="1">
      <x v="38"/>
      <x v="815"/>
      <x v="879"/>
      <x v="29"/>
    </i>
    <i r="1">
      <x v="41"/>
      <x v="816"/>
      <x v="880"/>
      <x v="43"/>
    </i>
    <i r="1">
      <x v="44"/>
      <x v="817"/>
      <x v="881"/>
      <x v="20"/>
    </i>
    <i r="1">
      <x v="46"/>
      <x v="818"/>
      <x v="882"/>
      <x v="43"/>
    </i>
    <i r="1">
      <x v="47"/>
      <x v="819"/>
      <x v="884"/>
      <x v="29"/>
    </i>
    <i r="1">
      <x v="49"/>
      <x v="821"/>
      <x v="887"/>
      <x v="43"/>
    </i>
    <i r="1">
      <x v="51"/>
      <x v="769"/>
      <x v="889"/>
      <x v="43"/>
    </i>
    <i r="1">
      <x v="67"/>
      <x v="207"/>
      <x v="885"/>
      <x v="20"/>
    </i>
    <i r="1">
      <x v="68"/>
      <x v="813"/>
      <x v="877"/>
      <x v="43"/>
    </i>
    <i r="1">
      <x v="69"/>
      <x v="820"/>
      <x v="886"/>
      <x v="43"/>
    </i>
    <i r="1">
      <x v="70"/>
      <x v="32"/>
      <x v="883"/>
      <x v="43"/>
    </i>
    <i r="1">
      <x v="73"/>
      <x v="822"/>
      <x v="888"/>
      <x v="29"/>
    </i>
    <i t="default">
      <x v="44"/>
    </i>
    <i>
      <x v="46"/>
      <x v="1"/>
      <x v="823"/>
      <x v="890"/>
      <x v="29"/>
    </i>
    <i r="1">
      <x v="7"/>
      <x v="824"/>
      <x v="891"/>
      <x v="26"/>
    </i>
    <i r="1">
      <x v="11"/>
      <x v="825"/>
      <x v="892"/>
      <x v="26"/>
    </i>
    <i r="1">
      <x v="13"/>
      <x v="826"/>
      <x v="893"/>
      <x v="45"/>
    </i>
    <i r="1">
      <x v="14"/>
      <x v="827"/>
      <x v="894"/>
      <x v="26"/>
    </i>
    <i r="1">
      <x v="15"/>
      <x v="370"/>
      <x v="895"/>
      <x v="22"/>
    </i>
    <i r="1">
      <x v="16"/>
      <x v="828"/>
      <x v="896"/>
      <x v="26"/>
    </i>
    <i r="1">
      <x v="17"/>
      <x v="829"/>
      <x v="897"/>
      <x v="76"/>
    </i>
    <i r="1">
      <x v="18"/>
      <x v="830"/>
      <x v="898"/>
      <x v="26"/>
    </i>
    <i r="1">
      <x v="19"/>
      <x v="241"/>
      <x v="899"/>
      <x v="26"/>
    </i>
    <i r="1">
      <x v="22"/>
      <x v="831"/>
      <x v="900"/>
      <x v="20"/>
    </i>
    <i r="1">
      <x v="23"/>
      <x v="832"/>
      <x v="901"/>
      <x v="26"/>
    </i>
    <i r="1">
      <x v="25"/>
      <x v="833"/>
      <x v="902"/>
      <x v="29"/>
    </i>
    <i r="1">
      <x v="27"/>
      <x v="834"/>
      <x v="903"/>
      <x v="29"/>
    </i>
    <i r="1">
      <x v="30"/>
      <x v="835"/>
      <x v="904"/>
      <x v="26"/>
    </i>
    <i r="1">
      <x v="31"/>
      <x v="836"/>
      <x v="905"/>
      <x v="20"/>
    </i>
    <i r="1">
      <x v="32"/>
      <x v="837"/>
      <x v="906"/>
      <x v="45"/>
    </i>
    <i r="1">
      <x v="33"/>
      <x v="531"/>
      <x v="907"/>
      <x v="50"/>
    </i>
    <i r="1">
      <x v="34"/>
      <x v="838"/>
      <x v="908"/>
      <x v="19"/>
    </i>
    <i r="1">
      <x v="35"/>
      <x v="840"/>
      <x v="910"/>
      <x v="29"/>
    </i>
    <i r="1">
      <x v="36"/>
      <x v="129"/>
      <x v="911"/>
      <x v="26"/>
    </i>
    <i r="1">
      <x v="38"/>
      <x v="470"/>
      <x v="912"/>
      <x v="20"/>
    </i>
    <i r="1">
      <x v="39"/>
      <x v="841"/>
      <x v="913"/>
      <x v="45"/>
    </i>
    <i r="1">
      <x v="40"/>
      <x v="842"/>
      <x v="914"/>
      <x v="26"/>
    </i>
    <i r="1">
      <x v="41"/>
      <x v="843"/>
      <x v="915"/>
      <x v="50"/>
    </i>
    <i r="1">
      <x v="42"/>
      <x v="844"/>
      <x v="916"/>
      <x v="26"/>
    </i>
    <i r="1">
      <x v="43"/>
      <x v="845"/>
      <x v="917"/>
      <x v="26"/>
    </i>
    <i r="1">
      <x v="46"/>
      <x v="846"/>
      <x v="918"/>
      <x v="20"/>
    </i>
    <i r="1">
      <x v="48"/>
      <x v="850"/>
      <x v="922"/>
      <x v="19"/>
    </i>
    <i r="1">
      <x v="49"/>
      <x v="851"/>
      <x v="923"/>
      <x v="26"/>
    </i>
    <i r="1">
      <x v="50"/>
      <x v="853"/>
      <x v="925"/>
      <x v="29"/>
    </i>
    <i r="1">
      <x v="51"/>
      <x v="854"/>
      <x v="926"/>
      <x v="26"/>
    </i>
    <i r="1">
      <x v="52"/>
      <x v="855"/>
      <x v="927"/>
      <x v="53"/>
    </i>
    <i r="1">
      <x v="67"/>
      <x v="848"/>
      <x v="920"/>
      <x v="19"/>
    </i>
    <i r="1">
      <x v="68"/>
      <x v="839"/>
      <x v="909"/>
      <x v="26"/>
    </i>
    <i r="1">
      <x v="69"/>
      <x v="849"/>
      <x v="921"/>
      <x v="26"/>
    </i>
    <i r="1">
      <x v="70"/>
      <x v="847"/>
      <x v="919"/>
      <x v="26"/>
    </i>
    <i r="1">
      <x v="73"/>
      <x v="852"/>
      <x v="924"/>
      <x v="2"/>
    </i>
    <i t="default">
      <x v="46"/>
    </i>
    <i>
      <x v="47"/>
      <x v="1"/>
      <x v="856"/>
      <x v="928"/>
      <x v="77"/>
    </i>
    <i r="1">
      <x v="10"/>
      <x v="857"/>
      <x v="929"/>
      <x v="78"/>
    </i>
    <i r="1">
      <x v="13"/>
      <x v="858"/>
      <x v="930"/>
      <x v="78"/>
    </i>
    <i r="1">
      <x v="14"/>
      <x v="859"/>
      <x v="931"/>
      <x v="78"/>
    </i>
    <i r="1">
      <x v="17"/>
      <x v="860"/>
      <x v="932"/>
      <x v="79"/>
    </i>
    <i r="1">
      <x v="23"/>
      <x v="861"/>
      <x v="933"/>
      <x v="78"/>
    </i>
    <i r="1">
      <x v="27"/>
      <x v="862"/>
      <x v="934"/>
      <x v="80"/>
    </i>
    <i r="1">
      <x v="29"/>
      <x v="863"/>
      <x v="935"/>
      <x v="78"/>
    </i>
    <i r="1">
      <x v="30"/>
      <x v="864"/>
      <x v="936"/>
      <x v="81"/>
    </i>
    <i t="default">
      <x v="47"/>
    </i>
    <i>
      <x v="48"/>
      <x v="1"/>
      <x v="865"/>
      <x v="937"/>
      <x v="82"/>
    </i>
    <i r="1">
      <x v="6"/>
      <x v="866"/>
      <x v="938"/>
      <x v="79"/>
    </i>
    <i r="1">
      <x v="10"/>
      <x v="867"/>
      <x v="939"/>
      <x v="82"/>
    </i>
    <i r="1">
      <x v="11"/>
      <x v="868"/>
      <x v="940"/>
      <x v="83"/>
    </i>
    <i r="1">
      <x v="17"/>
      <x v="869"/>
      <x v="941"/>
      <x v="83"/>
    </i>
    <i r="1">
      <x v="19"/>
      <x v="870"/>
      <x v="942"/>
      <x v="84"/>
    </i>
    <i r="1">
      <x v="39"/>
      <x v="871"/>
      <x v="943"/>
      <x v="82"/>
    </i>
    <i r="1">
      <x v="40"/>
      <x v="872"/>
      <x v="944"/>
      <x v="82"/>
    </i>
    <i r="1">
      <x v="44"/>
      <x v="873"/>
      <x v="945"/>
      <x v="82"/>
    </i>
    <i r="1">
      <x v="50"/>
      <x v="874"/>
      <x v="946"/>
      <x v="83"/>
    </i>
    <i t="default">
      <x v="48"/>
    </i>
    <i>
      <x v="49"/>
      <x v="1"/>
      <x v="875"/>
      <x v="947"/>
      <x v="16"/>
    </i>
    <i t="default">
      <x v="49"/>
    </i>
    <i>
      <x v="50"/>
      <x v="1"/>
      <x v="876"/>
      <x v="948"/>
      <x v="78"/>
    </i>
    <i r="1">
      <x v="5"/>
      <x v="877"/>
      <x v="949"/>
      <x v="78"/>
    </i>
    <i r="1">
      <x v="9"/>
      <x v="878"/>
      <x v="950"/>
      <x v="78"/>
    </i>
    <i r="1">
      <x v="14"/>
      <x v="879"/>
      <x v="951"/>
      <x v="79"/>
    </i>
    <i r="1">
      <x v="16"/>
      <x v="880"/>
      <x v="952"/>
      <x v="80"/>
    </i>
    <i r="1">
      <x v="20"/>
      <x v="881"/>
      <x v="953"/>
      <x v="78"/>
    </i>
    <i r="1">
      <x v="21"/>
      <x v="882"/>
      <x v="954"/>
      <x v="78"/>
    </i>
    <i r="1">
      <x v="22"/>
      <x v="883"/>
      <x v="955"/>
      <x v="80"/>
    </i>
    <i r="1">
      <x v="24"/>
      <x v="884"/>
      <x v="956"/>
      <x v="78"/>
    </i>
    <i r="1">
      <x v="26"/>
      <x v="885"/>
      <x v="957"/>
      <x v="78"/>
    </i>
    <i r="1">
      <x v="28"/>
      <x v="886"/>
      <x v="958"/>
      <x v="78"/>
    </i>
    <i r="1">
      <x v="30"/>
      <x v="887"/>
      <x v="959"/>
      <x v="78"/>
    </i>
    <i r="1">
      <x v="35"/>
      <x v="888"/>
      <x v="960"/>
      <x v="85"/>
    </i>
    <i r="1">
      <x v="41"/>
      <x v="674"/>
      <x v="961"/>
      <x v="78"/>
    </i>
    <i r="1">
      <x v="42"/>
      <x v="889"/>
      <x v="962"/>
      <x v="86"/>
    </i>
    <i r="1">
      <x v="46"/>
      <x v="890"/>
      <x v="963"/>
      <x v="78"/>
    </i>
    <i r="1">
      <x v="50"/>
      <x v="197"/>
      <x v="965"/>
      <x v="78"/>
    </i>
    <i r="1">
      <x v="52"/>
      <x v="891"/>
      <x v="966"/>
      <x v="87"/>
    </i>
    <i r="1">
      <x v="53"/>
      <x v="892"/>
      <x v="967"/>
      <x v="78"/>
    </i>
    <i r="1">
      <x v="61"/>
      <x v="516"/>
      <x v="968"/>
      <x v="78"/>
    </i>
    <i r="1">
      <x v="64"/>
      <x v="526"/>
      <x v="969"/>
      <x v="79"/>
    </i>
    <i r="1">
      <x v="73"/>
      <x v="236"/>
      <x v="964"/>
      <x v="78"/>
    </i>
    <i r="1">
      <x v="88"/>
      <x v="894"/>
      <x v="971"/>
      <x v="78"/>
    </i>
    <i r="1">
      <x v="90"/>
      <x v="895"/>
      <x v="972"/>
      <x v="80"/>
    </i>
    <i r="1">
      <x v="91"/>
      <x v="896"/>
      <x v="973"/>
      <x v="78"/>
    </i>
    <i r="1">
      <x v="92"/>
      <x v="897"/>
      <x v="974"/>
      <x v="78"/>
    </i>
    <i r="1">
      <x v="93"/>
      <x v="898"/>
      <x v="975"/>
      <x v="89"/>
    </i>
    <i r="1">
      <x v="94"/>
      <x v="893"/>
      <x v="970"/>
      <x v="88"/>
    </i>
    <i r="1">
      <x v="95"/>
      <x v="899"/>
      <x v="976"/>
      <x v="78"/>
    </i>
    <i r="1">
      <x v="97"/>
      <x v="900"/>
      <x v="977"/>
      <x v="87"/>
    </i>
    <i t="default">
      <x v="50"/>
    </i>
    <i>
      <x v="51"/>
      <x v="1"/>
      <x v="901"/>
      <x v="978"/>
      <x v="82"/>
    </i>
    <i r="1">
      <x v="2"/>
      <x v="739"/>
      <x v="979"/>
      <x v="82"/>
    </i>
    <i r="1">
      <x v="4"/>
      <x v="466"/>
      <x v="980"/>
      <x v="82"/>
    </i>
    <i r="1">
      <x v="7"/>
      <x v="902"/>
      <x v="981"/>
      <x v="82"/>
    </i>
    <i r="1">
      <x v="8"/>
      <x v="903"/>
      <x v="982"/>
      <x v="82"/>
    </i>
    <i r="1">
      <x v="10"/>
      <x v="904"/>
      <x v="983"/>
      <x v="87"/>
    </i>
    <i r="1">
      <x v="12"/>
      <x v="905"/>
      <x v="984"/>
      <x v="82"/>
    </i>
    <i r="1">
      <x v="13"/>
      <x v="906"/>
      <x v="985"/>
      <x v="82"/>
    </i>
    <i r="1">
      <x v="14"/>
      <x v="907"/>
      <x v="986"/>
      <x v="82"/>
    </i>
    <i r="1">
      <x v="19"/>
      <x v="908"/>
      <x v="987"/>
      <x v="82"/>
    </i>
    <i r="1">
      <x v="21"/>
      <x v="909"/>
      <x v="988"/>
      <x v="87"/>
    </i>
    <i r="1">
      <x v="23"/>
      <x v="910"/>
      <x v="989"/>
      <x v="82"/>
    </i>
    <i r="1">
      <x v="27"/>
      <x v="911"/>
      <x v="990"/>
      <x v="82"/>
    </i>
    <i r="1">
      <x v="31"/>
      <x v="523"/>
      <x v="991"/>
      <x v="90"/>
    </i>
    <i r="1">
      <x v="37"/>
      <x v="912"/>
      <x v="992"/>
      <x v="82"/>
    </i>
    <i t="default">
      <x v="51"/>
    </i>
    <i>
      <x v="52"/>
      <x v="13"/>
      <x v="913"/>
      <x v="993"/>
      <x v="88"/>
    </i>
    <i r="1">
      <x v="30"/>
      <x v="914"/>
      <x v="994"/>
      <x v="88"/>
    </i>
    <i r="1">
      <x v="68"/>
      <x v="915"/>
      <x v="995"/>
      <x v="88"/>
    </i>
    <i t="default">
      <x v="52"/>
    </i>
    <i>
      <x v="54"/>
      <x v="1"/>
      <x v="953"/>
      <x v="1044"/>
      <x v="68"/>
    </i>
    <i r="1">
      <x v="4"/>
      <x v="212"/>
      <x v="1045"/>
      <x v="68"/>
    </i>
    <i r="1">
      <x v="8"/>
      <x v="191"/>
      <x v="1046"/>
      <x v="70"/>
    </i>
    <i r="1">
      <x v="16"/>
      <x v="954"/>
      <x v="1047"/>
      <x v="70"/>
    </i>
    <i r="1">
      <x v="17"/>
      <x v="955"/>
      <x v="1048"/>
      <x v="68"/>
    </i>
    <i r="1">
      <x v="19"/>
      <x v="956"/>
      <x v="1049"/>
      <x v="62"/>
    </i>
    <i r="1">
      <x v="25"/>
      <x v="957"/>
      <x v="1050"/>
      <x v="70"/>
    </i>
    <i r="1">
      <x v="28"/>
      <x v="958"/>
      <x v="1051"/>
      <x v="70"/>
    </i>
    <i t="default">
      <x v="54"/>
    </i>
    <i>
      <x v="55"/>
      <x v="1"/>
      <x v="959"/>
      <x v="1052"/>
      <x v="70"/>
    </i>
    <i r="1">
      <x v="6"/>
      <x v="960"/>
      <x v="1053"/>
      <x v="70"/>
    </i>
    <i r="1">
      <x v="7"/>
      <x v="961"/>
      <x v="1054"/>
      <x v="70"/>
    </i>
    <i r="1">
      <x v="9"/>
      <x v="962"/>
      <x v="1055"/>
      <x v="70"/>
    </i>
    <i r="1">
      <x v="11"/>
      <x v="963"/>
      <x v="1056"/>
      <x v="68"/>
    </i>
    <i r="1">
      <x v="12"/>
      <x v="303"/>
      <x v="1057"/>
      <x v="70"/>
    </i>
    <i r="1">
      <x v="15"/>
      <x v="3"/>
      <x v="1058"/>
      <x v="70"/>
    </i>
    <i r="1">
      <x v="17"/>
      <x v="964"/>
      <x v="1059"/>
      <x v="70"/>
    </i>
    <i r="1">
      <x v="18"/>
      <x v="965"/>
      <x v="1060"/>
      <x v="70"/>
    </i>
    <i r="1">
      <x v="20"/>
      <x v="745"/>
      <x v="1061"/>
      <x v="70"/>
    </i>
    <i r="1">
      <x v="25"/>
      <x v="778"/>
      <x v="1062"/>
      <x v="70"/>
    </i>
    <i r="1">
      <x v="26"/>
      <x v="966"/>
      <x v="1063"/>
      <x v="70"/>
    </i>
    <i t="default">
      <x v="55"/>
    </i>
    <i>
      <x v="56"/>
      <x v="1"/>
      <x v="967"/>
      <x v="1064"/>
      <x v="68"/>
    </i>
    <i r="1">
      <x v="8"/>
      <x v="968"/>
      <x v="1065"/>
      <x v="68"/>
    </i>
    <i r="1">
      <x v="13"/>
      <x v="739"/>
      <x v="1066"/>
      <x v="68"/>
    </i>
    <i r="1">
      <x v="15"/>
      <x v="969"/>
      <x v="1067"/>
      <x v="70"/>
    </i>
    <i r="1">
      <x v="17"/>
      <x v="970"/>
      <x v="1068"/>
      <x v="68"/>
    </i>
    <i r="1">
      <x v="19"/>
      <x v="191"/>
      <x v="1069"/>
      <x v="70"/>
    </i>
    <i r="1">
      <x v="20"/>
      <x v="971"/>
      <x v="1070"/>
      <x v="68"/>
    </i>
    <i r="1">
      <x v="21"/>
      <x v="972"/>
      <x v="1071"/>
      <x v="74"/>
    </i>
    <i r="1">
      <x v="23"/>
      <x v="973"/>
      <x v="1072"/>
      <x v="70"/>
    </i>
    <i r="1">
      <x v="24"/>
      <x v="974"/>
      <x v="1073"/>
      <x v="70"/>
    </i>
    <i r="1">
      <x v="26"/>
      <x v="3"/>
      <x v="1074"/>
      <x v="51"/>
    </i>
    <i r="1">
      <x v="29"/>
      <x v="975"/>
      <x v="1075"/>
      <x v="70"/>
    </i>
    <i r="1">
      <x v="32"/>
      <x v="976"/>
      <x v="1076"/>
      <x v="70"/>
    </i>
    <i r="1">
      <x v="33"/>
      <x v="977"/>
      <x v="1077"/>
      <x v="70"/>
    </i>
    <i r="1">
      <x v="36"/>
      <x v="978"/>
      <x v="1078"/>
      <x v="70"/>
    </i>
    <i r="1">
      <x v="39"/>
      <x v="979"/>
      <x v="1079"/>
      <x v="68"/>
    </i>
    <i r="1">
      <x v="41"/>
      <x v="980"/>
      <x v="1080"/>
      <x v="70"/>
    </i>
    <i r="1">
      <x v="43"/>
      <x v="396"/>
      <x v="1081"/>
      <x v="68"/>
    </i>
    <i r="1">
      <x v="44"/>
      <x v="981"/>
      <x v="1082"/>
      <x v="70"/>
    </i>
    <i r="1">
      <x v="52"/>
      <x v="983"/>
      <x v="1085"/>
      <x v="68"/>
    </i>
    <i r="1">
      <x v="54"/>
      <x v="191"/>
      <x v="1086"/>
      <x v="70"/>
    </i>
    <i r="1">
      <x v="58"/>
      <x v="913"/>
      <x v="1087"/>
      <x v="70"/>
    </i>
    <i r="1">
      <x v="59"/>
      <x v="984"/>
      <x v="1088"/>
      <x v="68"/>
    </i>
    <i r="1">
      <x v="60"/>
      <x v="913"/>
      <x v="1089"/>
      <x v="70"/>
    </i>
    <i r="1">
      <x v="62"/>
      <x v="985"/>
      <x v="1090"/>
      <x v="68"/>
    </i>
    <i r="1">
      <x v="63"/>
      <x v="986"/>
      <x v="1091"/>
      <x v="70"/>
    </i>
    <i r="1">
      <x v="69"/>
      <x v="982"/>
      <x v="1084"/>
      <x v="70"/>
    </i>
    <i r="1">
      <x v="70"/>
      <x v="541"/>
      <x v="1083"/>
      <x v="70"/>
    </i>
    <i t="default">
      <x v="56"/>
    </i>
    <i>
      <x v="57"/>
      <x v="2"/>
      <x v="987"/>
      <x v="1092"/>
      <x v="20"/>
    </i>
    <i r="1">
      <x v="3"/>
      <x v="402"/>
      <x v="1093"/>
      <x v="95"/>
    </i>
    <i r="1">
      <x v="5"/>
      <x v="988"/>
      <x v="1094"/>
      <x v="20"/>
    </i>
    <i r="1">
      <x v="6"/>
      <x v="989"/>
      <x v="1095"/>
      <x v="73"/>
    </i>
    <i r="1">
      <x v="7"/>
      <x v="303"/>
      <x v="1096"/>
      <x v="20"/>
    </i>
    <i r="1">
      <x v="8"/>
      <x v="990"/>
      <x v="1097"/>
      <x v="20"/>
    </i>
    <i r="1">
      <x v="9"/>
      <x v="991"/>
      <x v="1098"/>
      <x v="20"/>
    </i>
    <i r="1">
      <x v="10"/>
      <x v="992"/>
      <x v="1099"/>
      <x v="20"/>
    </i>
    <i r="1">
      <x v="11"/>
      <x v="762"/>
      <x v="1100"/>
      <x v="20"/>
    </i>
    <i r="1">
      <x v="13"/>
      <x v="993"/>
      <x v="1101"/>
      <x v="20"/>
    </i>
    <i r="1">
      <x v="15"/>
      <x v="994"/>
      <x v="1102"/>
      <x v="20"/>
    </i>
    <i r="1">
      <x v="16"/>
      <x v="995"/>
      <x v="1103"/>
      <x v="20"/>
    </i>
    <i r="1">
      <x v="17"/>
      <x v="581"/>
      <x v="1104"/>
      <x v="20"/>
    </i>
    <i r="1">
      <x v="21"/>
      <x v="996"/>
      <x v="1105"/>
      <x v="96"/>
    </i>
    <i r="1">
      <x v="22"/>
      <x v="997"/>
      <x v="1106"/>
      <x v="20"/>
    </i>
    <i r="1">
      <x v="25"/>
      <x v="63"/>
      <x v="1107"/>
      <x v="95"/>
    </i>
    <i t="default">
      <x v="57"/>
    </i>
    <i>
      <x v="58"/>
      <x v="1"/>
      <x v="998"/>
      <x v="1108"/>
      <x v="97"/>
    </i>
    <i r="1">
      <x v="2"/>
      <x v="999"/>
      <x v="1109"/>
      <x v="68"/>
    </i>
    <i r="1">
      <x v="4"/>
      <x v="1000"/>
      <x v="1110"/>
      <x v="70"/>
    </i>
    <i r="1">
      <x v="5"/>
      <x v="1001"/>
      <x v="1111"/>
      <x v="70"/>
    </i>
    <i r="1">
      <x v="8"/>
      <x v="1002"/>
      <x v="1112"/>
      <x v="70"/>
    </i>
    <i r="1">
      <x v="9"/>
      <x v="1003"/>
      <x v="1113"/>
      <x v="98"/>
    </i>
    <i r="1">
      <x v="14"/>
      <x v="1004"/>
      <x v="1114"/>
      <x v="70"/>
    </i>
    <i r="1">
      <x v="15"/>
      <x v="1005"/>
      <x v="1115"/>
      <x v="70"/>
    </i>
    <i r="1">
      <x v="18"/>
      <x v="1006"/>
      <x v="1116"/>
      <x v="51"/>
    </i>
    <i r="1">
      <x v="24"/>
      <x v="1007"/>
      <x v="1117"/>
      <x v="70"/>
    </i>
    <i r="1">
      <x v="29"/>
      <x v="207"/>
      <x v="1118"/>
      <x v="68"/>
    </i>
    <i r="1">
      <x v="30"/>
      <x v="1008"/>
      <x v="1119"/>
      <x v="70"/>
    </i>
    <i r="1">
      <x v="31"/>
      <x v="1009"/>
      <x v="1120"/>
      <x v="70"/>
    </i>
    <i r="1">
      <x v="33"/>
      <x v="1010"/>
      <x v="1121"/>
      <x v="70"/>
    </i>
    <i r="1">
      <x v="34"/>
      <x v="466"/>
      <x v="1122"/>
      <x v="70"/>
    </i>
    <i r="1">
      <x v="68"/>
      <x v="32"/>
      <x v="1123"/>
      <x v="70"/>
    </i>
    <i t="default">
      <x v="58"/>
    </i>
    <i>
      <x v="59"/>
      <x v="3"/>
      <x v="1011"/>
      <x v="1124"/>
      <x v="96"/>
    </i>
    <i r="1">
      <x v="5"/>
      <x v="1012"/>
      <x v="1125"/>
      <x v="96"/>
    </i>
    <i r="1">
      <x v="7"/>
      <x v="1013"/>
      <x v="1126"/>
      <x v="96"/>
    </i>
    <i r="1">
      <x v="9"/>
      <x v="1014"/>
      <x v="1127"/>
      <x v="70"/>
    </i>
    <i r="1">
      <x v="13"/>
      <x v="1015"/>
      <x v="1128"/>
      <x v="70"/>
    </i>
    <i r="1">
      <x v="16"/>
      <x v="1016"/>
      <x v="1129"/>
      <x v="70"/>
    </i>
    <i r="1">
      <x v="20"/>
      <x v="1017"/>
      <x v="1130"/>
      <x v="70"/>
    </i>
    <i r="1">
      <x v="23"/>
      <x v="1018"/>
      <x v="1131"/>
      <x v="70"/>
    </i>
    <i r="1">
      <x v="24"/>
      <x v="1019"/>
      <x v="1132"/>
      <x v="68"/>
    </i>
    <i r="1">
      <x v="25"/>
      <x v="56"/>
      <x v="1133"/>
      <x v="68"/>
    </i>
    <i r="1">
      <x v="26"/>
      <x v="1020"/>
      <x v="1134"/>
      <x v="70"/>
    </i>
    <i r="1">
      <x v="28"/>
      <x v="1021"/>
      <x v="1135"/>
      <x v="49"/>
    </i>
    <i r="1">
      <x v="29"/>
      <x v="1022"/>
      <x v="1136"/>
      <x v="68"/>
    </i>
    <i t="default">
      <x v="59"/>
    </i>
    <i>
      <x v="60"/>
      <x v="1"/>
      <x v="1024"/>
      <x v="1138"/>
      <x v="68"/>
    </i>
    <i r="1">
      <x v="2"/>
      <x v="1025"/>
      <x v="1139"/>
      <x v="68"/>
    </i>
    <i r="1">
      <x v="7"/>
      <x v="1026"/>
      <x v="1140"/>
      <x v="70"/>
    </i>
    <i r="1">
      <x v="8"/>
      <x v="1027"/>
      <x v="1141"/>
      <x v="70"/>
    </i>
    <i r="1">
      <x v="9"/>
      <x v="1028"/>
      <x v="1142"/>
      <x v="70"/>
    </i>
    <i r="1">
      <x v="10"/>
      <x v="1029"/>
      <x v="1143"/>
      <x v="70"/>
    </i>
    <i r="1">
      <x v="11"/>
      <x v="1030"/>
      <x v="1144"/>
      <x v="51"/>
    </i>
    <i r="1">
      <x v="12"/>
      <x v="303"/>
      <x v="1145"/>
      <x v="70"/>
    </i>
    <i r="1">
      <x v="16"/>
      <x v="1031"/>
      <x v="1146"/>
      <x v="68"/>
    </i>
    <i r="1">
      <x v="17"/>
      <x v="1032"/>
      <x v="1147"/>
      <x v="70"/>
    </i>
    <i r="1">
      <x v="18"/>
      <x v="1033"/>
      <x v="1148"/>
      <x v="70"/>
    </i>
    <i r="1">
      <x v="26"/>
      <x v="953"/>
      <x v="1149"/>
      <x v="70"/>
    </i>
    <i t="default">
      <x v="60"/>
    </i>
    <i>
      <x v="61"/>
      <x v="1"/>
      <x v="1091"/>
      <x v="1231"/>
      <x v="111"/>
    </i>
    <i r="1">
      <x v="4"/>
      <x v="1092"/>
      <x v="1232"/>
      <x v="20"/>
    </i>
    <i r="1">
      <x v="5"/>
      <x v="1093"/>
      <x v="1233"/>
      <x v="112"/>
    </i>
    <i r="1">
      <x v="8"/>
      <x v="350"/>
      <x v="1234"/>
      <x v="113"/>
    </i>
    <i r="1">
      <x v="14"/>
      <x v="1094"/>
      <x v="1235"/>
      <x v="113"/>
    </i>
    <i r="1">
      <x v="19"/>
      <x v="1095"/>
      <x v="1236"/>
      <x v="112"/>
    </i>
    <i r="1">
      <x v="30"/>
      <x v="1096"/>
      <x v="1237"/>
      <x v="112"/>
    </i>
    <i t="default">
      <x v="61"/>
    </i>
    <i>
      <x v="66"/>
      <x v="2"/>
      <x v="1097"/>
      <x v="1238"/>
      <x v="114"/>
    </i>
    <i r="1">
      <x v="3"/>
      <x v="1098"/>
      <x v="1239"/>
      <x v="115"/>
    </i>
    <i t="default">
      <x v="66"/>
    </i>
    <i>
      <x v="67"/>
      <x v="1"/>
      <x v="38"/>
      <x v="1240"/>
      <x v="115"/>
    </i>
    <i r="1">
      <x v="2"/>
      <x v="1099"/>
      <x v="1241"/>
      <x v="116"/>
    </i>
    <i r="1">
      <x v="12"/>
      <x v="1100"/>
      <x v="1242"/>
      <x v="117"/>
    </i>
    <i r="1">
      <x v="26"/>
      <x v="1101"/>
      <x v="1243"/>
      <x v="118"/>
    </i>
    <i r="1">
      <x v="28"/>
      <x v="1102"/>
      <x v="1244"/>
      <x v="20"/>
    </i>
    <i r="1">
      <x v="30"/>
      <x v="1103"/>
      <x v="1245"/>
      <x v="116"/>
    </i>
    <i r="1">
      <x v="33"/>
      <x v="1104"/>
      <x v="1246"/>
      <x v="119"/>
    </i>
    <i r="1">
      <x v="37"/>
      <x v="1106"/>
      <x v="1248"/>
      <x v="120"/>
    </i>
    <i r="1">
      <x v="39"/>
      <x v="913"/>
      <x v="1249"/>
      <x v="116"/>
    </i>
    <i r="1">
      <x v="40"/>
      <x v="1107"/>
      <x v="1250"/>
      <x v="120"/>
    </i>
    <i r="1">
      <x v="45"/>
      <x v="1108"/>
      <x v="1251"/>
      <x v="114"/>
    </i>
    <i r="1">
      <x v="53"/>
      <x v="1112"/>
      <x v="1255"/>
      <x v="114"/>
    </i>
    <i r="1">
      <x v="60"/>
      <x v="1114"/>
      <x v="1257"/>
      <x v="122"/>
    </i>
    <i r="1">
      <x v="63"/>
      <x v="1115"/>
      <x v="1258"/>
      <x v="114"/>
    </i>
    <i r="1">
      <x v="67"/>
      <x v="1110"/>
      <x v="1253"/>
      <x v="121"/>
    </i>
    <i r="1">
      <x v="68"/>
      <x v="1105"/>
      <x v="1247"/>
      <x v="114"/>
    </i>
    <i r="1">
      <x v="70"/>
      <x v="1109"/>
      <x v="1252"/>
      <x v="114"/>
    </i>
    <i r="1">
      <x v="73"/>
      <x v="1111"/>
      <x v="1254"/>
      <x v="20"/>
    </i>
    <i r="1">
      <x v="80"/>
      <x v="1118"/>
      <x v="1261"/>
      <x v="119"/>
    </i>
    <i r="1">
      <x v="83"/>
      <x v="1120"/>
      <x v="1263"/>
      <x v="123"/>
    </i>
    <i r="1">
      <x v="85"/>
      <x v="1121"/>
      <x v="1264"/>
      <x v="114"/>
    </i>
    <i r="1">
      <x v="86"/>
      <x v="1122"/>
      <x v="1265"/>
      <x v="119"/>
    </i>
    <i r="1">
      <x v="87"/>
      <x v="35"/>
      <x v="1266"/>
      <x v="115"/>
    </i>
    <i r="1">
      <x v="88"/>
      <x v="1123"/>
      <x v="1267"/>
      <x v="124"/>
    </i>
    <i r="1">
      <x v="98"/>
      <x v="1113"/>
      <x v="1256"/>
      <x v="117"/>
    </i>
    <i r="1">
      <x v="103"/>
      <x v="1124"/>
      <x v="1268"/>
      <x v="114"/>
    </i>
    <i r="1">
      <x v="104"/>
      <x v="1126"/>
      <x v="1270"/>
      <x v="116"/>
    </i>
    <i r="1">
      <x v="105"/>
      <x v="1116"/>
      <x v="1259"/>
      <x v="120"/>
    </i>
    <i r="1">
      <x v="106"/>
      <x v="1125"/>
      <x v="1269"/>
      <x v="19"/>
    </i>
    <i r="1">
      <x v="109"/>
      <x v="1127"/>
      <x v="1271"/>
      <x v="123"/>
    </i>
    <i r="1">
      <x v="111"/>
      <x v="1128"/>
      <x v="1272"/>
      <x v="118"/>
    </i>
    <i r="1">
      <x v="113"/>
      <x v="1130"/>
      <x v="1274"/>
      <x v="114"/>
    </i>
    <i r="1">
      <x v="114"/>
      <x v="1129"/>
      <x v="1273"/>
      <x v="120"/>
    </i>
    <i r="1">
      <x v="115"/>
      <x v="1131"/>
      <x v="1275"/>
      <x v="114"/>
    </i>
    <i r="1">
      <x v="117"/>
      <x v="1132"/>
      <x v="1276"/>
      <x v="114"/>
    </i>
    <i r="1">
      <x v="118"/>
      <x v="1133"/>
      <x v="1277"/>
      <x v="114"/>
    </i>
    <i r="1">
      <x v="119"/>
      <x v="1134"/>
      <x v="1278"/>
      <x v="123"/>
    </i>
    <i r="1">
      <x v="120"/>
      <x v="1135"/>
      <x v="1279"/>
      <x v="20"/>
    </i>
    <i r="1">
      <x v="122"/>
      <x v="1117"/>
      <x v="1260"/>
      <x v="123"/>
    </i>
    <i r="1">
      <x v="123"/>
      <x v="1136"/>
      <x v="1280"/>
      <x v="116"/>
    </i>
    <i r="1">
      <x v="126"/>
      <x v="1137"/>
      <x v="1281"/>
      <x v="119"/>
    </i>
    <i r="1">
      <x v="127"/>
      <x v="1119"/>
      <x v="1262"/>
      <x v="19"/>
    </i>
    <i r="1">
      <x v="129"/>
      <x v="1144"/>
      <x v="1288"/>
      <x v="121"/>
    </i>
    <i r="1">
      <x v="130"/>
      <x v="1138"/>
      <x v="1282"/>
      <x v="124"/>
    </i>
    <i r="1">
      <x v="131"/>
      <x v="1139"/>
      <x v="1283"/>
      <x v="120"/>
    </i>
    <i r="1">
      <x v="133"/>
      <x v="1140"/>
      <x v="1284"/>
      <x v="114"/>
    </i>
    <i r="1">
      <x v="134"/>
      <x v="1141"/>
      <x v="1285"/>
      <x v="114"/>
    </i>
    <i r="1">
      <x v="136"/>
      <x v="1142"/>
      <x v="1286"/>
      <x v="120"/>
    </i>
    <i r="1">
      <x v="138"/>
      <x v="1143"/>
      <x v="1287"/>
      <x v="19"/>
    </i>
    <i r="1">
      <x v="139"/>
      <x v="1145"/>
      <x v="1289"/>
      <x v="19"/>
    </i>
    <i r="1">
      <x v="140"/>
      <x v="1146"/>
      <x v="1290"/>
      <x v="116"/>
    </i>
    <i r="1">
      <x v="141"/>
      <x/>
      <x/>
      <x/>
    </i>
    <i t="default">
      <x v="67"/>
    </i>
    <i>
      <x v="68"/>
      <x v="1"/>
      <x v="877"/>
      <x v="1292"/>
      <x v="38"/>
    </i>
    <i r="1">
      <x v="5"/>
      <x v="1148"/>
      <x v="1293"/>
      <x v="38"/>
    </i>
    <i r="1">
      <x v="10"/>
      <x v="1149"/>
      <x v="1294"/>
      <x v="38"/>
    </i>
    <i r="1">
      <x v="20"/>
      <x v="747"/>
      <x v="1295"/>
      <x v="20"/>
    </i>
    <i t="default">
      <x v="68"/>
    </i>
    <i>
      <x v="69"/>
      <x v="1"/>
      <x v="1150"/>
      <x v="1296"/>
      <x v="113"/>
    </i>
    <i r="1">
      <x v="3"/>
      <x v="1151"/>
      <x v="1297"/>
      <x v="19"/>
    </i>
    <i r="1">
      <x v="6"/>
      <x v="1152"/>
      <x v="1298"/>
      <x v="19"/>
    </i>
    <i r="1">
      <x v="15"/>
      <x v="1153"/>
      <x v="1299"/>
      <x v="125"/>
    </i>
    <i r="1">
      <x v="21"/>
      <x v="1154"/>
      <x v="1300"/>
      <x v="126"/>
    </i>
    <i r="1">
      <x v="23"/>
      <x v="1155"/>
      <x v="1301"/>
      <x v="127"/>
    </i>
    <i r="1">
      <x v="30"/>
      <x v="1156"/>
      <x v="1302"/>
      <x v="128"/>
    </i>
    <i r="1">
      <x v="34"/>
      <x v="1157"/>
      <x v="1303"/>
      <x v="127"/>
    </i>
    <i r="1">
      <x v="35"/>
      <x v="1158"/>
      <x v="1304"/>
      <x v="127"/>
    </i>
    <i r="1">
      <x v="51"/>
      <x v="1159"/>
      <x v="1305"/>
      <x v="129"/>
    </i>
    <i r="1">
      <x v="52"/>
      <x v="1160"/>
      <x v="1306"/>
      <x v="127"/>
    </i>
    <i r="1">
      <x v="53"/>
      <x v="1161"/>
      <x v="1307"/>
      <x v="19"/>
    </i>
    <i r="1">
      <x v="55"/>
      <x v="1145"/>
      <x v="1308"/>
      <x v="127"/>
    </i>
    <i r="1">
      <x v="61"/>
      <x v="641"/>
      <x v="1309"/>
      <x v="130"/>
    </i>
    <i r="1">
      <x v="62"/>
      <x v="1162"/>
      <x v="1310"/>
      <x v="127"/>
    </i>
    <i r="1">
      <x v="63"/>
      <x v="1163"/>
      <x v="1311"/>
      <x v="128"/>
    </i>
    <i r="1">
      <x v="64"/>
      <x v="1164"/>
      <x v="1312"/>
      <x v="20"/>
    </i>
    <i r="1">
      <x v="65"/>
      <x v="1165"/>
      <x v="1313"/>
      <x v="113"/>
    </i>
    <i r="1">
      <x v="71"/>
      <x v="98"/>
      <x v="1314"/>
      <x v="131"/>
    </i>
    <i r="1">
      <x v="105"/>
      <x v="1166"/>
      <x v="1315"/>
      <x v="127"/>
    </i>
    <i t="default">
      <x v="69"/>
    </i>
    <i>
      <x v="74"/>
      <x v="1"/>
      <x v="1167"/>
      <x v="1316"/>
      <x v="20"/>
    </i>
    <i r="1">
      <x v="5"/>
      <x v="1168"/>
      <x v="1317"/>
      <x v="131"/>
    </i>
    <i r="1">
      <x v="7"/>
      <x v="1169"/>
      <x v="1318"/>
      <x v="20"/>
    </i>
    <i r="1">
      <x v="10"/>
      <x v="543"/>
      <x v="1319"/>
      <x v="131"/>
    </i>
    <i r="1">
      <x v="12"/>
      <x v="1170"/>
      <x v="1320"/>
      <x v="20"/>
    </i>
    <i t="default">
      <x v="74"/>
    </i>
    <i>
      <x v="75"/>
      <x v="1"/>
      <x v="1023"/>
      <x v="1137"/>
      <x v="70"/>
    </i>
    <i t="default">
      <x v="75"/>
    </i>
    <i>
      <x v="77"/>
      <x v="2"/>
      <x v="22"/>
      <x v="22"/>
      <x v="10"/>
    </i>
    <i t="default">
      <x v="77"/>
    </i>
    <i>
      <x v="78"/>
      <x v="1"/>
      <x v="232"/>
      <x v="240"/>
      <x v="3"/>
    </i>
    <i r="1">
      <x v="3"/>
      <x v="233"/>
      <x v="241"/>
      <x v="16"/>
    </i>
    <i r="1">
      <x v="4"/>
      <x v="234"/>
      <x v="242"/>
      <x v="1"/>
    </i>
    <i r="1">
      <x v="5"/>
      <x v="235"/>
      <x v="243"/>
      <x v="20"/>
    </i>
    <i r="1">
      <x v="6"/>
      <x v="236"/>
      <x v="244"/>
      <x v="1"/>
    </i>
    <i r="1">
      <x v="7"/>
      <x v="237"/>
      <x v="245"/>
      <x v="20"/>
    </i>
    <i r="1">
      <x v="8"/>
      <x v="238"/>
      <x v="246"/>
      <x v="20"/>
    </i>
    <i r="1">
      <x v="10"/>
      <x v="239"/>
      <x v="247"/>
      <x v="20"/>
    </i>
    <i r="1">
      <x v="13"/>
      <x v="240"/>
      <x v="248"/>
      <x v="2"/>
    </i>
    <i r="1">
      <x v="15"/>
      <x v="241"/>
      <x v="249"/>
      <x v="20"/>
    </i>
    <i r="1">
      <x v="19"/>
      <x v="242"/>
      <x v="250"/>
      <x v="20"/>
    </i>
    <i r="1">
      <x v="22"/>
      <x v="243"/>
      <x v="251"/>
      <x v="20"/>
    </i>
    <i r="1">
      <x v="25"/>
      <x v="244"/>
      <x v="252"/>
      <x v="20"/>
    </i>
    <i r="1">
      <x v="26"/>
      <x v="245"/>
      <x v="253"/>
      <x v="20"/>
    </i>
    <i r="1">
      <x v="27"/>
      <x v="246"/>
      <x v="254"/>
      <x v="2"/>
    </i>
    <i r="1">
      <x v="28"/>
      <x v="247"/>
      <x v="255"/>
      <x v="20"/>
    </i>
    <i r="1">
      <x v="29"/>
      <x v="248"/>
      <x v="256"/>
      <x v="2"/>
    </i>
    <i r="1">
      <x v="30"/>
      <x v="249"/>
      <x v="257"/>
      <x v="2"/>
    </i>
    <i t="default">
      <x v="78"/>
    </i>
    <i>
      <x v="79"/>
      <x v="1"/>
      <x v="770"/>
      <x v="828"/>
      <x v="22"/>
    </i>
    <i r="1">
      <x v="3"/>
      <x v="771"/>
      <x v="829"/>
      <x v="73"/>
    </i>
    <i r="1">
      <x v="5"/>
      <x v="523"/>
      <x v="830"/>
      <x v="32"/>
    </i>
    <i r="1">
      <x v="6"/>
      <x v="772"/>
      <x v="831"/>
      <x v="74"/>
    </i>
    <i r="1">
      <x v="14"/>
      <x v="773"/>
      <x v="832"/>
      <x v="73"/>
    </i>
    <i r="1">
      <x v="15"/>
      <x v="774"/>
      <x v="833"/>
      <x v="73"/>
    </i>
    <i r="1">
      <x v="17"/>
      <x v="775"/>
      <x v="834"/>
      <x v="74"/>
    </i>
    <i r="1">
      <x v="21"/>
      <x v="776"/>
      <x v="835"/>
      <x v="20"/>
    </i>
    <i r="1">
      <x v="23"/>
      <x v="777"/>
      <x v="836"/>
      <x v="74"/>
    </i>
    <i r="1">
      <x v="24"/>
      <x v="778"/>
      <x v="837"/>
      <x v="20"/>
    </i>
    <i r="1">
      <x v="26"/>
      <x v="779"/>
      <x v="838"/>
      <x v="20"/>
    </i>
    <i r="1">
      <x v="33"/>
      <x v="780"/>
      <x v="839"/>
      <x v="73"/>
    </i>
    <i r="1">
      <x v="34"/>
      <x v="781"/>
      <x v="840"/>
      <x v="74"/>
    </i>
    <i r="1">
      <x v="68"/>
      <x v="782"/>
      <x v="841"/>
      <x v="20"/>
    </i>
    <i t="default">
      <x v="79"/>
    </i>
    <i>
      <x v="89"/>
      <x v="1"/>
      <x v="1147"/>
      <x v="1291"/>
      <x v="124"/>
    </i>
    <i t="default">
      <x v="89"/>
    </i>
    <i>
      <x v="90"/>
      <x v="1"/>
      <x v="1181"/>
      <x v="1333"/>
      <x v="132"/>
    </i>
    <i r="1">
      <x v="6"/>
      <x v="1182"/>
      <x v="1334"/>
      <x v="19"/>
    </i>
    <i r="1">
      <x v="7"/>
      <x v="1180"/>
      <x v="1335"/>
      <x v="114"/>
    </i>
    <i r="1">
      <x v="15"/>
      <x v="1183"/>
      <x v="1336"/>
      <x v="133"/>
    </i>
    <i r="1">
      <x v="17"/>
      <x v="1135"/>
      <x v="1337"/>
      <x v="132"/>
    </i>
    <i r="1">
      <x v="18"/>
      <x v="1184"/>
      <x v="1338"/>
      <x v="132"/>
    </i>
    <i r="1">
      <x v="19"/>
      <x v="1185"/>
      <x v="1339"/>
      <x v="19"/>
    </i>
    <i r="1">
      <x v="20"/>
      <x/>
      <x/>
      <x/>
    </i>
    <i r="1">
      <x v="21"/>
      <x v="1186"/>
      <x v="1340"/>
      <x v="19"/>
    </i>
    <i t="default">
      <x v="90"/>
    </i>
    <i>
      <x v="91"/>
      <x v="5"/>
      <x v="916"/>
      <x v="996"/>
      <x v="20"/>
    </i>
    <i r="1">
      <x v="9"/>
      <x v="917"/>
      <x v="997"/>
      <x v="83"/>
    </i>
    <i r="1">
      <x v="13"/>
      <x v="918"/>
      <x v="998"/>
      <x v="83"/>
    </i>
    <i r="1">
      <x v="17"/>
      <x v="919"/>
      <x v="999"/>
      <x v="82"/>
    </i>
    <i r="1">
      <x v="18"/>
      <x v="920"/>
      <x v="1000"/>
      <x v="82"/>
    </i>
    <i r="1">
      <x v="22"/>
      <x v="921"/>
      <x v="1001"/>
      <x v="83"/>
    </i>
    <i r="1">
      <x v="24"/>
      <x v="299"/>
      <x v="1002"/>
      <x v="83"/>
    </i>
    <i r="1">
      <x v="27"/>
      <x v="922"/>
      <x v="1003"/>
      <x v="82"/>
    </i>
    <i r="1">
      <x v="30"/>
      <x v="923"/>
      <x v="1004"/>
      <x v="82"/>
    </i>
    <i r="1">
      <x v="34"/>
      <x v="541"/>
      <x v="1005"/>
      <x v="90"/>
    </i>
    <i r="1">
      <x v="36"/>
      <x v="925"/>
      <x v="1007"/>
      <x v="82"/>
    </i>
    <i r="1">
      <x v="38"/>
      <x/>
      <x/>
      <x/>
    </i>
    <i r="1">
      <x v="39"/>
      <x/>
      <x/>
      <x/>
    </i>
    <i r="1">
      <x v="41"/>
      <x/>
      <x/>
      <x/>
    </i>
    <i r="1">
      <x v="42"/>
      <x/>
      <x/>
      <x/>
    </i>
    <i r="1">
      <x v="43"/>
      <x/>
      <x/>
      <x/>
    </i>
    <i r="1">
      <x v="68"/>
      <x v="924"/>
      <x v="1006"/>
      <x v="90"/>
    </i>
    <i t="default">
      <x v="91"/>
    </i>
    <i>
      <x v="94"/>
      <x v="3"/>
      <x v="966"/>
      <x v="1321"/>
      <x v="119"/>
    </i>
    <i r="1">
      <x v="5"/>
      <x v="1171"/>
      <x v="1322"/>
      <x v="121"/>
    </i>
    <i r="1">
      <x v="6"/>
      <x v="1172"/>
      <x v="1323"/>
      <x v="118"/>
    </i>
    <i r="1">
      <x v="9"/>
      <x v="1173"/>
      <x v="1324"/>
      <x v="117"/>
    </i>
    <i r="1">
      <x v="11"/>
      <x v="1100"/>
      <x v="1325"/>
      <x v="19"/>
    </i>
    <i r="1">
      <x v="12"/>
      <x v="1174"/>
      <x v="1326"/>
      <x v="116"/>
    </i>
    <i r="1">
      <x v="14"/>
      <x v="1175"/>
      <x v="1327"/>
      <x v="114"/>
    </i>
    <i r="1">
      <x v="19"/>
      <x v="1176"/>
      <x v="1328"/>
      <x v="19"/>
    </i>
    <i r="1">
      <x v="21"/>
      <x v="1177"/>
      <x v="1329"/>
      <x v="114"/>
    </i>
    <i r="1">
      <x v="23"/>
      <x v="1178"/>
      <x v="1330"/>
      <x v="19"/>
    </i>
    <i r="1">
      <x v="24"/>
      <x v="1179"/>
      <x v="1331"/>
      <x v="116"/>
    </i>
    <i r="1">
      <x v="25"/>
      <x v="1180"/>
      <x v="1332"/>
      <x v="123"/>
    </i>
    <i t="default">
      <x v="94"/>
    </i>
    <i>
      <x v="99"/>
      <x v="1"/>
      <x v="1215"/>
      <x v="1373"/>
      <x v="135"/>
    </i>
    <i r="1">
      <x v="2"/>
      <x v="1216"/>
      <x v="1374"/>
      <x v="74"/>
    </i>
    <i r="1">
      <x v="3"/>
      <x v="1217"/>
      <x v="1375"/>
      <x v="74"/>
    </i>
    <i r="1">
      <x v="9"/>
      <x v="1218"/>
      <x v="1376"/>
      <x v="136"/>
    </i>
    <i t="default">
      <x v="99"/>
    </i>
    <i>
      <x v="102"/>
      <x v="2"/>
      <x v="1219"/>
      <x v="1377"/>
      <x v="32"/>
    </i>
    <i r="1">
      <x v="5"/>
      <x v="1220"/>
      <x v="1378"/>
      <x v="32"/>
    </i>
    <i r="1">
      <x v="6"/>
      <x v="1221"/>
      <x v="1379"/>
      <x v="75"/>
    </i>
    <i r="1">
      <x v="8"/>
      <x v="1222"/>
      <x v="1380"/>
      <x v="32"/>
    </i>
    <i r="1">
      <x v="10"/>
      <x v="1223"/>
      <x v="1381"/>
      <x v="26"/>
    </i>
    <i r="1">
      <x v="11"/>
      <x v="1224"/>
      <x v="1382"/>
      <x v="32"/>
    </i>
    <i r="1">
      <x v="14"/>
      <x v="1225"/>
      <x v="1383"/>
      <x v="50"/>
    </i>
    <i r="1">
      <x v="15"/>
      <x v="1226"/>
      <x v="1384"/>
      <x v="32"/>
    </i>
    <i r="1">
      <x v="20"/>
      <x v="470"/>
      <x v="1385"/>
      <x v="75"/>
    </i>
    <i r="1">
      <x v="22"/>
      <x v="1227"/>
      <x v="1386"/>
      <x v="26"/>
    </i>
    <i r="1">
      <x v="24"/>
      <x v="1228"/>
      <x v="1387"/>
      <x v="32"/>
    </i>
    <i r="1">
      <x v="26"/>
      <x v="1229"/>
      <x v="1388"/>
      <x v="50"/>
    </i>
    <i r="1">
      <x v="32"/>
      <x v="1230"/>
      <x v="1389"/>
      <x v="50"/>
    </i>
    <i r="1">
      <x v="33"/>
      <x v="1231"/>
      <x v="1390"/>
      <x v="32"/>
    </i>
    <i r="1">
      <x v="34"/>
      <x v="1232"/>
      <x v="1391"/>
      <x v="137"/>
    </i>
    <i r="1">
      <x v="38"/>
      <x v="1233"/>
      <x v="1392"/>
      <x v="13"/>
    </i>
    <i r="1">
      <x v="39"/>
      <x v="1234"/>
      <x v="1393"/>
      <x v="20"/>
    </i>
    <i r="1">
      <x v="42"/>
      <x v="1235"/>
      <x v="1394"/>
      <x v="32"/>
    </i>
    <i t="default">
      <x v="102"/>
    </i>
    <i>
      <x v="104"/>
      <x v="1"/>
      <x v="790"/>
      <x v="1150"/>
      <x v="70"/>
    </i>
    <i r="1">
      <x v="3"/>
      <x v="1034"/>
      <x v="1151"/>
      <x v="68"/>
    </i>
    <i t="default">
      <x v="104"/>
    </i>
    <i>
      <x v="106"/>
      <x v="1"/>
      <x v="118"/>
      <x v="1341"/>
      <x v="113"/>
    </i>
    <i r="1">
      <x v="2"/>
      <x/>
      <x/>
      <x/>
    </i>
    <i t="default">
      <x v="106"/>
    </i>
    <i>
      <x v="109"/>
      <x v="7"/>
      <x v="250"/>
      <x v="258"/>
      <x v="38"/>
    </i>
    <i r="1">
      <x v="11"/>
      <x v="97"/>
      <x v="259"/>
      <x v="20"/>
    </i>
    <i r="1">
      <x v="13"/>
      <x v="251"/>
      <x v="260"/>
      <x v="32"/>
    </i>
    <i r="1">
      <x v="14"/>
      <x v="252"/>
      <x v="261"/>
      <x v="8"/>
    </i>
    <i r="1">
      <x v="18"/>
      <x v="253"/>
      <x v="262"/>
      <x v="12"/>
    </i>
    <i r="1">
      <x v="20"/>
      <x v="254"/>
      <x v="263"/>
      <x v="20"/>
    </i>
    <i r="1">
      <x v="23"/>
      <x v="255"/>
      <x v="264"/>
      <x v="20"/>
    </i>
    <i r="1">
      <x v="24"/>
      <x v="256"/>
      <x v="265"/>
      <x v="10"/>
    </i>
    <i r="1">
      <x v="27"/>
      <x v="257"/>
      <x v="266"/>
      <x v="33"/>
    </i>
    <i r="1">
      <x v="28"/>
      <x v="258"/>
      <x v="267"/>
      <x v="20"/>
    </i>
    <i r="1">
      <x v="31"/>
      <x v="259"/>
      <x v="268"/>
      <x v="32"/>
    </i>
    <i r="1">
      <x v="32"/>
      <x v="260"/>
      <x v="269"/>
      <x v="20"/>
    </i>
    <i r="1">
      <x v="34"/>
      <x v="261"/>
      <x v="270"/>
      <x v="20"/>
    </i>
    <i t="default">
      <x v="109"/>
    </i>
    <i>
      <x v="113"/>
      <x v="3"/>
      <x v="69"/>
      <x v="580"/>
      <x v="20"/>
    </i>
    <i r="1">
      <x v="7"/>
      <x v="550"/>
      <x v="581"/>
      <x v="45"/>
    </i>
    <i r="1">
      <x v="9"/>
      <x v="551"/>
      <x v="582"/>
      <x v="20"/>
    </i>
    <i r="1">
      <x v="10"/>
      <x v="552"/>
      <x v="583"/>
      <x v="20"/>
    </i>
    <i r="1">
      <x v="11"/>
      <x v="553"/>
      <x v="584"/>
      <x v="20"/>
    </i>
    <i r="1">
      <x v="14"/>
      <x v="411"/>
      <x v="585"/>
      <x v="20"/>
    </i>
    <i r="1">
      <x v="15"/>
      <x v="554"/>
      <x v="586"/>
      <x v="20"/>
    </i>
    <i r="1">
      <x v="16"/>
      <x v="555"/>
      <x v="587"/>
      <x v="29"/>
    </i>
    <i r="1">
      <x v="17"/>
      <x v="543"/>
      <x v="588"/>
      <x v="20"/>
    </i>
    <i r="1">
      <x v="18"/>
      <x v="556"/>
      <x v="589"/>
      <x v="20"/>
    </i>
    <i r="1">
      <x v="19"/>
      <x v="557"/>
      <x v="590"/>
      <x v="20"/>
    </i>
    <i r="1">
      <x v="20"/>
      <x v="558"/>
      <x v="591"/>
      <x v="20"/>
    </i>
    <i r="1">
      <x v="21"/>
      <x v="559"/>
      <x v="592"/>
      <x v="20"/>
    </i>
    <i r="1">
      <x v="22"/>
      <x v="3"/>
      <x v="593"/>
      <x v="20"/>
    </i>
    <i r="1">
      <x v="23"/>
      <x v="560"/>
      <x v="594"/>
      <x v="48"/>
    </i>
    <i r="1">
      <x v="24"/>
      <x v="63"/>
      <x v="595"/>
      <x v="20"/>
    </i>
    <i r="1">
      <x v="25"/>
      <x v="561"/>
      <x v="596"/>
      <x v="8"/>
    </i>
    <i r="1">
      <x v="26"/>
      <x v="562"/>
      <x v="597"/>
      <x v="20"/>
    </i>
    <i r="1">
      <x v="29"/>
      <x v="563"/>
      <x v="598"/>
      <x v="20"/>
    </i>
    <i r="1">
      <x v="31"/>
      <x v="564"/>
      <x v="599"/>
      <x v="20"/>
    </i>
    <i r="1">
      <x v="32"/>
      <x v="565"/>
      <x v="600"/>
      <x v="45"/>
    </i>
    <i r="1">
      <x v="36"/>
      <x v="32"/>
      <x v="601"/>
      <x v="29"/>
    </i>
    <i r="1">
      <x v="37"/>
      <x v="566"/>
      <x v="602"/>
      <x v="20"/>
    </i>
    <i r="1">
      <x v="38"/>
      <x v="567"/>
      <x v="603"/>
      <x v="45"/>
    </i>
    <i r="1">
      <x v="39"/>
      <x v="568"/>
      <x v="604"/>
      <x v="20"/>
    </i>
    <i r="1">
      <x v="40"/>
      <x v="569"/>
      <x v="605"/>
      <x v="20"/>
    </i>
    <i r="1">
      <x v="41"/>
      <x v="570"/>
      <x v="606"/>
      <x v="49"/>
    </i>
    <i r="1">
      <x v="42"/>
      <x v="571"/>
      <x v="607"/>
      <x v="45"/>
    </i>
    <i r="1">
      <x v="43"/>
      <x v="572"/>
      <x v="608"/>
      <x v="29"/>
    </i>
    <i r="1">
      <x v="45"/>
      <x v="573"/>
      <x v="609"/>
      <x v="20"/>
    </i>
    <i r="1">
      <x v="46"/>
      <x v="574"/>
      <x v="610"/>
      <x v="45"/>
    </i>
    <i r="1">
      <x v="47"/>
      <x v="576"/>
      <x v="612"/>
      <x v="19"/>
    </i>
    <i r="1">
      <x v="70"/>
      <x v="575"/>
      <x v="611"/>
      <x v="45"/>
    </i>
    <i t="default">
      <x v="113"/>
    </i>
    <i>
      <x v="114"/>
      <x v="3"/>
      <x v="1236"/>
      <x v="1395"/>
      <x v="74"/>
    </i>
    <i r="1">
      <x v="4"/>
      <x v="52"/>
      <x v="1396"/>
      <x v="49"/>
    </i>
    <i r="1">
      <x v="15"/>
      <x v="1237"/>
      <x v="1397"/>
      <x v="74"/>
    </i>
    <i r="1">
      <x v="20"/>
      <x v="1238"/>
      <x v="1398"/>
      <x v="74"/>
    </i>
    <i r="1">
      <x v="27"/>
      <x v="1239"/>
      <x v="1399"/>
      <x v="74"/>
    </i>
    <i r="1">
      <x v="30"/>
      <x v="1240"/>
      <x v="1400"/>
      <x v="74"/>
    </i>
    <i t="default">
      <x v="114"/>
    </i>
    <i>
      <x v="116"/>
      <x v="2"/>
      <x v="783"/>
      <x v="842"/>
      <x v="20"/>
    </i>
    <i r="1">
      <x v="3"/>
      <x v="784"/>
      <x v="843"/>
      <x v="20"/>
    </i>
    <i r="1">
      <x v="4"/>
      <x v="363"/>
      <x v="844"/>
      <x v="73"/>
    </i>
    <i r="1">
      <x v="7"/>
      <x v="785"/>
      <x v="845"/>
      <x v="20"/>
    </i>
    <i r="1">
      <x v="11"/>
      <x v="786"/>
      <x v="846"/>
      <x v="20"/>
    </i>
    <i r="1">
      <x v="12"/>
      <x v="787"/>
      <x v="847"/>
      <x v="20"/>
    </i>
    <i r="1">
      <x v="13"/>
      <x v="788"/>
      <x v="848"/>
      <x v="49"/>
    </i>
    <i r="1">
      <x v="15"/>
      <x v="789"/>
      <x v="849"/>
      <x v="20"/>
    </i>
    <i r="1">
      <x v="16"/>
      <x v="790"/>
      <x v="850"/>
      <x v="20"/>
    </i>
    <i r="1">
      <x v="17"/>
      <x v="791"/>
      <x v="851"/>
      <x v="20"/>
    </i>
    <i r="1">
      <x v="18"/>
      <x v="792"/>
      <x v="852"/>
      <x v="20"/>
    </i>
    <i r="1">
      <x v="19"/>
      <x v="793"/>
      <x v="853"/>
      <x v="73"/>
    </i>
    <i r="1">
      <x v="20"/>
      <x v="739"/>
      <x v="854"/>
      <x v="20"/>
    </i>
    <i r="1">
      <x v="21"/>
      <x v="794"/>
      <x v="855"/>
      <x v="20"/>
    </i>
    <i r="1">
      <x v="22"/>
      <x v="795"/>
      <x v="856"/>
      <x v="57"/>
    </i>
    <i r="1">
      <x v="23"/>
      <x v="796"/>
      <x v="857"/>
      <x v="53"/>
    </i>
    <i r="1">
      <x v="24"/>
      <x v="526"/>
      <x v="858"/>
      <x v="53"/>
    </i>
    <i r="1">
      <x v="25"/>
      <x v="797"/>
      <x v="859"/>
      <x v="53"/>
    </i>
    <i r="1">
      <x v="26"/>
      <x v="798"/>
      <x v="860"/>
      <x v="49"/>
    </i>
    <i t="default">
      <x v="116"/>
    </i>
    <i>
      <x v="117"/>
      <x v="1"/>
      <x v="1035"/>
      <x v="1152"/>
      <x v="73"/>
    </i>
    <i r="1">
      <x v="2"/>
      <x v="1036"/>
      <x v="1153"/>
      <x v="73"/>
    </i>
    <i r="1">
      <x v="3"/>
      <x v="1037"/>
      <x v="1154"/>
      <x v="73"/>
    </i>
    <i r="1">
      <x v="4"/>
      <x v="1038"/>
      <x v="1155"/>
      <x v="73"/>
    </i>
    <i r="1">
      <x v="5"/>
      <x v="603"/>
      <x v="1156"/>
      <x v="38"/>
    </i>
    <i r="1">
      <x v="8"/>
      <x v="471"/>
      <x v="1157"/>
      <x v="99"/>
    </i>
    <i r="1">
      <x v="9"/>
      <x v="1039"/>
      <x v="1158"/>
      <x v="49"/>
    </i>
    <i r="1">
      <x v="17"/>
      <x v="1040"/>
      <x v="1159"/>
      <x v="73"/>
    </i>
    <i t="default">
      <x v="117"/>
    </i>
    <i>
      <x v="119"/>
      <x v="2"/>
      <x v="577"/>
      <x v="613"/>
      <x v="26"/>
    </i>
    <i r="1">
      <x v="3"/>
      <x v="333"/>
      <x v="614"/>
      <x v="45"/>
    </i>
    <i r="1">
      <x v="4"/>
      <x v="578"/>
      <x v="615"/>
      <x v="45"/>
    </i>
    <i r="1">
      <x v="5"/>
      <x v="579"/>
      <x v="616"/>
      <x v="26"/>
    </i>
    <i r="1">
      <x v="7"/>
      <x v="580"/>
      <x v="617"/>
      <x v="26"/>
    </i>
    <i r="1">
      <x v="8"/>
      <x v="581"/>
      <x v="618"/>
      <x v="26"/>
    </i>
    <i r="1">
      <x v="16"/>
      <x v="582"/>
      <x v="619"/>
      <x v="53"/>
    </i>
    <i r="1">
      <x v="17"/>
      <x v="345"/>
      <x v="620"/>
      <x v="50"/>
    </i>
    <i r="1">
      <x v="18"/>
      <x v="583"/>
      <x v="621"/>
      <x v="26"/>
    </i>
    <i r="1">
      <x v="20"/>
      <x v="584"/>
      <x v="622"/>
      <x v="26"/>
    </i>
    <i r="1">
      <x v="23"/>
      <x v="460"/>
      <x v="623"/>
      <x v="54"/>
    </i>
    <i r="1">
      <x v="24"/>
      <x v="351"/>
      <x v="624"/>
      <x v="26"/>
    </i>
    <i r="1">
      <x v="26"/>
      <x v="585"/>
      <x v="625"/>
      <x v="55"/>
    </i>
    <i r="1">
      <x v="28"/>
      <x v="586"/>
      <x v="626"/>
      <x v="45"/>
    </i>
    <i r="1">
      <x v="29"/>
      <x v="246"/>
      <x v="627"/>
      <x v="50"/>
    </i>
    <i r="1">
      <x v="30"/>
      <x v="587"/>
      <x v="628"/>
      <x v="45"/>
    </i>
    <i r="1">
      <x v="31"/>
      <x v="588"/>
      <x v="629"/>
      <x v="53"/>
    </i>
    <i r="1">
      <x v="32"/>
      <x v="589"/>
      <x v="630"/>
      <x v="26"/>
    </i>
    <i r="1">
      <x v="33"/>
      <x v="590"/>
      <x v="631"/>
      <x v="26"/>
    </i>
    <i r="1">
      <x v="34"/>
      <x/>
      <x/>
      <x/>
    </i>
    <i t="default">
      <x v="119"/>
    </i>
    <i>
      <x v="121"/>
      <x v="1"/>
      <x v="1041"/>
      <x v="1160"/>
      <x v="70"/>
    </i>
    <i r="1">
      <x v="4"/>
      <x v="1042"/>
      <x v="1161"/>
      <x v="100"/>
    </i>
    <i r="1">
      <x v="8"/>
      <x v="1043"/>
      <x v="1162"/>
      <x v="69"/>
    </i>
    <i r="1">
      <x v="9"/>
      <x v="1044"/>
      <x v="1163"/>
      <x v="40"/>
    </i>
    <i t="default">
      <x v="121"/>
    </i>
    <i>
      <x v="123"/>
      <x v="2"/>
      <x v="1241"/>
      <x v="1401"/>
      <x v="73"/>
    </i>
    <i r="1">
      <x v="6"/>
      <x v="170"/>
      <x v="1402"/>
      <x v="20"/>
    </i>
    <i r="1">
      <x v="7"/>
      <x v="1242"/>
      <x v="1403"/>
      <x v="73"/>
    </i>
    <i r="1">
      <x v="9"/>
      <x v="1243"/>
      <x v="1404"/>
      <x v="74"/>
    </i>
    <i t="default">
      <x v="123"/>
    </i>
    <i>
      <x v="124"/>
      <x v="1"/>
      <x v="100"/>
      <x v="1405"/>
      <x v="20"/>
    </i>
    <i r="1">
      <x v="4"/>
      <x v="1244"/>
      <x v="1406"/>
      <x v="20"/>
    </i>
    <i r="1">
      <x v="8"/>
      <x v="1245"/>
      <x v="1407"/>
      <x v="20"/>
    </i>
    <i r="1">
      <x v="9"/>
      <x v="1246"/>
      <x v="1408"/>
      <x v="20"/>
    </i>
    <i r="1">
      <x v="10"/>
      <x v="1247"/>
      <x v="1409"/>
      <x v="20"/>
    </i>
    <i r="1">
      <x v="11"/>
      <x v="1248"/>
      <x v="1410"/>
      <x v="20"/>
    </i>
    <i r="1">
      <x v="12"/>
      <x v="1249"/>
      <x v="1411"/>
      <x v="20"/>
    </i>
    <i r="1">
      <x v="13"/>
      <x v="1250"/>
      <x v="1412"/>
      <x v="74"/>
    </i>
    <i t="default">
      <x v="124"/>
    </i>
    <i>
      <x v="125"/>
      <x v="1"/>
      <x v="1251"/>
      <x v="1413"/>
      <x v="73"/>
    </i>
    <i r="1">
      <x v="2"/>
      <x v="1252"/>
      <x v="1414"/>
      <x v="20"/>
    </i>
    <i r="1">
      <x v="4"/>
      <x v="1253"/>
      <x v="1415"/>
      <x v="20"/>
    </i>
    <i r="1">
      <x v="10"/>
      <x v="513"/>
      <x v="1416"/>
      <x v="20"/>
    </i>
    <i r="1">
      <x v="11"/>
      <x v="1254"/>
      <x v="1417"/>
      <x v="20"/>
    </i>
    <i r="1">
      <x v="14"/>
      <x v="1255"/>
      <x v="1418"/>
      <x v="73"/>
    </i>
    <i r="1">
      <x v="15"/>
      <x v="1256"/>
      <x v="1419"/>
      <x v="20"/>
    </i>
    <i r="1">
      <x v="16"/>
      <x v="573"/>
      <x v="1420"/>
      <x v="20"/>
    </i>
    <i r="1">
      <x v="17"/>
      <x v="1257"/>
      <x v="1421"/>
      <x v="20"/>
    </i>
    <i r="1">
      <x v="22"/>
      <x v="1258"/>
      <x v="1422"/>
      <x v="20"/>
    </i>
    <i r="1">
      <x v="23"/>
      <x v="1259"/>
      <x v="1423"/>
      <x v="20"/>
    </i>
    <i r="1">
      <x v="24"/>
      <x v="1260"/>
      <x v="1424"/>
      <x v="138"/>
    </i>
    <i r="1">
      <x v="25"/>
      <x v="1261"/>
      <x v="1425"/>
      <x v="20"/>
    </i>
    <i r="1">
      <x v="26"/>
      <x v="1262"/>
      <x v="1426"/>
      <x v="20"/>
    </i>
    <i r="1">
      <x v="27"/>
      <x v="1263"/>
      <x v="1427"/>
      <x v="20"/>
    </i>
    <i r="1">
      <x v="29"/>
      <x v="352"/>
      <x v="1428"/>
      <x v="20"/>
    </i>
    <i r="1">
      <x v="30"/>
      <x v="1264"/>
      <x v="1429"/>
      <x v="20"/>
    </i>
    <i r="1">
      <x v="31"/>
      <x v="1223"/>
      <x v="1430"/>
      <x v="20"/>
    </i>
    <i r="1">
      <x v="32"/>
      <x v="1265"/>
      <x v="1431"/>
      <x v="73"/>
    </i>
    <i r="1">
      <x v="33"/>
      <x v="1266"/>
      <x v="1432"/>
      <x v="20"/>
    </i>
    <i r="1">
      <x v="34"/>
      <x v="1267"/>
      <x v="1433"/>
      <x v="20"/>
    </i>
    <i r="1">
      <x v="35"/>
      <x v="1269"/>
      <x v="1435"/>
      <x v="20"/>
    </i>
    <i r="1">
      <x v="36"/>
      <x v="1270"/>
      <x v="1436"/>
      <x v="73"/>
    </i>
    <i r="1">
      <x v="37"/>
      <x v="1271"/>
      <x v="1437"/>
      <x v="73"/>
    </i>
    <i r="1">
      <x v="38"/>
      <x v="853"/>
      <x v="1438"/>
      <x v="20"/>
    </i>
    <i r="1">
      <x v="39"/>
      <x v="1272"/>
      <x v="1439"/>
      <x v="73"/>
    </i>
    <i r="1">
      <x v="40"/>
      <x v="1273"/>
      <x v="1440"/>
      <x v="20"/>
    </i>
    <i r="1">
      <x v="41"/>
      <x v="1274"/>
      <x v="1441"/>
      <x v="73"/>
    </i>
    <i r="1">
      <x v="42"/>
      <x v="1275"/>
      <x v="1442"/>
      <x v="73"/>
    </i>
    <i r="1">
      <x v="43"/>
      <x v="1276"/>
      <x v="1443"/>
      <x v="49"/>
    </i>
    <i r="1">
      <x v="44"/>
      <x v="1277"/>
      <x v="1444"/>
      <x v="73"/>
    </i>
    <i r="1">
      <x v="45"/>
      <x v="1278"/>
      <x v="1445"/>
      <x v="20"/>
    </i>
    <i r="1">
      <x v="46"/>
      <x v="1279"/>
      <x v="1446"/>
      <x v="20"/>
    </i>
    <i r="1">
      <x v="68"/>
      <x v="1268"/>
      <x v="1434"/>
      <x v="20"/>
    </i>
    <i r="1">
      <x v="70"/>
      <x v="825"/>
      <x v="1447"/>
      <x v="20"/>
    </i>
    <i t="default">
      <x v="125"/>
    </i>
    <i>
      <x v="128"/>
      <x v="2"/>
      <x v="1187"/>
      <x v="1342"/>
      <x v="127"/>
    </i>
    <i r="1">
      <x v="6"/>
      <x v="1188"/>
      <x v="1343"/>
      <x v="125"/>
    </i>
    <i r="1">
      <x v="9"/>
      <x v="1189"/>
      <x v="1344"/>
      <x v="8"/>
    </i>
    <i r="1">
      <x v="15"/>
      <x v="1190"/>
      <x v="1345"/>
      <x v="128"/>
    </i>
    <i r="1">
      <x v="22"/>
      <x v="1191"/>
      <x v="1346"/>
      <x v="8"/>
    </i>
    <i t="default">
      <x v="128"/>
    </i>
    <i>
      <x v="129"/>
      <x v="1"/>
      <x v="1280"/>
      <x v="1448"/>
      <x v="74"/>
    </i>
    <i r="1">
      <x v="6"/>
      <x v="1281"/>
      <x v="1449"/>
      <x v="74"/>
    </i>
    <i r="1">
      <x v="9"/>
      <x v="1282"/>
      <x v="1450"/>
      <x v="74"/>
    </i>
    <i r="1">
      <x v="11"/>
      <x v="1283"/>
      <x v="1451"/>
      <x v="74"/>
    </i>
    <i r="1">
      <x v="12"/>
      <x v="1284"/>
      <x v="1452"/>
      <x v="20"/>
    </i>
    <i r="1">
      <x v="13"/>
      <x v="1285"/>
      <x v="1453"/>
      <x v="73"/>
    </i>
    <i r="1">
      <x v="15"/>
      <x v="1286"/>
      <x v="1454"/>
      <x v="74"/>
    </i>
    <i r="1">
      <x v="16"/>
      <x v="1287"/>
      <x v="1455"/>
      <x v="74"/>
    </i>
    <i r="1">
      <x v="17"/>
      <x v="1288"/>
      <x v="1456"/>
      <x v="74"/>
    </i>
    <i r="1">
      <x v="20"/>
      <x v="1289"/>
      <x v="1457"/>
      <x v="74"/>
    </i>
    <i r="1">
      <x v="21"/>
      <x v="1290"/>
      <x v="1458"/>
      <x v="74"/>
    </i>
    <i r="1">
      <x v="27"/>
      <x v="1291"/>
      <x v="1459"/>
      <x v="73"/>
    </i>
    <i r="1">
      <x v="30"/>
      <x v="1292"/>
      <x v="1460"/>
      <x v="74"/>
    </i>
    <i r="1">
      <x v="31"/>
      <x v="1293"/>
      <x v="1461"/>
      <x v="74"/>
    </i>
    <i r="1">
      <x v="32"/>
      <x v="1294"/>
      <x v="1462"/>
      <x v="74"/>
    </i>
    <i r="1">
      <x v="35"/>
      <x v="597"/>
      <x v="1464"/>
      <x v="74"/>
    </i>
    <i r="1">
      <x v="36"/>
      <x/>
      <x/>
      <x/>
    </i>
    <i r="1">
      <x v="68"/>
      <x v="1295"/>
      <x v="1463"/>
      <x v="49"/>
    </i>
    <i t="default">
      <x v="129"/>
    </i>
    <i>
      <x v="131"/>
      <x v="1"/>
      <x v="1045"/>
      <x v="1164"/>
      <x v="70"/>
    </i>
    <i t="default">
      <x v="131"/>
    </i>
    <i>
      <x v="133"/>
      <x v="1"/>
      <x v="1296"/>
      <x v="1465"/>
      <x v="64"/>
    </i>
    <i r="1">
      <x v="2"/>
      <x v="1297"/>
      <x v="1466"/>
      <x v="139"/>
    </i>
    <i t="default">
      <x v="133"/>
    </i>
    <i>
      <x v="136"/>
      <x v="1"/>
      <x v="1298"/>
      <x v="1467"/>
      <x v="22"/>
    </i>
    <i r="1">
      <x v="4"/>
      <x v="1299"/>
      <x v="1468"/>
      <x v="20"/>
    </i>
    <i t="default">
      <x v="136"/>
    </i>
    <i>
      <x v="139"/>
      <x v="1"/>
      <x v="262"/>
      <x v="271"/>
      <x v="33"/>
    </i>
    <i r="1">
      <x v="3"/>
      <x v="263"/>
      <x v="272"/>
      <x v="33"/>
    </i>
    <i r="1">
      <x v="4"/>
      <x v="264"/>
      <x v="273"/>
      <x v="14"/>
    </i>
    <i r="1">
      <x v="6"/>
      <x v="265"/>
      <x v="274"/>
      <x v="39"/>
    </i>
    <i r="1">
      <x v="8"/>
      <x v="266"/>
      <x v="275"/>
      <x v="20"/>
    </i>
    <i r="1">
      <x v="9"/>
      <x v="267"/>
      <x v="276"/>
      <x v="20"/>
    </i>
    <i r="1">
      <x v="10"/>
      <x v="268"/>
      <x v="277"/>
      <x v="10"/>
    </i>
    <i r="1">
      <x v="11"/>
      <x v="269"/>
      <x v="278"/>
      <x v="20"/>
    </i>
    <i r="1">
      <x v="13"/>
      <x v="270"/>
      <x v="279"/>
      <x v="10"/>
    </i>
    <i r="1">
      <x v="18"/>
      <x v="271"/>
      <x v="280"/>
      <x v="20"/>
    </i>
    <i r="1">
      <x v="20"/>
      <x v="272"/>
      <x v="281"/>
      <x v="33"/>
    </i>
    <i r="1">
      <x v="21"/>
      <x v="273"/>
      <x v="282"/>
      <x v="33"/>
    </i>
    <i r="1">
      <x v="22"/>
      <x v="274"/>
      <x v="283"/>
      <x v="16"/>
    </i>
    <i r="1">
      <x v="23"/>
      <x v="275"/>
      <x v="284"/>
      <x v="33"/>
    </i>
    <i r="1">
      <x v="24"/>
      <x v="276"/>
      <x v="285"/>
      <x v="12"/>
    </i>
    <i r="1">
      <x v="25"/>
      <x v="277"/>
      <x v="286"/>
      <x v="33"/>
    </i>
    <i r="1">
      <x v="26"/>
      <x v="278"/>
      <x v="287"/>
      <x v="10"/>
    </i>
    <i r="1">
      <x v="27"/>
      <x/>
      <x/>
      <x/>
    </i>
    <i r="1">
      <x v="28"/>
      <x/>
      <x/>
      <x/>
    </i>
    <i t="default">
      <x v="139"/>
    </i>
    <i>
      <x v="140"/>
      <x v="4"/>
      <x v="591"/>
      <x v="632"/>
      <x v="26"/>
    </i>
    <i r="1">
      <x v="8"/>
      <x v="592"/>
      <x v="633"/>
      <x v="45"/>
    </i>
    <i r="1">
      <x v="9"/>
      <x v="593"/>
      <x v="634"/>
      <x v="56"/>
    </i>
    <i r="1">
      <x v="14"/>
      <x v="594"/>
      <x v="635"/>
      <x v="19"/>
    </i>
    <i r="1">
      <x v="15"/>
      <x v="595"/>
      <x v="636"/>
      <x v="43"/>
    </i>
    <i r="1">
      <x v="21"/>
      <x v="596"/>
      <x v="637"/>
      <x v="50"/>
    </i>
    <i r="1">
      <x v="23"/>
      <x v="597"/>
      <x v="638"/>
      <x v="45"/>
    </i>
    <i r="1">
      <x v="25"/>
      <x v="598"/>
      <x v="639"/>
      <x v="20"/>
    </i>
    <i r="1">
      <x v="26"/>
      <x v="599"/>
      <x v="640"/>
      <x v="45"/>
    </i>
    <i r="1">
      <x v="28"/>
      <x v="600"/>
      <x v="641"/>
      <x v="57"/>
    </i>
    <i r="1">
      <x v="34"/>
      <x v="601"/>
      <x v="642"/>
      <x v="26"/>
    </i>
    <i r="1">
      <x v="35"/>
      <x v="603"/>
      <x v="644"/>
      <x v="26"/>
    </i>
    <i r="1">
      <x v="37"/>
      <x v="604"/>
      <x v="645"/>
      <x v="19"/>
    </i>
    <i r="1">
      <x v="42"/>
      <x v="605"/>
      <x v="646"/>
      <x v="45"/>
    </i>
    <i r="1">
      <x v="43"/>
      <x v="485"/>
      <x v="647"/>
      <x v="45"/>
    </i>
    <i r="1">
      <x v="45"/>
      <x v="606"/>
      <x v="648"/>
      <x v="45"/>
    </i>
    <i r="1">
      <x v="46"/>
      <x v="607"/>
      <x v="649"/>
      <x v="54"/>
    </i>
    <i r="1">
      <x v="68"/>
      <x v="602"/>
      <x v="643"/>
      <x v="26"/>
    </i>
    <i t="default">
      <x v="140"/>
    </i>
    <i>
      <x v="142"/>
      <x v="1"/>
      <x v="1192"/>
      <x v="1347"/>
      <x v="134"/>
    </i>
    <i r="1">
      <x v="3"/>
      <x v="1193"/>
      <x v="1348"/>
      <x v="20"/>
    </i>
    <i r="1">
      <x v="6"/>
      <x v="1194"/>
      <x v="1349"/>
      <x v="134"/>
    </i>
    <i r="1">
      <x v="8"/>
      <x v="1195"/>
      <x v="1350"/>
      <x v="113"/>
    </i>
    <i r="1">
      <x v="10"/>
      <x v="1196"/>
      <x v="1351"/>
      <x v="134"/>
    </i>
    <i r="1">
      <x v="11"/>
      <x v="1197"/>
      <x v="1352"/>
      <x v="19"/>
    </i>
    <i r="1">
      <x v="12"/>
      <x v="1198"/>
      <x v="1353"/>
      <x v="134"/>
    </i>
    <i r="1">
      <x v="13"/>
      <x v="1199"/>
      <x v="1354"/>
      <x v="20"/>
    </i>
    <i r="1">
      <x v="14"/>
      <x v="1200"/>
      <x v="1355"/>
      <x v="20"/>
    </i>
    <i r="1">
      <x v="15"/>
      <x v="1201"/>
      <x v="1356"/>
      <x v="134"/>
    </i>
    <i r="1">
      <x v="16"/>
      <x v="1202"/>
      <x v="1357"/>
      <x v="134"/>
    </i>
    <i t="default">
      <x v="142"/>
    </i>
    <i>
      <x v="144"/>
      <x v="1"/>
      <x v="926"/>
      <x v="1008"/>
      <x v="91"/>
    </i>
    <i r="1">
      <x v="3"/>
      <x v="927"/>
      <x v="1009"/>
      <x v="83"/>
    </i>
    <i r="1">
      <x v="4"/>
      <x v="928"/>
      <x v="1010"/>
      <x v="83"/>
    </i>
    <i r="1">
      <x v="5"/>
      <x v="929"/>
      <x v="1011"/>
      <x v="90"/>
    </i>
    <i r="1">
      <x v="6"/>
      <x v="930"/>
      <x v="1012"/>
      <x v="83"/>
    </i>
    <i r="1">
      <x v="9"/>
      <x v="411"/>
      <x v="1013"/>
      <x v="82"/>
    </i>
    <i r="1">
      <x v="11"/>
      <x v="931"/>
      <x v="1014"/>
      <x v="82"/>
    </i>
    <i r="1">
      <x v="12"/>
      <x v="932"/>
      <x v="1015"/>
      <x v="83"/>
    </i>
    <i r="1">
      <x v="13"/>
      <x v="933"/>
      <x v="1016"/>
      <x v="83"/>
    </i>
    <i r="1">
      <x v="18"/>
      <x v="32"/>
      <x v="1017"/>
      <x v="20"/>
    </i>
    <i r="1">
      <x v="19"/>
      <x v="207"/>
      <x v="1018"/>
      <x v="92"/>
    </i>
    <i r="1">
      <x v="20"/>
      <x v="236"/>
      <x v="1019"/>
      <x v="83"/>
    </i>
    <i r="1">
      <x v="21"/>
      <x v="466"/>
      <x v="1020"/>
      <x v="83"/>
    </i>
    <i r="1">
      <x v="22"/>
      <x v="934"/>
      <x v="1021"/>
      <x v="90"/>
    </i>
    <i r="1">
      <x v="25"/>
      <x v="935"/>
      <x v="1022"/>
      <x v="83"/>
    </i>
    <i r="1">
      <x v="26"/>
      <x v="936"/>
      <x v="1023"/>
      <x v="83"/>
    </i>
    <i r="1">
      <x v="27"/>
      <x v="937"/>
      <x v="1024"/>
      <x v="92"/>
    </i>
    <i r="1">
      <x v="28"/>
      <x v="938"/>
      <x v="1025"/>
      <x v="83"/>
    </i>
    <i r="1">
      <x v="29"/>
      <x v="939"/>
      <x v="1026"/>
      <x v="83"/>
    </i>
    <i r="1">
      <x v="30"/>
      <x v="940"/>
      <x v="1027"/>
      <x v="83"/>
    </i>
    <i r="1">
      <x v="31"/>
      <x/>
      <x/>
      <x/>
    </i>
    <i r="1">
      <x v="32"/>
      <x/>
      <x/>
      <x/>
    </i>
    <i t="default">
      <x v="144"/>
    </i>
    <i>
      <x v="145"/>
      <x v="1"/>
      <x v="1203"/>
      <x v="1358"/>
      <x v="125"/>
    </i>
    <i r="1">
      <x v="2"/>
      <x v="764"/>
      <x v="1359"/>
      <x v="19"/>
    </i>
    <i r="1">
      <x v="3"/>
      <x v="1075"/>
      <x v="1360"/>
      <x v="128"/>
    </i>
    <i r="1">
      <x v="7"/>
      <x v="1204"/>
      <x v="1361"/>
      <x v="127"/>
    </i>
    <i r="1">
      <x v="10"/>
      <x v="895"/>
      <x v="1362"/>
      <x v="19"/>
    </i>
    <i r="1">
      <x v="11"/>
      <x v="1205"/>
      <x v="1363"/>
      <x v="127"/>
    </i>
    <i t="default">
      <x v="145"/>
    </i>
    <i>
      <x v="149"/>
      <x v="1"/>
      <x v="279"/>
      <x v="288"/>
      <x v="10"/>
    </i>
    <i r="1">
      <x v="2"/>
      <x v="280"/>
      <x v="289"/>
      <x v="11"/>
    </i>
    <i t="default">
      <x v="149"/>
    </i>
    <i>
      <x v="150"/>
      <x v="4"/>
      <x v="1046"/>
      <x v="1165"/>
      <x v="70"/>
    </i>
    <i r="1">
      <x v="5"/>
      <x v="199"/>
      <x v="1166"/>
      <x v="68"/>
    </i>
    <i r="1">
      <x v="11"/>
      <x v="333"/>
      <x v="1167"/>
      <x v="70"/>
    </i>
    <i t="default">
      <x v="150"/>
    </i>
    <i>
      <x v="152"/>
      <x v="1"/>
      <x v="1300"/>
      <x v="1469"/>
      <x v="99"/>
    </i>
    <i r="1">
      <x v="2"/>
      <x v="1301"/>
      <x v="1470"/>
      <x v="139"/>
    </i>
    <i t="default">
      <x v="152"/>
    </i>
    <i>
      <x v="153"/>
      <x v="1"/>
      <x v="942"/>
      <x v="1029"/>
      <x v="88"/>
    </i>
    <i r="1">
      <x v="3"/>
      <x v="943"/>
      <x v="1030"/>
      <x v="88"/>
    </i>
    <i r="1">
      <x v="4"/>
      <x v="944"/>
      <x v="1031"/>
      <x v="88"/>
    </i>
    <i r="1">
      <x v="6"/>
      <x v="945"/>
      <x v="1032"/>
      <x v="88"/>
    </i>
    <i t="default">
      <x v="153"/>
    </i>
    <i>
      <x v="154"/>
      <x v="2"/>
      <x v="946"/>
      <x v="1033"/>
      <x v="93"/>
    </i>
    <i r="1">
      <x v="4"/>
      <x v="947"/>
      <x v="1034"/>
      <x v="94"/>
    </i>
    <i t="default">
      <x v="154"/>
    </i>
    <i>
      <x v="155"/>
      <x v="1"/>
      <x v="941"/>
      <x v="1028"/>
      <x v="78"/>
    </i>
    <i t="default">
      <x v="155"/>
    </i>
    <i>
      <x v="156"/>
      <x v="1"/>
      <x v="281"/>
      <x v="290"/>
      <x v="27"/>
    </i>
    <i r="1">
      <x v="2"/>
      <x v="282"/>
      <x v="291"/>
      <x v="20"/>
    </i>
    <i r="1">
      <x v="3"/>
      <x v="283"/>
      <x v="292"/>
      <x v="20"/>
    </i>
    <i r="1">
      <x v="5"/>
      <x v="284"/>
      <x v="293"/>
      <x v="2"/>
    </i>
    <i r="1">
      <x v="8"/>
      <x v="285"/>
      <x v="294"/>
      <x v="2"/>
    </i>
    <i t="default">
      <x v="156"/>
    </i>
    <i>
      <x v="157"/>
      <x v="1"/>
      <x v="1206"/>
      <x v="1364"/>
      <x v="128"/>
    </i>
    <i t="default">
      <x v="157"/>
    </i>
    <i>
      <x v="158"/>
      <x v="2"/>
      <x v="286"/>
      <x v="295"/>
      <x v="16"/>
    </i>
    <i r="1">
      <x v="11"/>
      <x v="287"/>
      <x v="296"/>
      <x v="16"/>
    </i>
    <i r="1">
      <x v="15"/>
      <x v="288"/>
      <x v="297"/>
      <x v="18"/>
    </i>
    <i r="1">
      <x v="16"/>
      <x v="289"/>
      <x v="298"/>
      <x v="15"/>
    </i>
    <i r="1">
      <x v="19"/>
      <x v="290"/>
      <x v="299"/>
      <x v="3"/>
    </i>
    <i r="1">
      <x v="20"/>
      <x v="291"/>
      <x v="300"/>
      <x v="40"/>
    </i>
    <i t="default">
      <x v="158"/>
    </i>
    <i>
      <x v="159"/>
      <x v="1"/>
      <x v="1047"/>
      <x v="1168"/>
      <x v="97"/>
    </i>
    <i r="1">
      <x v="3"/>
      <x v="56"/>
      <x v="1169"/>
      <x v="20"/>
    </i>
    <i r="1">
      <x v="6"/>
      <x v="1048"/>
      <x v="1170"/>
      <x v="97"/>
    </i>
    <i r="1">
      <x v="7"/>
      <x v="1049"/>
      <x v="1171"/>
      <x v="101"/>
    </i>
    <i r="1">
      <x v="9"/>
      <x v="1050"/>
      <x v="1172"/>
      <x v="101"/>
    </i>
    <i r="1">
      <x v="12"/>
      <x v="63"/>
      <x v="1173"/>
      <x v="97"/>
    </i>
    <i r="1">
      <x v="14"/>
      <x v="966"/>
      <x v="1174"/>
      <x v="102"/>
    </i>
    <i r="1">
      <x v="15"/>
      <x v="1051"/>
      <x v="1175"/>
      <x v="101"/>
    </i>
    <i r="1">
      <x v="16"/>
      <x v="56"/>
      <x v="1176"/>
      <x v="20"/>
    </i>
    <i r="1">
      <x v="19"/>
      <x v="1052"/>
      <x v="1177"/>
      <x v="97"/>
    </i>
    <i r="1">
      <x v="20"/>
      <x v="783"/>
      <x v="1178"/>
      <x v="97"/>
    </i>
    <i r="1">
      <x v="21"/>
      <x v="1053"/>
      <x v="1179"/>
      <x v="97"/>
    </i>
    <i r="1">
      <x v="27"/>
      <x v="1054"/>
      <x v="1180"/>
      <x v="103"/>
    </i>
    <i r="1">
      <x v="30"/>
      <x v="1055"/>
      <x v="1181"/>
      <x v="104"/>
    </i>
    <i r="1">
      <x v="31"/>
      <x v="1009"/>
      <x v="1182"/>
      <x v="97"/>
    </i>
    <i r="1">
      <x v="32"/>
      <x v="674"/>
      <x v="1183"/>
      <x v="105"/>
    </i>
    <i r="1">
      <x v="35"/>
      <x v="1056"/>
      <x v="1185"/>
      <x v="97"/>
    </i>
    <i r="1">
      <x v="36"/>
      <x v="482"/>
      <x v="1186"/>
      <x v="20"/>
    </i>
    <i r="1">
      <x v="38"/>
      <x v="1057"/>
      <x v="1187"/>
      <x v="20"/>
    </i>
    <i r="1">
      <x v="40"/>
      <x v="1058"/>
      <x v="1188"/>
      <x v="97"/>
    </i>
    <i r="1">
      <x v="43"/>
      <x v="1059"/>
      <x v="1189"/>
      <x v="97"/>
    </i>
    <i r="1">
      <x v="44"/>
      <x v="1060"/>
      <x v="1190"/>
      <x v="101"/>
    </i>
    <i r="1">
      <x v="45"/>
      <x v="928"/>
      <x v="1191"/>
      <x v="101"/>
    </i>
    <i r="1">
      <x v="46"/>
      <x v="1061"/>
      <x v="1192"/>
      <x v="71"/>
    </i>
    <i r="1">
      <x v="48"/>
      <x v="1064"/>
      <x v="1195"/>
      <x v="101"/>
    </i>
    <i r="1">
      <x v="49"/>
      <x v="1065"/>
      <x v="1196"/>
      <x v="101"/>
    </i>
    <i r="1">
      <x v="68"/>
      <x v="563"/>
      <x v="1184"/>
      <x v="97"/>
    </i>
    <i r="1">
      <x v="69"/>
      <x v="1063"/>
      <x v="1194"/>
      <x v="19"/>
    </i>
    <i r="1">
      <x v="70"/>
      <x v="1062"/>
      <x v="1193"/>
      <x v="101"/>
    </i>
    <i r="1">
      <x v="73"/>
      <x v="32"/>
      <x v="1197"/>
      <x v="106"/>
    </i>
    <i t="default">
      <x v="159"/>
    </i>
    <i>
      <x v="160"/>
      <x v="2"/>
      <x v="1068"/>
      <x v="1201"/>
      <x v="108"/>
    </i>
    <i r="1">
      <x v="3"/>
      <x v="1069"/>
      <x v="1202"/>
      <x v="108"/>
    </i>
    <i r="1">
      <x v="4"/>
      <x v="1070"/>
      <x v="1203"/>
      <x v="108"/>
    </i>
    <i r="1">
      <x v="5"/>
      <x v="1071"/>
      <x v="1204"/>
      <x v="20"/>
    </i>
    <i r="1">
      <x v="6"/>
      <x v="1072"/>
      <x v="1205"/>
      <x v="108"/>
    </i>
    <i r="1">
      <x v="7"/>
      <x v="624"/>
      <x v="1206"/>
      <x v="109"/>
    </i>
    <i r="1">
      <x v="8"/>
      <x v="1073"/>
      <x v="1207"/>
      <x v="20"/>
    </i>
    <i r="1">
      <x v="9"/>
      <x v="1074"/>
      <x v="1208"/>
      <x v="108"/>
    </i>
    <i r="1">
      <x v="10"/>
      <x v="1075"/>
      <x v="1209"/>
      <x v="96"/>
    </i>
    <i r="1">
      <x v="11"/>
      <x v="1076"/>
      <x v="1210"/>
      <x v="108"/>
    </i>
    <i r="1">
      <x v="12"/>
      <x v="1077"/>
      <x v="1211"/>
      <x v="108"/>
    </i>
    <i r="1">
      <x v="13"/>
      <x v="1078"/>
      <x v="1212"/>
      <x v="109"/>
    </i>
    <i r="1">
      <x v="15"/>
      <x v="1079"/>
      <x v="1213"/>
      <x v="110"/>
    </i>
    <i r="1">
      <x v="16"/>
      <x v="788"/>
      <x v="1214"/>
      <x v="108"/>
    </i>
    <i r="1">
      <x v="18"/>
      <x v="1080"/>
      <x v="1215"/>
      <x v="109"/>
    </i>
    <i r="1">
      <x v="19"/>
      <x v="1081"/>
      <x v="1216"/>
      <x v="20"/>
    </i>
    <i r="1">
      <x v="20"/>
      <x v="1082"/>
      <x v="1217"/>
      <x v="102"/>
    </i>
    <i r="1">
      <x v="21"/>
      <x v="1083"/>
      <x v="1218"/>
      <x v="109"/>
    </i>
    <i r="1">
      <x v="22"/>
      <x v="1084"/>
      <x v="1219"/>
      <x v="20"/>
    </i>
    <i r="1">
      <x v="23"/>
      <x v="561"/>
      <x v="1220"/>
      <x v="102"/>
    </i>
    <i r="1">
      <x v="24"/>
      <x v="1085"/>
      <x v="1221"/>
      <x v="20"/>
    </i>
    <i r="1">
      <x v="25"/>
      <x v="113"/>
      <x v="1222"/>
      <x v="109"/>
    </i>
    <i r="1">
      <x v="27"/>
      <x v="737"/>
      <x v="1223"/>
      <x v="109"/>
    </i>
    <i r="1">
      <x v="29"/>
      <x v="1086"/>
      <x v="1224"/>
      <x v="102"/>
    </i>
    <i r="1">
      <x v="30"/>
      <x v="151"/>
      <x v="1225"/>
      <x v="20"/>
    </i>
    <i r="1">
      <x v="31"/>
      <x v="615"/>
      <x v="1226"/>
      <x v="108"/>
    </i>
    <i r="1">
      <x v="32"/>
      <x v="1087"/>
      <x v="1227"/>
      <x v="110"/>
    </i>
    <i r="1">
      <x v="33"/>
      <x v="1088"/>
      <x v="1228"/>
      <x v="20"/>
    </i>
    <i r="1">
      <x v="34"/>
      <x/>
      <x/>
      <x/>
    </i>
    <i r="1">
      <x v="68"/>
      <x/>
      <x/>
      <x/>
    </i>
    <i t="default">
      <x v="160"/>
    </i>
    <i>
      <x v="161"/>
      <x v="1"/>
      <x v="1066"/>
      <x v="1198"/>
      <x v="107"/>
    </i>
    <i r="1">
      <x v="2"/>
      <x v="191"/>
      <x v="1199"/>
      <x v="107"/>
    </i>
    <i r="1">
      <x v="3"/>
      <x v="1067"/>
      <x v="1200"/>
      <x v="107"/>
    </i>
    <i t="default">
      <x v="161"/>
    </i>
    <i>
      <x v="163"/>
      <x v="1"/>
      <x v="1207"/>
      <x v="1365"/>
      <x v="113"/>
    </i>
    <i r="1">
      <x v="2"/>
      <x v="1208"/>
      <x v="1366"/>
      <x v="112"/>
    </i>
    <i r="1">
      <x v="3"/>
      <x v="1209"/>
      <x v="1367"/>
      <x v="112"/>
    </i>
    <i r="1">
      <x v="4"/>
      <x v="1210"/>
      <x v="1368"/>
      <x v="134"/>
    </i>
    <i r="1">
      <x v="6"/>
      <x v="1211"/>
      <x v="1369"/>
      <x v="114"/>
    </i>
    <i r="1">
      <x v="7"/>
      <x v="1212"/>
      <x v="1370"/>
      <x v="113"/>
    </i>
    <i r="1">
      <x v="8"/>
      <x v="1213"/>
      <x v="1371"/>
      <x v="113"/>
    </i>
    <i r="1">
      <x v="9"/>
      <x v="1214"/>
      <x v="1372"/>
      <x v="134"/>
    </i>
    <i t="default">
      <x v="163"/>
    </i>
    <i>
      <x v="164"/>
      <x v="2"/>
      <x v="608"/>
      <x v="650"/>
      <x v="58"/>
    </i>
    <i r="1">
      <x v="6"/>
      <x v="609"/>
      <x v="651"/>
      <x v="41"/>
    </i>
    <i r="1">
      <x v="8"/>
      <x v="610"/>
      <x v="652"/>
      <x v="58"/>
    </i>
    <i r="1">
      <x v="14"/>
      <x v="611"/>
      <x v="653"/>
      <x v="41"/>
    </i>
    <i r="1">
      <x v="15"/>
      <x v="612"/>
      <x v="654"/>
      <x v="59"/>
    </i>
    <i r="1">
      <x v="16"/>
      <x v="613"/>
      <x v="655"/>
      <x v="60"/>
    </i>
    <i r="1">
      <x v="20"/>
      <x v="614"/>
      <x v="656"/>
      <x v="58"/>
    </i>
    <i r="1">
      <x v="21"/>
      <x v="615"/>
      <x v="657"/>
      <x v="41"/>
    </i>
    <i r="1">
      <x v="22"/>
      <x v="616"/>
      <x v="658"/>
      <x v="48"/>
    </i>
    <i t="default">
      <x v="164"/>
    </i>
    <i>
      <x v="165"/>
      <x v="1"/>
      <x v="617"/>
      <x v="659"/>
      <x v="61"/>
    </i>
    <i r="1">
      <x v="2"/>
      <x v="618"/>
      <x v="660"/>
      <x v="47"/>
    </i>
    <i r="1">
      <x v="3"/>
      <x v="619"/>
      <x v="661"/>
      <x v="41"/>
    </i>
    <i r="1">
      <x v="4"/>
      <x v="620"/>
      <x v="662"/>
      <x v="62"/>
    </i>
    <i r="1">
      <x v="5"/>
      <x v="621"/>
      <x v="663"/>
      <x v="58"/>
    </i>
    <i r="1">
      <x v="6"/>
      <x v="622"/>
      <x v="664"/>
      <x v="41"/>
    </i>
    <i r="1">
      <x v="7"/>
      <x v="32"/>
      <x v="665"/>
      <x v="41"/>
    </i>
    <i r="1">
      <x v="8"/>
      <x v="623"/>
      <x v="666"/>
      <x v="41"/>
    </i>
    <i r="1">
      <x v="9"/>
      <x v="624"/>
      <x v="667"/>
      <x v="58"/>
    </i>
    <i r="1">
      <x v="10"/>
      <x v="625"/>
      <x v="668"/>
      <x v="41"/>
    </i>
    <i r="1">
      <x v="11"/>
      <x v="626"/>
      <x v="669"/>
      <x v="58"/>
    </i>
    <i r="1">
      <x v="12"/>
      <x v="627"/>
      <x v="670"/>
      <x v="58"/>
    </i>
    <i r="1">
      <x v="13"/>
      <x v="628"/>
      <x v="671"/>
      <x v="41"/>
    </i>
    <i r="1">
      <x v="14"/>
      <x v="629"/>
      <x v="672"/>
      <x v="41"/>
    </i>
    <i r="1">
      <x v="15"/>
      <x v="630"/>
      <x v="673"/>
      <x v="41"/>
    </i>
    <i r="1">
      <x v="16"/>
      <x v="631"/>
      <x v="674"/>
      <x v="41"/>
    </i>
    <i r="1">
      <x v="17"/>
      <x v="632"/>
      <x v="675"/>
      <x v="41"/>
    </i>
    <i r="1">
      <x v="18"/>
      <x v="624"/>
      <x v="676"/>
      <x v="41"/>
    </i>
    <i r="1">
      <x v="19"/>
      <x v="633"/>
      <x v="677"/>
      <x v="58"/>
    </i>
    <i r="1">
      <x v="21"/>
      <x v="634"/>
      <x v="678"/>
      <x v="48"/>
    </i>
    <i r="1">
      <x v="23"/>
      <x v="635"/>
      <x v="679"/>
      <x v="41"/>
    </i>
    <i r="1">
      <x v="25"/>
      <x v="636"/>
      <x v="680"/>
      <x v="22"/>
    </i>
    <i r="1">
      <x v="26"/>
      <x v="637"/>
      <x v="681"/>
      <x v="63"/>
    </i>
    <i r="1">
      <x v="27"/>
      <x v="638"/>
      <x v="682"/>
      <x v="63"/>
    </i>
    <i r="1">
      <x v="28"/>
      <x v="639"/>
      <x v="683"/>
      <x v="41"/>
    </i>
    <i r="1">
      <x v="29"/>
      <x v="640"/>
      <x v="684"/>
      <x v="22"/>
    </i>
    <i r="1">
      <x v="30"/>
      <x v="641"/>
      <x v="685"/>
      <x v="64"/>
    </i>
    <i r="1">
      <x v="31"/>
      <x v="642"/>
      <x v="686"/>
      <x v="58"/>
    </i>
    <i r="1">
      <x v="32"/>
      <x v="643"/>
      <x v="687"/>
      <x v="58"/>
    </i>
    <i r="1">
      <x v="34"/>
      <x v="473"/>
      <x v="688"/>
      <x v="41"/>
    </i>
    <i r="1">
      <x v="36"/>
      <x v="644"/>
      <x v="689"/>
      <x v="41"/>
    </i>
    <i r="1">
      <x v="37"/>
      <x v="645"/>
      <x v="690"/>
      <x v="41"/>
    </i>
    <i r="1">
      <x v="38"/>
      <x v="646"/>
      <x v="691"/>
      <x v="65"/>
    </i>
    <i r="1">
      <x v="39"/>
      <x v="647"/>
      <x v="692"/>
      <x v="41"/>
    </i>
    <i r="1">
      <x v="40"/>
      <x v="648"/>
      <x v="693"/>
      <x v="41"/>
    </i>
    <i r="1">
      <x v="41"/>
      <x v="371"/>
      <x v="694"/>
      <x v="41"/>
    </i>
    <i r="1">
      <x v="42"/>
      <x v="649"/>
      <x v="695"/>
      <x v="41"/>
    </i>
    <i r="1">
      <x v="43"/>
      <x v="650"/>
      <x v="696"/>
      <x v="41"/>
    </i>
    <i r="1">
      <x v="44"/>
      <x v="651"/>
      <x v="697"/>
      <x v="14"/>
    </i>
    <i r="1">
      <x v="45"/>
      <x/>
      <x/>
      <x/>
    </i>
    <i r="1">
      <x v="46"/>
      <x/>
      <x/>
      <x/>
    </i>
    <i t="default">
      <x v="165"/>
    </i>
    <i>
      <x v="166"/>
      <x v="1"/>
      <x v="652"/>
      <x v="698"/>
      <x v="61"/>
    </i>
    <i r="1">
      <x v="2"/>
      <x v="653"/>
      <x v="699"/>
      <x v="41"/>
    </i>
    <i r="1">
      <x v="4"/>
      <x v="654"/>
      <x v="700"/>
      <x v="20"/>
    </i>
    <i r="1">
      <x v="5"/>
      <x v="655"/>
      <x v="701"/>
      <x v="42"/>
    </i>
    <i r="1">
      <x v="8"/>
      <x v="656"/>
      <x v="702"/>
      <x v="66"/>
    </i>
    <i r="1">
      <x v="9"/>
      <x/>
      <x/>
      <x/>
    </i>
    <i r="1">
      <x v="10"/>
      <x/>
      <x/>
      <x/>
    </i>
    <i t="default">
      <x v="166"/>
    </i>
    <i>
      <x v="167"/>
      <x v="2"/>
      <x v="657"/>
      <x v="703"/>
      <x v="63"/>
    </i>
    <i r="1">
      <x v="3"/>
      <x v="94"/>
      <x v="704"/>
      <x v="41"/>
    </i>
    <i r="1">
      <x v="5"/>
      <x v="658"/>
      <x v="705"/>
      <x v="48"/>
    </i>
    <i r="1">
      <x v="6"/>
      <x v="659"/>
      <x v="706"/>
      <x v="41"/>
    </i>
    <i r="1">
      <x v="7"/>
      <x v="660"/>
      <x v="707"/>
      <x v="58"/>
    </i>
    <i r="1">
      <x v="8"/>
      <x v="661"/>
      <x v="708"/>
      <x v="41"/>
    </i>
    <i r="1">
      <x v="9"/>
      <x v="662"/>
      <x v="709"/>
      <x v="41"/>
    </i>
    <i r="1">
      <x v="10"/>
      <x v="663"/>
      <x v="710"/>
      <x v="41"/>
    </i>
    <i r="1">
      <x v="12"/>
      <x v="664"/>
      <x v="711"/>
      <x v="58"/>
    </i>
    <i r="1">
      <x v="13"/>
      <x v="665"/>
      <x v="712"/>
      <x v="41"/>
    </i>
    <i r="1">
      <x v="16"/>
      <x v="666"/>
      <x v="713"/>
      <x v="41"/>
    </i>
    <i r="1">
      <x v="17"/>
      <x v="667"/>
      <x v="714"/>
      <x v="48"/>
    </i>
    <i r="1">
      <x v="19"/>
      <x v="668"/>
      <x v="715"/>
      <x v="41"/>
    </i>
    <i r="1">
      <x v="20"/>
      <x v="669"/>
      <x v="716"/>
      <x v="41"/>
    </i>
    <i r="1">
      <x v="21"/>
      <x v="670"/>
      <x v="717"/>
      <x v="41"/>
    </i>
    <i r="1">
      <x v="23"/>
      <x v="352"/>
      <x v="718"/>
      <x v="58"/>
    </i>
    <i r="1">
      <x v="25"/>
      <x v="671"/>
      <x v="719"/>
      <x v="41"/>
    </i>
    <i r="1">
      <x v="26"/>
      <x v="672"/>
      <x v="720"/>
      <x v="47"/>
    </i>
    <i r="1">
      <x v="27"/>
      <x v="673"/>
      <x v="721"/>
      <x v="41"/>
    </i>
    <i r="1">
      <x v="28"/>
      <x v="674"/>
      <x v="722"/>
      <x v="41"/>
    </i>
    <i r="1">
      <x v="29"/>
      <x v="675"/>
      <x v="723"/>
      <x v="41"/>
    </i>
    <i r="1">
      <x v="30"/>
      <x v="676"/>
      <x v="724"/>
      <x v="41"/>
    </i>
    <i r="1">
      <x v="32"/>
      <x v="677"/>
      <x v="725"/>
      <x v="46"/>
    </i>
    <i r="1">
      <x v="33"/>
      <x v="678"/>
      <x v="726"/>
      <x v="41"/>
    </i>
    <i r="1">
      <x v="34"/>
      <x v="679"/>
      <x v="727"/>
      <x v="41"/>
    </i>
    <i r="1">
      <x v="35"/>
      <x v="396"/>
      <x v="729"/>
      <x v="58"/>
    </i>
    <i r="1">
      <x v="36"/>
      <x v="681"/>
      <x v="730"/>
      <x v="58"/>
    </i>
    <i r="1">
      <x v="38"/>
      <x v="682"/>
      <x v="731"/>
      <x v="48"/>
    </i>
    <i r="1">
      <x v="40"/>
      <x v="240"/>
      <x v="732"/>
      <x v="43"/>
    </i>
    <i r="1">
      <x v="41"/>
      <x v="683"/>
      <x v="733"/>
      <x v="58"/>
    </i>
    <i r="1">
      <x v="42"/>
      <x/>
      <x/>
      <x/>
    </i>
    <i r="1">
      <x v="68"/>
      <x v="680"/>
      <x v="728"/>
      <x v="41"/>
    </i>
    <i t="default">
      <x v="167"/>
    </i>
    <i>
      <x v="168"/>
      <x v="2"/>
      <x v="371"/>
      <x v="734"/>
      <x v="20"/>
    </i>
    <i r="1">
      <x v="4"/>
      <x v="684"/>
      <x v="735"/>
      <x v="20"/>
    </i>
    <i r="1">
      <x v="6"/>
      <x v="685"/>
      <x v="736"/>
      <x v="29"/>
    </i>
    <i r="1">
      <x v="7"/>
      <x/>
      <x/>
      <x/>
    </i>
    <i r="1">
      <x v="9"/>
      <x v="686"/>
      <x v="737"/>
      <x v="20"/>
    </i>
    <i r="1">
      <x v="11"/>
      <x v="687"/>
      <x v="738"/>
      <x v="29"/>
    </i>
    <i r="1">
      <x v="13"/>
      <x v="688"/>
      <x v="739"/>
      <x v="49"/>
    </i>
    <i r="1">
      <x v="15"/>
      <x v="689"/>
      <x v="740"/>
      <x v="20"/>
    </i>
    <i r="1">
      <x v="16"/>
      <x v="690"/>
      <x v="741"/>
      <x v="29"/>
    </i>
    <i r="1">
      <x v="17"/>
      <x v="691"/>
      <x v="742"/>
      <x v="45"/>
    </i>
    <i r="1">
      <x v="20"/>
      <x v="692"/>
      <x v="743"/>
      <x v="20"/>
    </i>
    <i r="1">
      <x v="21"/>
      <x v="693"/>
      <x v="744"/>
      <x v="20"/>
    </i>
    <i r="1">
      <x v="22"/>
      <x v="694"/>
      <x v="745"/>
      <x v="20"/>
    </i>
    <i r="1">
      <x v="23"/>
      <x v="695"/>
      <x v="746"/>
      <x v="67"/>
    </i>
    <i r="1">
      <x v="24"/>
      <x v="696"/>
      <x v="747"/>
      <x v="20"/>
    </i>
    <i r="1">
      <x v="25"/>
      <x/>
      <x/>
      <x/>
    </i>
    <i r="1">
      <x v="26"/>
      <x/>
      <x/>
      <x/>
    </i>
    <i r="1">
      <x v="27"/>
      <x/>
      <x/>
      <x/>
    </i>
    <i t="default">
      <x v="168"/>
    </i>
    <i>
      <x v="170"/>
      <x v="1"/>
      <x v="1089"/>
      <x v="1229"/>
      <x v="109"/>
    </i>
    <i r="1">
      <x v="2"/>
      <x v="1090"/>
      <x v="1230"/>
      <x v="109"/>
    </i>
    <i t="default">
      <x v="170"/>
    </i>
    <i>
      <x v="171"/>
      <x v="1"/>
      <x v="948"/>
      <x v="1035"/>
      <x v="91"/>
    </i>
    <i r="1">
      <x v="2"/>
      <x v="583"/>
      <x v="1036"/>
      <x v="83"/>
    </i>
    <i r="1">
      <x v="3"/>
      <x v="949"/>
      <x v="1037"/>
      <x v="87"/>
    </i>
    <i r="1">
      <x v="4"/>
      <x v="950"/>
      <x v="1038"/>
      <x v="83"/>
    </i>
    <i r="1">
      <x v="5"/>
      <x v="32"/>
      <x v="1039"/>
      <x v="87"/>
    </i>
    <i r="1">
      <x v="6"/>
      <x v="56"/>
      <x v="1040"/>
      <x v="82"/>
    </i>
    <i r="1">
      <x v="7"/>
      <x v="951"/>
      <x v="1041"/>
      <x v="87"/>
    </i>
    <i r="1">
      <x v="8"/>
      <x/>
      <x/>
      <x/>
    </i>
    <i r="1">
      <x v="9"/>
      <x/>
      <x/>
      <x/>
    </i>
    <i r="1">
      <x v="10"/>
      <x/>
      <x/>
      <x/>
    </i>
    <i r="1">
      <x v="11"/>
      <x v="952"/>
      <x v="1042"/>
      <x v="20"/>
    </i>
    <i r="1">
      <x v="12"/>
      <x v="734"/>
      <x v="1043"/>
      <x v="82"/>
    </i>
    <i r="1">
      <x v="13"/>
      <x/>
      <x/>
      <x/>
    </i>
    <i r="1">
      <x v="14"/>
      <x/>
      <x/>
      <x/>
    </i>
    <i r="1">
      <x v="15"/>
      <x/>
      <x/>
      <x/>
    </i>
    <i t="default">
      <x v="171"/>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62">
      <pivotArea field="3" type="button" dataOnly="0" labelOnly="1" outline="0" axis="axisRow" fieldPosition="0"/>
    </format>
    <format dxfId="261">
      <pivotArea field="4" type="button" dataOnly="0" labelOnly="1" outline="0" axis="axisRow" fieldPosition="1"/>
    </format>
    <format dxfId="260">
      <pivotArea field="16" type="button" dataOnly="0" labelOnly="1" outline="0" axis="axisRow" fieldPosition="2"/>
    </format>
    <format dxfId="259">
      <pivotArea field="17" type="button" dataOnly="0" labelOnly="1" outline="0" axis="axisRow" fieldPosition="3"/>
    </format>
    <format dxfId="258">
      <pivotArea field="18" type="button" dataOnly="0" labelOnly="1" outline="0" axis="axisRow" fieldPosition="4"/>
    </format>
    <format dxfId="257">
      <pivotArea dataOnly="0" labelOnly="1" outline="0" fieldPosition="0">
        <references count="1">
          <reference field="4294967294" count="3">
            <x v="0"/>
            <x v="1"/>
            <x v="2"/>
          </reference>
        </references>
      </pivotArea>
    </format>
    <format dxfId="256">
      <pivotArea field="3" type="button" dataOnly="0" labelOnly="1" outline="0" axis="axisRow" fieldPosition="0"/>
    </format>
    <format dxfId="255">
      <pivotArea field="4" type="button" dataOnly="0" labelOnly="1" outline="0" axis="axisRow" fieldPosition="1"/>
    </format>
    <format dxfId="254">
      <pivotArea field="16" type="button" dataOnly="0" labelOnly="1" outline="0" axis="axisRow" fieldPosition="2"/>
    </format>
    <format dxfId="253">
      <pivotArea field="17" type="button" dataOnly="0" labelOnly="1" outline="0" axis="axisRow" fieldPosition="3"/>
    </format>
    <format dxfId="252">
      <pivotArea field="18" type="button" dataOnly="0" labelOnly="1" outline="0" axis="axisRow" fieldPosition="4"/>
    </format>
    <format dxfId="251">
      <pivotArea dataOnly="0" labelOnly="1" outline="0" fieldPosition="0">
        <references count="1">
          <reference field="4294967294" count="3">
            <x v="0"/>
            <x v="1"/>
            <x v="2"/>
          </reference>
        </references>
      </pivotArea>
    </format>
    <format dxfId="250">
      <pivotArea field="3" type="button" dataOnly="0" labelOnly="1" outline="0" axis="axisRow" fieldPosition="0"/>
    </format>
    <format dxfId="249">
      <pivotArea field="4" type="button" dataOnly="0" labelOnly="1" outline="0" axis="axisRow" fieldPosition="1"/>
    </format>
    <format dxfId="248">
      <pivotArea field="16" type="button" dataOnly="0" labelOnly="1" outline="0" axis="axisRow" fieldPosition="2"/>
    </format>
    <format dxfId="247">
      <pivotArea field="17" type="button" dataOnly="0" labelOnly="1" outline="0" axis="axisRow" fieldPosition="3"/>
    </format>
    <format dxfId="246">
      <pivotArea field="18" type="button" dataOnly="0" labelOnly="1" outline="0" axis="axisRow" fieldPosition="4"/>
    </format>
    <format dxfId="24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21" applyNumberFormats="0" applyBorderFormats="0" applyFontFormats="0" applyPatternFormats="0" applyAlignmentFormats="0" applyWidthHeightFormats="1" dataCaption="Values" updatedVersion="8" useAutoFormatting="1" itemPrintTitles="1" createdVersion="5" indent="0" compact="0" compactData="0" gridDropZones="1">
  <location ref="A3:I1616"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3">
        <item x="0"/>
        <item x="2"/>
        <item m="1" x="167"/>
        <item x="3"/>
        <item x="4"/>
        <item x="5"/>
        <item x="6"/>
        <item m="1" x="117"/>
        <item x="7"/>
        <item x="8"/>
        <item m="1" x="141"/>
        <item m="1" x="144"/>
        <item x="9"/>
        <item x="10"/>
        <item m="1" x="118"/>
        <item x="11"/>
        <item x="12"/>
        <item x="13"/>
        <item x="14"/>
        <item x="15"/>
        <item x="16"/>
        <item x="17"/>
        <item x="24"/>
        <item x="25"/>
        <item x="26"/>
        <item x="27"/>
        <item x="28"/>
        <item x="29"/>
        <item x="30"/>
        <item m="1" x="169"/>
        <item m="1" x="131"/>
        <item m="1" x="119"/>
        <item x="31"/>
        <item m="1" x="135"/>
        <item x="32"/>
        <item x="33"/>
        <item m="1" x="154"/>
        <item x="42"/>
        <item x="43"/>
        <item x="44"/>
        <item m="1" x="136"/>
        <item x="45"/>
        <item m="1" x="125"/>
        <item m="1" x="150"/>
        <item x="48"/>
        <item m="1" x="104"/>
        <item x="49"/>
        <item x="50"/>
        <item x="51"/>
        <item x="52"/>
        <item x="53"/>
        <item x="54"/>
        <item x="55"/>
        <item m="1" x="153"/>
        <item x="62"/>
        <item x="63"/>
        <item x="64"/>
        <item x="65"/>
        <item x="66"/>
        <item x="67"/>
        <item x="69"/>
        <item x="79"/>
        <item m="1" x="110"/>
        <item m="1" x="155"/>
        <item m="1" x="107"/>
        <item m="1" x="123"/>
        <item x="80"/>
        <item x="81"/>
        <item x="83"/>
        <item x="84"/>
        <item m="1" x="128"/>
        <item m="1" x="168"/>
        <item m="1" x="140"/>
        <item m="1" x="162"/>
        <item x="85"/>
        <item x="68"/>
        <item m="1" x="124"/>
        <item x="1"/>
        <item x="18"/>
        <item x="46"/>
        <item m="1" x="146"/>
        <item m="1" x="139"/>
        <item m="1" x="142"/>
        <item m="1" x="149"/>
        <item m="1" x="109"/>
        <item m="1" x="160"/>
        <item m="1" x="105"/>
        <item m="1" x="156"/>
        <item m="1" x="166"/>
        <item x="82"/>
        <item x="87"/>
        <item x="56"/>
        <item m="1" x="151"/>
        <item m="1" x="157"/>
        <item x="86"/>
        <item m="1" x="143"/>
        <item m="1" x="147"/>
        <item m="1" x="145"/>
        <item m="1" x="129"/>
        <item x="94"/>
        <item m="1" x="114"/>
        <item m="1" x="127"/>
        <item x="95"/>
        <item m="1" x="152"/>
        <item x="70"/>
        <item m="1" x="130"/>
        <item x="88"/>
        <item m="1" x="115"/>
        <item m="1" x="137"/>
        <item x="19"/>
        <item m="1" x="126"/>
        <item m="1" x="111"/>
        <item m="1" x="158"/>
        <item x="34"/>
        <item x="96"/>
        <item m="1" x="161"/>
        <item x="47"/>
        <item x="71"/>
        <item m="1" x="163"/>
        <item x="35"/>
        <item m="1" x="165"/>
        <item x="72"/>
        <item m="1" x="121"/>
        <item x="97"/>
        <item x="98"/>
        <item x="99"/>
        <item m="1" x="159"/>
        <item m="1" x="134"/>
        <item x="89"/>
        <item x="100"/>
        <item m="1" x="171"/>
        <item x="73"/>
        <item m="1" x="133"/>
        <item x="101"/>
        <item m="1" x="138"/>
        <item m="1" x="122"/>
        <item x="102"/>
        <item m="1" x="116"/>
        <item m="1" x="108"/>
        <item x="20"/>
        <item x="36"/>
        <item m="1" x="164"/>
        <item x="90"/>
        <item m="1" x="148"/>
        <item x="57"/>
        <item x="91"/>
        <item m="1" x="132"/>
        <item m="1" x="113"/>
        <item m="1" x="170"/>
        <item x="21"/>
        <item x="74"/>
        <item m="1" x="112"/>
        <item x="103"/>
        <item x="59"/>
        <item x="60"/>
        <item x="58"/>
        <item x="22"/>
        <item x="92"/>
        <item x="23"/>
        <item x="75"/>
        <item x="77"/>
        <item x="76"/>
        <item m="1" x="120"/>
        <item x="93"/>
        <item x="37"/>
        <item x="38"/>
        <item x="39"/>
        <item x="40"/>
        <item x="41"/>
        <item m="1" x="106"/>
        <item x="78"/>
        <item x="6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3">
        <item m="1" x="170"/>
        <item x="0"/>
        <item x="21"/>
        <item x="1"/>
        <item x="30"/>
        <item x="58"/>
        <item x="87"/>
        <item x="31"/>
        <item x="32"/>
        <item x="2"/>
        <item x="33"/>
        <item x="34"/>
        <item x="22"/>
        <item x="35"/>
        <item x="93"/>
        <item x="3"/>
        <item x="4"/>
        <item x="88"/>
        <item x="5"/>
        <item x="89"/>
        <item x="59"/>
        <item x="36"/>
        <item x="37"/>
        <item x="47"/>
        <item x="90"/>
        <item x="23"/>
        <item x="60"/>
        <item x="61"/>
        <item x="38"/>
        <item x="54"/>
        <item x="55"/>
        <item x="56"/>
        <item x="39"/>
        <item x="57"/>
        <item x="48"/>
        <item x="96"/>
        <item x="91"/>
        <item x="92"/>
        <item x="103"/>
        <item x="49"/>
        <item x="50"/>
        <item x="40"/>
        <item x="62"/>
        <item x="24"/>
        <item x="41"/>
        <item x="6"/>
        <item x="7"/>
        <item x="8"/>
        <item x="9"/>
        <item x="10"/>
        <item x="43"/>
        <item x="44"/>
        <item x="46"/>
        <item x="99"/>
        <item x="51"/>
        <item x="52"/>
        <item x="53"/>
        <item x="63"/>
        <item x="104"/>
        <item x="11"/>
        <item x="94"/>
        <item x="12"/>
        <item x="13"/>
        <item x="154"/>
        <item x="100"/>
        <item x="95"/>
        <item x="101"/>
        <item x="102"/>
        <item m="1" x="166"/>
        <item x="42"/>
        <item x="148"/>
        <item x="150"/>
        <item x="64"/>
        <item x="45"/>
        <item x="105"/>
        <item x="14"/>
        <item x="65"/>
        <item x="151"/>
        <item x="25"/>
        <item x="15"/>
        <item x="17"/>
        <item x="152"/>
        <item m="1" x="167"/>
        <item x="66"/>
        <item x="18"/>
        <item x="19"/>
        <item x="20"/>
        <item x="98"/>
        <item x="153"/>
        <item x="68"/>
        <item x="69"/>
        <item x="70"/>
        <item x="71"/>
        <item x="72"/>
        <item x="67"/>
        <item x="73"/>
        <item x="74"/>
        <item x="75"/>
        <item x="149"/>
        <item x="76"/>
        <item x="106"/>
        <item x="77"/>
        <item x="26"/>
        <item x="107"/>
        <item x="79"/>
        <item x="147"/>
        <item x="78"/>
        <item x="80"/>
        <item x="81"/>
        <item x="82"/>
        <item x="27"/>
        <item x="83"/>
        <item x="84"/>
        <item x="29"/>
        <item x="28"/>
        <item x="108"/>
        <item x="85"/>
        <item x="86"/>
        <item x="155"/>
        <item x="109"/>
        <item x="156"/>
        <item x="110"/>
        <item x="16"/>
        <item x="157"/>
        <item m="1" x="169"/>
        <item m="1" x="186"/>
        <item x="158"/>
        <item x="97"/>
        <item m="1" x="183"/>
        <item x="162"/>
        <item x="111"/>
        <item x="112"/>
        <item x="113"/>
        <item x="159"/>
        <item x="160"/>
        <item x="114"/>
        <item x="115"/>
        <item m="1" x="192"/>
        <item x="161"/>
        <item x="163"/>
        <item x="164"/>
        <item x="165"/>
        <item m="1" x="177"/>
        <item x="116"/>
        <item m="1" x="188"/>
        <item x="117"/>
        <item m="1" x="187"/>
        <item m="1" x="185"/>
        <item x="118"/>
        <item m="1" x="180"/>
        <item x="119"/>
        <item x="120"/>
        <item m="1" x="184"/>
        <item x="121"/>
        <item m="1" x="181"/>
        <item m="1" x="189"/>
        <item x="122"/>
        <item m="1" x="182"/>
        <item x="123"/>
        <item m="1" x="191"/>
        <item x="124"/>
        <item m="1" x="168"/>
        <item m="1" x="171"/>
        <item m="1" x="173"/>
        <item m="1" x="190"/>
        <item m="1" x="174"/>
        <item m="1" x="178"/>
        <item x="125"/>
        <item m="1" x="176"/>
        <item m="1" x="179"/>
        <item x="126"/>
        <item x="127"/>
        <item x="128"/>
        <item m="1" x="175"/>
        <item m="1" x="172"/>
        <item x="129"/>
        <item x="130"/>
        <item x="131"/>
        <item x="132"/>
        <item x="133"/>
        <item x="134"/>
        <item x="135"/>
        <item x="136"/>
        <item x="137"/>
        <item x="138"/>
        <item x="139"/>
        <item x="140"/>
        <item x="141"/>
        <item x="142"/>
        <item x="143"/>
        <item x="144"/>
        <item x="145"/>
        <item x="146"/>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02">
        <item x="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s>
    </pivotField>
    <pivotField axis="axisRow" compact="0" outline="0" showAll="0" defaultSubtotal="0">
      <items count="1471">
        <item x="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s>
    </pivotField>
    <pivotField axis="axisRow" compact="0" outline="0" showAll="0">
      <items count="141">
        <item x="29"/>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12">
    <i>
      <x/>
      <x v="1"/>
      <x v="1"/>
      <x v="1"/>
      <x v="1"/>
    </i>
    <i r="1">
      <x v="3"/>
      <x v="2"/>
      <x v="2"/>
      <x v="2"/>
    </i>
    <i r="1">
      <x v="9"/>
      <x v="3"/>
      <x v="3"/>
      <x v="1"/>
    </i>
    <i r="1">
      <x v="15"/>
      <x v="4"/>
      <x v="4"/>
      <x v="1"/>
    </i>
    <i r="1">
      <x v="16"/>
      <x v="5"/>
      <x v="5"/>
      <x v="2"/>
    </i>
    <i r="1">
      <x v="18"/>
      <x v="6"/>
      <x v="6"/>
      <x v="3"/>
    </i>
    <i r="1">
      <x v="45"/>
      <x v="7"/>
      <x v="7"/>
      <x v="2"/>
    </i>
    <i r="1">
      <x v="46"/>
      <x v="8"/>
      <x v="8"/>
      <x v="1"/>
    </i>
    <i r="1">
      <x v="47"/>
      <x v="9"/>
      <x v="9"/>
      <x v="2"/>
    </i>
    <i r="1">
      <x v="48"/>
      <x v="10"/>
      <x v="10"/>
      <x v="4"/>
    </i>
    <i r="1">
      <x v="49"/>
      <x v="11"/>
      <x v="11"/>
      <x v="5"/>
    </i>
    <i r="1">
      <x v="59"/>
      <x v="12"/>
      <x v="12"/>
      <x v="2"/>
    </i>
    <i r="1">
      <x v="61"/>
      <x v="13"/>
      <x v="13"/>
      <x v="6"/>
    </i>
    <i r="1">
      <x v="62"/>
      <x v="14"/>
      <x v="14"/>
      <x v="2"/>
    </i>
    <i r="1">
      <x v="75"/>
      <x v="15"/>
      <x v="15"/>
      <x v="2"/>
    </i>
    <i r="1">
      <x v="79"/>
      <x v="16"/>
      <x v="16"/>
      <x v="1"/>
    </i>
    <i r="1">
      <x v="80"/>
      <x v="18"/>
      <x v="18"/>
      <x v="2"/>
    </i>
    <i r="1">
      <x v="84"/>
      <x v="19"/>
      <x v="19"/>
      <x v="8"/>
    </i>
    <i r="1">
      <x v="85"/>
      <x v="20"/>
      <x v="20"/>
      <x v="9"/>
    </i>
    <i r="1">
      <x v="86"/>
      <x v="21"/>
      <x v="21"/>
      <x v="9"/>
    </i>
    <i r="1">
      <x v="122"/>
      <x v="17"/>
      <x v="17"/>
      <x v="7"/>
    </i>
    <i t="default">
      <x/>
    </i>
    <i>
      <x v="1"/>
      <x v="2"/>
      <x v="23"/>
      <x v="23"/>
      <x v="11"/>
    </i>
    <i r="1">
      <x v="12"/>
      <x v="24"/>
      <x v="24"/>
      <x v="12"/>
    </i>
    <i r="1">
      <x v="25"/>
      <x v="25"/>
      <x v="25"/>
      <x v="13"/>
    </i>
    <i r="1">
      <x v="43"/>
      <x v="26"/>
      <x v="26"/>
      <x v="14"/>
    </i>
    <i r="1">
      <x v="75"/>
      <x v="27"/>
      <x v="27"/>
      <x v="12"/>
    </i>
    <i r="1">
      <x v="78"/>
      <x v="28"/>
      <x v="28"/>
      <x v="14"/>
    </i>
    <i r="1">
      <x v="102"/>
      <x v="29"/>
      <x v="29"/>
      <x v="14"/>
    </i>
    <i r="1">
      <x v="110"/>
      <x v="30"/>
      <x v="30"/>
      <x v="12"/>
    </i>
    <i r="1">
      <x v="113"/>
      <x v="32"/>
      <x v="32"/>
      <x v="12"/>
    </i>
    <i r="1">
      <x v="114"/>
      <x v="31"/>
      <x v="31"/>
      <x v="11"/>
    </i>
    <i t="default">
      <x v="1"/>
    </i>
    <i>
      <x v="3"/>
      <x v="4"/>
      <x v="33"/>
      <x v="33"/>
      <x v="3"/>
    </i>
    <i r="1">
      <x v="7"/>
      <x v="34"/>
      <x v="34"/>
      <x v="15"/>
    </i>
    <i r="1">
      <x v="8"/>
      <x v="35"/>
      <x v="35"/>
      <x v="3"/>
    </i>
    <i r="1">
      <x v="10"/>
      <x v="36"/>
      <x v="36"/>
      <x v="15"/>
    </i>
    <i r="1">
      <x v="11"/>
      <x v="37"/>
      <x v="37"/>
      <x v="16"/>
    </i>
    <i r="1">
      <x v="13"/>
      <x v="38"/>
      <x v="38"/>
      <x v="3"/>
    </i>
    <i r="1">
      <x v="21"/>
      <x v="39"/>
      <x v="39"/>
      <x v="3"/>
    </i>
    <i r="1">
      <x v="22"/>
      <x v="40"/>
      <x v="40"/>
      <x v="15"/>
    </i>
    <i r="1">
      <x v="28"/>
      <x v="41"/>
      <x v="41"/>
      <x v="3"/>
    </i>
    <i r="1">
      <x v="32"/>
      <x v="42"/>
      <x v="42"/>
      <x v="17"/>
    </i>
    <i r="1">
      <x v="41"/>
      <x v="43"/>
      <x v="43"/>
      <x v="3"/>
    </i>
    <i r="1">
      <x v="44"/>
      <x v="44"/>
      <x v="44"/>
      <x v="3"/>
    </i>
    <i r="1">
      <x v="45"/>
      <x v="45"/>
      <x v="45"/>
      <x v="18"/>
    </i>
    <i r="1">
      <x v="46"/>
      <x v="46"/>
      <x v="46"/>
      <x v="3"/>
    </i>
    <i r="1">
      <x v="47"/>
      <x v="47"/>
      <x v="47"/>
      <x v="3"/>
    </i>
    <i r="1">
      <x v="48"/>
      <x v="48"/>
      <x v="48"/>
      <x v="17"/>
    </i>
    <i r="1">
      <x v="50"/>
      <x v="50"/>
      <x v="50"/>
      <x v="20"/>
    </i>
    <i r="1">
      <x v="51"/>
      <x v="51"/>
      <x v="51"/>
      <x v="2"/>
    </i>
    <i r="1">
      <x v="52"/>
      <x v="53"/>
      <x v="53"/>
      <x v="21"/>
    </i>
    <i r="1">
      <x v="69"/>
      <x v="49"/>
      <x v="49"/>
      <x v="19"/>
    </i>
    <i r="1">
      <x v="73"/>
      <x v="52"/>
      <x v="52"/>
      <x v="16"/>
    </i>
    <i t="default">
      <x v="3"/>
    </i>
    <i>
      <x v="4"/>
      <x v="4"/>
      <x v="54"/>
      <x v="54"/>
      <x v="3"/>
    </i>
    <i r="1">
      <x v="23"/>
      <x v="55"/>
      <x v="55"/>
      <x v="3"/>
    </i>
    <i r="1">
      <x v="34"/>
      <x v="56"/>
      <x v="56"/>
      <x v="20"/>
    </i>
    <i r="1">
      <x v="39"/>
      <x v="57"/>
      <x v="57"/>
      <x v="16"/>
    </i>
    <i r="1">
      <x v="40"/>
      <x v="58"/>
      <x v="58"/>
      <x v="17"/>
    </i>
    <i r="1">
      <x v="48"/>
      <x v="59"/>
      <x v="59"/>
      <x v="3"/>
    </i>
    <i r="1">
      <x v="50"/>
      <x v="60"/>
      <x v="60"/>
      <x v="3"/>
    </i>
    <i r="1">
      <x v="54"/>
      <x v="62"/>
      <x v="62"/>
      <x v="16"/>
    </i>
    <i r="1">
      <x v="55"/>
      <x v="63"/>
      <x v="63"/>
      <x v="20"/>
    </i>
    <i r="1">
      <x v="56"/>
      <x v="64"/>
      <x v="64"/>
      <x v="20"/>
    </i>
    <i r="1">
      <x v="73"/>
      <x v="61"/>
      <x v="61"/>
      <x v="19"/>
    </i>
    <i t="default">
      <x v="4"/>
    </i>
    <i>
      <x v="5"/>
      <x v="1"/>
      <x v="65"/>
      <x v="65"/>
      <x v="2"/>
    </i>
    <i r="1">
      <x v="15"/>
      <x v="66"/>
      <x v="66"/>
      <x v="2"/>
    </i>
    <i r="1">
      <x v="16"/>
      <x v="67"/>
      <x v="67"/>
      <x v="22"/>
    </i>
    <i r="1">
      <x v="29"/>
      <x v="68"/>
      <x v="68"/>
      <x v="1"/>
    </i>
    <i r="1">
      <x v="30"/>
      <x v="69"/>
      <x v="69"/>
      <x v="23"/>
    </i>
    <i r="1">
      <x v="31"/>
      <x v="70"/>
      <x v="70"/>
      <x v="24"/>
    </i>
    <i r="1">
      <x v="33"/>
      <x v="71"/>
      <x v="71"/>
      <x v="2"/>
    </i>
    <i t="default">
      <x v="5"/>
    </i>
    <i>
      <x v="6"/>
      <x v="2"/>
      <x v="72"/>
      <x v="72"/>
      <x v="2"/>
    </i>
    <i r="1">
      <x v="5"/>
      <x v="73"/>
      <x v="73"/>
      <x v="2"/>
    </i>
    <i r="1">
      <x v="12"/>
      <x v="74"/>
      <x v="74"/>
      <x v="1"/>
    </i>
    <i r="1">
      <x v="13"/>
      <x v="75"/>
      <x v="75"/>
      <x v="2"/>
    </i>
    <i r="1">
      <x v="15"/>
      <x v="76"/>
      <x v="76"/>
      <x v="2"/>
    </i>
    <i r="1">
      <x v="16"/>
      <x v="77"/>
      <x v="77"/>
      <x v="9"/>
    </i>
    <i r="1">
      <x v="20"/>
      <x v="78"/>
      <x v="78"/>
      <x v="1"/>
    </i>
    <i r="1">
      <x v="21"/>
      <x v="79"/>
      <x v="79"/>
      <x v="2"/>
    </i>
    <i r="1">
      <x v="23"/>
      <x v="80"/>
      <x v="80"/>
      <x v="2"/>
    </i>
    <i r="1">
      <x v="25"/>
      <x v="81"/>
      <x v="81"/>
      <x v="9"/>
    </i>
    <i r="1">
      <x v="26"/>
      <x v="82"/>
      <x v="82"/>
      <x v="1"/>
    </i>
    <i r="1">
      <x v="27"/>
      <x v="83"/>
      <x v="83"/>
      <x v="2"/>
    </i>
    <i r="1">
      <x v="33"/>
      <x v="84"/>
      <x v="84"/>
      <x v="2"/>
    </i>
    <i r="1">
      <x v="34"/>
      <x v="85"/>
      <x v="85"/>
      <x v="2"/>
    </i>
    <i r="1">
      <x v="40"/>
      <x v="86"/>
      <x v="86"/>
      <x v="18"/>
    </i>
    <i r="1">
      <x v="42"/>
      <x v="87"/>
      <x v="87"/>
      <x v="2"/>
    </i>
    <i r="1">
      <x v="44"/>
      <x v="88"/>
      <x v="88"/>
      <x v="2"/>
    </i>
    <i r="1">
      <x v="45"/>
      <x v="89"/>
      <x v="89"/>
      <x v="2"/>
    </i>
    <i r="1">
      <x v="49"/>
      <x v="90"/>
      <x v="90"/>
      <x v="2"/>
    </i>
    <i r="1">
      <x v="51"/>
      <x v="91"/>
      <x v="91"/>
      <x v="2"/>
    </i>
    <i r="1">
      <x v="57"/>
      <x v="93"/>
      <x v="93"/>
      <x v="20"/>
    </i>
    <i r="1">
      <x v="61"/>
      <x v="94"/>
      <x v="94"/>
      <x v="1"/>
    </i>
    <i r="1">
      <x v="72"/>
      <x v="95"/>
      <x v="95"/>
      <x v="1"/>
    </i>
    <i r="1">
      <x v="73"/>
      <x v="92"/>
      <x v="92"/>
      <x v="2"/>
    </i>
    <i r="1">
      <x v="75"/>
      <x v="96"/>
      <x v="96"/>
      <x v="2"/>
    </i>
    <i r="1">
      <x v="76"/>
      <x v="97"/>
      <x v="97"/>
      <x v="2"/>
    </i>
    <i r="1">
      <x v="83"/>
      <x v="99"/>
      <x v="99"/>
      <x v="20"/>
    </i>
    <i r="1">
      <x v="84"/>
      <x v="98"/>
      <x v="98"/>
      <x v="1"/>
    </i>
    <i r="1">
      <x v="86"/>
      <x v="100"/>
      <x v="100"/>
      <x v="2"/>
    </i>
    <i r="1">
      <x v="89"/>
      <x v="102"/>
      <x v="102"/>
      <x v="2"/>
    </i>
    <i r="1">
      <x v="90"/>
      <x v="103"/>
      <x v="103"/>
      <x v="1"/>
    </i>
    <i r="1">
      <x v="91"/>
      <x v="104"/>
      <x v="104"/>
      <x v="2"/>
    </i>
    <i r="1">
      <x v="92"/>
      <x v="105"/>
      <x v="105"/>
      <x v="2"/>
    </i>
    <i r="1">
      <x v="93"/>
      <x v="106"/>
      <x v="106"/>
      <x v="25"/>
    </i>
    <i r="1">
      <x v="94"/>
      <x v="101"/>
      <x v="101"/>
      <x v="1"/>
    </i>
    <i r="1">
      <x v="95"/>
      <x v="107"/>
      <x v="107"/>
      <x v="26"/>
    </i>
    <i r="1">
      <x v="96"/>
      <x v="108"/>
      <x v="108"/>
      <x v="27"/>
    </i>
    <i r="1">
      <x v="97"/>
      <x v="109"/>
      <x v="109"/>
      <x v="1"/>
    </i>
    <i r="1">
      <x v="99"/>
      <x v="110"/>
      <x v="110"/>
      <x v="1"/>
    </i>
    <i r="1">
      <x v="101"/>
      <x v="111"/>
      <x v="111"/>
      <x v="1"/>
    </i>
    <i r="1">
      <x v="104"/>
      <x v="113"/>
      <x v="113"/>
      <x v="2"/>
    </i>
    <i r="1">
      <x v="106"/>
      <x v="112"/>
      <x v="112"/>
      <x v="2"/>
    </i>
    <i r="1">
      <x v="107"/>
      <x v="96"/>
      <x v="114"/>
      <x v="25"/>
    </i>
    <i r="1">
      <x v="108"/>
      <x v="114"/>
      <x v="115"/>
      <x v="9"/>
    </i>
    <i r="1">
      <x v="109"/>
      <x v="115"/>
      <x v="116"/>
      <x v="2"/>
    </i>
    <i r="1">
      <x v="110"/>
      <x v="116"/>
      <x v="117"/>
      <x v="28"/>
    </i>
    <i r="1">
      <x v="111"/>
      <x v="117"/>
      <x v="118"/>
      <x v="2"/>
    </i>
    <i r="1">
      <x v="112"/>
      <x v="118"/>
      <x v="119"/>
      <x v="2"/>
    </i>
    <i r="1">
      <x v="113"/>
      <x v="119"/>
      <x v="120"/>
      <x v="2"/>
    </i>
    <i r="1">
      <x v="116"/>
      <x v="120"/>
      <x v="121"/>
      <x v="29"/>
    </i>
    <i r="1">
      <x v="117"/>
      <x/>
      <x/>
      <x/>
    </i>
    <i t="default">
      <x v="6"/>
    </i>
    <i>
      <x v="8"/>
      <x v="1"/>
      <x v="121"/>
      <x v="122"/>
      <x v="10"/>
    </i>
    <i r="1">
      <x v="6"/>
      <x v="122"/>
      <x v="123"/>
      <x v="12"/>
    </i>
    <i r="1">
      <x v="9"/>
      <x v="123"/>
      <x v="124"/>
      <x v="10"/>
    </i>
    <i r="1">
      <x v="17"/>
      <x v="32"/>
      <x v="125"/>
      <x v="12"/>
    </i>
    <i r="1">
      <x v="18"/>
      <x v="124"/>
      <x v="126"/>
      <x v="12"/>
    </i>
    <i r="1">
      <x v="19"/>
      <x v="125"/>
      <x v="127"/>
      <x v="12"/>
    </i>
    <i r="1">
      <x v="23"/>
      <x v="126"/>
      <x v="128"/>
      <x v="14"/>
    </i>
    <i r="1">
      <x v="24"/>
      <x v="32"/>
      <x v="129"/>
      <x v="12"/>
    </i>
    <i r="1">
      <x v="25"/>
      <x v="127"/>
      <x v="130"/>
      <x v="14"/>
    </i>
    <i r="1">
      <x v="26"/>
      <x v="128"/>
      <x v="131"/>
      <x v="12"/>
    </i>
    <i r="1">
      <x v="27"/>
      <x v="129"/>
      <x v="132"/>
      <x v="14"/>
    </i>
    <i r="1">
      <x v="28"/>
      <x v="130"/>
      <x v="133"/>
      <x v="10"/>
    </i>
    <i r="1">
      <x v="29"/>
      <x v="131"/>
      <x v="134"/>
      <x v="12"/>
    </i>
    <i r="1">
      <x v="32"/>
      <x v="132"/>
      <x v="135"/>
      <x v="20"/>
    </i>
    <i r="1">
      <x v="33"/>
      <x v="133"/>
      <x v="136"/>
      <x v="12"/>
    </i>
    <i r="1">
      <x v="36"/>
      <x v="134"/>
      <x v="137"/>
      <x v="12"/>
    </i>
    <i r="1">
      <x v="37"/>
      <x v="135"/>
      <x v="138"/>
      <x v="12"/>
    </i>
    <i t="default">
      <x v="8"/>
    </i>
    <i>
      <x v="9"/>
      <x v="3"/>
      <x v="136"/>
      <x v="139"/>
      <x v="16"/>
    </i>
    <i r="1">
      <x v="7"/>
      <x v="137"/>
      <x v="140"/>
      <x v="20"/>
    </i>
    <i r="1">
      <x v="9"/>
      <x v="138"/>
      <x v="141"/>
      <x v="16"/>
    </i>
    <i r="1">
      <x v="10"/>
      <x v="139"/>
      <x v="142"/>
      <x v="20"/>
    </i>
    <i r="1">
      <x v="14"/>
      <x v="140"/>
      <x v="143"/>
      <x v="3"/>
    </i>
    <i r="1">
      <x v="15"/>
      <x v="141"/>
      <x v="144"/>
      <x v="3"/>
    </i>
    <i r="1">
      <x v="20"/>
      <x v="142"/>
      <x v="145"/>
      <x v="3"/>
    </i>
    <i r="1">
      <x v="22"/>
      <x v="143"/>
      <x v="146"/>
      <x v="15"/>
    </i>
    <i r="1">
      <x v="23"/>
      <x v="144"/>
      <x v="147"/>
      <x v="3"/>
    </i>
    <i r="1">
      <x v="25"/>
      <x v="145"/>
      <x v="148"/>
      <x v="3"/>
    </i>
    <i r="1">
      <x v="26"/>
      <x v="146"/>
      <x v="149"/>
      <x v="16"/>
    </i>
    <i r="1">
      <x v="29"/>
      <x v="56"/>
      <x v="150"/>
      <x v="17"/>
    </i>
    <i r="1">
      <x v="31"/>
      <x v="147"/>
      <x v="151"/>
      <x v="17"/>
    </i>
    <i r="1">
      <x v="32"/>
      <x v="56"/>
      <x v="152"/>
      <x v="3"/>
    </i>
    <i r="1">
      <x v="40"/>
      <x v="148"/>
      <x v="153"/>
      <x v="16"/>
    </i>
    <i r="1">
      <x v="45"/>
      <x v="149"/>
      <x v="154"/>
      <x v="16"/>
    </i>
    <i r="1">
      <x v="47"/>
      <x v="150"/>
      <x v="155"/>
      <x v="17"/>
    </i>
    <i r="1">
      <x v="49"/>
      <x v="151"/>
      <x v="156"/>
      <x v="20"/>
    </i>
    <i r="1">
      <x v="52"/>
      <x v="152"/>
      <x v="157"/>
      <x v="30"/>
    </i>
    <i r="1">
      <x v="60"/>
      <x v="153"/>
      <x v="158"/>
      <x v="3"/>
    </i>
    <i r="1">
      <x v="61"/>
      <x v="154"/>
      <x v="159"/>
      <x v="16"/>
    </i>
    <i r="1">
      <x v="65"/>
      <x v="155"/>
      <x v="160"/>
      <x v="31"/>
    </i>
    <i t="default">
      <x v="9"/>
    </i>
    <i>
      <x v="12"/>
      <x v="1"/>
      <x v="156"/>
      <x v="161"/>
      <x v="10"/>
    </i>
    <i r="1">
      <x v="3"/>
      <x v="157"/>
      <x v="162"/>
      <x v="11"/>
    </i>
    <i r="1">
      <x v="22"/>
      <x v="158"/>
      <x v="163"/>
      <x v="11"/>
    </i>
    <i r="1">
      <x v="25"/>
      <x v="159"/>
      <x v="164"/>
      <x v="20"/>
    </i>
    <i r="1">
      <x v="29"/>
      <x v="160"/>
      <x v="165"/>
      <x v="20"/>
    </i>
    <i r="1">
      <x v="35"/>
      <x v="161"/>
      <x v="166"/>
      <x v="14"/>
    </i>
    <i r="1">
      <x v="36"/>
      <x v="162"/>
      <x v="167"/>
      <x v="11"/>
    </i>
    <i r="1">
      <x v="46"/>
      <x v="163"/>
      <x v="168"/>
      <x v="11"/>
    </i>
    <i r="1">
      <x v="72"/>
      <x v="164"/>
      <x v="169"/>
      <x v="11"/>
    </i>
    <i r="1">
      <x v="87"/>
      <x/>
      <x/>
      <x/>
    </i>
    <i r="1">
      <x v="127"/>
      <x v="165"/>
      <x v="170"/>
      <x v="32"/>
    </i>
    <i t="default">
      <x v="12"/>
    </i>
    <i>
      <x v="13"/>
      <x v="1"/>
      <x v="166"/>
      <x v="171"/>
      <x v="12"/>
    </i>
    <i r="1">
      <x v="13"/>
      <x v="167"/>
      <x v="172"/>
      <x v="20"/>
    </i>
    <i t="default">
      <x v="13"/>
    </i>
    <i>
      <x v="15"/>
      <x v="1"/>
      <x v="168"/>
      <x v="173"/>
      <x v="11"/>
    </i>
    <i r="1">
      <x v="10"/>
      <x v="169"/>
      <x v="174"/>
      <x v="14"/>
    </i>
    <i r="1">
      <x v="11"/>
      <x v="170"/>
      <x v="175"/>
      <x v="14"/>
    </i>
    <i t="default">
      <x v="15"/>
    </i>
    <i>
      <x v="16"/>
      <x v="1"/>
      <x v="171"/>
      <x v="176"/>
      <x v="12"/>
    </i>
    <i t="default">
      <x v="16"/>
    </i>
    <i>
      <x v="17"/>
      <x v="1"/>
      <x v="172"/>
      <x v="177"/>
      <x v="10"/>
    </i>
    <i r="1">
      <x v="2"/>
      <x v="173"/>
      <x v="178"/>
      <x v="20"/>
    </i>
    <i r="1">
      <x v="3"/>
      <x v="174"/>
      <x v="179"/>
      <x v="10"/>
    </i>
    <i r="1">
      <x v="6"/>
      <x v="2"/>
      <x v="180"/>
      <x v="13"/>
    </i>
    <i r="1">
      <x v="13"/>
      <x v="175"/>
      <x v="181"/>
      <x v="33"/>
    </i>
    <i r="1">
      <x v="16"/>
      <x v="176"/>
      <x v="182"/>
      <x v="20"/>
    </i>
    <i r="1">
      <x v="17"/>
      <x v="177"/>
      <x v="183"/>
      <x v="13"/>
    </i>
    <i r="1">
      <x v="18"/>
      <x v="178"/>
      <x v="184"/>
      <x v="10"/>
    </i>
    <i t="default">
      <x v="17"/>
    </i>
    <i>
      <x v="18"/>
      <x v="6"/>
      <x v="179"/>
      <x v="185"/>
      <x v="20"/>
    </i>
    <i r="1">
      <x v="53"/>
      <x v="181"/>
      <x v="187"/>
      <x v="34"/>
    </i>
    <i r="1">
      <x v="54"/>
      <x v="182"/>
      <x v="188"/>
      <x v="33"/>
    </i>
    <i r="1">
      <x v="59"/>
      <x v="183"/>
      <x v="189"/>
      <x v="20"/>
    </i>
    <i r="1">
      <x v="61"/>
      <x v="184"/>
      <x v="190"/>
      <x v="20"/>
    </i>
    <i r="1">
      <x v="64"/>
      <x v="185"/>
      <x v="191"/>
      <x v="20"/>
    </i>
    <i r="1">
      <x v="66"/>
      <x v="186"/>
      <x v="192"/>
      <x v="20"/>
    </i>
    <i r="1">
      <x v="67"/>
      <x v="187"/>
      <x v="193"/>
      <x v="11"/>
    </i>
    <i r="1">
      <x v="73"/>
      <x v="180"/>
      <x v="186"/>
      <x v="11"/>
    </i>
    <i t="default">
      <x v="18"/>
    </i>
    <i>
      <x v="19"/>
      <x v="3"/>
      <x v="188"/>
      <x v="194"/>
      <x v="3"/>
    </i>
    <i r="1">
      <x v="4"/>
      <x v="189"/>
      <x v="195"/>
      <x v="3"/>
    </i>
    <i r="1">
      <x v="7"/>
      <x v="190"/>
      <x v="196"/>
      <x v="35"/>
    </i>
    <i r="1">
      <x v="8"/>
      <x v="191"/>
      <x v="197"/>
      <x v="16"/>
    </i>
    <i r="1">
      <x v="10"/>
      <x v="192"/>
      <x v="198"/>
      <x v="35"/>
    </i>
    <i r="1">
      <x v="12"/>
      <x v="193"/>
      <x v="199"/>
      <x v="35"/>
    </i>
    <i r="1">
      <x v="13"/>
      <x v="147"/>
      <x v="200"/>
      <x v="35"/>
    </i>
    <i r="1">
      <x v="14"/>
      <x v="194"/>
      <x v="201"/>
      <x v="12"/>
    </i>
    <i r="1">
      <x v="16"/>
      <x v="195"/>
      <x v="202"/>
      <x v="36"/>
    </i>
    <i r="1">
      <x v="18"/>
      <x v="196"/>
      <x v="203"/>
      <x v="37"/>
    </i>
    <i r="1">
      <x v="20"/>
      <x v="197"/>
      <x v="204"/>
      <x v="35"/>
    </i>
    <i r="1">
      <x v="25"/>
      <x v="198"/>
      <x v="205"/>
      <x v="37"/>
    </i>
    <i r="1">
      <x v="26"/>
      <x v="199"/>
      <x v="206"/>
      <x v="35"/>
    </i>
    <i r="1">
      <x v="27"/>
      <x v="200"/>
      <x v="207"/>
      <x v="3"/>
    </i>
    <i r="1">
      <x v="29"/>
      <x v="201"/>
      <x v="208"/>
      <x v="3"/>
    </i>
    <i r="1">
      <x v="30"/>
      <x v="202"/>
      <x v="209"/>
      <x v="3"/>
    </i>
    <i r="1">
      <x v="31"/>
      <x v="203"/>
      <x v="210"/>
      <x v="3"/>
    </i>
    <i r="1">
      <x v="33"/>
      <x v="204"/>
      <x v="211"/>
      <x v="18"/>
    </i>
    <i r="1">
      <x v="34"/>
      <x v="191"/>
      <x v="212"/>
      <x v="18"/>
    </i>
    <i r="1">
      <x v="35"/>
      <x v="205"/>
      <x v="213"/>
      <x v="37"/>
    </i>
    <i r="1">
      <x v="38"/>
      <x v="206"/>
      <x v="214"/>
      <x v="37"/>
    </i>
    <i r="1">
      <x v="40"/>
      <x v="207"/>
      <x v="215"/>
      <x v="22"/>
    </i>
    <i r="1">
      <x v="43"/>
      <x v="208"/>
      <x v="216"/>
      <x v="37"/>
    </i>
    <i t="default">
      <x v="19"/>
    </i>
    <i>
      <x v="20"/>
      <x v="2"/>
      <x v="209"/>
      <x v="217"/>
      <x v="13"/>
    </i>
    <i r="1">
      <x v="3"/>
      <x v="210"/>
      <x v="218"/>
      <x v="13"/>
    </i>
    <i r="1">
      <x v="6"/>
      <x v="211"/>
      <x v="219"/>
      <x v="20"/>
    </i>
    <i r="1">
      <x v="7"/>
      <x v="212"/>
      <x v="220"/>
      <x v="11"/>
    </i>
    <i r="1">
      <x v="11"/>
      <x v="213"/>
      <x v="221"/>
      <x v="12"/>
    </i>
    <i r="1">
      <x v="13"/>
      <x v="214"/>
      <x v="222"/>
      <x v="33"/>
    </i>
    <i r="1">
      <x v="14"/>
      <x v="215"/>
      <x v="223"/>
      <x v="33"/>
    </i>
    <i r="1">
      <x v="17"/>
      <x v="216"/>
      <x v="224"/>
      <x v="11"/>
    </i>
    <i r="1">
      <x v="20"/>
      <x v="217"/>
      <x v="225"/>
      <x v="33"/>
    </i>
    <i r="1">
      <x v="21"/>
      <x v="218"/>
      <x v="226"/>
      <x v="11"/>
    </i>
    <i r="1">
      <x v="22"/>
      <x v="219"/>
      <x v="227"/>
      <x v="33"/>
    </i>
    <i r="1">
      <x v="24"/>
      <x v="220"/>
      <x v="228"/>
      <x v="13"/>
    </i>
    <i r="1">
      <x v="26"/>
      <x v="221"/>
      <x v="229"/>
      <x v="14"/>
    </i>
    <i r="1">
      <x v="27"/>
      <x v="222"/>
      <x v="230"/>
      <x v="20"/>
    </i>
    <i r="1">
      <x v="28"/>
      <x v="223"/>
      <x v="231"/>
      <x v="13"/>
    </i>
    <i r="1">
      <x v="30"/>
      <x v="224"/>
      <x v="232"/>
      <x v="12"/>
    </i>
    <i r="1">
      <x v="31"/>
      <x v="225"/>
      <x v="233"/>
      <x v="11"/>
    </i>
    <i r="1">
      <x v="34"/>
      <x v="226"/>
      <x v="234"/>
      <x v="14"/>
    </i>
    <i r="1">
      <x v="35"/>
      <x v="227"/>
      <x v="235"/>
      <x v="11"/>
    </i>
    <i r="1">
      <x v="37"/>
      <x v="228"/>
      <x v="236"/>
      <x v="11"/>
    </i>
    <i r="1">
      <x v="38"/>
      <x v="229"/>
      <x v="237"/>
      <x v="20"/>
    </i>
    <i r="1">
      <x v="39"/>
      <x v="230"/>
      <x v="238"/>
      <x v="12"/>
    </i>
    <i t="default">
      <x v="20"/>
    </i>
    <i>
      <x v="21"/>
      <x v="3"/>
      <x v="231"/>
      <x v="239"/>
      <x v="15"/>
    </i>
    <i t="default">
      <x v="21"/>
    </i>
    <i>
      <x v="22"/>
      <x v="2"/>
      <x v="292"/>
      <x v="301"/>
      <x v="22"/>
    </i>
    <i r="1">
      <x v="5"/>
      <x v="293"/>
      <x v="302"/>
      <x v="29"/>
    </i>
    <i r="1">
      <x v="6"/>
      <x v="294"/>
      <x v="303"/>
      <x v="20"/>
    </i>
    <i r="1">
      <x v="9"/>
      <x v="47"/>
      <x v="304"/>
      <x v="41"/>
    </i>
    <i r="1">
      <x v="10"/>
      <x v="295"/>
      <x v="305"/>
      <x v="20"/>
    </i>
    <i r="1">
      <x v="11"/>
      <x v="296"/>
      <x v="306"/>
      <x v="42"/>
    </i>
    <i r="1">
      <x v="15"/>
      <x v="297"/>
      <x v="307"/>
      <x v="20"/>
    </i>
    <i r="1">
      <x v="17"/>
      <x v="243"/>
      <x v="308"/>
      <x v="29"/>
    </i>
    <i r="1">
      <x v="19"/>
      <x v="298"/>
      <x v="309"/>
      <x v="29"/>
    </i>
    <i r="1">
      <x v="22"/>
      <x v="299"/>
      <x v="310"/>
      <x v="29"/>
    </i>
    <i r="1">
      <x v="24"/>
      <x v="300"/>
      <x v="311"/>
      <x v="20"/>
    </i>
    <i r="1">
      <x v="25"/>
      <x v="301"/>
      <x v="312"/>
      <x v="41"/>
    </i>
    <i r="1">
      <x v="26"/>
      <x v="302"/>
      <x v="313"/>
      <x v="41"/>
    </i>
    <i r="1">
      <x v="28"/>
      <x v="303"/>
      <x v="314"/>
      <x v="29"/>
    </i>
    <i r="1">
      <x v="29"/>
      <x v="304"/>
      <x v="315"/>
      <x v="43"/>
    </i>
    <i r="1">
      <x v="32"/>
      <x v="305"/>
      <x v="316"/>
      <x v="20"/>
    </i>
    <i r="1">
      <x v="36"/>
      <x v="306"/>
      <x v="317"/>
      <x v="20"/>
    </i>
    <i r="1">
      <x v="37"/>
      <x v="307"/>
      <x v="318"/>
      <x v="41"/>
    </i>
    <i r="1">
      <x v="39"/>
      <x v="308"/>
      <x v="319"/>
      <x v="20"/>
    </i>
    <i r="1">
      <x v="40"/>
      <x v="309"/>
      <x v="320"/>
      <x v="41"/>
    </i>
    <i r="1">
      <x v="43"/>
      <x v="310"/>
      <x v="321"/>
      <x v="41"/>
    </i>
    <i r="1">
      <x v="45"/>
      <x v="311"/>
      <x v="322"/>
      <x v="22"/>
    </i>
    <i r="1">
      <x v="46"/>
      <x v="312"/>
      <x v="323"/>
      <x v="43"/>
    </i>
    <i r="1">
      <x v="50"/>
      <x v="314"/>
      <x v="325"/>
      <x v="41"/>
    </i>
    <i r="1">
      <x v="51"/>
      <x v="315"/>
      <x v="326"/>
      <x v="20"/>
    </i>
    <i r="1">
      <x v="52"/>
      <x v="316"/>
      <x v="327"/>
      <x v="43"/>
    </i>
    <i r="1">
      <x v="53"/>
      <x v="32"/>
      <x v="328"/>
      <x v="41"/>
    </i>
    <i r="1">
      <x v="58"/>
      <x v="317"/>
      <x v="329"/>
      <x v="41"/>
    </i>
    <i r="1">
      <x v="61"/>
      <x v="318"/>
      <x v="330"/>
      <x v="41"/>
    </i>
    <i r="1">
      <x v="69"/>
      <x v="313"/>
      <x v="324"/>
      <x v="41"/>
    </i>
    <i r="1">
      <x v="72"/>
      <x v="319"/>
      <x v="331"/>
      <x v="41"/>
    </i>
    <i r="1">
      <x v="74"/>
      <x v="320"/>
      <x v="332"/>
      <x v="41"/>
    </i>
    <i r="1">
      <x v="75"/>
      <x v="321"/>
      <x v="333"/>
      <x v="20"/>
    </i>
    <i r="1">
      <x v="79"/>
      <x v="322"/>
      <x v="334"/>
      <x v="29"/>
    </i>
    <i r="1">
      <x v="80"/>
      <x v="323"/>
      <x v="335"/>
      <x v="20"/>
    </i>
    <i r="1">
      <x v="83"/>
      <x v="324"/>
      <x v="336"/>
      <x v="41"/>
    </i>
    <i r="1">
      <x v="86"/>
      <x v="325"/>
      <x v="337"/>
      <x v="41"/>
    </i>
    <i r="1">
      <x v="91"/>
      <x v="327"/>
      <x v="339"/>
      <x v="20"/>
    </i>
    <i r="1">
      <x v="94"/>
      <x v="326"/>
      <x v="338"/>
      <x v="41"/>
    </i>
    <i r="1">
      <x v="100"/>
      <x v="328"/>
      <x v="340"/>
      <x v="29"/>
    </i>
    <i r="1">
      <x v="101"/>
      <x v="329"/>
      <x v="341"/>
      <x v="20"/>
    </i>
    <i r="1">
      <x v="103"/>
      <x v="330"/>
      <x v="342"/>
      <x v="41"/>
    </i>
    <i r="1">
      <x v="104"/>
      <x v="331"/>
      <x v="343"/>
      <x v="22"/>
    </i>
    <i r="1">
      <x v="107"/>
      <x v="332"/>
      <x v="344"/>
      <x v="20"/>
    </i>
    <i r="1">
      <x v="108"/>
      <x v="333"/>
      <x v="345"/>
      <x v="29"/>
    </i>
    <i r="1">
      <x v="114"/>
      <x v="334"/>
      <x v="346"/>
      <x v="20"/>
    </i>
    <i r="1">
      <x v="115"/>
      <x v="335"/>
      <x v="347"/>
      <x v="41"/>
    </i>
    <i r="1">
      <x v="119"/>
      <x v="336"/>
      <x v="348"/>
      <x v="44"/>
    </i>
    <i r="1">
      <x v="121"/>
      <x v="337"/>
      <x v="349"/>
      <x v="45"/>
    </i>
    <i r="1">
      <x v="130"/>
      <x v="338"/>
      <x v="350"/>
      <x v="41"/>
    </i>
    <i r="1">
      <x v="131"/>
      <x v="339"/>
      <x v="351"/>
      <x v="41"/>
    </i>
    <i r="1">
      <x v="132"/>
      <x v="340"/>
      <x v="352"/>
      <x v="29"/>
    </i>
    <i r="1">
      <x v="135"/>
      <x v="341"/>
      <x v="353"/>
      <x v="22"/>
    </i>
    <i r="1">
      <x v="136"/>
      <x v="342"/>
      <x v="354"/>
      <x v="41"/>
    </i>
    <i r="1">
      <x v="143"/>
      <x v="343"/>
      <x v="355"/>
      <x v="41"/>
    </i>
    <i r="1">
      <x v="145"/>
      <x v="344"/>
      <x v="356"/>
      <x v="22"/>
    </i>
    <i r="1">
      <x v="148"/>
      <x v="345"/>
      <x v="357"/>
      <x v="41"/>
    </i>
    <i r="1">
      <x v="150"/>
      <x v="336"/>
      <x v="358"/>
      <x v="41"/>
    </i>
    <i r="1">
      <x v="151"/>
      <x v="346"/>
      <x v="359"/>
      <x v="41"/>
    </i>
    <i r="1">
      <x v="153"/>
      <x v="347"/>
      <x v="360"/>
      <x v="20"/>
    </i>
    <i r="1">
      <x v="156"/>
      <x v="348"/>
      <x v="361"/>
      <x v="29"/>
    </i>
    <i r="1">
      <x v="158"/>
      <x v="349"/>
      <x v="362"/>
      <x v="29"/>
    </i>
    <i r="1">
      <x v="160"/>
      <x v="350"/>
      <x v="363"/>
      <x v="41"/>
    </i>
    <i r="1">
      <x v="167"/>
      <x v="351"/>
      <x v="364"/>
      <x v="41"/>
    </i>
    <i r="1">
      <x v="170"/>
      <x v="352"/>
      <x v="365"/>
      <x v="29"/>
    </i>
    <i r="1">
      <x v="171"/>
      <x v="353"/>
      <x v="366"/>
      <x v="41"/>
    </i>
    <i r="1">
      <x v="172"/>
      <x v="354"/>
      <x v="367"/>
      <x v="20"/>
    </i>
    <i r="1">
      <x v="175"/>
      <x v="355"/>
      <x v="368"/>
      <x v="20"/>
    </i>
    <i r="1">
      <x v="176"/>
      <x v="356"/>
      <x v="369"/>
      <x v="20"/>
    </i>
    <i r="1">
      <x v="177"/>
      <x v="357"/>
      <x v="370"/>
      <x v="41"/>
    </i>
    <i r="1">
      <x v="178"/>
      <x v="358"/>
      <x v="371"/>
      <x v="41"/>
    </i>
    <i r="1">
      <x v="179"/>
      <x v="359"/>
      <x v="372"/>
      <x v="29"/>
    </i>
    <i r="1">
      <x v="180"/>
      <x v="360"/>
      <x v="373"/>
      <x v="29"/>
    </i>
    <i r="1">
      <x v="181"/>
      <x v="361"/>
      <x v="374"/>
      <x v="41"/>
    </i>
    <i r="1">
      <x v="182"/>
      <x v="362"/>
      <x v="375"/>
      <x v="20"/>
    </i>
    <i r="1">
      <x v="183"/>
      <x v="191"/>
      <x v="376"/>
      <x v="41"/>
    </i>
    <i r="1">
      <x v="184"/>
      <x v="363"/>
      <x v="377"/>
      <x v="29"/>
    </i>
    <i r="1">
      <x v="185"/>
      <x v="364"/>
      <x v="378"/>
      <x v="41"/>
    </i>
    <i r="1">
      <x v="186"/>
      <x v="365"/>
      <x v="379"/>
      <x v="29"/>
    </i>
    <i r="1">
      <x v="187"/>
      <x v="366"/>
      <x v="380"/>
      <x v="41"/>
    </i>
    <i r="1">
      <x v="188"/>
      <x v="367"/>
      <x v="381"/>
      <x v="20"/>
    </i>
    <i r="1">
      <x v="189"/>
      <x v="368"/>
      <x v="382"/>
      <x v="29"/>
    </i>
    <i r="1">
      <x v="190"/>
      <x v="369"/>
      <x v="383"/>
      <x v="20"/>
    </i>
    <i r="1">
      <x v="191"/>
      <x v="370"/>
      <x v="384"/>
      <x v="29"/>
    </i>
    <i r="1">
      <x v="192"/>
      <x v="371"/>
      <x v="385"/>
      <x v="41"/>
    </i>
    <i t="default">
      <x v="22"/>
    </i>
    <i>
      <x v="23"/>
      <x v="2"/>
      <x v="372"/>
      <x v="386"/>
      <x v="41"/>
    </i>
    <i r="1">
      <x v="6"/>
      <x v="373"/>
      <x v="387"/>
      <x v="46"/>
    </i>
    <i r="1">
      <x v="9"/>
      <x v="69"/>
      <x v="388"/>
      <x v="46"/>
    </i>
    <i r="1">
      <x v="12"/>
      <x v="374"/>
      <x v="389"/>
      <x v="47"/>
    </i>
    <i r="1">
      <x v="13"/>
      <x v="375"/>
      <x v="390"/>
      <x v="43"/>
    </i>
    <i r="1">
      <x v="15"/>
      <x v="376"/>
      <x v="391"/>
      <x v="43"/>
    </i>
    <i r="1">
      <x v="16"/>
      <x v="377"/>
      <x v="392"/>
      <x v="43"/>
    </i>
    <i r="1">
      <x v="18"/>
      <x v="378"/>
      <x v="393"/>
      <x v="41"/>
    </i>
    <i r="1">
      <x v="31"/>
      <x v="379"/>
      <x v="394"/>
      <x v="20"/>
    </i>
    <i r="1">
      <x v="33"/>
      <x v="380"/>
      <x v="395"/>
      <x v="46"/>
    </i>
    <i r="1">
      <x v="35"/>
      <x v="381"/>
      <x v="396"/>
      <x v="20"/>
    </i>
    <i r="1">
      <x v="37"/>
      <x v="382"/>
      <x v="397"/>
      <x v="46"/>
    </i>
    <i r="1">
      <x v="38"/>
      <x v="383"/>
      <x v="398"/>
      <x v="42"/>
    </i>
    <i r="1">
      <x v="42"/>
      <x v="384"/>
      <x v="399"/>
      <x v="43"/>
    </i>
    <i r="1">
      <x v="45"/>
      <x v="385"/>
      <x v="400"/>
      <x v="46"/>
    </i>
    <i r="1">
      <x v="46"/>
      <x v="386"/>
      <x v="401"/>
      <x v="46"/>
    </i>
    <i r="1">
      <x v="48"/>
      <x v="387"/>
      <x v="402"/>
      <x v="41"/>
    </i>
    <i r="1">
      <x v="49"/>
      <x v="388"/>
      <x v="403"/>
      <x v="41"/>
    </i>
    <i r="1">
      <x v="50"/>
      <x v="389"/>
      <x v="404"/>
      <x v="41"/>
    </i>
    <i r="1">
      <x v="53"/>
      <x v="391"/>
      <x v="406"/>
      <x v="41"/>
    </i>
    <i r="1">
      <x v="55"/>
      <x v="191"/>
      <x v="407"/>
      <x v="41"/>
    </i>
    <i r="1">
      <x v="56"/>
      <x v="392"/>
      <x v="408"/>
      <x v="41"/>
    </i>
    <i r="1">
      <x v="57"/>
      <x v="393"/>
      <x v="409"/>
      <x v="41"/>
    </i>
    <i r="1">
      <x v="58"/>
      <x v="394"/>
      <x v="410"/>
      <x v="46"/>
    </i>
    <i r="1">
      <x v="60"/>
      <x v="395"/>
      <x v="411"/>
      <x v="43"/>
    </i>
    <i r="1">
      <x v="61"/>
      <x v="396"/>
      <x v="412"/>
      <x v="46"/>
    </i>
    <i r="1">
      <x v="67"/>
      <x v="397"/>
      <x v="413"/>
      <x v="41"/>
    </i>
    <i r="1">
      <x v="72"/>
      <x v="399"/>
      <x v="415"/>
      <x v="48"/>
    </i>
    <i r="1">
      <x v="73"/>
      <x v="390"/>
      <x v="405"/>
      <x v="26"/>
    </i>
    <i r="1">
      <x v="74"/>
      <x v="400"/>
      <x v="416"/>
      <x v="47"/>
    </i>
    <i r="1">
      <x v="75"/>
      <x/>
      <x/>
      <x/>
    </i>
    <i r="1">
      <x v="105"/>
      <x v="398"/>
      <x v="414"/>
      <x v="46"/>
    </i>
    <i t="default">
      <x v="23"/>
    </i>
    <i>
      <x v="24"/>
      <x v="1"/>
      <x v="401"/>
      <x v="417"/>
      <x v="42"/>
    </i>
    <i r="1">
      <x v="3"/>
      <x v="402"/>
      <x v="418"/>
      <x v="47"/>
    </i>
    <i r="1">
      <x v="5"/>
      <x v="403"/>
      <x v="419"/>
      <x v="41"/>
    </i>
    <i r="1">
      <x v="7"/>
      <x v="374"/>
      <x v="420"/>
      <x v="41"/>
    </i>
    <i r="1">
      <x v="8"/>
      <x v="404"/>
      <x v="421"/>
      <x v="48"/>
    </i>
    <i r="1">
      <x v="11"/>
      <x v="374"/>
      <x v="422"/>
      <x v="42"/>
    </i>
    <i r="1">
      <x v="12"/>
      <x v="405"/>
      <x v="423"/>
      <x v="21"/>
    </i>
    <i r="1">
      <x v="16"/>
      <x v="406"/>
      <x v="424"/>
      <x v="42"/>
    </i>
    <i r="1">
      <x v="17"/>
      <x v="407"/>
      <x v="425"/>
      <x v="41"/>
    </i>
    <i t="default">
      <x v="24"/>
    </i>
    <i>
      <x v="25"/>
      <x v="1"/>
      <x v="408"/>
      <x v="426"/>
      <x v="47"/>
    </i>
    <i r="1">
      <x v="3"/>
      <x v="409"/>
      <x v="427"/>
      <x v="29"/>
    </i>
    <i r="1">
      <x v="4"/>
      <x v="410"/>
      <x v="428"/>
      <x v="48"/>
    </i>
    <i r="1">
      <x v="5"/>
      <x v="411"/>
      <x v="429"/>
      <x v="22"/>
    </i>
    <i r="1">
      <x v="6"/>
      <x v="412"/>
      <x v="430"/>
      <x v="29"/>
    </i>
    <i r="1">
      <x v="8"/>
      <x v="413"/>
      <x v="431"/>
      <x v="41"/>
    </i>
    <i r="1">
      <x v="11"/>
      <x v="414"/>
      <x v="432"/>
      <x v="42"/>
    </i>
    <i r="1">
      <x v="12"/>
      <x v="415"/>
      <x v="433"/>
      <x v="48"/>
    </i>
    <i r="1">
      <x v="15"/>
      <x v="416"/>
      <x v="434"/>
      <x v="22"/>
    </i>
    <i r="1">
      <x v="17"/>
      <x v="417"/>
      <x v="435"/>
      <x v="22"/>
    </i>
    <i r="1">
      <x v="22"/>
      <x v="418"/>
      <x v="436"/>
      <x v="46"/>
    </i>
    <i r="1">
      <x v="27"/>
      <x v="419"/>
      <x v="437"/>
      <x v="20"/>
    </i>
    <i t="default">
      <x v="25"/>
    </i>
    <i>
      <x v="26"/>
      <x v="3"/>
      <x v="420"/>
      <x v="438"/>
      <x v="43"/>
    </i>
    <i r="1">
      <x v="6"/>
      <x v="421"/>
      <x v="439"/>
      <x v="43"/>
    </i>
    <i r="1">
      <x v="8"/>
      <x v="422"/>
      <x v="440"/>
      <x v="43"/>
    </i>
    <i r="1">
      <x v="13"/>
      <x v="423"/>
      <x v="441"/>
      <x v="43"/>
    </i>
    <i r="1">
      <x v="17"/>
      <x v="424"/>
      <x v="442"/>
      <x v="43"/>
    </i>
    <i r="1">
      <x v="18"/>
      <x v="425"/>
      <x v="443"/>
      <x v="43"/>
    </i>
    <i r="1">
      <x v="23"/>
      <x v="426"/>
      <x v="444"/>
      <x v="43"/>
    </i>
    <i r="1">
      <x v="24"/>
      <x v="427"/>
      <x v="445"/>
      <x v="45"/>
    </i>
    <i r="1">
      <x v="26"/>
      <x v="428"/>
      <x v="446"/>
      <x v="20"/>
    </i>
    <i r="1">
      <x v="28"/>
      <x v="429"/>
      <x v="447"/>
      <x v="43"/>
    </i>
    <i r="1">
      <x v="32"/>
      <x v="430"/>
      <x v="448"/>
      <x v="43"/>
    </i>
    <i r="1">
      <x v="45"/>
      <x v="431"/>
      <x v="449"/>
      <x v="43"/>
    </i>
    <i r="1">
      <x v="51"/>
      <x v="433"/>
      <x v="451"/>
      <x v="29"/>
    </i>
    <i r="1">
      <x v="54"/>
      <x v="434"/>
      <x v="452"/>
      <x v="26"/>
    </i>
    <i r="1">
      <x v="55"/>
      <x v="435"/>
      <x v="453"/>
      <x v="26"/>
    </i>
    <i r="1">
      <x v="70"/>
      <x v="432"/>
      <x v="450"/>
      <x v="20"/>
    </i>
    <i t="default">
      <x v="26"/>
    </i>
    <i>
      <x v="27"/>
      <x v="1"/>
      <x v="436"/>
      <x v="454"/>
      <x v="1"/>
    </i>
    <i r="1">
      <x v="6"/>
      <x v="437"/>
      <x v="455"/>
      <x v="9"/>
    </i>
    <i t="default">
      <x v="27"/>
    </i>
    <i>
      <x v="28"/>
      <x v="2"/>
      <x v="438"/>
      <x v="456"/>
      <x v="49"/>
    </i>
    <i r="1">
      <x v="3"/>
      <x v="439"/>
      <x v="457"/>
      <x v="49"/>
    </i>
    <i r="1">
      <x v="8"/>
      <x v="440"/>
      <x v="458"/>
      <x v="49"/>
    </i>
    <i r="1">
      <x v="9"/>
      <x v="441"/>
      <x v="459"/>
      <x v="49"/>
    </i>
    <i r="1">
      <x v="12"/>
      <x v="442"/>
      <x v="460"/>
      <x v="20"/>
    </i>
    <i r="1">
      <x v="14"/>
      <x v="443"/>
      <x v="461"/>
      <x v="45"/>
    </i>
    <i r="1">
      <x v="23"/>
      <x v="444"/>
      <x v="462"/>
      <x v="20"/>
    </i>
    <i r="1">
      <x v="25"/>
      <x v="445"/>
      <x v="463"/>
      <x v="20"/>
    </i>
    <i r="1">
      <x v="28"/>
      <x v="446"/>
      <x v="464"/>
      <x v="20"/>
    </i>
    <i r="1">
      <x v="32"/>
      <x v="447"/>
      <x v="465"/>
      <x v="29"/>
    </i>
    <i r="1">
      <x v="34"/>
      <x v="448"/>
      <x v="466"/>
      <x v="29"/>
    </i>
    <i r="1">
      <x v="36"/>
      <x v="449"/>
      <x v="467"/>
      <x v="29"/>
    </i>
    <i r="1">
      <x v="38"/>
      <x v="450"/>
      <x v="468"/>
      <x v="29"/>
    </i>
    <i r="1">
      <x v="40"/>
      <x v="451"/>
      <x v="469"/>
      <x v="49"/>
    </i>
    <i r="1">
      <x v="41"/>
      <x v="452"/>
      <x v="470"/>
      <x v="49"/>
    </i>
    <i r="1">
      <x v="42"/>
      <x v="453"/>
      <x v="471"/>
      <x v="43"/>
    </i>
    <i r="1">
      <x v="43"/>
      <x v="454"/>
      <x v="472"/>
      <x v="45"/>
    </i>
    <i r="1">
      <x v="46"/>
      <x v="455"/>
      <x v="473"/>
      <x v="43"/>
    </i>
    <i r="1">
      <x v="49"/>
      <x v="456"/>
      <x v="474"/>
      <x v="20"/>
    </i>
    <i r="1">
      <x v="50"/>
      <x v="191"/>
      <x v="475"/>
      <x v="20"/>
    </i>
    <i r="1">
      <x v="51"/>
      <x v="457"/>
      <x v="476"/>
      <x v="45"/>
    </i>
    <i r="1">
      <x v="52"/>
      <x v="458"/>
      <x v="477"/>
      <x v="29"/>
    </i>
    <i r="1">
      <x v="55"/>
      <x v="459"/>
      <x v="478"/>
      <x v="43"/>
    </i>
    <i r="1">
      <x v="56"/>
      <x v="460"/>
      <x v="479"/>
      <x v="20"/>
    </i>
    <i r="1">
      <x v="57"/>
      <x v="462"/>
      <x v="481"/>
      <x v="29"/>
    </i>
    <i r="1">
      <x v="59"/>
      <x v="463"/>
      <x v="482"/>
      <x v="49"/>
    </i>
    <i r="1">
      <x v="62"/>
      <x v="464"/>
      <x v="483"/>
      <x v="20"/>
    </i>
    <i r="1">
      <x v="65"/>
      <x v="465"/>
      <x v="484"/>
      <x v="20"/>
    </i>
    <i r="1">
      <x v="66"/>
      <x v="363"/>
      <x v="485"/>
      <x v="29"/>
    </i>
    <i r="1">
      <x v="67"/>
      <x v="466"/>
      <x v="486"/>
      <x v="20"/>
    </i>
    <i r="1">
      <x v="71"/>
      <x v="467"/>
      <x v="487"/>
      <x v="45"/>
    </i>
    <i r="1">
      <x v="75"/>
      <x v="468"/>
      <x v="488"/>
      <x v="49"/>
    </i>
    <i r="1">
      <x v="77"/>
      <x v="469"/>
      <x v="489"/>
      <x v="20"/>
    </i>
    <i r="1">
      <x v="78"/>
      <x v="470"/>
      <x v="490"/>
      <x v="43"/>
    </i>
    <i r="1">
      <x v="79"/>
      <x v="471"/>
      <x v="491"/>
      <x v="20"/>
    </i>
    <i r="1">
      <x v="81"/>
      <x v="473"/>
      <x v="494"/>
      <x v="50"/>
    </i>
    <i r="1">
      <x v="83"/>
      <x v="474"/>
      <x v="495"/>
      <x v="43"/>
    </i>
    <i r="1">
      <x v="85"/>
      <x v="258"/>
      <x v="496"/>
      <x v="45"/>
    </i>
    <i r="1">
      <x v="87"/>
      <x v="475"/>
      <x v="497"/>
      <x v="43"/>
    </i>
    <i r="1">
      <x v="88"/>
      <x v="476"/>
      <x v="498"/>
      <x v="43"/>
    </i>
    <i r="1">
      <x v="90"/>
      <x v="477"/>
      <x v="499"/>
      <x v="20"/>
    </i>
    <i r="1">
      <x v="91"/>
      <x v="478"/>
      <x v="500"/>
      <x v="20"/>
    </i>
    <i r="1">
      <x v="92"/>
      <x v="479"/>
      <x v="501"/>
      <x v="49"/>
    </i>
    <i r="1">
      <x v="93"/>
      <x v="480"/>
      <x v="502"/>
      <x v="20"/>
    </i>
    <i r="1">
      <x v="96"/>
      <x v="481"/>
      <x v="503"/>
      <x v="20"/>
    </i>
    <i r="1">
      <x v="97"/>
      <x v="482"/>
      <x v="504"/>
      <x v="49"/>
    </i>
    <i r="1">
      <x v="98"/>
      <x v="461"/>
      <x v="480"/>
      <x v="20"/>
    </i>
    <i r="1">
      <x v="99"/>
      <x v="483"/>
      <x v="505"/>
      <x v="41"/>
    </i>
    <i r="1">
      <x v="100"/>
      <x v="484"/>
      <x v="506"/>
      <x v="26"/>
    </i>
    <i r="1">
      <x v="101"/>
      <x v="485"/>
      <x v="507"/>
      <x v="29"/>
    </i>
    <i r="1">
      <x v="122"/>
      <x v="471"/>
      <x v="492"/>
      <x v="49"/>
    </i>
    <i r="1">
      <x v="127"/>
      <x v="472"/>
      <x v="493"/>
      <x v="20"/>
    </i>
    <i t="default">
      <x v="28"/>
    </i>
    <i>
      <x v="32"/>
      <x v="1"/>
      <x v="486"/>
      <x v="508"/>
      <x v="45"/>
    </i>
    <i r="1">
      <x v="2"/>
      <x v="487"/>
      <x v="509"/>
      <x v="29"/>
    </i>
    <i r="1">
      <x v="3"/>
      <x v="488"/>
      <x v="510"/>
      <x v="20"/>
    </i>
    <i r="1">
      <x v="5"/>
      <x v="489"/>
      <x v="511"/>
      <x v="45"/>
    </i>
    <i r="1">
      <x v="15"/>
      <x v="490"/>
      <x v="512"/>
      <x v="45"/>
    </i>
    <i r="1">
      <x v="16"/>
      <x v="491"/>
      <x v="513"/>
      <x v="45"/>
    </i>
    <i r="1">
      <x v="21"/>
      <x v="492"/>
      <x v="514"/>
      <x v="29"/>
    </i>
    <i r="1">
      <x v="23"/>
      <x v="23"/>
      <x v="515"/>
      <x v="45"/>
    </i>
    <i r="1">
      <x v="32"/>
      <x v="374"/>
      <x v="516"/>
      <x v="19"/>
    </i>
    <i r="1">
      <x v="37"/>
      <x v="493"/>
      <x v="517"/>
      <x v="20"/>
    </i>
    <i r="1">
      <x v="41"/>
      <x v="494"/>
      <x v="518"/>
      <x v="41"/>
    </i>
    <i r="1">
      <x v="45"/>
      <x v="495"/>
      <x v="519"/>
      <x v="29"/>
    </i>
    <i r="1">
      <x v="47"/>
      <x v="496"/>
      <x v="520"/>
      <x v="45"/>
    </i>
    <i r="1">
      <x v="48"/>
      <x v="497"/>
      <x v="521"/>
      <x v="20"/>
    </i>
    <i r="1">
      <x v="49"/>
      <x v="498"/>
      <x v="522"/>
      <x v="41"/>
    </i>
    <i r="1">
      <x v="50"/>
      <x v="499"/>
      <x v="523"/>
      <x v="45"/>
    </i>
    <i r="1">
      <x v="53"/>
      <x v="500"/>
      <x v="524"/>
      <x v="45"/>
    </i>
    <i r="1">
      <x v="54"/>
      <x v="501"/>
      <x v="525"/>
      <x v="45"/>
    </i>
    <i r="1">
      <x v="56"/>
      <x v="502"/>
      <x v="526"/>
      <x v="33"/>
    </i>
    <i r="1">
      <x v="58"/>
      <x v="504"/>
      <x v="528"/>
      <x v="45"/>
    </i>
    <i r="1">
      <x v="59"/>
      <x v="170"/>
      <x v="529"/>
      <x v="45"/>
    </i>
    <i r="1">
      <x v="60"/>
      <x v="64"/>
      <x v="530"/>
      <x v="20"/>
    </i>
    <i r="1">
      <x v="98"/>
      <x v="503"/>
      <x v="527"/>
      <x v="20"/>
    </i>
    <i t="default">
      <x v="32"/>
    </i>
    <i>
      <x v="34"/>
      <x v="2"/>
      <x v="505"/>
      <x v="531"/>
      <x v="29"/>
    </i>
    <i r="1">
      <x v="4"/>
      <x v="506"/>
      <x v="532"/>
      <x v="45"/>
    </i>
    <i r="1">
      <x v="8"/>
      <x v="507"/>
      <x v="533"/>
      <x v="49"/>
    </i>
    <i r="1">
      <x v="9"/>
      <x v="508"/>
      <x v="534"/>
      <x v="45"/>
    </i>
    <i r="1">
      <x v="10"/>
      <x v="509"/>
      <x v="535"/>
      <x v="45"/>
    </i>
    <i r="1">
      <x v="11"/>
      <x v="510"/>
      <x v="536"/>
      <x v="45"/>
    </i>
    <i r="1">
      <x v="15"/>
      <x v="511"/>
      <x v="537"/>
      <x v="45"/>
    </i>
    <i r="1">
      <x v="18"/>
      <x v="512"/>
      <x v="538"/>
      <x v="29"/>
    </i>
    <i r="1">
      <x v="19"/>
      <x v="513"/>
      <x v="539"/>
      <x v="45"/>
    </i>
    <i r="1">
      <x v="23"/>
      <x v="514"/>
      <x v="540"/>
      <x v="45"/>
    </i>
    <i r="1">
      <x v="24"/>
      <x v="515"/>
      <x v="541"/>
      <x v="45"/>
    </i>
    <i r="1">
      <x v="25"/>
      <x v="516"/>
      <x v="542"/>
      <x v="45"/>
    </i>
    <i r="1">
      <x v="26"/>
      <x v="517"/>
      <x v="543"/>
      <x v="20"/>
    </i>
    <i r="1">
      <x v="28"/>
      <x v="518"/>
      <x v="544"/>
      <x v="45"/>
    </i>
    <i r="1">
      <x v="29"/>
      <x v="519"/>
      <x v="545"/>
      <x v="45"/>
    </i>
    <i r="1">
      <x v="30"/>
      <x/>
      <x/>
      <x/>
    </i>
    <i t="default">
      <x v="34"/>
    </i>
    <i>
      <x v="35"/>
      <x v="3"/>
      <x v="520"/>
      <x v="546"/>
      <x v="30"/>
    </i>
    <i r="1">
      <x v="4"/>
      <x v="521"/>
      <x v="547"/>
      <x v="30"/>
    </i>
    <i r="1">
      <x v="5"/>
      <x v="3"/>
      <x v="548"/>
      <x v="30"/>
    </i>
    <i r="1">
      <x v="11"/>
      <x v="522"/>
      <x v="549"/>
      <x v="48"/>
    </i>
    <i r="1">
      <x v="13"/>
      <x v="523"/>
      <x v="550"/>
      <x v="30"/>
    </i>
    <i r="1">
      <x v="14"/>
      <x v="524"/>
      <x v="551"/>
      <x v="30"/>
    </i>
    <i r="1">
      <x v="15"/>
      <x v="396"/>
      <x v="552"/>
      <x v="30"/>
    </i>
    <i r="1">
      <x v="16"/>
      <x v="525"/>
      <x v="553"/>
      <x v="51"/>
    </i>
    <i r="1">
      <x v="17"/>
      <x v="351"/>
      <x v="554"/>
      <x v="30"/>
    </i>
    <i r="1">
      <x v="24"/>
      <x v="526"/>
      <x v="555"/>
      <x v="30"/>
    </i>
    <i r="1">
      <x v="25"/>
      <x v="527"/>
      <x v="556"/>
      <x v="30"/>
    </i>
    <i r="1">
      <x v="26"/>
      <x v="528"/>
      <x v="557"/>
      <x v="19"/>
    </i>
    <i r="1">
      <x v="29"/>
      <x v="529"/>
      <x v="558"/>
      <x v="29"/>
    </i>
    <i r="1">
      <x v="30"/>
      <x v="530"/>
      <x v="559"/>
      <x v="30"/>
    </i>
    <i r="1">
      <x v="32"/>
      <x v="531"/>
      <x v="560"/>
      <x v="19"/>
    </i>
    <i r="1">
      <x v="34"/>
      <x v="532"/>
      <x v="561"/>
      <x v="30"/>
    </i>
    <i r="1">
      <x v="35"/>
      <x v="533"/>
      <x v="562"/>
      <x v="30"/>
    </i>
    <i r="1">
      <x v="37"/>
      <x v="102"/>
      <x v="563"/>
      <x v="43"/>
    </i>
    <i r="1">
      <x v="38"/>
      <x v="534"/>
      <x v="564"/>
      <x v="30"/>
    </i>
    <i r="1">
      <x v="39"/>
      <x v="535"/>
      <x v="565"/>
      <x v="30"/>
    </i>
    <i r="1">
      <x v="41"/>
      <x v="536"/>
      <x v="566"/>
      <x v="30"/>
    </i>
    <i r="1">
      <x v="43"/>
      <x v="537"/>
      <x v="567"/>
      <x v="30"/>
    </i>
    <i r="1">
      <x v="44"/>
      <x v="538"/>
      <x v="568"/>
      <x v="30"/>
    </i>
    <i r="1">
      <x v="45"/>
      <x v="539"/>
      <x v="569"/>
      <x v="19"/>
    </i>
    <i r="1">
      <x v="46"/>
      <x v="540"/>
      <x v="570"/>
      <x v="30"/>
    </i>
    <i r="1">
      <x v="47"/>
      <x v="541"/>
      <x v="571"/>
      <x v="30"/>
    </i>
    <i r="1">
      <x v="48"/>
      <x v="542"/>
      <x v="572"/>
      <x v="30"/>
    </i>
    <i r="1">
      <x v="49"/>
      <x v="543"/>
      <x v="573"/>
      <x v="30"/>
    </i>
    <i r="1">
      <x v="50"/>
      <x v="545"/>
      <x v="575"/>
      <x v="19"/>
    </i>
    <i r="1">
      <x v="51"/>
      <x v="546"/>
      <x v="576"/>
      <x v="50"/>
    </i>
    <i r="1">
      <x v="53"/>
      <x v="548"/>
      <x v="578"/>
      <x v="30"/>
    </i>
    <i r="1">
      <x v="54"/>
      <x v="549"/>
      <x v="579"/>
      <x v="30"/>
    </i>
    <i r="1">
      <x v="69"/>
      <x v="544"/>
      <x v="574"/>
      <x v="30"/>
    </i>
    <i r="1">
      <x v="73"/>
      <x v="547"/>
      <x v="577"/>
      <x v="52"/>
    </i>
    <i t="default">
      <x v="35"/>
    </i>
    <i>
      <x v="37"/>
      <x v="1"/>
      <x v="697"/>
      <x v="748"/>
      <x v="30"/>
    </i>
    <i r="1">
      <x v="4"/>
      <x v="698"/>
      <x v="749"/>
      <x v="30"/>
    </i>
    <i r="1">
      <x v="5"/>
      <x v="64"/>
      <x v="750"/>
      <x v="30"/>
    </i>
    <i r="1">
      <x v="6"/>
      <x v="699"/>
      <x v="751"/>
      <x v="51"/>
    </i>
    <i r="1">
      <x v="12"/>
      <x v="700"/>
      <x v="752"/>
      <x v="46"/>
    </i>
    <i r="1">
      <x v="13"/>
      <x v="701"/>
      <x v="753"/>
      <x v="51"/>
    </i>
    <i r="1">
      <x v="14"/>
      <x v="702"/>
      <x v="754"/>
      <x v="30"/>
    </i>
    <i r="1">
      <x v="19"/>
      <x v="703"/>
      <x v="755"/>
      <x v="30"/>
    </i>
    <i r="1">
      <x v="20"/>
      <x v="704"/>
      <x v="756"/>
      <x v="68"/>
    </i>
    <i r="1">
      <x v="21"/>
      <x v="705"/>
      <x v="757"/>
      <x v="51"/>
    </i>
    <i r="1">
      <x v="22"/>
      <x v="706"/>
      <x v="758"/>
      <x v="30"/>
    </i>
    <i r="1">
      <x v="24"/>
      <x v="707"/>
      <x v="759"/>
      <x v="30"/>
    </i>
    <i r="1">
      <x v="29"/>
      <x v="708"/>
      <x v="760"/>
      <x v="30"/>
    </i>
    <i r="1">
      <x v="35"/>
      <x v="709"/>
      <x v="761"/>
      <x v="43"/>
    </i>
    <i r="1">
      <x v="36"/>
      <x v="710"/>
      <x v="762"/>
      <x v="43"/>
    </i>
    <i r="1">
      <x v="39"/>
      <x v="711"/>
      <x v="763"/>
      <x v="30"/>
    </i>
    <i r="1">
      <x v="40"/>
      <x v="712"/>
      <x v="764"/>
      <x v="20"/>
    </i>
    <i r="1">
      <x v="44"/>
      <x v="608"/>
      <x v="765"/>
      <x v="51"/>
    </i>
    <i r="1">
      <x v="45"/>
      <x v="191"/>
      <x v="766"/>
      <x v="30"/>
    </i>
    <i r="1">
      <x v="51"/>
      <x v="714"/>
      <x v="768"/>
      <x v="30"/>
    </i>
    <i r="1">
      <x v="70"/>
      <x v="713"/>
      <x v="767"/>
      <x v="51"/>
    </i>
    <i t="default">
      <x v="37"/>
    </i>
    <i>
      <x v="38"/>
      <x v="1"/>
      <x v="715"/>
      <x v="769"/>
      <x v="69"/>
    </i>
    <i r="1">
      <x v="21"/>
      <x v="716"/>
      <x v="770"/>
      <x v="69"/>
    </i>
    <i r="1">
      <x v="26"/>
      <x v="717"/>
      <x v="771"/>
      <x v="69"/>
    </i>
    <i r="1">
      <x v="34"/>
      <x v="718"/>
      <x v="772"/>
      <x v="69"/>
    </i>
    <i r="1">
      <x v="43"/>
      <x v="231"/>
      <x v="773"/>
      <x v="69"/>
    </i>
    <i r="1">
      <x v="45"/>
      <x v="719"/>
      <x v="774"/>
      <x v="69"/>
    </i>
    <i r="1">
      <x v="47"/>
      <x v="720"/>
      <x v="775"/>
      <x v="69"/>
    </i>
    <i r="1">
      <x v="49"/>
      <x v="721"/>
      <x v="776"/>
      <x v="69"/>
    </i>
    <i r="1">
      <x v="50"/>
      <x v="32"/>
      <x v="778"/>
      <x v="69"/>
    </i>
    <i r="1">
      <x v="69"/>
      <x v="722"/>
      <x v="777"/>
      <x v="70"/>
    </i>
    <i t="default">
      <x v="38"/>
    </i>
    <i>
      <x v="39"/>
      <x v="3"/>
      <x v="723"/>
      <x v="779"/>
      <x v="30"/>
    </i>
    <i r="1">
      <x v="4"/>
      <x v="724"/>
      <x v="780"/>
      <x v="30"/>
    </i>
    <i r="1">
      <x v="5"/>
      <x v="725"/>
      <x v="781"/>
      <x v="51"/>
    </i>
    <i r="1">
      <x v="6"/>
      <x v="726"/>
      <x v="782"/>
      <x v="30"/>
    </i>
    <i r="1">
      <x v="7"/>
      <x v="727"/>
      <x v="783"/>
      <x v="30"/>
    </i>
    <i r="1">
      <x v="12"/>
      <x v="728"/>
      <x v="784"/>
      <x v="30"/>
    </i>
    <i r="1">
      <x v="15"/>
      <x v="729"/>
      <x v="785"/>
      <x v="30"/>
    </i>
    <i r="1">
      <x v="18"/>
      <x v="730"/>
      <x v="786"/>
      <x v="30"/>
    </i>
    <i r="1">
      <x v="19"/>
      <x v="731"/>
      <x v="787"/>
      <x v="30"/>
    </i>
    <i r="1">
      <x v="21"/>
      <x v="732"/>
      <x v="788"/>
      <x v="30"/>
    </i>
    <i r="1">
      <x v="24"/>
      <x v="733"/>
      <x v="789"/>
      <x v="30"/>
    </i>
    <i r="1">
      <x v="32"/>
      <x v="734"/>
      <x v="790"/>
      <x v="69"/>
    </i>
    <i r="1">
      <x v="34"/>
      <x v="735"/>
      <x v="791"/>
      <x v="69"/>
    </i>
    <i r="1">
      <x v="37"/>
      <x v="564"/>
      <x v="792"/>
      <x v="30"/>
    </i>
    <i r="1">
      <x v="38"/>
      <x v="736"/>
      <x v="793"/>
      <x v="71"/>
    </i>
    <i r="1">
      <x v="40"/>
      <x v="737"/>
      <x v="794"/>
      <x v="69"/>
    </i>
    <i r="1">
      <x v="42"/>
      <x v="738"/>
      <x v="795"/>
      <x v="30"/>
    </i>
    <i r="1">
      <x v="43"/>
      <x v="739"/>
      <x v="796"/>
      <x v="30"/>
    </i>
    <i r="1">
      <x v="45"/>
      <x v="740"/>
      <x v="797"/>
      <x v="30"/>
    </i>
    <i r="1">
      <x v="46"/>
      <x v="741"/>
      <x v="798"/>
      <x v="72"/>
    </i>
    <i r="1">
      <x v="47"/>
      <x v="742"/>
      <x v="799"/>
      <x v="30"/>
    </i>
    <i r="1">
      <x v="48"/>
      <x v="744"/>
      <x v="801"/>
      <x v="30"/>
    </i>
    <i r="1">
      <x v="49"/>
      <x v="745"/>
      <x v="802"/>
      <x v="30"/>
    </i>
    <i r="1">
      <x v="50"/>
      <x v="747"/>
      <x v="804"/>
      <x v="30"/>
    </i>
    <i r="1">
      <x v="69"/>
      <x v="746"/>
      <x v="803"/>
      <x v="51"/>
    </i>
    <i r="1">
      <x v="70"/>
      <x v="743"/>
      <x v="800"/>
      <x v="30"/>
    </i>
    <i t="default">
      <x v="39"/>
    </i>
    <i>
      <x v="41"/>
      <x v="2"/>
      <x v="748"/>
      <x v="805"/>
      <x v="73"/>
    </i>
    <i r="1">
      <x v="4"/>
      <x v="749"/>
      <x v="806"/>
      <x v="20"/>
    </i>
    <i r="1">
      <x v="5"/>
      <x v="750"/>
      <x v="807"/>
      <x v="74"/>
    </i>
    <i r="1">
      <x v="7"/>
      <x v="751"/>
      <x v="808"/>
      <x v="20"/>
    </i>
    <i r="1">
      <x v="8"/>
      <x v="752"/>
      <x v="809"/>
      <x v="20"/>
    </i>
    <i r="1">
      <x v="9"/>
      <x v="753"/>
      <x v="810"/>
      <x v="73"/>
    </i>
    <i r="1">
      <x v="11"/>
      <x v="754"/>
      <x v="811"/>
      <x v="20"/>
    </i>
    <i r="1">
      <x v="14"/>
      <x v="755"/>
      <x v="812"/>
      <x v="20"/>
    </i>
    <i r="1">
      <x v="16"/>
      <x v="756"/>
      <x v="813"/>
      <x v="20"/>
    </i>
    <i r="1">
      <x v="37"/>
      <x v="757"/>
      <x v="814"/>
      <x v="74"/>
    </i>
    <i r="1">
      <x v="47"/>
      <x v="758"/>
      <x v="815"/>
      <x v="73"/>
    </i>
    <i r="1">
      <x v="48"/>
      <x v="759"/>
      <x v="816"/>
      <x v="73"/>
    </i>
    <i r="1">
      <x v="49"/>
      <x v="760"/>
      <x v="817"/>
      <x v="73"/>
    </i>
    <i r="1">
      <x v="50"/>
      <x v="761"/>
      <x v="818"/>
      <x v="20"/>
    </i>
    <i r="1">
      <x v="54"/>
      <x v="762"/>
      <x v="819"/>
      <x v="20"/>
    </i>
    <i r="1">
      <x v="56"/>
      <x v="763"/>
      <x v="820"/>
      <x v="74"/>
    </i>
    <i r="1">
      <x v="62"/>
      <x v="765"/>
      <x v="822"/>
      <x v="73"/>
    </i>
    <i r="1">
      <x v="66"/>
      <x v="766"/>
      <x v="823"/>
      <x v="20"/>
    </i>
    <i r="1">
      <x v="67"/>
      <x v="767"/>
      <x v="824"/>
      <x v="73"/>
    </i>
    <i r="1">
      <x v="71"/>
      <x v="768"/>
      <x v="825"/>
      <x v="20"/>
    </i>
    <i r="1">
      <x v="72"/>
      <x v="402"/>
      <x v="827"/>
      <x v="74"/>
    </i>
    <i r="1">
      <x v="74"/>
      <x/>
      <x/>
      <x/>
    </i>
    <i r="1">
      <x v="75"/>
      <x/>
      <x/>
      <x/>
    </i>
    <i r="1">
      <x v="98"/>
      <x v="764"/>
      <x v="821"/>
      <x v="73"/>
    </i>
    <i r="1">
      <x v="105"/>
      <x v="769"/>
      <x v="826"/>
      <x v="75"/>
    </i>
    <i t="default">
      <x v="41"/>
    </i>
    <i>
      <x v="44"/>
      <x v="2"/>
      <x v="674"/>
      <x v="861"/>
      <x v="29"/>
    </i>
    <i r="1">
      <x v="3"/>
      <x v="799"/>
      <x v="862"/>
      <x v="43"/>
    </i>
    <i r="1">
      <x v="5"/>
      <x v="800"/>
      <x v="863"/>
      <x v="20"/>
    </i>
    <i r="1">
      <x v="7"/>
      <x v="801"/>
      <x v="864"/>
      <x v="20"/>
    </i>
    <i r="1">
      <x v="8"/>
      <x v="396"/>
      <x v="865"/>
      <x v="29"/>
    </i>
    <i r="1">
      <x v="11"/>
      <x v="802"/>
      <x v="866"/>
      <x v="29"/>
    </i>
    <i r="1">
      <x v="14"/>
      <x v="803"/>
      <x v="867"/>
      <x v="20"/>
    </i>
    <i r="1">
      <x v="17"/>
      <x v="804"/>
      <x v="868"/>
      <x v="52"/>
    </i>
    <i r="1">
      <x v="19"/>
      <x v="805"/>
      <x v="869"/>
      <x v="29"/>
    </i>
    <i r="1">
      <x v="22"/>
      <x v="806"/>
      <x v="870"/>
      <x v="29"/>
    </i>
    <i r="1">
      <x v="26"/>
      <x v="807"/>
      <x v="871"/>
      <x v="20"/>
    </i>
    <i r="1">
      <x v="27"/>
      <x v="808"/>
      <x v="872"/>
      <x v="45"/>
    </i>
    <i r="1">
      <x v="28"/>
      <x v="809"/>
      <x v="873"/>
      <x v="29"/>
    </i>
    <i r="1">
      <x v="29"/>
      <x v="810"/>
      <x v="874"/>
      <x v="41"/>
    </i>
    <i r="1">
      <x v="30"/>
      <x v="811"/>
      <x v="875"/>
      <x v="41"/>
    </i>
    <i r="1">
      <x v="33"/>
      <x v="812"/>
      <x v="876"/>
      <x v="43"/>
    </i>
    <i r="1">
      <x v="35"/>
      <x v="813"/>
      <x v="877"/>
      <x v="43"/>
    </i>
    <i r="1">
      <x v="38"/>
      <x v="814"/>
      <x v="878"/>
      <x v="20"/>
    </i>
    <i r="1">
      <x v="39"/>
      <x v="815"/>
      <x v="879"/>
      <x v="29"/>
    </i>
    <i r="1">
      <x v="42"/>
      <x v="816"/>
      <x v="880"/>
      <x v="43"/>
    </i>
    <i r="1">
      <x v="45"/>
      <x v="817"/>
      <x v="881"/>
      <x v="20"/>
    </i>
    <i r="1">
      <x v="47"/>
      <x v="818"/>
      <x v="882"/>
      <x v="43"/>
    </i>
    <i r="1">
      <x v="48"/>
      <x v="819"/>
      <x v="884"/>
      <x v="29"/>
    </i>
    <i r="1">
      <x v="49"/>
      <x v="207"/>
      <x v="885"/>
      <x v="20"/>
    </i>
    <i r="1">
      <x v="51"/>
      <x v="821"/>
      <x v="887"/>
      <x v="43"/>
    </i>
    <i r="1">
      <x v="53"/>
      <x v="769"/>
      <x v="889"/>
      <x v="43"/>
    </i>
    <i r="1">
      <x v="69"/>
      <x v="820"/>
      <x v="886"/>
      <x v="43"/>
    </i>
    <i r="1">
      <x v="70"/>
      <x v="32"/>
      <x v="883"/>
      <x v="43"/>
    </i>
    <i r="1">
      <x v="73"/>
      <x v="822"/>
      <x v="888"/>
      <x v="29"/>
    </i>
    <i t="default">
      <x v="44"/>
    </i>
    <i>
      <x v="46"/>
      <x v="1"/>
      <x v="823"/>
      <x v="890"/>
      <x v="29"/>
    </i>
    <i r="1">
      <x v="7"/>
      <x v="824"/>
      <x v="891"/>
      <x v="26"/>
    </i>
    <i r="1">
      <x v="11"/>
      <x v="825"/>
      <x v="892"/>
      <x v="26"/>
    </i>
    <i r="1">
      <x v="13"/>
      <x v="826"/>
      <x v="893"/>
      <x v="45"/>
    </i>
    <i r="1">
      <x v="14"/>
      <x v="827"/>
      <x v="894"/>
      <x v="26"/>
    </i>
    <i r="1">
      <x v="15"/>
      <x v="370"/>
      <x v="895"/>
      <x v="22"/>
    </i>
    <i r="1">
      <x v="16"/>
      <x v="828"/>
      <x v="896"/>
      <x v="26"/>
    </i>
    <i r="1">
      <x v="17"/>
      <x v="829"/>
      <x v="897"/>
      <x v="76"/>
    </i>
    <i r="1">
      <x v="18"/>
      <x v="830"/>
      <x v="898"/>
      <x v="26"/>
    </i>
    <i r="1">
      <x v="19"/>
      <x v="241"/>
      <x v="899"/>
      <x v="26"/>
    </i>
    <i r="1">
      <x v="22"/>
      <x v="831"/>
      <x v="900"/>
      <x v="20"/>
    </i>
    <i r="1">
      <x v="23"/>
      <x v="832"/>
      <x v="901"/>
      <x v="26"/>
    </i>
    <i r="1">
      <x v="25"/>
      <x v="833"/>
      <x v="902"/>
      <x v="29"/>
    </i>
    <i r="1">
      <x v="27"/>
      <x v="834"/>
      <x v="903"/>
      <x v="29"/>
    </i>
    <i r="1">
      <x v="30"/>
      <x v="835"/>
      <x v="904"/>
      <x v="26"/>
    </i>
    <i r="1">
      <x v="31"/>
      <x v="836"/>
      <x v="905"/>
      <x v="20"/>
    </i>
    <i r="1">
      <x v="32"/>
      <x v="837"/>
      <x v="906"/>
      <x v="45"/>
    </i>
    <i r="1">
      <x v="33"/>
      <x v="531"/>
      <x v="907"/>
      <x v="50"/>
    </i>
    <i r="1">
      <x v="34"/>
      <x v="838"/>
      <x v="908"/>
      <x v="19"/>
    </i>
    <i r="1">
      <x v="35"/>
      <x v="839"/>
      <x v="909"/>
      <x v="26"/>
    </i>
    <i r="1">
      <x v="36"/>
      <x v="840"/>
      <x v="910"/>
      <x v="29"/>
    </i>
    <i r="1">
      <x v="37"/>
      <x v="129"/>
      <x v="911"/>
      <x v="26"/>
    </i>
    <i r="1">
      <x v="39"/>
      <x v="470"/>
      <x v="912"/>
      <x v="20"/>
    </i>
    <i r="1">
      <x v="40"/>
      <x v="841"/>
      <x v="913"/>
      <x v="45"/>
    </i>
    <i r="1">
      <x v="41"/>
      <x v="842"/>
      <x v="914"/>
      <x v="26"/>
    </i>
    <i r="1">
      <x v="42"/>
      <x v="843"/>
      <x v="915"/>
      <x v="50"/>
    </i>
    <i r="1">
      <x v="43"/>
      <x v="844"/>
      <x v="916"/>
      <x v="26"/>
    </i>
    <i r="1">
      <x v="44"/>
      <x v="845"/>
      <x v="917"/>
      <x v="26"/>
    </i>
    <i r="1">
      <x v="47"/>
      <x v="846"/>
      <x v="918"/>
      <x v="20"/>
    </i>
    <i r="1">
      <x v="49"/>
      <x v="848"/>
      <x v="920"/>
      <x v="19"/>
    </i>
    <i r="1">
      <x v="50"/>
      <x v="850"/>
      <x v="922"/>
      <x v="19"/>
    </i>
    <i r="1">
      <x v="51"/>
      <x v="851"/>
      <x v="923"/>
      <x v="26"/>
    </i>
    <i r="1">
      <x v="52"/>
      <x v="853"/>
      <x v="925"/>
      <x v="29"/>
    </i>
    <i r="1">
      <x v="53"/>
      <x v="854"/>
      <x v="926"/>
      <x v="26"/>
    </i>
    <i r="1">
      <x v="54"/>
      <x v="855"/>
      <x v="927"/>
      <x v="53"/>
    </i>
    <i r="1">
      <x v="69"/>
      <x v="849"/>
      <x v="921"/>
      <x v="26"/>
    </i>
    <i r="1">
      <x v="70"/>
      <x v="847"/>
      <x v="919"/>
      <x v="26"/>
    </i>
    <i r="1">
      <x v="73"/>
      <x v="852"/>
      <x v="924"/>
      <x v="2"/>
    </i>
    <i t="default">
      <x v="46"/>
    </i>
    <i>
      <x v="47"/>
      <x v="1"/>
      <x v="856"/>
      <x v="928"/>
      <x v="77"/>
    </i>
    <i r="1">
      <x v="10"/>
      <x v="857"/>
      <x v="929"/>
      <x v="78"/>
    </i>
    <i r="1">
      <x v="13"/>
      <x v="858"/>
      <x v="930"/>
      <x v="78"/>
    </i>
    <i r="1">
      <x v="14"/>
      <x v="859"/>
      <x v="931"/>
      <x v="78"/>
    </i>
    <i r="1">
      <x v="17"/>
      <x v="860"/>
      <x v="932"/>
      <x v="79"/>
    </i>
    <i r="1">
      <x v="23"/>
      <x v="861"/>
      <x v="933"/>
      <x v="78"/>
    </i>
    <i r="1">
      <x v="27"/>
      <x v="862"/>
      <x v="934"/>
      <x v="80"/>
    </i>
    <i r="1">
      <x v="29"/>
      <x v="863"/>
      <x v="935"/>
      <x v="78"/>
    </i>
    <i r="1">
      <x v="30"/>
      <x v="864"/>
      <x v="936"/>
      <x v="81"/>
    </i>
    <i t="default">
      <x v="47"/>
    </i>
    <i>
      <x v="48"/>
      <x v="1"/>
      <x v="865"/>
      <x v="937"/>
      <x v="82"/>
    </i>
    <i r="1">
      <x v="6"/>
      <x v="866"/>
      <x v="938"/>
      <x v="79"/>
    </i>
    <i r="1">
      <x v="10"/>
      <x v="867"/>
      <x v="939"/>
      <x v="82"/>
    </i>
    <i r="1">
      <x v="11"/>
      <x v="868"/>
      <x v="940"/>
      <x v="83"/>
    </i>
    <i r="1">
      <x v="17"/>
      <x v="869"/>
      <x v="941"/>
      <x v="83"/>
    </i>
    <i r="1">
      <x v="19"/>
      <x v="870"/>
      <x v="942"/>
      <x v="84"/>
    </i>
    <i r="1">
      <x v="40"/>
      <x v="871"/>
      <x v="943"/>
      <x v="82"/>
    </i>
    <i r="1">
      <x v="41"/>
      <x v="872"/>
      <x v="944"/>
      <x v="82"/>
    </i>
    <i r="1">
      <x v="45"/>
      <x v="873"/>
      <x v="945"/>
      <x v="82"/>
    </i>
    <i r="1">
      <x v="52"/>
      <x v="874"/>
      <x v="946"/>
      <x v="83"/>
    </i>
    <i t="default">
      <x v="48"/>
    </i>
    <i>
      <x v="49"/>
      <x v="1"/>
      <x v="875"/>
      <x v="947"/>
      <x v="16"/>
    </i>
    <i t="default">
      <x v="49"/>
    </i>
    <i>
      <x v="50"/>
      <x v="1"/>
      <x v="876"/>
      <x v="948"/>
      <x v="78"/>
    </i>
    <i r="1">
      <x v="5"/>
      <x v="877"/>
      <x v="949"/>
      <x v="78"/>
    </i>
    <i r="1">
      <x v="9"/>
      <x v="878"/>
      <x v="950"/>
      <x v="78"/>
    </i>
    <i r="1">
      <x v="14"/>
      <x v="879"/>
      <x v="951"/>
      <x v="79"/>
    </i>
    <i r="1">
      <x v="16"/>
      <x v="880"/>
      <x v="952"/>
      <x v="80"/>
    </i>
    <i r="1">
      <x v="20"/>
      <x v="881"/>
      <x v="953"/>
      <x v="78"/>
    </i>
    <i r="1">
      <x v="21"/>
      <x v="882"/>
      <x v="954"/>
      <x v="78"/>
    </i>
    <i r="1">
      <x v="22"/>
      <x v="883"/>
      <x v="955"/>
      <x v="80"/>
    </i>
    <i r="1">
      <x v="24"/>
      <x v="884"/>
      <x v="956"/>
      <x v="78"/>
    </i>
    <i r="1">
      <x v="26"/>
      <x v="885"/>
      <x v="957"/>
      <x v="78"/>
    </i>
    <i r="1">
      <x v="28"/>
      <x v="886"/>
      <x v="958"/>
      <x v="78"/>
    </i>
    <i r="1">
      <x v="30"/>
      <x v="887"/>
      <x v="959"/>
      <x v="78"/>
    </i>
    <i r="1">
      <x v="36"/>
      <x v="888"/>
      <x v="960"/>
      <x v="85"/>
    </i>
    <i r="1">
      <x v="42"/>
      <x v="674"/>
      <x v="961"/>
      <x v="78"/>
    </i>
    <i r="1">
      <x v="43"/>
      <x v="889"/>
      <x v="962"/>
      <x v="86"/>
    </i>
    <i r="1">
      <x v="47"/>
      <x v="890"/>
      <x v="963"/>
      <x v="78"/>
    </i>
    <i r="1">
      <x v="52"/>
      <x v="197"/>
      <x v="965"/>
      <x v="78"/>
    </i>
    <i r="1">
      <x v="54"/>
      <x v="891"/>
      <x v="966"/>
      <x v="87"/>
    </i>
    <i r="1">
      <x v="55"/>
      <x v="892"/>
      <x v="967"/>
      <x v="78"/>
    </i>
    <i r="1">
      <x v="63"/>
      <x v="516"/>
      <x v="968"/>
      <x v="78"/>
    </i>
    <i r="1">
      <x v="66"/>
      <x v="526"/>
      <x v="969"/>
      <x v="79"/>
    </i>
    <i r="1">
      <x v="73"/>
      <x v="236"/>
      <x v="964"/>
      <x v="78"/>
    </i>
    <i r="1">
      <x v="88"/>
      <x v="894"/>
      <x v="971"/>
      <x v="78"/>
    </i>
    <i r="1">
      <x v="90"/>
      <x v="895"/>
      <x v="972"/>
      <x v="80"/>
    </i>
    <i r="1">
      <x v="91"/>
      <x v="896"/>
      <x v="973"/>
      <x v="78"/>
    </i>
    <i r="1">
      <x v="92"/>
      <x v="897"/>
      <x v="974"/>
      <x v="78"/>
    </i>
    <i r="1">
      <x v="93"/>
      <x v="898"/>
      <x v="975"/>
      <x v="89"/>
    </i>
    <i r="1">
      <x v="94"/>
      <x v="893"/>
      <x v="970"/>
      <x v="88"/>
    </i>
    <i r="1">
      <x v="95"/>
      <x v="899"/>
      <x v="976"/>
      <x v="78"/>
    </i>
    <i r="1">
      <x v="97"/>
      <x v="900"/>
      <x v="977"/>
      <x v="87"/>
    </i>
    <i t="default">
      <x v="50"/>
    </i>
    <i>
      <x v="51"/>
      <x v="1"/>
      <x v="901"/>
      <x v="978"/>
      <x v="82"/>
    </i>
    <i r="1">
      <x v="2"/>
      <x v="739"/>
      <x v="979"/>
      <x v="82"/>
    </i>
    <i r="1">
      <x v="4"/>
      <x v="466"/>
      <x v="980"/>
      <x v="82"/>
    </i>
    <i r="1">
      <x v="7"/>
      <x v="902"/>
      <x v="981"/>
      <x v="82"/>
    </i>
    <i r="1">
      <x v="8"/>
      <x v="903"/>
      <x v="982"/>
      <x v="82"/>
    </i>
    <i r="1">
      <x v="10"/>
      <x v="904"/>
      <x v="983"/>
      <x v="87"/>
    </i>
    <i r="1">
      <x v="12"/>
      <x v="905"/>
      <x v="984"/>
      <x v="82"/>
    </i>
    <i r="1">
      <x v="13"/>
      <x v="906"/>
      <x v="985"/>
      <x v="82"/>
    </i>
    <i r="1">
      <x v="14"/>
      <x v="907"/>
      <x v="986"/>
      <x v="82"/>
    </i>
    <i r="1">
      <x v="19"/>
      <x v="908"/>
      <x v="987"/>
      <x v="82"/>
    </i>
    <i r="1">
      <x v="21"/>
      <x v="909"/>
      <x v="988"/>
      <x v="87"/>
    </i>
    <i r="1">
      <x v="23"/>
      <x v="910"/>
      <x v="989"/>
      <x v="82"/>
    </i>
    <i r="1">
      <x v="27"/>
      <x v="911"/>
      <x v="990"/>
      <x v="82"/>
    </i>
    <i r="1">
      <x v="31"/>
      <x v="523"/>
      <x v="991"/>
      <x v="90"/>
    </i>
    <i r="1">
      <x v="38"/>
      <x v="912"/>
      <x v="992"/>
      <x v="82"/>
    </i>
    <i t="default">
      <x v="51"/>
    </i>
    <i>
      <x v="52"/>
      <x v="13"/>
      <x v="913"/>
      <x v="993"/>
      <x v="88"/>
    </i>
    <i r="1">
      <x v="30"/>
      <x v="914"/>
      <x v="994"/>
      <x v="88"/>
    </i>
    <i r="1">
      <x v="35"/>
      <x v="915"/>
      <x v="995"/>
      <x v="88"/>
    </i>
    <i t="default">
      <x v="52"/>
    </i>
    <i>
      <x v="54"/>
      <x v="1"/>
      <x v="953"/>
      <x v="1044"/>
      <x v="68"/>
    </i>
    <i r="1">
      <x v="4"/>
      <x v="212"/>
      <x v="1045"/>
      <x v="68"/>
    </i>
    <i r="1">
      <x v="8"/>
      <x v="191"/>
      <x v="1046"/>
      <x v="70"/>
    </i>
    <i r="1">
      <x v="16"/>
      <x v="954"/>
      <x v="1047"/>
      <x v="70"/>
    </i>
    <i r="1">
      <x v="17"/>
      <x v="955"/>
      <x v="1048"/>
      <x v="68"/>
    </i>
    <i r="1">
      <x v="19"/>
      <x v="956"/>
      <x v="1049"/>
      <x v="62"/>
    </i>
    <i r="1">
      <x v="25"/>
      <x v="957"/>
      <x v="1050"/>
      <x v="70"/>
    </i>
    <i r="1">
      <x v="28"/>
      <x v="958"/>
      <x v="1051"/>
      <x v="70"/>
    </i>
    <i t="default">
      <x v="54"/>
    </i>
    <i>
      <x v="55"/>
      <x v="1"/>
      <x v="959"/>
      <x v="1052"/>
      <x v="70"/>
    </i>
    <i r="1">
      <x v="6"/>
      <x v="960"/>
      <x v="1053"/>
      <x v="70"/>
    </i>
    <i r="1">
      <x v="7"/>
      <x v="961"/>
      <x v="1054"/>
      <x v="70"/>
    </i>
    <i r="1">
      <x v="9"/>
      <x v="962"/>
      <x v="1055"/>
      <x v="70"/>
    </i>
    <i r="1">
      <x v="11"/>
      <x v="963"/>
      <x v="1056"/>
      <x v="68"/>
    </i>
    <i r="1">
      <x v="12"/>
      <x v="303"/>
      <x v="1057"/>
      <x v="70"/>
    </i>
    <i r="1">
      <x v="15"/>
      <x v="3"/>
      <x v="1058"/>
      <x v="70"/>
    </i>
    <i r="1">
      <x v="17"/>
      <x v="964"/>
      <x v="1059"/>
      <x v="70"/>
    </i>
    <i r="1">
      <x v="18"/>
      <x v="965"/>
      <x v="1060"/>
      <x v="70"/>
    </i>
    <i r="1">
      <x v="20"/>
      <x v="745"/>
      <x v="1061"/>
      <x v="70"/>
    </i>
    <i r="1">
      <x v="25"/>
      <x v="778"/>
      <x v="1062"/>
      <x v="70"/>
    </i>
    <i r="1">
      <x v="26"/>
      <x v="966"/>
      <x v="1063"/>
      <x v="70"/>
    </i>
    <i t="default">
      <x v="55"/>
    </i>
    <i>
      <x v="56"/>
      <x v="1"/>
      <x v="967"/>
      <x v="1064"/>
      <x v="68"/>
    </i>
    <i r="1">
      <x v="8"/>
      <x v="968"/>
      <x v="1065"/>
      <x v="68"/>
    </i>
    <i r="1">
      <x v="13"/>
      <x v="739"/>
      <x v="1066"/>
      <x v="68"/>
    </i>
    <i r="1">
      <x v="15"/>
      <x v="969"/>
      <x v="1067"/>
      <x v="70"/>
    </i>
    <i r="1">
      <x v="17"/>
      <x v="970"/>
      <x v="1068"/>
      <x v="68"/>
    </i>
    <i r="1">
      <x v="19"/>
      <x v="191"/>
      <x v="1069"/>
      <x v="70"/>
    </i>
    <i r="1">
      <x v="20"/>
      <x v="971"/>
      <x v="1070"/>
      <x v="68"/>
    </i>
    <i r="1">
      <x v="21"/>
      <x v="972"/>
      <x v="1071"/>
      <x v="74"/>
    </i>
    <i r="1">
      <x v="23"/>
      <x v="973"/>
      <x v="1072"/>
      <x v="70"/>
    </i>
    <i r="1">
      <x v="24"/>
      <x v="974"/>
      <x v="1073"/>
      <x v="70"/>
    </i>
    <i r="1">
      <x v="26"/>
      <x v="3"/>
      <x v="1074"/>
      <x v="51"/>
    </i>
    <i r="1">
      <x v="29"/>
      <x v="975"/>
      <x v="1075"/>
      <x v="70"/>
    </i>
    <i r="1">
      <x v="32"/>
      <x v="976"/>
      <x v="1076"/>
      <x v="70"/>
    </i>
    <i r="1">
      <x v="33"/>
      <x v="977"/>
      <x v="1077"/>
      <x v="70"/>
    </i>
    <i r="1">
      <x v="37"/>
      <x v="978"/>
      <x v="1078"/>
      <x v="70"/>
    </i>
    <i r="1">
      <x v="40"/>
      <x v="979"/>
      <x v="1079"/>
      <x v="68"/>
    </i>
    <i r="1">
      <x v="42"/>
      <x v="980"/>
      <x v="1080"/>
      <x v="70"/>
    </i>
    <i r="1">
      <x v="44"/>
      <x v="396"/>
      <x v="1081"/>
      <x v="68"/>
    </i>
    <i r="1">
      <x v="45"/>
      <x v="981"/>
      <x v="1082"/>
      <x v="70"/>
    </i>
    <i r="1">
      <x v="54"/>
      <x v="983"/>
      <x v="1085"/>
      <x v="68"/>
    </i>
    <i r="1">
      <x v="56"/>
      <x v="191"/>
      <x v="1086"/>
      <x v="70"/>
    </i>
    <i r="1">
      <x v="60"/>
      <x v="913"/>
      <x v="1087"/>
      <x v="70"/>
    </i>
    <i r="1">
      <x v="61"/>
      <x v="984"/>
      <x v="1088"/>
      <x v="68"/>
    </i>
    <i r="1">
      <x v="62"/>
      <x v="913"/>
      <x v="1089"/>
      <x v="70"/>
    </i>
    <i r="1">
      <x v="64"/>
      <x v="985"/>
      <x v="1090"/>
      <x v="68"/>
    </i>
    <i r="1">
      <x v="65"/>
      <x v="986"/>
      <x v="1091"/>
      <x v="70"/>
    </i>
    <i r="1">
      <x v="69"/>
      <x v="982"/>
      <x v="1084"/>
      <x v="70"/>
    </i>
    <i r="1">
      <x v="70"/>
      <x v="541"/>
      <x v="1083"/>
      <x v="70"/>
    </i>
    <i t="default">
      <x v="56"/>
    </i>
    <i>
      <x v="57"/>
      <x v="2"/>
      <x v="987"/>
      <x v="1092"/>
      <x v="20"/>
    </i>
    <i r="1">
      <x v="3"/>
      <x v="402"/>
      <x v="1093"/>
      <x v="95"/>
    </i>
    <i r="1">
      <x v="5"/>
      <x v="988"/>
      <x v="1094"/>
      <x v="20"/>
    </i>
    <i r="1">
      <x v="6"/>
      <x v="989"/>
      <x v="1095"/>
      <x v="73"/>
    </i>
    <i r="1">
      <x v="7"/>
      <x v="303"/>
      <x v="1096"/>
      <x v="20"/>
    </i>
    <i r="1">
      <x v="8"/>
      <x v="990"/>
      <x v="1097"/>
      <x v="20"/>
    </i>
    <i r="1">
      <x v="9"/>
      <x v="991"/>
      <x v="1098"/>
      <x v="20"/>
    </i>
    <i r="1">
      <x v="10"/>
      <x v="992"/>
      <x v="1099"/>
      <x v="20"/>
    </i>
    <i r="1">
      <x v="11"/>
      <x v="762"/>
      <x v="1100"/>
      <x v="20"/>
    </i>
    <i r="1">
      <x v="13"/>
      <x v="993"/>
      <x v="1101"/>
      <x v="20"/>
    </i>
    <i r="1">
      <x v="15"/>
      <x v="994"/>
      <x v="1102"/>
      <x v="20"/>
    </i>
    <i r="1">
      <x v="16"/>
      <x v="995"/>
      <x v="1103"/>
      <x v="20"/>
    </i>
    <i r="1">
      <x v="17"/>
      <x v="581"/>
      <x v="1104"/>
      <x v="20"/>
    </i>
    <i r="1">
      <x v="21"/>
      <x v="996"/>
      <x v="1105"/>
      <x v="96"/>
    </i>
    <i r="1">
      <x v="22"/>
      <x v="997"/>
      <x v="1106"/>
      <x v="20"/>
    </i>
    <i r="1">
      <x v="25"/>
      <x v="63"/>
      <x v="1107"/>
      <x v="95"/>
    </i>
    <i t="default">
      <x v="57"/>
    </i>
    <i>
      <x v="58"/>
      <x v="1"/>
      <x v="998"/>
      <x v="1108"/>
      <x v="97"/>
    </i>
    <i r="1">
      <x v="2"/>
      <x v="999"/>
      <x v="1109"/>
      <x v="68"/>
    </i>
    <i r="1">
      <x v="4"/>
      <x v="1000"/>
      <x v="1110"/>
      <x v="70"/>
    </i>
    <i r="1">
      <x v="5"/>
      <x v="1001"/>
      <x v="1111"/>
      <x v="70"/>
    </i>
    <i r="1">
      <x v="8"/>
      <x v="1002"/>
      <x v="1112"/>
      <x v="70"/>
    </i>
    <i r="1">
      <x v="9"/>
      <x v="1003"/>
      <x v="1113"/>
      <x v="98"/>
    </i>
    <i r="1">
      <x v="14"/>
      <x v="1004"/>
      <x v="1114"/>
      <x v="70"/>
    </i>
    <i r="1">
      <x v="15"/>
      <x v="1005"/>
      <x v="1115"/>
      <x v="70"/>
    </i>
    <i r="1">
      <x v="18"/>
      <x v="1006"/>
      <x v="1116"/>
      <x v="51"/>
    </i>
    <i r="1">
      <x v="24"/>
      <x v="1007"/>
      <x v="1117"/>
      <x v="70"/>
    </i>
    <i r="1">
      <x v="29"/>
      <x v="207"/>
      <x v="1118"/>
      <x v="68"/>
    </i>
    <i r="1">
      <x v="30"/>
      <x v="1008"/>
      <x v="1119"/>
      <x v="70"/>
    </i>
    <i r="1">
      <x v="31"/>
      <x v="1009"/>
      <x v="1120"/>
      <x v="70"/>
    </i>
    <i r="1">
      <x v="33"/>
      <x v="1010"/>
      <x v="1121"/>
      <x v="70"/>
    </i>
    <i r="1">
      <x v="34"/>
      <x v="466"/>
      <x v="1122"/>
      <x v="70"/>
    </i>
    <i r="1">
      <x v="35"/>
      <x v="32"/>
      <x v="1123"/>
      <x v="70"/>
    </i>
    <i t="default">
      <x v="58"/>
    </i>
    <i>
      <x v="59"/>
      <x v="3"/>
      <x v="1011"/>
      <x v="1124"/>
      <x v="96"/>
    </i>
    <i r="1">
      <x v="5"/>
      <x v="1012"/>
      <x v="1125"/>
      <x v="96"/>
    </i>
    <i r="1">
      <x v="7"/>
      <x v="1013"/>
      <x v="1126"/>
      <x v="96"/>
    </i>
    <i r="1">
      <x v="9"/>
      <x v="1014"/>
      <x v="1127"/>
      <x v="70"/>
    </i>
    <i r="1">
      <x v="13"/>
      <x v="1015"/>
      <x v="1128"/>
      <x v="70"/>
    </i>
    <i r="1">
      <x v="16"/>
      <x v="1016"/>
      <x v="1129"/>
      <x v="70"/>
    </i>
    <i r="1">
      <x v="20"/>
      <x v="1017"/>
      <x v="1130"/>
      <x v="70"/>
    </i>
    <i r="1">
      <x v="23"/>
      <x v="1018"/>
      <x v="1131"/>
      <x v="70"/>
    </i>
    <i r="1">
      <x v="24"/>
      <x v="1019"/>
      <x v="1132"/>
      <x v="68"/>
    </i>
    <i r="1">
      <x v="25"/>
      <x v="56"/>
      <x v="1133"/>
      <x v="68"/>
    </i>
    <i r="1">
      <x v="26"/>
      <x v="1020"/>
      <x v="1134"/>
      <x v="70"/>
    </i>
    <i r="1">
      <x v="28"/>
      <x v="1021"/>
      <x v="1135"/>
      <x v="49"/>
    </i>
    <i r="1">
      <x v="29"/>
      <x v="1022"/>
      <x v="1136"/>
      <x v="68"/>
    </i>
    <i t="default">
      <x v="59"/>
    </i>
    <i>
      <x v="60"/>
      <x v="1"/>
      <x v="1024"/>
      <x v="1138"/>
      <x v="68"/>
    </i>
    <i r="1">
      <x v="2"/>
      <x v="1025"/>
      <x v="1139"/>
      <x v="68"/>
    </i>
    <i r="1">
      <x v="7"/>
      <x v="1026"/>
      <x v="1140"/>
      <x v="70"/>
    </i>
    <i r="1">
      <x v="8"/>
      <x v="1027"/>
      <x v="1141"/>
      <x v="70"/>
    </i>
    <i r="1">
      <x v="9"/>
      <x v="1028"/>
      <x v="1142"/>
      <x v="70"/>
    </i>
    <i r="1">
      <x v="10"/>
      <x v="1029"/>
      <x v="1143"/>
      <x v="70"/>
    </i>
    <i r="1">
      <x v="11"/>
      <x v="1030"/>
      <x v="1144"/>
      <x v="51"/>
    </i>
    <i r="1">
      <x v="12"/>
      <x v="303"/>
      <x v="1145"/>
      <x v="70"/>
    </i>
    <i r="1">
      <x v="16"/>
      <x v="1031"/>
      <x v="1146"/>
      <x v="68"/>
    </i>
    <i r="1">
      <x v="17"/>
      <x v="1032"/>
      <x v="1147"/>
      <x v="70"/>
    </i>
    <i r="1">
      <x v="18"/>
      <x v="1033"/>
      <x v="1148"/>
      <x v="70"/>
    </i>
    <i r="1">
      <x v="26"/>
      <x v="953"/>
      <x v="1149"/>
      <x v="70"/>
    </i>
    <i t="default">
      <x v="60"/>
    </i>
    <i>
      <x v="61"/>
      <x v="1"/>
      <x v="1091"/>
      <x v="1231"/>
      <x v="111"/>
    </i>
    <i r="1">
      <x v="4"/>
      <x v="1092"/>
      <x v="1232"/>
      <x v="20"/>
    </i>
    <i r="1">
      <x v="5"/>
      <x v="1093"/>
      <x v="1233"/>
      <x v="112"/>
    </i>
    <i r="1">
      <x v="8"/>
      <x v="350"/>
      <x v="1234"/>
      <x v="113"/>
    </i>
    <i r="1">
      <x v="14"/>
      <x v="1094"/>
      <x v="1235"/>
      <x v="113"/>
    </i>
    <i r="1">
      <x v="19"/>
      <x v="1095"/>
      <x v="1236"/>
      <x v="112"/>
    </i>
    <i r="1">
      <x v="30"/>
      <x v="1096"/>
      <x v="1237"/>
      <x v="112"/>
    </i>
    <i t="default">
      <x v="61"/>
    </i>
    <i>
      <x v="66"/>
      <x v="2"/>
      <x v="1097"/>
      <x v="1238"/>
      <x v="114"/>
    </i>
    <i r="1">
      <x v="3"/>
      <x v="1098"/>
      <x v="1239"/>
      <x v="115"/>
    </i>
    <i t="default">
      <x v="66"/>
    </i>
    <i>
      <x v="67"/>
      <x v="1"/>
      <x v="38"/>
      <x v="1240"/>
      <x v="115"/>
    </i>
    <i r="1">
      <x v="2"/>
      <x v="1099"/>
      <x v="1241"/>
      <x v="116"/>
    </i>
    <i r="1">
      <x v="12"/>
      <x v="1100"/>
      <x v="1242"/>
      <x v="117"/>
    </i>
    <i r="1">
      <x v="26"/>
      <x v="1101"/>
      <x v="1243"/>
      <x v="118"/>
    </i>
    <i r="1">
      <x v="28"/>
      <x v="1102"/>
      <x v="1244"/>
      <x v="20"/>
    </i>
    <i r="1">
      <x v="30"/>
      <x v="1103"/>
      <x v="1245"/>
      <x v="116"/>
    </i>
    <i r="1">
      <x v="33"/>
      <x v="1104"/>
      <x v="1246"/>
      <x v="119"/>
    </i>
    <i r="1">
      <x v="35"/>
      <x v="1105"/>
      <x v="1247"/>
      <x v="114"/>
    </i>
    <i r="1">
      <x v="38"/>
      <x v="1106"/>
      <x v="1248"/>
      <x v="120"/>
    </i>
    <i r="1">
      <x v="40"/>
      <x v="913"/>
      <x v="1249"/>
      <x v="116"/>
    </i>
    <i r="1">
      <x v="41"/>
      <x v="1107"/>
      <x v="1250"/>
      <x v="120"/>
    </i>
    <i r="1">
      <x v="46"/>
      <x v="1108"/>
      <x v="1251"/>
      <x v="114"/>
    </i>
    <i r="1">
      <x v="49"/>
      <x v="1110"/>
      <x v="1253"/>
      <x v="121"/>
    </i>
    <i r="1">
      <x v="55"/>
      <x v="1112"/>
      <x v="1255"/>
      <x v="114"/>
    </i>
    <i r="1">
      <x v="62"/>
      <x v="1114"/>
      <x v="1257"/>
      <x v="122"/>
    </i>
    <i r="1">
      <x v="65"/>
      <x v="1115"/>
      <x v="1258"/>
      <x v="114"/>
    </i>
    <i r="1">
      <x v="70"/>
      <x v="1109"/>
      <x v="1252"/>
      <x v="114"/>
    </i>
    <i r="1">
      <x v="73"/>
      <x v="1111"/>
      <x v="1254"/>
      <x v="20"/>
    </i>
    <i r="1">
      <x v="80"/>
      <x v="1118"/>
      <x v="1261"/>
      <x v="119"/>
    </i>
    <i r="1">
      <x v="83"/>
      <x v="1120"/>
      <x v="1263"/>
      <x v="123"/>
    </i>
    <i r="1">
      <x v="85"/>
      <x v="1121"/>
      <x v="1264"/>
      <x v="114"/>
    </i>
    <i r="1">
      <x v="86"/>
      <x v="1122"/>
      <x v="1265"/>
      <x v="119"/>
    </i>
    <i r="1">
      <x v="87"/>
      <x v="35"/>
      <x v="1266"/>
      <x v="115"/>
    </i>
    <i r="1">
      <x v="88"/>
      <x v="1123"/>
      <x v="1267"/>
      <x v="124"/>
    </i>
    <i r="1">
      <x v="98"/>
      <x v="1113"/>
      <x v="1256"/>
      <x v="117"/>
    </i>
    <i r="1">
      <x v="103"/>
      <x v="1124"/>
      <x v="1268"/>
      <x v="114"/>
    </i>
    <i r="1">
      <x v="104"/>
      <x v="1126"/>
      <x v="1270"/>
      <x v="116"/>
    </i>
    <i r="1">
      <x v="105"/>
      <x v="1116"/>
      <x v="1259"/>
      <x v="120"/>
    </i>
    <i r="1">
      <x v="106"/>
      <x v="1125"/>
      <x v="1269"/>
      <x v="19"/>
    </i>
    <i r="1">
      <x v="109"/>
      <x v="1127"/>
      <x v="1271"/>
      <x v="123"/>
    </i>
    <i r="1">
      <x v="111"/>
      <x v="1128"/>
      <x v="1272"/>
      <x v="118"/>
    </i>
    <i r="1">
      <x v="113"/>
      <x v="1130"/>
      <x v="1274"/>
      <x v="114"/>
    </i>
    <i r="1">
      <x v="114"/>
      <x v="1129"/>
      <x v="1273"/>
      <x v="120"/>
    </i>
    <i r="1">
      <x v="115"/>
      <x v="1131"/>
      <x v="1275"/>
      <x v="114"/>
    </i>
    <i r="1">
      <x v="117"/>
      <x v="1132"/>
      <x v="1276"/>
      <x v="114"/>
    </i>
    <i r="1">
      <x v="118"/>
      <x v="1133"/>
      <x v="1277"/>
      <x v="114"/>
    </i>
    <i r="1">
      <x v="119"/>
      <x v="1134"/>
      <x v="1278"/>
      <x v="123"/>
    </i>
    <i r="1">
      <x v="120"/>
      <x v="1135"/>
      <x v="1279"/>
      <x v="20"/>
    </i>
    <i r="1">
      <x v="122"/>
      <x v="1117"/>
      <x v="1260"/>
      <x v="123"/>
    </i>
    <i r="1">
      <x v="123"/>
      <x v="1136"/>
      <x v="1280"/>
      <x v="116"/>
    </i>
    <i r="1">
      <x v="126"/>
      <x v="1137"/>
      <x v="1281"/>
      <x v="119"/>
    </i>
    <i r="1">
      <x v="127"/>
      <x v="1119"/>
      <x v="1262"/>
      <x v="19"/>
    </i>
    <i r="1">
      <x v="129"/>
      <x v="1144"/>
      <x v="1288"/>
      <x v="121"/>
    </i>
    <i r="1">
      <x v="130"/>
      <x v="1138"/>
      <x v="1282"/>
      <x v="124"/>
    </i>
    <i r="1">
      <x v="131"/>
      <x v="1139"/>
      <x v="1283"/>
      <x v="120"/>
    </i>
    <i r="1">
      <x v="133"/>
      <x v="1140"/>
      <x v="1284"/>
      <x v="114"/>
    </i>
    <i r="1">
      <x v="134"/>
      <x v="1141"/>
      <x v="1285"/>
      <x v="114"/>
    </i>
    <i r="1">
      <x v="136"/>
      <x v="1142"/>
      <x v="1286"/>
      <x v="120"/>
    </i>
    <i r="1">
      <x v="138"/>
      <x v="1143"/>
      <x v="1287"/>
      <x v="19"/>
    </i>
    <i r="1">
      <x v="139"/>
      <x v="1145"/>
      <x v="1289"/>
      <x v="19"/>
    </i>
    <i r="1">
      <x v="140"/>
      <x v="1146"/>
      <x v="1290"/>
      <x v="116"/>
    </i>
    <i r="1">
      <x v="141"/>
      <x/>
      <x/>
      <x/>
    </i>
    <i t="default">
      <x v="67"/>
    </i>
    <i>
      <x v="68"/>
      <x v="1"/>
      <x v="877"/>
      <x v="1292"/>
      <x v="38"/>
    </i>
    <i r="1">
      <x v="5"/>
      <x v="1148"/>
      <x v="1293"/>
      <x v="38"/>
    </i>
    <i r="1">
      <x v="10"/>
      <x v="1149"/>
      <x v="1294"/>
      <x v="38"/>
    </i>
    <i r="1">
      <x v="20"/>
      <x v="747"/>
      <x v="1295"/>
      <x v="20"/>
    </i>
    <i t="default">
      <x v="68"/>
    </i>
    <i>
      <x v="69"/>
      <x v="1"/>
      <x v="1150"/>
      <x v="1296"/>
      <x v="113"/>
    </i>
    <i r="1">
      <x v="3"/>
      <x v="1151"/>
      <x v="1297"/>
      <x v="19"/>
    </i>
    <i r="1">
      <x v="6"/>
      <x v="1152"/>
      <x v="1298"/>
      <x v="19"/>
    </i>
    <i r="1">
      <x v="15"/>
      <x v="1153"/>
      <x v="1299"/>
      <x v="125"/>
    </i>
    <i r="1">
      <x v="21"/>
      <x v="1154"/>
      <x v="1300"/>
      <x v="126"/>
    </i>
    <i r="1">
      <x v="23"/>
      <x v="1155"/>
      <x v="1301"/>
      <x v="127"/>
    </i>
    <i r="1">
      <x v="30"/>
      <x v="1156"/>
      <x v="1302"/>
      <x v="128"/>
    </i>
    <i r="1">
      <x v="34"/>
      <x v="1157"/>
      <x v="1303"/>
      <x v="127"/>
    </i>
    <i r="1">
      <x v="36"/>
      <x v="1158"/>
      <x v="1304"/>
      <x v="127"/>
    </i>
    <i r="1">
      <x v="53"/>
      <x v="1159"/>
      <x v="1305"/>
      <x v="129"/>
    </i>
    <i r="1">
      <x v="54"/>
      <x v="1160"/>
      <x v="1306"/>
      <x v="127"/>
    </i>
    <i r="1">
      <x v="55"/>
      <x v="1161"/>
      <x v="1307"/>
      <x v="19"/>
    </i>
    <i r="1">
      <x v="57"/>
      <x v="1145"/>
      <x v="1308"/>
      <x v="127"/>
    </i>
    <i r="1">
      <x v="63"/>
      <x v="641"/>
      <x v="1309"/>
      <x v="130"/>
    </i>
    <i r="1">
      <x v="64"/>
      <x v="1162"/>
      <x v="1310"/>
      <x v="127"/>
    </i>
    <i r="1">
      <x v="65"/>
      <x v="1163"/>
      <x v="1311"/>
      <x v="128"/>
    </i>
    <i r="1">
      <x v="66"/>
      <x v="1164"/>
      <x v="1312"/>
      <x v="20"/>
    </i>
    <i r="1">
      <x v="67"/>
      <x v="1165"/>
      <x v="1313"/>
      <x v="113"/>
    </i>
    <i r="1">
      <x v="71"/>
      <x v="98"/>
      <x v="1314"/>
      <x v="131"/>
    </i>
    <i r="1">
      <x v="105"/>
      <x v="1166"/>
      <x v="1315"/>
      <x v="127"/>
    </i>
    <i t="default">
      <x v="69"/>
    </i>
    <i>
      <x v="74"/>
      <x v="1"/>
      <x v="1167"/>
      <x v="1316"/>
      <x v="20"/>
    </i>
    <i r="1">
      <x v="5"/>
      <x v="1168"/>
      <x v="1317"/>
      <x v="131"/>
    </i>
    <i r="1">
      <x v="7"/>
      <x v="1169"/>
      <x v="1318"/>
      <x v="20"/>
    </i>
    <i r="1">
      <x v="10"/>
      <x v="543"/>
      <x v="1319"/>
      <x v="131"/>
    </i>
    <i r="1">
      <x v="12"/>
      <x v="1170"/>
      <x v="1320"/>
      <x v="20"/>
    </i>
    <i t="default">
      <x v="74"/>
    </i>
    <i>
      <x v="75"/>
      <x v="1"/>
      <x v="1023"/>
      <x v="1137"/>
      <x v="70"/>
    </i>
    <i t="default">
      <x v="75"/>
    </i>
    <i>
      <x v="77"/>
      <x v="2"/>
      <x v="22"/>
      <x v="22"/>
      <x v="10"/>
    </i>
    <i t="default">
      <x v="77"/>
    </i>
    <i>
      <x v="78"/>
      <x v="1"/>
      <x v="232"/>
      <x v="240"/>
      <x v="3"/>
    </i>
    <i r="1">
      <x v="3"/>
      <x v="233"/>
      <x v="241"/>
      <x v="16"/>
    </i>
    <i r="1">
      <x v="4"/>
      <x v="234"/>
      <x v="242"/>
      <x v="1"/>
    </i>
    <i r="1">
      <x v="5"/>
      <x v="235"/>
      <x v="243"/>
      <x v="20"/>
    </i>
    <i r="1">
      <x v="6"/>
      <x v="236"/>
      <x v="244"/>
      <x v="1"/>
    </i>
    <i r="1">
      <x v="7"/>
      <x v="237"/>
      <x v="245"/>
      <x v="20"/>
    </i>
    <i r="1">
      <x v="8"/>
      <x v="238"/>
      <x v="246"/>
      <x v="20"/>
    </i>
    <i r="1">
      <x v="10"/>
      <x v="239"/>
      <x v="247"/>
      <x v="20"/>
    </i>
    <i r="1">
      <x v="13"/>
      <x v="240"/>
      <x v="248"/>
      <x v="2"/>
    </i>
    <i r="1">
      <x v="15"/>
      <x v="241"/>
      <x v="249"/>
      <x v="20"/>
    </i>
    <i r="1">
      <x v="19"/>
      <x v="242"/>
      <x v="250"/>
      <x v="20"/>
    </i>
    <i r="1">
      <x v="22"/>
      <x v="243"/>
      <x v="251"/>
      <x v="20"/>
    </i>
    <i r="1">
      <x v="25"/>
      <x v="244"/>
      <x v="252"/>
      <x v="20"/>
    </i>
    <i r="1">
      <x v="26"/>
      <x v="245"/>
      <x v="253"/>
      <x v="20"/>
    </i>
    <i r="1">
      <x v="27"/>
      <x v="246"/>
      <x v="254"/>
      <x v="2"/>
    </i>
    <i r="1">
      <x v="28"/>
      <x v="247"/>
      <x v="255"/>
      <x v="20"/>
    </i>
    <i r="1">
      <x v="29"/>
      <x v="248"/>
      <x v="256"/>
      <x v="2"/>
    </i>
    <i r="1">
      <x v="30"/>
      <x v="249"/>
      <x v="257"/>
      <x v="2"/>
    </i>
    <i t="default">
      <x v="78"/>
    </i>
    <i>
      <x v="79"/>
      <x v="1"/>
      <x v="770"/>
      <x v="828"/>
      <x v="22"/>
    </i>
    <i r="1">
      <x v="3"/>
      <x v="771"/>
      <x v="829"/>
      <x v="73"/>
    </i>
    <i r="1">
      <x v="5"/>
      <x v="523"/>
      <x v="830"/>
      <x v="32"/>
    </i>
    <i r="1">
      <x v="6"/>
      <x v="772"/>
      <x v="831"/>
      <x v="74"/>
    </i>
    <i r="1">
      <x v="14"/>
      <x v="773"/>
      <x v="832"/>
      <x v="73"/>
    </i>
    <i r="1">
      <x v="15"/>
      <x v="774"/>
      <x v="833"/>
      <x v="73"/>
    </i>
    <i r="1">
      <x v="17"/>
      <x v="775"/>
      <x v="834"/>
      <x v="74"/>
    </i>
    <i r="1">
      <x v="21"/>
      <x v="776"/>
      <x v="835"/>
      <x v="20"/>
    </i>
    <i r="1">
      <x v="23"/>
      <x v="777"/>
      <x v="836"/>
      <x v="74"/>
    </i>
    <i r="1">
      <x v="24"/>
      <x v="778"/>
      <x v="837"/>
      <x v="20"/>
    </i>
    <i r="1">
      <x v="26"/>
      <x v="779"/>
      <x v="838"/>
      <x v="20"/>
    </i>
    <i r="1">
      <x v="33"/>
      <x v="780"/>
      <x v="839"/>
      <x v="73"/>
    </i>
    <i r="1">
      <x v="34"/>
      <x v="781"/>
      <x v="840"/>
      <x v="74"/>
    </i>
    <i r="1">
      <x v="35"/>
      <x v="782"/>
      <x v="841"/>
      <x v="20"/>
    </i>
    <i t="default">
      <x v="79"/>
    </i>
    <i>
      <x v="89"/>
      <x v="1"/>
      <x v="1147"/>
      <x v="1291"/>
      <x v="124"/>
    </i>
    <i t="default">
      <x v="89"/>
    </i>
    <i>
      <x v="90"/>
      <x v="1"/>
      <x v="1181"/>
      <x v="1333"/>
      <x v="132"/>
    </i>
    <i r="1">
      <x v="6"/>
      <x v="1182"/>
      <x v="1334"/>
      <x v="19"/>
    </i>
    <i r="1">
      <x v="7"/>
      <x v="1180"/>
      <x v="1335"/>
      <x v="114"/>
    </i>
    <i r="1">
      <x v="15"/>
      <x v="1183"/>
      <x v="1336"/>
      <x v="133"/>
    </i>
    <i r="1">
      <x v="17"/>
      <x v="1135"/>
      <x v="1337"/>
      <x v="132"/>
    </i>
    <i r="1">
      <x v="18"/>
      <x v="1184"/>
      <x v="1338"/>
      <x v="132"/>
    </i>
    <i r="1">
      <x v="19"/>
      <x v="1185"/>
      <x v="1339"/>
      <x v="19"/>
    </i>
    <i r="1">
      <x v="20"/>
      <x/>
      <x/>
      <x/>
    </i>
    <i r="1">
      <x v="21"/>
      <x v="1186"/>
      <x v="1340"/>
      <x v="19"/>
    </i>
    <i t="default">
      <x v="90"/>
    </i>
    <i>
      <x v="91"/>
      <x v="5"/>
      <x v="916"/>
      <x v="996"/>
      <x v="20"/>
    </i>
    <i r="1">
      <x v="9"/>
      <x v="917"/>
      <x v="997"/>
      <x v="83"/>
    </i>
    <i r="1">
      <x v="13"/>
      <x v="918"/>
      <x v="998"/>
      <x v="83"/>
    </i>
    <i r="1">
      <x v="17"/>
      <x v="919"/>
      <x v="999"/>
      <x v="82"/>
    </i>
    <i r="1">
      <x v="18"/>
      <x v="920"/>
      <x v="1000"/>
      <x v="82"/>
    </i>
    <i r="1">
      <x v="22"/>
      <x v="921"/>
      <x v="1001"/>
      <x v="83"/>
    </i>
    <i r="1">
      <x v="24"/>
      <x v="299"/>
      <x v="1002"/>
      <x v="83"/>
    </i>
    <i r="1">
      <x v="27"/>
      <x v="922"/>
      <x v="1003"/>
      <x v="82"/>
    </i>
    <i r="1">
      <x v="30"/>
      <x v="923"/>
      <x v="1004"/>
      <x v="82"/>
    </i>
    <i r="1">
      <x v="34"/>
      <x v="541"/>
      <x v="1005"/>
      <x v="90"/>
    </i>
    <i r="1">
      <x v="35"/>
      <x v="924"/>
      <x v="1006"/>
      <x v="90"/>
    </i>
    <i r="1">
      <x v="37"/>
      <x v="925"/>
      <x v="1007"/>
      <x v="82"/>
    </i>
    <i r="1">
      <x v="39"/>
      <x/>
      <x/>
      <x/>
    </i>
    <i r="1">
      <x v="40"/>
      <x/>
      <x/>
      <x/>
    </i>
    <i r="1">
      <x v="42"/>
      <x/>
      <x/>
      <x/>
    </i>
    <i r="1">
      <x v="43"/>
      <x/>
      <x/>
      <x/>
    </i>
    <i r="1">
      <x v="44"/>
      <x/>
      <x/>
      <x/>
    </i>
    <i t="default">
      <x v="91"/>
    </i>
    <i>
      <x v="94"/>
      <x v="3"/>
      <x v="966"/>
      <x v="1321"/>
      <x v="119"/>
    </i>
    <i r="1">
      <x v="5"/>
      <x v="1171"/>
      <x v="1322"/>
      <x v="121"/>
    </i>
    <i r="1">
      <x v="6"/>
      <x v="1172"/>
      <x v="1323"/>
      <x v="118"/>
    </i>
    <i r="1">
      <x v="9"/>
      <x v="1173"/>
      <x v="1324"/>
      <x v="117"/>
    </i>
    <i r="1">
      <x v="11"/>
      <x v="1100"/>
      <x v="1325"/>
      <x v="19"/>
    </i>
    <i r="1">
      <x v="12"/>
      <x v="1174"/>
      <x v="1326"/>
      <x v="116"/>
    </i>
    <i r="1">
      <x v="14"/>
      <x v="1175"/>
      <x v="1327"/>
      <x v="114"/>
    </i>
    <i r="1">
      <x v="19"/>
      <x v="1176"/>
      <x v="1328"/>
      <x v="19"/>
    </i>
    <i r="1">
      <x v="21"/>
      <x v="1177"/>
      <x v="1329"/>
      <x v="114"/>
    </i>
    <i r="1">
      <x v="23"/>
      <x v="1178"/>
      <x v="1330"/>
      <x v="19"/>
    </i>
    <i r="1">
      <x v="24"/>
      <x v="1179"/>
      <x v="1331"/>
      <x v="116"/>
    </i>
    <i r="1">
      <x v="25"/>
      <x v="1180"/>
      <x v="1332"/>
      <x v="123"/>
    </i>
    <i t="default">
      <x v="94"/>
    </i>
    <i>
      <x v="99"/>
      <x v="1"/>
      <x v="1215"/>
      <x v="1373"/>
      <x v="135"/>
    </i>
    <i r="1">
      <x v="2"/>
      <x v="1216"/>
      <x v="1374"/>
      <x v="74"/>
    </i>
    <i r="1">
      <x v="3"/>
      <x v="1217"/>
      <x v="1375"/>
      <x v="74"/>
    </i>
    <i r="1">
      <x v="9"/>
      <x v="1218"/>
      <x v="1376"/>
      <x v="136"/>
    </i>
    <i t="default">
      <x v="99"/>
    </i>
    <i>
      <x v="102"/>
      <x v="2"/>
      <x v="1219"/>
      <x v="1377"/>
      <x v="32"/>
    </i>
    <i r="1">
      <x v="5"/>
      <x v="1220"/>
      <x v="1378"/>
      <x v="32"/>
    </i>
    <i r="1">
      <x v="6"/>
      <x v="1221"/>
      <x v="1379"/>
      <x v="75"/>
    </i>
    <i r="1">
      <x v="8"/>
      <x v="1222"/>
      <x v="1380"/>
      <x v="32"/>
    </i>
    <i r="1">
      <x v="10"/>
      <x v="1223"/>
      <x v="1381"/>
      <x v="26"/>
    </i>
    <i r="1">
      <x v="11"/>
      <x v="1224"/>
      <x v="1382"/>
      <x v="32"/>
    </i>
    <i r="1">
      <x v="14"/>
      <x v="1225"/>
      <x v="1383"/>
      <x v="50"/>
    </i>
    <i r="1">
      <x v="15"/>
      <x v="1226"/>
      <x v="1384"/>
      <x v="32"/>
    </i>
    <i r="1">
      <x v="20"/>
      <x v="470"/>
      <x v="1385"/>
      <x v="75"/>
    </i>
    <i r="1">
      <x v="22"/>
      <x v="1227"/>
      <x v="1386"/>
      <x v="26"/>
    </i>
    <i r="1">
      <x v="24"/>
      <x v="1228"/>
      <x v="1387"/>
      <x v="32"/>
    </i>
    <i r="1">
      <x v="26"/>
      <x v="1229"/>
      <x v="1388"/>
      <x v="50"/>
    </i>
    <i r="1">
      <x v="32"/>
      <x v="1230"/>
      <x v="1389"/>
      <x v="50"/>
    </i>
    <i r="1">
      <x v="33"/>
      <x v="1231"/>
      <x v="1390"/>
      <x v="32"/>
    </i>
    <i r="1">
      <x v="34"/>
      <x v="1232"/>
      <x v="1391"/>
      <x v="137"/>
    </i>
    <i r="1">
      <x v="39"/>
      <x v="1233"/>
      <x v="1392"/>
      <x v="13"/>
    </i>
    <i r="1">
      <x v="40"/>
      <x v="1234"/>
      <x v="1393"/>
      <x v="20"/>
    </i>
    <i r="1">
      <x v="43"/>
      <x v="1235"/>
      <x v="1394"/>
      <x v="32"/>
    </i>
    <i t="default">
      <x v="102"/>
    </i>
    <i>
      <x v="104"/>
      <x v="1"/>
      <x v="790"/>
      <x v="1150"/>
      <x v="70"/>
    </i>
    <i r="1">
      <x v="3"/>
      <x v="1034"/>
      <x v="1151"/>
      <x v="68"/>
    </i>
    <i t="default">
      <x v="104"/>
    </i>
    <i>
      <x v="106"/>
      <x v="1"/>
      <x v="118"/>
      <x v="1341"/>
      <x v="113"/>
    </i>
    <i r="1">
      <x v="2"/>
      <x/>
      <x/>
      <x/>
    </i>
    <i t="default">
      <x v="106"/>
    </i>
    <i>
      <x v="109"/>
      <x v="7"/>
      <x v="250"/>
      <x v="258"/>
      <x v="38"/>
    </i>
    <i r="1">
      <x v="11"/>
      <x v="97"/>
      <x v="259"/>
      <x v="20"/>
    </i>
    <i r="1">
      <x v="13"/>
      <x v="251"/>
      <x v="260"/>
      <x v="32"/>
    </i>
    <i r="1">
      <x v="14"/>
      <x v="252"/>
      <x v="261"/>
      <x v="8"/>
    </i>
    <i r="1">
      <x v="18"/>
      <x v="253"/>
      <x v="262"/>
      <x v="12"/>
    </i>
    <i r="1">
      <x v="20"/>
      <x v="254"/>
      <x v="263"/>
      <x v="20"/>
    </i>
    <i r="1">
      <x v="23"/>
      <x v="255"/>
      <x v="264"/>
      <x v="20"/>
    </i>
    <i r="1">
      <x v="24"/>
      <x v="256"/>
      <x v="265"/>
      <x v="10"/>
    </i>
    <i r="1">
      <x v="27"/>
      <x v="257"/>
      <x v="266"/>
      <x v="33"/>
    </i>
    <i r="1">
      <x v="28"/>
      <x v="258"/>
      <x v="267"/>
      <x v="20"/>
    </i>
    <i r="1">
      <x v="31"/>
      <x v="259"/>
      <x v="268"/>
      <x v="32"/>
    </i>
    <i r="1">
      <x v="32"/>
      <x v="260"/>
      <x v="269"/>
      <x v="20"/>
    </i>
    <i r="1">
      <x v="34"/>
      <x v="261"/>
      <x v="270"/>
      <x v="20"/>
    </i>
    <i t="default">
      <x v="109"/>
    </i>
    <i>
      <x v="113"/>
      <x v="3"/>
      <x v="69"/>
      <x v="580"/>
      <x v="20"/>
    </i>
    <i r="1">
      <x v="7"/>
      <x v="550"/>
      <x v="581"/>
      <x v="45"/>
    </i>
    <i r="1">
      <x v="9"/>
      <x v="551"/>
      <x v="582"/>
      <x v="20"/>
    </i>
    <i r="1">
      <x v="10"/>
      <x v="552"/>
      <x v="583"/>
      <x v="20"/>
    </i>
    <i r="1">
      <x v="11"/>
      <x v="553"/>
      <x v="584"/>
      <x v="20"/>
    </i>
    <i r="1">
      <x v="14"/>
      <x v="411"/>
      <x v="585"/>
      <x v="20"/>
    </i>
    <i r="1">
      <x v="15"/>
      <x v="554"/>
      <x v="586"/>
      <x v="20"/>
    </i>
    <i r="1">
      <x v="16"/>
      <x v="555"/>
      <x v="587"/>
      <x v="29"/>
    </i>
    <i r="1">
      <x v="17"/>
      <x v="543"/>
      <x v="588"/>
      <x v="20"/>
    </i>
    <i r="1">
      <x v="18"/>
      <x v="556"/>
      <x v="589"/>
      <x v="20"/>
    </i>
    <i r="1">
      <x v="19"/>
      <x v="557"/>
      <x v="590"/>
      <x v="20"/>
    </i>
    <i r="1">
      <x v="20"/>
      <x v="558"/>
      <x v="591"/>
      <x v="20"/>
    </i>
    <i r="1">
      <x v="21"/>
      <x v="559"/>
      <x v="592"/>
      <x v="20"/>
    </i>
    <i r="1">
      <x v="22"/>
      <x v="3"/>
      <x v="593"/>
      <x v="20"/>
    </i>
    <i r="1">
      <x v="23"/>
      <x v="560"/>
      <x v="594"/>
      <x v="48"/>
    </i>
    <i r="1">
      <x v="24"/>
      <x v="63"/>
      <x v="595"/>
      <x v="20"/>
    </i>
    <i r="1">
      <x v="25"/>
      <x v="561"/>
      <x v="596"/>
      <x v="8"/>
    </i>
    <i r="1">
      <x v="26"/>
      <x v="562"/>
      <x v="597"/>
      <x v="20"/>
    </i>
    <i r="1">
      <x v="29"/>
      <x v="563"/>
      <x v="598"/>
      <x v="20"/>
    </i>
    <i r="1">
      <x v="31"/>
      <x v="564"/>
      <x v="599"/>
      <x v="20"/>
    </i>
    <i r="1">
      <x v="32"/>
      <x v="565"/>
      <x v="600"/>
      <x v="45"/>
    </i>
    <i r="1">
      <x v="37"/>
      <x v="32"/>
      <x v="601"/>
      <x v="29"/>
    </i>
    <i r="1">
      <x v="38"/>
      <x v="566"/>
      <x v="602"/>
      <x v="20"/>
    </i>
    <i r="1">
      <x v="39"/>
      <x v="567"/>
      <x v="603"/>
      <x v="45"/>
    </i>
    <i r="1">
      <x v="40"/>
      <x v="568"/>
      <x v="604"/>
      <x v="20"/>
    </i>
    <i r="1">
      <x v="41"/>
      <x v="569"/>
      <x v="605"/>
      <x v="20"/>
    </i>
    <i r="1">
      <x v="42"/>
      <x v="570"/>
      <x v="606"/>
      <x v="49"/>
    </i>
    <i r="1">
      <x v="43"/>
      <x v="571"/>
      <x v="607"/>
      <x v="45"/>
    </i>
    <i r="1">
      <x v="44"/>
      <x v="572"/>
      <x v="608"/>
      <x v="29"/>
    </i>
    <i r="1">
      <x v="46"/>
      <x v="573"/>
      <x v="609"/>
      <x v="20"/>
    </i>
    <i r="1">
      <x v="47"/>
      <x v="574"/>
      <x v="610"/>
      <x v="45"/>
    </i>
    <i r="1">
      <x v="48"/>
      <x v="576"/>
      <x v="612"/>
      <x v="19"/>
    </i>
    <i r="1">
      <x v="70"/>
      <x v="575"/>
      <x v="611"/>
      <x v="45"/>
    </i>
    <i t="default">
      <x v="113"/>
    </i>
    <i>
      <x v="114"/>
      <x v="3"/>
      <x v="1236"/>
      <x v="1395"/>
      <x v="74"/>
    </i>
    <i r="1">
      <x v="4"/>
      <x v="52"/>
      <x v="1396"/>
      <x v="49"/>
    </i>
    <i r="1">
      <x v="15"/>
      <x v="1237"/>
      <x v="1397"/>
      <x v="74"/>
    </i>
    <i r="1">
      <x v="20"/>
      <x v="1238"/>
      <x v="1398"/>
      <x v="74"/>
    </i>
    <i r="1">
      <x v="27"/>
      <x v="1239"/>
      <x v="1399"/>
      <x v="74"/>
    </i>
    <i r="1">
      <x v="30"/>
      <x v="1240"/>
      <x v="1400"/>
      <x v="74"/>
    </i>
    <i t="default">
      <x v="114"/>
    </i>
    <i>
      <x v="116"/>
      <x v="2"/>
      <x v="783"/>
      <x v="842"/>
      <x v="20"/>
    </i>
    <i r="1">
      <x v="3"/>
      <x v="784"/>
      <x v="843"/>
      <x v="20"/>
    </i>
    <i r="1">
      <x v="4"/>
      <x v="363"/>
      <x v="844"/>
      <x v="73"/>
    </i>
    <i r="1">
      <x v="7"/>
      <x v="785"/>
      <x v="845"/>
      <x v="20"/>
    </i>
    <i r="1">
      <x v="11"/>
      <x v="786"/>
      <x v="846"/>
      <x v="20"/>
    </i>
    <i r="1">
      <x v="12"/>
      <x v="787"/>
      <x v="847"/>
      <x v="20"/>
    </i>
    <i r="1">
      <x v="13"/>
      <x v="788"/>
      <x v="848"/>
      <x v="49"/>
    </i>
    <i r="1">
      <x v="15"/>
      <x v="789"/>
      <x v="849"/>
      <x v="20"/>
    </i>
    <i r="1">
      <x v="16"/>
      <x v="790"/>
      <x v="850"/>
      <x v="20"/>
    </i>
    <i r="1">
      <x v="17"/>
      <x v="791"/>
      <x v="851"/>
      <x v="20"/>
    </i>
    <i r="1">
      <x v="18"/>
      <x v="792"/>
      <x v="852"/>
      <x v="20"/>
    </i>
    <i r="1">
      <x v="19"/>
      <x v="793"/>
      <x v="853"/>
      <x v="73"/>
    </i>
    <i r="1">
      <x v="20"/>
      <x v="739"/>
      <x v="854"/>
      <x v="20"/>
    </i>
    <i r="1">
      <x v="21"/>
      <x v="794"/>
      <x v="855"/>
      <x v="20"/>
    </i>
    <i r="1">
      <x v="22"/>
      <x v="795"/>
      <x v="856"/>
      <x v="57"/>
    </i>
    <i r="1">
      <x v="23"/>
      <x v="796"/>
      <x v="857"/>
      <x v="53"/>
    </i>
    <i r="1">
      <x v="24"/>
      <x v="526"/>
      <x v="858"/>
      <x v="53"/>
    </i>
    <i r="1">
      <x v="25"/>
      <x v="797"/>
      <x v="859"/>
      <x v="53"/>
    </i>
    <i r="1">
      <x v="26"/>
      <x v="798"/>
      <x v="860"/>
      <x v="49"/>
    </i>
    <i t="default">
      <x v="116"/>
    </i>
    <i>
      <x v="117"/>
      <x v="1"/>
      <x v="1035"/>
      <x v="1152"/>
      <x v="73"/>
    </i>
    <i r="1">
      <x v="2"/>
      <x v="1036"/>
      <x v="1153"/>
      <x v="73"/>
    </i>
    <i r="1">
      <x v="3"/>
      <x v="1037"/>
      <x v="1154"/>
      <x v="73"/>
    </i>
    <i r="1">
      <x v="4"/>
      <x v="1038"/>
      <x v="1155"/>
      <x v="73"/>
    </i>
    <i r="1">
      <x v="5"/>
      <x v="603"/>
      <x v="1156"/>
      <x v="38"/>
    </i>
    <i r="1">
      <x v="8"/>
      <x v="471"/>
      <x v="1157"/>
      <x v="99"/>
    </i>
    <i r="1">
      <x v="9"/>
      <x v="1039"/>
      <x v="1158"/>
      <x v="49"/>
    </i>
    <i r="1">
      <x v="17"/>
      <x v="1040"/>
      <x v="1159"/>
      <x v="73"/>
    </i>
    <i t="default">
      <x v="117"/>
    </i>
    <i>
      <x v="119"/>
      <x v="2"/>
      <x v="577"/>
      <x v="613"/>
      <x v="26"/>
    </i>
    <i r="1">
      <x v="3"/>
      <x v="333"/>
      <x v="614"/>
      <x v="45"/>
    </i>
    <i r="1">
      <x v="4"/>
      <x v="578"/>
      <x v="615"/>
      <x v="45"/>
    </i>
    <i r="1">
      <x v="5"/>
      <x v="579"/>
      <x v="616"/>
      <x v="26"/>
    </i>
    <i r="1">
      <x v="7"/>
      <x v="580"/>
      <x v="617"/>
      <x v="26"/>
    </i>
    <i r="1">
      <x v="8"/>
      <x v="581"/>
      <x v="618"/>
      <x v="26"/>
    </i>
    <i r="1">
      <x v="16"/>
      <x v="582"/>
      <x v="619"/>
      <x v="53"/>
    </i>
    <i r="1">
      <x v="17"/>
      <x v="345"/>
      <x v="620"/>
      <x v="50"/>
    </i>
    <i r="1">
      <x v="18"/>
      <x v="583"/>
      <x v="621"/>
      <x v="26"/>
    </i>
    <i r="1">
      <x v="20"/>
      <x v="584"/>
      <x v="622"/>
      <x v="26"/>
    </i>
    <i r="1">
      <x v="23"/>
      <x v="460"/>
      <x v="623"/>
      <x v="54"/>
    </i>
    <i r="1">
      <x v="24"/>
      <x v="351"/>
      <x v="624"/>
      <x v="26"/>
    </i>
    <i r="1">
      <x v="26"/>
      <x v="585"/>
      <x v="625"/>
      <x v="55"/>
    </i>
    <i r="1">
      <x v="28"/>
      <x v="586"/>
      <x v="626"/>
      <x v="45"/>
    </i>
    <i r="1">
      <x v="29"/>
      <x v="246"/>
      <x v="627"/>
      <x v="50"/>
    </i>
    <i r="1">
      <x v="30"/>
      <x v="587"/>
      <x v="628"/>
      <x v="45"/>
    </i>
    <i r="1">
      <x v="31"/>
      <x v="588"/>
      <x v="629"/>
      <x v="53"/>
    </i>
    <i r="1">
      <x v="32"/>
      <x v="589"/>
      <x v="630"/>
      <x v="26"/>
    </i>
    <i r="1">
      <x v="33"/>
      <x v="590"/>
      <x v="631"/>
      <x v="26"/>
    </i>
    <i r="1">
      <x v="34"/>
      <x/>
      <x/>
      <x/>
    </i>
    <i t="default">
      <x v="119"/>
    </i>
    <i>
      <x v="121"/>
      <x v="1"/>
      <x v="1041"/>
      <x v="1160"/>
      <x v="70"/>
    </i>
    <i r="1">
      <x v="4"/>
      <x v="1042"/>
      <x v="1161"/>
      <x v="100"/>
    </i>
    <i r="1">
      <x v="8"/>
      <x v="1043"/>
      <x v="1162"/>
      <x v="69"/>
    </i>
    <i r="1">
      <x v="9"/>
      <x v="1044"/>
      <x v="1163"/>
      <x v="40"/>
    </i>
    <i t="default">
      <x v="121"/>
    </i>
    <i>
      <x v="123"/>
      <x v="2"/>
      <x v="1241"/>
      <x v="1401"/>
      <x v="73"/>
    </i>
    <i r="1">
      <x v="6"/>
      <x v="170"/>
      <x v="1402"/>
      <x v="20"/>
    </i>
    <i r="1">
      <x v="7"/>
      <x v="1242"/>
      <x v="1403"/>
      <x v="73"/>
    </i>
    <i r="1">
      <x v="9"/>
      <x v="1243"/>
      <x v="1404"/>
      <x v="74"/>
    </i>
    <i t="default">
      <x v="123"/>
    </i>
    <i>
      <x v="124"/>
      <x v="1"/>
      <x v="100"/>
      <x v="1405"/>
      <x v="20"/>
    </i>
    <i r="1">
      <x v="4"/>
      <x v="1244"/>
      <x v="1406"/>
      <x v="20"/>
    </i>
    <i r="1">
      <x v="8"/>
      <x v="1245"/>
      <x v="1407"/>
      <x v="20"/>
    </i>
    <i r="1">
      <x v="9"/>
      <x v="1246"/>
      <x v="1408"/>
      <x v="20"/>
    </i>
    <i r="1">
      <x v="10"/>
      <x v="1247"/>
      <x v="1409"/>
      <x v="20"/>
    </i>
    <i r="1">
      <x v="11"/>
      <x v="1248"/>
      <x v="1410"/>
      <x v="20"/>
    </i>
    <i r="1">
      <x v="12"/>
      <x v="1249"/>
      <x v="1411"/>
      <x v="20"/>
    </i>
    <i r="1">
      <x v="13"/>
      <x v="1250"/>
      <x v="1412"/>
      <x v="74"/>
    </i>
    <i t="default">
      <x v="124"/>
    </i>
    <i>
      <x v="125"/>
      <x v="1"/>
      <x v="1251"/>
      <x v="1413"/>
      <x v="73"/>
    </i>
    <i r="1">
      <x v="2"/>
      <x v="1252"/>
      <x v="1414"/>
      <x v="20"/>
    </i>
    <i r="1">
      <x v="4"/>
      <x v="1253"/>
      <x v="1415"/>
      <x v="20"/>
    </i>
    <i r="1">
      <x v="10"/>
      <x v="513"/>
      <x v="1416"/>
      <x v="20"/>
    </i>
    <i r="1">
      <x v="11"/>
      <x v="1254"/>
      <x v="1417"/>
      <x v="20"/>
    </i>
    <i r="1">
      <x v="14"/>
      <x v="1255"/>
      <x v="1418"/>
      <x v="73"/>
    </i>
    <i r="1">
      <x v="15"/>
      <x v="1256"/>
      <x v="1419"/>
      <x v="20"/>
    </i>
    <i r="1">
      <x v="16"/>
      <x v="573"/>
      <x v="1420"/>
      <x v="20"/>
    </i>
    <i r="1">
      <x v="17"/>
      <x v="1257"/>
      <x v="1421"/>
      <x v="20"/>
    </i>
    <i r="1">
      <x v="22"/>
      <x v="1258"/>
      <x v="1422"/>
      <x v="20"/>
    </i>
    <i r="1">
      <x v="23"/>
      <x v="1259"/>
      <x v="1423"/>
      <x v="20"/>
    </i>
    <i r="1">
      <x v="24"/>
      <x v="1260"/>
      <x v="1424"/>
      <x v="138"/>
    </i>
    <i r="1">
      <x v="25"/>
      <x v="1261"/>
      <x v="1425"/>
      <x v="20"/>
    </i>
    <i r="1">
      <x v="26"/>
      <x v="1262"/>
      <x v="1426"/>
      <x v="20"/>
    </i>
    <i r="1">
      <x v="27"/>
      <x v="1263"/>
      <x v="1427"/>
      <x v="20"/>
    </i>
    <i r="1">
      <x v="29"/>
      <x v="352"/>
      <x v="1428"/>
      <x v="20"/>
    </i>
    <i r="1">
      <x v="30"/>
      <x v="1264"/>
      <x v="1429"/>
      <x v="20"/>
    </i>
    <i r="1">
      <x v="31"/>
      <x v="1223"/>
      <x v="1430"/>
      <x v="20"/>
    </i>
    <i r="1">
      <x v="32"/>
      <x v="1265"/>
      <x v="1431"/>
      <x v="73"/>
    </i>
    <i r="1">
      <x v="33"/>
      <x v="1266"/>
      <x v="1432"/>
      <x v="20"/>
    </i>
    <i r="1">
      <x v="34"/>
      <x v="1267"/>
      <x v="1433"/>
      <x v="20"/>
    </i>
    <i r="1">
      <x v="35"/>
      <x v="1268"/>
      <x v="1434"/>
      <x v="20"/>
    </i>
    <i r="1">
      <x v="36"/>
      <x v="1269"/>
      <x v="1435"/>
      <x v="20"/>
    </i>
    <i r="1">
      <x v="37"/>
      <x v="1270"/>
      <x v="1436"/>
      <x v="73"/>
    </i>
    <i r="1">
      <x v="38"/>
      <x v="1271"/>
      <x v="1437"/>
      <x v="73"/>
    </i>
    <i r="1">
      <x v="39"/>
      <x v="853"/>
      <x v="1438"/>
      <x v="20"/>
    </i>
    <i r="1">
      <x v="40"/>
      <x v="1272"/>
      <x v="1439"/>
      <x v="73"/>
    </i>
    <i r="1">
      <x v="41"/>
      <x v="1273"/>
      <x v="1440"/>
      <x v="20"/>
    </i>
    <i r="1">
      <x v="42"/>
      <x v="1274"/>
      <x v="1441"/>
      <x v="73"/>
    </i>
    <i r="1">
      <x v="43"/>
      <x v="1275"/>
      <x v="1442"/>
      <x v="73"/>
    </i>
    <i r="1">
      <x v="44"/>
      <x v="1276"/>
      <x v="1443"/>
      <x v="49"/>
    </i>
    <i r="1">
      <x v="45"/>
      <x v="1277"/>
      <x v="1444"/>
      <x v="73"/>
    </i>
    <i r="1">
      <x v="46"/>
      <x v="1278"/>
      <x v="1445"/>
      <x v="20"/>
    </i>
    <i r="1">
      <x v="47"/>
      <x v="1279"/>
      <x v="1446"/>
      <x v="20"/>
    </i>
    <i r="1">
      <x v="70"/>
      <x v="825"/>
      <x v="1447"/>
      <x v="20"/>
    </i>
    <i t="default">
      <x v="125"/>
    </i>
    <i>
      <x v="128"/>
      <x v="2"/>
      <x v="1187"/>
      <x v="1342"/>
      <x v="127"/>
    </i>
    <i r="1">
      <x v="6"/>
      <x v="1188"/>
      <x v="1343"/>
      <x v="125"/>
    </i>
    <i r="1">
      <x v="9"/>
      <x v="1189"/>
      <x v="1344"/>
      <x v="8"/>
    </i>
    <i r="1">
      <x v="15"/>
      <x v="1190"/>
      <x v="1345"/>
      <x v="128"/>
    </i>
    <i r="1">
      <x v="22"/>
      <x v="1191"/>
      <x v="1346"/>
      <x v="8"/>
    </i>
    <i t="default">
      <x v="128"/>
    </i>
    <i>
      <x v="129"/>
      <x v="1"/>
      <x v="1280"/>
      <x v="1448"/>
      <x v="74"/>
    </i>
    <i r="1">
      <x v="6"/>
      <x v="1281"/>
      <x v="1449"/>
      <x v="74"/>
    </i>
    <i r="1">
      <x v="9"/>
      <x v="1282"/>
      <x v="1450"/>
      <x v="74"/>
    </i>
    <i r="1">
      <x v="11"/>
      <x v="1283"/>
      <x v="1451"/>
      <x v="74"/>
    </i>
    <i r="1">
      <x v="12"/>
      <x v="1284"/>
      <x v="1452"/>
      <x v="20"/>
    </i>
    <i r="1">
      <x v="13"/>
      <x v="1285"/>
      <x v="1453"/>
      <x v="73"/>
    </i>
    <i r="1">
      <x v="15"/>
      <x v="1286"/>
      <x v="1454"/>
      <x v="74"/>
    </i>
    <i r="1">
      <x v="16"/>
      <x v="1287"/>
      <x v="1455"/>
      <x v="74"/>
    </i>
    <i r="1">
      <x v="17"/>
      <x v="1288"/>
      <x v="1456"/>
      <x v="74"/>
    </i>
    <i r="1">
      <x v="20"/>
      <x v="1289"/>
      <x v="1457"/>
      <x v="74"/>
    </i>
    <i r="1">
      <x v="21"/>
      <x v="1290"/>
      <x v="1458"/>
      <x v="74"/>
    </i>
    <i r="1">
      <x v="27"/>
      <x v="1291"/>
      <x v="1459"/>
      <x v="73"/>
    </i>
    <i r="1">
      <x v="30"/>
      <x v="1292"/>
      <x v="1460"/>
      <x v="74"/>
    </i>
    <i r="1">
      <x v="31"/>
      <x v="1293"/>
      <x v="1461"/>
      <x v="74"/>
    </i>
    <i r="1">
      <x v="32"/>
      <x v="1294"/>
      <x v="1462"/>
      <x v="74"/>
    </i>
    <i r="1">
      <x v="35"/>
      <x v="1295"/>
      <x v="1463"/>
      <x v="49"/>
    </i>
    <i r="1">
      <x v="36"/>
      <x v="597"/>
      <x v="1464"/>
      <x v="74"/>
    </i>
    <i r="1">
      <x v="37"/>
      <x/>
      <x/>
      <x/>
    </i>
    <i t="default">
      <x v="129"/>
    </i>
    <i>
      <x v="131"/>
      <x v="1"/>
      <x v="1045"/>
      <x v="1164"/>
      <x v="70"/>
    </i>
    <i t="default">
      <x v="131"/>
    </i>
    <i>
      <x v="133"/>
      <x v="1"/>
      <x v="1296"/>
      <x v="1465"/>
      <x v="64"/>
    </i>
    <i r="1">
      <x v="2"/>
      <x v="1297"/>
      <x v="1466"/>
      <x v="139"/>
    </i>
    <i t="default">
      <x v="133"/>
    </i>
    <i>
      <x v="136"/>
      <x v="1"/>
      <x v="1298"/>
      <x v="1467"/>
      <x v="22"/>
    </i>
    <i r="1">
      <x v="4"/>
      <x v="1299"/>
      <x v="1468"/>
      <x v="20"/>
    </i>
    <i t="default">
      <x v="136"/>
    </i>
    <i>
      <x v="139"/>
      <x v="1"/>
      <x v="262"/>
      <x v="271"/>
      <x v="33"/>
    </i>
    <i r="1">
      <x v="3"/>
      <x v="263"/>
      <x v="272"/>
      <x v="33"/>
    </i>
    <i r="1">
      <x v="4"/>
      <x v="264"/>
      <x v="273"/>
      <x v="14"/>
    </i>
    <i r="1">
      <x v="6"/>
      <x v="265"/>
      <x v="274"/>
      <x v="39"/>
    </i>
    <i r="1">
      <x v="8"/>
      <x v="266"/>
      <x v="275"/>
      <x v="20"/>
    </i>
    <i r="1">
      <x v="9"/>
      <x v="267"/>
      <x v="276"/>
      <x v="20"/>
    </i>
    <i r="1">
      <x v="10"/>
      <x v="268"/>
      <x v="277"/>
      <x v="10"/>
    </i>
    <i r="1">
      <x v="11"/>
      <x v="269"/>
      <x v="278"/>
      <x v="20"/>
    </i>
    <i r="1">
      <x v="13"/>
      <x v="270"/>
      <x v="279"/>
      <x v="10"/>
    </i>
    <i r="1">
      <x v="18"/>
      <x v="271"/>
      <x v="280"/>
      <x v="20"/>
    </i>
    <i r="1">
      <x v="20"/>
      <x v="272"/>
      <x v="281"/>
      <x v="33"/>
    </i>
    <i r="1">
      <x v="21"/>
      <x v="273"/>
      <x v="282"/>
      <x v="33"/>
    </i>
    <i r="1">
      <x v="22"/>
      <x v="274"/>
      <x v="283"/>
      <x v="16"/>
    </i>
    <i r="1">
      <x v="23"/>
      <x v="275"/>
      <x v="284"/>
      <x v="33"/>
    </i>
    <i r="1">
      <x v="24"/>
      <x v="276"/>
      <x v="285"/>
      <x v="12"/>
    </i>
    <i r="1">
      <x v="25"/>
      <x v="277"/>
      <x v="286"/>
      <x v="33"/>
    </i>
    <i r="1">
      <x v="26"/>
      <x v="278"/>
      <x v="287"/>
      <x v="10"/>
    </i>
    <i r="1">
      <x v="27"/>
      <x/>
      <x/>
      <x/>
    </i>
    <i r="1">
      <x v="28"/>
      <x/>
      <x/>
      <x/>
    </i>
    <i t="default">
      <x v="139"/>
    </i>
    <i>
      <x v="140"/>
      <x v="4"/>
      <x v="591"/>
      <x v="632"/>
      <x v="26"/>
    </i>
    <i r="1">
      <x v="8"/>
      <x v="592"/>
      <x v="633"/>
      <x v="45"/>
    </i>
    <i r="1">
      <x v="9"/>
      <x v="593"/>
      <x v="634"/>
      <x v="56"/>
    </i>
    <i r="1">
      <x v="14"/>
      <x v="594"/>
      <x v="635"/>
      <x v="19"/>
    </i>
    <i r="1">
      <x v="15"/>
      <x v="595"/>
      <x v="636"/>
      <x v="43"/>
    </i>
    <i r="1">
      <x v="21"/>
      <x v="596"/>
      <x v="637"/>
      <x v="50"/>
    </i>
    <i r="1">
      <x v="23"/>
      <x v="597"/>
      <x v="638"/>
      <x v="45"/>
    </i>
    <i r="1">
      <x v="25"/>
      <x v="598"/>
      <x v="639"/>
      <x v="20"/>
    </i>
    <i r="1">
      <x v="26"/>
      <x v="599"/>
      <x v="640"/>
      <x v="45"/>
    </i>
    <i r="1">
      <x v="28"/>
      <x v="600"/>
      <x v="641"/>
      <x v="57"/>
    </i>
    <i r="1">
      <x v="34"/>
      <x v="601"/>
      <x v="642"/>
      <x v="26"/>
    </i>
    <i r="1">
      <x v="35"/>
      <x v="602"/>
      <x v="643"/>
      <x v="26"/>
    </i>
    <i r="1">
      <x v="36"/>
      <x v="603"/>
      <x v="644"/>
      <x v="26"/>
    </i>
    <i r="1">
      <x v="38"/>
      <x v="604"/>
      <x v="645"/>
      <x v="19"/>
    </i>
    <i r="1">
      <x v="43"/>
      <x v="605"/>
      <x v="646"/>
      <x v="45"/>
    </i>
    <i r="1">
      <x v="44"/>
      <x v="485"/>
      <x v="647"/>
      <x v="45"/>
    </i>
    <i r="1">
      <x v="46"/>
      <x v="606"/>
      <x v="648"/>
      <x v="45"/>
    </i>
    <i r="1">
      <x v="47"/>
      <x v="607"/>
      <x v="649"/>
      <x v="54"/>
    </i>
    <i t="default">
      <x v="140"/>
    </i>
    <i>
      <x v="142"/>
      <x v="1"/>
      <x v="1192"/>
      <x v="1347"/>
      <x v="134"/>
    </i>
    <i r="1">
      <x v="3"/>
      <x v="1193"/>
      <x v="1348"/>
      <x v="20"/>
    </i>
    <i r="1">
      <x v="6"/>
      <x v="1194"/>
      <x v="1349"/>
      <x v="134"/>
    </i>
    <i r="1">
      <x v="8"/>
      <x v="1195"/>
      <x v="1350"/>
      <x v="113"/>
    </i>
    <i r="1">
      <x v="10"/>
      <x v="1196"/>
      <x v="1351"/>
      <x v="134"/>
    </i>
    <i r="1">
      <x v="11"/>
      <x v="1197"/>
      <x v="1352"/>
      <x v="19"/>
    </i>
    <i r="1">
      <x v="12"/>
      <x v="1198"/>
      <x v="1353"/>
      <x v="134"/>
    </i>
    <i r="1">
      <x v="13"/>
      <x v="1199"/>
      <x v="1354"/>
      <x v="20"/>
    </i>
    <i r="1">
      <x v="14"/>
      <x v="1200"/>
      <x v="1355"/>
      <x v="20"/>
    </i>
    <i r="1">
      <x v="15"/>
      <x v="1201"/>
      <x v="1356"/>
      <x v="134"/>
    </i>
    <i r="1">
      <x v="16"/>
      <x v="1202"/>
      <x v="1357"/>
      <x v="134"/>
    </i>
    <i t="default">
      <x v="142"/>
    </i>
    <i>
      <x v="144"/>
      <x v="1"/>
      <x v="926"/>
      <x v="1008"/>
      <x v="91"/>
    </i>
    <i r="1">
      <x v="3"/>
      <x v="927"/>
      <x v="1009"/>
      <x v="83"/>
    </i>
    <i r="1">
      <x v="4"/>
      <x v="928"/>
      <x v="1010"/>
      <x v="83"/>
    </i>
    <i r="1">
      <x v="5"/>
      <x v="929"/>
      <x v="1011"/>
      <x v="90"/>
    </i>
    <i r="1">
      <x v="6"/>
      <x v="930"/>
      <x v="1012"/>
      <x v="83"/>
    </i>
    <i r="1">
      <x v="9"/>
      <x v="411"/>
      <x v="1013"/>
      <x v="82"/>
    </i>
    <i r="1">
      <x v="11"/>
      <x v="931"/>
      <x v="1014"/>
      <x v="82"/>
    </i>
    <i r="1">
      <x v="12"/>
      <x v="932"/>
      <x v="1015"/>
      <x v="83"/>
    </i>
    <i r="1">
      <x v="13"/>
      <x v="933"/>
      <x v="1016"/>
      <x v="83"/>
    </i>
    <i r="1">
      <x v="18"/>
      <x v="32"/>
      <x v="1017"/>
      <x v="20"/>
    </i>
    <i r="1">
      <x v="19"/>
      <x v="207"/>
      <x v="1018"/>
      <x v="92"/>
    </i>
    <i r="1">
      <x v="20"/>
      <x v="236"/>
      <x v="1019"/>
      <x v="83"/>
    </i>
    <i r="1">
      <x v="21"/>
      <x v="466"/>
      <x v="1020"/>
      <x v="83"/>
    </i>
    <i r="1">
      <x v="22"/>
      <x v="934"/>
      <x v="1021"/>
      <x v="90"/>
    </i>
    <i r="1">
      <x v="25"/>
      <x v="935"/>
      <x v="1022"/>
      <x v="83"/>
    </i>
    <i r="1">
      <x v="26"/>
      <x v="936"/>
      <x v="1023"/>
      <x v="83"/>
    </i>
    <i r="1">
      <x v="27"/>
      <x v="937"/>
      <x v="1024"/>
      <x v="92"/>
    </i>
    <i r="1">
      <x v="28"/>
      <x v="938"/>
      <x v="1025"/>
      <x v="83"/>
    </i>
    <i r="1">
      <x v="29"/>
      <x v="939"/>
      <x v="1026"/>
      <x v="83"/>
    </i>
    <i r="1">
      <x v="30"/>
      <x v="940"/>
      <x v="1027"/>
      <x v="83"/>
    </i>
    <i r="1">
      <x v="31"/>
      <x/>
      <x/>
      <x/>
    </i>
    <i r="1">
      <x v="32"/>
      <x/>
      <x/>
      <x/>
    </i>
    <i t="default">
      <x v="144"/>
    </i>
    <i>
      <x v="145"/>
      <x v="1"/>
      <x v="1203"/>
      <x v="1358"/>
      <x v="125"/>
    </i>
    <i r="1">
      <x v="2"/>
      <x v="764"/>
      <x v="1359"/>
      <x v="19"/>
    </i>
    <i r="1">
      <x v="3"/>
      <x v="1075"/>
      <x v="1360"/>
      <x v="128"/>
    </i>
    <i r="1">
      <x v="7"/>
      <x v="1204"/>
      <x v="1361"/>
      <x v="127"/>
    </i>
    <i r="1">
      <x v="10"/>
      <x v="895"/>
      <x v="1362"/>
      <x v="19"/>
    </i>
    <i r="1">
      <x v="11"/>
      <x v="1205"/>
      <x v="1363"/>
      <x v="127"/>
    </i>
    <i t="default">
      <x v="145"/>
    </i>
    <i>
      <x v="149"/>
      <x v="1"/>
      <x v="279"/>
      <x v="288"/>
      <x v="10"/>
    </i>
    <i r="1">
      <x v="2"/>
      <x v="280"/>
      <x v="289"/>
      <x v="11"/>
    </i>
    <i t="default">
      <x v="149"/>
    </i>
    <i>
      <x v="150"/>
      <x v="4"/>
      <x v="1046"/>
      <x v="1165"/>
      <x v="70"/>
    </i>
    <i r="1">
      <x v="5"/>
      <x v="199"/>
      <x v="1166"/>
      <x v="68"/>
    </i>
    <i r="1">
      <x v="11"/>
      <x v="333"/>
      <x v="1167"/>
      <x v="70"/>
    </i>
    <i t="default">
      <x v="150"/>
    </i>
    <i>
      <x v="152"/>
      <x v="1"/>
      <x v="1300"/>
      <x v="1469"/>
      <x v="99"/>
    </i>
    <i r="1">
      <x v="2"/>
      <x v="1301"/>
      <x v="1470"/>
      <x v="139"/>
    </i>
    <i t="default">
      <x v="152"/>
    </i>
    <i>
      <x v="153"/>
      <x v="1"/>
      <x v="942"/>
      <x v="1029"/>
      <x v="88"/>
    </i>
    <i r="1">
      <x v="3"/>
      <x v="943"/>
      <x v="1030"/>
      <x v="88"/>
    </i>
    <i r="1">
      <x v="4"/>
      <x v="944"/>
      <x v="1031"/>
      <x v="88"/>
    </i>
    <i r="1">
      <x v="6"/>
      <x v="945"/>
      <x v="1032"/>
      <x v="88"/>
    </i>
    <i t="default">
      <x v="153"/>
    </i>
    <i>
      <x v="154"/>
      <x v="2"/>
      <x v="946"/>
      <x v="1033"/>
      <x v="93"/>
    </i>
    <i r="1">
      <x v="4"/>
      <x v="947"/>
      <x v="1034"/>
      <x v="94"/>
    </i>
    <i t="default">
      <x v="154"/>
    </i>
    <i>
      <x v="155"/>
      <x v="1"/>
      <x v="941"/>
      <x v="1028"/>
      <x v="78"/>
    </i>
    <i t="default">
      <x v="155"/>
    </i>
    <i>
      <x v="156"/>
      <x v="1"/>
      <x v="281"/>
      <x v="290"/>
      <x v="27"/>
    </i>
    <i r="1">
      <x v="2"/>
      <x v="282"/>
      <x v="291"/>
      <x v="20"/>
    </i>
    <i r="1">
      <x v="3"/>
      <x v="283"/>
      <x v="292"/>
      <x v="20"/>
    </i>
    <i r="1">
      <x v="5"/>
      <x v="284"/>
      <x v="293"/>
      <x v="2"/>
    </i>
    <i r="1">
      <x v="8"/>
      <x v="285"/>
      <x v="294"/>
      <x v="2"/>
    </i>
    <i t="default">
      <x v="156"/>
    </i>
    <i>
      <x v="157"/>
      <x v="1"/>
      <x v="1206"/>
      <x v="1364"/>
      <x v="128"/>
    </i>
    <i t="default">
      <x v="157"/>
    </i>
    <i>
      <x v="158"/>
      <x v="2"/>
      <x v="286"/>
      <x v="295"/>
      <x v="16"/>
    </i>
    <i r="1">
      <x v="11"/>
      <x v="287"/>
      <x v="296"/>
      <x v="16"/>
    </i>
    <i r="1">
      <x v="15"/>
      <x v="288"/>
      <x v="297"/>
      <x v="18"/>
    </i>
    <i r="1">
      <x v="16"/>
      <x v="289"/>
      <x v="298"/>
      <x v="15"/>
    </i>
    <i r="1">
      <x v="19"/>
      <x v="290"/>
      <x v="299"/>
      <x v="3"/>
    </i>
    <i r="1">
      <x v="20"/>
      <x v="291"/>
      <x v="300"/>
      <x v="40"/>
    </i>
    <i t="default">
      <x v="158"/>
    </i>
    <i>
      <x v="159"/>
      <x v="1"/>
      <x v="1047"/>
      <x v="1168"/>
      <x v="97"/>
    </i>
    <i r="1">
      <x v="3"/>
      <x v="56"/>
      <x v="1169"/>
      <x v="20"/>
    </i>
    <i r="1">
      <x v="6"/>
      <x v="1048"/>
      <x v="1170"/>
      <x v="97"/>
    </i>
    <i r="1">
      <x v="7"/>
      <x v="1049"/>
      <x v="1171"/>
      <x v="101"/>
    </i>
    <i r="1">
      <x v="9"/>
      <x v="1050"/>
      <x v="1172"/>
      <x v="101"/>
    </i>
    <i r="1">
      <x v="12"/>
      <x v="63"/>
      <x v="1173"/>
      <x v="97"/>
    </i>
    <i r="1">
      <x v="14"/>
      <x v="966"/>
      <x v="1174"/>
      <x v="102"/>
    </i>
    <i r="1">
      <x v="15"/>
      <x v="1051"/>
      <x v="1175"/>
      <x v="101"/>
    </i>
    <i r="1">
      <x v="16"/>
      <x v="56"/>
      <x v="1176"/>
      <x v="20"/>
    </i>
    <i r="1">
      <x v="19"/>
      <x v="1052"/>
      <x v="1177"/>
      <x v="97"/>
    </i>
    <i r="1">
      <x v="20"/>
      <x v="783"/>
      <x v="1178"/>
      <x v="97"/>
    </i>
    <i r="1">
      <x v="21"/>
      <x v="1053"/>
      <x v="1179"/>
      <x v="97"/>
    </i>
    <i r="1">
      <x v="27"/>
      <x v="1054"/>
      <x v="1180"/>
      <x v="103"/>
    </i>
    <i r="1">
      <x v="30"/>
      <x v="1055"/>
      <x v="1181"/>
      <x v="104"/>
    </i>
    <i r="1">
      <x v="31"/>
      <x v="1009"/>
      <x v="1182"/>
      <x v="97"/>
    </i>
    <i r="1">
      <x v="32"/>
      <x v="674"/>
      <x v="1183"/>
      <x v="105"/>
    </i>
    <i r="1">
      <x v="35"/>
      <x v="563"/>
      <x v="1184"/>
      <x v="97"/>
    </i>
    <i r="1">
      <x v="36"/>
      <x v="1056"/>
      <x v="1185"/>
      <x v="97"/>
    </i>
    <i r="1">
      <x v="37"/>
      <x v="482"/>
      <x v="1186"/>
      <x v="20"/>
    </i>
    <i r="1">
      <x v="39"/>
      <x v="1057"/>
      <x v="1187"/>
      <x v="20"/>
    </i>
    <i r="1">
      <x v="41"/>
      <x v="1058"/>
      <x v="1188"/>
      <x v="97"/>
    </i>
    <i r="1">
      <x v="44"/>
      <x v="1059"/>
      <x v="1189"/>
      <x v="97"/>
    </i>
    <i r="1">
      <x v="45"/>
      <x v="1060"/>
      <x v="1190"/>
      <x v="101"/>
    </i>
    <i r="1">
      <x v="46"/>
      <x v="928"/>
      <x v="1191"/>
      <x v="101"/>
    </i>
    <i r="1">
      <x v="47"/>
      <x v="1061"/>
      <x v="1192"/>
      <x v="71"/>
    </i>
    <i r="1">
      <x v="50"/>
      <x v="1064"/>
      <x v="1195"/>
      <x v="101"/>
    </i>
    <i r="1">
      <x v="51"/>
      <x v="1065"/>
      <x v="1196"/>
      <x v="101"/>
    </i>
    <i r="1">
      <x v="69"/>
      <x v="1063"/>
      <x v="1194"/>
      <x v="19"/>
    </i>
    <i r="1">
      <x v="70"/>
      <x v="1062"/>
      <x v="1193"/>
      <x v="101"/>
    </i>
    <i r="1">
      <x v="73"/>
      <x v="32"/>
      <x v="1197"/>
      <x v="106"/>
    </i>
    <i t="default">
      <x v="159"/>
    </i>
    <i>
      <x v="160"/>
      <x v="2"/>
      <x v="1068"/>
      <x v="1201"/>
      <x v="108"/>
    </i>
    <i r="1">
      <x v="3"/>
      <x v="1069"/>
      <x v="1202"/>
      <x v="108"/>
    </i>
    <i r="1">
      <x v="4"/>
      <x v="1070"/>
      <x v="1203"/>
      <x v="108"/>
    </i>
    <i r="1">
      <x v="5"/>
      <x v="1071"/>
      <x v="1204"/>
      <x v="20"/>
    </i>
    <i r="1">
      <x v="6"/>
      <x v="1072"/>
      <x v="1205"/>
      <x v="108"/>
    </i>
    <i r="1">
      <x v="7"/>
      <x v="624"/>
      <x v="1206"/>
      <x v="109"/>
    </i>
    <i r="1">
      <x v="8"/>
      <x v="1073"/>
      <x v="1207"/>
      <x v="20"/>
    </i>
    <i r="1">
      <x v="9"/>
      <x v="1074"/>
      <x v="1208"/>
      <x v="108"/>
    </i>
    <i r="1">
      <x v="10"/>
      <x v="1075"/>
      <x v="1209"/>
      <x v="96"/>
    </i>
    <i r="1">
      <x v="11"/>
      <x v="1076"/>
      <x v="1210"/>
      <x v="108"/>
    </i>
    <i r="1">
      <x v="12"/>
      <x v="1077"/>
      <x v="1211"/>
      <x v="108"/>
    </i>
    <i r="1">
      <x v="13"/>
      <x v="1078"/>
      <x v="1212"/>
      <x v="109"/>
    </i>
    <i r="1">
      <x v="15"/>
      <x v="1079"/>
      <x v="1213"/>
      <x v="110"/>
    </i>
    <i r="1">
      <x v="16"/>
      <x v="788"/>
      <x v="1214"/>
      <x v="108"/>
    </i>
    <i r="1">
      <x v="18"/>
      <x v="1080"/>
      <x v="1215"/>
      <x v="109"/>
    </i>
    <i r="1">
      <x v="19"/>
      <x v="1081"/>
      <x v="1216"/>
      <x v="20"/>
    </i>
    <i r="1">
      <x v="20"/>
      <x v="1082"/>
      <x v="1217"/>
      <x v="102"/>
    </i>
    <i r="1">
      <x v="21"/>
      <x v="1083"/>
      <x v="1218"/>
      <x v="109"/>
    </i>
    <i r="1">
      <x v="22"/>
      <x v="1084"/>
      <x v="1219"/>
      <x v="20"/>
    </i>
    <i r="1">
      <x v="23"/>
      <x v="561"/>
      <x v="1220"/>
      <x v="102"/>
    </i>
    <i r="1">
      <x v="24"/>
      <x v="1085"/>
      <x v="1221"/>
      <x v="20"/>
    </i>
    <i r="1">
      <x v="25"/>
      <x v="113"/>
      <x v="1222"/>
      <x v="109"/>
    </i>
    <i r="1">
      <x v="27"/>
      <x v="737"/>
      <x v="1223"/>
      <x v="109"/>
    </i>
    <i r="1">
      <x v="29"/>
      <x v="1086"/>
      <x v="1224"/>
      <x v="102"/>
    </i>
    <i r="1">
      <x v="30"/>
      <x v="151"/>
      <x v="1225"/>
      <x v="20"/>
    </i>
    <i r="1">
      <x v="31"/>
      <x v="615"/>
      <x v="1226"/>
      <x v="108"/>
    </i>
    <i r="1">
      <x v="32"/>
      <x v="1087"/>
      <x v="1227"/>
      <x v="110"/>
    </i>
    <i r="1">
      <x v="33"/>
      <x v="1088"/>
      <x v="1228"/>
      <x v="20"/>
    </i>
    <i r="1">
      <x v="34"/>
      <x/>
      <x/>
      <x/>
    </i>
    <i r="1">
      <x v="35"/>
      <x/>
      <x/>
      <x/>
    </i>
    <i t="default">
      <x v="160"/>
    </i>
    <i>
      <x v="161"/>
      <x v="1"/>
      <x v="1066"/>
      <x v="1198"/>
      <x v="107"/>
    </i>
    <i r="1">
      <x v="2"/>
      <x v="191"/>
      <x v="1199"/>
      <x v="107"/>
    </i>
    <i r="1">
      <x v="3"/>
      <x v="1067"/>
      <x v="1200"/>
      <x v="107"/>
    </i>
    <i t="default">
      <x v="161"/>
    </i>
    <i>
      <x v="163"/>
      <x v="1"/>
      <x v="1207"/>
      <x v="1365"/>
      <x v="113"/>
    </i>
    <i r="1">
      <x v="2"/>
      <x v="1208"/>
      <x v="1366"/>
      <x v="112"/>
    </i>
    <i r="1">
      <x v="3"/>
      <x v="1209"/>
      <x v="1367"/>
      <x v="112"/>
    </i>
    <i r="1">
      <x v="4"/>
      <x v="1210"/>
      <x v="1368"/>
      <x v="134"/>
    </i>
    <i r="1">
      <x v="6"/>
      <x v="1211"/>
      <x v="1369"/>
      <x v="114"/>
    </i>
    <i r="1">
      <x v="7"/>
      <x v="1212"/>
      <x v="1370"/>
      <x v="113"/>
    </i>
    <i r="1">
      <x v="8"/>
      <x v="1213"/>
      <x v="1371"/>
      <x v="113"/>
    </i>
    <i r="1">
      <x v="9"/>
      <x v="1214"/>
      <x v="1372"/>
      <x v="134"/>
    </i>
    <i t="default">
      <x v="163"/>
    </i>
    <i>
      <x v="164"/>
      <x v="2"/>
      <x v="608"/>
      <x v="650"/>
      <x v="58"/>
    </i>
    <i r="1">
      <x v="6"/>
      <x v="609"/>
      <x v="651"/>
      <x v="41"/>
    </i>
    <i r="1">
      <x v="8"/>
      <x v="610"/>
      <x v="652"/>
      <x v="58"/>
    </i>
    <i r="1">
      <x v="14"/>
      <x v="611"/>
      <x v="653"/>
      <x v="41"/>
    </i>
    <i r="1">
      <x v="15"/>
      <x v="612"/>
      <x v="654"/>
      <x v="59"/>
    </i>
    <i r="1">
      <x v="16"/>
      <x v="613"/>
      <x v="655"/>
      <x v="60"/>
    </i>
    <i r="1">
      <x v="20"/>
      <x v="614"/>
      <x v="656"/>
      <x v="58"/>
    </i>
    <i r="1">
      <x v="21"/>
      <x v="615"/>
      <x v="657"/>
      <x v="41"/>
    </i>
    <i r="1">
      <x v="22"/>
      <x v="616"/>
      <x v="658"/>
      <x v="48"/>
    </i>
    <i t="default">
      <x v="164"/>
    </i>
    <i>
      <x v="165"/>
      <x v="1"/>
      <x v="617"/>
      <x v="659"/>
      <x v="61"/>
    </i>
    <i r="1">
      <x v="2"/>
      <x v="618"/>
      <x v="660"/>
      <x v="47"/>
    </i>
    <i r="1">
      <x v="3"/>
      <x v="619"/>
      <x v="661"/>
      <x v="41"/>
    </i>
    <i r="1">
      <x v="4"/>
      <x v="620"/>
      <x v="662"/>
      <x v="62"/>
    </i>
    <i r="1">
      <x v="5"/>
      <x v="621"/>
      <x v="663"/>
      <x v="58"/>
    </i>
    <i r="1">
      <x v="6"/>
      <x v="622"/>
      <x v="664"/>
      <x v="41"/>
    </i>
    <i r="1">
      <x v="7"/>
      <x v="32"/>
      <x v="665"/>
      <x v="41"/>
    </i>
    <i r="1">
      <x v="8"/>
      <x v="623"/>
      <x v="666"/>
      <x v="41"/>
    </i>
    <i r="1">
      <x v="9"/>
      <x v="624"/>
      <x v="667"/>
      <x v="58"/>
    </i>
    <i r="1">
      <x v="10"/>
      <x v="625"/>
      <x v="668"/>
      <x v="41"/>
    </i>
    <i r="1">
      <x v="11"/>
      <x v="626"/>
      <x v="669"/>
      <x v="58"/>
    </i>
    <i r="1">
      <x v="12"/>
      <x v="627"/>
      <x v="670"/>
      <x v="58"/>
    </i>
    <i r="1">
      <x v="13"/>
      <x v="628"/>
      <x v="671"/>
      <x v="41"/>
    </i>
    <i r="1">
      <x v="14"/>
      <x v="629"/>
      <x v="672"/>
      <x v="41"/>
    </i>
    <i r="1">
      <x v="15"/>
      <x v="630"/>
      <x v="673"/>
      <x v="41"/>
    </i>
    <i r="1">
      <x v="16"/>
      <x v="631"/>
      <x v="674"/>
      <x v="41"/>
    </i>
    <i r="1">
      <x v="17"/>
      <x v="632"/>
      <x v="675"/>
      <x v="41"/>
    </i>
    <i r="1">
      <x v="18"/>
      <x v="624"/>
      <x v="676"/>
      <x v="41"/>
    </i>
    <i r="1">
      <x v="19"/>
      <x v="633"/>
      <x v="677"/>
      <x v="58"/>
    </i>
    <i r="1">
      <x v="21"/>
      <x v="634"/>
      <x v="678"/>
      <x v="48"/>
    </i>
    <i r="1">
      <x v="23"/>
      <x v="635"/>
      <x v="679"/>
      <x v="41"/>
    </i>
    <i r="1">
      <x v="25"/>
      <x v="636"/>
      <x v="680"/>
      <x v="22"/>
    </i>
    <i r="1">
      <x v="26"/>
      <x v="637"/>
      <x v="681"/>
      <x v="63"/>
    </i>
    <i r="1">
      <x v="27"/>
      <x v="638"/>
      <x v="682"/>
      <x v="63"/>
    </i>
    <i r="1">
      <x v="28"/>
      <x v="639"/>
      <x v="683"/>
      <x v="41"/>
    </i>
    <i r="1">
      <x v="29"/>
      <x v="640"/>
      <x v="684"/>
      <x v="22"/>
    </i>
    <i r="1">
      <x v="30"/>
      <x v="641"/>
      <x v="685"/>
      <x v="64"/>
    </i>
    <i r="1">
      <x v="31"/>
      <x v="642"/>
      <x v="686"/>
      <x v="58"/>
    </i>
    <i r="1">
      <x v="32"/>
      <x v="643"/>
      <x v="687"/>
      <x v="58"/>
    </i>
    <i r="1">
      <x v="34"/>
      <x v="473"/>
      <x v="688"/>
      <x v="41"/>
    </i>
    <i r="1">
      <x v="37"/>
      <x v="644"/>
      <x v="689"/>
      <x v="41"/>
    </i>
    <i r="1">
      <x v="38"/>
      <x v="645"/>
      <x v="690"/>
      <x v="41"/>
    </i>
    <i r="1">
      <x v="39"/>
      <x v="646"/>
      <x v="691"/>
      <x v="65"/>
    </i>
    <i r="1">
      <x v="40"/>
      <x v="647"/>
      <x v="692"/>
      <x v="41"/>
    </i>
    <i r="1">
      <x v="41"/>
      <x v="648"/>
      <x v="693"/>
      <x v="41"/>
    </i>
    <i r="1">
      <x v="42"/>
      <x v="371"/>
      <x v="694"/>
      <x v="41"/>
    </i>
    <i r="1">
      <x v="43"/>
      <x v="649"/>
      <x v="695"/>
      <x v="41"/>
    </i>
    <i r="1">
      <x v="44"/>
      <x v="650"/>
      <x v="696"/>
      <x v="41"/>
    </i>
    <i r="1">
      <x v="45"/>
      <x v="651"/>
      <x v="697"/>
      <x v="14"/>
    </i>
    <i r="1">
      <x v="46"/>
      <x/>
      <x/>
      <x/>
    </i>
    <i r="1">
      <x v="47"/>
      <x/>
      <x/>
      <x/>
    </i>
    <i t="default">
      <x v="165"/>
    </i>
    <i>
      <x v="166"/>
      <x v="1"/>
      <x v="652"/>
      <x v="698"/>
      <x v="61"/>
    </i>
    <i r="1">
      <x v="2"/>
      <x v="653"/>
      <x v="699"/>
      <x v="41"/>
    </i>
    <i r="1">
      <x v="4"/>
      <x v="654"/>
      <x v="700"/>
      <x v="20"/>
    </i>
    <i r="1">
      <x v="5"/>
      <x v="655"/>
      <x v="701"/>
      <x v="42"/>
    </i>
    <i r="1">
      <x v="8"/>
      <x v="656"/>
      <x v="702"/>
      <x v="66"/>
    </i>
    <i r="1">
      <x v="9"/>
      <x/>
      <x/>
      <x/>
    </i>
    <i r="1">
      <x v="10"/>
      <x/>
      <x/>
      <x/>
    </i>
    <i t="default">
      <x v="166"/>
    </i>
    <i>
      <x v="167"/>
      <x v="2"/>
      <x v="657"/>
      <x v="703"/>
      <x v="63"/>
    </i>
    <i r="1">
      <x v="3"/>
      <x v="94"/>
      <x v="704"/>
      <x v="41"/>
    </i>
    <i r="1">
      <x v="5"/>
      <x v="658"/>
      <x v="705"/>
      <x v="48"/>
    </i>
    <i r="1">
      <x v="6"/>
      <x v="659"/>
      <x v="706"/>
      <x v="41"/>
    </i>
    <i r="1">
      <x v="7"/>
      <x v="660"/>
      <x v="707"/>
      <x v="58"/>
    </i>
    <i r="1">
      <x v="8"/>
      <x v="661"/>
      <x v="708"/>
      <x v="41"/>
    </i>
    <i r="1">
      <x v="9"/>
      <x v="662"/>
      <x v="709"/>
      <x v="41"/>
    </i>
    <i r="1">
      <x v="10"/>
      <x v="663"/>
      <x v="710"/>
      <x v="41"/>
    </i>
    <i r="1">
      <x v="12"/>
      <x v="664"/>
      <x v="711"/>
      <x v="58"/>
    </i>
    <i r="1">
      <x v="13"/>
      <x v="665"/>
      <x v="712"/>
      <x v="41"/>
    </i>
    <i r="1">
      <x v="16"/>
      <x v="666"/>
      <x v="713"/>
      <x v="41"/>
    </i>
    <i r="1">
      <x v="17"/>
      <x v="667"/>
      <x v="714"/>
      <x v="48"/>
    </i>
    <i r="1">
      <x v="19"/>
      <x v="668"/>
      <x v="715"/>
      <x v="41"/>
    </i>
    <i r="1">
      <x v="20"/>
      <x v="669"/>
      <x v="716"/>
      <x v="41"/>
    </i>
    <i r="1">
      <x v="21"/>
      <x v="670"/>
      <x v="717"/>
      <x v="41"/>
    </i>
    <i r="1">
      <x v="23"/>
      <x v="352"/>
      <x v="718"/>
      <x v="58"/>
    </i>
    <i r="1">
      <x v="25"/>
      <x v="671"/>
      <x v="719"/>
      <x v="41"/>
    </i>
    <i r="1">
      <x v="26"/>
      <x v="672"/>
      <x v="720"/>
      <x v="47"/>
    </i>
    <i r="1">
      <x v="27"/>
      <x v="673"/>
      <x v="721"/>
      <x v="41"/>
    </i>
    <i r="1">
      <x v="28"/>
      <x v="674"/>
      <x v="722"/>
      <x v="41"/>
    </i>
    <i r="1">
      <x v="29"/>
      <x v="675"/>
      <x v="723"/>
      <x v="41"/>
    </i>
    <i r="1">
      <x v="30"/>
      <x v="676"/>
      <x v="724"/>
      <x v="41"/>
    </i>
    <i r="1">
      <x v="32"/>
      <x v="677"/>
      <x v="725"/>
      <x v="46"/>
    </i>
    <i r="1">
      <x v="33"/>
      <x v="678"/>
      <x v="726"/>
      <x v="41"/>
    </i>
    <i r="1">
      <x v="34"/>
      <x v="679"/>
      <x v="727"/>
      <x v="41"/>
    </i>
    <i r="1">
      <x v="35"/>
      <x v="680"/>
      <x v="728"/>
      <x v="41"/>
    </i>
    <i r="1">
      <x v="36"/>
      <x v="396"/>
      <x v="729"/>
      <x v="58"/>
    </i>
    <i r="1">
      <x v="37"/>
      <x v="681"/>
      <x v="730"/>
      <x v="58"/>
    </i>
    <i r="1">
      <x v="39"/>
      <x v="682"/>
      <x v="731"/>
      <x v="48"/>
    </i>
    <i r="1">
      <x v="41"/>
      <x v="240"/>
      <x v="732"/>
      <x v="43"/>
    </i>
    <i r="1">
      <x v="42"/>
      <x v="683"/>
      <x v="733"/>
      <x v="58"/>
    </i>
    <i r="1">
      <x v="43"/>
      <x/>
      <x/>
      <x/>
    </i>
    <i t="default">
      <x v="167"/>
    </i>
    <i>
      <x v="168"/>
      <x v="2"/>
      <x v="371"/>
      <x v="734"/>
      <x v="20"/>
    </i>
    <i r="1">
      <x v="4"/>
      <x v="684"/>
      <x v="735"/>
      <x v="20"/>
    </i>
    <i r="1">
      <x v="6"/>
      <x v="685"/>
      <x v="736"/>
      <x v="29"/>
    </i>
    <i r="1">
      <x v="7"/>
      <x/>
      <x/>
      <x/>
    </i>
    <i r="1">
      <x v="9"/>
      <x v="686"/>
      <x v="737"/>
      <x v="20"/>
    </i>
    <i r="1">
      <x v="11"/>
      <x v="687"/>
      <x v="738"/>
      <x v="29"/>
    </i>
    <i r="1">
      <x v="13"/>
      <x v="688"/>
      <x v="739"/>
      <x v="49"/>
    </i>
    <i r="1">
      <x v="15"/>
      <x v="689"/>
      <x v="740"/>
      <x v="20"/>
    </i>
    <i r="1">
      <x v="16"/>
      <x v="690"/>
      <x v="741"/>
      <x v="29"/>
    </i>
    <i r="1">
      <x v="17"/>
      <x v="691"/>
      <x v="742"/>
      <x v="45"/>
    </i>
    <i r="1">
      <x v="20"/>
      <x v="692"/>
      <x v="743"/>
      <x v="20"/>
    </i>
    <i r="1">
      <x v="21"/>
      <x v="693"/>
      <x v="744"/>
      <x v="20"/>
    </i>
    <i r="1">
      <x v="22"/>
      <x v="694"/>
      <x v="745"/>
      <x v="20"/>
    </i>
    <i r="1">
      <x v="23"/>
      <x v="695"/>
      <x v="746"/>
      <x v="67"/>
    </i>
    <i r="1">
      <x v="24"/>
      <x v="696"/>
      <x v="747"/>
      <x v="20"/>
    </i>
    <i r="1">
      <x v="25"/>
      <x/>
      <x/>
      <x/>
    </i>
    <i r="1">
      <x v="26"/>
      <x/>
      <x/>
      <x/>
    </i>
    <i r="1">
      <x v="27"/>
      <x/>
      <x/>
      <x/>
    </i>
    <i t="default">
      <x v="168"/>
    </i>
    <i>
      <x v="170"/>
      <x v="1"/>
      <x v="1089"/>
      <x v="1229"/>
      <x v="109"/>
    </i>
    <i r="1">
      <x v="2"/>
      <x v="1090"/>
      <x v="1230"/>
      <x v="109"/>
    </i>
    <i t="default">
      <x v="170"/>
    </i>
    <i>
      <x v="171"/>
      <x v="1"/>
      <x v="948"/>
      <x v="1035"/>
      <x v="91"/>
    </i>
    <i r="1">
      <x v="2"/>
      <x v="583"/>
      <x v="1036"/>
      <x v="83"/>
    </i>
    <i r="1">
      <x v="3"/>
      <x v="949"/>
      <x v="1037"/>
      <x v="87"/>
    </i>
    <i r="1">
      <x v="4"/>
      <x v="950"/>
      <x v="1038"/>
      <x v="83"/>
    </i>
    <i r="1">
      <x v="5"/>
      <x v="32"/>
      <x v="1039"/>
      <x v="87"/>
    </i>
    <i r="1">
      <x v="6"/>
      <x v="56"/>
      <x v="1040"/>
      <x v="82"/>
    </i>
    <i r="1">
      <x v="7"/>
      <x v="951"/>
      <x v="1041"/>
      <x v="87"/>
    </i>
    <i r="1">
      <x v="8"/>
      <x/>
      <x/>
      <x/>
    </i>
    <i r="1">
      <x v="9"/>
      <x/>
      <x/>
      <x/>
    </i>
    <i r="1">
      <x v="10"/>
      <x/>
      <x/>
      <x/>
    </i>
    <i r="1">
      <x v="11"/>
      <x v="952"/>
      <x v="1042"/>
      <x v="20"/>
    </i>
    <i r="1">
      <x v="12"/>
      <x v="734"/>
      <x v="1043"/>
      <x v="82"/>
    </i>
    <i r="1">
      <x v="13"/>
      <x/>
      <x/>
      <x/>
    </i>
    <i r="1">
      <x v="14"/>
      <x/>
      <x/>
      <x/>
    </i>
    <i r="1">
      <x v="15"/>
      <x/>
      <x/>
      <x/>
    </i>
    <i t="default">
      <x v="171"/>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44">
      <pivotArea field="3" type="button" dataOnly="0" labelOnly="1" outline="0" axis="axisRow" fieldPosition="0"/>
    </format>
    <format dxfId="243">
      <pivotArea field="4" type="button" dataOnly="0" labelOnly="1" outline="0" axis="axisRow" fieldPosition="1"/>
    </format>
    <format dxfId="242">
      <pivotArea field="16" type="button" dataOnly="0" labelOnly="1" outline="0" axis="axisRow" fieldPosition="2"/>
    </format>
    <format dxfId="241">
      <pivotArea field="17" type="button" dataOnly="0" labelOnly="1" outline="0" axis="axisRow" fieldPosition="3"/>
    </format>
    <format dxfId="240">
      <pivotArea field="18" type="button" dataOnly="0" labelOnly="1" outline="0" axis="axisRow" fieldPosition="4"/>
    </format>
    <format dxfId="239">
      <pivotArea dataOnly="0" labelOnly="1" outline="0" fieldPosition="0">
        <references count="1">
          <reference field="4294967294" count="4">
            <x v="0"/>
            <x v="1"/>
            <x v="2"/>
            <x v="3"/>
          </reference>
        </references>
      </pivotArea>
    </format>
    <format dxfId="238">
      <pivotArea type="all" dataOnly="0" outline="0" fieldPosition="0"/>
    </format>
    <format dxfId="237">
      <pivotArea outline="0" collapsedLevelsAreSubtotals="1" fieldPosition="0"/>
    </format>
    <format dxfId="236">
      <pivotArea type="origin" dataOnly="0" labelOnly="1" outline="0" fieldPosition="0"/>
    </format>
    <format dxfId="235">
      <pivotArea field="-2" type="button" dataOnly="0" labelOnly="1" outline="0" axis="axisCol" fieldPosition="0"/>
    </format>
    <format dxfId="234">
      <pivotArea type="topRight" dataOnly="0" labelOnly="1" outline="0" fieldPosition="0"/>
    </format>
    <format dxfId="233">
      <pivotArea field="3" type="button" dataOnly="0" labelOnly="1" outline="0" axis="axisRow" fieldPosition="0"/>
    </format>
    <format dxfId="232">
      <pivotArea field="4" type="button" dataOnly="0" labelOnly="1" outline="0" axis="axisRow" fieldPosition="1"/>
    </format>
    <format dxfId="231">
      <pivotArea field="16" type="button" dataOnly="0" labelOnly="1" outline="0" axis="axisRow" fieldPosition="2"/>
    </format>
    <format dxfId="230">
      <pivotArea field="17" type="button" dataOnly="0" labelOnly="1" outline="0" axis="axisRow" fieldPosition="3"/>
    </format>
    <format dxfId="229">
      <pivotArea field="18" type="button" dataOnly="0" labelOnly="1" outline="0" axis="axisRow" fieldPosition="4"/>
    </format>
    <format dxfId="228">
      <pivotArea dataOnly="0" labelOnly="1" grandRow="1" outline="0" fieldPosition="0"/>
    </format>
    <format dxfId="227">
      <pivotArea dataOnly="0" labelOnly="1" outline="0" fieldPosition="0">
        <references count="1">
          <reference field="4294967294" count="4">
            <x v="0"/>
            <x v="1"/>
            <x v="2"/>
            <x v="3"/>
          </reference>
        </references>
      </pivotArea>
    </format>
    <format dxfId="226">
      <pivotArea type="all" dataOnly="0" outline="0" fieldPosition="0"/>
    </format>
    <format dxfId="225">
      <pivotArea outline="0" collapsedLevelsAreSubtotals="1" fieldPosition="0"/>
    </format>
    <format dxfId="224">
      <pivotArea type="origin" dataOnly="0" labelOnly="1" outline="0" fieldPosition="0"/>
    </format>
    <format dxfId="223">
      <pivotArea field="-2" type="button" dataOnly="0" labelOnly="1" outline="0" axis="axisCol" fieldPosition="0"/>
    </format>
    <format dxfId="222">
      <pivotArea type="topRight" dataOnly="0" labelOnly="1" outline="0" fieldPosition="0"/>
    </format>
    <format dxfId="221">
      <pivotArea field="3" type="button" dataOnly="0" labelOnly="1" outline="0" axis="axisRow" fieldPosition="0"/>
    </format>
    <format dxfId="220">
      <pivotArea field="4" type="button" dataOnly="0" labelOnly="1" outline="0" axis="axisRow" fieldPosition="1"/>
    </format>
    <format dxfId="219">
      <pivotArea field="16" type="button" dataOnly="0" labelOnly="1" outline="0" axis="axisRow" fieldPosition="2"/>
    </format>
    <format dxfId="218">
      <pivotArea field="17" type="button" dataOnly="0" labelOnly="1" outline="0" axis="axisRow" fieldPosition="3"/>
    </format>
    <format dxfId="217">
      <pivotArea field="18" type="button" dataOnly="0" labelOnly="1" outline="0" axis="axisRow" fieldPosition="4"/>
    </format>
    <format dxfId="216">
      <pivotArea dataOnly="0" labelOnly="1" grandRow="1" outline="0" fieldPosition="0"/>
    </format>
    <format dxfId="215">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4:F149"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69">
      <pivotArea dataOnly="0" labelOnly="1" fieldPosition="0">
        <references count="1">
          <reference field="4" count="0"/>
        </references>
      </pivotArea>
    </format>
    <format dxfId="368">
      <pivotArea dataOnly="0" labelOnly="1" grandCol="1" outline="0" fieldPosition="0"/>
    </format>
    <format dxfId="367">
      <pivotArea collapsedLevelsAreSubtotals="1" fieldPosition="0">
        <references count="1">
          <reference field="4294967294" count="5">
            <x v="1"/>
            <x v="2"/>
            <x v="3"/>
            <x v="4"/>
            <x v="5"/>
          </reference>
        </references>
      </pivotArea>
    </format>
    <format dxfId="366">
      <pivotArea collapsedLevelsAreSubtotals="1" fieldPosition="0">
        <references count="1">
          <reference field="4294967294" count="1">
            <x v="0"/>
          </reference>
        </references>
      </pivotArea>
    </format>
    <format dxfId="365">
      <pivotArea collapsedLevelsAreSubtotals="1" fieldPosition="0">
        <references count="1">
          <reference field="4294967294" count="1">
            <x v="1"/>
          </reference>
        </references>
      </pivotArea>
    </format>
    <format dxfId="364">
      <pivotArea dataOnly="0" labelOnly="1" outline="0" fieldPosition="0">
        <references count="1">
          <reference field="4294967294" count="1">
            <x v="1"/>
          </reference>
        </references>
      </pivotArea>
    </format>
    <format dxfId="363">
      <pivotArea collapsedLevelsAreSubtotals="1" fieldPosition="0">
        <references count="1">
          <reference field="4294967294" count="1">
            <x v="0"/>
          </reference>
        </references>
      </pivotArea>
    </format>
    <format dxfId="362">
      <pivotArea dataOnly="0" labelOnly="1" outline="0" fieldPosition="0">
        <references count="1">
          <reference field="4294967294" count="1">
            <x v="0"/>
          </reference>
        </references>
      </pivotArea>
    </format>
    <format dxfId="361">
      <pivotArea type="all" dataOnly="0" outline="0" fieldPosition="0"/>
    </format>
    <format dxfId="360">
      <pivotArea collapsedLevelsAreSubtotals="1" fieldPosition="0">
        <references count="1">
          <reference field="4294967294" count="1">
            <x v="4"/>
          </reference>
        </references>
      </pivotArea>
    </format>
    <format dxfId="359">
      <pivotArea dataOnly="0" labelOnly="1" outline="0" fieldPosition="0">
        <references count="1">
          <reference field="4294967294" count="1">
            <x v="4"/>
          </reference>
        </references>
      </pivotArea>
    </format>
    <format dxfId="358">
      <pivotArea collapsedLevelsAreSubtotals="1" fieldPosition="0">
        <references count="1">
          <reference field="4294967294" count="1">
            <x v="2"/>
          </reference>
        </references>
      </pivotArea>
    </format>
    <format dxfId="357">
      <pivotArea dataOnly="0" labelOnly="1" outline="0" fieldPosition="0">
        <references count="1">
          <reference field="4294967294" count="1">
            <x v="2"/>
          </reference>
        </references>
      </pivotArea>
    </format>
    <format dxfId="356">
      <pivotArea collapsedLevelsAreSubtotals="1" fieldPosition="0">
        <references count="1">
          <reference field="4294967294" count="1">
            <x v="0"/>
          </reference>
        </references>
      </pivotArea>
    </format>
    <format dxfId="355">
      <pivotArea type="origin" dataOnly="0" labelOnly="1" outline="0" fieldPosition="0"/>
    </format>
    <format dxfId="354">
      <pivotArea field="-2" type="button" dataOnly="0" labelOnly="1" outline="0" axis="axisRow" fieldPosition="0"/>
    </format>
    <format dxfId="353">
      <pivotArea collapsedLevelsAreSubtotals="1" fieldPosition="0">
        <references count="1">
          <reference field="4294967294" count="7">
            <x v="1"/>
            <x v="2"/>
            <x v="3"/>
            <x v="4"/>
            <x v="5"/>
            <x v="10"/>
            <x v="12"/>
          </reference>
        </references>
      </pivotArea>
    </format>
    <format dxfId="352">
      <pivotArea collapsedLevelsAreSubtotals="1" fieldPosition="0">
        <references count="1">
          <reference field="4294967294" count="7">
            <x v="1"/>
            <x v="2"/>
            <x v="3"/>
            <x v="4"/>
            <x v="5"/>
            <x v="10"/>
            <x v="12"/>
          </reference>
        </references>
      </pivotArea>
    </format>
    <format dxfId="351">
      <pivotArea dataOnly="0" labelOnly="1" outline="0" fieldPosition="0">
        <references count="1">
          <reference field="4294967294" count="8">
            <x v="0"/>
            <x v="1"/>
            <x v="2"/>
            <x v="3"/>
            <x v="4"/>
            <x v="5"/>
            <x v="10"/>
            <x v="12"/>
          </reference>
        </references>
      </pivotArea>
    </format>
    <format dxfId="350">
      <pivotArea collapsedLevelsAreSubtotals="1" fieldPosition="0">
        <references count="1">
          <reference field="4294967294" count="1">
            <x v="9"/>
          </reference>
        </references>
      </pivotArea>
    </format>
    <format dxfId="349">
      <pivotArea collapsedLevelsAreSubtotals="1" fieldPosition="0">
        <references count="1">
          <reference field="4294967294" count="1">
            <x v="9"/>
          </reference>
        </references>
      </pivotArea>
    </format>
    <format dxfId="348">
      <pivotArea collapsedLevelsAreSubtotals="1" fieldPosition="0">
        <references count="1">
          <reference field="4294967294" count="1">
            <x v="9"/>
          </reference>
        </references>
      </pivotArea>
    </format>
    <format dxfId="347">
      <pivotArea dataOnly="0" labelOnly="1" outline="0" fieldPosition="0">
        <references count="1">
          <reference field="4294967294" count="1">
            <x v="9"/>
          </reference>
        </references>
      </pivotArea>
    </format>
    <format dxfId="346">
      <pivotArea collapsedLevelsAreSubtotals="1" fieldPosition="0">
        <references count="1">
          <reference field="4294967294" count="1">
            <x v="13"/>
          </reference>
        </references>
      </pivotArea>
    </format>
    <format dxfId="345">
      <pivotArea type="all" dataOnly="0" outline="0" fieldPosition="0"/>
    </format>
    <format dxfId="344">
      <pivotArea outline="0" collapsedLevelsAreSubtotals="1" fieldPosition="0"/>
    </format>
    <format dxfId="343">
      <pivotArea dataOnly="0" labelOnly="1" outline="0" fieldPosition="0">
        <references count="1">
          <reference field="4294967294" count="11">
            <x v="0"/>
            <x v="1"/>
            <x v="2"/>
            <x v="3"/>
            <x v="4"/>
            <x v="5"/>
            <x v="9"/>
            <x v="10"/>
            <x v="11"/>
            <x v="12"/>
            <x v="13"/>
          </reference>
        </references>
      </pivotArea>
    </format>
    <format dxfId="342">
      <pivotArea dataOnly="0" labelOnly="1" fieldPosition="0">
        <references count="1">
          <reference field="4" count="0"/>
        </references>
      </pivotArea>
    </format>
    <format dxfId="341">
      <pivotArea dataOnly="0" labelOnly="1" grandCol="1" outline="0" fieldPosition="0"/>
    </format>
    <format dxfId="340">
      <pivotArea field="4" grandCol="1" collapsedLevelsAreSubtotals="1" axis="axisCol" fieldPosition="0">
        <references count="1">
          <reference field="4294967294" count="3">
            <x v="10"/>
            <x v="11"/>
            <x v="12"/>
          </reference>
        </references>
      </pivotArea>
    </format>
    <format dxfId="339">
      <pivotArea field="4" grandCol="1" collapsedLevelsAreSubtotals="1" axis="axisCol" fieldPosition="0">
        <references count="1">
          <reference field="4294967294" count="3">
            <x v="10"/>
            <x v="11"/>
            <x v="12"/>
          </reference>
        </references>
      </pivotArea>
    </format>
    <format dxfId="338">
      <pivotArea outline="0" collapsedLevelsAreSubtotals="1" fieldPosition="0"/>
    </format>
    <format dxfId="337">
      <pivotArea outline="0" collapsedLevelsAreSubtotals="1" fieldPosition="0"/>
    </format>
    <format dxfId="336">
      <pivotArea field="-2" type="button" dataOnly="0" labelOnly="1" outline="0" axis="axisRow" fieldPosition="0"/>
    </format>
    <format dxfId="335">
      <pivotArea dataOnly="0" labelOnly="1" outline="0" fieldPosition="0">
        <references count="1">
          <reference field="4294967294" count="11">
            <x v="0"/>
            <x v="1"/>
            <x v="2"/>
            <x v="3"/>
            <x v="4"/>
            <x v="5"/>
            <x v="9"/>
            <x v="10"/>
            <x v="11"/>
            <x v="12"/>
            <x v="13"/>
          </reference>
        </references>
      </pivotArea>
    </format>
    <format dxfId="334">
      <pivotArea dataOnly="0" labelOnly="1" fieldPosition="0">
        <references count="1">
          <reference field="4" count="0"/>
        </references>
      </pivotArea>
    </format>
    <format dxfId="333">
      <pivotArea dataOnly="0" labelOnly="1" grandCol="1" outline="0" fieldPosition="0"/>
    </format>
    <format dxfId="332">
      <pivotArea type="all" dataOnly="0" outline="0" fieldPosition="0"/>
    </format>
    <format dxfId="331">
      <pivotArea outline="0" collapsedLevelsAreSubtotals="1" fieldPosition="0"/>
    </format>
    <format dxfId="330">
      <pivotArea type="origin" dataOnly="0" labelOnly="1" outline="0" fieldPosition="0"/>
    </format>
    <format dxfId="329">
      <pivotArea field="4" type="button" dataOnly="0" labelOnly="1" outline="0" axis="axisCol" fieldPosition="0"/>
    </format>
    <format dxfId="328">
      <pivotArea type="topRight" dataOnly="0" labelOnly="1" outline="0" fieldPosition="0"/>
    </format>
    <format dxfId="327">
      <pivotArea field="-2" type="button" dataOnly="0" labelOnly="1" outline="0" axis="axisRow" fieldPosition="0"/>
    </format>
    <format dxfId="326">
      <pivotArea dataOnly="0" labelOnly="1" outline="0" fieldPosition="0">
        <references count="1">
          <reference field="4294967294" count="11">
            <x v="0"/>
            <x v="1"/>
            <x v="2"/>
            <x v="3"/>
            <x v="4"/>
            <x v="5"/>
            <x v="9"/>
            <x v="10"/>
            <x v="11"/>
            <x v="12"/>
            <x v="13"/>
          </reference>
        </references>
      </pivotArea>
    </format>
    <format dxfId="325">
      <pivotArea dataOnly="0" labelOnly="1" fieldPosition="0">
        <references count="1">
          <reference field="4" count="0"/>
        </references>
      </pivotArea>
    </format>
    <format dxfId="324">
      <pivotArea dataOnly="0" labelOnly="1" grandCol="1" outline="0" fieldPosition="0"/>
    </format>
    <format dxfId="323">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21"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16:H1533"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6">
    <i>
      <x v="1"/>
      <x/>
    </i>
    <i r="1">
      <x v="1"/>
    </i>
    <i>
      <x v="2"/>
      <x/>
    </i>
    <i r="1">
      <x v="1"/>
    </i>
    <i>
      <x v="3"/>
      <x/>
    </i>
    <i>
      <x v="4"/>
      <x/>
    </i>
    <i r="1">
      <x v="1"/>
    </i>
    <i>
      <x v="5"/>
      <x/>
    </i>
    <i r="1">
      <x v="1"/>
    </i>
    <i>
      <x v="6"/>
      <x/>
    </i>
    <i r="1">
      <x v="1"/>
    </i>
    <i>
      <x v="7"/>
      <x/>
    </i>
    <i r="1">
      <x v="1"/>
    </i>
    <i>
      <x v="8"/>
      <x/>
    </i>
    <i r="1">
      <x v="1"/>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14">
      <pivotArea outline="0" collapsedLevelsAreSubtotals="1" fieldPosition="0"/>
    </format>
    <format dxfId="213">
      <pivotArea outline="0" collapsedLevelsAreSubtotals="1" fieldPosition="0"/>
    </format>
    <format dxfId="212">
      <pivotArea dataOnly="0" labelOnly="1" outline="0" fieldPosition="0">
        <references count="1">
          <reference field="4294967294" count="5">
            <x v="0"/>
            <x v="1"/>
            <x v="2"/>
            <x v="3"/>
            <x v="4"/>
          </reference>
        </references>
      </pivotArea>
    </format>
    <format dxfId="211">
      <pivotArea field="1" type="button" dataOnly="0" labelOnly="1" outline="0" axis="axisRow" fieldPosition="0"/>
    </format>
    <format dxfId="210">
      <pivotArea field="1" type="button" dataOnly="0" labelOnly="1" outline="0" axis="axisRow" fieldPosition="0"/>
    </format>
    <format dxfId="209">
      <pivotArea dataOnly="0" labelOnly="1" outline="0" fieldPosition="0">
        <references count="1">
          <reference field="4294967294" count="5">
            <x v="0"/>
            <x v="1"/>
            <x v="2"/>
            <x v="3"/>
            <x v="4"/>
          </reference>
        </references>
      </pivotArea>
    </format>
    <format dxfId="208">
      <pivotArea outline="0" collapsedLevelsAreSubtotals="1" fieldPosition="0"/>
    </format>
    <format dxfId="207">
      <pivotArea field="1" type="button" dataOnly="0" labelOnly="1" outline="0" axis="axisRow" fieldPosition="0"/>
    </format>
    <format dxfId="206">
      <pivotArea dataOnly="0" labelOnly="1" grandRow="1" outline="0" fieldPosition="0"/>
    </format>
    <format dxfId="205">
      <pivotArea dataOnly="0" labelOnly="1" outline="0" fieldPosition="0">
        <references count="1">
          <reference field="4294967294" count="5">
            <x v="0"/>
            <x v="1"/>
            <x v="2"/>
            <x v="3"/>
            <x v="4"/>
          </reference>
        </references>
      </pivotArea>
    </format>
    <format dxfId="204">
      <pivotArea type="all" dataOnly="0" outline="0" fieldPosition="0"/>
    </format>
    <format dxfId="203">
      <pivotArea outline="0" collapsedLevelsAreSubtotals="1" fieldPosition="0"/>
    </format>
    <format dxfId="202">
      <pivotArea type="origin" dataOnly="0" labelOnly="1" outline="0" fieldPosition="0"/>
    </format>
    <format dxfId="201">
      <pivotArea field="-2" type="button" dataOnly="0" labelOnly="1" outline="0" axis="axisCol" fieldPosition="0"/>
    </format>
    <format dxfId="200">
      <pivotArea type="topRight" dataOnly="0" labelOnly="1" outline="0" fieldPosition="0"/>
    </format>
    <format dxfId="199">
      <pivotArea field="1" type="button" dataOnly="0" labelOnly="1" outline="0" axis="axisRow" fieldPosition="0"/>
    </format>
    <format dxfId="198">
      <pivotArea field="22" type="button" dataOnly="0" labelOnly="1" outline="0" axis="axisRow" fieldPosition="1"/>
    </format>
    <format dxfId="197">
      <pivotArea dataOnly="0" labelOnly="1" outline="0" fieldPosition="0">
        <references count="1">
          <reference field="1" count="0"/>
        </references>
      </pivotArea>
    </format>
    <format dxfId="196">
      <pivotArea dataOnly="0" labelOnly="1" grandRow="1" outline="0" fieldPosition="0"/>
    </format>
    <format dxfId="195">
      <pivotArea dataOnly="0" labelOnly="1" outline="0" fieldPosition="0">
        <references count="1">
          <reference field="4294967294" count="5">
            <x v="0"/>
            <x v="1"/>
            <x v="2"/>
            <x v="3"/>
            <x v="4"/>
          </reference>
        </references>
      </pivotArea>
    </format>
    <format dxfId="194">
      <pivotArea field="1" type="button" dataOnly="0" labelOnly="1" outline="0" axis="axisRow" fieldPosition="0"/>
    </format>
    <format dxfId="193">
      <pivotArea field="22" type="button" dataOnly="0" labelOnly="1" outline="0" axis="axisRow" fieldPosition="1"/>
    </format>
    <format dxfId="192">
      <pivotArea dataOnly="0" labelOnly="1" outline="0" fieldPosition="0">
        <references count="1">
          <reference field="4294967294" count="5">
            <x v="0"/>
            <x v="1"/>
            <x v="2"/>
            <x v="3"/>
            <x v="4"/>
          </reference>
        </references>
      </pivotArea>
    </format>
    <format dxfId="191">
      <pivotArea field="1" type="button" dataOnly="0" labelOnly="1" outline="0" axis="axisRow" fieldPosition="0"/>
    </format>
    <format dxfId="190">
      <pivotArea field="22" type="button" dataOnly="0" labelOnly="1" outline="0" axis="axisRow" fieldPosition="1"/>
    </format>
    <format dxfId="189">
      <pivotArea dataOnly="0" labelOnly="1" outline="0" fieldPosition="0">
        <references count="1">
          <reference field="4294967294" count="5">
            <x v="0"/>
            <x v="1"/>
            <x v="2"/>
            <x v="3"/>
            <x v="4"/>
          </reference>
        </references>
      </pivotArea>
    </format>
    <format dxfId="188">
      <pivotArea type="all" dataOnly="0" outline="0" fieldPosition="0"/>
    </format>
    <format dxfId="187">
      <pivotArea outline="0" collapsedLevelsAreSubtotals="1" fieldPosition="0"/>
    </format>
    <format dxfId="186">
      <pivotArea type="origin" dataOnly="0" labelOnly="1" outline="0" fieldPosition="0"/>
    </format>
    <format dxfId="185">
      <pivotArea field="-2" type="button" dataOnly="0" labelOnly="1" outline="0" axis="axisCol" fieldPosition="0"/>
    </format>
    <format dxfId="184">
      <pivotArea type="topRight" dataOnly="0" labelOnly="1" outline="0" fieldPosition="0"/>
    </format>
    <format dxfId="183">
      <pivotArea field="1" type="button" dataOnly="0" labelOnly="1" outline="0" axis="axisRow" fieldPosition="0"/>
    </format>
    <format dxfId="182">
      <pivotArea field="22" type="button" dataOnly="0" labelOnly="1" outline="0" axis="axisRow" fieldPosition="1"/>
    </format>
    <format dxfId="181">
      <pivotArea dataOnly="0" labelOnly="1" outline="0" fieldPosition="0">
        <references count="1">
          <reference field="1" count="0"/>
        </references>
      </pivotArea>
    </format>
    <format dxfId="180">
      <pivotArea dataOnly="0" labelOnly="1" grandRow="1" outline="0" fieldPosition="0"/>
    </format>
    <format dxfId="179">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9"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10"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h="1"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5">
        <item x="0"/>
        <item x="1"/>
        <item x="2"/>
        <item x="3"/>
        <item x="4"/>
      </items>
    </pivotField>
  </pivotFields>
  <rowFields count="1">
    <field x="30"/>
  </rowFields>
  <rowItems count="5">
    <i>
      <x v="1"/>
    </i>
    <i>
      <x v="2"/>
    </i>
    <i>
      <x v="3"/>
    </i>
    <i>
      <x v="4"/>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510" totalsRowCount="1" headerRowDxfId="178" dataDxfId="176" headerRowBorderDxfId="177" headerRowCellStyle="Normal 2">
  <autoFilter ref="A2:X1509" xr:uid="{00000000-000C-0000-FFFF-FFFF00000000}">
    <filterColumn colId="15">
      <filters>
        <filter val="Direct"/>
      </filters>
    </filterColumn>
  </autoFilter>
  <tableColumns count="24">
    <tableColumn id="1" xr3:uid="{00000000-0010-0000-0000-000001000000}" name="ID" dataDxfId="175">
      <calculatedColumnFormula>CONCATENATE(Table2[[#This Row],[Code]],Table2[[#This Row],[Farmers Code]])</calculatedColumnFormula>
    </tableColumn>
    <tableColumn id="2" xr3:uid="{00000000-0010-0000-0000-000002000000}" name="BMC Area" dataDxfId="174" totalsRowDxfId="173">
      <calculatedColumnFormula>INDEX('MPG Payment'!$A:$A,MATCH(Table2[[#This Row],[Code]],'MPG Payment'!B:B,0))</calculatedColumnFormula>
    </tableColumn>
    <tableColumn id="3" xr3:uid="{00000000-0010-0000-0000-000003000000}" name="MPG Name" totalsRowLabel="Total" dataDxfId="172">
      <calculatedColumnFormula>VLOOKUP(Table2[[#This Row],[Code]],'MPG Payment'!B:C,2,0)</calculatedColumnFormula>
    </tableColumn>
    <tableColumn id="4" xr3:uid="{00000000-0010-0000-0000-000004000000}" name="Code" dataDxfId="171" totalsRowDxfId="170"/>
    <tableColumn id="5" xr3:uid="{00000000-0010-0000-0000-000005000000}" name="Farmers Code" dataDxfId="169" totalsRowDxfId="168"/>
    <tableColumn id="6" xr3:uid="{00000000-0010-0000-0000-000006000000}" name="No of Shift" dataDxfId="167" totalsRowDxfId="166"/>
    <tableColumn id="7" xr3:uid="{00000000-0010-0000-0000-000007000000}" name="Vol_L" totalsRowFunction="sum" dataDxfId="165" totalsRowDxfId="164"/>
    <tableColumn id="8" xr3:uid="{00000000-0010-0000-0000-000008000000}" name="Amount" totalsRowFunction="sum" dataDxfId="163" totalsRowDxfId="162"/>
    <tableColumn id="9" xr3:uid="{00000000-0010-0000-0000-000009000000}" name="TS Loss" totalsRowFunction="sum" dataDxfId="161" totalsRowDxfId="160" dataCellStyle="Comma"/>
    <tableColumn id="10" xr3:uid="{00000000-0010-0000-0000-00000A000000}" name="Deduction for excess payment" totalsRowFunction="sum" dataDxfId="159" totalsRowDxfId="158" dataCellStyle="Comma"/>
    <tableColumn id="11" xr3:uid="{00000000-0010-0000-0000-00000B000000}" name="Milk Short" totalsRowFunction="sum" dataDxfId="157" totalsRowDxfId="156" dataCellStyle="Comma"/>
    <tableColumn id="12" xr3:uid="{00000000-0010-0000-0000-00000C000000}" name="CF Deduction" totalsRowFunction="sum" dataDxfId="155" totalsRowDxfId="154" dataCellStyle="Comma"/>
    <tableColumn id="24" xr3:uid="{00000000-0010-0000-0000-000018000000}" name="Vet Deduction" totalsRowFunction="custom" dataDxfId="153" totalsRowDxfId="152" dataCellStyle="Comma">
      <totalsRowFormula>SUBTOTAL(9,Table2[[#Headers],[#Data],[Vet Deduction]])</totalsRowFormula>
    </tableColumn>
    <tableColumn id="13" xr3:uid="{00000000-0010-0000-0000-00000D000000}" name="Stop Payment" dataDxfId="151" dataCellStyle="Comma">
      <calculatedColumnFormula>VLOOKUP(Table2[[#This Row],[Code]],'MPG Payment'!$B$4:$Z$128,25,0)</calculatedColumnFormula>
    </tableColumn>
    <tableColumn id="14" xr3:uid="{00000000-0010-0000-0000-00000E000000}" name="Net Amount" totalsRowFunction="sum" dataDxfId="150" totalsRowDxfId="149" dataCellStyle="Comma">
      <calculatedColumnFormula>IF(N3="Yes",0,ROUND((H3-I3-J3-K3-L3-M3),0))</calculatedColumnFormula>
    </tableColumn>
    <tableColumn id="15" xr3:uid="{00000000-0010-0000-0000-00000F000000}" name="Category" dataDxfId="148">
      <calculatedColumnFormula>IFERROR(VLOOKUP(D3,'Bank Master'!$C$3:$D$7898,2,0),"Indirect")</calculatedColumnFormula>
    </tableColumn>
    <tableColumn id="16" xr3:uid="{00000000-0010-0000-0000-000010000000}" name="Farmers Account Name" dataDxfId="147">
      <calculatedColumnFormula>IFERROR(VLOOKUP(A3,Table1424[],6,0),0)</calculatedColumnFormula>
    </tableColumn>
    <tableColumn id="17" xr3:uid="{00000000-0010-0000-0000-000011000000}" name="Accont no" dataDxfId="146">
      <calculatedColumnFormula>IFERROR(VLOOKUP(A3,Table1424[],7,0),0)</calculatedColumnFormula>
    </tableColumn>
    <tableColumn id="18" xr3:uid="{00000000-0010-0000-0000-000012000000}" name="IFSC code" dataDxfId="145">
      <calculatedColumnFormula>IFERROR(VLOOKUP(A3,Table1424[],8,0),0)</calculatedColumnFormula>
    </tableColumn>
    <tableColumn id="19" xr3:uid="{00000000-0010-0000-0000-000013000000}" name="Bank Name" dataDxfId="144">
      <calculatedColumnFormula>IFERROR(VLOOKUP(A3,Table1424[],9,0),0)</calculatedColumnFormula>
    </tableColumn>
    <tableColumn id="20" xr3:uid="{00000000-0010-0000-0000-000014000000}" name="Date of Enrollment" dataDxfId="143" totalsRowDxfId="142">
      <calculatedColumnFormula>IFERROR(VLOOKUP(A3,Table1424[],10,0),0)</calculatedColumnFormula>
    </tableColumn>
    <tableColumn id="21" xr3:uid="{00000000-0010-0000-0000-000015000000}" name="Count" dataDxfId="141">
      <calculatedColumnFormula>IF(G3&gt;0,1,0)</calculatedColumnFormula>
    </tableColumn>
    <tableColumn id="22" xr3:uid="{00000000-0010-0000-0000-000016000000}" name="Account Details" dataDxfId="140">
      <calculatedColumnFormula>IF(Q3=0,"Not Available","Available")</calculatedColumnFormula>
    </tableColumn>
    <tableColumn id="23" xr3:uid="{00000000-0010-0000-0000-000017000000}" name="Cycle" dataDxfId="139"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38" headerRowBorderDxfId="137" tableBorderDxfId="136">
  <tableColumns count="3">
    <tableColumn id="1" xr3:uid="{00000000-0010-0000-0100-000001000000}" name="MPG Code" dataDxfId="135"/>
    <tableColumn id="2" xr3:uid="{00000000-0010-0000-0100-000002000000}" name="MPG Name" dataDxfId="134"/>
    <tableColumn id="3" xr3:uid="{00000000-0010-0000-0100-000003000000}" name="Starting Date" dataDxfId="13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631" totalsRowCount="1" headerRowDxfId="132" headerRowCellStyle="Normal 2">
  <autoFilter ref="A2:R4630" xr:uid="{00000000-0009-0000-0100-000003000000}"/>
  <tableColumns count="18">
    <tableColumn id="1" xr3:uid="{00000000-0010-0000-0200-000001000000}" name="ID" dataDxfId="131" totalsRowDxfId="130" dataCellStyle="Normal 2">
      <calculatedColumnFormula>CONCATENATE(C3,E3)</calculatedColumnFormula>
    </tableColumn>
    <tableColumn id="2" xr3:uid="{00000000-0010-0000-0200-000002000000}" name="BMC Area" dataDxfId="129" totalsRowDxfId="128"/>
    <tableColumn id="4" xr3:uid="{00000000-0010-0000-0200-000004000000}" name="Society Code" dataDxfId="127" dataCellStyle="Normal 2"/>
    <tableColumn id="5" xr3:uid="{00000000-0010-0000-0200-000005000000}" name="Status" dataDxfId="126" totalsRowDxfId="125"/>
    <tableColumn id="7" xr3:uid="{00000000-0010-0000-0200-000007000000}" name="Farmer code" dataDxfId="124" totalsRowDxfId="123"/>
    <tableColumn id="8" xr3:uid="{00000000-0010-0000-0200-000008000000}" name="Farmers Account Name" dataDxfId="122" totalsRowDxfId="121"/>
    <tableColumn id="9" xr3:uid="{00000000-0010-0000-0200-000009000000}" name="Acoont no" dataDxfId="120" totalsRowDxfId="119"/>
    <tableColumn id="10" xr3:uid="{00000000-0010-0000-0200-00000A000000}" name="IFSC code" dataDxfId="118" totalsRowDxfId="117"/>
    <tableColumn id="11" xr3:uid="{00000000-0010-0000-0200-00000B000000}" name="Bank Of name " dataDxfId="116" totalsRowDxfId="115"/>
    <tableColumn id="12" xr3:uid="{00000000-0010-0000-0200-00000C000000}" name="Date of Enrollment" dataDxfId="114" totalsRowDxfId="113" dataCellStyle="Normal 2"/>
    <tableColumn id="13" xr3:uid="{00000000-0010-0000-0200-00000D000000}" name="Father name "/>
    <tableColumn id="14" xr3:uid="{00000000-0010-0000-0200-00000E000000}" name="DOB " dataDxfId="112" totalsRowDxfId="111"/>
    <tableColumn id="15" xr3:uid="{00000000-0010-0000-0200-00000F000000}" name="Mobile No " dataDxfId="110" totalsRowDxfId="109"/>
    <tableColumn id="16" xr3:uid="{00000000-0010-0000-0200-000010000000}" name="Adhar card " dataDxfId="108"/>
    <tableColumn id="17" xr3:uid="{00000000-0010-0000-0200-000011000000}" name="Voter no  "/>
    <tableColumn id="19" xr3:uid="{00000000-0010-0000-0200-000013000000}" name="Pan No "/>
    <tableColumn id="18" xr3:uid="{00000000-0010-0000-0200-000012000000}" name="Portal update" dataDxfId="107"/>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5379</v>
      </c>
    </row>
    <row r="2" spans="1:22" ht="15.75" thickBot="1" x14ac:dyDescent="0.3">
      <c r="A2" s="374" t="s">
        <v>6601</v>
      </c>
      <c r="B2" s="374"/>
      <c r="C2" s="374"/>
      <c r="D2" s="374"/>
      <c r="E2" s="374"/>
      <c r="F2" s="374"/>
      <c r="G2" s="374"/>
      <c r="H2" s="374"/>
      <c r="I2" s="374"/>
      <c r="J2" s="374"/>
      <c r="K2" s="374"/>
      <c r="L2" s="374"/>
      <c r="M2" s="374"/>
      <c r="N2" s="374"/>
      <c r="O2" s="374"/>
      <c r="P2" s="374"/>
      <c r="Q2" s="374"/>
      <c r="R2" s="374"/>
      <c r="S2" s="374"/>
      <c r="T2" s="374"/>
      <c r="U2" s="374"/>
      <c r="V2" s="374"/>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2186</v>
      </c>
      <c r="F4" s="38" t="s">
        <v>2187</v>
      </c>
      <c r="G4" s="38" t="s">
        <v>2200</v>
      </c>
      <c r="H4" s="38" t="s">
        <v>2201</v>
      </c>
      <c r="I4" s="38" t="s">
        <v>2202</v>
      </c>
      <c r="J4" s="38" t="s">
        <v>2203</v>
      </c>
      <c r="K4" s="38" t="s">
        <v>2204</v>
      </c>
      <c r="L4" s="38" t="s">
        <v>2205</v>
      </c>
      <c r="M4" s="38" t="s">
        <v>2188</v>
      </c>
      <c r="N4" s="38" t="s">
        <v>2189</v>
      </c>
      <c r="O4" s="38" t="s">
        <v>2190</v>
      </c>
      <c r="P4" s="38" t="s">
        <v>2191</v>
      </c>
      <c r="Q4" s="38" t="s">
        <v>2192</v>
      </c>
      <c r="R4" s="38" t="s">
        <v>2193</v>
      </c>
      <c r="S4" s="38" t="s">
        <v>2206</v>
      </c>
      <c r="T4"/>
      <c r="U4"/>
      <c r="V4"/>
    </row>
    <row r="5" spans="1:22" x14ac:dyDescent="0.25">
      <c r="A5" t="s">
        <v>6602</v>
      </c>
      <c r="B5" t="s">
        <v>68</v>
      </c>
      <c r="C5" t="s">
        <v>6602</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6602</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6600</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6603</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14033</v>
      </c>
    </row>
    <row r="2" spans="1:23" ht="15.75" thickBot="1" x14ac:dyDescent="0.3">
      <c r="A2" s="189"/>
      <c r="B2" s="189"/>
      <c r="C2" s="189"/>
      <c r="D2" s="375" t="s">
        <v>15036</v>
      </c>
      <c r="E2" s="375"/>
      <c r="F2" s="375"/>
      <c r="G2" s="375"/>
      <c r="H2" s="375"/>
      <c r="I2" s="375"/>
      <c r="J2" s="375"/>
      <c r="K2" s="375"/>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2186</v>
      </c>
      <c r="F4" s="41" t="s">
        <v>2187</v>
      </c>
      <c r="G4" s="41" t="s">
        <v>2200</v>
      </c>
      <c r="H4" s="41" t="s">
        <v>2201</v>
      </c>
      <c r="I4" s="41" t="s">
        <v>2202</v>
      </c>
      <c r="J4" s="41" t="s">
        <v>2203</v>
      </c>
      <c r="K4" s="41" t="s">
        <v>2204</v>
      </c>
      <c r="L4" s="41" t="s">
        <v>2205</v>
      </c>
      <c r="M4" s="41" t="s">
        <v>2188</v>
      </c>
      <c r="N4" s="41" t="s">
        <v>6775</v>
      </c>
      <c r="O4" s="41" t="s">
        <v>2189</v>
      </c>
      <c r="P4" s="41" t="s">
        <v>8764</v>
      </c>
      <c r="Q4" s="41" t="s">
        <v>8765</v>
      </c>
      <c r="R4" s="41" t="s">
        <v>8766</v>
      </c>
      <c r="S4" s="41" t="s">
        <v>2190</v>
      </c>
      <c r="T4" s="41" t="s">
        <v>2191</v>
      </c>
      <c r="U4" s="41" t="s">
        <v>2192</v>
      </c>
      <c r="V4" s="41" t="s">
        <v>2193</v>
      </c>
      <c r="W4" s="41" t="s">
        <v>2206</v>
      </c>
    </row>
    <row r="5" spans="1:23" x14ac:dyDescent="0.25">
      <c r="A5">
        <v>20080001</v>
      </c>
      <c r="B5" t="s">
        <v>14947</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14948</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14949</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14950</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14951</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14953</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14954</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14955</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14956</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14957</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14952</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14959</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14958</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14960</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14961</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14962</v>
      </c>
      <c r="C20" t="s">
        <v>6600</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14963</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14964</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14965</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14966</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14967</v>
      </c>
      <c r="C25" t="s">
        <v>6600</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14968</v>
      </c>
      <c r="C26" t="s">
        <v>6600</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14969</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15"/>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5379</v>
      </c>
    </row>
    <row r="2" spans="1:13" ht="15.75" thickBot="1" x14ac:dyDescent="0.3">
      <c r="A2" s="256" t="s">
        <v>55</v>
      </c>
      <c r="B2" t="s">
        <v>56</v>
      </c>
      <c r="C2" s="376" t="s">
        <v>15036</v>
      </c>
      <c r="D2" s="376"/>
      <c r="E2" s="376"/>
      <c r="F2" s="376"/>
      <c r="G2" s="376"/>
      <c r="H2" s="376"/>
      <c r="I2" s="376"/>
      <c r="J2" s="376"/>
      <c r="K2" s="376"/>
      <c r="L2" s="376"/>
      <c r="M2" s="376"/>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2183</v>
      </c>
      <c r="G5" s="190" t="s">
        <v>2184</v>
      </c>
      <c r="H5" s="190" t="s">
        <v>7514</v>
      </c>
      <c r="I5" s="41" t="s">
        <v>8767</v>
      </c>
      <c r="J5" s="41" t="s">
        <v>8766</v>
      </c>
      <c r="K5" s="41" t="s">
        <v>8768</v>
      </c>
      <c r="L5" s="41" t="s">
        <v>6776</v>
      </c>
      <c r="M5" s="41" t="s">
        <v>2185</v>
      </c>
    </row>
    <row r="6" spans="1:13" x14ac:dyDescent="0.25">
      <c r="A6">
        <v>20010001</v>
      </c>
      <c r="B6" t="s">
        <v>17</v>
      </c>
      <c r="C6" t="s">
        <v>132</v>
      </c>
      <c r="D6" t="s">
        <v>2849</v>
      </c>
      <c r="E6" t="s">
        <v>267</v>
      </c>
      <c r="F6" s="31">
        <v>2761.68</v>
      </c>
      <c r="G6" s="31">
        <v>120425.26000000001</v>
      </c>
      <c r="H6" s="31">
        <v>18735</v>
      </c>
      <c r="I6" s="31">
        <v>0</v>
      </c>
      <c r="J6" s="31">
        <v>0</v>
      </c>
      <c r="K6" s="31">
        <v>0</v>
      </c>
      <c r="L6" s="31">
        <v>1.1400000000430737</v>
      </c>
      <c r="M6" s="31">
        <v>101689</v>
      </c>
    </row>
    <row r="7" spans="1:13" x14ac:dyDescent="0.25">
      <c r="A7">
        <v>20010001</v>
      </c>
      <c r="B7" t="s">
        <v>1</v>
      </c>
      <c r="C7" t="s">
        <v>133</v>
      </c>
      <c r="D7" t="s">
        <v>199</v>
      </c>
      <c r="E7" t="s">
        <v>265</v>
      </c>
      <c r="F7" s="31">
        <v>26.52</v>
      </c>
      <c r="G7" s="31">
        <v>1117.5188000000001</v>
      </c>
      <c r="H7" s="31">
        <v>0</v>
      </c>
      <c r="I7" s="31">
        <v>0</v>
      </c>
      <c r="J7" s="31">
        <v>0</v>
      </c>
      <c r="K7" s="31">
        <v>0</v>
      </c>
      <c r="L7" s="31">
        <v>0</v>
      </c>
      <c r="M7" s="31">
        <v>1118</v>
      </c>
    </row>
    <row r="8" spans="1:13" x14ac:dyDescent="0.25">
      <c r="A8">
        <v>20010001</v>
      </c>
      <c r="B8" t="s">
        <v>21</v>
      </c>
      <c r="C8" t="s">
        <v>434</v>
      </c>
      <c r="D8" t="s">
        <v>833</v>
      </c>
      <c r="E8" t="s">
        <v>267</v>
      </c>
      <c r="F8" s="31">
        <v>33.080000000000005</v>
      </c>
      <c r="G8" s="31">
        <v>1497.1142</v>
      </c>
      <c r="H8" s="31">
        <v>0</v>
      </c>
      <c r="I8" s="31">
        <v>0</v>
      </c>
      <c r="J8" s="31">
        <v>0</v>
      </c>
      <c r="K8" s="31">
        <v>0</v>
      </c>
      <c r="L8" s="31">
        <v>0</v>
      </c>
      <c r="M8" s="31">
        <v>1497</v>
      </c>
    </row>
    <row r="9" spans="1:13" x14ac:dyDescent="0.25">
      <c r="A9">
        <v>20010001</v>
      </c>
      <c r="B9" t="s">
        <v>26</v>
      </c>
      <c r="C9" t="s">
        <v>1310</v>
      </c>
      <c r="D9" t="s">
        <v>1311</v>
      </c>
      <c r="E9" t="s">
        <v>267</v>
      </c>
      <c r="F9" s="31">
        <v>26.699999999999996</v>
      </c>
      <c r="G9" s="31">
        <v>1146.7324000000001</v>
      </c>
      <c r="H9" s="31">
        <v>0</v>
      </c>
      <c r="I9" s="31">
        <v>0</v>
      </c>
      <c r="J9" s="31">
        <v>0</v>
      </c>
      <c r="K9" s="31">
        <v>0</v>
      </c>
      <c r="L9" s="31">
        <v>0</v>
      </c>
      <c r="M9" s="31">
        <v>1147</v>
      </c>
    </row>
    <row r="10" spans="1:13" x14ac:dyDescent="0.25">
      <c r="A10">
        <v>20010001</v>
      </c>
      <c r="B10" t="s">
        <v>27</v>
      </c>
      <c r="C10" t="s">
        <v>1333</v>
      </c>
      <c r="D10" t="s">
        <v>1362</v>
      </c>
      <c r="E10" t="s">
        <v>265</v>
      </c>
      <c r="F10" s="31">
        <v>16.619999999999997</v>
      </c>
      <c r="G10" s="31">
        <v>738.80360000000007</v>
      </c>
      <c r="H10" s="31">
        <v>0</v>
      </c>
      <c r="I10" s="31">
        <v>0</v>
      </c>
      <c r="J10" s="31">
        <v>0</v>
      </c>
      <c r="K10" s="31">
        <v>0</v>
      </c>
      <c r="L10" s="31">
        <v>0</v>
      </c>
      <c r="M10" s="31">
        <v>739</v>
      </c>
    </row>
    <row r="11" spans="1:13" x14ac:dyDescent="0.25">
      <c r="A11">
        <v>20010001</v>
      </c>
      <c r="B11" t="s">
        <v>3</v>
      </c>
      <c r="C11" t="s">
        <v>1479</v>
      </c>
      <c r="D11" t="s">
        <v>1527</v>
      </c>
      <c r="E11" t="s">
        <v>271</v>
      </c>
      <c r="F11" s="31">
        <v>40.179999999999993</v>
      </c>
      <c r="G11" s="31">
        <v>1588.5426000000002</v>
      </c>
      <c r="H11" s="31">
        <v>0</v>
      </c>
      <c r="I11" s="31">
        <v>0</v>
      </c>
      <c r="J11" s="31">
        <v>0</v>
      </c>
      <c r="K11" s="31">
        <v>0</v>
      </c>
      <c r="L11" s="31">
        <v>0</v>
      </c>
      <c r="M11" s="31">
        <v>1589</v>
      </c>
    </row>
    <row r="12" spans="1:13" x14ac:dyDescent="0.25">
      <c r="A12">
        <v>20010001</v>
      </c>
      <c r="B12" t="s">
        <v>129</v>
      </c>
      <c r="C12" t="s">
        <v>5439</v>
      </c>
      <c r="D12" t="s">
        <v>5521</v>
      </c>
      <c r="E12" t="s">
        <v>265</v>
      </c>
      <c r="F12" s="31">
        <v>56.139999999999993</v>
      </c>
      <c r="G12" s="31">
        <v>2235.0160000000001</v>
      </c>
      <c r="H12" s="31">
        <v>0</v>
      </c>
      <c r="I12" s="31">
        <v>0</v>
      </c>
      <c r="J12" s="31">
        <v>0</v>
      </c>
      <c r="K12" s="31">
        <v>0</v>
      </c>
      <c r="L12" s="31">
        <v>0</v>
      </c>
      <c r="M12" s="31">
        <v>2235</v>
      </c>
    </row>
    <row r="13" spans="1:13" x14ac:dyDescent="0.25">
      <c r="A13">
        <v>20010001</v>
      </c>
      <c r="B13" t="s">
        <v>423</v>
      </c>
      <c r="C13" t="s">
        <v>4930</v>
      </c>
      <c r="D13" t="s">
        <v>4981</v>
      </c>
      <c r="E13" t="s">
        <v>267</v>
      </c>
      <c r="F13" s="31">
        <v>47.44</v>
      </c>
      <c r="G13" s="31">
        <v>1919.2701999999995</v>
      </c>
      <c r="H13" s="31">
        <v>0</v>
      </c>
      <c r="I13" s="31">
        <v>0</v>
      </c>
      <c r="J13" s="31">
        <v>0</v>
      </c>
      <c r="K13" s="31">
        <v>0</v>
      </c>
      <c r="L13" s="31">
        <v>0</v>
      </c>
      <c r="M13" s="31">
        <v>1919</v>
      </c>
    </row>
    <row r="14" spans="1:13" x14ac:dyDescent="0.25">
      <c r="A14">
        <v>20010001</v>
      </c>
      <c r="B14" t="s">
        <v>424</v>
      </c>
      <c r="C14" t="s">
        <v>4945</v>
      </c>
      <c r="D14" t="s">
        <v>4998</v>
      </c>
      <c r="E14" t="s">
        <v>265</v>
      </c>
      <c r="F14" s="31">
        <v>40.799999999999997</v>
      </c>
      <c r="G14" s="31">
        <v>1698.5563999999999</v>
      </c>
      <c r="H14" s="31">
        <v>0</v>
      </c>
      <c r="I14" s="31">
        <v>0</v>
      </c>
      <c r="J14" s="31">
        <v>0</v>
      </c>
      <c r="K14" s="31">
        <v>0</v>
      </c>
      <c r="L14" s="31">
        <v>0</v>
      </c>
      <c r="M14" s="31">
        <v>1699</v>
      </c>
    </row>
    <row r="15" spans="1:13" x14ac:dyDescent="0.25">
      <c r="A15">
        <v>20010001</v>
      </c>
      <c r="B15" t="s">
        <v>2068</v>
      </c>
      <c r="C15" t="s">
        <v>6344</v>
      </c>
      <c r="D15" t="s">
        <v>6387</v>
      </c>
      <c r="E15" t="s">
        <v>6388</v>
      </c>
      <c r="F15" s="31">
        <v>140</v>
      </c>
      <c r="G15" s="31">
        <v>5742.6</v>
      </c>
      <c r="H15" s="31">
        <v>0</v>
      </c>
      <c r="I15" s="31">
        <v>0</v>
      </c>
      <c r="J15" s="31">
        <v>0</v>
      </c>
      <c r="K15" s="31">
        <v>0</v>
      </c>
      <c r="L15" s="31">
        <v>0</v>
      </c>
      <c r="M15" s="31">
        <v>5743</v>
      </c>
    </row>
    <row r="16" spans="1:13" x14ac:dyDescent="0.25">
      <c r="A16">
        <v>20010001</v>
      </c>
      <c r="B16" t="s">
        <v>130</v>
      </c>
      <c r="C16" t="s">
        <v>6345</v>
      </c>
      <c r="D16" t="s">
        <v>6390</v>
      </c>
      <c r="E16" t="s">
        <v>6391</v>
      </c>
      <c r="F16" s="31">
        <v>75</v>
      </c>
      <c r="G16" s="31">
        <v>3074.03</v>
      </c>
      <c r="H16" s="31">
        <v>0</v>
      </c>
      <c r="I16" s="31">
        <v>0</v>
      </c>
      <c r="J16" s="31">
        <v>0</v>
      </c>
      <c r="K16" s="31">
        <v>0</v>
      </c>
      <c r="L16" s="31">
        <v>0</v>
      </c>
      <c r="M16" s="31">
        <v>3074</v>
      </c>
    </row>
    <row r="17" spans="1:13" x14ac:dyDescent="0.25">
      <c r="A17">
        <v>20010001</v>
      </c>
      <c r="B17" t="s">
        <v>1237</v>
      </c>
      <c r="C17" t="s">
        <v>10398</v>
      </c>
      <c r="D17" t="s">
        <v>10432</v>
      </c>
      <c r="E17" t="s">
        <v>265</v>
      </c>
      <c r="F17" s="31">
        <v>67.64</v>
      </c>
      <c r="G17" s="31">
        <v>3074.4949999999999</v>
      </c>
      <c r="H17" s="31">
        <v>0</v>
      </c>
      <c r="I17" s="31">
        <v>0</v>
      </c>
      <c r="J17" s="31">
        <v>0</v>
      </c>
      <c r="K17" s="31">
        <v>0</v>
      </c>
      <c r="L17" s="31">
        <v>0</v>
      </c>
      <c r="M17" s="31">
        <v>3074</v>
      </c>
    </row>
    <row r="18" spans="1:13" x14ac:dyDescent="0.25">
      <c r="A18">
        <v>20010001</v>
      </c>
      <c r="B18" t="s">
        <v>1247</v>
      </c>
      <c r="C18" t="s">
        <v>10944</v>
      </c>
      <c r="D18" t="s">
        <v>10978</v>
      </c>
      <c r="E18" t="s">
        <v>11026</v>
      </c>
      <c r="F18" s="31">
        <v>63</v>
      </c>
      <c r="G18" s="31">
        <v>2582.0100000000002</v>
      </c>
      <c r="H18" s="31">
        <v>0</v>
      </c>
      <c r="I18" s="31">
        <v>0</v>
      </c>
      <c r="J18" s="31">
        <v>0</v>
      </c>
      <c r="K18" s="31">
        <v>0</v>
      </c>
      <c r="L18" s="31">
        <v>0</v>
      </c>
      <c r="M18" s="31">
        <v>2582</v>
      </c>
    </row>
    <row r="19" spans="1:13" x14ac:dyDescent="0.25">
      <c r="A19">
        <v>20010001</v>
      </c>
      <c r="B19" t="s">
        <v>1346</v>
      </c>
      <c r="C19" t="s">
        <v>144</v>
      </c>
      <c r="D19" t="s">
        <v>10979</v>
      </c>
      <c r="E19" t="s">
        <v>265</v>
      </c>
      <c r="F19" s="31">
        <v>24.44</v>
      </c>
      <c r="G19" s="31">
        <v>1120.6722</v>
      </c>
      <c r="H19" s="31">
        <v>0</v>
      </c>
      <c r="I19" s="31">
        <v>0</v>
      </c>
      <c r="J19" s="31">
        <v>0</v>
      </c>
      <c r="K19" s="31">
        <v>0</v>
      </c>
      <c r="L19" s="31">
        <v>0</v>
      </c>
      <c r="M19" s="31">
        <v>1121</v>
      </c>
    </row>
    <row r="20" spans="1:13" x14ac:dyDescent="0.25">
      <c r="A20">
        <v>20010001</v>
      </c>
      <c r="B20" t="s">
        <v>2802</v>
      </c>
      <c r="C20" t="s">
        <v>13293</v>
      </c>
      <c r="D20" t="s">
        <v>13313</v>
      </c>
      <c r="E20" t="s">
        <v>265</v>
      </c>
      <c r="F20" s="31">
        <v>16.899999999999999</v>
      </c>
      <c r="G20" s="31">
        <v>830.45299999999997</v>
      </c>
      <c r="H20" s="31">
        <v>0</v>
      </c>
      <c r="I20" s="31">
        <v>0</v>
      </c>
      <c r="J20" s="31">
        <v>0</v>
      </c>
      <c r="K20" s="31">
        <v>0</v>
      </c>
      <c r="L20" s="31">
        <v>0</v>
      </c>
      <c r="M20" s="31">
        <v>830</v>
      </c>
    </row>
    <row r="21" spans="1:13" x14ac:dyDescent="0.25">
      <c r="A21">
        <v>20010001</v>
      </c>
      <c r="B21" t="s">
        <v>3261</v>
      </c>
      <c r="C21" t="s">
        <v>14713</v>
      </c>
      <c r="D21" t="s">
        <v>14733</v>
      </c>
      <c r="E21" t="s">
        <v>267</v>
      </c>
      <c r="F21" s="31">
        <v>23.8</v>
      </c>
      <c r="G21" s="31">
        <v>972.43619999999999</v>
      </c>
      <c r="H21" s="31">
        <v>0</v>
      </c>
      <c r="I21" s="31">
        <v>0</v>
      </c>
      <c r="J21" s="31">
        <v>0</v>
      </c>
      <c r="K21" s="31">
        <v>0</v>
      </c>
      <c r="L21" s="31">
        <v>0</v>
      </c>
      <c r="M21" s="31">
        <v>972</v>
      </c>
    </row>
    <row r="22" spans="1:13" x14ac:dyDescent="0.25">
      <c r="A22">
        <v>20010001</v>
      </c>
      <c r="B22" t="s">
        <v>3415</v>
      </c>
      <c r="C22" t="s">
        <v>9879</v>
      </c>
      <c r="D22" t="s">
        <v>14902</v>
      </c>
      <c r="E22" t="s">
        <v>265</v>
      </c>
      <c r="F22" s="31">
        <v>24.360000000000003</v>
      </c>
      <c r="G22" s="31">
        <v>965.08119999999997</v>
      </c>
      <c r="H22" s="31">
        <v>0</v>
      </c>
      <c r="I22" s="31">
        <v>0</v>
      </c>
      <c r="J22" s="31">
        <v>0</v>
      </c>
      <c r="K22" s="31">
        <v>0</v>
      </c>
      <c r="L22" s="31">
        <v>0</v>
      </c>
      <c r="M22" s="31">
        <v>965</v>
      </c>
    </row>
    <row r="23" spans="1:13" x14ac:dyDescent="0.25">
      <c r="A23">
        <v>20010001</v>
      </c>
      <c r="B23" t="s">
        <v>3576</v>
      </c>
      <c r="C23" t="s">
        <v>15297</v>
      </c>
      <c r="D23" t="s">
        <v>15334</v>
      </c>
      <c r="E23" t="s">
        <v>6239</v>
      </c>
      <c r="F23" s="31">
        <v>51.600000000000009</v>
      </c>
      <c r="G23" s="31">
        <v>2529.5340000000006</v>
      </c>
      <c r="H23" s="31">
        <v>0</v>
      </c>
      <c r="I23" s="31">
        <v>0</v>
      </c>
      <c r="J23" s="31">
        <v>0</v>
      </c>
      <c r="K23" s="31">
        <v>0</v>
      </c>
      <c r="L23" s="31">
        <v>0</v>
      </c>
      <c r="M23" s="31">
        <v>2530</v>
      </c>
    </row>
    <row r="24" spans="1:13" x14ac:dyDescent="0.25">
      <c r="A24">
        <v>20010001</v>
      </c>
      <c r="B24" t="s">
        <v>3577</v>
      </c>
      <c r="C24" t="s">
        <v>16028</v>
      </c>
      <c r="D24" t="s">
        <v>16039</v>
      </c>
      <c r="E24" t="s">
        <v>266</v>
      </c>
      <c r="F24" s="31">
        <v>91.6</v>
      </c>
      <c r="G24" s="31">
        <v>3895.5691999999999</v>
      </c>
      <c r="H24" s="31">
        <v>0</v>
      </c>
      <c r="I24" s="31">
        <v>0</v>
      </c>
      <c r="J24" s="31">
        <v>0</v>
      </c>
      <c r="K24" s="31">
        <v>0</v>
      </c>
      <c r="L24" s="31">
        <v>0</v>
      </c>
      <c r="M24" s="31">
        <v>3896</v>
      </c>
    </row>
    <row r="25" spans="1:13" x14ac:dyDescent="0.25">
      <c r="A25">
        <v>20010001</v>
      </c>
      <c r="B25" t="s">
        <v>3578</v>
      </c>
      <c r="C25" t="s">
        <v>16083</v>
      </c>
      <c r="D25" t="s">
        <v>16092</v>
      </c>
      <c r="E25" t="s">
        <v>266</v>
      </c>
      <c r="F25" s="31">
        <v>132.5</v>
      </c>
      <c r="G25" s="31">
        <v>5408.88</v>
      </c>
      <c r="H25" s="31">
        <v>0</v>
      </c>
      <c r="I25" s="31">
        <v>0</v>
      </c>
      <c r="J25" s="31">
        <v>0</v>
      </c>
      <c r="K25" s="31">
        <v>0</v>
      </c>
      <c r="L25" s="31">
        <v>0</v>
      </c>
      <c r="M25" s="31">
        <v>5409</v>
      </c>
    </row>
    <row r="26" spans="1:13" x14ac:dyDescent="0.25">
      <c r="A26">
        <v>20010001</v>
      </c>
      <c r="B26" t="s">
        <v>3414</v>
      </c>
      <c r="C26" t="s">
        <v>14714</v>
      </c>
      <c r="D26" t="s">
        <v>14734</v>
      </c>
      <c r="E26" t="s">
        <v>6128</v>
      </c>
      <c r="F26" s="31">
        <v>754.92</v>
      </c>
      <c r="G26" s="31">
        <v>30214.2912</v>
      </c>
      <c r="H26" s="31">
        <v>0</v>
      </c>
      <c r="I26" s="31">
        <v>0</v>
      </c>
      <c r="J26" s="31">
        <v>0</v>
      </c>
      <c r="K26" s="31">
        <v>0</v>
      </c>
      <c r="L26" s="31">
        <v>0</v>
      </c>
      <c r="M26" s="31">
        <v>30214</v>
      </c>
    </row>
    <row r="27" spans="1:13" x14ac:dyDescent="0.25">
      <c r="A27" t="s">
        <v>16421</v>
      </c>
      <c r="F27" s="31">
        <v>4514.9199999999992</v>
      </c>
      <c r="G27" s="31">
        <v>192776.86620000002</v>
      </c>
      <c r="H27" s="31">
        <v>18735</v>
      </c>
      <c r="I27" s="31">
        <v>0</v>
      </c>
      <c r="J27" s="31">
        <v>0</v>
      </c>
      <c r="K27" s="31">
        <v>0</v>
      </c>
      <c r="L27" s="31">
        <v>1.1400000000430737</v>
      </c>
      <c r="M27" s="31">
        <v>174042</v>
      </c>
    </row>
    <row r="28" spans="1:13" x14ac:dyDescent="0.25">
      <c r="A28">
        <v>20010003</v>
      </c>
      <c r="B28" t="s">
        <v>0</v>
      </c>
      <c r="C28" t="s">
        <v>7129</v>
      </c>
      <c r="D28" t="s">
        <v>10688</v>
      </c>
      <c r="E28" t="s">
        <v>467</v>
      </c>
      <c r="F28" s="31">
        <v>85.539999999999992</v>
      </c>
      <c r="G28" s="31">
        <v>3420.6366000000007</v>
      </c>
      <c r="H28" s="31">
        <v>0</v>
      </c>
      <c r="I28" s="31">
        <v>2220</v>
      </c>
      <c r="J28" s="31">
        <v>0</v>
      </c>
      <c r="K28" s="31">
        <v>0</v>
      </c>
      <c r="L28" s="31">
        <v>0</v>
      </c>
      <c r="M28" s="31">
        <v>1201</v>
      </c>
    </row>
    <row r="29" spans="1:13" x14ac:dyDescent="0.25">
      <c r="A29">
        <v>20010003</v>
      </c>
      <c r="B29" t="s">
        <v>23</v>
      </c>
      <c r="C29" t="s">
        <v>948</v>
      </c>
      <c r="D29" t="s">
        <v>949</v>
      </c>
      <c r="E29" t="s">
        <v>273</v>
      </c>
      <c r="F29" s="31">
        <v>48.85</v>
      </c>
      <c r="G29" s="31">
        <v>2355.9286999999999</v>
      </c>
      <c r="H29" s="31">
        <v>0</v>
      </c>
      <c r="I29" s="31">
        <v>2356</v>
      </c>
      <c r="J29" s="31">
        <v>0</v>
      </c>
      <c r="K29" s="31">
        <v>0</v>
      </c>
      <c r="L29" s="31">
        <v>0</v>
      </c>
      <c r="M29" s="31">
        <v>0</v>
      </c>
    </row>
    <row r="30" spans="1:13" x14ac:dyDescent="0.25">
      <c r="A30">
        <v>20010003</v>
      </c>
      <c r="B30" t="s">
        <v>39</v>
      </c>
      <c r="C30" t="s">
        <v>2441</v>
      </c>
      <c r="D30" t="s">
        <v>2448</v>
      </c>
      <c r="E30" t="s">
        <v>451</v>
      </c>
      <c r="F30" s="31">
        <v>25.22</v>
      </c>
      <c r="G30" s="31">
        <v>1029.431</v>
      </c>
      <c r="H30" s="31">
        <v>0</v>
      </c>
      <c r="I30" s="31">
        <v>0</v>
      </c>
      <c r="J30" s="31">
        <v>0</v>
      </c>
      <c r="K30" s="31">
        <v>0</v>
      </c>
      <c r="L30" s="31">
        <v>0</v>
      </c>
      <c r="M30" s="31">
        <v>1029</v>
      </c>
    </row>
    <row r="31" spans="1:13" x14ac:dyDescent="0.25">
      <c r="A31">
        <v>20010003</v>
      </c>
      <c r="B31" t="s">
        <v>15</v>
      </c>
      <c r="C31" t="s">
        <v>1666</v>
      </c>
      <c r="D31" t="s">
        <v>4215</v>
      </c>
      <c r="E31" t="s">
        <v>456</v>
      </c>
      <c r="F31" s="31">
        <v>20.310000000000002</v>
      </c>
      <c r="G31" s="31">
        <v>870.47550000000001</v>
      </c>
      <c r="H31" s="31">
        <v>0</v>
      </c>
      <c r="I31" s="31">
        <v>0</v>
      </c>
      <c r="J31" s="31">
        <v>0</v>
      </c>
      <c r="K31" s="31">
        <v>0</v>
      </c>
      <c r="L31" s="31">
        <v>0</v>
      </c>
      <c r="M31" s="31">
        <v>870</v>
      </c>
    </row>
    <row r="32" spans="1:13" x14ac:dyDescent="0.25">
      <c r="A32">
        <v>20010003</v>
      </c>
      <c r="B32" t="s">
        <v>2802</v>
      </c>
      <c r="C32" t="s">
        <v>6995</v>
      </c>
      <c r="D32" t="s">
        <v>6904</v>
      </c>
      <c r="E32" t="s">
        <v>273</v>
      </c>
      <c r="F32" s="31">
        <v>1.88</v>
      </c>
      <c r="G32" s="31">
        <v>88.002799999999993</v>
      </c>
      <c r="H32" s="31">
        <v>0</v>
      </c>
      <c r="I32" s="31">
        <v>0</v>
      </c>
      <c r="J32" s="31">
        <v>0</v>
      </c>
      <c r="K32" s="31">
        <v>0</v>
      </c>
      <c r="L32" s="31">
        <v>0</v>
      </c>
      <c r="M32" s="31">
        <v>88</v>
      </c>
    </row>
    <row r="33" spans="1:13" x14ac:dyDescent="0.25">
      <c r="A33">
        <v>20010003</v>
      </c>
      <c r="B33" t="s">
        <v>2936</v>
      </c>
      <c r="C33" t="s">
        <v>11764</v>
      </c>
      <c r="D33" t="s">
        <v>11801</v>
      </c>
      <c r="E33" t="s">
        <v>456</v>
      </c>
      <c r="F33" s="31">
        <v>9.370000000000001</v>
      </c>
      <c r="G33" s="31">
        <v>521.66970000000003</v>
      </c>
      <c r="H33" s="31">
        <v>0</v>
      </c>
      <c r="I33" s="31">
        <v>0</v>
      </c>
      <c r="J33" s="31">
        <v>0</v>
      </c>
      <c r="K33" s="31">
        <v>0</v>
      </c>
      <c r="L33" s="31">
        <v>0</v>
      </c>
      <c r="M33" s="31">
        <v>522</v>
      </c>
    </row>
    <row r="34" spans="1:13" x14ac:dyDescent="0.25">
      <c r="A34">
        <v>20010003</v>
      </c>
      <c r="B34" t="s">
        <v>5388</v>
      </c>
      <c r="C34" t="s">
        <v>12030</v>
      </c>
      <c r="D34" t="s">
        <v>12073</v>
      </c>
      <c r="E34" t="s">
        <v>456</v>
      </c>
      <c r="F34" s="31">
        <v>3.81</v>
      </c>
      <c r="G34" s="31">
        <v>191.96100000000001</v>
      </c>
      <c r="H34" s="31">
        <v>0</v>
      </c>
      <c r="I34" s="31">
        <v>0</v>
      </c>
      <c r="J34" s="31">
        <v>0</v>
      </c>
      <c r="K34" s="31">
        <v>0</v>
      </c>
      <c r="L34" s="31">
        <v>0</v>
      </c>
      <c r="M34" s="31">
        <v>192</v>
      </c>
    </row>
    <row r="35" spans="1:13" x14ac:dyDescent="0.25">
      <c r="A35">
        <v>20010003</v>
      </c>
      <c r="B35" t="s">
        <v>6539</v>
      </c>
      <c r="C35" t="s">
        <v>353</v>
      </c>
      <c r="D35" t="s">
        <v>499</v>
      </c>
      <c r="E35" t="s">
        <v>273</v>
      </c>
      <c r="F35" s="31">
        <v>40.829999999999991</v>
      </c>
      <c r="G35" s="31">
        <v>1919.4782</v>
      </c>
      <c r="H35" s="31">
        <v>0</v>
      </c>
      <c r="I35" s="31">
        <v>1270</v>
      </c>
      <c r="J35" s="31">
        <v>0</v>
      </c>
      <c r="K35" s="31">
        <v>0</v>
      </c>
      <c r="L35" s="31">
        <v>0</v>
      </c>
      <c r="M35" s="31">
        <v>649</v>
      </c>
    </row>
    <row r="36" spans="1:13" x14ac:dyDescent="0.25">
      <c r="A36">
        <v>20010003</v>
      </c>
      <c r="B36" t="s">
        <v>6981</v>
      </c>
      <c r="C36" t="s">
        <v>559</v>
      </c>
      <c r="D36" t="s">
        <v>1375</v>
      </c>
      <c r="E36" t="s">
        <v>273</v>
      </c>
      <c r="F36" s="31">
        <v>27.46</v>
      </c>
      <c r="G36" s="31">
        <v>1256.4505000000001</v>
      </c>
      <c r="H36" s="31">
        <v>0</v>
      </c>
      <c r="I36" s="31">
        <v>0</v>
      </c>
      <c r="J36" s="31">
        <v>0</v>
      </c>
      <c r="K36" s="31">
        <v>0</v>
      </c>
      <c r="L36" s="31">
        <v>0</v>
      </c>
      <c r="M36" s="31">
        <v>1256</v>
      </c>
    </row>
    <row r="37" spans="1:13" x14ac:dyDescent="0.25">
      <c r="A37">
        <v>20010003</v>
      </c>
      <c r="B37" t="s">
        <v>6873</v>
      </c>
      <c r="C37" t="s">
        <v>5213</v>
      </c>
      <c r="D37" t="s">
        <v>15336</v>
      </c>
      <c r="E37" t="s">
        <v>467</v>
      </c>
      <c r="F37" s="31">
        <v>16.149999999999999</v>
      </c>
      <c r="G37" s="31">
        <v>730.03740000000005</v>
      </c>
      <c r="H37" s="31">
        <v>0</v>
      </c>
      <c r="I37" s="31">
        <v>0</v>
      </c>
      <c r="J37" s="31">
        <v>0</v>
      </c>
      <c r="K37" s="31">
        <v>0</v>
      </c>
      <c r="L37" s="31">
        <v>0</v>
      </c>
      <c r="M37" s="31">
        <v>730</v>
      </c>
    </row>
    <row r="38" spans="1:13" x14ac:dyDescent="0.25">
      <c r="A38" t="s">
        <v>16422</v>
      </c>
      <c r="F38" s="31">
        <v>279.41999999999996</v>
      </c>
      <c r="G38" s="31">
        <v>12384.071400000001</v>
      </c>
      <c r="H38" s="31">
        <v>0</v>
      </c>
      <c r="I38" s="31">
        <v>5846</v>
      </c>
      <c r="J38" s="31">
        <v>0</v>
      </c>
      <c r="K38" s="31">
        <v>0</v>
      </c>
      <c r="L38" s="31">
        <v>0</v>
      </c>
      <c r="M38" s="31">
        <v>6537</v>
      </c>
    </row>
    <row r="39" spans="1:13" x14ac:dyDescent="0.25">
      <c r="A39">
        <v>20010005</v>
      </c>
      <c r="B39" t="s">
        <v>18</v>
      </c>
      <c r="C39" t="s">
        <v>1480</v>
      </c>
      <c r="D39" t="s">
        <v>1530</v>
      </c>
      <c r="E39" t="s">
        <v>271</v>
      </c>
      <c r="F39" s="31">
        <v>59.029999999999994</v>
      </c>
      <c r="G39" s="31">
        <v>2357.0450999999998</v>
      </c>
      <c r="H39" s="31">
        <v>0</v>
      </c>
      <c r="I39" s="31">
        <v>0</v>
      </c>
      <c r="J39" s="31">
        <v>0</v>
      </c>
      <c r="K39" s="31">
        <v>0</v>
      </c>
      <c r="L39" s="31">
        <v>100</v>
      </c>
      <c r="M39" s="31">
        <v>2257</v>
      </c>
    </row>
    <row r="40" spans="1:13" x14ac:dyDescent="0.25">
      <c r="A40">
        <v>20010005</v>
      </c>
      <c r="B40" t="s">
        <v>41</v>
      </c>
      <c r="C40" t="s">
        <v>885</v>
      </c>
      <c r="D40" t="s">
        <v>886</v>
      </c>
      <c r="E40" t="s">
        <v>270</v>
      </c>
      <c r="F40" s="31">
        <v>58.5</v>
      </c>
      <c r="G40" s="31">
        <v>2350.3633999999997</v>
      </c>
      <c r="H40" s="31">
        <v>0</v>
      </c>
      <c r="I40" s="31">
        <v>0</v>
      </c>
      <c r="J40" s="31">
        <v>0</v>
      </c>
      <c r="K40" s="31">
        <v>0</v>
      </c>
      <c r="L40" s="31">
        <v>50</v>
      </c>
      <c r="M40" s="31">
        <v>2300</v>
      </c>
    </row>
    <row r="41" spans="1:13" x14ac:dyDescent="0.25">
      <c r="A41">
        <v>20010005</v>
      </c>
      <c r="B41" t="s">
        <v>36</v>
      </c>
      <c r="C41" t="s">
        <v>148</v>
      </c>
      <c r="D41" t="s">
        <v>213</v>
      </c>
      <c r="E41" t="s">
        <v>271</v>
      </c>
      <c r="F41" s="31">
        <v>51.849999999999994</v>
      </c>
      <c r="G41" s="31">
        <v>2176.2583</v>
      </c>
      <c r="H41" s="31">
        <v>0</v>
      </c>
      <c r="I41" s="31">
        <v>0</v>
      </c>
      <c r="J41" s="31">
        <v>0</v>
      </c>
      <c r="K41" s="31">
        <v>0</v>
      </c>
      <c r="L41" s="31">
        <v>50</v>
      </c>
      <c r="M41" s="31">
        <v>2126</v>
      </c>
    </row>
    <row r="42" spans="1:13" x14ac:dyDescent="0.25">
      <c r="A42">
        <v>20010005</v>
      </c>
      <c r="B42" t="s">
        <v>22</v>
      </c>
      <c r="C42" t="s">
        <v>149</v>
      </c>
      <c r="D42" t="s">
        <v>214</v>
      </c>
      <c r="E42" t="s">
        <v>270</v>
      </c>
      <c r="F42" s="31">
        <v>8.1</v>
      </c>
      <c r="G42" s="31">
        <v>388.233</v>
      </c>
      <c r="H42" s="31">
        <v>0</v>
      </c>
      <c r="I42" s="31">
        <v>0</v>
      </c>
      <c r="J42" s="31">
        <v>0</v>
      </c>
      <c r="K42" s="31">
        <v>0</v>
      </c>
      <c r="L42" s="31">
        <v>0</v>
      </c>
      <c r="M42" s="31">
        <v>388</v>
      </c>
    </row>
    <row r="43" spans="1:13" x14ac:dyDescent="0.25">
      <c r="A43">
        <v>20010005</v>
      </c>
      <c r="B43" t="s">
        <v>40</v>
      </c>
      <c r="C43" t="s">
        <v>150</v>
      </c>
      <c r="D43" t="s">
        <v>215</v>
      </c>
      <c r="E43" t="s">
        <v>272</v>
      </c>
      <c r="F43" s="31">
        <v>13.7</v>
      </c>
      <c r="G43" s="31">
        <v>645.15549999999996</v>
      </c>
      <c r="H43" s="31">
        <v>0</v>
      </c>
      <c r="I43" s="31">
        <v>0</v>
      </c>
      <c r="J43" s="31">
        <v>0</v>
      </c>
      <c r="K43" s="31">
        <v>0</v>
      </c>
      <c r="L43" s="31">
        <v>0</v>
      </c>
      <c r="M43" s="31">
        <v>645</v>
      </c>
    </row>
    <row r="44" spans="1:13" x14ac:dyDescent="0.25">
      <c r="A44">
        <v>20010005</v>
      </c>
      <c r="B44" t="s">
        <v>24</v>
      </c>
      <c r="C44" t="s">
        <v>152</v>
      </c>
      <c r="D44" t="s">
        <v>217</v>
      </c>
      <c r="E44" t="s">
        <v>271</v>
      </c>
      <c r="F44" s="31">
        <v>66.02000000000001</v>
      </c>
      <c r="G44" s="31">
        <v>2989.0746000000004</v>
      </c>
      <c r="H44" s="31">
        <v>0</v>
      </c>
      <c r="I44" s="31">
        <v>0</v>
      </c>
      <c r="J44" s="31">
        <v>0</v>
      </c>
      <c r="K44" s="31">
        <v>0</v>
      </c>
      <c r="L44" s="31">
        <v>50</v>
      </c>
      <c r="M44" s="31">
        <v>2939</v>
      </c>
    </row>
    <row r="45" spans="1:13" x14ac:dyDescent="0.25">
      <c r="A45">
        <v>20010005</v>
      </c>
      <c r="B45" t="s">
        <v>37</v>
      </c>
      <c r="C45" t="s">
        <v>591</v>
      </c>
      <c r="D45" t="s">
        <v>592</v>
      </c>
      <c r="E45" t="s">
        <v>271</v>
      </c>
      <c r="F45" s="31">
        <v>8.48</v>
      </c>
      <c r="G45" s="31">
        <v>327.52879999999999</v>
      </c>
      <c r="H45" s="31">
        <v>0</v>
      </c>
      <c r="I45" s="31">
        <v>0</v>
      </c>
      <c r="J45" s="31">
        <v>0</v>
      </c>
      <c r="K45" s="31">
        <v>0</v>
      </c>
      <c r="L45" s="31">
        <v>0</v>
      </c>
      <c r="M45" s="31">
        <v>328</v>
      </c>
    </row>
    <row r="46" spans="1:13" x14ac:dyDescent="0.25">
      <c r="A46">
        <v>20010005</v>
      </c>
      <c r="B46" t="s">
        <v>38</v>
      </c>
      <c r="C46" t="s">
        <v>594</v>
      </c>
      <c r="D46" t="s">
        <v>595</v>
      </c>
      <c r="E46" t="s">
        <v>270</v>
      </c>
      <c r="F46" s="31">
        <v>26.139999999999993</v>
      </c>
      <c r="G46" s="31">
        <v>1064.0475000000001</v>
      </c>
      <c r="H46" s="31">
        <v>0</v>
      </c>
      <c r="I46" s="31">
        <v>0</v>
      </c>
      <c r="J46" s="31">
        <v>0</v>
      </c>
      <c r="K46" s="31">
        <v>0</v>
      </c>
      <c r="L46" s="31">
        <v>0</v>
      </c>
      <c r="M46" s="31">
        <v>1064</v>
      </c>
    </row>
    <row r="47" spans="1:13" x14ac:dyDescent="0.25">
      <c r="A47">
        <v>20010005</v>
      </c>
      <c r="B47" t="s">
        <v>31</v>
      </c>
      <c r="C47" t="s">
        <v>160</v>
      </c>
      <c r="D47" t="s">
        <v>1129</v>
      </c>
      <c r="E47" t="s">
        <v>271</v>
      </c>
      <c r="F47" s="31">
        <v>25.619999999999997</v>
      </c>
      <c r="G47" s="31">
        <v>1034.4565</v>
      </c>
      <c r="H47" s="31">
        <v>0</v>
      </c>
      <c r="I47" s="31">
        <v>0</v>
      </c>
      <c r="J47" s="31">
        <v>0</v>
      </c>
      <c r="K47" s="31">
        <v>0</v>
      </c>
      <c r="L47" s="31">
        <v>0</v>
      </c>
      <c r="M47" s="31">
        <v>1034</v>
      </c>
    </row>
    <row r="48" spans="1:13" x14ac:dyDescent="0.25">
      <c r="A48">
        <v>20010005</v>
      </c>
      <c r="B48" t="s">
        <v>32</v>
      </c>
      <c r="C48" t="s">
        <v>2077</v>
      </c>
      <c r="D48" t="s">
        <v>2088</v>
      </c>
      <c r="E48" t="s">
        <v>269</v>
      </c>
      <c r="F48" s="31">
        <v>29.12</v>
      </c>
      <c r="G48" s="31">
        <v>1105.4361000000001</v>
      </c>
      <c r="H48" s="31">
        <v>0</v>
      </c>
      <c r="I48" s="31">
        <v>0</v>
      </c>
      <c r="J48" s="31">
        <v>0</v>
      </c>
      <c r="K48" s="31">
        <v>0</v>
      </c>
      <c r="L48" s="31">
        <v>0</v>
      </c>
      <c r="M48" s="31">
        <v>1105</v>
      </c>
    </row>
    <row r="49" spans="1:13" x14ac:dyDescent="0.25">
      <c r="A49">
        <v>20010005</v>
      </c>
      <c r="B49" t="s">
        <v>14</v>
      </c>
      <c r="C49" t="s">
        <v>5394</v>
      </c>
      <c r="D49" t="s">
        <v>5464</v>
      </c>
      <c r="E49" t="s">
        <v>271</v>
      </c>
      <c r="F49" s="31">
        <v>152.14000000000001</v>
      </c>
      <c r="G49" s="31">
        <v>6061.773799999999</v>
      </c>
      <c r="H49" s="31">
        <v>0</v>
      </c>
      <c r="I49" s="31">
        <v>0</v>
      </c>
      <c r="J49" s="31">
        <v>0</v>
      </c>
      <c r="K49" s="31">
        <v>0</v>
      </c>
      <c r="L49" s="31">
        <v>100</v>
      </c>
      <c r="M49" s="31">
        <v>5962</v>
      </c>
    </row>
    <row r="50" spans="1:13" x14ac:dyDescent="0.25">
      <c r="A50">
        <v>20010005</v>
      </c>
      <c r="B50" t="s">
        <v>16</v>
      </c>
      <c r="C50" t="s">
        <v>7703</v>
      </c>
      <c r="D50" t="s">
        <v>7623</v>
      </c>
      <c r="E50" t="s">
        <v>271</v>
      </c>
      <c r="F50" s="31">
        <v>59.920000000000009</v>
      </c>
      <c r="G50" s="31">
        <v>2362.9143999999997</v>
      </c>
      <c r="H50" s="31">
        <v>0</v>
      </c>
      <c r="I50" s="31">
        <v>0</v>
      </c>
      <c r="J50" s="31">
        <v>0</v>
      </c>
      <c r="K50" s="31">
        <v>0</v>
      </c>
      <c r="L50" s="31">
        <v>0</v>
      </c>
      <c r="M50" s="31">
        <v>2363</v>
      </c>
    </row>
    <row r="51" spans="1:13" x14ac:dyDescent="0.25">
      <c r="A51">
        <v>20010005</v>
      </c>
      <c r="B51" t="s">
        <v>129</v>
      </c>
      <c r="C51" t="s">
        <v>8532</v>
      </c>
      <c r="D51" t="s">
        <v>10938</v>
      </c>
      <c r="E51" t="s">
        <v>3834</v>
      </c>
      <c r="F51" s="31">
        <v>125.09000000000003</v>
      </c>
      <c r="G51" s="31">
        <v>5324.0501000000004</v>
      </c>
      <c r="H51" s="31">
        <v>0</v>
      </c>
      <c r="I51" s="31">
        <v>0</v>
      </c>
      <c r="J51" s="31">
        <v>0</v>
      </c>
      <c r="K51" s="31">
        <v>0</v>
      </c>
      <c r="L51" s="31">
        <v>0</v>
      </c>
      <c r="M51" s="31">
        <v>5324</v>
      </c>
    </row>
    <row r="52" spans="1:13" x14ac:dyDescent="0.25">
      <c r="A52">
        <v>20010005</v>
      </c>
      <c r="B52" t="s">
        <v>423</v>
      </c>
      <c r="C52" t="s">
        <v>10229</v>
      </c>
      <c r="D52" t="s">
        <v>10265</v>
      </c>
      <c r="E52" t="s">
        <v>271</v>
      </c>
      <c r="F52" s="31">
        <v>51.26</v>
      </c>
      <c r="G52" s="31">
        <v>2438.5364</v>
      </c>
      <c r="H52" s="31">
        <v>0</v>
      </c>
      <c r="I52" s="31">
        <v>0</v>
      </c>
      <c r="J52" s="31">
        <v>0</v>
      </c>
      <c r="K52" s="31">
        <v>0</v>
      </c>
      <c r="L52" s="31">
        <v>60</v>
      </c>
      <c r="M52" s="31">
        <v>2379</v>
      </c>
    </row>
    <row r="53" spans="1:13" x14ac:dyDescent="0.25">
      <c r="A53">
        <v>20010005</v>
      </c>
      <c r="B53" t="s">
        <v>424</v>
      </c>
      <c r="C53" t="s">
        <v>161</v>
      </c>
      <c r="D53" t="s">
        <v>10266</v>
      </c>
      <c r="E53" t="s">
        <v>271</v>
      </c>
      <c r="F53" s="31">
        <v>74.42</v>
      </c>
      <c r="G53" s="31">
        <v>3205.6165000000001</v>
      </c>
      <c r="H53" s="31">
        <v>0</v>
      </c>
      <c r="I53" s="31">
        <v>0</v>
      </c>
      <c r="J53" s="31">
        <v>0</v>
      </c>
      <c r="K53" s="31">
        <v>0</v>
      </c>
      <c r="L53" s="31">
        <v>0</v>
      </c>
      <c r="M53" s="31">
        <v>3206</v>
      </c>
    </row>
    <row r="54" spans="1:13" x14ac:dyDescent="0.25">
      <c r="A54">
        <v>20010005</v>
      </c>
      <c r="B54" t="s">
        <v>2068</v>
      </c>
      <c r="C54" t="s">
        <v>12999</v>
      </c>
      <c r="D54" t="s">
        <v>13013</v>
      </c>
      <c r="E54" t="s">
        <v>269</v>
      </c>
      <c r="F54" s="31">
        <v>117.65</v>
      </c>
      <c r="G54" s="31">
        <v>4582.5551999999998</v>
      </c>
      <c r="H54" s="31">
        <v>0</v>
      </c>
      <c r="I54" s="31">
        <v>0</v>
      </c>
      <c r="J54" s="31">
        <v>0</v>
      </c>
      <c r="K54" s="31">
        <v>0</v>
      </c>
      <c r="L54" s="31">
        <v>0</v>
      </c>
      <c r="M54" s="31">
        <v>4583</v>
      </c>
    </row>
    <row r="55" spans="1:13" x14ac:dyDescent="0.25">
      <c r="A55">
        <v>20010005</v>
      </c>
      <c r="B55" t="s">
        <v>426</v>
      </c>
      <c r="C55" t="s">
        <v>14970</v>
      </c>
      <c r="D55" t="s">
        <v>14981</v>
      </c>
      <c r="E55" t="s">
        <v>5245</v>
      </c>
      <c r="F55" s="31">
        <v>67</v>
      </c>
      <c r="G55" s="31">
        <v>2611.0324000000001</v>
      </c>
      <c r="H55" s="31">
        <v>0</v>
      </c>
      <c r="I55" s="31">
        <v>0</v>
      </c>
      <c r="J55" s="31">
        <v>0</v>
      </c>
      <c r="K55" s="31">
        <v>0</v>
      </c>
      <c r="L55" s="31">
        <v>0</v>
      </c>
      <c r="M55" s="31">
        <v>2611</v>
      </c>
    </row>
    <row r="56" spans="1:13" x14ac:dyDescent="0.25">
      <c r="A56">
        <v>20010005</v>
      </c>
      <c r="B56" t="s">
        <v>131</v>
      </c>
      <c r="C56" t="s">
        <v>15481</v>
      </c>
      <c r="D56" t="s">
        <v>15527</v>
      </c>
      <c r="E56" t="s">
        <v>275</v>
      </c>
      <c r="F56" s="31">
        <v>170.77000000000004</v>
      </c>
      <c r="G56" s="31">
        <v>6592.3872999999994</v>
      </c>
      <c r="H56" s="31">
        <v>0</v>
      </c>
      <c r="I56" s="31">
        <v>0</v>
      </c>
      <c r="J56" s="31">
        <v>0</v>
      </c>
      <c r="K56" s="31">
        <v>0</v>
      </c>
      <c r="L56" s="31">
        <v>50</v>
      </c>
      <c r="M56" s="31">
        <v>6542</v>
      </c>
    </row>
    <row r="57" spans="1:13" x14ac:dyDescent="0.25">
      <c r="A57">
        <v>20010005</v>
      </c>
      <c r="B57" t="s">
        <v>760</v>
      </c>
      <c r="C57" t="s">
        <v>10898</v>
      </c>
      <c r="D57" t="s">
        <v>15850</v>
      </c>
      <c r="E57" t="s">
        <v>265</v>
      </c>
      <c r="F57" s="31">
        <v>44.19</v>
      </c>
      <c r="G57" s="31">
        <v>1843.6197999999999</v>
      </c>
      <c r="H57" s="31">
        <v>0</v>
      </c>
      <c r="I57" s="31">
        <v>0</v>
      </c>
      <c r="J57" s="31">
        <v>0</v>
      </c>
      <c r="K57" s="31">
        <v>0</v>
      </c>
      <c r="L57" s="31">
        <v>0</v>
      </c>
      <c r="M57" s="31">
        <v>1844</v>
      </c>
    </row>
    <row r="58" spans="1:13" x14ac:dyDescent="0.25">
      <c r="A58">
        <v>20010005</v>
      </c>
      <c r="B58" t="s">
        <v>427</v>
      </c>
      <c r="C58" t="s">
        <v>5996</v>
      </c>
      <c r="D58" t="s">
        <v>15851</v>
      </c>
      <c r="E58" t="s">
        <v>272</v>
      </c>
      <c r="F58" s="31">
        <v>131.69</v>
      </c>
      <c r="G58" s="31">
        <v>5367.9399000000003</v>
      </c>
      <c r="H58" s="31">
        <v>0</v>
      </c>
      <c r="I58" s="31">
        <v>0</v>
      </c>
      <c r="J58" s="31">
        <v>0</v>
      </c>
      <c r="K58" s="31">
        <v>0</v>
      </c>
      <c r="L58" s="31">
        <v>0</v>
      </c>
      <c r="M58" s="31">
        <v>5368</v>
      </c>
    </row>
    <row r="59" spans="1:13" x14ac:dyDescent="0.25">
      <c r="A59">
        <v>20010005</v>
      </c>
      <c r="B59" t="s">
        <v>761</v>
      </c>
      <c r="C59" t="s">
        <v>960</v>
      </c>
      <c r="D59" t="s">
        <v>15852</v>
      </c>
      <c r="E59" t="s">
        <v>2837</v>
      </c>
      <c r="F59" s="31">
        <v>75.52000000000001</v>
      </c>
      <c r="G59" s="31">
        <v>2904.8564999999994</v>
      </c>
      <c r="H59" s="31">
        <v>0</v>
      </c>
      <c r="I59" s="31">
        <v>0</v>
      </c>
      <c r="J59" s="31">
        <v>0</v>
      </c>
      <c r="K59" s="31">
        <v>0</v>
      </c>
      <c r="L59" s="31">
        <v>0</v>
      </c>
      <c r="M59" s="31">
        <v>2905</v>
      </c>
    </row>
    <row r="60" spans="1:13" x14ac:dyDescent="0.25">
      <c r="A60" t="s">
        <v>16423</v>
      </c>
      <c r="F60" s="31">
        <v>1416.21</v>
      </c>
      <c r="G60" s="31">
        <v>57732.881100000006</v>
      </c>
      <c r="H60" s="31">
        <v>0</v>
      </c>
      <c r="I60" s="31">
        <v>0</v>
      </c>
      <c r="J60" s="31">
        <v>0</v>
      </c>
      <c r="K60" s="31">
        <v>0</v>
      </c>
      <c r="L60" s="31">
        <v>460</v>
      </c>
      <c r="M60" s="31">
        <v>57273</v>
      </c>
    </row>
    <row r="61" spans="1:13" x14ac:dyDescent="0.25">
      <c r="A61">
        <v>20010008</v>
      </c>
      <c r="B61" t="s">
        <v>18</v>
      </c>
      <c r="C61" t="s">
        <v>473</v>
      </c>
      <c r="D61" t="s">
        <v>513</v>
      </c>
      <c r="E61" t="s">
        <v>271</v>
      </c>
      <c r="F61" s="31">
        <v>36.089999999999996</v>
      </c>
      <c r="G61" s="31">
        <v>1510.7166999999999</v>
      </c>
      <c r="H61" s="31">
        <v>0</v>
      </c>
      <c r="I61" s="31">
        <v>0</v>
      </c>
      <c r="J61" s="31">
        <v>0</v>
      </c>
      <c r="K61" s="31">
        <v>0</v>
      </c>
      <c r="L61" s="31">
        <v>0</v>
      </c>
      <c r="M61" s="31">
        <v>1511</v>
      </c>
    </row>
    <row r="62" spans="1:13" x14ac:dyDescent="0.25">
      <c r="A62">
        <v>20010008</v>
      </c>
      <c r="B62" t="s">
        <v>29</v>
      </c>
      <c r="C62" t="s">
        <v>1261</v>
      </c>
      <c r="D62" t="s">
        <v>1998</v>
      </c>
      <c r="E62" t="s">
        <v>271</v>
      </c>
      <c r="F62" s="31">
        <v>49.66</v>
      </c>
      <c r="G62" s="31">
        <v>2243.4171999999999</v>
      </c>
      <c r="H62" s="31">
        <v>0</v>
      </c>
      <c r="I62" s="31">
        <v>0</v>
      </c>
      <c r="J62" s="31">
        <v>0</v>
      </c>
      <c r="K62" s="31">
        <v>0</v>
      </c>
      <c r="L62" s="31">
        <v>0</v>
      </c>
      <c r="M62" s="31">
        <v>2243</v>
      </c>
    </row>
    <row r="63" spans="1:13" x14ac:dyDescent="0.25">
      <c r="A63">
        <v>20010008</v>
      </c>
      <c r="B63" t="s">
        <v>9</v>
      </c>
      <c r="C63" t="s">
        <v>610</v>
      </c>
      <c r="D63" t="s">
        <v>1558</v>
      </c>
      <c r="E63" t="s">
        <v>275</v>
      </c>
      <c r="F63" s="31">
        <v>440.46999999999997</v>
      </c>
      <c r="G63" s="31">
        <v>18266.638199999998</v>
      </c>
      <c r="H63" s="31">
        <v>0</v>
      </c>
      <c r="I63" s="31">
        <v>12700</v>
      </c>
      <c r="J63" s="31">
        <v>0</v>
      </c>
      <c r="K63" s="31">
        <v>0</v>
      </c>
      <c r="L63" s="31">
        <v>0</v>
      </c>
      <c r="M63" s="31">
        <v>5567</v>
      </c>
    </row>
    <row r="64" spans="1:13" x14ac:dyDescent="0.25">
      <c r="A64">
        <v>20010008</v>
      </c>
      <c r="B64" t="s">
        <v>13</v>
      </c>
      <c r="C64" t="s">
        <v>1651</v>
      </c>
      <c r="D64" t="s">
        <v>2838</v>
      </c>
      <c r="E64" t="s">
        <v>272</v>
      </c>
      <c r="F64" s="31">
        <v>14.43</v>
      </c>
      <c r="G64" s="31">
        <v>749.88319999999999</v>
      </c>
      <c r="H64" s="31">
        <v>0</v>
      </c>
      <c r="I64" s="31">
        <v>0</v>
      </c>
      <c r="J64" s="31">
        <v>0</v>
      </c>
      <c r="K64" s="31">
        <v>0</v>
      </c>
      <c r="L64" s="31">
        <v>0</v>
      </c>
      <c r="M64" s="31">
        <v>750</v>
      </c>
    </row>
    <row r="65" spans="1:13" x14ac:dyDescent="0.25">
      <c r="A65">
        <v>20010008</v>
      </c>
      <c r="B65" t="s">
        <v>35</v>
      </c>
      <c r="C65" t="s">
        <v>2810</v>
      </c>
      <c r="D65" t="s">
        <v>2839</v>
      </c>
      <c r="E65" t="s">
        <v>269</v>
      </c>
      <c r="F65" s="31">
        <v>40.5</v>
      </c>
      <c r="G65" s="31">
        <v>1777.5773999999997</v>
      </c>
      <c r="H65" s="31">
        <v>0</v>
      </c>
      <c r="I65" s="31">
        <v>0</v>
      </c>
      <c r="J65" s="31">
        <v>0</v>
      </c>
      <c r="K65" s="31">
        <v>0</v>
      </c>
      <c r="L65" s="31">
        <v>0</v>
      </c>
      <c r="M65" s="31">
        <v>1778</v>
      </c>
    </row>
    <row r="66" spans="1:13" x14ac:dyDescent="0.25">
      <c r="A66">
        <v>20010008</v>
      </c>
      <c r="B66" t="s">
        <v>2068</v>
      </c>
      <c r="C66" t="s">
        <v>9975</v>
      </c>
      <c r="D66" t="s">
        <v>9999</v>
      </c>
      <c r="E66" t="s">
        <v>271</v>
      </c>
      <c r="F66" s="31">
        <v>29.05</v>
      </c>
      <c r="G66" s="31">
        <v>1333.7190000000001</v>
      </c>
      <c r="H66" s="31">
        <v>0</v>
      </c>
      <c r="I66" s="31">
        <v>0</v>
      </c>
      <c r="J66" s="31">
        <v>0</v>
      </c>
      <c r="K66" s="31">
        <v>0</v>
      </c>
      <c r="L66" s="31">
        <v>0</v>
      </c>
      <c r="M66" s="31">
        <v>1334</v>
      </c>
    </row>
    <row r="67" spans="1:13" x14ac:dyDescent="0.25">
      <c r="A67">
        <v>20010008</v>
      </c>
      <c r="B67" t="s">
        <v>131</v>
      </c>
      <c r="C67" t="s">
        <v>10946</v>
      </c>
      <c r="D67" t="s">
        <v>10981</v>
      </c>
      <c r="E67" t="s">
        <v>271</v>
      </c>
      <c r="F67" s="31">
        <v>16.03</v>
      </c>
      <c r="G67" s="31">
        <v>816.35890000000006</v>
      </c>
      <c r="H67" s="31">
        <v>0</v>
      </c>
      <c r="I67" s="31">
        <v>0</v>
      </c>
      <c r="J67" s="31">
        <v>0</v>
      </c>
      <c r="K67" s="31">
        <v>0</v>
      </c>
      <c r="L67" s="31">
        <v>0</v>
      </c>
      <c r="M67" s="31">
        <v>816</v>
      </c>
    </row>
    <row r="68" spans="1:13" x14ac:dyDescent="0.25">
      <c r="A68">
        <v>20010008</v>
      </c>
      <c r="B68" t="s">
        <v>427</v>
      </c>
      <c r="C68" t="s">
        <v>11768</v>
      </c>
      <c r="D68" t="s">
        <v>11805</v>
      </c>
      <c r="E68" t="s">
        <v>5245</v>
      </c>
      <c r="F68" s="31">
        <v>47.899999999999991</v>
      </c>
      <c r="G68" s="31">
        <v>1803.7441999999999</v>
      </c>
      <c r="H68" s="31">
        <v>0</v>
      </c>
      <c r="I68" s="31">
        <v>0</v>
      </c>
      <c r="J68" s="31">
        <v>0</v>
      </c>
      <c r="K68" s="31">
        <v>0</v>
      </c>
      <c r="L68" s="31">
        <v>0</v>
      </c>
      <c r="M68" s="31">
        <v>1804</v>
      </c>
    </row>
    <row r="69" spans="1:13" x14ac:dyDescent="0.25">
      <c r="A69">
        <v>20010008</v>
      </c>
      <c r="B69" t="s">
        <v>763</v>
      </c>
      <c r="C69" t="s">
        <v>5551</v>
      </c>
      <c r="D69" t="s">
        <v>13803</v>
      </c>
      <c r="E69" t="s">
        <v>272</v>
      </c>
      <c r="F69" s="31">
        <v>4.74</v>
      </c>
      <c r="G69" s="31">
        <v>183.19860000000003</v>
      </c>
      <c r="H69" s="31">
        <v>0</v>
      </c>
      <c r="I69" s="31">
        <v>0</v>
      </c>
      <c r="J69" s="31">
        <v>0</v>
      </c>
      <c r="K69" s="31">
        <v>0</v>
      </c>
      <c r="L69" s="31">
        <v>0</v>
      </c>
      <c r="M69" s="31">
        <v>183</v>
      </c>
    </row>
    <row r="70" spans="1:13" x14ac:dyDescent="0.25">
      <c r="A70">
        <v>20010008</v>
      </c>
      <c r="B70" t="s">
        <v>952</v>
      </c>
      <c r="C70" t="s">
        <v>445</v>
      </c>
      <c r="D70" t="s">
        <v>14061</v>
      </c>
      <c r="E70" t="s">
        <v>275</v>
      </c>
      <c r="F70" s="31">
        <v>255.01999999999998</v>
      </c>
      <c r="G70" s="31">
        <v>9730.737799999999</v>
      </c>
      <c r="H70" s="31">
        <v>0</v>
      </c>
      <c r="I70" s="31">
        <v>6350</v>
      </c>
      <c r="J70" s="31">
        <v>0</v>
      </c>
      <c r="K70" s="31">
        <v>0</v>
      </c>
      <c r="L70" s="31">
        <v>0</v>
      </c>
      <c r="M70" s="31">
        <v>3381</v>
      </c>
    </row>
    <row r="71" spans="1:13" x14ac:dyDescent="0.25">
      <c r="A71">
        <v>20010008</v>
      </c>
      <c r="B71" t="s">
        <v>957</v>
      </c>
      <c r="C71" t="s">
        <v>733</v>
      </c>
      <c r="D71" t="s">
        <v>14453</v>
      </c>
      <c r="E71" t="s">
        <v>275</v>
      </c>
      <c r="F71" s="31">
        <v>117.72999999999999</v>
      </c>
      <c r="G71" s="31">
        <v>4942.2881999999991</v>
      </c>
      <c r="H71" s="31">
        <v>0</v>
      </c>
      <c r="I71" s="31">
        <v>0</v>
      </c>
      <c r="J71" s="31">
        <v>0</v>
      </c>
      <c r="K71" s="31">
        <v>0</v>
      </c>
      <c r="L71" s="31">
        <v>0</v>
      </c>
      <c r="M71" s="31">
        <v>4942</v>
      </c>
    </row>
    <row r="72" spans="1:13" x14ac:dyDescent="0.25">
      <c r="A72" t="s">
        <v>16424</v>
      </c>
      <c r="F72" s="31">
        <v>1051.6199999999999</v>
      </c>
      <c r="G72" s="31">
        <v>43358.279399999999</v>
      </c>
      <c r="H72" s="31">
        <v>0</v>
      </c>
      <c r="I72" s="31">
        <v>19050</v>
      </c>
      <c r="J72" s="31">
        <v>0</v>
      </c>
      <c r="K72" s="31">
        <v>0</v>
      </c>
      <c r="L72" s="31">
        <v>0</v>
      </c>
      <c r="M72" s="31">
        <v>24309</v>
      </c>
    </row>
    <row r="73" spans="1:13" x14ac:dyDescent="0.25">
      <c r="A73">
        <v>20010009</v>
      </c>
      <c r="B73" t="s">
        <v>17</v>
      </c>
      <c r="C73" t="s">
        <v>190</v>
      </c>
      <c r="D73" t="s">
        <v>255</v>
      </c>
      <c r="E73" t="s">
        <v>265</v>
      </c>
      <c r="F73" s="31">
        <v>69.98</v>
      </c>
      <c r="G73" s="31">
        <v>2803.9255000000003</v>
      </c>
      <c r="H73" s="31">
        <v>0</v>
      </c>
      <c r="I73" s="31">
        <v>0</v>
      </c>
      <c r="J73" s="31">
        <v>0</v>
      </c>
      <c r="K73" s="31">
        <v>0</v>
      </c>
      <c r="L73" s="31">
        <v>95.910000000003492</v>
      </c>
      <c r="M73" s="31">
        <v>2708</v>
      </c>
    </row>
    <row r="74" spans="1:13" x14ac:dyDescent="0.25">
      <c r="A74">
        <v>20010009</v>
      </c>
      <c r="B74" t="s">
        <v>26</v>
      </c>
      <c r="C74" t="s">
        <v>192</v>
      </c>
      <c r="D74" t="s">
        <v>257</v>
      </c>
      <c r="E74" t="s">
        <v>265</v>
      </c>
      <c r="F74" s="31">
        <v>183.89999999999998</v>
      </c>
      <c r="G74" s="31">
        <v>7835.8593000000001</v>
      </c>
      <c r="H74" s="31">
        <v>0</v>
      </c>
      <c r="I74" s="31">
        <v>0</v>
      </c>
      <c r="J74" s="31">
        <v>0</v>
      </c>
      <c r="K74" s="31">
        <v>0</v>
      </c>
      <c r="L74" s="31">
        <v>0</v>
      </c>
      <c r="M74" s="31">
        <v>7836</v>
      </c>
    </row>
    <row r="75" spans="1:13" x14ac:dyDescent="0.25">
      <c r="A75">
        <v>20010009</v>
      </c>
      <c r="B75" t="s">
        <v>27</v>
      </c>
      <c r="C75" t="s">
        <v>193</v>
      </c>
      <c r="D75" t="s">
        <v>258</v>
      </c>
      <c r="E75" t="s">
        <v>278</v>
      </c>
      <c r="F75" s="31">
        <v>93.67</v>
      </c>
      <c r="G75" s="31">
        <v>3836.6711</v>
      </c>
      <c r="H75" s="31">
        <v>0</v>
      </c>
      <c r="I75" s="31">
        <v>0</v>
      </c>
      <c r="J75" s="31">
        <v>0</v>
      </c>
      <c r="K75" s="31">
        <v>0</v>
      </c>
      <c r="L75" s="31">
        <v>0</v>
      </c>
      <c r="M75" s="31">
        <v>3837</v>
      </c>
    </row>
    <row r="76" spans="1:13" x14ac:dyDescent="0.25">
      <c r="A76">
        <v>20010009</v>
      </c>
      <c r="B76" t="s">
        <v>7</v>
      </c>
      <c r="C76" t="s">
        <v>5749</v>
      </c>
      <c r="D76" t="s">
        <v>6392</v>
      </c>
      <c r="E76" t="s">
        <v>267</v>
      </c>
      <c r="F76" s="31">
        <v>189.19000000000003</v>
      </c>
      <c r="G76" s="31">
        <v>7880.1344999999992</v>
      </c>
      <c r="H76" s="31">
        <v>0</v>
      </c>
      <c r="I76" s="31">
        <v>0</v>
      </c>
      <c r="J76" s="31">
        <v>0</v>
      </c>
      <c r="K76" s="31">
        <v>0</v>
      </c>
      <c r="L76" s="31">
        <v>0</v>
      </c>
      <c r="M76" s="31">
        <v>7880</v>
      </c>
    </row>
    <row r="77" spans="1:13" x14ac:dyDescent="0.25">
      <c r="A77">
        <v>20010009</v>
      </c>
      <c r="B77" t="s">
        <v>422</v>
      </c>
      <c r="C77" t="s">
        <v>182</v>
      </c>
      <c r="D77" t="s">
        <v>7022</v>
      </c>
      <c r="E77" t="s">
        <v>7030</v>
      </c>
      <c r="F77" s="31">
        <v>56.339999999999996</v>
      </c>
      <c r="G77" s="31">
        <v>2309.5918000000001</v>
      </c>
      <c r="H77" s="31">
        <v>0</v>
      </c>
      <c r="I77" s="31">
        <v>0</v>
      </c>
      <c r="J77" s="31">
        <v>0</v>
      </c>
      <c r="K77" s="31">
        <v>0</v>
      </c>
      <c r="L77" s="31">
        <v>0</v>
      </c>
      <c r="M77" s="31">
        <v>2310</v>
      </c>
    </row>
    <row r="78" spans="1:13" x14ac:dyDescent="0.25">
      <c r="A78">
        <v>20010009</v>
      </c>
      <c r="B78" t="s">
        <v>8</v>
      </c>
      <c r="C78" t="s">
        <v>15154</v>
      </c>
      <c r="D78" t="s">
        <v>15183</v>
      </c>
      <c r="E78" t="s">
        <v>9486</v>
      </c>
      <c r="F78" s="31">
        <v>48.42</v>
      </c>
      <c r="G78" s="31">
        <v>2046.3154000000002</v>
      </c>
      <c r="H78" s="31">
        <v>0</v>
      </c>
      <c r="I78" s="31">
        <v>0</v>
      </c>
      <c r="J78" s="31">
        <v>0</v>
      </c>
      <c r="K78" s="31">
        <v>0</v>
      </c>
      <c r="L78" s="31">
        <v>0</v>
      </c>
      <c r="M78" s="31">
        <v>2046</v>
      </c>
    </row>
    <row r="79" spans="1:13" x14ac:dyDescent="0.25">
      <c r="A79">
        <v>20010009</v>
      </c>
      <c r="B79" t="s">
        <v>33</v>
      </c>
      <c r="C79" t="s">
        <v>15482</v>
      </c>
      <c r="D79" t="s">
        <v>15529</v>
      </c>
      <c r="E79" t="s">
        <v>265</v>
      </c>
      <c r="F79" s="31">
        <v>23.840000000000003</v>
      </c>
      <c r="G79" s="31">
        <v>1002.2059</v>
      </c>
      <c r="H79" s="31">
        <v>0</v>
      </c>
      <c r="I79" s="31">
        <v>0</v>
      </c>
      <c r="J79" s="31">
        <v>0</v>
      </c>
      <c r="K79" s="31">
        <v>0</v>
      </c>
      <c r="L79" s="31">
        <v>0</v>
      </c>
      <c r="M79" s="31">
        <v>1002</v>
      </c>
    </row>
    <row r="80" spans="1:13" x14ac:dyDescent="0.25">
      <c r="A80" t="s">
        <v>16425</v>
      </c>
      <c r="F80" s="31">
        <v>665.34</v>
      </c>
      <c r="G80" s="31">
        <v>27714.703500000003</v>
      </c>
      <c r="H80" s="31">
        <v>0</v>
      </c>
      <c r="I80" s="31">
        <v>0</v>
      </c>
      <c r="J80" s="31">
        <v>0</v>
      </c>
      <c r="K80" s="31">
        <v>0</v>
      </c>
      <c r="L80" s="31">
        <v>95.910000000003492</v>
      </c>
      <c r="M80" s="31">
        <v>27619</v>
      </c>
    </row>
    <row r="81" spans="1:13" x14ac:dyDescent="0.25">
      <c r="A81">
        <v>20010015</v>
      </c>
      <c r="B81" t="s">
        <v>0</v>
      </c>
      <c r="C81" t="s">
        <v>1470</v>
      </c>
      <c r="D81" t="s">
        <v>1498</v>
      </c>
      <c r="E81" t="s">
        <v>265</v>
      </c>
      <c r="F81" s="31">
        <v>10.540000000000001</v>
      </c>
      <c r="G81" s="31">
        <v>428.86380000000003</v>
      </c>
      <c r="H81" s="31">
        <v>0</v>
      </c>
      <c r="I81" s="31">
        <v>0</v>
      </c>
      <c r="J81" s="31">
        <v>0</v>
      </c>
      <c r="K81" s="31">
        <v>0</v>
      </c>
      <c r="L81" s="31">
        <v>0</v>
      </c>
      <c r="M81" s="31">
        <v>429</v>
      </c>
    </row>
    <row r="82" spans="1:13" x14ac:dyDescent="0.25">
      <c r="A82">
        <v>20010015</v>
      </c>
      <c r="B82" t="s">
        <v>19</v>
      </c>
      <c r="C82" t="s">
        <v>1472</v>
      </c>
      <c r="D82" t="s">
        <v>1507</v>
      </c>
      <c r="E82" t="s">
        <v>265</v>
      </c>
      <c r="F82" s="31">
        <v>79.38</v>
      </c>
      <c r="G82" s="31">
        <v>3278.0708999999997</v>
      </c>
      <c r="H82" s="31">
        <v>0</v>
      </c>
      <c r="I82" s="31">
        <v>0</v>
      </c>
      <c r="J82" s="31">
        <v>0</v>
      </c>
      <c r="K82" s="31">
        <v>0</v>
      </c>
      <c r="L82" s="31">
        <v>0</v>
      </c>
      <c r="M82" s="31">
        <v>3278</v>
      </c>
    </row>
    <row r="83" spans="1:13" x14ac:dyDescent="0.25">
      <c r="A83">
        <v>20010015</v>
      </c>
      <c r="B83" t="s">
        <v>23</v>
      </c>
      <c r="C83" t="s">
        <v>1878</v>
      </c>
      <c r="D83" t="s">
        <v>1911</v>
      </c>
      <c r="E83" t="s">
        <v>267</v>
      </c>
      <c r="F83" s="31">
        <v>65.930000000000007</v>
      </c>
      <c r="G83" s="31">
        <v>2687.0688</v>
      </c>
      <c r="H83" s="31">
        <v>0</v>
      </c>
      <c r="I83" s="31">
        <v>0</v>
      </c>
      <c r="J83" s="31">
        <v>0</v>
      </c>
      <c r="K83" s="31">
        <v>0</v>
      </c>
      <c r="L83" s="31">
        <v>0</v>
      </c>
      <c r="M83" s="31">
        <v>2687</v>
      </c>
    </row>
    <row r="84" spans="1:13" x14ac:dyDescent="0.25">
      <c r="A84">
        <v>20010015</v>
      </c>
      <c r="B84" t="s">
        <v>24</v>
      </c>
      <c r="C84" t="s">
        <v>2070</v>
      </c>
      <c r="D84" t="s">
        <v>16131</v>
      </c>
      <c r="E84" t="s">
        <v>265</v>
      </c>
      <c r="F84" s="31">
        <v>84.820000000000007</v>
      </c>
      <c r="G84" s="31">
        <v>3862.0722999999998</v>
      </c>
      <c r="H84" s="31">
        <v>0</v>
      </c>
      <c r="I84" s="31">
        <v>0</v>
      </c>
      <c r="J84" s="31">
        <v>0</v>
      </c>
      <c r="K84" s="31">
        <v>0</v>
      </c>
      <c r="L84" s="31">
        <v>0</v>
      </c>
      <c r="M84" s="31">
        <v>3862</v>
      </c>
    </row>
    <row r="85" spans="1:13" x14ac:dyDescent="0.25">
      <c r="A85">
        <v>20010015</v>
      </c>
      <c r="B85" t="s">
        <v>26</v>
      </c>
      <c r="C85" t="s">
        <v>2072</v>
      </c>
      <c r="D85" t="s">
        <v>2083</v>
      </c>
      <c r="E85" t="s">
        <v>265</v>
      </c>
      <c r="F85" s="31">
        <v>51.029999999999994</v>
      </c>
      <c r="G85" s="31">
        <v>2363.8492999999999</v>
      </c>
      <c r="H85" s="31">
        <v>0</v>
      </c>
      <c r="I85" s="31">
        <v>0</v>
      </c>
      <c r="J85" s="31">
        <v>0</v>
      </c>
      <c r="K85" s="31">
        <v>0</v>
      </c>
      <c r="L85" s="31">
        <v>0</v>
      </c>
      <c r="M85" s="31">
        <v>2364</v>
      </c>
    </row>
    <row r="86" spans="1:13" x14ac:dyDescent="0.25">
      <c r="A86">
        <v>20010015</v>
      </c>
      <c r="B86" t="s">
        <v>27</v>
      </c>
      <c r="C86" t="s">
        <v>2209</v>
      </c>
      <c r="D86" t="s">
        <v>2225</v>
      </c>
      <c r="E86" t="s">
        <v>266</v>
      </c>
      <c r="F86" s="31">
        <v>57.21</v>
      </c>
      <c r="G86" s="31">
        <v>2322.0762</v>
      </c>
      <c r="H86" s="31">
        <v>0</v>
      </c>
      <c r="I86" s="31">
        <v>0</v>
      </c>
      <c r="J86" s="31">
        <v>0</v>
      </c>
      <c r="K86" s="31">
        <v>0</v>
      </c>
      <c r="L86" s="31">
        <v>0</v>
      </c>
      <c r="M86" s="31">
        <v>2322</v>
      </c>
    </row>
    <row r="87" spans="1:13" x14ac:dyDescent="0.25">
      <c r="A87">
        <v>20010015</v>
      </c>
      <c r="B87" t="s">
        <v>28</v>
      </c>
      <c r="C87" t="s">
        <v>2463</v>
      </c>
      <c r="D87" t="s">
        <v>2469</v>
      </c>
      <c r="E87" t="s">
        <v>267</v>
      </c>
      <c r="F87" s="31">
        <v>51.289999999999992</v>
      </c>
      <c r="G87" s="31">
        <v>2073.1726000000003</v>
      </c>
      <c r="H87" s="31">
        <v>0</v>
      </c>
      <c r="I87" s="31">
        <v>0</v>
      </c>
      <c r="J87" s="31">
        <v>0</v>
      </c>
      <c r="K87" s="31">
        <v>0</v>
      </c>
      <c r="L87" s="31">
        <v>0</v>
      </c>
      <c r="M87" s="31">
        <v>2073</v>
      </c>
    </row>
    <row r="88" spans="1:13" x14ac:dyDescent="0.25">
      <c r="A88">
        <v>20010015</v>
      </c>
      <c r="B88" t="s">
        <v>37</v>
      </c>
      <c r="C88" t="s">
        <v>1923</v>
      </c>
      <c r="D88" t="s">
        <v>2516</v>
      </c>
      <c r="E88" t="s">
        <v>265</v>
      </c>
      <c r="F88" s="31">
        <v>8.7199999999999989</v>
      </c>
      <c r="G88" s="31">
        <v>351.69830000000002</v>
      </c>
      <c r="H88" s="31">
        <v>0</v>
      </c>
      <c r="I88" s="31">
        <v>0</v>
      </c>
      <c r="J88" s="31">
        <v>0</v>
      </c>
      <c r="K88" s="31">
        <v>0</v>
      </c>
      <c r="L88" s="31">
        <v>0</v>
      </c>
      <c r="M88" s="31">
        <v>352</v>
      </c>
    </row>
    <row r="89" spans="1:13" x14ac:dyDescent="0.25">
      <c r="A89">
        <v>20010015</v>
      </c>
      <c r="B89" t="s">
        <v>29</v>
      </c>
      <c r="C89" t="s">
        <v>2612</v>
      </c>
      <c r="D89" t="s">
        <v>2666</v>
      </c>
      <c r="E89" t="s">
        <v>265</v>
      </c>
      <c r="F89" s="31">
        <v>17.760000000000002</v>
      </c>
      <c r="G89" s="31">
        <v>709.90110000000004</v>
      </c>
      <c r="H89" s="31">
        <v>0</v>
      </c>
      <c r="I89" s="31">
        <v>0</v>
      </c>
      <c r="J89" s="31">
        <v>0</v>
      </c>
      <c r="K89" s="31">
        <v>0</v>
      </c>
      <c r="L89" s="31">
        <v>0</v>
      </c>
      <c r="M89" s="31">
        <v>710</v>
      </c>
    </row>
    <row r="90" spans="1:13" x14ac:dyDescent="0.25">
      <c r="A90">
        <v>20010015</v>
      </c>
      <c r="B90" t="s">
        <v>39</v>
      </c>
      <c r="C90" t="s">
        <v>1496</v>
      </c>
      <c r="D90" t="s">
        <v>2988</v>
      </c>
      <c r="E90" t="s">
        <v>266</v>
      </c>
      <c r="F90" s="31">
        <v>34.659999999999997</v>
      </c>
      <c r="G90" s="31">
        <v>1443.1906000000001</v>
      </c>
      <c r="H90" s="31">
        <v>0</v>
      </c>
      <c r="I90" s="31">
        <v>0</v>
      </c>
      <c r="J90" s="31">
        <v>0</v>
      </c>
      <c r="K90" s="31">
        <v>0</v>
      </c>
      <c r="L90" s="31">
        <v>0</v>
      </c>
      <c r="M90" s="31">
        <v>1443</v>
      </c>
    </row>
    <row r="91" spans="1:13" x14ac:dyDescent="0.25">
      <c r="A91">
        <v>20010015</v>
      </c>
      <c r="B91" t="s">
        <v>6</v>
      </c>
      <c r="C91" t="s">
        <v>2990</v>
      </c>
      <c r="D91" t="s">
        <v>2991</v>
      </c>
      <c r="E91" t="s">
        <v>267</v>
      </c>
      <c r="F91" s="31">
        <v>142.43999999999997</v>
      </c>
      <c r="G91" s="31">
        <v>6192.3735000000006</v>
      </c>
      <c r="H91" s="31">
        <v>0</v>
      </c>
      <c r="I91" s="31">
        <v>0</v>
      </c>
      <c r="J91" s="31">
        <v>0</v>
      </c>
      <c r="K91" s="31">
        <v>0</v>
      </c>
      <c r="L91" s="31">
        <v>0</v>
      </c>
      <c r="M91" s="31">
        <v>6192</v>
      </c>
    </row>
    <row r="92" spans="1:13" x14ac:dyDescent="0.25">
      <c r="A92">
        <v>20010015</v>
      </c>
      <c r="B92" t="s">
        <v>30</v>
      </c>
      <c r="C92" t="s">
        <v>4387</v>
      </c>
      <c r="D92" t="s">
        <v>4388</v>
      </c>
      <c r="E92" t="s">
        <v>265</v>
      </c>
      <c r="F92" s="31">
        <v>48.589999999999996</v>
      </c>
      <c r="G92" s="31">
        <v>1978.1039000000001</v>
      </c>
      <c r="H92" s="31">
        <v>0</v>
      </c>
      <c r="I92" s="31">
        <v>0</v>
      </c>
      <c r="J92" s="31">
        <v>0</v>
      </c>
      <c r="K92" s="31">
        <v>0</v>
      </c>
      <c r="L92" s="31">
        <v>0</v>
      </c>
      <c r="M92" s="31">
        <v>1978</v>
      </c>
    </row>
    <row r="93" spans="1:13" x14ac:dyDescent="0.25">
      <c r="A93">
        <v>20010015</v>
      </c>
      <c r="B93" t="s">
        <v>33</v>
      </c>
      <c r="C93" t="s">
        <v>3284</v>
      </c>
      <c r="D93" t="s">
        <v>3314</v>
      </c>
      <c r="E93" t="s">
        <v>265</v>
      </c>
      <c r="F93" s="31">
        <v>49.23</v>
      </c>
      <c r="G93" s="31">
        <v>1999.3489</v>
      </c>
      <c r="H93" s="31">
        <v>0</v>
      </c>
      <c r="I93" s="31">
        <v>0</v>
      </c>
      <c r="J93" s="31">
        <v>0</v>
      </c>
      <c r="K93" s="31">
        <v>0</v>
      </c>
      <c r="L93" s="31">
        <v>0</v>
      </c>
      <c r="M93" s="31">
        <v>1999</v>
      </c>
    </row>
    <row r="94" spans="1:13" x14ac:dyDescent="0.25">
      <c r="A94">
        <v>20010015</v>
      </c>
      <c r="B94" t="s">
        <v>9</v>
      </c>
      <c r="C94" t="s">
        <v>3285</v>
      </c>
      <c r="D94" t="s">
        <v>3315</v>
      </c>
      <c r="E94" t="s">
        <v>265</v>
      </c>
      <c r="F94" s="31">
        <v>15.010000000000002</v>
      </c>
      <c r="G94" s="31">
        <v>647.67020000000002</v>
      </c>
      <c r="H94" s="31">
        <v>0</v>
      </c>
      <c r="I94" s="31">
        <v>0</v>
      </c>
      <c r="J94" s="31">
        <v>0</v>
      </c>
      <c r="K94" s="31">
        <v>0</v>
      </c>
      <c r="L94" s="31">
        <v>0</v>
      </c>
      <c r="M94" s="31">
        <v>648</v>
      </c>
    </row>
    <row r="95" spans="1:13" x14ac:dyDescent="0.25">
      <c r="A95">
        <v>20010015</v>
      </c>
      <c r="B95" t="s">
        <v>35</v>
      </c>
      <c r="C95" t="s">
        <v>3824</v>
      </c>
      <c r="D95" t="s">
        <v>3833</v>
      </c>
      <c r="E95" t="s">
        <v>3834</v>
      </c>
      <c r="F95" s="31">
        <v>30.849999999999998</v>
      </c>
      <c r="G95" s="31">
        <v>1222.9363000000001</v>
      </c>
      <c r="H95" s="31">
        <v>0</v>
      </c>
      <c r="I95" s="31">
        <v>0</v>
      </c>
      <c r="J95" s="31">
        <v>0</v>
      </c>
      <c r="K95" s="31">
        <v>0</v>
      </c>
      <c r="L95" s="31">
        <v>0</v>
      </c>
      <c r="M95" s="31">
        <v>1223</v>
      </c>
    </row>
    <row r="96" spans="1:13" x14ac:dyDescent="0.25">
      <c r="A96">
        <v>20010015</v>
      </c>
      <c r="B96" t="s">
        <v>1650</v>
      </c>
      <c r="C96" t="s">
        <v>4130</v>
      </c>
      <c r="D96" t="s">
        <v>4147</v>
      </c>
      <c r="E96" t="s">
        <v>265</v>
      </c>
      <c r="F96" s="31">
        <v>47.160000000000004</v>
      </c>
      <c r="G96" s="31">
        <v>1911.8613</v>
      </c>
      <c r="H96" s="31">
        <v>0</v>
      </c>
      <c r="I96" s="31">
        <v>0</v>
      </c>
      <c r="J96" s="31">
        <v>0</v>
      </c>
      <c r="K96" s="31">
        <v>0</v>
      </c>
      <c r="L96" s="31">
        <v>0</v>
      </c>
      <c r="M96" s="31">
        <v>1912</v>
      </c>
    </row>
    <row r="97" spans="1:13" x14ac:dyDescent="0.25">
      <c r="A97">
        <v>20010015</v>
      </c>
      <c r="B97" t="s">
        <v>16</v>
      </c>
      <c r="C97" t="s">
        <v>4131</v>
      </c>
      <c r="D97" t="s">
        <v>4148</v>
      </c>
      <c r="E97" t="s">
        <v>265</v>
      </c>
      <c r="F97" s="31">
        <v>45.230000000000004</v>
      </c>
      <c r="G97" s="31">
        <v>1806.1830999999997</v>
      </c>
      <c r="H97" s="31">
        <v>0</v>
      </c>
      <c r="I97" s="31">
        <v>0</v>
      </c>
      <c r="J97" s="31">
        <v>0</v>
      </c>
      <c r="K97" s="31">
        <v>0</v>
      </c>
      <c r="L97" s="31">
        <v>0</v>
      </c>
      <c r="M97" s="31">
        <v>1806</v>
      </c>
    </row>
    <row r="98" spans="1:13" x14ac:dyDescent="0.25">
      <c r="A98">
        <v>20010015</v>
      </c>
      <c r="B98" t="s">
        <v>129</v>
      </c>
      <c r="C98" t="s">
        <v>4255</v>
      </c>
      <c r="D98" t="s">
        <v>4283</v>
      </c>
      <c r="E98" t="s">
        <v>265</v>
      </c>
      <c r="F98" s="31">
        <v>25.65</v>
      </c>
      <c r="G98" s="31">
        <v>1154.0507</v>
      </c>
      <c r="H98" s="31">
        <v>0</v>
      </c>
      <c r="I98" s="31">
        <v>0</v>
      </c>
      <c r="J98" s="31">
        <v>0</v>
      </c>
      <c r="K98" s="31">
        <v>0</v>
      </c>
      <c r="L98" s="31">
        <v>0</v>
      </c>
      <c r="M98" s="31">
        <v>1154</v>
      </c>
    </row>
    <row r="99" spans="1:13" x14ac:dyDescent="0.25">
      <c r="A99">
        <v>20010015</v>
      </c>
      <c r="B99" t="s">
        <v>130</v>
      </c>
      <c r="C99" t="s">
        <v>5121</v>
      </c>
      <c r="D99" t="s">
        <v>5137</v>
      </c>
      <c r="E99" t="s">
        <v>265</v>
      </c>
      <c r="F99" s="31">
        <v>36.72</v>
      </c>
      <c r="G99" s="31">
        <v>1660.5522000000001</v>
      </c>
      <c r="H99" s="31">
        <v>0</v>
      </c>
      <c r="I99" s="31">
        <v>0</v>
      </c>
      <c r="J99" s="31">
        <v>0</v>
      </c>
      <c r="K99" s="31">
        <v>0</v>
      </c>
      <c r="L99" s="31">
        <v>0</v>
      </c>
      <c r="M99" s="31">
        <v>1661</v>
      </c>
    </row>
    <row r="100" spans="1:13" x14ac:dyDescent="0.25">
      <c r="A100">
        <v>20010015</v>
      </c>
      <c r="B100" t="s">
        <v>760</v>
      </c>
      <c r="C100" t="s">
        <v>6096</v>
      </c>
      <c r="D100" t="s">
        <v>6126</v>
      </c>
      <c r="E100" t="s">
        <v>265</v>
      </c>
      <c r="F100" s="31">
        <v>29.590000000000003</v>
      </c>
      <c r="G100" s="31">
        <v>1288.5642</v>
      </c>
      <c r="H100" s="31">
        <v>0</v>
      </c>
      <c r="I100" s="31">
        <v>0</v>
      </c>
      <c r="J100" s="31">
        <v>0</v>
      </c>
      <c r="K100" s="31">
        <v>0</v>
      </c>
      <c r="L100" s="31">
        <v>0</v>
      </c>
      <c r="M100" s="31">
        <v>1289</v>
      </c>
    </row>
    <row r="101" spans="1:13" x14ac:dyDescent="0.25">
      <c r="A101">
        <v>20010015</v>
      </c>
      <c r="B101" t="s">
        <v>427</v>
      </c>
      <c r="C101" t="s">
        <v>6104</v>
      </c>
      <c r="D101" t="s">
        <v>6138</v>
      </c>
      <c r="E101" t="s">
        <v>265</v>
      </c>
      <c r="F101" s="31">
        <v>127.30000000000001</v>
      </c>
      <c r="G101" s="31">
        <v>5631.5924999999997</v>
      </c>
      <c r="H101" s="31">
        <v>0</v>
      </c>
      <c r="I101" s="31">
        <v>0</v>
      </c>
      <c r="J101" s="31">
        <v>0</v>
      </c>
      <c r="K101" s="31">
        <v>0</v>
      </c>
      <c r="L101" s="31">
        <v>0</v>
      </c>
      <c r="M101" s="31">
        <v>5632</v>
      </c>
    </row>
    <row r="102" spans="1:13" x14ac:dyDescent="0.25">
      <c r="A102">
        <v>20010015</v>
      </c>
      <c r="B102" t="s">
        <v>1147</v>
      </c>
      <c r="C102" t="s">
        <v>6794</v>
      </c>
      <c r="D102" t="s">
        <v>6820</v>
      </c>
      <c r="E102" t="s">
        <v>275</v>
      </c>
      <c r="F102" s="31">
        <v>13.209999999999999</v>
      </c>
      <c r="G102" s="31">
        <v>571.2174</v>
      </c>
      <c r="H102" s="31">
        <v>0</v>
      </c>
      <c r="I102" s="31">
        <v>0</v>
      </c>
      <c r="J102" s="31">
        <v>0</v>
      </c>
      <c r="K102" s="31">
        <v>0</v>
      </c>
      <c r="L102" s="31">
        <v>0</v>
      </c>
      <c r="M102" s="31">
        <v>571</v>
      </c>
    </row>
    <row r="103" spans="1:13" x14ac:dyDescent="0.25">
      <c r="A103">
        <v>20010015</v>
      </c>
      <c r="B103" t="s">
        <v>1247</v>
      </c>
      <c r="C103" t="s">
        <v>7734</v>
      </c>
      <c r="D103" t="s">
        <v>7776</v>
      </c>
      <c r="E103" t="s">
        <v>267</v>
      </c>
      <c r="F103" s="31">
        <v>12.589999999999998</v>
      </c>
      <c r="G103" s="31">
        <v>503.09620000000001</v>
      </c>
      <c r="H103" s="31">
        <v>0</v>
      </c>
      <c r="I103" s="31">
        <v>0</v>
      </c>
      <c r="J103" s="31">
        <v>0</v>
      </c>
      <c r="K103" s="31">
        <v>0</v>
      </c>
      <c r="L103" s="31">
        <v>0</v>
      </c>
      <c r="M103" s="31">
        <v>503</v>
      </c>
    </row>
    <row r="104" spans="1:13" x14ac:dyDescent="0.25">
      <c r="A104">
        <v>20010015</v>
      </c>
      <c r="B104" t="s">
        <v>2594</v>
      </c>
      <c r="C104" t="s">
        <v>6062</v>
      </c>
      <c r="D104" t="s">
        <v>9729</v>
      </c>
      <c r="E104" t="s">
        <v>267</v>
      </c>
      <c r="F104" s="31">
        <v>9.3099999999999987</v>
      </c>
      <c r="G104" s="31">
        <v>380.77</v>
      </c>
      <c r="H104" s="31">
        <v>0</v>
      </c>
      <c r="I104" s="31">
        <v>0</v>
      </c>
      <c r="J104" s="31">
        <v>0</v>
      </c>
      <c r="K104" s="31">
        <v>0</v>
      </c>
      <c r="L104" s="31">
        <v>0</v>
      </c>
      <c r="M104" s="31">
        <v>381</v>
      </c>
    </row>
    <row r="105" spans="1:13" x14ac:dyDescent="0.25">
      <c r="A105">
        <v>20010015</v>
      </c>
      <c r="B105" t="s">
        <v>2802</v>
      </c>
      <c r="C105" t="s">
        <v>6177</v>
      </c>
      <c r="D105" t="s">
        <v>10562</v>
      </c>
      <c r="E105" t="s">
        <v>265</v>
      </c>
      <c r="F105" s="31">
        <v>45.040000000000006</v>
      </c>
      <c r="G105" s="31">
        <v>1948.7518</v>
      </c>
      <c r="H105" s="31">
        <v>0</v>
      </c>
      <c r="I105" s="31">
        <v>0</v>
      </c>
      <c r="J105" s="31">
        <v>0</v>
      </c>
      <c r="K105" s="31">
        <v>0</v>
      </c>
      <c r="L105" s="31">
        <v>0</v>
      </c>
      <c r="M105" s="31">
        <v>1949</v>
      </c>
    </row>
    <row r="106" spans="1:13" x14ac:dyDescent="0.25">
      <c r="A106">
        <v>20010015</v>
      </c>
      <c r="B106" t="s">
        <v>2803</v>
      </c>
      <c r="C106" t="s">
        <v>10947</v>
      </c>
      <c r="D106" t="s">
        <v>10982</v>
      </c>
      <c r="E106" t="s">
        <v>265</v>
      </c>
      <c r="F106" s="31">
        <v>77.400000000000006</v>
      </c>
      <c r="G106" s="31">
        <v>3080.3762000000002</v>
      </c>
      <c r="H106" s="31">
        <v>0</v>
      </c>
      <c r="I106" s="31">
        <v>0</v>
      </c>
      <c r="J106" s="31">
        <v>0</v>
      </c>
      <c r="K106" s="31">
        <v>0</v>
      </c>
      <c r="L106" s="31">
        <v>0</v>
      </c>
      <c r="M106" s="31">
        <v>3080</v>
      </c>
    </row>
    <row r="107" spans="1:13" x14ac:dyDescent="0.25">
      <c r="A107">
        <v>20010015</v>
      </c>
      <c r="B107" t="s">
        <v>3576</v>
      </c>
      <c r="C107" t="s">
        <v>906</v>
      </c>
      <c r="D107" t="s">
        <v>11677</v>
      </c>
      <c r="E107" t="s">
        <v>267</v>
      </c>
      <c r="F107" s="31">
        <v>34.570000000000007</v>
      </c>
      <c r="G107" s="31">
        <v>1521.1253999999997</v>
      </c>
      <c r="H107" s="31">
        <v>0</v>
      </c>
      <c r="I107" s="31">
        <v>0</v>
      </c>
      <c r="J107" s="31">
        <v>0</v>
      </c>
      <c r="K107" s="31">
        <v>0</v>
      </c>
      <c r="L107" s="31">
        <v>0</v>
      </c>
      <c r="M107" s="31">
        <v>1521</v>
      </c>
    </row>
    <row r="108" spans="1:13" x14ac:dyDescent="0.25">
      <c r="A108">
        <v>20010015</v>
      </c>
      <c r="B108" t="s">
        <v>3465</v>
      </c>
      <c r="C108" t="s">
        <v>12295</v>
      </c>
      <c r="D108" t="s">
        <v>12316</v>
      </c>
      <c r="E108" t="s">
        <v>275</v>
      </c>
      <c r="F108" s="31">
        <v>17.669999999999998</v>
      </c>
      <c r="G108" s="31">
        <v>724.31650000000002</v>
      </c>
      <c r="H108" s="31">
        <v>0</v>
      </c>
      <c r="I108" s="31">
        <v>0</v>
      </c>
      <c r="J108" s="31">
        <v>0</v>
      </c>
      <c r="K108" s="31">
        <v>0</v>
      </c>
      <c r="L108" s="31">
        <v>0</v>
      </c>
      <c r="M108" s="31">
        <v>724</v>
      </c>
    </row>
    <row r="109" spans="1:13" x14ac:dyDescent="0.25">
      <c r="A109">
        <v>20010015</v>
      </c>
      <c r="B109" t="s">
        <v>3578</v>
      </c>
      <c r="C109" t="s">
        <v>11503</v>
      </c>
      <c r="D109" t="s">
        <v>12538</v>
      </c>
      <c r="E109" t="s">
        <v>265</v>
      </c>
      <c r="F109" s="31">
        <v>79.180000000000007</v>
      </c>
      <c r="G109" s="31">
        <v>3414.2431000000006</v>
      </c>
      <c r="H109" s="31">
        <v>0</v>
      </c>
      <c r="I109" s="31">
        <v>0</v>
      </c>
      <c r="J109" s="31">
        <v>0</v>
      </c>
      <c r="K109" s="31">
        <v>0</v>
      </c>
      <c r="L109" s="31">
        <v>0</v>
      </c>
      <c r="M109" s="31">
        <v>3414</v>
      </c>
    </row>
    <row r="110" spans="1:13" x14ac:dyDescent="0.25">
      <c r="A110">
        <v>20010015</v>
      </c>
      <c r="B110" t="s">
        <v>3652</v>
      </c>
      <c r="C110" t="s">
        <v>12518</v>
      </c>
      <c r="D110" t="s">
        <v>12714</v>
      </c>
      <c r="E110" t="s">
        <v>267</v>
      </c>
      <c r="F110" s="31">
        <v>124.12</v>
      </c>
      <c r="G110" s="31">
        <v>5117.0640000000003</v>
      </c>
      <c r="H110" s="31">
        <v>0</v>
      </c>
      <c r="I110" s="31">
        <v>0</v>
      </c>
      <c r="J110" s="31">
        <v>0</v>
      </c>
      <c r="K110" s="31">
        <v>0</v>
      </c>
      <c r="L110" s="31">
        <v>0</v>
      </c>
      <c r="M110" s="31">
        <v>5117</v>
      </c>
    </row>
    <row r="111" spans="1:13" x14ac:dyDescent="0.25">
      <c r="A111">
        <v>20010015</v>
      </c>
      <c r="B111" t="s">
        <v>3869</v>
      </c>
      <c r="C111" t="s">
        <v>13149</v>
      </c>
      <c r="D111" t="s">
        <v>13179</v>
      </c>
      <c r="E111" t="s">
        <v>265</v>
      </c>
      <c r="F111" s="31">
        <v>21.48</v>
      </c>
      <c r="G111" s="31">
        <v>932.06269999999995</v>
      </c>
      <c r="H111" s="31">
        <v>0</v>
      </c>
      <c r="I111" s="31">
        <v>0</v>
      </c>
      <c r="J111" s="31">
        <v>0</v>
      </c>
      <c r="K111" s="31">
        <v>0</v>
      </c>
      <c r="L111" s="31">
        <v>0</v>
      </c>
      <c r="M111" s="31">
        <v>932</v>
      </c>
    </row>
    <row r="112" spans="1:13" x14ac:dyDescent="0.25">
      <c r="A112">
        <v>20010015</v>
      </c>
      <c r="B112" t="s">
        <v>3870</v>
      </c>
      <c r="C112" t="s">
        <v>13150</v>
      </c>
      <c r="D112" t="s">
        <v>13180</v>
      </c>
      <c r="E112" t="s">
        <v>267</v>
      </c>
      <c r="F112" s="31">
        <v>40.059999999999995</v>
      </c>
      <c r="G112" s="31">
        <v>1740.5828999999999</v>
      </c>
      <c r="H112" s="31">
        <v>0</v>
      </c>
      <c r="I112" s="31">
        <v>0</v>
      </c>
      <c r="J112" s="31">
        <v>0</v>
      </c>
      <c r="K112" s="31">
        <v>0</v>
      </c>
      <c r="L112" s="31">
        <v>0</v>
      </c>
      <c r="M112" s="31">
        <v>1741</v>
      </c>
    </row>
    <row r="113" spans="1:13" x14ac:dyDescent="0.25">
      <c r="A113">
        <v>20010015</v>
      </c>
      <c r="B113" t="s">
        <v>3871</v>
      </c>
      <c r="C113" t="s">
        <v>13295</v>
      </c>
      <c r="D113" t="s">
        <v>13315</v>
      </c>
      <c r="E113" t="s">
        <v>265</v>
      </c>
      <c r="F113" s="31">
        <v>44.76</v>
      </c>
      <c r="G113" s="31">
        <v>2007.7634</v>
      </c>
      <c r="H113" s="31">
        <v>0</v>
      </c>
      <c r="I113" s="31">
        <v>0</v>
      </c>
      <c r="J113" s="31">
        <v>0</v>
      </c>
      <c r="K113" s="31">
        <v>0</v>
      </c>
      <c r="L113" s="31">
        <v>0</v>
      </c>
      <c r="M113" s="31">
        <v>2008</v>
      </c>
    </row>
    <row r="114" spans="1:13" x14ac:dyDescent="0.25">
      <c r="A114">
        <v>20010015</v>
      </c>
      <c r="B114" t="s">
        <v>3872</v>
      </c>
      <c r="C114" t="s">
        <v>13296</v>
      </c>
      <c r="D114" t="s">
        <v>13316</v>
      </c>
      <c r="E114" t="s">
        <v>265</v>
      </c>
      <c r="F114" s="31">
        <v>15.77</v>
      </c>
      <c r="G114" s="31">
        <v>710.44670000000008</v>
      </c>
      <c r="H114" s="31">
        <v>0</v>
      </c>
      <c r="I114" s="31">
        <v>0</v>
      </c>
      <c r="J114" s="31">
        <v>0</v>
      </c>
      <c r="K114" s="31">
        <v>0</v>
      </c>
      <c r="L114" s="31">
        <v>0</v>
      </c>
      <c r="M114" s="31">
        <v>710</v>
      </c>
    </row>
    <row r="115" spans="1:13" x14ac:dyDescent="0.25">
      <c r="A115">
        <v>20010015</v>
      </c>
      <c r="B115" t="s">
        <v>10942</v>
      </c>
      <c r="C115" t="s">
        <v>13394</v>
      </c>
      <c r="D115" t="s">
        <v>13415</v>
      </c>
      <c r="E115" t="s">
        <v>3990</v>
      </c>
      <c r="F115" s="31">
        <v>74.850000000000009</v>
      </c>
      <c r="G115" s="31">
        <v>3183.9503</v>
      </c>
      <c r="H115" s="31">
        <v>0</v>
      </c>
      <c r="I115" s="31">
        <v>0</v>
      </c>
      <c r="J115" s="31">
        <v>0</v>
      </c>
      <c r="K115" s="31">
        <v>0</v>
      </c>
      <c r="L115" s="31">
        <v>0</v>
      </c>
      <c r="M115" s="31">
        <v>3184</v>
      </c>
    </row>
    <row r="116" spans="1:13" x14ac:dyDescent="0.25">
      <c r="A116">
        <v>20010015</v>
      </c>
      <c r="B116" t="s">
        <v>4391</v>
      </c>
      <c r="C116" t="s">
        <v>13503</v>
      </c>
      <c r="D116" t="s">
        <v>13530</v>
      </c>
      <c r="E116" t="s">
        <v>1380</v>
      </c>
      <c r="F116" s="31">
        <v>23.93</v>
      </c>
      <c r="G116" s="31">
        <v>1019.4105</v>
      </c>
      <c r="H116" s="31">
        <v>0</v>
      </c>
      <c r="I116" s="31">
        <v>0</v>
      </c>
      <c r="J116" s="31">
        <v>0</v>
      </c>
      <c r="K116" s="31">
        <v>0</v>
      </c>
      <c r="L116" s="31">
        <v>0</v>
      </c>
      <c r="M116" s="31">
        <v>1019</v>
      </c>
    </row>
    <row r="117" spans="1:13" x14ac:dyDescent="0.25">
      <c r="A117">
        <v>20010015</v>
      </c>
      <c r="B117" t="s">
        <v>4414</v>
      </c>
      <c r="C117" t="s">
        <v>13705</v>
      </c>
      <c r="D117" t="s">
        <v>13726</v>
      </c>
      <c r="E117" t="s">
        <v>264</v>
      </c>
      <c r="F117" s="31">
        <v>109.16000000000001</v>
      </c>
      <c r="G117" s="31">
        <v>4489.9193999999998</v>
      </c>
      <c r="H117" s="31">
        <v>0</v>
      </c>
      <c r="I117" s="31">
        <v>0</v>
      </c>
      <c r="J117" s="31">
        <v>0</v>
      </c>
      <c r="K117" s="31">
        <v>0</v>
      </c>
      <c r="L117" s="31">
        <v>0</v>
      </c>
      <c r="M117" s="31">
        <v>4490</v>
      </c>
    </row>
    <row r="118" spans="1:13" x14ac:dyDescent="0.25">
      <c r="A118">
        <v>20010015</v>
      </c>
      <c r="B118" t="s">
        <v>4656</v>
      </c>
      <c r="C118" t="s">
        <v>13906</v>
      </c>
      <c r="D118" t="s">
        <v>13914</v>
      </c>
      <c r="E118" t="s">
        <v>267</v>
      </c>
      <c r="F118" s="31">
        <v>80.3</v>
      </c>
      <c r="G118" s="31">
        <v>3189.8330999999998</v>
      </c>
      <c r="H118" s="31">
        <v>0</v>
      </c>
      <c r="I118" s="31">
        <v>0</v>
      </c>
      <c r="J118" s="31">
        <v>0</v>
      </c>
      <c r="K118" s="31">
        <v>0</v>
      </c>
      <c r="L118" s="31">
        <v>0</v>
      </c>
      <c r="M118" s="31">
        <v>3190</v>
      </c>
    </row>
    <row r="119" spans="1:13" x14ac:dyDescent="0.25">
      <c r="A119">
        <v>20010015</v>
      </c>
      <c r="B119" t="s">
        <v>5193</v>
      </c>
      <c r="C119" t="s">
        <v>13907</v>
      </c>
      <c r="D119" t="s">
        <v>13915</v>
      </c>
      <c r="E119" t="s">
        <v>267</v>
      </c>
      <c r="F119" s="31">
        <v>70.27</v>
      </c>
      <c r="G119" s="31">
        <v>2982.3704999999995</v>
      </c>
      <c r="H119" s="31">
        <v>0</v>
      </c>
      <c r="I119" s="31">
        <v>0</v>
      </c>
      <c r="J119" s="31">
        <v>0</v>
      </c>
      <c r="K119" s="31">
        <v>0</v>
      </c>
      <c r="L119" s="31">
        <v>0</v>
      </c>
      <c r="M119" s="31">
        <v>2982</v>
      </c>
    </row>
    <row r="120" spans="1:13" x14ac:dyDescent="0.25">
      <c r="A120">
        <v>20010015</v>
      </c>
      <c r="B120" t="s">
        <v>5387</v>
      </c>
      <c r="C120" t="s">
        <v>13947</v>
      </c>
      <c r="D120" t="s">
        <v>13961</v>
      </c>
      <c r="E120" t="s">
        <v>267</v>
      </c>
      <c r="F120" s="31">
        <v>50.61</v>
      </c>
      <c r="G120" s="31">
        <v>2078.7732999999998</v>
      </c>
      <c r="H120" s="31">
        <v>0</v>
      </c>
      <c r="I120" s="31">
        <v>0</v>
      </c>
      <c r="J120" s="31">
        <v>0</v>
      </c>
      <c r="K120" s="31">
        <v>0</v>
      </c>
      <c r="L120" s="31">
        <v>0</v>
      </c>
      <c r="M120" s="31">
        <v>2079</v>
      </c>
    </row>
    <row r="121" spans="1:13" x14ac:dyDescent="0.25">
      <c r="A121">
        <v>20010015</v>
      </c>
      <c r="B121" t="s">
        <v>5390</v>
      </c>
      <c r="C121" t="s">
        <v>14294</v>
      </c>
      <c r="D121" t="s">
        <v>14323</v>
      </c>
      <c r="E121" t="s">
        <v>265</v>
      </c>
      <c r="F121" s="31">
        <v>33.410000000000004</v>
      </c>
      <c r="G121" s="31">
        <v>1348.5739000000001</v>
      </c>
      <c r="H121" s="31">
        <v>0</v>
      </c>
      <c r="I121" s="31">
        <v>0</v>
      </c>
      <c r="J121" s="31">
        <v>0</v>
      </c>
      <c r="K121" s="31">
        <v>0</v>
      </c>
      <c r="L121" s="31">
        <v>0</v>
      </c>
      <c r="M121" s="31">
        <v>1349</v>
      </c>
    </row>
    <row r="122" spans="1:13" x14ac:dyDescent="0.25">
      <c r="A122">
        <v>20010015</v>
      </c>
      <c r="B122" t="s">
        <v>5391</v>
      </c>
      <c r="C122" t="s">
        <v>13009</v>
      </c>
      <c r="D122" t="s">
        <v>14454</v>
      </c>
      <c r="E122" t="s">
        <v>265</v>
      </c>
      <c r="F122" s="31">
        <v>42.739999999999995</v>
      </c>
      <c r="G122" s="31">
        <v>1916.2329000000002</v>
      </c>
      <c r="H122" s="31">
        <v>0</v>
      </c>
      <c r="I122" s="31">
        <v>0</v>
      </c>
      <c r="J122" s="31">
        <v>0</v>
      </c>
      <c r="K122" s="31">
        <v>0</v>
      </c>
      <c r="L122" s="31">
        <v>0</v>
      </c>
      <c r="M122" s="31">
        <v>1916</v>
      </c>
    </row>
    <row r="123" spans="1:13" x14ac:dyDescent="0.25">
      <c r="A123">
        <v>20010015</v>
      </c>
      <c r="B123" t="s">
        <v>5700</v>
      </c>
      <c r="C123" t="s">
        <v>6177</v>
      </c>
      <c r="D123" t="s">
        <v>14455</v>
      </c>
      <c r="E123" t="s">
        <v>3990</v>
      </c>
      <c r="F123" s="31">
        <v>60.72</v>
      </c>
      <c r="G123" s="31">
        <v>2486.5541000000003</v>
      </c>
      <c r="H123" s="31">
        <v>0</v>
      </c>
      <c r="I123" s="31">
        <v>0</v>
      </c>
      <c r="J123" s="31">
        <v>0</v>
      </c>
      <c r="K123" s="31">
        <v>0</v>
      </c>
      <c r="L123" s="31">
        <v>0</v>
      </c>
      <c r="M123" s="31">
        <v>2487</v>
      </c>
    </row>
    <row r="124" spans="1:13" x14ac:dyDescent="0.25">
      <c r="A124">
        <v>20010015</v>
      </c>
      <c r="B124" t="s">
        <v>5701</v>
      </c>
      <c r="C124" t="s">
        <v>15155</v>
      </c>
      <c r="D124" t="s">
        <v>15184</v>
      </c>
      <c r="E124" t="s">
        <v>266</v>
      </c>
      <c r="F124" s="31">
        <v>97.6</v>
      </c>
      <c r="G124" s="31">
        <v>3994.1808999999998</v>
      </c>
      <c r="H124" s="31">
        <v>0</v>
      </c>
      <c r="I124" s="31">
        <v>0</v>
      </c>
      <c r="J124" s="31">
        <v>0</v>
      </c>
      <c r="K124" s="31">
        <v>0</v>
      </c>
      <c r="L124" s="31">
        <v>0</v>
      </c>
      <c r="M124" s="31">
        <v>3994</v>
      </c>
    </row>
    <row r="125" spans="1:13" x14ac:dyDescent="0.25">
      <c r="A125">
        <v>20010015</v>
      </c>
      <c r="B125" t="s">
        <v>6080</v>
      </c>
      <c r="C125" t="s">
        <v>8752</v>
      </c>
      <c r="D125" t="s">
        <v>15185</v>
      </c>
      <c r="E125" t="s">
        <v>265</v>
      </c>
      <c r="F125" s="31">
        <v>50.15</v>
      </c>
      <c r="G125" s="31">
        <v>2038.2173</v>
      </c>
      <c r="H125" s="31">
        <v>0</v>
      </c>
      <c r="I125" s="31">
        <v>0</v>
      </c>
      <c r="J125" s="31">
        <v>0</v>
      </c>
      <c r="K125" s="31">
        <v>0</v>
      </c>
      <c r="L125" s="31">
        <v>0</v>
      </c>
      <c r="M125" s="31">
        <v>2038</v>
      </c>
    </row>
    <row r="126" spans="1:13" x14ac:dyDescent="0.25">
      <c r="A126">
        <v>20010015</v>
      </c>
      <c r="B126" t="s">
        <v>6539</v>
      </c>
      <c r="C126" t="s">
        <v>15706</v>
      </c>
      <c r="D126" t="s">
        <v>15717</v>
      </c>
      <c r="E126" t="s">
        <v>1141</v>
      </c>
      <c r="F126" s="31">
        <v>47.390000000000008</v>
      </c>
      <c r="G126" s="31">
        <v>1902.0621000000001</v>
      </c>
      <c r="H126" s="31">
        <v>0</v>
      </c>
      <c r="I126" s="31">
        <v>0</v>
      </c>
      <c r="J126" s="31">
        <v>0</v>
      </c>
      <c r="K126" s="31">
        <v>0</v>
      </c>
      <c r="L126" s="31">
        <v>0</v>
      </c>
      <c r="M126" s="31">
        <v>1902</v>
      </c>
    </row>
    <row r="127" spans="1:13" x14ac:dyDescent="0.25">
      <c r="A127">
        <v>20010015</v>
      </c>
      <c r="B127" t="s">
        <v>6533</v>
      </c>
      <c r="C127" t="s">
        <v>15707</v>
      </c>
      <c r="D127" t="s">
        <v>15718</v>
      </c>
      <c r="E127" t="s">
        <v>265</v>
      </c>
      <c r="F127" s="31">
        <v>62.6</v>
      </c>
      <c r="G127" s="31">
        <v>2540.2901000000002</v>
      </c>
      <c r="H127" s="31">
        <v>0</v>
      </c>
      <c r="I127" s="31">
        <v>0</v>
      </c>
      <c r="J127" s="31">
        <v>0</v>
      </c>
      <c r="K127" s="31">
        <v>0</v>
      </c>
      <c r="L127" s="31">
        <v>0</v>
      </c>
      <c r="M127" s="31">
        <v>2540</v>
      </c>
    </row>
    <row r="128" spans="1:13" x14ac:dyDescent="0.25">
      <c r="A128">
        <v>20010015</v>
      </c>
      <c r="B128" t="s">
        <v>6872</v>
      </c>
      <c r="C128" t="s">
        <v>9991</v>
      </c>
      <c r="D128" t="s">
        <v>15776</v>
      </c>
      <c r="E128" t="s">
        <v>265</v>
      </c>
      <c r="F128" s="31">
        <v>42.64</v>
      </c>
      <c r="G128" s="31">
        <v>1785.0820000000001</v>
      </c>
      <c r="H128" s="31">
        <v>0</v>
      </c>
      <c r="I128" s="31">
        <v>0</v>
      </c>
      <c r="J128" s="31">
        <v>0</v>
      </c>
      <c r="K128" s="31">
        <v>0</v>
      </c>
      <c r="L128" s="31">
        <v>0</v>
      </c>
      <c r="M128" s="31">
        <v>1785</v>
      </c>
    </row>
    <row r="129" spans="1:13" x14ac:dyDescent="0.25">
      <c r="A129">
        <v>20010015</v>
      </c>
      <c r="B129" t="s">
        <v>6981</v>
      </c>
      <c r="C129" t="s">
        <v>15965</v>
      </c>
      <c r="D129" t="s">
        <v>15975</v>
      </c>
      <c r="E129" t="s">
        <v>265</v>
      </c>
      <c r="F129" s="31">
        <v>51.58</v>
      </c>
      <c r="G129" s="31">
        <v>2054.7027999999996</v>
      </c>
      <c r="H129" s="31">
        <v>0</v>
      </c>
      <c r="I129" s="31">
        <v>0</v>
      </c>
      <c r="J129" s="31">
        <v>0</v>
      </c>
      <c r="K129" s="31">
        <v>0</v>
      </c>
      <c r="L129" s="31">
        <v>0</v>
      </c>
      <c r="M129" s="31">
        <v>2055</v>
      </c>
    </row>
    <row r="130" spans="1:13" x14ac:dyDescent="0.25">
      <c r="A130">
        <v>20010015</v>
      </c>
      <c r="B130" t="s">
        <v>7263</v>
      </c>
      <c r="C130" t="s">
        <v>16146</v>
      </c>
      <c r="D130" t="s">
        <v>16161</v>
      </c>
      <c r="E130" t="s">
        <v>274</v>
      </c>
      <c r="F130" s="31">
        <v>260.65999999999997</v>
      </c>
      <c r="G130" s="31">
        <v>11288.473999999998</v>
      </c>
      <c r="H130" s="31">
        <v>0</v>
      </c>
      <c r="I130" s="31">
        <v>0</v>
      </c>
      <c r="J130" s="31">
        <v>0</v>
      </c>
      <c r="K130" s="31">
        <v>0</v>
      </c>
      <c r="L130" s="31">
        <v>0</v>
      </c>
      <c r="M130" s="31">
        <v>11288</v>
      </c>
    </row>
    <row r="131" spans="1:13" x14ac:dyDescent="0.25">
      <c r="A131">
        <v>20010015</v>
      </c>
      <c r="B131" t="s">
        <v>12391</v>
      </c>
      <c r="C131">
        <v>0</v>
      </c>
      <c r="D131">
        <v>0</v>
      </c>
      <c r="E131">
        <v>0</v>
      </c>
      <c r="F131" s="31">
        <v>75.97</v>
      </c>
      <c r="G131" s="31">
        <v>3013.7074000000002</v>
      </c>
      <c r="H131" s="31">
        <v>0</v>
      </c>
      <c r="I131" s="31">
        <v>0</v>
      </c>
      <c r="J131" s="31">
        <v>0</v>
      </c>
      <c r="K131" s="31">
        <v>0</v>
      </c>
      <c r="L131" s="31">
        <v>0</v>
      </c>
      <c r="M131" s="31">
        <v>3014</v>
      </c>
    </row>
    <row r="132" spans="1:13" x14ac:dyDescent="0.25">
      <c r="A132" t="s">
        <v>16426</v>
      </c>
      <c r="F132" s="31">
        <v>2828.8499999999985</v>
      </c>
      <c r="G132" s="31">
        <v>118977.35159999999</v>
      </c>
      <c r="H132" s="31">
        <v>0</v>
      </c>
      <c r="I132" s="31">
        <v>0</v>
      </c>
      <c r="J132" s="31">
        <v>0</v>
      </c>
      <c r="K132" s="31">
        <v>0</v>
      </c>
      <c r="L132" s="31">
        <v>0</v>
      </c>
      <c r="M132" s="31">
        <v>118977</v>
      </c>
    </row>
    <row r="133" spans="1:13" x14ac:dyDescent="0.25">
      <c r="A133">
        <v>20010017</v>
      </c>
      <c r="B133" t="s">
        <v>17</v>
      </c>
      <c r="C133" t="s">
        <v>1488</v>
      </c>
      <c r="D133" t="s">
        <v>1543</v>
      </c>
      <c r="E133" t="s">
        <v>429</v>
      </c>
      <c r="F133" s="31">
        <v>255.3</v>
      </c>
      <c r="G133" s="31">
        <v>11264.812600000001</v>
      </c>
      <c r="H133" s="31">
        <v>0</v>
      </c>
      <c r="I133" s="31">
        <v>0</v>
      </c>
      <c r="J133" s="31">
        <v>0</v>
      </c>
      <c r="K133" s="31">
        <v>0</v>
      </c>
      <c r="L133" s="31">
        <v>2287.34</v>
      </c>
      <c r="M133" s="31">
        <v>8977</v>
      </c>
    </row>
    <row r="134" spans="1:13" x14ac:dyDescent="0.25">
      <c r="A134">
        <v>20010017</v>
      </c>
      <c r="B134" t="s">
        <v>20</v>
      </c>
      <c r="C134" t="s">
        <v>1751</v>
      </c>
      <c r="D134" t="s">
        <v>1783</v>
      </c>
      <c r="E134" t="s">
        <v>273</v>
      </c>
      <c r="F134" s="31">
        <v>11.11</v>
      </c>
      <c r="G134" s="31">
        <v>697.73199999999997</v>
      </c>
      <c r="H134" s="31">
        <v>0</v>
      </c>
      <c r="I134" s="31">
        <v>0</v>
      </c>
      <c r="J134" s="31">
        <v>0</v>
      </c>
      <c r="K134" s="31">
        <v>0</v>
      </c>
      <c r="L134" s="31">
        <v>0</v>
      </c>
      <c r="M134" s="31">
        <v>698</v>
      </c>
    </row>
    <row r="135" spans="1:13" x14ac:dyDescent="0.25">
      <c r="A135">
        <v>20010017</v>
      </c>
      <c r="B135" t="s">
        <v>21</v>
      </c>
      <c r="C135" t="s">
        <v>1868</v>
      </c>
      <c r="D135" t="s">
        <v>1901</v>
      </c>
      <c r="E135" t="s">
        <v>429</v>
      </c>
      <c r="F135" s="31">
        <v>17.010000000000002</v>
      </c>
      <c r="G135" s="31">
        <v>875.33429999999998</v>
      </c>
      <c r="H135" s="31">
        <v>0</v>
      </c>
      <c r="I135" s="31">
        <v>0</v>
      </c>
      <c r="J135" s="31">
        <v>0</v>
      </c>
      <c r="K135" s="31">
        <v>0</v>
      </c>
      <c r="L135" s="31">
        <v>0</v>
      </c>
      <c r="M135" s="31">
        <v>875</v>
      </c>
    </row>
    <row r="136" spans="1:13" x14ac:dyDescent="0.25">
      <c r="A136">
        <v>20010017</v>
      </c>
      <c r="B136" t="s">
        <v>2</v>
      </c>
      <c r="C136" t="s">
        <v>559</v>
      </c>
      <c r="D136" t="s">
        <v>2642</v>
      </c>
      <c r="E136" t="s">
        <v>273</v>
      </c>
      <c r="F136" s="31">
        <v>17.279999999999998</v>
      </c>
      <c r="G136" s="31">
        <v>720.32640000000004</v>
      </c>
      <c r="H136" s="31">
        <v>0</v>
      </c>
      <c r="I136" s="31">
        <v>0</v>
      </c>
      <c r="J136" s="31">
        <v>0</v>
      </c>
      <c r="K136" s="31">
        <v>0</v>
      </c>
      <c r="L136" s="31">
        <v>0</v>
      </c>
      <c r="M136" s="31">
        <v>720</v>
      </c>
    </row>
    <row r="137" spans="1:13" x14ac:dyDescent="0.25">
      <c r="A137">
        <v>20010017</v>
      </c>
      <c r="B137" t="s">
        <v>3</v>
      </c>
      <c r="C137" t="s">
        <v>3268</v>
      </c>
      <c r="D137" t="s">
        <v>3296</v>
      </c>
      <c r="E137" t="s">
        <v>273</v>
      </c>
      <c r="F137" s="31">
        <v>5.6999999999999993</v>
      </c>
      <c r="G137" s="31">
        <v>282.38</v>
      </c>
      <c r="H137" s="31">
        <v>0</v>
      </c>
      <c r="I137" s="31">
        <v>0</v>
      </c>
      <c r="J137" s="31">
        <v>0</v>
      </c>
      <c r="K137" s="31">
        <v>0</v>
      </c>
      <c r="L137" s="31">
        <v>0</v>
      </c>
      <c r="M137" s="31">
        <v>282</v>
      </c>
    </row>
    <row r="138" spans="1:13" x14ac:dyDescent="0.25">
      <c r="A138">
        <v>20010017</v>
      </c>
      <c r="B138" t="s">
        <v>4</v>
      </c>
      <c r="C138" t="s">
        <v>3876</v>
      </c>
      <c r="D138" t="s">
        <v>3901</v>
      </c>
      <c r="E138" t="s">
        <v>273</v>
      </c>
      <c r="F138" s="31">
        <v>13.599999999999998</v>
      </c>
      <c r="G138" s="31">
        <v>620.29239999999993</v>
      </c>
      <c r="H138" s="31">
        <v>0</v>
      </c>
      <c r="I138" s="31">
        <v>0</v>
      </c>
      <c r="J138" s="31">
        <v>0</v>
      </c>
      <c r="K138" s="31">
        <v>0</v>
      </c>
      <c r="L138" s="31">
        <v>0</v>
      </c>
      <c r="M138" s="31">
        <v>620</v>
      </c>
    </row>
    <row r="139" spans="1:13" x14ac:dyDescent="0.25">
      <c r="A139">
        <v>20010017</v>
      </c>
      <c r="B139" t="s">
        <v>29</v>
      </c>
      <c r="C139" t="s">
        <v>8206</v>
      </c>
      <c r="D139" t="s">
        <v>8234</v>
      </c>
      <c r="E139" t="s">
        <v>456</v>
      </c>
      <c r="F139" s="31">
        <v>9.81</v>
      </c>
      <c r="G139" s="31">
        <v>476.61189999999999</v>
      </c>
      <c r="H139" s="31">
        <v>0</v>
      </c>
      <c r="I139" s="31">
        <v>0</v>
      </c>
      <c r="J139" s="31">
        <v>0</v>
      </c>
      <c r="K139" s="31">
        <v>0</v>
      </c>
      <c r="L139" s="31">
        <v>0</v>
      </c>
      <c r="M139" s="31">
        <v>477</v>
      </c>
    </row>
    <row r="140" spans="1:13" x14ac:dyDescent="0.25">
      <c r="A140">
        <v>20010017</v>
      </c>
      <c r="B140" t="s">
        <v>5</v>
      </c>
      <c r="C140" t="s">
        <v>559</v>
      </c>
      <c r="D140" t="s">
        <v>8406</v>
      </c>
      <c r="E140" t="s">
        <v>273</v>
      </c>
      <c r="F140" s="31">
        <v>34.51</v>
      </c>
      <c r="G140" s="31">
        <v>1236.6801999999998</v>
      </c>
      <c r="H140" s="31">
        <v>0</v>
      </c>
      <c r="I140" s="31">
        <v>0</v>
      </c>
      <c r="J140" s="31">
        <v>0</v>
      </c>
      <c r="K140" s="31">
        <v>0</v>
      </c>
      <c r="L140" s="31">
        <v>0</v>
      </c>
      <c r="M140" s="31">
        <v>1237</v>
      </c>
    </row>
    <row r="141" spans="1:13" x14ac:dyDescent="0.25">
      <c r="A141">
        <v>20010017</v>
      </c>
      <c r="B141" t="s">
        <v>39</v>
      </c>
      <c r="C141" t="s">
        <v>9600</v>
      </c>
      <c r="D141" t="s">
        <v>9619</v>
      </c>
      <c r="E141" t="s">
        <v>456</v>
      </c>
      <c r="F141" s="31">
        <v>23.39</v>
      </c>
      <c r="G141" s="31">
        <v>1057.7563</v>
      </c>
      <c r="H141" s="31">
        <v>0</v>
      </c>
      <c r="I141" s="31">
        <v>0</v>
      </c>
      <c r="J141" s="31">
        <v>0</v>
      </c>
      <c r="K141" s="31">
        <v>0</v>
      </c>
      <c r="L141" s="31">
        <v>0</v>
      </c>
      <c r="M141" s="31">
        <v>1058</v>
      </c>
    </row>
    <row r="142" spans="1:13" x14ac:dyDescent="0.25">
      <c r="A142">
        <v>20010017</v>
      </c>
      <c r="B142" t="s">
        <v>6</v>
      </c>
      <c r="C142" t="s">
        <v>11312</v>
      </c>
      <c r="D142" t="s">
        <v>11343</v>
      </c>
      <c r="E142" t="s">
        <v>273</v>
      </c>
      <c r="F142" s="31">
        <v>13.43</v>
      </c>
      <c r="G142" s="31">
        <v>782.5213</v>
      </c>
      <c r="H142" s="31">
        <v>0</v>
      </c>
      <c r="I142" s="31">
        <v>0</v>
      </c>
      <c r="J142" s="31">
        <v>0</v>
      </c>
      <c r="K142" s="31">
        <v>0</v>
      </c>
      <c r="L142" s="31">
        <v>0</v>
      </c>
      <c r="M142" s="31">
        <v>783</v>
      </c>
    </row>
    <row r="143" spans="1:13" x14ac:dyDescent="0.25">
      <c r="A143">
        <v>20010017</v>
      </c>
      <c r="B143" t="s">
        <v>30</v>
      </c>
      <c r="C143" t="s">
        <v>11313</v>
      </c>
      <c r="D143" t="s">
        <v>11344</v>
      </c>
      <c r="E143" t="s">
        <v>456</v>
      </c>
      <c r="F143" s="31">
        <v>21.79</v>
      </c>
      <c r="G143" s="31">
        <v>829.11759999999992</v>
      </c>
      <c r="H143" s="31">
        <v>0</v>
      </c>
      <c r="I143" s="31">
        <v>0</v>
      </c>
      <c r="J143" s="31">
        <v>0</v>
      </c>
      <c r="K143" s="31">
        <v>0</v>
      </c>
      <c r="L143" s="31">
        <v>0</v>
      </c>
      <c r="M143" s="31">
        <v>829</v>
      </c>
    </row>
    <row r="144" spans="1:13" x14ac:dyDescent="0.25">
      <c r="A144">
        <v>20010017</v>
      </c>
      <c r="B144" t="s">
        <v>31</v>
      </c>
      <c r="C144" t="s">
        <v>11314</v>
      </c>
      <c r="D144" t="s">
        <v>11345</v>
      </c>
      <c r="E144" t="s">
        <v>429</v>
      </c>
      <c r="F144" s="31">
        <v>17.700000000000003</v>
      </c>
      <c r="G144" s="31">
        <v>838.59270000000004</v>
      </c>
      <c r="H144" s="31">
        <v>0</v>
      </c>
      <c r="I144" s="31">
        <v>0</v>
      </c>
      <c r="J144" s="31">
        <v>0</v>
      </c>
      <c r="K144" s="31">
        <v>0</v>
      </c>
      <c r="L144" s="31">
        <v>0</v>
      </c>
      <c r="M144" s="31">
        <v>839</v>
      </c>
    </row>
    <row r="145" spans="1:13" x14ac:dyDescent="0.25">
      <c r="A145">
        <v>20010017</v>
      </c>
      <c r="B145" t="s">
        <v>7</v>
      </c>
      <c r="C145" t="s">
        <v>11315</v>
      </c>
      <c r="D145" t="s">
        <v>11346</v>
      </c>
      <c r="E145" t="s">
        <v>273</v>
      </c>
      <c r="F145" s="31">
        <v>15.84</v>
      </c>
      <c r="G145" s="31">
        <v>586.44389999999999</v>
      </c>
      <c r="H145" s="31">
        <v>0</v>
      </c>
      <c r="I145" s="31">
        <v>0</v>
      </c>
      <c r="J145" s="31">
        <v>0</v>
      </c>
      <c r="K145" s="31">
        <v>0</v>
      </c>
      <c r="L145" s="31">
        <v>0</v>
      </c>
      <c r="M145" s="31">
        <v>586</v>
      </c>
    </row>
    <row r="146" spans="1:13" x14ac:dyDescent="0.25">
      <c r="A146">
        <v>20010017</v>
      </c>
      <c r="B146" t="s">
        <v>32</v>
      </c>
      <c r="C146" t="s">
        <v>13504</v>
      </c>
      <c r="D146" t="s">
        <v>13531</v>
      </c>
      <c r="E146" t="s">
        <v>275</v>
      </c>
      <c r="F146" s="31">
        <v>9.44</v>
      </c>
      <c r="G146" s="31">
        <v>518.04060000000004</v>
      </c>
      <c r="H146" s="31">
        <v>0</v>
      </c>
      <c r="I146" s="31">
        <v>0</v>
      </c>
      <c r="J146" s="31">
        <v>0</v>
      </c>
      <c r="K146" s="31">
        <v>0</v>
      </c>
      <c r="L146" s="31">
        <v>0</v>
      </c>
      <c r="M146" s="31">
        <v>518</v>
      </c>
    </row>
    <row r="147" spans="1:13" x14ac:dyDescent="0.25">
      <c r="A147">
        <v>20010017</v>
      </c>
      <c r="B147" t="s">
        <v>33</v>
      </c>
      <c r="C147" t="s">
        <v>13791</v>
      </c>
      <c r="D147" t="s">
        <v>13804</v>
      </c>
      <c r="E147" t="s">
        <v>273</v>
      </c>
      <c r="F147" s="31">
        <v>8.74</v>
      </c>
      <c r="G147" s="31">
        <v>425.64639999999997</v>
      </c>
      <c r="H147" s="31">
        <v>0</v>
      </c>
      <c r="I147" s="31">
        <v>0</v>
      </c>
      <c r="J147" s="31">
        <v>0</v>
      </c>
      <c r="K147" s="31">
        <v>0</v>
      </c>
      <c r="L147" s="31">
        <v>0</v>
      </c>
      <c r="M147" s="31">
        <v>426</v>
      </c>
    </row>
    <row r="148" spans="1:13" x14ac:dyDescent="0.25">
      <c r="A148">
        <v>20010017</v>
      </c>
      <c r="B148" t="s">
        <v>34</v>
      </c>
      <c r="C148" t="s">
        <v>15483</v>
      </c>
      <c r="D148" t="s">
        <v>15530</v>
      </c>
      <c r="E148" t="s">
        <v>273</v>
      </c>
      <c r="F148" s="31">
        <v>6.84</v>
      </c>
      <c r="G148" s="31">
        <v>321.64699999999993</v>
      </c>
      <c r="H148" s="31">
        <v>0</v>
      </c>
      <c r="I148" s="31">
        <v>0</v>
      </c>
      <c r="J148" s="31">
        <v>0</v>
      </c>
      <c r="K148" s="31">
        <v>0</v>
      </c>
      <c r="L148" s="31">
        <v>0</v>
      </c>
      <c r="M148" s="31">
        <v>322</v>
      </c>
    </row>
    <row r="149" spans="1:13" x14ac:dyDescent="0.25">
      <c r="A149">
        <v>20010017</v>
      </c>
      <c r="B149" t="s">
        <v>11</v>
      </c>
      <c r="C149" t="s">
        <v>7310</v>
      </c>
      <c r="D149" t="s">
        <v>15853</v>
      </c>
      <c r="E149" t="s">
        <v>273</v>
      </c>
      <c r="F149" s="31">
        <v>45.599999999999994</v>
      </c>
      <c r="G149" s="31">
        <v>2110.2078999999999</v>
      </c>
      <c r="H149" s="31">
        <v>0</v>
      </c>
      <c r="I149" s="31">
        <v>0</v>
      </c>
      <c r="J149" s="31">
        <v>0</v>
      </c>
      <c r="K149" s="31">
        <v>0</v>
      </c>
      <c r="L149" s="31">
        <v>0</v>
      </c>
      <c r="M149" s="31">
        <v>2110</v>
      </c>
    </row>
    <row r="150" spans="1:13" x14ac:dyDescent="0.25">
      <c r="A150" t="s">
        <v>16427</v>
      </c>
      <c r="F150" s="31">
        <v>527.08999999999992</v>
      </c>
      <c r="G150" s="31">
        <v>23644.143500000006</v>
      </c>
      <c r="H150" s="31">
        <v>0</v>
      </c>
      <c r="I150" s="31">
        <v>0</v>
      </c>
      <c r="J150" s="31">
        <v>0</v>
      </c>
      <c r="K150" s="31">
        <v>0</v>
      </c>
      <c r="L150" s="31">
        <v>2287.34</v>
      </c>
      <c r="M150" s="31">
        <v>21357</v>
      </c>
    </row>
    <row r="151" spans="1:13" x14ac:dyDescent="0.25">
      <c r="A151">
        <v>20010023</v>
      </c>
      <c r="B151" t="s">
        <v>1</v>
      </c>
      <c r="C151" t="s">
        <v>2619</v>
      </c>
      <c r="D151" t="s">
        <v>2673</v>
      </c>
      <c r="E151" t="s">
        <v>272</v>
      </c>
      <c r="F151" s="31">
        <v>52.37</v>
      </c>
      <c r="G151" s="31">
        <v>2633.8877000000002</v>
      </c>
      <c r="H151" s="31">
        <v>0</v>
      </c>
      <c r="I151" s="31">
        <v>0</v>
      </c>
      <c r="J151" s="31">
        <v>0</v>
      </c>
      <c r="K151" s="31">
        <v>0</v>
      </c>
      <c r="L151" s="31">
        <v>0</v>
      </c>
      <c r="M151" s="31">
        <v>2634</v>
      </c>
    </row>
    <row r="152" spans="1:13" x14ac:dyDescent="0.25">
      <c r="A152">
        <v>20010023</v>
      </c>
      <c r="B152" t="s">
        <v>41</v>
      </c>
      <c r="C152" t="s">
        <v>2623</v>
      </c>
      <c r="D152" t="s">
        <v>2677</v>
      </c>
      <c r="E152" t="s">
        <v>275</v>
      </c>
      <c r="F152" s="31">
        <v>32.279999999999994</v>
      </c>
      <c r="G152" s="31">
        <v>1703.5094999999997</v>
      </c>
      <c r="H152" s="31">
        <v>0</v>
      </c>
      <c r="I152" s="31">
        <v>0</v>
      </c>
      <c r="J152" s="31">
        <v>0</v>
      </c>
      <c r="K152" s="31">
        <v>0</v>
      </c>
      <c r="L152" s="31">
        <v>0</v>
      </c>
      <c r="M152" s="31">
        <v>1704</v>
      </c>
    </row>
    <row r="153" spans="1:13" x14ac:dyDescent="0.25">
      <c r="A153">
        <v>20010023</v>
      </c>
      <c r="B153" t="s">
        <v>21</v>
      </c>
      <c r="C153" t="s">
        <v>2626</v>
      </c>
      <c r="D153" t="s">
        <v>2680</v>
      </c>
      <c r="E153" t="s">
        <v>272</v>
      </c>
      <c r="F153" s="31">
        <v>3.76</v>
      </c>
      <c r="G153" s="31">
        <v>156.7689</v>
      </c>
      <c r="H153" s="31">
        <v>0</v>
      </c>
      <c r="I153" s="31">
        <v>0</v>
      </c>
      <c r="J153" s="31">
        <v>0</v>
      </c>
      <c r="K153" s="31">
        <v>0</v>
      </c>
      <c r="L153" s="31">
        <v>0</v>
      </c>
      <c r="M153" s="31">
        <v>157</v>
      </c>
    </row>
    <row r="154" spans="1:13" x14ac:dyDescent="0.25">
      <c r="A154">
        <v>20010023</v>
      </c>
      <c r="B154" t="s">
        <v>22</v>
      </c>
      <c r="C154" t="s">
        <v>2627</v>
      </c>
      <c r="D154" t="s">
        <v>2681</v>
      </c>
      <c r="E154" t="s">
        <v>275</v>
      </c>
      <c r="F154" s="31">
        <v>55.160000000000011</v>
      </c>
      <c r="G154" s="31">
        <v>2313.73</v>
      </c>
      <c r="H154" s="31">
        <v>0</v>
      </c>
      <c r="I154" s="31">
        <v>0</v>
      </c>
      <c r="J154" s="31">
        <v>0</v>
      </c>
      <c r="K154" s="31">
        <v>0</v>
      </c>
      <c r="L154" s="31">
        <v>30</v>
      </c>
      <c r="M154" s="31">
        <v>2284</v>
      </c>
    </row>
    <row r="155" spans="1:13" x14ac:dyDescent="0.25">
      <c r="A155">
        <v>20010023</v>
      </c>
      <c r="B155" t="s">
        <v>25</v>
      </c>
      <c r="C155" t="s">
        <v>2402</v>
      </c>
      <c r="D155" t="s">
        <v>2403</v>
      </c>
      <c r="E155" t="s">
        <v>271</v>
      </c>
      <c r="F155" s="31">
        <v>43.21</v>
      </c>
      <c r="G155" s="31">
        <v>1963.6010000000001</v>
      </c>
      <c r="H155" s="31">
        <v>0</v>
      </c>
      <c r="I155" s="31">
        <v>0</v>
      </c>
      <c r="J155" s="31">
        <v>0</v>
      </c>
      <c r="K155" s="31">
        <v>0</v>
      </c>
      <c r="L155" s="31">
        <v>0</v>
      </c>
      <c r="M155" s="31">
        <v>1964</v>
      </c>
    </row>
    <row r="156" spans="1:13" x14ac:dyDescent="0.25">
      <c r="A156">
        <v>20010023</v>
      </c>
      <c r="B156" t="s">
        <v>26</v>
      </c>
      <c r="C156" t="s">
        <v>2406</v>
      </c>
      <c r="D156" t="s">
        <v>2407</v>
      </c>
      <c r="E156" t="s">
        <v>271</v>
      </c>
      <c r="F156" s="31">
        <v>60.120000000000019</v>
      </c>
      <c r="G156" s="31">
        <v>2515.8946000000001</v>
      </c>
      <c r="H156" s="31">
        <v>0</v>
      </c>
      <c r="I156" s="31">
        <v>0</v>
      </c>
      <c r="J156" s="31">
        <v>0</v>
      </c>
      <c r="K156" s="31">
        <v>0</v>
      </c>
      <c r="L156" s="31">
        <v>0</v>
      </c>
      <c r="M156" s="31">
        <v>2516</v>
      </c>
    </row>
    <row r="157" spans="1:13" x14ac:dyDescent="0.25">
      <c r="A157">
        <v>20010023</v>
      </c>
      <c r="B157" t="s">
        <v>28</v>
      </c>
      <c r="C157" t="s">
        <v>2628</v>
      </c>
      <c r="D157" t="s">
        <v>2682</v>
      </c>
      <c r="E157" t="s">
        <v>271</v>
      </c>
      <c r="F157" s="31">
        <v>64.19</v>
      </c>
      <c r="G157" s="31">
        <v>2653.0533000000005</v>
      </c>
      <c r="H157" s="31">
        <v>0</v>
      </c>
      <c r="I157" s="31">
        <v>0</v>
      </c>
      <c r="J157" s="31">
        <v>0</v>
      </c>
      <c r="K157" s="31">
        <v>0</v>
      </c>
      <c r="L157" s="31">
        <v>0</v>
      </c>
      <c r="M157" s="31">
        <v>2653</v>
      </c>
    </row>
    <row r="158" spans="1:13" x14ac:dyDescent="0.25">
      <c r="A158">
        <v>20010023</v>
      </c>
      <c r="B158" t="s">
        <v>38</v>
      </c>
      <c r="C158" t="s">
        <v>2630</v>
      </c>
      <c r="D158" t="s">
        <v>2684</v>
      </c>
      <c r="E158" t="s">
        <v>270</v>
      </c>
      <c r="F158" s="31">
        <v>59.47</v>
      </c>
      <c r="G158" s="31">
        <v>2547.9753000000001</v>
      </c>
      <c r="H158" s="31">
        <v>0</v>
      </c>
      <c r="I158" s="31">
        <v>0</v>
      </c>
      <c r="J158" s="31">
        <v>0</v>
      </c>
      <c r="K158" s="31">
        <v>0</v>
      </c>
      <c r="L158" s="31">
        <v>39</v>
      </c>
      <c r="M158" s="31">
        <v>2509</v>
      </c>
    </row>
    <row r="159" spans="1:13" x14ac:dyDescent="0.25">
      <c r="A159">
        <v>20010023</v>
      </c>
      <c r="B159" t="s">
        <v>29</v>
      </c>
      <c r="C159" t="s">
        <v>2631</v>
      </c>
      <c r="D159" t="s">
        <v>2685</v>
      </c>
      <c r="E159" t="s">
        <v>271</v>
      </c>
      <c r="F159" s="31">
        <v>38.700000000000003</v>
      </c>
      <c r="G159" s="31">
        <v>1579.7505000000001</v>
      </c>
      <c r="H159" s="31">
        <v>0</v>
      </c>
      <c r="I159" s="31">
        <v>0</v>
      </c>
      <c r="J159" s="31">
        <v>0</v>
      </c>
      <c r="K159" s="31">
        <v>0</v>
      </c>
      <c r="L159" s="31">
        <v>0</v>
      </c>
      <c r="M159" s="31">
        <v>1580</v>
      </c>
    </row>
    <row r="160" spans="1:13" x14ac:dyDescent="0.25">
      <c r="A160">
        <v>20010023</v>
      </c>
      <c r="B160" t="s">
        <v>39</v>
      </c>
      <c r="C160" t="s">
        <v>2632</v>
      </c>
      <c r="D160" t="s">
        <v>2686</v>
      </c>
      <c r="E160" t="s">
        <v>271</v>
      </c>
      <c r="F160" s="31">
        <v>38.869999999999997</v>
      </c>
      <c r="G160" s="31">
        <v>2129.0818999999997</v>
      </c>
      <c r="H160" s="31">
        <v>0</v>
      </c>
      <c r="I160" s="31">
        <v>0</v>
      </c>
      <c r="J160" s="31">
        <v>0</v>
      </c>
      <c r="K160" s="31">
        <v>0</v>
      </c>
      <c r="L160" s="31">
        <v>0</v>
      </c>
      <c r="M160" s="31">
        <v>2129</v>
      </c>
    </row>
    <row r="161" spans="1:13" x14ac:dyDescent="0.25">
      <c r="A161">
        <v>20010023</v>
      </c>
      <c r="B161" t="s">
        <v>6</v>
      </c>
      <c r="C161" t="s">
        <v>2815</v>
      </c>
      <c r="D161" t="s">
        <v>2844</v>
      </c>
      <c r="E161" t="s">
        <v>272</v>
      </c>
      <c r="F161" s="31">
        <v>16.940000000000001</v>
      </c>
      <c r="G161" s="31">
        <v>697.0485000000001</v>
      </c>
      <c r="H161" s="31">
        <v>0</v>
      </c>
      <c r="I161" s="31">
        <v>0</v>
      </c>
      <c r="J161" s="31">
        <v>0</v>
      </c>
      <c r="K161" s="31">
        <v>0</v>
      </c>
      <c r="L161" s="31">
        <v>0</v>
      </c>
      <c r="M161" s="31">
        <v>697</v>
      </c>
    </row>
    <row r="162" spans="1:13" x14ac:dyDescent="0.25">
      <c r="A162">
        <v>20010023</v>
      </c>
      <c r="B162" t="s">
        <v>7</v>
      </c>
      <c r="C162" t="s">
        <v>610</v>
      </c>
      <c r="D162" t="s">
        <v>3049</v>
      </c>
      <c r="E162" t="s">
        <v>269</v>
      </c>
      <c r="F162" s="31">
        <v>22.14</v>
      </c>
      <c r="G162" s="31">
        <v>920.61659999999995</v>
      </c>
      <c r="H162" s="31">
        <v>0</v>
      </c>
      <c r="I162" s="31">
        <v>0</v>
      </c>
      <c r="J162" s="31">
        <v>0</v>
      </c>
      <c r="K162" s="31">
        <v>0</v>
      </c>
      <c r="L162" s="31">
        <v>0</v>
      </c>
      <c r="M162" s="31">
        <v>921</v>
      </c>
    </row>
    <row r="163" spans="1:13" x14ac:dyDescent="0.25">
      <c r="A163">
        <v>20010023</v>
      </c>
      <c r="B163" t="s">
        <v>8</v>
      </c>
      <c r="C163" t="s">
        <v>2435</v>
      </c>
      <c r="D163" t="s">
        <v>3310</v>
      </c>
      <c r="E163" t="s">
        <v>269</v>
      </c>
      <c r="F163" s="31">
        <v>30.19</v>
      </c>
      <c r="G163" s="31">
        <v>1303.6382999999998</v>
      </c>
      <c r="H163" s="31">
        <v>0</v>
      </c>
      <c r="I163" s="31">
        <v>0</v>
      </c>
      <c r="J163" s="31">
        <v>0</v>
      </c>
      <c r="K163" s="31">
        <v>0</v>
      </c>
      <c r="L163" s="31">
        <v>0</v>
      </c>
      <c r="M163" s="31">
        <v>1304</v>
      </c>
    </row>
    <row r="164" spans="1:13" x14ac:dyDescent="0.25">
      <c r="A164">
        <v>20010023</v>
      </c>
      <c r="B164" t="s">
        <v>32</v>
      </c>
      <c r="C164" t="s">
        <v>610</v>
      </c>
      <c r="D164" t="s">
        <v>3482</v>
      </c>
      <c r="E164" t="s">
        <v>271</v>
      </c>
      <c r="F164" s="31">
        <v>80.510000000000005</v>
      </c>
      <c r="G164" s="31">
        <v>3323.7961000000005</v>
      </c>
      <c r="H164" s="31">
        <v>0</v>
      </c>
      <c r="I164" s="31">
        <v>0</v>
      </c>
      <c r="J164" s="31">
        <v>0</v>
      </c>
      <c r="K164" s="31">
        <v>0</v>
      </c>
      <c r="L164" s="31">
        <v>0</v>
      </c>
      <c r="M164" s="31">
        <v>3324</v>
      </c>
    </row>
    <row r="165" spans="1:13" x14ac:dyDescent="0.25">
      <c r="A165">
        <v>20010023</v>
      </c>
      <c r="B165" t="s">
        <v>35</v>
      </c>
      <c r="C165" t="s">
        <v>4253</v>
      </c>
      <c r="D165" t="s">
        <v>4279</v>
      </c>
      <c r="E165" t="s">
        <v>272</v>
      </c>
      <c r="F165" s="31">
        <v>4.2300000000000004</v>
      </c>
      <c r="G165" s="31">
        <v>225.2595</v>
      </c>
      <c r="H165" s="31">
        <v>0</v>
      </c>
      <c r="I165" s="31">
        <v>0</v>
      </c>
      <c r="J165" s="31">
        <v>0</v>
      </c>
      <c r="K165" s="31">
        <v>0</v>
      </c>
      <c r="L165" s="31">
        <v>0</v>
      </c>
      <c r="M165" s="31">
        <v>225</v>
      </c>
    </row>
    <row r="166" spans="1:13" x14ac:dyDescent="0.25">
      <c r="A166">
        <v>20010023</v>
      </c>
      <c r="B166" t="s">
        <v>129</v>
      </c>
      <c r="C166" t="s">
        <v>5230</v>
      </c>
      <c r="D166" t="s">
        <v>5286</v>
      </c>
      <c r="E166" t="s">
        <v>272</v>
      </c>
      <c r="F166" s="31">
        <v>37.659999999999997</v>
      </c>
      <c r="G166" s="31">
        <v>1537.2924</v>
      </c>
      <c r="H166" s="31">
        <v>0</v>
      </c>
      <c r="I166" s="31">
        <v>0</v>
      </c>
      <c r="J166" s="31">
        <v>0</v>
      </c>
      <c r="K166" s="31">
        <v>0</v>
      </c>
      <c r="L166" s="31">
        <v>0</v>
      </c>
      <c r="M166" s="31">
        <v>1537</v>
      </c>
    </row>
    <row r="167" spans="1:13" x14ac:dyDescent="0.25">
      <c r="A167">
        <v>20010023</v>
      </c>
      <c r="B167" t="s">
        <v>424</v>
      </c>
      <c r="C167" t="s">
        <v>5232</v>
      </c>
      <c r="D167" t="s">
        <v>5288</v>
      </c>
      <c r="E167" t="s">
        <v>269</v>
      </c>
      <c r="F167" s="31">
        <v>13.639999999999999</v>
      </c>
      <c r="G167" s="31">
        <v>571.82929999999999</v>
      </c>
      <c r="H167" s="31">
        <v>0</v>
      </c>
      <c r="I167" s="31">
        <v>0</v>
      </c>
      <c r="J167" s="31">
        <v>0</v>
      </c>
      <c r="K167" s="31">
        <v>0</v>
      </c>
      <c r="L167" s="31">
        <v>0</v>
      </c>
      <c r="M167" s="31">
        <v>572</v>
      </c>
    </row>
    <row r="168" spans="1:13" x14ac:dyDescent="0.25">
      <c r="A168">
        <v>20010023</v>
      </c>
      <c r="B168" t="s">
        <v>130</v>
      </c>
      <c r="C168" t="s">
        <v>7300</v>
      </c>
      <c r="D168" t="s">
        <v>7329</v>
      </c>
      <c r="E168" t="s">
        <v>275</v>
      </c>
      <c r="F168" s="31">
        <v>27.060000000000006</v>
      </c>
      <c r="G168" s="31">
        <v>1137.0289</v>
      </c>
      <c r="H168" s="31">
        <v>0</v>
      </c>
      <c r="I168" s="31">
        <v>0</v>
      </c>
      <c r="J168" s="31">
        <v>0</v>
      </c>
      <c r="K168" s="31">
        <v>0</v>
      </c>
      <c r="L168" s="31">
        <v>0</v>
      </c>
      <c r="M168" s="31">
        <v>1137</v>
      </c>
    </row>
    <row r="169" spans="1:13" x14ac:dyDescent="0.25">
      <c r="A169">
        <v>20010023</v>
      </c>
      <c r="B169" t="s">
        <v>761</v>
      </c>
      <c r="C169" t="s">
        <v>8998</v>
      </c>
      <c r="D169" t="s">
        <v>9017</v>
      </c>
      <c r="E169" t="s">
        <v>721</v>
      </c>
      <c r="F169" s="31">
        <v>29.18</v>
      </c>
      <c r="G169" s="31">
        <v>1310.2405999999999</v>
      </c>
      <c r="H169" s="31">
        <v>0</v>
      </c>
      <c r="I169" s="31">
        <v>0</v>
      </c>
      <c r="J169" s="31">
        <v>0</v>
      </c>
      <c r="K169" s="31">
        <v>0</v>
      </c>
      <c r="L169" s="31">
        <v>0</v>
      </c>
      <c r="M169" s="31">
        <v>1310</v>
      </c>
    </row>
    <row r="170" spans="1:13" x14ac:dyDescent="0.25">
      <c r="A170">
        <v>20010023</v>
      </c>
      <c r="B170" t="s">
        <v>1242</v>
      </c>
      <c r="C170" t="s">
        <v>13507</v>
      </c>
      <c r="D170" t="s">
        <v>13535</v>
      </c>
      <c r="E170" t="s">
        <v>271</v>
      </c>
      <c r="F170" s="31">
        <v>41.77</v>
      </c>
      <c r="G170" s="31">
        <v>1682.8961999999999</v>
      </c>
      <c r="H170" s="31">
        <v>0</v>
      </c>
      <c r="I170" s="31">
        <v>0</v>
      </c>
      <c r="J170" s="31">
        <v>0</v>
      </c>
      <c r="K170" s="31">
        <v>0</v>
      </c>
      <c r="L170" s="31">
        <v>0</v>
      </c>
      <c r="M170" s="31">
        <v>1683</v>
      </c>
    </row>
    <row r="171" spans="1:13" x14ac:dyDescent="0.25">
      <c r="A171">
        <v>20010023</v>
      </c>
      <c r="B171" t="s">
        <v>1247</v>
      </c>
      <c r="C171" t="s">
        <v>7458</v>
      </c>
      <c r="D171" t="s">
        <v>13857</v>
      </c>
      <c r="E171" t="s">
        <v>272</v>
      </c>
      <c r="F171" s="31">
        <v>8.93</v>
      </c>
      <c r="G171" s="31">
        <v>391.327</v>
      </c>
      <c r="H171" s="31">
        <v>0</v>
      </c>
      <c r="I171" s="31">
        <v>0</v>
      </c>
      <c r="J171" s="31">
        <v>0</v>
      </c>
      <c r="K171" s="31">
        <v>0</v>
      </c>
      <c r="L171" s="31">
        <v>0</v>
      </c>
      <c r="M171" s="31">
        <v>391</v>
      </c>
    </row>
    <row r="172" spans="1:13" x14ac:dyDescent="0.25">
      <c r="A172">
        <v>20010023</v>
      </c>
      <c r="B172" t="s">
        <v>1850</v>
      </c>
      <c r="C172" t="s">
        <v>14603</v>
      </c>
      <c r="D172" t="s">
        <v>14626</v>
      </c>
      <c r="E172" t="s">
        <v>14659</v>
      </c>
      <c r="F172" s="31">
        <v>21.240000000000002</v>
      </c>
      <c r="G172" s="31">
        <v>861.04449999999997</v>
      </c>
      <c r="H172" s="31">
        <v>0</v>
      </c>
      <c r="I172" s="31">
        <v>0</v>
      </c>
      <c r="J172" s="31">
        <v>0</v>
      </c>
      <c r="K172" s="31">
        <v>0</v>
      </c>
      <c r="L172" s="31">
        <v>0</v>
      </c>
      <c r="M172" s="31">
        <v>861</v>
      </c>
    </row>
    <row r="173" spans="1:13" x14ac:dyDescent="0.25">
      <c r="A173" t="s">
        <v>16428</v>
      </c>
      <c r="F173" s="31">
        <v>781.62</v>
      </c>
      <c r="G173" s="31">
        <v>34159.270600000003</v>
      </c>
      <c r="H173" s="31">
        <v>0</v>
      </c>
      <c r="I173" s="31">
        <v>0</v>
      </c>
      <c r="J173" s="31">
        <v>0</v>
      </c>
      <c r="K173" s="31">
        <v>0</v>
      </c>
      <c r="L173" s="31">
        <v>69</v>
      </c>
      <c r="M173" s="31">
        <v>34092</v>
      </c>
    </row>
    <row r="174" spans="1:13" x14ac:dyDescent="0.25">
      <c r="A174">
        <v>20010027</v>
      </c>
      <c r="B174" t="s">
        <v>17</v>
      </c>
      <c r="C174" t="s">
        <v>2812</v>
      </c>
      <c r="D174" t="s">
        <v>2841</v>
      </c>
      <c r="E174" t="s">
        <v>429</v>
      </c>
      <c r="F174" s="31">
        <v>1.54</v>
      </c>
      <c r="G174" s="31">
        <v>67.144000000000005</v>
      </c>
      <c r="H174" s="31">
        <v>0</v>
      </c>
      <c r="I174" s="31">
        <v>0</v>
      </c>
      <c r="J174" s="31">
        <v>0</v>
      </c>
      <c r="K174" s="31">
        <v>0</v>
      </c>
      <c r="L174" s="31">
        <v>0</v>
      </c>
      <c r="M174" s="31">
        <v>67</v>
      </c>
    </row>
    <row r="175" spans="1:13" x14ac:dyDescent="0.25">
      <c r="A175">
        <v>20010027</v>
      </c>
      <c r="B175" t="s">
        <v>1</v>
      </c>
      <c r="C175" t="s">
        <v>2596</v>
      </c>
      <c r="D175" t="s">
        <v>2643</v>
      </c>
      <c r="E175" t="s">
        <v>467</v>
      </c>
      <c r="F175" s="31">
        <v>16.309999999999999</v>
      </c>
      <c r="G175" s="31">
        <v>778.96199999999999</v>
      </c>
      <c r="H175" s="31">
        <v>0</v>
      </c>
      <c r="I175" s="31">
        <v>0</v>
      </c>
      <c r="J175" s="31">
        <v>0</v>
      </c>
      <c r="K175" s="31">
        <v>0</v>
      </c>
      <c r="L175" s="31">
        <v>0</v>
      </c>
      <c r="M175" s="31">
        <v>779</v>
      </c>
    </row>
    <row r="176" spans="1:13" x14ac:dyDescent="0.25">
      <c r="A176">
        <v>20010027</v>
      </c>
      <c r="B176" t="s">
        <v>38</v>
      </c>
      <c r="C176" t="s">
        <v>3754</v>
      </c>
      <c r="D176" t="s">
        <v>3771</v>
      </c>
      <c r="E176" t="s">
        <v>467</v>
      </c>
      <c r="F176" s="31">
        <v>70.06</v>
      </c>
      <c r="G176" s="31">
        <v>2620.2950000000005</v>
      </c>
      <c r="H176" s="31">
        <v>0</v>
      </c>
      <c r="I176" s="31">
        <v>0</v>
      </c>
      <c r="J176" s="31">
        <v>0</v>
      </c>
      <c r="K176" s="31">
        <v>0</v>
      </c>
      <c r="L176" s="31">
        <v>0</v>
      </c>
      <c r="M176" s="31">
        <v>2620</v>
      </c>
    </row>
    <row r="177" spans="1:13" x14ac:dyDescent="0.25">
      <c r="A177">
        <v>20010027</v>
      </c>
      <c r="B177" t="s">
        <v>39</v>
      </c>
      <c r="C177" t="s">
        <v>4012</v>
      </c>
      <c r="D177" t="s">
        <v>4059</v>
      </c>
      <c r="E177" t="s">
        <v>275</v>
      </c>
      <c r="F177" s="31">
        <v>66.13</v>
      </c>
      <c r="G177" s="31">
        <v>2623.3764999999999</v>
      </c>
      <c r="H177" s="31">
        <v>0</v>
      </c>
      <c r="I177" s="31">
        <v>0</v>
      </c>
      <c r="J177" s="31">
        <v>0</v>
      </c>
      <c r="K177" s="31">
        <v>0</v>
      </c>
      <c r="L177" s="31">
        <v>0</v>
      </c>
      <c r="M177" s="31">
        <v>2623</v>
      </c>
    </row>
    <row r="178" spans="1:13" x14ac:dyDescent="0.25">
      <c r="A178">
        <v>20010027</v>
      </c>
      <c r="B178" t="s">
        <v>7</v>
      </c>
      <c r="C178" t="s">
        <v>4543</v>
      </c>
      <c r="D178" t="s">
        <v>4567</v>
      </c>
      <c r="E178" t="s">
        <v>275</v>
      </c>
      <c r="F178" s="31">
        <v>12.729999999999999</v>
      </c>
      <c r="G178" s="31">
        <v>632.32240000000002</v>
      </c>
      <c r="H178" s="31">
        <v>0</v>
      </c>
      <c r="I178" s="31">
        <v>0</v>
      </c>
      <c r="J178" s="31">
        <v>0</v>
      </c>
      <c r="K178" s="31">
        <v>0</v>
      </c>
      <c r="L178" s="31">
        <v>0</v>
      </c>
      <c r="M178" s="31">
        <v>632</v>
      </c>
    </row>
    <row r="179" spans="1:13" x14ac:dyDescent="0.25">
      <c r="A179">
        <v>20010027</v>
      </c>
      <c r="B179" t="s">
        <v>10</v>
      </c>
      <c r="C179" t="s">
        <v>6618</v>
      </c>
      <c r="D179" t="s">
        <v>6650</v>
      </c>
      <c r="E179" t="s">
        <v>456</v>
      </c>
      <c r="F179" s="31">
        <v>6.8800000000000008</v>
      </c>
      <c r="G179" s="31">
        <v>275.05509999999998</v>
      </c>
      <c r="H179" s="31">
        <v>0</v>
      </c>
      <c r="I179" s="31">
        <v>0</v>
      </c>
      <c r="J179" s="31">
        <v>0</v>
      </c>
      <c r="K179" s="31">
        <v>0</v>
      </c>
      <c r="L179" s="31">
        <v>0</v>
      </c>
      <c r="M179" s="31">
        <v>275</v>
      </c>
    </row>
    <row r="180" spans="1:13" x14ac:dyDescent="0.25">
      <c r="A180">
        <v>20010027</v>
      </c>
      <c r="B180" t="s">
        <v>34</v>
      </c>
      <c r="C180" t="s">
        <v>8207</v>
      </c>
      <c r="D180" t="s">
        <v>8235</v>
      </c>
      <c r="E180" t="s">
        <v>467</v>
      </c>
      <c r="F180" s="31">
        <v>46.01</v>
      </c>
      <c r="G180" s="31">
        <v>1920.5054</v>
      </c>
      <c r="H180" s="31">
        <v>0</v>
      </c>
      <c r="I180" s="31">
        <v>0</v>
      </c>
      <c r="J180" s="31">
        <v>0</v>
      </c>
      <c r="K180" s="31">
        <v>0</v>
      </c>
      <c r="L180" s="31">
        <v>0</v>
      </c>
      <c r="M180" s="31">
        <v>1921</v>
      </c>
    </row>
    <row r="181" spans="1:13" x14ac:dyDescent="0.25">
      <c r="A181">
        <v>20010027</v>
      </c>
      <c r="B181" t="s">
        <v>423</v>
      </c>
      <c r="C181" t="s">
        <v>8379</v>
      </c>
      <c r="D181" t="s">
        <v>8407</v>
      </c>
      <c r="E181" t="s">
        <v>467</v>
      </c>
      <c r="F181" s="31">
        <v>64.48</v>
      </c>
      <c r="G181" s="31">
        <v>2672.3940999999995</v>
      </c>
      <c r="H181" s="31">
        <v>0</v>
      </c>
      <c r="I181" s="31">
        <v>0</v>
      </c>
      <c r="J181" s="31">
        <v>0</v>
      </c>
      <c r="K181" s="31">
        <v>0</v>
      </c>
      <c r="L181" s="31">
        <v>0</v>
      </c>
      <c r="M181" s="31">
        <v>2672</v>
      </c>
    </row>
    <row r="182" spans="1:13" x14ac:dyDescent="0.25">
      <c r="A182">
        <v>20010027</v>
      </c>
      <c r="B182" t="s">
        <v>2594</v>
      </c>
      <c r="C182" t="s">
        <v>10536</v>
      </c>
      <c r="D182" t="s">
        <v>10565</v>
      </c>
      <c r="E182" t="s">
        <v>467</v>
      </c>
      <c r="F182" s="31">
        <v>20.439999999999998</v>
      </c>
      <c r="G182" s="31">
        <v>991.31049999999993</v>
      </c>
      <c r="H182" s="31">
        <v>0</v>
      </c>
      <c r="I182" s="31">
        <v>0</v>
      </c>
      <c r="J182" s="31">
        <v>0</v>
      </c>
      <c r="K182" s="31">
        <v>0</v>
      </c>
      <c r="L182" s="31">
        <v>0</v>
      </c>
      <c r="M182" s="31">
        <v>991</v>
      </c>
    </row>
    <row r="183" spans="1:13" x14ac:dyDescent="0.25">
      <c r="A183">
        <v>20010027</v>
      </c>
      <c r="B183" t="s">
        <v>3653</v>
      </c>
      <c r="C183">
        <v>0</v>
      </c>
      <c r="D183">
        <v>0</v>
      </c>
      <c r="E183">
        <v>0</v>
      </c>
      <c r="F183" s="31">
        <v>4.09</v>
      </c>
      <c r="G183" s="31">
        <v>176.12750000000003</v>
      </c>
      <c r="H183" s="31">
        <v>0</v>
      </c>
      <c r="I183" s="31">
        <v>0</v>
      </c>
      <c r="J183" s="31">
        <v>0</v>
      </c>
      <c r="K183" s="31">
        <v>0</v>
      </c>
      <c r="L183" s="31">
        <v>0</v>
      </c>
      <c r="M183" s="31">
        <v>176</v>
      </c>
    </row>
    <row r="184" spans="1:13" x14ac:dyDescent="0.25">
      <c r="A184">
        <v>20010027</v>
      </c>
      <c r="B184" t="s">
        <v>8327</v>
      </c>
      <c r="C184" t="s">
        <v>14605</v>
      </c>
      <c r="D184" t="s">
        <v>14628</v>
      </c>
      <c r="E184" t="s">
        <v>268</v>
      </c>
      <c r="F184" s="31">
        <v>33.119999999999997</v>
      </c>
      <c r="G184" s="31">
        <v>1471.3589000000002</v>
      </c>
      <c r="H184" s="31">
        <v>0</v>
      </c>
      <c r="I184" s="31">
        <v>0</v>
      </c>
      <c r="J184" s="31">
        <v>0</v>
      </c>
      <c r="K184" s="31">
        <v>0</v>
      </c>
      <c r="L184" s="31">
        <v>0</v>
      </c>
      <c r="M184" s="31">
        <v>1471</v>
      </c>
    </row>
    <row r="185" spans="1:13" x14ac:dyDescent="0.25">
      <c r="A185" t="s">
        <v>16429</v>
      </c>
      <c r="F185" s="31">
        <v>341.78999999999996</v>
      </c>
      <c r="G185" s="31">
        <v>14228.8514</v>
      </c>
      <c r="H185" s="31">
        <v>0</v>
      </c>
      <c r="I185" s="31">
        <v>0</v>
      </c>
      <c r="J185" s="31">
        <v>0</v>
      </c>
      <c r="K185" s="31">
        <v>0</v>
      </c>
      <c r="L185" s="31">
        <v>0</v>
      </c>
      <c r="M185" s="31">
        <v>14227</v>
      </c>
    </row>
    <row r="186" spans="1:13" x14ac:dyDescent="0.25">
      <c r="A186">
        <v>20010033</v>
      </c>
      <c r="B186" t="s">
        <v>17</v>
      </c>
      <c r="C186" t="s">
        <v>8370</v>
      </c>
      <c r="D186" t="s">
        <v>8371</v>
      </c>
      <c r="E186" t="s">
        <v>273</v>
      </c>
      <c r="F186" s="31">
        <v>296.20000000000005</v>
      </c>
      <c r="G186" s="31">
        <v>12886.198199999999</v>
      </c>
      <c r="H186" s="31">
        <v>0</v>
      </c>
      <c r="I186" s="31">
        <v>0</v>
      </c>
      <c r="J186" s="31">
        <v>0</v>
      </c>
      <c r="K186" s="31">
        <v>0</v>
      </c>
      <c r="L186" s="31">
        <v>500.23999999999978</v>
      </c>
      <c r="M186" s="31">
        <v>12386</v>
      </c>
    </row>
    <row r="187" spans="1:13" x14ac:dyDescent="0.25">
      <c r="A187">
        <v>20010033</v>
      </c>
      <c r="B187" t="s">
        <v>24</v>
      </c>
      <c r="C187" t="s">
        <v>13847</v>
      </c>
      <c r="D187" t="s">
        <v>13859</v>
      </c>
      <c r="E187" t="s">
        <v>275</v>
      </c>
      <c r="F187" s="31">
        <v>26.66</v>
      </c>
      <c r="G187" s="31">
        <v>1417.5492999999999</v>
      </c>
      <c r="H187" s="31">
        <v>0</v>
      </c>
      <c r="I187" s="31">
        <v>0</v>
      </c>
      <c r="J187" s="31">
        <v>0</v>
      </c>
      <c r="K187" s="31">
        <v>0</v>
      </c>
      <c r="L187" s="31">
        <v>0</v>
      </c>
      <c r="M187" s="31">
        <v>1418</v>
      </c>
    </row>
    <row r="188" spans="1:13" x14ac:dyDescent="0.25">
      <c r="A188" t="s">
        <v>16430</v>
      </c>
      <c r="F188" s="31">
        <v>322.86000000000007</v>
      </c>
      <c r="G188" s="31">
        <v>14303.747499999999</v>
      </c>
      <c r="H188" s="31">
        <v>0</v>
      </c>
      <c r="I188" s="31">
        <v>0</v>
      </c>
      <c r="J188" s="31">
        <v>0</v>
      </c>
      <c r="K188" s="31">
        <v>0</v>
      </c>
      <c r="L188" s="31">
        <v>500.23999999999978</v>
      </c>
      <c r="M188" s="31">
        <v>13804</v>
      </c>
    </row>
    <row r="189" spans="1:13" x14ac:dyDescent="0.25">
      <c r="A189">
        <v>20010036</v>
      </c>
      <c r="B189" t="s">
        <v>17</v>
      </c>
      <c r="C189" t="s">
        <v>3379</v>
      </c>
      <c r="D189" t="s">
        <v>3535</v>
      </c>
      <c r="E189" t="s">
        <v>467</v>
      </c>
      <c r="F189" s="31">
        <v>42.25</v>
      </c>
      <c r="G189" s="31">
        <v>1901.25</v>
      </c>
      <c r="H189" s="31">
        <v>0</v>
      </c>
      <c r="I189" s="31">
        <v>0</v>
      </c>
      <c r="J189" s="31">
        <v>0</v>
      </c>
      <c r="K189" s="31">
        <v>0</v>
      </c>
      <c r="L189" s="31">
        <v>28.280000000000655</v>
      </c>
      <c r="M189" s="31">
        <v>1873</v>
      </c>
    </row>
    <row r="190" spans="1:13" x14ac:dyDescent="0.25">
      <c r="A190">
        <v>20010036</v>
      </c>
      <c r="B190" t="s">
        <v>22</v>
      </c>
      <c r="C190" t="s">
        <v>11655</v>
      </c>
      <c r="D190" t="s">
        <v>11680</v>
      </c>
      <c r="E190" t="s">
        <v>456</v>
      </c>
      <c r="F190" s="31">
        <v>75.33</v>
      </c>
      <c r="G190" s="31">
        <v>3158.8346000000001</v>
      </c>
      <c r="H190" s="31">
        <v>0</v>
      </c>
      <c r="I190" s="31">
        <v>0</v>
      </c>
      <c r="J190" s="31">
        <v>0</v>
      </c>
      <c r="K190" s="31">
        <v>0</v>
      </c>
      <c r="L190" s="31">
        <v>0</v>
      </c>
      <c r="M190" s="31">
        <v>3159</v>
      </c>
    </row>
    <row r="191" spans="1:13" x14ac:dyDescent="0.25">
      <c r="A191">
        <v>20010036</v>
      </c>
      <c r="B191" t="s">
        <v>40</v>
      </c>
      <c r="C191" t="s">
        <v>8624</v>
      </c>
      <c r="D191" t="s">
        <v>12774</v>
      </c>
      <c r="E191" t="s">
        <v>456</v>
      </c>
      <c r="F191" s="31">
        <v>7.9399999999999995</v>
      </c>
      <c r="G191" s="31">
        <v>352.71820000000002</v>
      </c>
      <c r="H191" s="31">
        <v>0</v>
      </c>
      <c r="I191" s="31">
        <v>0</v>
      </c>
      <c r="J191" s="31">
        <v>0</v>
      </c>
      <c r="K191" s="31">
        <v>0</v>
      </c>
      <c r="L191" s="31">
        <v>0</v>
      </c>
      <c r="M191" s="31">
        <v>353</v>
      </c>
    </row>
    <row r="192" spans="1:13" x14ac:dyDescent="0.25">
      <c r="A192" t="s">
        <v>16431</v>
      </c>
      <c r="F192" s="31">
        <v>125.52</v>
      </c>
      <c r="G192" s="31">
        <v>5412.8028000000004</v>
      </c>
      <c r="H192" s="31">
        <v>0</v>
      </c>
      <c r="I192" s="31">
        <v>0</v>
      </c>
      <c r="J192" s="31">
        <v>0</v>
      </c>
      <c r="K192" s="31">
        <v>0</v>
      </c>
      <c r="L192" s="31">
        <v>28.280000000000655</v>
      </c>
      <c r="M192" s="31">
        <v>5385</v>
      </c>
    </row>
    <row r="193" spans="1:13" x14ac:dyDescent="0.25">
      <c r="A193">
        <v>20010038</v>
      </c>
      <c r="B193" t="s">
        <v>17</v>
      </c>
      <c r="C193" t="s">
        <v>3288</v>
      </c>
      <c r="D193" t="s">
        <v>3318</v>
      </c>
      <c r="E193" t="s">
        <v>273</v>
      </c>
      <c r="F193" s="31">
        <v>177.59</v>
      </c>
      <c r="G193" s="31">
        <v>6917.5609000000004</v>
      </c>
      <c r="H193" s="31">
        <v>0</v>
      </c>
      <c r="I193" s="31">
        <v>0</v>
      </c>
      <c r="J193" s="31">
        <v>0</v>
      </c>
      <c r="K193" s="31">
        <v>0</v>
      </c>
      <c r="L193" s="31">
        <v>399</v>
      </c>
      <c r="M193" s="31">
        <v>6519</v>
      </c>
    </row>
    <row r="194" spans="1:13" x14ac:dyDescent="0.25">
      <c r="A194" t="s">
        <v>16432</v>
      </c>
      <c r="F194" s="31">
        <v>177.59</v>
      </c>
      <c r="G194" s="31">
        <v>6917.5609000000004</v>
      </c>
      <c r="H194" s="31">
        <v>0</v>
      </c>
      <c r="I194" s="31">
        <v>0</v>
      </c>
      <c r="J194" s="31">
        <v>0</v>
      </c>
      <c r="K194" s="31">
        <v>0</v>
      </c>
      <c r="L194" s="31">
        <v>399</v>
      </c>
      <c r="M194" s="31">
        <v>6519</v>
      </c>
    </row>
    <row r="195" spans="1:13" x14ac:dyDescent="0.25">
      <c r="A195">
        <v>20010040</v>
      </c>
      <c r="B195" t="s">
        <v>17</v>
      </c>
      <c r="C195" t="s">
        <v>4527</v>
      </c>
      <c r="D195" t="s">
        <v>4528</v>
      </c>
      <c r="E195" t="s">
        <v>429</v>
      </c>
      <c r="F195" s="31">
        <v>139.79999999999998</v>
      </c>
      <c r="G195" s="31">
        <v>5432.5322999999999</v>
      </c>
      <c r="H195" s="31">
        <v>0</v>
      </c>
      <c r="I195" s="31">
        <v>0</v>
      </c>
      <c r="J195" s="31">
        <v>0</v>
      </c>
      <c r="K195" s="31">
        <v>0</v>
      </c>
      <c r="L195" s="31">
        <v>637.43000000000029</v>
      </c>
      <c r="M195" s="31">
        <v>4795</v>
      </c>
    </row>
    <row r="196" spans="1:13" x14ac:dyDescent="0.25">
      <c r="A196">
        <v>20010040</v>
      </c>
      <c r="B196" t="s">
        <v>0</v>
      </c>
      <c r="C196" t="s">
        <v>3375</v>
      </c>
      <c r="D196" t="s">
        <v>4288</v>
      </c>
      <c r="E196" t="s">
        <v>275</v>
      </c>
      <c r="F196" s="31">
        <v>290.97999999999996</v>
      </c>
      <c r="G196" s="31">
        <v>11381.088899999999</v>
      </c>
      <c r="H196" s="31">
        <v>0</v>
      </c>
      <c r="I196" s="31">
        <v>0</v>
      </c>
      <c r="J196" s="31">
        <v>0</v>
      </c>
      <c r="K196" s="31">
        <v>0</v>
      </c>
      <c r="L196" s="31">
        <v>0</v>
      </c>
      <c r="M196" s="31">
        <v>11381</v>
      </c>
    </row>
    <row r="197" spans="1:13" x14ac:dyDescent="0.25">
      <c r="A197">
        <v>20010040</v>
      </c>
      <c r="B197" t="s">
        <v>1</v>
      </c>
      <c r="C197" t="s">
        <v>4259</v>
      </c>
      <c r="D197" t="s">
        <v>5832</v>
      </c>
      <c r="E197" t="s">
        <v>429</v>
      </c>
      <c r="F197" s="31">
        <v>97.15</v>
      </c>
      <c r="G197" s="31">
        <v>3854.9605999999994</v>
      </c>
      <c r="H197" s="31">
        <v>0</v>
      </c>
      <c r="I197" s="31">
        <v>0</v>
      </c>
      <c r="J197" s="31">
        <v>0</v>
      </c>
      <c r="K197" s="31">
        <v>0</v>
      </c>
      <c r="L197" s="31">
        <v>0</v>
      </c>
      <c r="M197" s="31">
        <v>3855</v>
      </c>
    </row>
    <row r="198" spans="1:13" x14ac:dyDescent="0.25">
      <c r="A198">
        <v>20010040</v>
      </c>
      <c r="B198" t="s">
        <v>20</v>
      </c>
      <c r="C198" t="s">
        <v>133</v>
      </c>
      <c r="D198" t="s">
        <v>5831</v>
      </c>
      <c r="E198" t="s">
        <v>451</v>
      </c>
      <c r="F198" s="31">
        <v>63.25</v>
      </c>
      <c r="G198" s="31">
        <v>2792.1314000000002</v>
      </c>
      <c r="H198" s="31">
        <v>0</v>
      </c>
      <c r="I198" s="31">
        <v>0</v>
      </c>
      <c r="J198" s="31">
        <v>0</v>
      </c>
      <c r="K198" s="31">
        <v>0</v>
      </c>
      <c r="L198" s="31">
        <v>0</v>
      </c>
      <c r="M198" s="31">
        <v>2792</v>
      </c>
    </row>
    <row r="199" spans="1:13" x14ac:dyDescent="0.25">
      <c r="A199">
        <v>20010040</v>
      </c>
      <c r="B199" t="s">
        <v>24</v>
      </c>
      <c r="C199" t="s">
        <v>9691</v>
      </c>
      <c r="D199" t="s">
        <v>9730</v>
      </c>
      <c r="E199" t="s">
        <v>460</v>
      </c>
      <c r="F199" s="31">
        <v>32.150000000000006</v>
      </c>
      <c r="G199" s="31">
        <v>1127.1823999999999</v>
      </c>
      <c r="H199" s="31">
        <v>0</v>
      </c>
      <c r="I199" s="31">
        <v>0</v>
      </c>
      <c r="J199" s="31">
        <v>0</v>
      </c>
      <c r="K199" s="31">
        <v>0</v>
      </c>
      <c r="L199" s="31">
        <v>0</v>
      </c>
      <c r="M199" s="31">
        <v>1127</v>
      </c>
    </row>
    <row r="200" spans="1:13" x14ac:dyDescent="0.25">
      <c r="A200">
        <v>20010040</v>
      </c>
      <c r="B200" t="s">
        <v>27</v>
      </c>
      <c r="C200" t="s">
        <v>12917</v>
      </c>
      <c r="D200" t="s">
        <v>12936</v>
      </c>
      <c r="E200" t="s">
        <v>275</v>
      </c>
      <c r="F200" s="31">
        <v>34.26</v>
      </c>
      <c r="G200" s="31">
        <v>1199.7451999999998</v>
      </c>
      <c r="H200" s="31">
        <v>0</v>
      </c>
      <c r="I200" s="31">
        <v>0</v>
      </c>
      <c r="J200" s="31">
        <v>0</v>
      </c>
      <c r="K200" s="31">
        <v>0</v>
      </c>
      <c r="L200" s="31">
        <v>0</v>
      </c>
      <c r="M200" s="31">
        <v>1200</v>
      </c>
    </row>
    <row r="201" spans="1:13" x14ac:dyDescent="0.25">
      <c r="A201">
        <v>20010040</v>
      </c>
      <c r="B201" t="s">
        <v>2</v>
      </c>
      <c r="C201" t="s">
        <v>12392</v>
      </c>
      <c r="D201" t="s">
        <v>13317</v>
      </c>
      <c r="E201" t="s">
        <v>451</v>
      </c>
      <c r="F201" s="31">
        <v>17.130000000000003</v>
      </c>
      <c r="G201" s="31">
        <v>1002.7219000000001</v>
      </c>
      <c r="H201" s="31">
        <v>0</v>
      </c>
      <c r="I201" s="31">
        <v>0</v>
      </c>
      <c r="J201" s="31">
        <v>0</v>
      </c>
      <c r="K201" s="31">
        <v>0</v>
      </c>
      <c r="L201" s="31">
        <v>0</v>
      </c>
      <c r="M201" s="31">
        <v>1003</v>
      </c>
    </row>
    <row r="202" spans="1:13" x14ac:dyDescent="0.25">
      <c r="A202">
        <v>20010040</v>
      </c>
      <c r="B202" t="s">
        <v>3</v>
      </c>
      <c r="C202" t="s">
        <v>13792</v>
      </c>
      <c r="D202" t="s">
        <v>13805</v>
      </c>
      <c r="E202" t="s">
        <v>429</v>
      </c>
      <c r="F202" s="31">
        <v>37.36</v>
      </c>
      <c r="G202" s="31">
        <v>1422.731</v>
      </c>
      <c r="H202" s="31">
        <v>0</v>
      </c>
      <c r="I202" s="31">
        <v>0</v>
      </c>
      <c r="J202" s="31">
        <v>0</v>
      </c>
      <c r="K202" s="31">
        <v>0</v>
      </c>
      <c r="L202" s="31">
        <v>0</v>
      </c>
      <c r="M202" s="31">
        <v>1423</v>
      </c>
    </row>
    <row r="203" spans="1:13" x14ac:dyDescent="0.25">
      <c r="A203" t="s">
        <v>16433</v>
      </c>
      <c r="F203" s="31">
        <v>712.07999999999993</v>
      </c>
      <c r="G203" s="31">
        <v>28213.093700000001</v>
      </c>
      <c r="H203" s="31">
        <v>0</v>
      </c>
      <c r="I203" s="31">
        <v>0</v>
      </c>
      <c r="J203" s="31">
        <v>0</v>
      </c>
      <c r="K203" s="31">
        <v>0</v>
      </c>
      <c r="L203" s="31">
        <v>637.43000000000029</v>
      </c>
      <c r="M203" s="31">
        <v>27576</v>
      </c>
    </row>
    <row r="204" spans="1:13" x14ac:dyDescent="0.25">
      <c r="A204">
        <v>20010041</v>
      </c>
      <c r="B204" t="s">
        <v>20</v>
      </c>
      <c r="C204" t="s">
        <v>4667</v>
      </c>
      <c r="D204" t="s">
        <v>4729</v>
      </c>
      <c r="E204" t="s">
        <v>275</v>
      </c>
      <c r="F204" s="31">
        <v>29.900000000000002</v>
      </c>
      <c r="G204" s="31">
        <v>1310.4512</v>
      </c>
      <c r="H204" s="31">
        <v>0</v>
      </c>
      <c r="I204" s="31">
        <v>0</v>
      </c>
      <c r="J204" s="31">
        <v>0</v>
      </c>
      <c r="K204" s="31">
        <v>0</v>
      </c>
      <c r="L204" s="31">
        <v>0</v>
      </c>
      <c r="M204" s="31">
        <v>1310</v>
      </c>
    </row>
    <row r="205" spans="1:13" x14ac:dyDescent="0.25">
      <c r="A205">
        <v>20010041</v>
      </c>
      <c r="B205" t="s">
        <v>427</v>
      </c>
      <c r="C205" t="s">
        <v>10816</v>
      </c>
      <c r="D205" t="s">
        <v>10840</v>
      </c>
      <c r="E205" t="s">
        <v>467</v>
      </c>
      <c r="F205" s="31">
        <v>54.18</v>
      </c>
      <c r="G205" s="31">
        <v>2810.3889999999997</v>
      </c>
      <c r="H205" s="31">
        <v>0</v>
      </c>
      <c r="I205" s="31">
        <v>0</v>
      </c>
      <c r="J205" s="31">
        <v>0</v>
      </c>
      <c r="K205" s="31">
        <v>0</v>
      </c>
      <c r="L205" s="31">
        <v>0</v>
      </c>
      <c r="M205" s="31">
        <v>2810</v>
      </c>
    </row>
    <row r="206" spans="1:13" x14ac:dyDescent="0.25">
      <c r="A206">
        <v>20010041</v>
      </c>
      <c r="B206" t="s">
        <v>762</v>
      </c>
      <c r="C206" t="s">
        <v>8225</v>
      </c>
      <c r="D206" t="s">
        <v>11253</v>
      </c>
      <c r="E206" t="s">
        <v>11274</v>
      </c>
      <c r="F206" s="31">
        <v>34.46</v>
      </c>
      <c r="G206" s="31">
        <v>1418.6308000000001</v>
      </c>
      <c r="H206" s="31">
        <v>0</v>
      </c>
      <c r="I206" s="31">
        <v>0</v>
      </c>
      <c r="J206" s="31">
        <v>0</v>
      </c>
      <c r="K206" s="31">
        <v>0</v>
      </c>
      <c r="L206" s="31">
        <v>0</v>
      </c>
      <c r="M206" s="31">
        <v>1419</v>
      </c>
    </row>
    <row r="207" spans="1:13" x14ac:dyDescent="0.25">
      <c r="A207">
        <v>20010041</v>
      </c>
      <c r="B207" t="s">
        <v>763</v>
      </c>
      <c r="C207" t="s">
        <v>12729</v>
      </c>
      <c r="D207" t="s">
        <v>12776</v>
      </c>
      <c r="E207" t="s">
        <v>460</v>
      </c>
      <c r="F207" s="31">
        <v>45</v>
      </c>
      <c r="G207" s="31">
        <v>1963.4229999999998</v>
      </c>
      <c r="H207" s="31">
        <v>0</v>
      </c>
      <c r="I207" s="31">
        <v>0</v>
      </c>
      <c r="J207" s="31">
        <v>0</v>
      </c>
      <c r="K207" s="31">
        <v>0</v>
      </c>
      <c r="L207" s="31">
        <v>0</v>
      </c>
      <c r="M207" s="31">
        <v>1963</v>
      </c>
    </row>
    <row r="208" spans="1:13" x14ac:dyDescent="0.25">
      <c r="A208">
        <v>20010041</v>
      </c>
      <c r="B208" t="s">
        <v>1237</v>
      </c>
      <c r="C208" t="s">
        <v>13598</v>
      </c>
      <c r="D208" t="s">
        <v>13622</v>
      </c>
      <c r="E208" t="s">
        <v>275</v>
      </c>
      <c r="F208" s="31">
        <v>13.000000000000002</v>
      </c>
      <c r="G208" s="31">
        <v>614.82380000000001</v>
      </c>
      <c r="H208" s="31">
        <v>0</v>
      </c>
      <c r="I208" s="31">
        <v>0</v>
      </c>
      <c r="J208" s="31">
        <v>0</v>
      </c>
      <c r="K208" s="31">
        <v>0</v>
      </c>
      <c r="L208" s="31">
        <v>0</v>
      </c>
      <c r="M208" s="31">
        <v>615</v>
      </c>
    </row>
    <row r="209" spans="1:13" x14ac:dyDescent="0.25">
      <c r="A209">
        <v>20010041</v>
      </c>
      <c r="B209" t="s">
        <v>1247</v>
      </c>
      <c r="C209" t="s">
        <v>13709</v>
      </c>
      <c r="D209" t="s">
        <v>13730</v>
      </c>
      <c r="E209" t="s">
        <v>275</v>
      </c>
      <c r="F209" s="31">
        <v>22.84</v>
      </c>
      <c r="G209" s="31">
        <v>984.44100000000014</v>
      </c>
      <c r="H209" s="31">
        <v>0</v>
      </c>
      <c r="I209" s="31">
        <v>0</v>
      </c>
      <c r="J209" s="31">
        <v>0</v>
      </c>
      <c r="K209" s="31">
        <v>0</v>
      </c>
      <c r="L209" s="31">
        <v>0</v>
      </c>
      <c r="M209" s="31">
        <v>984</v>
      </c>
    </row>
    <row r="210" spans="1:13" x14ac:dyDescent="0.25">
      <c r="A210">
        <v>20010041</v>
      </c>
      <c r="B210" t="s">
        <v>1491</v>
      </c>
      <c r="C210" t="s">
        <v>15299</v>
      </c>
      <c r="D210" t="s">
        <v>15337</v>
      </c>
      <c r="E210" t="s">
        <v>275</v>
      </c>
      <c r="F210" s="31">
        <v>23.080000000000002</v>
      </c>
      <c r="G210" s="31">
        <v>1029.6541999999999</v>
      </c>
      <c r="H210" s="31">
        <v>0</v>
      </c>
      <c r="I210" s="31">
        <v>0</v>
      </c>
      <c r="J210" s="31">
        <v>0</v>
      </c>
      <c r="K210" s="31">
        <v>0</v>
      </c>
      <c r="L210" s="31">
        <v>0</v>
      </c>
      <c r="M210" s="31">
        <v>1030</v>
      </c>
    </row>
    <row r="211" spans="1:13" x14ac:dyDescent="0.25">
      <c r="A211">
        <v>20010041</v>
      </c>
      <c r="B211" t="s">
        <v>1750</v>
      </c>
      <c r="C211" t="s">
        <v>15485</v>
      </c>
      <c r="D211" t="s">
        <v>15532</v>
      </c>
      <c r="E211" t="s">
        <v>275</v>
      </c>
      <c r="F211" s="31">
        <v>41.940000000000005</v>
      </c>
      <c r="G211" s="31">
        <v>1650.3354000000002</v>
      </c>
      <c r="H211" s="31">
        <v>0</v>
      </c>
      <c r="I211" s="31">
        <v>0</v>
      </c>
      <c r="J211" s="31">
        <v>0</v>
      </c>
      <c r="K211" s="31">
        <v>0</v>
      </c>
      <c r="L211" s="31">
        <v>0</v>
      </c>
      <c r="M211" s="31">
        <v>1650</v>
      </c>
    </row>
    <row r="212" spans="1:13" x14ac:dyDescent="0.25">
      <c r="A212">
        <v>20010041</v>
      </c>
      <c r="B212" t="s">
        <v>2067</v>
      </c>
      <c r="C212" t="s">
        <v>15763</v>
      </c>
      <c r="D212" t="s">
        <v>15779</v>
      </c>
      <c r="E212" t="s">
        <v>467</v>
      </c>
      <c r="F212" s="31">
        <v>48</v>
      </c>
      <c r="G212" s="31">
        <v>1826.3585999999998</v>
      </c>
      <c r="H212" s="31">
        <v>0</v>
      </c>
      <c r="I212" s="31">
        <v>0</v>
      </c>
      <c r="J212" s="31">
        <v>0</v>
      </c>
      <c r="K212" s="31">
        <v>0</v>
      </c>
      <c r="L212" s="31">
        <v>0</v>
      </c>
      <c r="M212" s="31">
        <v>1826</v>
      </c>
    </row>
    <row r="213" spans="1:13" x14ac:dyDescent="0.25">
      <c r="A213" t="s">
        <v>16434</v>
      </c>
      <c r="F213" s="31">
        <v>312.40000000000003</v>
      </c>
      <c r="G213" s="31">
        <v>13608.506999999998</v>
      </c>
      <c r="H213" s="31">
        <v>0</v>
      </c>
      <c r="I213" s="31">
        <v>0</v>
      </c>
      <c r="J213" s="31">
        <v>0</v>
      </c>
      <c r="K213" s="31">
        <v>0</v>
      </c>
      <c r="L213" s="31">
        <v>0</v>
      </c>
      <c r="M213" s="31">
        <v>13607</v>
      </c>
    </row>
    <row r="214" spans="1:13" x14ac:dyDescent="0.25">
      <c r="A214">
        <v>20010042</v>
      </c>
      <c r="B214" t="s">
        <v>1</v>
      </c>
      <c r="C214" t="s">
        <v>5437</v>
      </c>
      <c r="D214" t="s">
        <v>5516</v>
      </c>
      <c r="E214" t="s">
        <v>271</v>
      </c>
      <c r="F214" s="31">
        <v>10.36</v>
      </c>
      <c r="G214" s="31">
        <v>401.04370000000006</v>
      </c>
      <c r="H214" s="31">
        <v>0</v>
      </c>
      <c r="I214" s="31">
        <v>0</v>
      </c>
      <c r="J214" s="31">
        <v>0</v>
      </c>
      <c r="K214" s="31">
        <v>0</v>
      </c>
      <c r="L214" s="31">
        <v>0</v>
      </c>
      <c r="M214" s="31">
        <v>401</v>
      </c>
    </row>
    <row r="215" spans="1:13" x14ac:dyDescent="0.25">
      <c r="A215">
        <v>20010042</v>
      </c>
      <c r="B215" t="s">
        <v>18</v>
      </c>
      <c r="C215" t="s">
        <v>4937</v>
      </c>
      <c r="D215" t="s">
        <v>4988</v>
      </c>
      <c r="E215" t="s">
        <v>271</v>
      </c>
      <c r="F215" s="31">
        <v>35.320000000000007</v>
      </c>
      <c r="G215" s="31">
        <v>2320.7217000000001</v>
      </c>
      <c r="H215" s="31">
        <v>0</v>
      </c>
      <c r="I215" s="31">
        <v>0</v>
      </c>
      <c r="J215" s="31">
        <v>0</v>
      </c>
      <c r="K215" s="31">
        <v>0</v>
      </c>
      <c r="L215" s="31">
        <v>0</v>
      </c>
      <c r="M215" s="31">
        <v>2321</v>
      </c>
    </row>
    <row r="216" spans="1:13" x14ac:dyDescent="0.25">
      <c r="A216">
        <v>20010042</v>
      </c>
      <c r="B216" t="s">
        <v>41</v>
      </c>
      <c r="C216" t="s">
        <v>4939</v>
      </c>
      <c r="D216" t="s">
        <v>4990</v>
      </c>
      <c r="E216" t="s">
        <v>4991</v>
      </c>
      <c r="F216" s="31">
        <v>5.36</v>
      </c>
      <c r="G216" s="31">
        <v>252.27900000000002</v>
      </c>
      <c r="H216" s="31">
        <v>0</v>
      </c>
      <c r="I216" s="31">
        <v>0</v>
      </c>
      <c r="J216" s="31">
        <v>0</v>
      </c>
      <c r="K216" s="31">
        <v>0</v>
      </c>
      <c r="L216" s="31">
        <v>0</v>
      </c>
      <c r="M216" s="31">
        <v>252</v>
      </c>
    </row>
    <row r="217" spans="1:13" x14ac:dyDescent="0.25">
      <c r="A217">
        <v>20010042</v>
      </c>
      <c r="B217" t="s">
        <v>36</v>
      </c>
      <c r="C217" t="s">
        <v>739</v>
      </c>
      <c r="D217" t="s">
        <v>5813</v>
      </c>
      <c r="E217" t="s">
        <v>272</v>
      </c>
      <c r="F217" s="31">
        <v>52.279999999999987</v>
      </c>
      <c r="G217" s="31">
        <v>2111.9043999999999</v>
      </c>
      <c r="H217" s="31">
        <v>0</v>
      </c>
      <c r="I217" s="31">
        <v>0</v>
      </c>
      <c r="J217" s="31">
        <v>0</v>
      </c>
      <c r="K217" s="31">
        <v>0</v>
      </c>
      <c r="L217" s="31">
        <v>0</v>
      </c>
      <c r="M217" s="31">
        <v>2112</v>
      </c>
    </row>
    <row r="218" spans="1:13" x14ac:dyDescent="0.25">
      <c r="A218">
        <v>20010042</v>
      </c>
      <c r="B218" t="s">
        <v>22</v>
      </c>
      <c r="C218" t="s">
        <v>2069</v>
      </c>
      <c r="D218" t="s">
        <v>4993</v>
      </c>
      <c r="E218" t="s">
        <v>4991</v>
      </c>
      <c r="F218" s="31">
        <v>24.659999999999997</v>
      </c>
      <c r="G218" s="31">
        <v>930.21470000000011</v>
      </c>
      <c r="H218" s="31">
        <v>0</v>
      </c>
      <c r="I218" s="31">
        <v>0</v>
      </c>
      <c r="J218" s="31">
        <v>0</v>
      </c>
      <c r="K218" s="31">
        <v>0</v>
      </c>
      <c r="L218" s="31">
        <v>0</v>
      </c>
      <c r="M218" s="31">
        <v>930</v>
      </c>
    </row>
    <row r="219" spans="1:13" x14ac:dyDescent="0.25">
      <c r="A219">
        <v>20010042</v>
      </c>
      <c r="B219" t="s">
        <v>23</v>
      </c>
      <c r="C219" t="s">
        <v>4942</v>
      </c>
      <c r="D219" t="s">
        <v>4995</v>
      </c>
      <c r="E219" t="s">
        <v>4991</v>
      </c>
      <c r="F219" s="31">
        <v>14.160000000000002</v>
      </c>
      <c r="G219" s="31">
        <v>596.64050000000009</v>
      </c>
      <c r="H219" s="31">
        <v>0</v>
      </c>
      <c r="I219" s="31">
        <v>0</v>
      </c>
      <c r="J219" s="31">
        <v>0</v>
      </c>
      <c r="K219" s="31">
        <v>0</v>
      </c>
      <c r="L219" s="31">
        <v>0</v>
      </c>
      <c r="M219" s="31">
        <v>597</v>
      </c>
    </row>
    <row r="220" spans="1:13" x14ac:dyDescent="0.25">
      <c r="A220">
        <v>20010042</v>
      </c>
      <c r="B220" t="s">
        <v>24</v>
      </c>
      <c r="C220" t="s">
        <v>2435</v>
      </c>
      <c r="D220" t="s">
        <v>4996</v>
      </c>
      <c r="E220" t="s">
        <v>4991</v>
      </c>
      <c r="F220" s="31">
        <v>23.560000000000002</v>
      </c>
      <c r="G220" s="31">
        <v>887.40750000000003</v>
      </c>
      <c r="H220" s="31">
        <v>0</v>
      </c>
      <c r="I220" s="31">
        <v>0</v>
      </c>
      <c r="J220" s="31">
        <v>0</v>
      </c>
      <c r="K220" s="31">
        <v>0</v>
      </c>
      <c r="L220" s="31">
        <v>0</v>
      </c>
      <c r="M220" s="31">
        <v>887</v>
      </c>
    </row>
    <row r="221" spans="1:13" x14ac:dyDescent="0.25">
      <c r="A221">
        <v>20010042</v>
      </c>
      <c r="B221" t="s">
        <v>25</v>
      </c>
      <c r="C221" t="s">
        <v>4944</v>
      </c>
      <c r="D221" t="s">
        <v>4997</v>
      </c>
      <c r="E221" t="s">
        <v>273</v>
      </c>
      <c r="F221" s="31">
        <v>46.17</v>
      </c>
      <c r="G221" s="31">
        <v>1834.2927</v>
      </c>
      <c r="H221" s="31">
        <v>0</v>
      </c>
      <c r="I221" s="31">
        <v>0</v>
      </c>
      <c r="J221" s="31">
        <v>0</v>
      </c>
      <c r="K221" s="31">
        <v>0</v>
      </c>
      <c r="L221" s="31">
        <v>0</v>
      </c>
      <c r="M221" s="31">
        <v>1834</v>
      </c>
    </row>
    <row r="222" spans="1:13" x14ac:dyDescent="0.25">
      <c r="A222">
        <v>20010042</v>
      </c>
      <c r="B222" t="s">
        <v>27</v>
      </c>
      <c r="C222" t="s">
        <v>5214</v>
      </c>
      <c r="D222" t="s">
        <v>5518</v>
      </c>
      <c r="E222" t="s">
        <v>5519</v>
      </c>
      <c r="F222" s="31">
        <v>9.65</v>
      </c>
      <c r="G222" s="31">
        <v>457.81560000000002</v>
      </c>
      <c r="H222" s="31">
        <v>0</v>
      </c>
      <c r="I222" s="31">
        <v>0</v>
      </c>
      <c r="J222" s="31">
        <v>0</v>
      </c>
      <c r="K222" s="31">
        <v>0</v>
      </c>
      <c r="L222" s="31">
        <v>0</v>
      </c>
      <c r="M222" s="31">
        <v>458</v>
      </c>
    </row>
    <row r="223" spans="1:13" x14ac:dyDescent="0.25">
      <c r="A223">
        <v>20010042</v>
      </c>
      <c r="B223" t="s">
        <v>3</v>
      </c>
      <c r="C223" t="s">
        <v>5396</v>
      </c>
      <c r="D223" t="s">
        <v>5466</v>
      </c>
      <c r="E223" t="s">
        <v>4704</v>
      </c>
      <c r="F223" s="31">
        <v>15.35</v>
      </c>
      <c r="G223" s="31">
        <v>680.95010000000002</v>
      </c>
      <c r="H223" s="31">
        <v>0</v>
      </c>
      <c r="I223" s="31">
        <v>0</v>
      </c>
      <c r="J223" s="31">
        <v>0</v>
      </c>
      <c r="K223" s="31">
        <v>0</v>
      </c>
      <c r="L223" s="31">
        <v>0</v>
      </c>
      <c r="M223" s="31">
        <v>681</v>
      </c>
    </row>
    <row r="224" spans="1:13" x14ac:dyDescent="0.25">
      <c r="A224">
        <v>20010042</v>
      </c>
      <c r="B224" t="s">
        <v>28</v>
      </c>
      <c r="C224" t="s">
        <v>5992</v>
      </c>
      <c r="D224" t="s">
        <v>6012</v>
      </c>
      <c r="E224" t="s">
        <v>4991</v>
      </c>
      <c r="F224" s="31">
        <v>11.049999999999999</v>
      </c>
      <c r="G224" s="31">
        <v>478.39030000000002</v>
      </c>
      <c r="H224" s="31">
        <v>0</v>
      </c>
      <c r="I224" s="31">
        <v>0</v>
      </c>
      <c r="J224" s="31">
        <v>0</v>
      </c>
      <c r="K224" s="31">
        <v>0</v>
      </c>
      <c r="L224" s="31">
        <v>0</v>
      </c>
      <c r="M224" s="31">
        <v>478</v>
      </c>
    </row>
    <row r="225" spans="1:13" x14ac:dyDescent="0.25">
      <c r="A225">
        <v>20010042</v>
      </c>
      <c r="B225" t="s">
        <v>39</v>
      </c>
      <c r="C225" t="s">
        <v>7302</v>
      </c>
      <c r="D225" t="s">
        <v>7332</v>
      </c>
      <c r="E225" t="s">
        <v>4704</v>
      </c>
      <c r="F225" s="31">
        <v>113.33000000000001</v>
      </c>
      <c r="G225" s="31">
        <v>4952.22</v>
      </c>
      <c r="H225" s="31">
        <v>0</v>
      </c>
      <c r="I225" s="31">
        <v>0</v>
      </c>
      <c r="J225" s="31">
        <v>0</v>
      </c>
      <c r="K225" s="31">
        <v>0</v>
      </c>
      <c r="L225" s="31">
        <v>0</v>
      </c>
      <c r="M225" s="31">
        <v>4952</v>
      </c>
    </row>
    <row r="226" spans="1:13" x14ac:dyDescent="0.25">
      <c r="A226">
        <v>20010042</v>
      </c>
      <c r="B226" t="s">
        <v>6</v>
      </c>
      <c r="C226" t="s">
        <v>670</v>
      </c>
      <c r="D226" t="s">
        <v>7632</v>
      </c>
      <c r="E226" t="s">
        <v>4991</v>
      </c>
      <c r="F226" s="31">
        <v>32.97</v>
      </c>
      <c r="G226" s="31">
        <v>1779.1042000000002</v>
      </c>
      <c r="H226" s="31">
        <v>0</v>
      </c>
      <c r="I226" s="31">
        <v>0</v>
      </c>
      <c r="J226" s="31">
        <v>0</v>
      </c>
      <c r="K226" s="31">
        <v>0</v>
      </c>
      <c r="L226" s="31">
        <v>0</v>
      </c>
      <c r="M226" s="31">
        <v>1779</v>
      </c>
    </row>
    <row r="227" spans="1:13" x14ac:dyDescent="0.25">
      <c r="A227">
        <v>20010042</v>
      </c>
      <c r="B227" t="s">
        <v>30</v>
      </c>
      <c r="C227" t="s">
        <v>5649</v>
      </c>
      <c r="D227" t="s">
        <v>3899</v>
      </c>
      <c r="E227" t="s">
        <v>271</v>
      </c>
      <c r="F227" s="31">
        <v>29.07</v>
      </c>
      <c r="G227" s="31">
        <v>1598.6505</v>
      </c>
      <c r="H227" s="31">
        <v>0</v>
      </c>
      <c r="I227" s="31">
        <v>0</v>
      </c>
      <c r="J227" s="31">
        <v>0</v>
      </c>
      <c r="K227" s="31">
        <v>0</v>
      </c>
      <c r="L227" s="31">
        <v>0</v>
      </c>
      <c r="M227" s="31">
        <v>1599</v>
      </c>
    </row>
    <row r="228" spans="1:13" x14ac:dyDescent="0.25">
      <c r="A228">
        <v>20010042</v>
      </c>
      <c r="B228" t="s">
        <v>7</v>
      </c>
      <c r="C228" t="s">
        <v>8333</v>
      </c>
      <c r="D228" t="s">
        <v>8343</v>
      </c>
      <c r="E228" t="s">
        <v>271</v>
      </c>
      <c r="F228" s="31">
        <v>31.180000000000003</v>
      </c>
      <c r="G228" s="31">
        <v>1168.6092999999998</v>
      </c>
      <c r="H228" s="31">
        <v>0</v>
      </c>
      <c r="I228" s="31">
        <v>0</v>
      </c>
      <c r="J228" s="31">
        <v>0</v>
      </c>
      <c r="K228" s="31">
        <v>0</v>
      </c>
      <c r="L228" s="31">
        <v>0</v>
      </c>
      <c r="M228" s="31">
        <v>1169</v>
      </c>
    </row>
    <row r="229" spans="1:13" x14ac:dyDescent="0.25">
      <c r="A229">
        <v>20010042</v>
      </c>
      <c r="B229" t="s">
        <v>422</v>
      </c>
      <c r="C229" t="s">
        <v>10093</v>
      </c>
      <c r="D229" t="s">
        <v>10133</v>
      </c>
      <c r="E229" t="s">
        <v>271</v>
      </c>
      <c r="F229" s="31">
        <v>19.919999999999998</v>
      </c>
      <c r="G229" s="31">
        <v>831.23030000000017</v>
      </c>
      <c r="H229" s="31">
        <v>0</v>
      </c>
      <c r="I229" s="31">
        <v>0</v>
      </c>
      <c r="J229" s="31">
        <v>0</v>
      </c>
      <c r="K229" s="31">
        <v>0</v>
      </c>
      <c r="L229" s="31">
        <v>0</v>
      </c>
      <c r="M229" s="31">
        <v>831</v>
      </c>
    </row>
    <row r="230" spans="1:13" x14ac:dyDescent="0.25">
      <c r="A230">
        <v>20010042</v>
      </c>
      <c r="B230" t="s">
        <v>8</v>
      </c>
      <c r="C230" t="s">
        <v>10401</v>
      </c>
      <c r="D230" t="s">
        <v>10435</v>
      </c>
      <c r="E230" t="s">
        <v>271</v>
      </c>
      <c r="F230" s="31">
        <v>84.669999999999987</v>
      </c>
      <c r="G230" s="31">
        <v>3747.7502000000004</v>
      </c>
      <c r="H230" s="31">
        <v>0</v>
      </c>
      <c r="I230" s="31">
        <v>0</v>
      </c>
      <c r="J230" s="31">
        <v>0</v>
      </c>
      <c r="K230" s="31">
        <v>0</v>
      </c>
      <c r="L230" s="31">
        <v>0</v>
      </c>
      <c r="M230" s="31">
        <v>3748</v>
      </c>
    </row>
    <row r="231" spans="1:13" x14ac:dyDescent="0.25">
      <c r="A231">
        <v>20010042</v>
      </c>
      <c r="B231" t="s">
        <v>33</v>
      </c>
      <c r="C231" t="s">
        <v>11466</v>
      </c>
      <c r="D231" t="s">
        <v>11511</v>
      </c>
      <c r="E231" t="s">
        <v>3834</v>
      </c>
      <c r="F231" s="31">
        <v>83.17</v>
      </c>
      <c r="G231" s="31">
        <v>3456.8982999999998</v>
      </c>
      <c r="H231" s="31">
        <v>0</v>
      </c>
      <c r="I231" s="31">
        <v>0</v>
      </c>
      <c r="J231" s="31">
        <v>0</v>
      </c>
      <c r="K231" s="31">
        <v>0</v>
      </c>
      <c r="L231" s="31">
        <v>0</v>
      </c>
      <c r="M231" s="31">
        <v>3457</v>
      </c>
    </row>
    <row r="232" spans="1:13" x14ac:dyDescent="0.25">
      <c r="A232">
        <v>20010042</v>
      </c>
      <c r="B232" t="s">
        <v>9</v>
      </c>
      <c r="C232" t="s">
        <v>739</v>
      </c>
      <c r="D232" t="s">
        <v>11512</v>
      </c>
      <c r="E232" t="s">
        <v>3834</v>
      </c>
      <c r="F232" s="31">
        <v>27.299999999999997</v>
      </c>
      <c r="G232" s="31">
        <v>1070.4476</v>
      </c>
      <c r="H232" s="31">
        <v>0</v>
      </c>
      <c r="I232" s="31">
        <v>0</v>
      </c>
      <c r="J232" s="31">
        <v>0</v>
      </c>
      <c r="K232" s="31">
        <v>0</v>
      </c>
      <c r="L232" s="31">
        <v>0</v>
      </c>
      <c r="M232" s="31">
        <v>1070</v>
      </c>
    </row>
    <row r="233" spans="1:13" x14ac:dyDescent="0.25">
      <c r="A233">
        <v>20010042</v>
      </c>
      <c r="B233" t="s">
        <v>10</v>
      </c>
      <c r="C233" t="s">
        <v>11769</v>
      </c>
      <c r="D233" t="s">
        <v>11806</v>
      </c>
      <c r="E233" t="s">
        <v>4704</v>
      </c>
      <c r="F233" s="31">
        <v>21.509999999999998</v>
      </c>
      <c r="G233" s="31">
        <v>1061.7482</v>
      </c>
      <c r="H233" s="31">
        <v>0</v>
      </c>
      <c r="I233" s="31">
        <v>0</v>
      </c>
      <c r="J233" s="31">
        <v>0</v>
      </c>
      <c r="K233" s="31">
        <v>0</v>
      </c>
      <c r="L233" s="31">
        <v>0</v>
      </c>
      <c r="M233" s="31">
        <v>1062</v>
      </c>
    </row>
    <row r="234" spans="1:13" x14ac:dyDescent="0.25">
      <c r="A234">
        <v>20010042</v>
      </c>
      <c r="B234" t="s">
        <v>12</v>
      </c>
      <c r="C234" t="s">
        <v>12627</v>
      </c>
      <c r="D234" t="s">
        <v>12641</v>
      </c>
      <c r="E234" t="s">
        <v>4704</v>
      </c>
      <c r="F234" s="31">
        <v>28.509999999999998</v>
      </c>
      <c r="G234" s="31">
        <v>1734.5725000000002</v>
      </c>
      <c r="H234" s="31">
        <v>0</v>
      </c>
      <c r="I234" s="31">
        <v>0</v>
      </c>
      <c r="J234" s="31">
        <v>0</v>
      </c>
      <c r="K234" s="31">
        <v>0</v>
      </c>
      <c r="L234" s="31">
        <v>0</v>
      </c>
      <c r="M234" s="31">
        <v>1735</v>
      </c>
    </row>
    <row r="235" spans="1:13" x14ac:dyDescent="0.25">
      <c r="A235">
        <v>20010042</v>
      </c>
      <c r="B235" t="s">
        <v>35</v>
      </c>
      <c r="C235" t="s">
        <v>5723</v>
      </c>
      <c r="D235" t="s">
        <v>14324</v>
      </c>
      <c r="E235" t="s">
        <v>278</v>
      </c>
      <c r="F235" s="31">
        <v>41.55</v>
      </c>
      <c r="G235" s="31">
        <v>1741.8972999999999</v>
      </c>
      <c r="H235" s="31">
        <v>0</v>
      </c>
      <c r="I235" s="31">
        <v>0</v>
      </c>
      <c r="J235" s="31">
        <v>0</v>
      </c>
      <c r="K235" s="31">
        <v>0</v>
      </c>
      <c r="L235" s="31">
        <v>0</v>
      </c>
      <c r="M235" s="31">
        <v>1742</v>
      </c>
    </row>
    <row r="236" spans="1:13" x14ac:dyDescent="0.25">
      <c r="A236">
        <v>20010042</v>
      </c>
      <c r="B236" t="s">
        <v>15</v>
      </c>
      <c r="C236" t="s">
        <v>14715</v>
      </c>
      <c r="D236" t="s">
        <v>14736</v>
      </c>
      <c r="E236" t="s">
        <v>4704</v>
      </c>
      <c r="F236" s="31">
        <v>30.98</v>
      </c>
      <c r="G236" s="31">
        <v>1135.7362999999998</v>
      </c>
      <c r="H236" s="31">
        <v>0</v>
      </c>
      <c r="I236" s="31">
        <v>0</v>
      </c>
      <c r="J236" s="31">
        <v>0</v>
      </c>
      <c r="K236" s="31">
        <v>0</v>
      </c>
      <c r="L236" s="31">
        <v>0</v>
      </c>
      <c r="M236" s="31">
        <v>1136</v>
      </c>
    </row>
    <row r="237" spans="1:13" x14ac:dyDescent="0.25">
      <c r="A237" t="s">
        <v>16435</v>
      </c>
      <c r="F237" s="31">
        <v>792.07999999999993</v>
      </c>
      <c r="G237" s="31">
        <v>35230.524900000004</v>
      </c>
      <c r="H237" s="31">
        <v>0</v>
      </c>
      <c r="I237" s="31">
        <v>0</v>
      </c>
      <c r="J237" s="31">
        <v>0</v>
      </c>
      <c r="K237" s="31">
        <v>0</v>
      </c>
      <c r="L237" s="31">
        <v>0</v>
      </c>
      <c r="M237" s="31">
        <v>35231</v>
      </c>
    </row>
    <row r="238" spans="1:13" x14ac:dyDescent="0.25">
      <c r="A238">
        <v>20010043</v>
      </c>
      <c r="B238" t="s">
        <v>0</v>
      </c>
      <c r="C238" t="s">
        <v>6983</v>
      </c>
      <c r="D238" t="s">
        <v>7005</v>
      </c>
      <c r="E238" t="s">
        <v>451</v>
      </c>
      <c r="F238" s="31">
        <v>29.990000000000006</v>
      </c>
      <c r="G238" s="31">
        <v>1502.0519999999999</v>
      </c>
      <c r="H238" s="31">
        <v>0</v>
      </c>
      <c r="I238" s="31">
        <v>0</v>
      </c>
      <c r="J238" s="31">
        <v>0</v>
      </c>
      <c r="K238" s="31">
        <v>0</v>
      </c>
      <c r="L238" s="31">
        <v>26</v>
      </c>
      <c r="M238" s="31">
        <v>1476</v>
      </c>
    </row>
    <row r="239" spans="1:13" x14ac:dyDescent="0.25">
      <c r="A239">
        <v>20010043</v>
      </c>
      <c r="B239" t="s">
        <v>1</v>
      </c>
      <c r="C239" t="s">
        <v>6999</v>
      </c>
      <c r="D239" t="s">
        <v>7025</v>
      </c>
      <c r="E239" t="s">
        <v>451</v>
      </c>
      <c r="F239" s="31">
        <v>35.039999999999992</v>
      </c>
      <c r="G239" s="31">
        <v>1619.0416</v>
      </c>
      <c r="H239" s="31">
        <v>0</v>
      </c>
      <c r="I239" s="31">
        <v>0</v>
      </c>
      <c r="J239" s="31">
        <v>0</v>
      </c>
      <c r="K239" s="31">
        <v>0</v>
      </c>
      <c r="L239" s="31">
        <v>50</v>
      </c>
      <c r="M239" s="31">
        <v>1569</v>
      </c>
    </row>
    <row r="240" spans="1:13" x14ac:dyDescent="0.25">
      <c r="A240">
        <v>20010043</v>
      </c>
      <c r="B240" t="s">
        <v>20</v>
      </c>
      <c r="C240" t="s">
        <v>7121</v>
      </c>
      <c r="D240" t="s">
        <v>7155</v>
      </c>
      <c r="E240" t="s">
        <v>275</v>
      </c>
      <c r="F240" s="31">
        <v>13.79</v>
      </c>
      <c r="G240" s="31">
        <v>718.4008</v>
      </c>
      <c r="H240" s="31">
        <v>0</v>
      </c>
      <c r="I240" s="31">
        <v>0</v>
      </c>
      <c r="J240" s="31">
        <v>0</v>
      </c>
      <c r="K240" s="31">
        <v>0</v>
      </c>
      <c r="L240" s="31">
        <v>0</v>
      </c>
      <c r="M240" s="31">
        <v>718</v>
      </c>
    </row>
    <row r="241" spans="1:13" x14ac:dyDescent="0.25">
      <c r="A241">
        <v>20010043</v>
      </c>
      <c r="B241" t="s">
        <v>41</v>
      </c>
      <c r="C241" t="s">
        <v>5718</v>
      </c>
      <c r="D241" t="s">
        <v>7156</v>
      </c>
      <c r="E241" t="s">
        <v>467</v>
      </c>
      <c r="F241" s="31">
        <v>39.14</v>
      </c>
      <c r="G241" s="31">
        <v>1568.38</v>
      </c>
      <c r="H241" s="31">
        <v>0</v>
      </c>
      <c r="I241" s="31">
        <v>0</v>
      </c>
      <c r="J241" s="31">
        <v>0</v>
      </c>
      <c r="K241" s="31">
        <v>0</v>
      </c>
      <c r="L241" s="31">
        <v>50</v>
      </c>
      <c r="M241" s="31">
        <v>1518</v>
      </c>
    </row>
    <row r="242" spans="1:13" x14ac:dyDescent="0.25">
      <c r="A242">
        <v>20010043</v>
      </c>
      <c r="B242" t="s">
        <v>40</v>
      </c>
      <c r="C242" t="s">
        <v>7124</v>
      </c>
      <c r="D242" t="s">
        <v>7159</v>
      </c>
      <c r="E242" t="s">
        <v>273</v>
      </c>
      <c r="F242" s="31">
        <v>43.580000000000005</v>
      </c>
      <c r="G242" s="31">
        <v>1818.3740000000003</v>
      </c>
      <c r="H242" s="31">
        <v>0</v>
      </c>
      <c r="I242" s="31">
        <v>0</v>
      </c>
      <c r="J242" s="31">
        <v>0</v>
      </c>
      <c r="K242" s="31">
        <v>0</v>
      </c>
      <c r="L242" s="31">
        <v>100</v>
      </c>
      <c r="M242" s="31">
        <v>1718</v>
      </c>
    </row>
    <row r="243" spans="1:13" x14ac:dyDescent="0.25">
      <c r="A243">
        <v>20010043</v>
      </c>
      <c r="B243" t="s">
        <v>24</v>
      </c>
      <c r="C243" t="s">
        <v>7304</v>
      </c>
      <c r="D243" t="s">
        <v>7334</v>
      </c>
      <c r="E243" t="s">
        <v>460</v>
      </c>
      <c r="F243" s="31">
        <v>50.730000000000011</v>
      </c>
      <c r="G243" s="31">
        <v>2408.5644000000002</v>
      </c>
      <c r="H243" s="31">
        <v>0</v>
      </c>
      <c r="I243" s="31">
        <v>0</v>
      </c>
      <c r="J243" s="31">
        <v>0</v>
      </c>
      <c r="K243" s="31">
        <v>0</v>
      </c>
      <c r="L243" s="31">
        <v>100</v>
      </c>
      <c r="M243" s="31">
        <v>2309</v>
      </c>
    </row>
    <row r="244" spans="1:13" x14ac:dyDescent="0.25">
      <c r="A244">
        <v>20010043</v>
      </c>
      <c r="B244" t="s">
        <v>25</v>
      </c>
      <c r="C244" t="s">
        <v>7746</v>
      </c>
      <c r="D244" t="s">
        <v>7789</v>
      </c>
      <c r="E244" t="s">
        <v>460</v>
      </c>
      <c r="F244" s="31">
        <v>57.760000000000005</v>
      </c>
      <c r="G244" s="31">
        <v>3033.5282000000002</v>
      </c>
      <c r="H244" s="31">
        <v>0</v>
      </c>
      <c r="I244" s="31">
        <v>0</v>
      </c>
      <c r="J244" s="31">
        <v>0</v>
      </c>
      <c r="K244" s="31">
        <v>0</v>
      </c>
      <c r="L244" s="31">
        <v>100</v>
      </c>
      <c r="M244" s="31">
        <v>2934</v>
      </c>
    </row>
    <row r="245" spans="1:13" x14ac:dyDescent="0.25">
      <c r="A245">
        <v>20010043</v>
      </c>
      <c r="B245" t="s">
        <v>2</v>
      </c>
      <c r="C245" t="s">
        <v>8782</v>
      </c>
      <c r="D245" t="s">
        <v>8833</v>
      </c>
      <c r="E245" t="s">
        <v>467</v>
      </c>
      <c r="F245" s="31">
        <v>19.990000000000002</v>
      </c>
      <c r="G245" s="31">
        <v>928.15179999999998</v>
      </c>
      <c r="H245" s="31">
        <v>0</v>
      </c>
      <c r="I245" s="31">
        <v>0</v>
      </c>
      <c r="J245" s="31">
        <v>0</v>
      </c>
      <c r="K245" s="31">
        <v>0</v>
      </c>
      <c r="L245" s="31">
        <v>0</v>
      </c>
      <c r="M245" s="31">
        <v>928</v>
      </c>
    </row>
    <row r="246" spans="1:13" x14ac:dyDescent="0.25">
      <c r="A246">
        <v>20010043</v>
      </c>
      <c r="B246" t="s">
        <v>28</v>
      </c>
      <c r="C246" t="s">
        <v>10403</v>
      </c>
      <c r="D246" t="s">
        <v>10437</v>
      </c>
      <c r="E246" t="s">
        <v>460</v>
      </c>
      <c r="F246" s="31">
        <v>30.460000000000004</v>
      </c>
      <c r="G246" s="31">
        <v>1455.6504</v>
      </c>
      <c r="H246" s="31">
        <v>0</v>
      </c>
      <c r="I246" s="31">
        <v>0</v>
      </c>
      <c r="J246" s="31">
        <v>0</v>
      </c>
      <c r="K246" s="31">
        <v>0</v>
      </c>
      <c r="L246" s="31">
        <v>25</v>
      </c>
      <c r="M246" s="31">
        <v>1431</v>
      </c>
    </row>
    <row r="247" spans="1:13" x14ac:dyDescent="0.25">
      <c r="A247">
        <v>20010043</v>
      </c>
      <c r="B247" t="s">
        <v>37</v>
      </c>
      <c r="C247" t="s">
        <v>10404</v>
      </c>
      <c r="D247" t="s">
        <v>10438</v>
      </c>
      <c r="E247" t="s">
        <v>467</v>
      </c>
      <c r="F247" s="31">
        <v>20.96</v>
      </c>
      <c r="G247" s="31">
        <v>1003.4202</v>
      </c>
      <c r="H247" s="31">
        <v>0</v>
      </c>
      <c r="I247" s="31">
        <v>0</v>
      </c>
      <c r="J247" s="31">
        <v>0</v>
      </c>
      <c r="K247" s="31">
        <v>0</v>
      </c>
      <c r="L247" s="31">
        <v>100</v>
      </c>
      <c r="M247" s="31">
        <v>903</v>
      </c>
    </row>
    <row r="248" spans="1:13" x14ac:dyDescent="0.25">
      <c r="A248">
        <v>20010043</v>
      </c>
      <c r="B248" t="s">
        <v>38</v>
      </c>
      <c r="C248" t="s">
        <v>10405</v>
      </c>
      <c r="D248" t="s">
        <v>10439</v>
      </c>
      <c r="E248" t="s">
        <v>460</v>
      </c>
      <c r="F248" s="31">
        <v>10.210000000000001</v>
      </c>
      <c r="G248" s="31">
        <v>660.44100000000003</v>
      </c>
      <c r="H248" s="31">
        <v>0</v>
      </c>
      <c r="I248" s="31">
        <v>0</v>
      </c>
      <c r="J248" s="31">
        <v>0</v>
      </c>
      <c r="K248" s="31">
        <v>0</v>
      </c>
      <c r="L248" s="31">
        <v>0</v>
      </c>
      <c r="M248" s="31">
        <v>660</v>
      </c>
    </row>
    <row r="249" spans="1:13" x14ac:dyDescent="0.25">
      <c r="A249">
        <v>20010043</v>
      </c>
      <c r="B249" t="s">
        <v>5</v>
      </c>
      <c r="C249" t="s">
        <v>7035</v>
      </c>
      <c r="D249" t="s">
        <v>11139</v>
      </c>
      <c r="E249" t="s">
        <v>451</v>
      </c>
      <c r="F249" s="31">
        <v>38.090000000000003</v>
      </c>
      <c r="G249" s="31">
        <v>1772.1417999999999</v>
      </c>
      <c r="H249" s="31">
        <v>0</v>
      </c>
      <c r="I249" s="31">
        <v>0</v>
      </c>
      <c r="J249" s="31">
        <v>0</v>
      </c>
      <c r="K249" s="31">
        <v>0</v>
      </c>
      <c r="L249" s="31">
        <v>0</v>
      </c>
      <c r="M249" s="31">
        <v>1772</v>
      </c>
    </row>
    <row r="250" spans="1:13" x14ac:dyDescent="0.25">
      <c r="A250">
        <v>20010043</v>
      </c>
      <c r="B250" t="s">
        <v>6</v>
      </c>
      <c r="C250" t="s">
        <v>13601</v>
      </c>
      <c r="D250" t="s">
        <v>13625</v>
      </c>
      <c r="E250" t="s">
        <v>456</v>
      </c>
      <c r="F250" s="31">
        <v>22.92</v>
      </c>
      <c r="G250" s="31">
        <v>1337.9290000000001</v>
      </c>
      <c r="H250" s="31">
        <v>0</v>
      </c>
      <c r="I250" s="31">
        <v>0</v>
      </c>
      <c r="J250" s="31">
        <v>0</v>
      </c>
      <c r="K250" s="31">
        <v>0</v>
      </c>
      <c r="L250" s="31">
        <v>50</v>
      </c>
      <c r="M250" s="31">
        <v>1288</v>
      </c>
    </row>
    <row r="251" spans="1:13" x14ac:dyDescent="0.25">
      <c r="A251">
        <v>20010043</v>
      </c>
      <c r="B251" t="s">
        <v>30</v>
      </c>
      <c r="C251" t="s">
        <v>14143</v>
      </c>
      <c r="D251" t="s">
        <v>14156</v>
      </c>
      <c r="E251" t="s">
        <v>275</v>
      </c>
      <c r="F251" s="31">
        <v>16.880000000000003</v>
      </c>
      <c r="G251" s="31">
        <v>807.37139999999988</v>
      </c>
      <c r="H251" s="31">
        <v>0</v>
      </c>
      <c r="I251" s="31">
        <v>0</v>
      </c>
      <c r="J251" s="31">
        <v>0</v>
      </c>
      <c r="K251" s="31">
        <v>0</v>
      </c>
      <c r="L251" s="31">
        <v>50</v>
      </c>
      <c r="M251" s="31">
        <v>757</v>
      </c>
    </row>
    <row r="252" spans="1:13" x14ac:dyDescent="0.25">
      <c r="A252">
        <v>20010043</v>
      </c>
      <c r="B252" t="s">
        <v>31</v>
      </c>
      <c r="C252" t="s">
        <v>6606</v>
      </c>
      <c r="D252" t="s">
        <v>14157</v>
      </c>
      <c r="E252" t="s">
        <v>451</v>
      </c>
      <c r="F252" s="31">
        <v>13.11</v>
      </c>
      <c r="G252" s="31">
        <v>605.21609999999998</v>
      </c>
      <c r="H252" s="31">
        <v>0</v>
      </c>
      <c r="I252" s="31">
        <v>0</v>
      </c>
      <c r="J252" s="31">
        <v>0</v>
      </c>
      <c r="K252" s="31">
        <v>0</v>
      </c>
      <c r="L252" s="31">
        <v>0</v>
      </c>
      <c r="M252" s="31">
        <v>605</v>
      </c>
    </row>
    <row r="253" spans="1:13" x14ac:dyDescent="0.25">
      <c r="A253">
        <v>20010043</v>
      </c>
      <c r="B253" t="s">
        <v>422</v>
      </c>
      <c r="C253" t="s">
        <v>14442</v>
      </c>
      <c r="D253" t="s">
        <v>14457</v>
      </c>
      <c r="E253" t="s">
        <v>273</v>
      </c>
      <c r="F253" s="31">
        <v>22.81</v>
      </c>
      <c r="G253" s="31">
        <v>1014.1881000000001</v>
      </c>
      <c r="H253" s="31">
        <v>0</v>
      </c>
      <c r="I253" s="31">
        <v>0</v>
      </c>
      <c r="J253" s="31">
        <v>0</v>
      </c>
      <c r="K253" s="31">
        <v>0</v>
      </c>
      <c r="L253" s="31">
        <v>50</v>
      </c>
      <c r="M253" s="31">
        <v>964</v>
      </c>
    </row>
    <row r="254" spans="1:13" x14ac:dyDescent="0.25">
      <c r="A254">
        <v>20010043</v>
      </c>
      <c r="B254" t="s">
        <v>8</v>
      </c>
      <c r="C254" t="s">
        <v>14443</v>
      </c>
      <c r="D254" t="s">
        <v>14458</v>
      </c>
      <c r="E254" t="s">
        <v>467</v>
      </c>
      <c r="F254" s="31">
        <v>34.99</v>
      </c>
      <c r="G254" s="31">
        <v>1578.4533999999999</v>
      </c>
      <c r="H254" s="31">
        <v>0</v>
      </c>
      <c r="I254" s="31">
        <v>0</v>
      </c>
      <c r="J254" s="31">
        <v>0</v>
      </c>
      <c r="K254" s="31">
        <v>0</v>
      </c>
      <c r="L254" s="31">
        <v>50</v>
      </c>
      <c r="M254" s="31">
        <v>1528</v>
      </c>
    </row>
    <row r="255" spans="1:13" x14ac:dyDescent="0.25">
      <c r="A255">
        <v>20010043</v>
      </c>
      <c r="B255" t="s">
        <v>9</v>
      </c>
      <c r="C255" t="s">
        <v>10475</v>
      </c>
      <c r="D255" t="s">
        <v>14459</v>
      </c>
      <c r="E255" t="s">
        <v>456</v>
      </c>
      <c r="F255" s="31">
        <v>32.099999999999994</v>
      </c>
      <c r="G255" s="31">
        <v>1324.9141999999997</v>
      </c>
      <c r="H255" s="31">
        <v>0</v>
      </c>
      <c r="I255" s="31">
        <v>0</v>
      </c>
      <c r="J255" s="31">
        <v>0</v>
      </c>
      <c r="K255" s="31">
        <v>0</v>
      </c>
      <c r="L255" s="31">
        <v>0</v>
      </c>
      <c r="M255" s="31">
        <v>1325</v>
      </c>
    </row>
    <row r="256" spans="1:13" x14ac:dyDescent="0.25">
      <c r="A256">
        <v>20010043</v>
      </c>
      <c r="B256" t="s">
        <v>10</v>
      </c>
      <c r="C256" t="s">
        <v>15709</v>
      </c>
      <c r="D256" t="s">
        <v>15720</v>
      </c>
      <c r="E256" t="s">
        <v>467</v>
      </c>
      <c r="F256" s="31">
        <v>34.25</v>
      </c>
      <c r="G256" s="31">
        <v>1553.0040999999999</v>
      </c>
      <c r="H256" s="31">
        <v>0</v>
      </c>
      <c r="I256" s="31">
        <v>0</v>
      </c>
      <c r="J256" s="31">
        <v>0</v>
      </c>
      <c r="K256" s="31">
        <v>0</v>
      </c>
      <c r="L256" s="31">
        <v>100</v>
      </c>
      <c r="M256" s="31">
        <v>1453</v>
      </c>
    </row>
    <row r="257" spans="1:13" x14ac:dyDescent="0.25">
      <c r="A257">
        <v>20010043</v>
      </c>
      <c r="B257" t="s">
        <v>11</v>
      </c>
      <c r="C257" t="s">
        <v>15710</v>
      </c>
      <c r="D257" t="s">
        <v>15721</v>
      </c>
      <c r="E257" t="s">
        <v>467</v>
      </c>
      <c r="F257" s="31">
        <v>17.400000000000002</v>
      </c>
      <c r="G257" s="31">
        <v>1102.4498000000001</v>
      </c>
      <c r="H257" s="31">
        <v>0</v>
      </c>
      <c r="I257" s="31">
        <v>0</v>
      </c>
      <c r="J257" s="31">
        <v>0</v>
      </c>
      <c r="K257" s="31">
        <v>0</v>
      </c>
      <c r="L257" s="31">
        <v>0</v>
      </c>
      <c r="M257" s="31">
        <v>1102</v>
      </c>
    </row>
    <row r="258" spans="1:13" x14ac:dyDescent="0.25">
      <c r="A258">
        <v>20010043</v>
      </c>
      <c r="B258" t="s">
        <v>12</v>
      </c>
      <c r="C258" t="s">
        <v>15836</v>
      </c>
      <c r="D258" t="s">
        <v>15854</v>
      </c>
      <c r="E258" t="s">
        <v>275</v>
      </c>
      <c r="F258" s="31">
        <v>55.2</v>
      </c>
      <c r="G258" s="31">
        <v>2263.9204</v>
      </c>
      <c r="H258" s="31">
        <v>0</v>
      </c>
      <c r="I258" s="31">
        <v>0</v>
      </c>
      <c r="J258" s="31">
        <v>0</v>
      </c>
      <c r="K258" s="31">
        <v>0</v>
      </c>
      <c r="L258" s="31">
        <v>100</v>
      </c>
      <c r="M258" s="31">
        <v>2164</v>
      </c>
    </row>
    <row r="259" spans="1:13" x14ac:dyDescent="0.25">
      <c r="A259">
        <v>20010043</v>
      </c>
      <c r="B259" t="s">
        <v>13</v>
      </c>
      <c r="C259" t="s">
        <v>16211</v>
      </c>
      <c r="D259" t="s">
        <v>16230</v>
      </c>
      <c r="E259" t="s">
        <v>273</v>
      </c>
      <c r="F259" s="31">
        <v>71.269999999999982</v>
      </c>
      <c r="G259" s="31">
        <v>2852.3031999999998</v>
      </c>
      <c r="H259" s="31">
        <v>0</v>
      </c>
      <c r="I259" s="31">
        <v>0</v>
      </c>
      <c r="J259" s="31">
        <v>0</v>
      </c>
      <c r="K259" s="31">
        <v>0</v>
      </c>
      <c r="L259" s="31">
        <v>100</v>
      </c>
      <c r="M259" s="31">
        <v>2752</v>
      </c>
    </row>
    <row r="260" spans="1:13" x14ac:dyDescent="0.25">
      <c r="A260" t="s">
        <v>16436</v>
      </c>
      <c r="F260" s="31">
        <v>710.67000000000007</v>
      </c>
      <c r="G260" s="31">
        <v>32927.895899999996</v>
      </c>
      <c r="H260" s="31">
        <v>0</v>
      </c>
      <c r="I260" s="31">
        <v>0</v>
      </c>
      <c r="J260" s="31">
        <v>0</v>
      </c>
      <c r="K260" s="31">
        <v>0</v>
      </c>
      <c r="L260" s="31">
        <v>1051</v>
      </c>
      <c r="M260" s="31">
        <v>31874</v>
      </c>
    </row>
    <row r="261" spans="1:13" x14ac:dyDescent="0.25">
      <c r="A261">
        <v>20010050</v>
      </c>
      <c r="B261" t="s">
        <v>1</v>
      </c>
      <c r="C261" t="s">
        <v>5757</v>
      </c>
      <c r="D261" t="s">
        <v>10135</v>
      </c>
      <c r="E261" t="s">
        <v>270</v>
      </c>
      <c r="F261" s="31">
        <v>58.5</v>
      </c>
      <c r="G261" s="31">
        <v>2335.9050000000002</v>
      </c>
      <c r="H261" s="31">
        <v>0</v>
      </c>
      <c r="I261" s="31">
        <v>0</v>
      </c>
      <c r="J261" s="31">
        <v>0</v>
      </c>
      <c r="K261" s="31">
        <v>0</v>
      </c>
      <c r="L261" s="31">
        <v>0</v>
      </c>
      <c r="M261" s="31">
        <v>2336</v>
      </c>
    </row>
    <row r="262" spans="1:13" x14ac:dyDescent="0.25">
      <c r="A262" t="s">
        <v>16437</v>
      </c>
      <c r="F262" s="31">
        <v>58.5</v>
      </c>
      <c r="G262" s="31">
        <v>2335.9050000000002</v>
      </c>
      <c r="H262" s="31">
        <v>0</v>
      </c>
      <c r="I262" s="31">
        <v>0</v>
      </c>
      <c r="J262" s="31">
        <v>0</v>
      </c>
      <c r="K262" s="31">
        <v>0</v>
      </c>
      <c r="L262" s="31">
        <v>0</v>
      </c>
      <c r="M262" s="31">
        <v>2336</v>
      </c>
    </row>
    <row r="263" spans="1:13" x14ac:dyDescent="0.25">
      <c r="A263">
        <v>20020001</v>
      </c>
      <c r="B263" t="s">
        <v>0</v>
      </c>
      <c r="C263" t="s">
        <v>605</v>
      </c>
      <c r="D263" t="s">
        <v>606</v>
      </c>
      <c r="E263" t="s">
        <v>278</v>
      </c>
      <c r="F263" s="31">
        <v>142.79999999999998</v>
      </c>
      <c r="G263" s="31">
        <v>5495.6040000000003</v>
      </c>
      <c r="H263" s="31">
        <v>0</v>
      </c>
      <c r="I263" s="31">
        <v>0</v>
      </c>
      <c r="J263" s="31">
        <v>0</v>
      </c>
      <c r="K263" s="31">
        <v>0</v>
      </c>
      <c r="L263" s="31">
        <v>0</v>
      </c>
      <c r="M263" s="31">
        <v>5496</v>
      </c>
    </row>
    <row r="264" spans="1:13" x14ac:dyDescent="0.25">
      <c r="A264">
        <v>20020001</v>
      </c>
      <c r="B264" t="s">
        <v>19</v>
      </c>
      <c r="C264" t="s">
        <v>158</v>
      </c>
      <c r="D264" t="s">
        <v>223</v>
      </c>
      <c r="E264" t="s">
        <v>274</v>
      </c>
      <c r="F264" s="31">
        <v>50.600000000000009</v>
      </c>
      <c r="G264" s="31">
        <v>1955.7039999999997</v>
      </c>
      <c r="H264" s="31">
        <v>0</v>
      </c>
      <c r="I264" s="31">
        <v>0</v>
      </c>
      <c r="J264" s="31">
        <v>0</v>
      </c>
      <c r="K264" s="31">
        <v>0</v>
      </c>
      <c r="L264" s="31">
        <v>0</v>
      </c>
      <c r="M264" s="31">
        <v>1956</v>
      </c>
    </row>
    <row r="265" spans="1:13" x14ac:dyDescent="0.25">
      <c r="A265">
        <v>20020001</v>
      </c>
      <c r="B265" t="s">
        <v>20</v>
      </c>
      <c r="C265" t="s">
        <v>159</v>
      </c>
      <c r="D265" t="s">
        <v>224</v>
      </c>
      <c r="E265" t="s">
        <v>275</v>
      </c>
      <c r="F265" s="31">
        <v>14.4</v>
      </c>
      <c r="G265" s="31">
        <v>635.43399999999997</v>
      </c>
      <c r="H265" s="31">
        <v>0</v>
      </c>
      <c r="I265" s="31">
        <v>0</v>
      </c>
      <c r="J265" s="31">
        <v>0</v>
      </c>
      <c r="K265" s="31">
        <v>0</v>
      </c>
      <c r="L265" s="31">
        <v>0</v>
      </c>
      <c r="M265" s="31">
        <v>635</v>
      </c>
    </row>
    <row r="266" spans="1:13" x14ac:dyDescent="0.25">
      <c r="A266">
        <v>20020001</v>
      </c>
      <c r="B266" t="s">
        <v>21</v>
      </c>
      <c r="C266" t="s">
        <v>161</v>
      </c>
      <c r="D266" t="s">
        <v>226</v>
      </c>
      <c r="E266" t="s">
        <v>276</v>
      </c>
      <c r="F266" s="31">
        <v>27.299999999999997</v>
      </c>
      <c r="G266" s="31">
        <v>1150.857</v>
      </c>
      <c r="H266" s="31">
        <v>0</v>
      </c>
      <c r="I266" s="31">
        <v>0</v>
      </c>
      <c r="J266" s="31">
        <v>0</v>
      </c>
      <c r="K266" s="31">
        <v>0</v>
      </c>
      <c r="L266" s="31">
        <v>0</v>
      </c>
      <c r="M266" s="31">
        <v>1151</v>
      </c>
    </row>
    <row r="267" spans="1:13" x14ac:dyDescent="0.25">
      <c r="A267">
        <v>20020001</v>
      </c>
      <c r="B267" t="s">
        <v>22</v>
      </c>
      <c r="C267" t="s">
        <v>613</v>
      </c>
      <c r="D267" t="s">
        <v>614</v>
      </c>
      <c r="E267" t="s">
        <v>275</v>
      </c>
      <c r="F267" s="31">
        <v>96.600000000000009</v>
      </c>
      <c r="G267" s="31">
        <v>3937.6689999999999</v>
      </c>
      <c r="H267" s="31">
        <v>0</v>
      </c>
      <c r="I267" s="31">
        <v>0</v>
      </c>
      <c r="J267" s="31">
        <v>0</v>
      </c>
      <c r="K267" s="31">
        <v>0</v>
      </c>
      <c r="L267" s="31">
        <v>0</v>
      </c>
      <c r="M267" s="31">
        <v>3938</v>
      </c>
    </row>
    <row r="268" spans="1:13" x14ac:dyDescent="0.25">
      <c r="A268">
        <v>20020001</v>
      </c>
      <c r="B268" t="s">
        <v>40</v>
      </c>
      <c r="C268" t="s">
        <v>162</v>
      </c>
      <c r="D268" t="s">
        <v>227</v>
      </c>
      <c r="E268" t="s">
        <v>277</v>
      </c>
      <c r="F268" s="31">
        <v>29.3</v>
      </c>
      <c r="G268" s="31">
        <v>1369.481</v>
      </c>
      <c r="H268" s="31">
        <v>0</v>
      </c>
      <c r="I268" s="31">
        <v>0</v>
      </c>
      <c r="J268" s="31">
        <v>0</v>
      </c>
      <c r="K268" s="31">
        <v>0</v>
      </c>
      <c r="L268" s="31">
        <v>0</v>
      </c>
      <c r="M268" s="31">
        <v>1369</v>
      </c>
    </row>
    <row r="269" spans="1:13" x14ac:dyDescent="0.25">
      <c r="A269">
        <v>20020001</v>
      </c>
      <c r="B269" t="s">
        <v>26</v>
      </c>
      <c r="C269" t="s">
        <v>622</v>
      </c>
      <c r="D269" t="s">
        <v>623</v>
      </c>
      <c r="E269" t="s">
        <v>275</v>
      </c>
      <c r="F269" s="31">
        <v>44.9</v>
      </c>
      <c r="G269" s="31">
        <v>1746.511</v>
      </c>
      <c r="H269" s="31">
        <v>0</v>
      </c>
      <c r="I269" s="31">
        <v>0</v>
      </c>
      <c r="J269" s="31">
        <v>0</v>
      </c>
      <c r="K269" s="31">
        <v>0</v>
      </c>
      <c r="L269" s="31">
        <v>0</v>
      </c>
      <c r="M269" s="31">
        <v>1747</v>
      </c>
    </row>
    <row r="270" spans="1:13" x14ac:dyDescent="0.25">
      <c r="A270">
        <v>20020001</v>
      </c>
      <c r="B270" t="s">
        <v>2</v>
      </c>
      <c r="C270" t="s">
        <v>165</v>
      </c>
      <c r="D270" t="s">
        <v>230</v>
      </c>
      <c r="E270" t="s">
        <v>274</v>
      </c>
      <c r="F270" s="31">
        <v>133.20000000000002</v>
      </c>
      <c r="G270" s="31">
        <v>5294.14</v>
      </c>
      <c r="H270" s="31">
        <v>0</v>
      </c>
      <c r="I270" s="31">
        <v>0</v>
      </c>
      <c r="J270" s="31">
        <v>0</v>
      </c>
      <c r="K270" s="31">
        <v>0</v>
      </c>
      <c r="L270" s="31">
        <v>0</v>
      </c>
      <c r="M270" s="31">
        <v>5294</v>
      </c>
    </row>
    <row r="271" spans="1:13" x14ac:dyDescent="0.25">
      <c r="A271">
        <v>20020001</v>
      </c>
      <c r="B271" t="s">
        <v>4</v>
      </c>
      <c r="C271" t="s">
        <v>167</v>
      </c>
      <c r="D271" t="s">
        <v>232</v>
      </c>
      <c r="E271" t="s">
        <v>274</v>
      </c>
      <c r="F271" s="31">
        <v>14.1</v>
      </c>
      <c r="G271" s="31">
        <v>617.03300000000002</v>
      </c>
      <c r="H271" s="31">
        <v>0</v>
      </c>
      <c r="I271" s="31">
        <v>0</v>
      </c>
      <c r="J271" s="31">
        <v>0</v>
      </c>
      <c r="K271" s="31">
        <v>0</v>
      </c>
      <c r="L271" s="31">
        <v>0</v>
      </c>
      <c r="M271" s="31">
        <v>617</v>
      </c>
    </row>
    <row r="272" spans="1:13" x14ac:dyDescent="0.25">
      <c r="A272">
        <v>20020001</v>
      </c>
      <c r="B272" t="s">
        <v>38</v>
      </c>
      <c r="C272" t="s">
        <v>628</v>
      </c>
      <c r="D272" t="s">
        <v>629</v>
      </c>
      <c r="E272" t="s">
        <v>274</v>
      </c>
      <c r="F272" s="31">
        <v>28.600000000000005</v>
      </c>
      <c r="G272" s="31">
        <v>1229.164</v>
      </c>
      <c r="H272" s="31">
        <v>0</v>
      </c>
      <c r="I272" s="31">
        <v>0</v>
      </c>
      <c r="J272" s="31">
        <v>0</v>
      </c>
      <c r="K272" s="31">
        <v>0</v>
      </c>
      <c r="L272" s="31">
        <v>0</v>
      </c>
      <c r="M272" s="31">
        <v>1229</v>
      </c>
    </row>
    <row r="273" spans="1:13" x14ac:dyDescent="0.25">
      <c r="A273">
        <v>20020001</v>
      </c>
      <c r="B273" t="s">
        <v>5</v>
      </c>
      <c r="C273" t="s">
        <v>170</v>
      </c>
      <c r="D273" t="s">
        <v>235</v>
      </c>
      <c r="E273" t="s">
        <v>275</v>
      </c>
      <c r="F273" s="31">
        <v>98.199999999999989</v>
      </c>
      <c r="G273" s="31">
        <v>3900.5790000000006</v>
      </c>
      <c r="H273" s="31">
        <v>0</v>
      </c>
      <c r="I273" s="31">
        <v>0</v>
      </c>
      <c r="J273" s="31">
        <v>0</v>
      </c>
      <c r="K273" s="31">
        <v>0</v>
      </c>
      <c r="L273" s="31">
        <v>0</v>
      </c>
      <c r="M273" s="31">
        <v>3901</v>
      </c>
    </row>
    <row r="274" spans="1:13" x14ac:dyDescent="0.25">
      <c r="A274">
        <v>20020001</v>
      </c>
      <c r="B274" t="s">
        <v>39</v>
      </c>
      <c r="C274" t="s">
        <v>631</v>
      </c>
      <c r="D274" t="s">
        <v>632</v>
      </c>
      <c r="E274" t="s">
        <v>276</v>
      </c>
      <c r="F274" s="31">
        <v>113.50000000000001</v>
      </c>
      <c r="G274" s="31">
        <v>4448.3060000000005</v>
      </c>
      <c r="H274" s="31">
        <v>0</v>
      </c>
      <c r="I274" s="31">
        <v>0</v>
      </c>
      <c r="J274" s="31">
        <v>0</v>
      </c>
      <c r="K274" s="31">
        <v>0</v>
      </c>
      <c r="L274" s="31">
        <v>0</v>
      </c>
      <c r="M274" s="31">
        <v>4448</v>
      </c>
    </row>
    <row r="275" spans="1:13" x14ac:dyDescent="0.25">
      <c r="A275">
        <v>20020001</v>
      </c>
      <c r="B275" t="s">
        <v>6</v>
      </c>
      <c r="C275" t="s">
        <v>633</v>
      </c>
      <c r="D275" t="s">
        <v>634</v>
      </c>
      <c r="E275" t="s">
        <v>276</v>
      </c>
      <c r="F275" s="31">
        <v>101.1</v>
      </c>
      <c r="G275" s="31">
        <v>3890.6470000000008</v>
      </c>
      <c r="H275" s="31">
        <v>0</v>
      </c>
      <c r="I275" s="31">
        <v>0</v>
      </c>
      <c r="J275" s="31">
        <v>0</v>
      </c>
      <c r="K275" s="31">
        <v>0</v>
      </c>
      <c r="L275" s="31">
        <v>0</v>
      </c>
      <c r="M275" s="31">
        <v>3891</v>
      </c>
    </row>
    <row r="276" spans="1:13" x14ac:dyDescent="0.25">
      <c r="A276">
        <v>20020001</v>
      </c>
      <c r="B276" t="s">
        <v>31</v>
      </c>
      <c r="C276" t="s">
        <v>635</v>
      </c>
      <c r="D276" t="s">
        <v>636</v>
      </c>
      <c r="E276" t="s">
        <v>274</v>
      </c>
      <c r="F276" s="31">
        <v>55.70000000000001</v>
      </c>
      <c r="G276" s="31">
        <v>2175.58</v>
      </c>
      <c r="H276" s="31">
        <v>0</v>
      </c>
      <c r="I276" s="31">
        <v>0</v>
      </c>
      <c r="J276" s="31">
        <v>0</v>
      </c>
      <c r="K276" s="31">
        <v>0</v>
      </c>
      <c r="L276" s="31">
        <v>0</v>
      </c>
      <c r="M276" s="31">
        <v>2176</v>
      </c>
    </row>
    <row r="277" spans="1:13" x14ac:dyDescent="0.25">
      <c r="A277">
        <v>20020001</v>
      </c>
      <c r="B277" t="s">
        <v>7</v>
      </c>
      <c r="C277" t="s">
        <v>637</v>
      </c>
      <c r="D277" t="s">
        <v>638</v>
      </c>
      <c r="E277" t="s">
        <v>281</v>
      </c>
      <c r="F277" s="31">
        <v>13.8</v>
      </c>
      <c r="G277" s="31">
        <v>539.54399999999998</v>
      </c>
      <c r="H277" s="31">
        <v>0</v>
      </c>
      <c r="I277" s="31">
        <v>0</v>
      </c>
      <c r="J277" s="31">
        <v>0</v>
      </c>
      <c r="K277" s="31">
        <v>0</v>
      </c>
      <c r="L277" s="31">
        <v>0</v>
      </c>
      <c r="M277" s="31">
        <v>540</v>
      </c>
    </row>
    <row r="278" spans="1:13" x14ac:dyDescent="0.25">
      <c r="A278">
        <v>20020001</v>
      </c>
      <c r="B278" t="s">
        <v>32</v>
      </c>
      <c r="C278" t="s">
        <v>1286</v>
      </c>
      <c r="D278" t="s">
        <v>1287</v>
      </c>
      <c r="E278" t="s">
        <v>275</v>
      </c>
      <c r="F278" s="31">
        <v>38.799999999999997</v>
      </c>
      <c r="G278" s="31">
        <v>1631.3389999999997</v>
      </c>
      <c r="H278" s="31">
        <v>0</v>
      </c>
      <c r="I278" s="31">
        <v>0</v>
      </c>
      <c r="J278" s="31">
        <v>0</v>
      </c>
      <c r="K278" s="31">
        <v>0</v>
      </c>
      <c r="L278" s="31">
        <v>0</v>
      </c>
      <c r="M278" s="31">
        <v>1631</v>
      </c>
    </row>
    <row r="279" spans="1:13" x14ac:dyDescent="0.25">
      <c r="A279">
        <v>20020001</v>
      </c>
      <c r="B279" t="s">
        <v>34</v>
      </c>
      <c r="C279" t="s">
        <v>492</v>
      </c>
      <c r="D279" t="s">
        <v>1292</v>
      </c>
      <c r="E279" t="s">
        <v>275</v>
      </c>
      <c r="F279" s="31">
        <v>2.9</v>
      </c>
      <c r="G279" s="31">
        <v>113.88300000000001</v>
      </c>
      <c r="H279" s="31">
        <v>0</v>
      </c>
      <c r="I279" s="31">
        <v>0</v>
      </c>
      <c r="J279" s="31">
        <v>0</v>
      </c>
      <c r="K279" s="31">
        <v>0</v>
      </c>
      <c r="L279" s="31">
        <v>0</v>
      </c>
      <c r="M279" s="31">
        <v>114</v>
      </c>
    </row>
    <row r="280" spans="1:13" x14ac:dyDescent="0.25">
      <c r="A280">
        <v>20020001</v>
      </c>
      <c r="B280" t="s">
        <v>11</v>
      </c>
      <c r="C280" t="s">
        <v>171</v>
      </c>
      <c r="D280" t="s">
        <v>236</v>
      </c>
      <c r="E280" t="s">
        <v>276</v>
      </c>
      <c r="F280" s="31">
        <v>90.4</v>
      </c>
      <c r="G280" s="31">
        <v>3542.0590000000002</v>
      </c>
      <c r="H280" s="31">
        <v>0</v>
      </c>
      <c r="I280" s="31">
        <v>0</v>
      </c>
      <c r="J280" s="31">
        <v>0</v>
      </c>
      <c r="K280" s="31">
        <v>0</v>
      </c>
      <c r="L280" s="31">
        <v>0</v>
      </c>
      <c r="M280" s="31">
        <v>3542</v>
      </c>
    </row>
    <row r="281" spans="1:13" x14ac:dyDescent="0.25">
      <c r="A281">
        <v>20020001</v>
      </c>
      <c r="B281" t="s">
        <v>13</v>
      </c>
      <c r="C281" t="s">
        <v>172</v>
      </c>
      <c r="D281" t="s">
        <v>237</v>
      </c>
      <c r="E281" t="s">
        <v>275</v>
      </c>
      <c r="F281" s="31">
        <v>12.9</v>
      </c>
      <c r="G281" s="31">
        <v>586.73300000000006</v>
      </c>
      <c r="H281" s="31">
        <v>0</v>
      </c>
      <c r="I281" s="31">
        <v>0</v>
      </c>
      <c r="J281" s="31">
        <v>0</v>
      </c>
      <c r="K281" s="31">
        <v>0</v>
      </c>
      <c r="L281" s="31">
        <v>0</v>
      </c>
      <c r="M281" s="31">
        <v>587</v>
      </c>
    </row>
    <row r="282" spans="1:13" x14ac:dyDescent="0.25">
      <c r="A282">
        <v>20020001</v>
      </c>
      <c r="B282" t="s">
        <v>35</v>
      </c>
      <c r="C282" t="s">
        <v>173</v>
      </c>
      <c r="D282" t="s">
        <v>238</v>
      </c>
      <c r="E282" t="s">
        <v>276</v>
      </c>
      <c r="F282" s="31">
        <v>75.800000000000011</v>
      </c>
      <c r="G282" s="31">
        <v>3160.556</v>
      </c>
      <c r="H282" s="31">
        <v>0</v>
      </c>
      <c r="I282" s="31">
        <v>0</v>
      </c>
      <c r="J282" s="31">
        <v>0</v>
      </c>
      <c r="K282" s="31">
        <v>0</v>
      </c>
      <c r="L282" s="31">
        <v>0</v>
      </c>
      <c r="M282" s="31">
        <v>3161</v>
      </c>
    </row>
    <row r="283" spans="1:13" x14ac:dyDescent="0.25">
      <c r="A283">
        <v>20020001</v>
      </c>
      <c r="B283" t="s">
        <v>15</v>
      </c>
      <c r="C283" t="s">
        <v>657</v>
      </c>
      <c r="D283" t="s">
        <v>658</v>
      </c>
      <c r="E283" t="s">
        <v>276</v>
      </c>
      <c r="F283" s="31">
        <v>9.6</v>
      </c>
      <c r="G283" s="31">
        <v>276.28399999999999</v>
      </c>
      <c r="H283" s="31">
        <v>0</v>
      </c>
      <c r="I283" s="31">
        <v>0</v>
      </c>
      <c r="J283" s="31">
        <v>0</v>
      </c>
      <c r="K283" s="31">
        <v>0</v>
      </c>
      <c r="L283" s="31">
        <v>0</v>
      </c>
      <c r="M283" s="31">
        <v>276</v>
      </c>
    </row>
    <row r="284" spans="1:13" x14ac:dyDescent="0.25">
      <c r="A284">
        <v>20020001</v>
      </c>
      <c r="B284" t="s">
        <v>129</v>
      </c>
      <c r="C284" t="s">
        <v>175</v>
      </c>
      <c r="D284" t="s">
        <v>240</v>
      </c>
      <c r="E284" t="s">
        <v>278</v>
      </c>
      <c r="F284" s="31">
        <v>12</v>
      </c>
      <c r="G284" s="31">
        <v>787.06999999999994</v>
      </c>
      <c r="H284" s="31">
        <v>0</v>
      </c>
      <c r="I284" s="31">
        <v>0</v>
      </c>
      <c r="J284" s="31">
        <v>0</v>
      </c>
      <c r="K284" s="31">
        <v>0</v>
      </c>
      <c r="L284" s="31">
        <v>0</v>
      </c>
      <c r="M284" s="31">
        <v>787</v>
      </c>
    </row>
    <row r="285" spans="1:13" x14ac:dyDescent="0.25">
      <c r="A285">
        <v>20020001</v>
      </c>
      <c r="B285" t="s">
        <v>423</v>
      </c>
      <c r="C285" t="s">
        <v>650</v>
      </c>
      <c r="D285" t="s">
        <v>659</v>
      </c>
      <c r="E285" t="s">
        <v>281</v>
      </c>
      <c r="F285" s="31">
        <v>27.400000000000006</v>
      </c>
      <c r="G285" s="31">
        <v>1086.5930000000001</v>
      </c>
      <c r="H285" s="31">
        <v>0</v>
      </c>
      <c r="I285" s="31">
        <v>0</v>
      </c>
      <c r="J285" s="31">
        <v>0</v>
      </c>
      <c r="K285" s="31">
        <v>0</v>
      </c>
      <c r="L285" s="31">
        <v>0</v>
      </c>
      <c r="M285" s="31">
        <v>1087</v>
      </c>
    </row>
    <row r="286" spans="1:13" x14ac:dyDescent="0.25">
      <c r="A286">
        <v>20020001</v>
      </c>
      <c r="B286" t="s">
        <v>426</v>
      </c>
      <c r="C286" t="s">
        <v>666</v>
      </c>
      <c r="D286" t="s">
        <v>667</v>
      </c>
      <c r="E286" t="s">
        <v>276</v>
      </c>
      <c r="F286" s="31">
        <v>31.2</v>
      </c>
      <c r="G286" s="31">
        <v>1259.3870000000002</v>
      </c>
      <c r="H286" s="31">
        <v>0</v>
      </c>
      <c r="I286" s="31">
        <v>0</v>
      </c>
      <c r="J286" s="31">
        <v>0</v>
      </c>
      <c r="K286" s="31">
        <v>0</v>
      </c>
      <c r="L286" s="31">
        <v>0</v>
      </c>
      <c r="M286" s="31">
        <v>1259</v>
      </c>
    </row>
    <row r="287" spans="1:13" x14ac:dyDescent="0.25">
      <c r="A287">
        <v>20020001</v>
      </c>
      <c r="B287" t="s">
        <v>131</v>
      </c>
      <c r="C287" t="s">
        <v>177</v>
      </c>
      <c r="D287" t="s">
        <v>242</v>
      </c>
      <c r="E287" t="s">
        <v>276</v>
      </c>
      <c r="F287" s="31">
        <v>26</v>
      </c>
      <c r="G287" s="31">
        <v>1046.2159999999999</v>
      </c>
      <c r="H287" s="31">
        <v>0</v>
      </c>
      <c r="I287" s="31">
        <v>0</v>
      </c>
      <c r="J287" s="31">
        <v>0</v>
      </c>
      <c r="K287" s="31">
        <v>0</v>
      </c>
      <c r="L287" s="31">
        <v>0</v>
      </c>
      <c r="M287" s="31">
        <v>1046</v>
      </c>
    </row>
    <row r="288" spans="1:13" x14ac:dyDescent="0.25">
      <c r="A288">
        <v>20020001</v>
      </c>
      <c r="B288" t="s">
        <v>760</v>
      </c>
      <c r="C288" t="s">
        <v>855</v>
      </c>
      <c r="D288" t="s">
        <v>856</v>
      </c>
      <c r="E288" t="s">
        <v>275</v>
      </c>
      <c r="F288" s="31">
        <v>31.6</v>
      </c>
      <c r="G288" s="31">
        <v>1214.415</v>
      </c>
      <c r="H288" s="31">
        <v>0</v>
      </c>
      <c r="I288" s="31">
        <v>0</v>
      </c>
      <c r="J288" s="31">
        <v>0</v>
      </c>
      <c r="K288" s="31">
        <v>0</v>
      </c>
      <c r="L288" s="31">
        <v>0</v>
      </c>
      <c r="M288" s="31">
        <v>1214</v>
      </c>
    </row>
    <row r="289" spans="1:13" x14ac:dyDescent="0.25">
      <c r="A289">
        <v>20020001</v>
      </c>
      <c r="B289" t="s">
        <v>761</v>
      </c>
      <c r="C289" t="s">
        <v>859</v>
      </c>
      <c r="D289" t="s">
        <v>860</v>
      </c>
      <c r="E289" t="s">
        <v>281</v>
      </c>
      <c r="F289" s="31">
        <v>44.2</v>
      </c>
      <c r="G289" s="31">
        <v>1918.0419999999997</v>
      </c>
      <c r="H289" s="31">
        <v>0</v>
      </c>
      <c r="I289" s="31">
        <v>0</v>
      </c>
      <c r="J289" s="31">
        <v>0</v>
      </c>
      <c r="K289" s="31">
        <v>0</v>
      </c>
      <c r="L289" s="31">
        <v>0</v>
      </c>
      <c r="M289" s="31">
        <v>1918</v>
      </c>
    </row>
    <row r="290" spans="1:13" x14ac:dyDescent="0.25">
      <c r="A290">
        <v>20020001</v>
      </c>
      <c r="B290" t="s">
        <v>762</v>
      </c>
      <c r="C290" t="s">
        <v>559</v>
      </c>
      <c r="D290" t="s">
        <v>863</v>
      </c>
      <c r="E290" t="s">
        <v>276</v>
      </c>
      <c r="F290" s="31">
        <v>17.2</v>
      </c>
      <c r="G290" s="31">
        <v>716.06600000000003</v>
      </c>
      <c r="H290" s="31">
        <v>0</v>
      </c>
      <c r="I290" s="31">
        <v>0</v>
      </c>
      <c r="J290" s="31">
        <v>0</v>
      </c>
      <c r="K290" s="31">
        <v>0</v>
      </c>
      <c r="L290" s="31">
        <v>0</v>
      </c>
      <c r="M290" s="31">
        <v>716</v>
      </c>
    </row>
    <row r="291" spans="1:13" x14ac:dyDescent="0.25">
      <c r="A291">
        <v>20020001</v>
      </c>
      <c r="B291" t="s">
        <v>1151</v>
      </c>
      <c r="C291" t="s">
        <v>1152</v>
      </c>
      <c r="D291" t="s">
        <v>1153</v>
      </c>
      <c r="E291" t="s">
        <v>276</v>
      </c>
      <c r="F291" s="31">
        <v>71.900000000000006</v>
      </c>
      <c r="G291" s="31">
        <v>2961.4719999999998</v>
      </c>
      <c r="H291" s="31">
        <v>0</v>
      </c>
      <c r="I291" s="31">
        <v>0</v>
      </c>
      <c r="J291" s="31">
        <v>0</v>
      </c>
      <c r="K291" s="31">
        <v>0</v>
      </c>
      <c r="L291" s="31">
        <v>0</v>
      </c>
      <c r="M291" s="31">
        <v>2961</v>
      </c>
    </row>
    <row r="292" spans="1:13" x14ac:dyDescent="0.25">
      <c r="A292">
        <v>20020001</v>
      </c>
      <c r="B292" t="s">
        <v>1247</v>
      </c>
      <c r="C292" t="s">
        <v>1248</v>
      </c>
      <c r="D292" t="s">
        <v>1249</v>
      </c>
      <c r="E292" t="s">
        <v>276</v>
      </c>
      <c r="F292" s="31">
        <v>73.5</v>
      </c>
      <c r="G292" s="31">
        <v>3217.5710000000004</v>
      </c>
      <c r="H292" s="31">
        <v>0</v>
      </c>
      <c r="I292" s="31">
        <v>0</v>
      </c>
      <c r="J292" s="31">
        <v>0</v>
      </c>
      <c r="K292" s="31">
        <v>0</v>
      </c>
      <c r="L292" s="31">
        <v>0</v>
      </c>
      <c r="M292" s="31">
        <v>3218</v>
      </c>
    </row>
    <row r="293" spans="1:13" x14ac:dyDescent="0.25">
      <c r="A293">
        <v>20020001</v>
      </c>
      <c r="B293" t="s">
        <v>2594</v>
      </c>
      <c r="C293" t="s">
        <v>2637</v>
      </c>
      <c r="D293" t="s">
        <v>2690</v>
      </c>
      <c r="E293" t="s">
        <v>276</v>
      </c>
      <c r="F293" s="31">
        <v>16.299999999999997</v>
      </c>
      <c r="G293" s="31">
        <v>680.73699999999997</v>
      </c>
      <c r="H293" s="31">
        <v>0</v>
      </c>
      <c r="I293" s="31">
        <v>0</v>
      </c>
      <c r="J293" s="31">
        <v>0</v>
      </c>
      <c r="K293" s="31">
        <v>0</v>
      </c>
      <c r="L293" s="31">
        <v>0</v>
      </c>
      <c r="M293" s="31">
        <v>681</v>
      </c>
    </row>
    <row r="294" spans="1:13" x14ac:dyDescent="0.25">
      <c r="A294">
        <v>20020001</v>
      </c>
      <c r="B294" t="s">
        <v>2801</v>
      </c>
      <c r="C294" t="s">
        <v>2997</v>
      </c>
      <c r="D294" t="s">
        <v>2998</v>
      </c>
      <c r="E294" t="s">
        <v>276</v>
      </c>
      <c r="F294" s="31">
        <v>65.3</v>
      </c>
      <c r="G294" s="31">
        <v>2527.0389999999998</v>
      </c>
      <c r="H294" s="31">
        <v>0</v>
      </c>
      <c r="I294" s="31">
        <v>0</v>
      </c>
      <c r="J294" s="31">
        <v>0</v>
      </c>
      <c r="K294" s="31">
        <v>0</v>
      </c>
      <c r="L294" s="31">
        <v>0</v>
      </c>
      <c r="M294" s="31">
        <v>2527</v>
      </c>
    </row>
    <row r="295" spans="1:13" x14ac:dyDescent="0.25">
      <c r="A295">
        <v>20020001</v>
      </c>
      <c r="B295" t="s">
        <v>2802</v>
      </c>
      <c r="C295" t="s">
        <v>1924</v>
      </c>
      <c r="D295" t="s">
        <v>3025</v>
      </c>
      <c r="E295" t="s">
        <v>275</v>
      </c>
      <c r="F295" s="31">
        <v>27.699999999999996</v>
      </c>
      <c r="G295" s="31">
        <v>1260.502</v>
      </c>
      <c r="H295" s="31">
        <v>0</v>
      </c>
      <c r="I295" s="31">
        <v>0</v>
      </c>
      <c r="J295" s="31">
        <v>0</v>
      </c>
      <c r="K295" s="31">
        <v>0</v>
      </c>
      <c r="L295" s="31">
        <v>0</v>
      </c>
      <c r="M295" s="31">
        <v>1261</v>
      </c>
    </row>
    <row r="296" spans="1:13" x14ac:dyDescent="0.25">
      <c r="A296">
        <v>20020001</v>
      </c>
      <c r="B296" t="s">
        <v>3261</v>
      </c>
      <c r="C296" t="s">
        <v>3269</v>
      </c>
      <c r="D296" t="s">
        <v>3297</v>
      </c>
      <c r="E296" t="s">
        <v>274</v>
      </c>
      <c r="F296" s="31">
        <v>17.900000000000002</v>
      </c>
      <c r="G296" s="31">
        <v>712.33</v>
      </c>
      <c r="H296" s="31">
        <v>0</v>
      </c>
      <c r="I296" s="31">
        <v>0</v>
      </c>
      <c r="J296" s="31">
        <v>0</v>
      </c>
      <c r="K296" s="31">
        <v>0</v>
      </c>
      <c r="L296" s="31">
        <v>0</v>
      </c>
      <c r="M296" s="31">
        <v>712</v>
      </c>
    </row>
    <row r="297" spans="1:13" x14ac:dyDescent="0.25">
      <c r="A297">
        <v>20020001</v>
      </c>
      <c r="B297" t="s">
        <v>3415</v>
      </c>
      <c r="C297" t="s">
        <v>3418</v>
      </c>
      <c r="D297" t="s">
        <v>3427</v>
      </c>
      <c r="E297" t="s">
        <v>275</v>
      </c>
      <c r="F297" s="31">
        <v>420.7</v>
      </c>
      <c r="G297" s="31">
        <v>16740.023000000001</v>
      </c>
      <c r="H297" s="31">
        <v>0</v>
      </c>
      <c r="I297" s="31">
        <v>0</v>
      </c>
      <c r="J297" s="31">
        <v>0</v>
      </c>
      <c r="K297" s="31">
        <v>0</v>
      </c>
      <c r="L297" s="31">
        <v>0</v>
      </c>
      <c r="M297" s="31">
        <v>16740</v>
      </c>
    </row>
    <row r="298" spans="1:13" x14ac:dyDescent="0.25">
      <c r="A298">
        <v>20020001</v>
      </c>
      <c r="B298" t="s">
        <v>3465</v>
      </c>
      <c r="C298" t="s">
        <v>3477</v>
      </c>
      <c r="D298" t="s">
        <v>3495</v>
      </c>
      <c r="E298" t="s">
        <v>276</v>
      </c>
      <c r="F298" s="31">
        <v>16.8</v>
      </c>
      <c r="G298" s="31">
        <v>658.923</v>
      </c>
      <c r="H298" s="31">
        <v>0</v>
      </c>
      <c r="I298" s="31">
        <v>0</v>
      </c>
      <c r="J298" s="31">
        <v>0</v>
      </c>
      <c r="K298" s="31">
        <v>0</v>
      </c>
      <c r="L298" s="31">
        <v>0</v>
      </c>
      <c r="M298" s="31">
        <v>659</v>
      </c>
    </row>
    <row r="299" spans="1:13" x14ac:dyDescent="0.25">
      <c r="A299">
        <v>20020001</v>
      </c>
      <c r="B299" t="s">
        <v>3578</v>
      </c>
      <c r="C299" t="s">
        <v>3584</v>
      </c>
      <c r="D299" t="s">
        <v>3599</v>
      </c>
      <c r="E299" t="s">
        <v>276</v>
      </c>
      <c r="F299" s="31">
        <v>55.8</v>
      </c>
      <c r="G299" s="31">
        <v>2200.1389999999997</v>
      </c>
      <c r="H299" s="31">
        <v>0</v>
      </c>
      <c r="I299" s="31">
        <v>0</v>
      </c>
      <c r="J299" s="31">
        <v>0</v>
      </c>
      <c r="K299" s="31">
        <v>0</v>
      </c>
      <c r="L299" s="31">
        <v>0</v>
      </c>
      <c r="M299" s="31">
        <v>2200</v>
      </c>
    </row>
    <row r="300" spans="1:13" x14ac:dyDescent="0.25">
      <c r="A300">
        <v>20020001</v>
      </c>
      <c r="B300" t="s">
        <v>3652</v>
      </c>
      <c r="C300" t="s">
        <v>3660</v>
      </c>
      <c r="D300" t="s">
        <v>3682</v>
      </c>
      <c r="E300" t="s">
        <v>276</v>
      </c>
      <c r="F300" s="31">
        <v>15.5</v>
      </c>
      <c r="G300" s="31">
        <v>660.20299999999997</v>
      </c>
      <c r="H300" s="31">
        <v>0</v>
      </c>
      <c r="I300" s="31">
        <v>0</v>
      </c>
      <c r="J300" s="31">
        <v>0</v>
      </c>
      <c r="K300" s="31">
        <v>0</v>
      </c>
      <c r="L300" s="31">
        <v>0</v>
      </c>
      <c r="M300" s="31">
        <v>660</v>
      </c>
    </row>
    <row r="301" spans="1:13" x14ac:dyDescent="0.25">
      <c r="A301">
        <v>20020001</v>
      </c>
      <c r="B301" t="s">
        <v>3871</v>
      </c>
      <c r="C301" t="s">
        <v>3894</v>
      </c>
      <c r="D301" t="s">
        <v>3920</v>
      </c>
      <c r="E301" t="s">
        <v>275</v>
      </c>
      <c r="F301" s="31">
        <v>16.2</v>
      </c>
      <c r="G301" s="31">
        <v>764.39499999999998</v>
      </c>
      <c r="H301" s="31">
        <v>0</v>
      </c>
      <c r="I301" s="31">
        <v>0</v>
      </c>
      <c r="J301" s="31">
        <v>0</v>
      </c>
      <c r="K301" s="31">
        <v>0</v>
      </c>
      <c r="L301" s="31">
        <v>0</v>
      </c>
      <c r="M301" s="31">
        <v>764</v>
      </c>
    </row>
    <row r="302" spans="1:13" x14ac:dyDescent="0.25">
      <c r="A302">
        <v>20020001</v>
      </c>
      <c r="B302" t="s">
        <v>5194</v>
      </c>
      <c r="C302" t="s">
        <v>5202</v>
      </c>
      <c r="D302" t="s">
        <v>5240</v>
      </c>
      <c r="E302" t="s">
        <v>274</v>
      </c>
      <c r="F302" s="31">
        <v>49.9</v>
      </c>
      <c r="G302" s="31">
        <v>2042.3209999999999</v>
      </c>
      <c r="H302" s="31">
        <v>0</v>
      </c>
      <c r="I302" s="31">
        <v>0</v>
      </c>
      <c r="J302" s="31">
        <v>0</v>
      </c>
      <c r="K302" s="31">
        <v>0</v>
      </c>
      <c r="L302" s="31">
        <v>0</v>
      </c>
      <c r="M302" s="31">
        <v>2042</v>
      </c>
    </row>
    <row r="303" spans="1:13" x14ac:dyDescent="0.25">
      <c r="A303">
        <v>20020001</v>
      </c>
      <c r="B303" t="s">
        <v>5387</v>
      </c>
      <c r="C303" t="s">
        <v>5431</v>
      </c>
      <c r="D303" t="s">
        <v>5509</v>
      </c>
      <c r="E303" t="s">
        <v>275</v>
      </c>
      <c r="F303" s="31">
        <v>24.5</v>
      </c>
      <c r="G303" s="31">
        <v>1028.239</v>
      </c>
      <c r="H303" s="31">
        <v>0</v>
      </c>
      <c r="I303" s="31">
        <v>0</v>
      </c>
      <c r="J303" s="31">
        <v>0</v>
      </c>
      <c r="K303" s="31">
        <v>0</v>
      </c>
      <c r="L303" s="31">
        <v>0</v>
      </c>
      <c r="M303" s="31">
        <v>1028</v>
      </c>
    </row>
    <row r="304" spans="1:13" x14ac:dyDescent="0.25">
      <c r="A304">
        <v>20020001</v>
      </c>
      <c r="B304" t="s">
        <v>5389</v>
      </c>
      <c r="C304" t="s">
        <v>5433</v>
      </c>
      <c r="D304" t="s">
        <v>5511</v>
      </c>
      <c r="E304" t="s">
        <v>276</v>
      </c>
      <c r="F304" s="31">
        <v>26.5</v>
      </c>
      <c r="G304" s="31">
        <v>1038.7</v>
      </c>
      <c r="H304" s="31">
        <v>0</v>
      </c>
      <c r="I304" s="31">
        <v>0</v>
      </c>
      <c r="J304" s="31">
        <v>0</v>
      </c>
      <c r="K304" s="31">
        <v>0</v>
      </c>
      <c r="L304" s="31">
        <v>0</v>
      </c>
      <c r="M304" s="31">
        <v>1039</v>
      </c>
    </row>
    <row r="305" spans="1:13" x14ac:dyDescent="0.25">
      <c r="A305">
        <v>20020001</v>
      </c>
      <c r="B305" t="s">
        <v>5391</v>
      </c>
      <c r="C305" t="s">
        <v>369</v>
      </c>
      <c r="D305" t="s">
        <v>5513</v>
      </c>
      <c r="E305" t="s">
        <v>278</v>
      </c>
      <c r="F305" s="31">
        <v>55.6</v>
      </c>
      <c r="G305" s="31">
        <v>2216.8469999999998</v>
      </c>
      <c r="H305" s="31">
        <v>0</v>
      </c>
      <c r="I305" s="31">
        <v>0</v>
      </c>
      <c r="J305" s="31">
        <v>0</v>
      </c>
      <c r="K305" s="31">
        <v>0</v>
      </c>
      <c r="L305" s="31">
        <v>0</v>
      </c>
      <c r="M305" s="31">
        <v>2217</v>
      </c>
    </row>
    <row r="306" spans="1:13" x14ac:dyDescent="0.25">
      <c r="A306">
        <v>20020001</v>
      </c>
      <c r="B306" t="s">
        <v>5700</v>
      </c>
      <c r="C306" t="s">
        <v>5753</v>
      </c>
      <c r="D306" t="s">
        <v>5829</v>
      </c>
      <c r="E306" t="s">
        <v>275</v>
      </c>
      <c r="F306" s="31">
        <v>34.699999999999996</v>
      </c>
      <c r="G306" s="31">
        <v>2087.3009999999999</v>
      </c>
      <c r="H306" s="31">
        <v>0</v>
      </c>
      <c r="I306" s="31">
        <v>0</v>
      </c>
      <c r="J306" s="31">
        <v>0</v>
      </c>
      <c r="K306" s="31">
        <v>0</v>
      </c>
      <c r="L306" s="31">
        <v>0</v>
      </c>
      <c r="M306" s="31">
        <v>2087</v>
      </c>
    </row>
    <row r="307" spans="1:13" x14ac:dyDescent="0.25">
      <c r="A307">
        <v>20020001</v>
      </c>
      <c r="B307" t="s">
        <v>5701</v>
      </c>
      <c r="C307" t="s">
        <v>5754</v>
      </c>
      <c r="D307" t="s">
        <v>5830</v>
      </c>
      <c r="E307" t="s">
        <v>274</v>
      </c>
      <c r="F307" s="31">
        <v>1075.9000000000001</v>
      </c>
      <c r="G307" s="31">
        <v>43966.748</v>
      </c>
      <c r="H307" s="31">
        <v>0</v>
      </c>
      <c r="I307" s="31">
        <v>0</v>
      </c>
      <c r="J307" s="31">
        <v>0</v>
      </c>
      <c r="K307" s="31">
        <v>0</v>
      </c>
      <c r="L307" s="31">
        <v>0</v>
      </c>
      <c r="M307" s="31">
        <v>43967</v>
      </c>
    </row>
    <row r="308" spans="1:13" x14ac:dyDescent="0.25">
      <c r="A308">
        <v>20020001</v>
      </c>
      <c r="B308" t="s">
        <v>6873</v>
      </c>
      <c r="C308" t="s">
        <v>6891</v>
      </c>
      <c r="D308" t="s">
        <v>6919</v>
      </c>
      <c r="E308" t="s">
        <v>275</v>
      </c>
      <c r="F308" s="31">
        <v>44.999999999999993</v>
      </c>
      <c r="G308" s="31">
        <v>1814.4290000000001</v>
      </c>
      <c r="H308" s="31">
        <v>0</v>
      </c>
      <c r="I308" s="31">
        <v>0</v>
      </c>
      <c r="J308" s="31">
        <v>0</v>
      </c>
      <c r="K308" s="31">
        <v>0</v>
      </c>
      <c r="L308" s="31">
        <v>0</v>
      </c>
      <c r="M308" s="31">
        <v>1814</v>
      </c>
    </row>
    <row r="309" spans="1:13" x14ac:dyDescent="0.25">
      <c r="A309">
        <v>20020001</v>
      </c>
      <c r="B309" t="s">
        <v>7262</v>
      </c>
      <c r="C309" t="s">
        <v>7306</v>
      </c>
      <c r="D309" t="s">
        <v>7337</v>
      </c>
      <c r="E309" t="s">
        <v>276</v>
      </c>
      <c r="F309" s="31">
        <v>31.5</v>
      </c>
      <c r="G309" s="31">
        <v>1229.5740000000001</v>
      </c>
      <c r="H309" s="31">
        <v>0</v>
      </c>
      <c r="I309" s="31">
        <v>0</v>
      </c>
      <c r="J309" s="31">
        <v>0</v>
      </c>
      <c r="K309" s="31">
        <v>0</v>
      </c>
      <c r="L309" s="31">
        <v>0</v>
      </c>
      <c r="M309" s="31">
        <v>1230</v>
      </c>
    </row>
    <row r="310" spans="1:13" x14ac:dyDescent="0.25">
      <c r="A310">
        <v>20020001</v>
      </c>
      <c r="B310" t="s">
        <v>7375</v>
      </c>
      <c r="C310" t="s">
        <v>8570</v>
      </c>
      <c r="D310" t="s">
        <v>7638</v>
      </c>
      <c r="E310" t="s">
        <v>7371</v>
      </c>
      <c r="F310" s="31">
        <v>58.9</v>
      </c>
      <c r="G310" s="31">
        <v>3737.8</v>
      </c>
      <c r="H310" s="31">
        <v>0</v>
      </c>
      <c r="I310" s="31">
        <v>0</v>
      </c>
      <c r="J310" s="31">
        <v>0</v>
      </c>
      <c r="K310" s="31">
        <v>0</v>
      </c>
      <c r="L310" s="31">
        <v>0</v>
      </c>
      <c r="M310" s="31">
        <v>3738</v>
      </c>
    </row>
    <row r="311" spans="1:13" x14ac:dyDescent="0.25">
      <c r="A311">
        <v>20020001</v>
      </c>
      <c r="B311" t="s">
        <v>7377</v>
      </c>
      <c r="C311" t="s">
        <v>8575</v>
      </c>
      <c r="D311" t="s">
        <v>7640</v>
      </c>
      <c r="E311" t="s">
        <v>1284</v>
      </c>
      <c r="F311" s="31">
        <v>23.599999999999998</v>
      </c>
      <c r="G311" s="31">
        <v>851.98299999999995</v>
      </c>
      <c r="H311" s="31">
        <v>0</v>
      </c>
      <c r="I311" s="31">
        <v>0</v>
      </c>
      <c r="J311" s="31">
        <v>0</v>
      </c>
      <c r="K311" s="31">
        <v>0</v>
      </c>
      <c r="L311" s="31">
        <v>0</v>
      </c>
      <c r="M311" s="31">
        <v>852</v>
      </c>
    </row>
    <row r="312" spans="1:13" x14ac:dyDescent="0.25">
      <c r="A312">
        <v>20020001</v>
      </c>
      <c r="B312" t="s">
        <v>8375</v>
      </c>
      <c r="C312" t="s">
        <v>8377</v>
      </c>
      <c r="D312" t="s">
        <v>8403</v>
      </c>
      <c r="E312" t="s">
        <v>276</v>
      </c>
      <c r="F312" s="31">
        <v>102.10000000000001</v>
      </c>
      <c r="G312" s="31">
        <v>4037.4879999999998</v>
      </c>
      <c r="H312" s="31">
        <v>0</v>
      </c>
      <c r="I312" s="31">
        <v>0</v>
      </c>
      <c r="J312" s="31">
        <v>0</v>
      </c>
      <c r="K312" s="31">
        <v>0</v>
      </c>
      <c r="L312" s="31">
        <v>0</v>
      </c>
      <c r="M312" s="31">
        <v>4037</v>
      </c>
    </row>
    <row r="313" spans="1:13" x14ac:dyDescent="0.25">
      <c r="A313">
        <v>20020001</v>
      </c>
      <c r="B313" t="s">
        <v>8376</v>
      </c>
      <c r="C313" t="s">
        <v>8378</v>
      </c>
      <c r="D313" t="s">
        <v>8404</v>
      </c>
      <c r="E313" t="s">
        <v>276</v>
      </c>
      <c r="F313" s="31">
        <v>28.2</v>
      </c>
      <c r="G313" s="31">
        <v>1112.4079999999999</v>
      </c>
      <c r="H313" s="31">
        <v>0</v>
      </c>
      <c r="I313" s="31">
        <v>0</v>
      </c>
      <c r="J313" s="31">
        <v>0</v>
      </c>
      <c r="K313" s="31">
        <v>0</v>
      </c>
      <c r="L313" s="31">
        <v>0</v>
      </c>
      <c r="M313" s="31">
        <v>1112</v>
      </c>
    </row>
    <row r="314" spans="1:13" x14ac:dyDescent="0.25">
      <c r="A314">
        <v>20020001</v>
      </c>
      <c r="B314" t="s">
        <v>8728</v>
      </c>
      <c r="C314" t="s">
        <v>621</v>
      </c>
      <c r="D314" t="s">
        <v>8734</v>
      </c>
      <c r="E314" t="s">
        <v>274</v>
      </c>
      <c r="F314" s="31">
        <v>67.699999999999989</v>
      </c>
      <c r="G314" s="31">
        <v>2740.0639999999999</v>
      </c>
      <c r="H314" s="31">
        <v>0</v>
      </c>
      <c r="I314" s="31">
        <v>0</v>
      </c>
      <c r="J314" s="31">
        <v>0</v>
      </c>
      <c r="K314" s="31">
        <v>0</v>
      </c>
      <c r="L314" s="31">
        <v>0</v>
      </c>
      <c r="M314" s="31">
        <v>2740</v>
      </c>
    </row>
    <row r="315" spans="1:13" x14ac:dyDescent="0.25">
      <c r="A315">
        <v>20020001</v>
      </c>
      <c r="B315" t="s">
        <v>8995</v>
      </c>
      <c r="C315" t="s">
        <v>386</v>
      </c>
      <c r="D315" t="s">
        <v>9022</v>
      </c>
      <c r="E315" t="s">
        <v>278</v>
      </c>
      <c r="F315" s="31">
        <v>44.6</v>
      </c>
      <c r="G315" s="31">
        <v>1949.125</v>
      </c>
      <c r="H315" s="31">
        <v>0</v>
      </c>
      <c r="I315" s="31">
        <v>0</v>
      </c>
      <c r="J315" s="31">
        <v>0</v>
      </c>
      <c r="K315" s="31">
        <v>0</v>
      </c>
      <c r="L315" s="31">
        <v>0</v>
      </c>
      <c r="M315" s="31">
        <v>1949</v>
      </c>
    </row>
    <row r="316" spans="1:13" x14ac:dyDescent="0.25">
      <c r="A316">
        <v>20020001</v>
      </c>
      <c r="B316" t="s">
        <v>9084</v>
      </c>
      <c r="C316" t="s">
        <v>9093</v>
      </c>
      <c r="D316" t="s">
        <v>9127</v>
      </c>
      <c r="E316" t="s">
        <v>276</v>
      </c>
      <c r="F316" s="31">
        <v>25.500000000000004</v>
      </c>
      <c r="G316" s="31">
        <v>1151.54</v>
      </c>
      <c r="H316" s="31">
        <v>0</v>
      </c>
      <c r="I316" s="31">
        <v>0</v>
      </c>
      <c r="J316" s="31">
        <v>0</v>
      </c>
      <c r="K316" s="31">
        <v>0</v>
      </c>
      <c r="L316" s="31">
        <v>0</v>
      </c>
      <c r="M316" s="31">
        <v>1152</v>
      </c>
    </row>
    <row r="317" spans="1:13" x14ac:dyDescent="0.25">
      <c r="A317">
        <v>20020001</v>
      </c>
      <c r="B317" t="s">
        <v>10815</v>
      </c>
      <c r="C317" t="s">
        <v>10820</v>
      </c>
      <c r="D317" t="s">
        <v>10845</v>
      </c>
      <c r="E317" t="s">
        <v>276</v>
      </c>
      <c r="F317" s="31">
        <v>24.7</v>
      </c>
      <c r="G317" s="31">
        <v>1127.779</v>
      </c>
      <c r="H317" s="31">
        <v>0</v>
      </c>
      <c r="I317" s="31">
        <v>0</v>
      </c>
      <c r="J317" s="31">
        <v>0</v>
      </c>
      <c r="K317" s="31">
        <v>0</v>
      </c>
      <c r="L317" s="31">
        <v>0</v>
      </c>
      <c r="M317" s="31">
        <v>1128</v>
      </c>
    </row>
    <row r="318" spans="1:13" x14ac:dyDescent="0.25">
      <c r="A318">
        <v>20020001</v>
      </c>
      <c r="B318" t="s">
        <v>11308</v>
      </c>
      <c r="C318" t="s">
        <v>11321</v>
      </c>
      <c r="D318" t="s">
        <v>11354</v>
      </c>
      <c r="E318" t="s">
        <v>278</v>
      </c>
      <c r="F318" s="31">
        <v>63.399999999999991</v>
      </c>
      <c r="G318" s="31">
        <v>2426.346</v>
      </c>
      <c r="H318" s="31">
        <v>0</v>
      </c>
      <c r="I318" s="31">
        <v>0</v>
      </c>
      <c r="J318" s="31">
        <v>0</v>
      </c>
      <c r="K318" s="31">
        <v>0</v>
      </c>
      <c r="L318" s="31">
        <v>0</v>
      </c>
      <c r="M318" s="31">
        <v>2426</v>
      </c>
    </row>
    <row r="319" spans="1:13" x14ac:dyDescent="0.25">
      <c r="A319">
        <v>20020001</v>
      </c>
      <c r="B319" t="s">
        <v>11761</v>
      </c>
      <c r="C319" t="s">
        <v>8580</v>
      </c>
      <c r="D319" t="s">
        <v>11807</v>
      </c>
      <c r="E319" t="s">
        <v>276</v>
      </c>
      <c r="F319" s="31">
        <v>113.9</v>
      </c>
      <c r="G319" s="31">
        <v>4399.1490000000003</v>
      </c>
      <c r="H319" s="31">
        <v>0</v>
      </c>
      <c r="I319" s="31">
        <v>0</v>
      </c>
      <c r="J319" s="31">
        <v>0</v>
      </c>
      <c r="K319" s="31">
        <v>0</v>
      </c>
      <c r="L319" s="31">
        <v>0</v>
      </c>
      <c r="M319" s="31">
        <v>4399</v>
      </c>
    </row>
    <row r="320" spans="1:13" x14ac:dyDescent="0.25">
      <c r="A320">
        <v>20020001</v>
      </c>
      <c r="B320" t="s">
        <v>11763</v>
      </c>
      <c r="C320" t="s">
        <v>8570</v>
      </c>
      <c r="D320" t="s">
        <v>11809</v>
      </c>
      <c r="E320" t="s">
        <v>276</v>
      </c>
      <c r="F320" s="31">
        <v>16.200000000000003</v>
      </c>
      <c r="G320" s="31">
        <v>1023.7300000000001</v>
      </c>
      <c r="H320" s="31">
        <v>0</v>
      </c>
      <c r="I320" s="31">
        <v>0</v>
      </c>
      <c r="J320" s="31">
        <v>0</v>
      </c>
      <c r="K320" s="31">
        <v>0</v>
      </c>
      <c r="L320" s="31">
        <v>0</v>
      </c>
      <c r="M320" s="31">
        <v>1024</v>
      </c>
    </row>
    <row r="321" spans="1:13" x14ac:dyDescent="0.25">
      <c r="A321">
        <v>20020001</v>
      </c>
      <c r="B321" t="s">
        <v>11932</v>
      </c>
      <c r="C321" t="s">
        <v>11936</v>
      </c>
      <c r="D321" t="s">
        <v>11954</v>
      </c>
      <c r="E321" t="s">
        <v>276</v>
      </c>
      <c r="F321" s="31">
        <v>6.7</v>
      </c>
      <c r="G321" s="31">
        <v>307.548</v>
      </c>
      <c r="H321" s="31">
        <v>0</v>
      </c>
      <c r="I321" s="31">
        <v>0</v>
      </c>
      <c r="J321" s="31">
        <v>0</v>
      </c>
      <c r="K321" s="31">
        <v>0</v>
      </c>
      <c r="L321" s="31">
        <v>0</v>
      </c>
      <c r="M321" s="31">
        <v>308</v>
      </c>
    </row>
    <row r="322" spans="1:13" x14ac:dyDescent="0.25">
      <c r="A322">
        <v>20020001</v>
      </c>
      <c r="B322" t="s">
        <v>12029</v>
      </c>
      <c r="C322" t="s">
        <v>12034</v>
      </c>
      <c r="D322" t="s">
        <v>12077</v>
      </c>
      <c r="E322" t="s">
        <v>275</v>
      </c>
      <c r="F322" s="31">
        <v>9.6999999999999993</v>
      </c>
      <c r="G322" s="31">
        <v>410.47999999999996</v>
      </c>
      <c r="H322" s="31">
        <v>0</v>
      </c>
      <c r="I322" s="31">
        <v>0</v>
      </c>
      <c r="J322" s="31">
        <v>0</v>
      </c>
      <c r="K322" s="31">
        <v>0</v>
      </c>
      <c r="L322" s="31">
        <v>0</v>
      </c>
      <c r="M322" s="31">
        <v>410</v>
      </c>
    </row>
    <row r="323" spans="1:13" x14ac:dyDescent="0.25">
      <c r="A323">
        <v>20020001</v>
      </c>
      <c r="B323" t="s">
        <v>12515</v>
      </c>
      <c r="C323" t="s">
        <v>9379</v>
      </c>
      <c r="D323" t="s">
        <v>12545</v>
      </c>
      <c r="E323" t="s">
        <v>274</v>
      </c>
      <c r="F323" s="31">
        <v>224.7</v>
      </c>
      <c r="G323" s="31">
        <v>7827.6129999999994</v>
      </c>
      <c r="H323" s="31">
        <v>0</v>
      </c>
      <c r="I323" s="31">
        <v>0</v>
      </c>
      <c r="J323" s="31">
        <v>0</v>
      </c>
      <c r="K323" s="31">
        <v>0</v>
      </c>
      <c r="L323" s="31">
        <v>0</v>
      </c>
      <c r="M323" s="31">
        <v>7828</v>
      </c>
    </row>
    <row r="324" spans="1:13" x14ac:dyDescent="0.25">
      <c r="A324">
        <v>20020001</v>
      </c>
      <c r="B324" t="s">
        <v>12517</v>
      </c>
      <c r="C324" t="s">
        <v>12524</v>
      </c>
      <c r="D324" t="s">
        <v>12547</v>
      </c>
      <c r="E324" t="s">
        <v>274</v>
      </c>
      <c r="F324" s="31">
        <v>11.1</v>
      </c>
      <c r="G324" s="31">
        <v>501.03700000000003</v>
      </c>
      <c r="H324" s="31">
        <v>0</v>
      </c>
      <c r="I324" s="31">
        <v>0</v>
      </c>
      <c r="J324" s="31">
        <v>0</v>
      </c>
      <c r="K324" s="31">
        <v>0</v>
      </c>
      <c r="L324" s="31">
        <v>0</v>
      </c>
      <c r="M324" s="31">
        <v>501</v>
      </c>
    </row>
    <row r="325" spans="1:13" x14ac:dyDescent="0.25">
      <c r="A325">
        <v>20020001</v>
      </c>
      <c r="B325" t="s">
        <v>12626</v>
      </c>
      <c r="C325" t="s">
        <v>7425</v>
      </c>
      <c r="D325" t="s">
        <v>12646</v>
      </c>
      <c r="E325" t="s">
        <v>276</v>
      </c>
      <c r="F325" s="31">
        <v>16.200000000000003</v>
      </c>
      <c r="G325" s="31">
        <v>645.10600000000011</v>
      </c>
      <c r="H325" s="31">
        <v>0</v>
      </c>
      <c r="I325" s="31">
        <v>0</v>
      </c>
      <c r="J325" s="31">
        <v>0</v>
      </c>
      <c r="K325" s="31">
        <v>0</v>
      </c>
      <c r="L325" s="31">
        <v>0</v>
      </c>
      <c r="M325" s="31">
        <v>645</v>
      </c>
    </row>
    <row r="326" spans="1:13" x14ac:dyDescent="0.25">
      <c r="A326">
        <v>20020001</v>
      </c>
      <c r="B326" t="s">
        <v>14024</v>
      </c>
      <c r="C326" t="s">
        <v>7044</v>
      </c>
      <c r="D326" t="s">
        <v>14076</v>
      </c>
      <c r="E326" t="s">
        <v>276</v>
      </c>
      <c r="F326" s="31">
        <v>10.600000000000001</v>
      </c>
      <c r="G326" s="31">
        <v>433.83000000000004</v>
      </c>
      <c r="H326" s="31">
        <v>0</v>
      </c>
      <c r="I326" s="31">
        <v>0</v>
      </c>
      <c r="J326" s="31">
        <v>0</v>
      </c>
      <c r="K326" s="31">
        <v>0</v>
      </c>
      <c r="L326" s="31">
        <v>0</v>
      </c>
      <c r="M326" s="31">
        <v>434</v>
      </c>
    </row>
    <row r="327" spans="1:13" x14ac:dyDescent="0.25">
      <c r="A327">
        <v>20020001</v>
      </c>
      <c r="B327" t="s">
        <v>14221</v>
      </c>
      <c r="C327" t="s">
        <v>7299</v>
      </c>
      <c r="D327" t="s">
        <v>13919</v>
      </c>
      <c r="E327" t="s">
        <v>274</v>
      </c>
      <c r="F327" s="31">
        <v>7.8</v>
      </c>
      <c r="G327" s="31">
        <v>310.78899999999999</v>
      </c>
      <c r="H327" s="31">
        <v>0</v>
      </c>
      <c r="I327" s="31">
        <v>0</v>
      </c>
      <c r="J327" s="31">
        <v>0</v>
      </c>
      <c r="K327" s="31">
        <v>0</v>
      </c>
      <c r="L327" s="31">
        <v>0</v>
      </c>
      <c r="M327" s="31">
        <v>311</v>
      </c>
    </row>
    <row r="328" spans="1:13" x14ac:dyDescent="0.25">
      <c r="A328">
        <v>20020001</v>
      </c>
      <c r="B328" t="s">
        <v>14293</v>
      </c>
      <c r="C328" t="s">
        <v>14296</v>
      </c>
      <c r="D328" t="s">
        <v>14326</v>
      </c>
      <c r="E328" t="s">
        <v>276</v>
      </c>
      <c r="F328" s="31">
        <v>27.7</v>
      </c>
      <c r="G328" s="31">
        <v>1058.6479999999999</v>
      </c>
      <c r="H328" s="31">
        <v>0</v>
      </c>
      <c r="I328" s="31">
        <v>0</v>
      </c>
      <c r="J328" s="31">
        <v>0</v>
      </c>
      <c r="K328" s="31">
        <v>0</v>
      </c>
      <c r="L328" s="31">
        <v>0</v>
      </c>
      <c r="M328" s="31">
        <v>1059</v>
      </c>
    </row>
    <row r="329" spans="1:13" x14ac:dyDescent="0.25">
      <c r="A329">
        <v>20020001</v>
      </c>
      <c r="B329" t="s">
        <v>14602</v>
      </c>
      <c r="C329" t="s">
        <v>14609</v>
      </c>
      <c r="D329" t="s">
        <v>14633</v>
      </c>
      <c r="E329" t="s">
        <v>275</v>
      </c>
      <c r="F329" s="31">
        <v>39.399999999999991</v>
      </c>
      <c r="G329" s="31">
        <v>1556.8499999999997</v>
      </c>
      <c r="H329" s="31">
        <v>0</v>
      </c>
      <c r="I329" s="31">
        <v>0</v>
      </c>
      <c r="J329" s="31">
        <v>0</v>
      </c>
      <c r="K329" s="31">
        <v>0</v>
      </c>
      <c r="L329" s="31">
        <v>0</v>
      </c>
      <c r="M329" s="31">
        <v>1557</v>
      </c>
    </row>
    <row r="330" spans="1:13" x14ac:dyDescent="0.25">
      <c r="A330">
        <v>20020001</v>
      </c>
      <c r="B330" t="s">
        <v>14946</v>
      </c>
      <c r="C330" t="s">
        <v>955</v>
      </c>
      <c r="D330" t="s">
        <v>14986</v>
      </c>
      <c r="E330" t="s">
        <v>275</v>
      </c>
      <c r="F330" s="31">
        <v>20.200000000000003</v>
      </c>
      <c r="G330" s="31">
        <v>979.63099999999997</v>
      </c>
      <c r="H330" s="31">
        <v>0</v>
      </c>
      <c r="I330" s="31">
        <v>0</v>
      </c>
      <c r="J330" s="31">
        <v>0</v>
      </c>
      <c r="K330" s="31">
        <v>0</v>
      </c>
      <c r="L330" s="31">
        <v>0</v>
      </c>
      <c r="M330" s="31">
        <v>980</v>
      </c>
    </row>
    <row r="331" spans="1:13" x14ac:dyDescent="0.25">
      <c r="A331">
        <v>20020001</v>
      </c>
      <c r="B331" t="s">
        <v>15037</v>
      </c>
      <c r="C331" t="s">
        <v>15044</v>
      </c>
      <c r="D331" t="s">
        <v>15067</v>
      </c>
      <c r="E331" t="s">
        <v>275</v>
      </c>
      <c r="F331" s="31">
        <v>62.399999999999991</v>
      </c>
      <c r="G331" s="31">
        <v>2721.105</v>
      </c>
      <c r="H331" s="31">
        <v>0</v>
      </c>
      <c r="I331" s="31">
        <v>0</v>
      </c>
      <c r="J331" s="31">
        <v>0</v>
      </c>
      <c r="K331" s="31">
        <v>0</v>
      </c>
      <c r="L331" s="31">
        <v>0</v>
      </c>
      <c r="M331" s="31">
        <v>2721</v>
      </c>
    </row>
    <row r="332" spans="1:13" x14ac:dyDescent="0.25">
      <c r="A332">
        <v>20020001</v>
      </c>
      <c r="B332" t="s">
        <v>15038</v>
      </c>
      <c r="C332" t="s">
        <v>15045</v>
      </c>
      <c r="D332" t="s">
        <v>15068</v>
      </c>
      <c r="E332" t="s">
        <v>276</v>
      </c>
      <c r="F332" s="31">
        <v>187.70000000000002</v>
      </c>
      <c r="G332" s="31">
        <v>7320.8400000000011</v>
      </c>
      <c r="H332" s="31">
        <v>0</v>
      </c>
      <c r="I332" s="31">
        <v>0</v>
      </c>
      <c r="J332" s="31">
        <v>0</v>
      </c>
      <c r="K332" s="31">
        <v>0</v>
      </c>
      <c r="L332" s="31">
        <v>0</v>
      </c>
      <c r="M332" s="31">
        <v>7321</v>
      </c>
    </row>
    <row r="333" spans="1:13" x14ac:dyDescent="0.25">
      <c r="A333">
        <v>20020001</v>
      </c>
      <c r="B333" t="s">
        <v>15039</v>
      </c>
      <c r="C333" t="s">
        <v>15046</v>
      </c>
      <c r="D333" t="s">
        <v>15069</v>
      </c>
      <c r="E333" t="s">
        <v>276</v>
      </c>
      <c r="F333" s="31">
        <v>13.5</v>
      </c>
      <c r="G333" s="31">
        <v>593.88100000000009</v>
      </c>
      <c r="H333" s="31">
        <v>0</v>
      </c>
      <c r="I333" s="31">
        <v>0</v>
      </c>
      <c r="J333" s="31">
        <v>0</v>
      </c>
      <c r="K333" s="31">
        <v>0</v>
      </c>
      <c r="L333" s="31">
        <v>0</v>
      </c>
      <c r="M333" s="31">
        <v>594</v>
      </c>
    </row>
    <row r="334" spans="1:13" x14ac:dyDescent="0.25">
      <c r="A334">
        <v>20020001</v>
      </c>
      <c r="B334" t="s">
        <v>15040</v>
      </c>
      <c r="C334" t="s">
        <v>15047</v>
      </c>
      <c r="D334" t="s">
        <v>15070</v>
      </c>
      <c r="E334" t="s">
        <v>274</v>
      </c>
      <c r="F334" s="31">
        <v>60.9</v>
      </c>
      <c r="G334" s="31">
        <v>2545.9839999999999</v>
      </c>
      <c r="H334" s="31">
        <v>0</v>
      </c>
      <c r="I334" s="31">
        <v>0</v>
      </c>
      <c r="J334" s="31">
        <v>0</v>
      </c>
      <c r="K334" s="31">
        <v>0</v>
      </c>
      <c r="L334" s="31">
        <v>0</v>
      </c>
      <c r="M334" s="31">
        <v>2546</v>
      </c>
    </row>
    <row r="335" spans="1:13" x14ac:dyDescent="0.25">
      <c r="A335">
        <v>20020001</v>
      </c>
      <c r="B335" t="s">
        <v>15041</v>
      </c>
      <c r="C335" t="s">
        <v>15048</v>
      </c>
      <c r="D335" t="s">
        <v>15071</v>
      </c>
      <c r="E335" t="s">
        <v>274</v>
      </c>
      <c r="F335" s="31">
        <v>23.4</v>
      </c>
      <c r="G335" s="31">
        <v>925.63200000000006</v>
      </c>
      <c r="H335" s="31">
        <v>0</v>
      </c>
      <c r="I335" s="31">
        <v>0</v>
      </c>
      <c r="J335" s="31">
        <v>0</v>
      </c>
      <c r="K335" s="31">
        <v>0</v>
      </c>
      <c r="L335" s="31">
        <v>0</v>
      </c>
      <c r="M335" s="31">
        <v>926</v>
      </c>
    </row>
    <row r="336" spans="1:13" x14ac:dyDescent="0.25">
      <c r="A336">
        <v>20020001</v>
      </c>
      <c r="B336" t="s">
        <v>15042</v>
      </c>
      <c r="C336" t="s">
        <v>15049</v>
      </c>
      <c r="D336" t="s">
        <v>15072</v>
      </c>
      <c r="E336" t="s">
        <v>276</v>
      </c>
      <c r="F336" s="31">
        <v>48.2</v>
      </c>
      <c r="G336" s="31">
        <v>1890.5189999999998</v>
      </c>
      <c r="H336" s="31">
        <v>0</v>
      </c>
      <c r="I336" s="31">
        <v>0</v>
      </c>
      <c r="J336" s="31">
        <v>0</v>
      </c>
      <c r="K336" s="31">
        <v>0</v>
      </c>
      <c r="L336" s="31">
        <v>0</v>
      </c>
      <c r="M336" s="31">
        <v>1891</v>
      </c>
    </row>
    <row r="337" spans="1:13" x14ac:dyDescent="0.25">
      <c r="A337">
        <v>20020001</v>
      </c>
      <c r="B337" t="s">
        <v>15043</v>
      </c>
      <c r="C337" t="s">
        <v>15050</v>
      </c>
      <c r="D337" t="s">
        <v>15073</v>
      </c>
      <c r="E337" t="s">
        <v>275</v>
      </c>
      <c r="F337" s="31">
        <v>51.3</v>
      </c>
      <c r="G337" s="31">
        <v>1966.2539999999999</v>
      </c>
      <c r="H337" s="31">
        <v>0</v>
      </c>
      <c r="I337" s="31">
        <v>0</v>
      </c>
      <c r="J337" s="31">
        <v>0</v>
      </c>
      <c r="K337" s="31">
        <v>0</v>
      </c>
      <c r="L337" s="31">
        <v>0</v>
      </c>
      <c r="M337" s="31">
        <v>1966</v>
      </c>
    </row>
    <row r="338" spans="1:13" x14ac:dyDescent="0.25">
      <c r="A338">
        <v>20020001</v>
      </c>
      <c r="B338" t="s">
        <v>15153</v>
      </c>
      <c r="C338" t="s">
        <v>739</v>
      </c>
      <c r="D338" t="s">
        <v>15188</v>
      </c>
      <c r="E338" t="s">
        <v>276</v>
      </c>
      <c r="F338" s="31">
        <v>62.500000000000007</v>
      </c>
      <c r="G338" s="31">
        <v>2459.7820000000006</v>
      </c>
      <c r="H338" s="31">
        <v>0</v>
      </c>
      <c r="I338" s="31">
        <v>0</v>
      </c>
      <c r="J338" s="31">
        <v>0</v>
      </c>
      <c r="K338" s="31">
        <v>0</v>
      </c>
      <c r="L338" s="31">
        <v>0</v>
      </c>
      <c r="M338" s="31">
        <v>2460</v>
      </c>
    </row>
    <row r="339" spans="1:13" x14ac:dyDescent="0.25">
      <c r="A339">
        <v>20020001</v>
      </c>
      <c r="B339" t="s">
        <v>15296</v>
      </c>
      <c r="C339" t="s">
        <v>7132</v>
      </c>
      <c r="D339" t="s">
        <v>15340</v>
      </c>
      <c r="E339" t="s">
        <v>274</v>
      </c>
      <c r="F339" s="31">
        <v>27.200000000000003</v>
      </c>
      <c r="G339" s="31">
        <v>1065.9349999999999</v>
      </c>
      <c r="H339" s="31">
        <v>0</v>
      </c>
      <c r="I339" s="31">
        <v>0</v>
      </c>
      <c r="J339" s="31">
        <v>0</v>
      </c>
      <c r="K339" s="31">
        <v>0</v>
      </c>
      <c r="L339" s="31">
        <v>0</v>
      </c>
      <c r="M339" s="31">
        <v>1066</v>
      </c>
    </row>
    <row r="340" spans="1:13" x14ac:dyDescent="0.25">
      <c r="A340">
        <v>20020001</v>
      </c>
      <c r="B340" t="s">
        <v>15478</v>
      </c>
      <c r="C340" t="s">
        <v>15490</v>
      </c>
      <c r="D340" t="s">
        <v>15538</v>
      </c>
      <c r="E340" t="s">
        <v>276</v>
      </c>
      <c r="F340" s="31">
        <v>55.79999999999999</v>
      </c>
      <c r="G340" s="31">
        <v>2337.7829999999994</v>
      </c>
      <c r="H340" s="31">
        <v>0</v>
      </c>
      <c r="I340" s="31">
        <v>0</v>
      </c>
      <c r="J340" s="31">
        <v>0</v>
      </c>
      <c r="K340" s="31">
        <v>0</v>
      </c>
      <c r="L340" s="31">
        <v>0</v>
      </c>
      <c r="M340" s="31">
        <v>2338</v>
      </c>
    </row>
    <row r="341" spans="1:13" x14ac:dyDescent="0.25">
      <c r="A341">
        <v>20020001</v>
      </c>
      <c r="B341" t="s">
        <v>15480</v>
      </c>
      <c r="C341" t="s">
        <v>15491</v>
      </c>
      <c r="D341" t="s">
        <v>15539</v>
      </c>
      <c r="E341" t="s">
        <v>274</v>
      </c>
      <c r="F341" s="31">
        <v>42.8</v>
      </c>
      <c r="G341" s="31">
        <v>1707.4080000000004</v>
      </c>
      <c r="H341" s="31">
        <v>0</v>
      </c>
      <c r="I341" s="31">
        <v>0</v>
      </c>
      <c r="J341" s="31">
        <v>0</v>
      </c>
      <c r="K341" s="31">
        <v>0</v>
      </c>
      <c r="L341" s="31">
        <v>0</v>
      </c>
      <c r="M341" s="31">
        <v>1707</v>
      </c>
    </row>
    <row r="342" spans="1:13" x14ac:dyDescent="0.25">
      <c r="A342">
        <v>20020001</v>
      </c>
      <c r="B342" t="s">
        <v>15758</v>
      </c>
      <c r="C342" t="s">
        <v>15765</v>
      </c>
      <c r="D342" t="s">
        <v>15781</v>
      </c>
      <c r="E342" t="s">
        <v>276</v>
      </c>
      <c r="F342" s="31">
        <v>72.8</v>
      </c>
      <c r="G342" s="31">
        <v>2796.6710000000003</v>
      </c>
      <c r="H342" s="31">
        <v>0</v>
      </c>
      <c r="I342" s="31">
        <v>0</v>
      </c>
      <c r="J342" s="31">
        <v>0</v>
      </c>
      <c r="K342" s="31">
        <v>0</v>
      </c>
      <c r="L342" s="31">
        <v>0</v>
      </c>
      <c r="M342" s="31">
        <v>2797</v>
      </c>
    </row>
    <row r="343" spans="1:13" x14ac:dyDescent="0.25">
      <c r="A343">
        <v>20020001</v>
      </c>
      <c r="B343" t="s">
        <v>15759</v>
      </c>
      <c r="C343" t="s">
        <v>15766</v>
      </c>
      <c r="D343" t="s">
        <v>15782</v>
      </c>
      <c r="E343" t="s">
        <v>275</v>
      </c>
      <c r="F343" s="31">
        <v>46.20000000000001</v>
      </c>
      <c r="G343" s="31">
        <v>1832.7450000000001</v>
      </c>
      <c r="H343" s="31">
        <v>0</v>
      </c>
      <c r="I343" s="31">
        <v>0</v>
      </c>
      <c r="J343" s="31">
        <v>0</v>
      </c>
      <c r="K343" s="31">
        <v>0</v>
      </c>
      <c r="L343" s="31">
        <v>0</v>
      </c>
      <c r="M343" s="31">
        <v>1833</v>
      </c>
    </row>
    <row r="344" spans="1:13" x14ac:dyDescent="0.25">
      <c r="A344">
        <v>20020001</v>
      </c>
      <c r="B344" t="s">
        <v>15760</v>
      </c>
      <c r="C344" t="s">
        <v>157</v>
      </c>
      <c r="D344" t="s">
        <v>15783</v>
      </c>
      <c r="E344" t="s">
        <v>274</v>
      </c>
      <c r="F344" s="31">
        <v>34.5</v>
      </c>
      <c r="G344" s="31">
        <v>1368.3390000000002</v>
      </c>
      <c r="H344" s="31">
        <v>0</v>
      </c>
      <c r="I344" s="31">
        <v>0</v>
      </c>
      <c r="J344" s="31">
        <v>0</v>
      </c>
      <c r="K344" s="31">
        <v>0</v>
      </c>
      <c r="L344" s="31">
        <v>0</v>
      </c>
      <c r="M344" s="31">
        <v>1368</v>
      </c>
    </row>
    <row r="345" spans="1:13" x14ac:dyDescent="0.25">
      <c r="A345">
        <v>20020001</v>
      </c>
      <c r="B345" t="s">
        <v>15964</v>
      </c>
      <c r="C345" t="s">
        <v>15966</v>
      </c>
      <c r="D345" t="s">
        <v>15976</v>
      </c>
      <c r="E345" t="s">
        <v>275</v>
      </c>
      <c r="F345" s="31">
        <v>14.9</v>
      </c>
      <c r="G345" s="31">
        <v>653.11099999999999</v>
      </c>
      <c r="H345" s="31">
        <v>0</v>
      </c>
      <c r="I345" s="31">
        <v>0</v>
      </c>
      <c r="J345" s="31">
        <v>0</v>
      </c>
      <c r="K345" s="31">
        <v>0</v>
      </c>
      <c r="L345" s="31">
        <v>0</v>
      </c>
      <c r="M345" s="31">
        <v>653</v>
      </c>
    </row>
    <row r="346" spans="1:13" x14ac:dyDescent="0.25">
      <c r="A346">
        <v>20020001</v>
      </c>
      <c r="B346" t="s">
        <v>16145</v>
      </c>
      <c r="C346" t="s">
        <v>10104</v>
      </c>
      <c r="D346" t="s">
        <v>16162</v>
      </c>
      <c r="E346" t="s">
        <v>274</v>
      </c>
      <c r="F346" s="31">
        <v>53.20000000000001</v>
      </c>
      <c r="G346" s="31">
        <v>2189.9719999999998</v>
      </c>
      <c r="H346" s="31">
        <v>0</v>
      </c>
      <c r="I346" s="31">
        <v>0</v>
      </c>
      <c r="J346" s="31">
        <v>0</v>
      </c>
      <c r="K346" s="31">
        <v>0</v>
      </c>
      <c r="L346" s="31">
        <v>0</v>
      </c>
      <c r="M346" s="31">
        <v>2190</v>
      </c>
    </row>
    <row r="347" spans="1:13" x14ac:dyDescent="0.25">
      <c r="A347">
        <v>20020001</v>
      </c>
      <c r="B347" t="s">
        <v>16210</v>
      </c>
      <c r="C347" t="s">
        <v>15840</v>
      </c>
      <c r="D347" t="s">
        <v>16232</v>
      </c>
      <c r="E347" t="s">
        <v>276</v>
      </c>
      <c r="F347" s="31">
        <v>18.100000000000001</v>
      </c>
      <c r="G347" s="31">
        <v>759.4910000000001</v>
      </c>
      <c r="H347" s="31">
        <v>0</v>
      </c>
      <c r="I347" s="31">
        <v>0</v>
      </c>
      <c r="J347" s="31">
        <v>0</v>
      </c>
      <c r="K347" s="31">
        <v>0</v>
      </c>
      <c r="L347" s="31">
        <v>0</v>
      </c>
      <c r="M347" s="31">
        <v>759</v>
      </c>
    </row>
    <row r="348" spans="1:13" x14ac:dyDescent="0.25">
      <c r="A348" t="s">
        <v>16438</v>
      </c>
      <c r="F348" s="31">
        <v>5343.5999999999976</v>
      </c>
      <c r="G348" s="31">
        <v>217256.78500000006</v>
      </c>
      <c r="H348" s="31">
        <v>0</v>
      </c>
      <c r="I348" s="31">
        <v>0</v>
      </c>
      <c r="J348" s="31">
        <v>0</v>
      </c>
      <c r="K348" s="31">
        <v>0</v>
      </c>
      <c r="L348" s="31">
        <v>0</v>
      </c>
      <c r="M348" s="31">
        <v>217259</v>
      </c>
    </row>
    <row r="349" spans="1:13" x14ac:dyDescent="0.25">
      <c r="A349">
        <v>20020002</v>
      </c>
      <c r="B349" t="s">
        <v>0</v>
      </c>
      <c r="C349" t="s">
        <v>178</v>
      </c>
      <c r="D349" t="s">
        <v>243</v>
      </c>
      <c r="E349" t="s">
        <v>276</v>
      </c>
      <c r="F349" s="31">
        <v>504.03999999999996</v>
      </c>
      <c r="G349" s="31">
        <v>21428.7166</v>
      </c>
      <c r="H349" s="31">
        <v>0</v>
      </c>
      <c r="I349" s="31">
        <v>0</v>
      </c>
      <c r="J349" s="31">
        <v>0</v>
      </c>
      <c r="K349" s="31">
        <v>0</v>
      </c>
      <c r="L349" s="31">
        <v>0</v>
      </c>
      <c r="M349" s="31">
        <v>21429</v>
      </c>
    </row>
    <row r="350" spans="1:13" x14ac:dyDescent="0.25">
      <c r="A350">
        <v>20020002</v>
      </c>
      <c r="B350" t="s">
        <v>20</v>
      </c>
      <c r="C350" t="s">
        <v>181</v>
      </c>
      <c r="D350" t="s">
        <v>246</v>
      </c>
      <c r="E350" t="s">
        <v>279</v>
      </c>
      <c r="F350" s="31">
        <v>2.3199999999999998</v>
      </c>
      <c r="G350" s="31">
        <v>94.91119999999998</v>
      </c>
      <c r="H350" s="31">
        <v>0</v>
      </c>
      <c r="I350" s="31">
        <v>0</v>
      </c>
      <c r="J350" s="31">
        <v>0</v>
      </c>
      <c r="K350" s="31">
        <v>0</v>
      </c>
      <c r="L350" s="31">
        <v>0</v>
      </c>
      <c r="M350" s="31">
        <v>95</v>
      </c>
    </row>
    <row r="351" spans="1:13" x14ac:dyDescent="0.25">
      <c r="A351">
        <v>20020002</v>
      </c>
      <c r="B351" t="s">
        <v>21</v>
      </c>
      <c r="C351" t="s">
        <v>182</v>
      </c>
      <c r="D351" t="s">
        <v>247</v>
      </c>
      <c r="E351" t="s">
        <v>279</v>
      </c>
      <c r="F351" s="31">
        <v>56.370000000000005</v>
      </c>
      <c r="G351" s="31">
        <v>2497.4403999999995</v>
      </c>
      <c r="H351" s="31">
        <v>0</v>
      </c>
      <c r="I351" s="31">
        <v>0</v>
      </c>
      <c r="J351" s="31">
        <v>0</v>
      </c>
      <c r="K351" s="31">
        <v>0</v>
      </c>
      <c r="L351" s="31">
        <v>100</v>
      </c>
      <c r="M351" s="31">
        <v>2397</v>
      </c>
    </row>
    <row r="352" spans="1:13" x14ac:dyDescent="0.25">
      <c r="A352">
        <v>20020002</v>
      </c>
      <c r="B352" t="s">
        <v>23</v>
      </c>
      <c r="C352" t="s">
        <v>185</v>
      </c>
      <c r="D352" t="s">
        <v>250</v>
      </c>
      <c r="E352" t="s">
        <v>280</v>
      </c>
      <c r="F352" s="31">
        <v>121.71</v>
      </c>
      <c r="G352" s="31">
        <v>5172.7407999999987</v>
      </c>
      <c r="H352" s="31">
        <v>0</v>
      </c>
      <c r="I352" s="31">
        <v>0</v>
      </c>
      <c r="J352" s="31">
        <v>0</v>
      </c>
      <c r="K352" s="31">
        <v>0</v>
      </c>
      <c r="L352" s="31">
        <v>50</v>
      </c>
      <c r="M352" s="31">
        <v>5123</v>
      </c>
    </row>
    <row r="353" spans="1:13" x14ac:dyDescent="0.25">
      <c r="A353">
        <v>20020002</v>
      </c>
      <c r="B353" t="s">
        <v>24</v>
      </c>
      <c r="C353" t="s">
        <v>186</v>
      </c>
      <c r="D353" t="s">
        <v>251</v>
      </c>
      <c r="E353" t="s">
        <v>281</v>
      </c>
      <c r="F353" s="31">
        <v>82.059999999999988</v>
      </c>
      <c r="G353" s="31">
        <v>3496.0883000000003</v>
      </c>
      <c r="H353" s="31">
        <v>0</v>
      </c>
      <c r="I353" s="31">
        <v>0</v>
      </c>
      <c r="J353" s="31">
        <v>0</v>
      </c>
      <c r="K353" s="31">
        <v>0</v>
      </c>
      <c r="L353" s="31">
        <v>100</v>
      </c>
      <c r="M353" s="31">
        <v>3396</v>
      </c>
    </row>
    <row r="354" spans="1:13" x14ac:dyDescent="0.25">
      <c r="A354">
        <v>20020002</v>
      </c>
      <c r="B354" t="s">
        <v>26</v>
      </c>
      <c r="C354" t="s">
        <v>187</v>
      </c>
      <c r="D354" t="s">
        <v>252</v>
      </c>
      <c r="E354" t="s">
        <v>281</v>
      </c>
      <c r="F354" s="31">
        <v>56.829999999999991</v>
      </c>
      <c r="G354" s="31">
        <v>2615.5639000000001</v>
      </c>
      <c r="H354" s="31">
        <v>0</v>
      </c>
      <c r="I354" s="31">
        <v>0</v>
      </c>
      <c r="J354" s="31">
        <v>0</v>
      </c>
      <c r="K354" s="31">
        <v>0</v>
      </c>
      <c r="L354" s="31">
        <v>100</v>
      </c>
      <c r="M354" s="31">
        <v>2516</v>
      </c>
    </row>
    <row r="355" spans="1:13" x14ac:dyDescent="0.25">
      <c r="A355">
        <v>20020002</v>
      </c>
      <c r="B355" t="s">
        <v>27</v>
      </c>
      <c r="C355" t="s">
        <v>681</v>
      </c>
      <c r="D355" t="s">
        <v>682</v>
      </c>
      <c r="E355" t="s">
        <v>281</v>
      </c>
      <c r="F355" s="31">
        <v>1.81</v>
      </c>
      <c r="G355" s="31">
        <v>84.216899999999995</v>
      </c>
      <c r="H355" s="31">
        <v>0</v>
      </c>
      <c r="I355" s="31">
        <v>0</v>
      </c>
      <c r="J355" s="31">
        <v>0</v>
      </c>
      <c r="K355" s="31">
        <v>0</v>
      </c>
      <c r="L355" s="31">
        <v>0</v>
      </c>
      <c r="M355" s="31">
        <v>84</v>
      </c>
    </row>
    <row r="356" spans="1:13" x14ac:dyDescent="0.25">
      <c r="A356">
        <v>20020002</v>
      </c>
      <c r="B356" t="s">
        <v>3</v>
      </c>
      <c r="C356" t="s">
        <v>189</v>
      </c>
      <c r="D356" t="s">
        <v>254</v>
      </c>
      <c r="E356" t="s">
        <v>276</v>
      </c>
      <c r="F356" s="31">
        <v>69.460000000000008</v>
      </c>
      <c r="G356" s="31">
        <v>3014.7619000000009</v>
      </c>
      <c r="H356" s="31">
        <v>0</v>
      </c>
      <c r="I356" s="31">
        <v>0</v>
      </c>
      <c r="J356" s="31">
        <v>0</v>
      </c>
      <c r="K356" s="31">
        <v>0</v>
      </c>
      <c r="L356" s="31">
        <v>100</v>
      </c>
      <c r="M356" s="31">
        <v>2915</v>
      </c>
    </row>
    <row r="357" spans="1:13" x14ac:dyDescent="0.25">
      <c r="A357">
        <v>20020002</v>
      </c>
      <c r="B357" t="s">
        <v>8</v>
      </c>
      <c r="C357" t="s">
        <v>1991</v>
      </c>
      <c r="D357" t="s">
        <v>2012</v>
      </c>
      <c r="E357" t="s">
        <v>275</v>
      </c>
      <c r="F357" s="31">
        <v>64</v>
      </c>
      <c r="G357" s="31">
        <v>2857.0655999999999</v>
      </c>
      <c r="H357" s="31">
        <v>0</v>
      </c>
      <c r="I357" s="31">
        <v>0</v>
      </c>
      <c r="J357" s="31">
        <v>0</v>
      </c>
      <c r="K357" s="31">
        <v>0</v>
      </c>
      <c r="L357" s="31">
        <v>100</v>
      </c>
      <c r="M357" s="31">
        <v>2757</v>
      </c>
    </row>
    <row r="358" spans="1:13" x14ac:dyDescent="0.25">
      <c r="A358">
        <v>20020002</v>
      </c>
      <c r="B358" t="s">
        <v>33</v>
      </c>
      <c r="C358" t="s">
        <v>7308</v>
      </c>
      <c r="D358" t="s">
        <v>7339</v>
      </c>
      <c r="E358" t="s">
        <v>279</v>
      </c>
      <c r="F358" s="31">
        <v>27.27</v>
      </c>
      <c r="G358" s="31">
        <v>1169.1667</v>
      </c>
      <c r="H358" s="31">
        <v>0</v>
      </c>
      <c r="I358" s="31">
        <v>0</v>
      </c>
      <c r="J358" s="31">
        <v>0</v>
      </c>
      <c r="K358" s="31">
        <v>0</v>
      </c>
      <c r="L358" s="31">
        <v>50</v>
      </c>
      <c r="M358" s="31">
        <v>1119</v>
      </c>
    </row>
    <row r="359" spans="1:13" x14ac:dyDescent="0.25">
      <c r="A359">
        <v>20020002</v>
      </c>
      <c r="B359" t="s">
        <v>10</v>
      </c>
      <c r="C359" t="s">
        <v>2547</v>
      </c>
      <c r="D359" t="s">
        <v>2691</v>
      </c>
      <c r="E359" t="s">
        <v>275</v>
      </c>
      <c r="F359" s="31">
        <v>83.83</v>
      </c>
      <c r="G359" s="31">
        <v>3602.8201000000008</v>
      </c>
      <c r="H359" s="31">
        <v>0</v>
      </c>
      <c r="I359" s="31">
        <v>0</v>
      </c>
      <c r="J359" s="31">
        <v>0</v>
      </c>
      <c r="K359" s="31">
        <v>0</v>
      </c>
      <c r="L359" s="31">
        <v>100</v>
      </c>
      <c r="M359" s="31">
        <v>3503</v>
      </c>
    </row>
    <row r="360" spans="1:13" x14ac:dyDescent="0.25">
      <c r="A360">
        <v>20020002</v>
      </c>
      <c r="B360" t="s">
        <v>11</v>
      </c>
      <c r="C360" t="s">
        <v>2639</v>
      </c>
      <c r="D360" t="s">
        <v>2693</v>
      </c>
      <c r="E360" t="s">
        <v>279</v>
      </c>
      <c r="F360" s="31">
        <v>19.760000000000002</v>
      </c>
      <c r="G360" s="31">
        <v>850.94839999999999</v>
      </c>
      <c r="H360" s="31">
        <v>0</v>
      </c>
      <c r="I360" s="31">
        <v>0</v>
      </c>
      <c r="J360" s="31">
        <v>0</v>
      </c>
      <c r="K360" s="31">
        <v>0</v>
      </c>
      <c r="L360" s="31">
        <v>50</v>
      </c>
      <c r="M360" s="31">
        <v>801</v>
      </c>
    </row>
    <row r="361" spans="1:13" x14ac:dyDescent="0.25">
      <c r="A361">
        <v>20020002</v>
      </c>
      <c r="B361" t="s">
        <v>12</v>
      </c>
      <c r="C361" t="s">
        <v>7732</v>
      </c>
      <c r="D361" t="s">
        <v>7774</v>
      </c>
      <c r="E361" t="s">
        <v>277</v>
      </c>
      <c r="F361" s="31">
        <v>35.1</v>
      </c>
      <c r="G361" s="31">
        <v>1425.9363000000001</v>
      </c>
      <c r="H361" s="31">
        <v>0</v>
      </c>
      <c r="I361" s="31">
        <v>0</v>
      </c>
      <c r="J361" s="31">
        <v>0</v>
      </c>
      <c r="K361" s="31">
        <v>0</v>
      </c>
      <c r="L361" s="31">
        <v>100</v>
      </c>
      <c r="M361" s="31">
        <v>1326</v>
      </c>
    </row>
    <row r="362" spans="1:13" x14ac:dyDescent="0.25">
      <c r="A362">
        <v>20020002</v>
      </c>
      <c r="B362" t="s">
        <v>1650</v>
      </c>
      <c r="C362" t="s">
        <v>2993</v>
      </c>
      <c r="D362" t="s">
        <v>2994</v>
      </c>
      <c r="E362" t="s">
        <v>281</v>
      </c>
      <c r="F362" s="31">
        <v>26.46</v>
      </c>
      <c r="G362" s="31">
        <v>1206.2524999999998</v>
      </c>
      <c r="H362" s="31">
        <v>0</v>
      </c>
      <c r="I362" s="31">
        <v>0</v>
      </c>
      <c r="J362" s="31">
        <v>0</v>
      </c>
      <c r="K362" s="31">
        <v>0</v>
      </c>
      <c r="L362" s="31">
        <v>100</v>
      </c>
      <c r="M362" s="31">
        <v>1106</v>
      </c>
    </row>
    <row r="363" spans="1:13" x14ac:dyDescent="0.25">
      <c r="A363">
        <v>20020002</v>
      </c>
      <c r="B363" t="s">
        <v>129</v>
      </c>
      <c r="C363" t="s">
        <v>1562</v>
      </c>
      <c r="D363" t="s">
        <v>3608</v>
      </c>
      <c r="E363" t="s">
        <v>279</v>
      </c>
      <c r="F363" s="31">
        <v>18.12</v>
      </c>
      <c r="G363" s="31">
        <v>787.51349999999991</v>
      </c>
      <c r="H363" s="31">
        <v>0</v>
      </c>
      <c r="I363" s="31">
        <v>0</v>
      </c>
      <c r="J363" s="31">
        <v>0</v>
      </c>
      <c r="K363" s="31">
        <v>0</v>
      </c>
      <c r="L363" s="31">
        <v>50</v>
      </c>
      <c r="M363" s="31">
        <v>738</v>
      </c>
    </row>
    <row r="364" spans="1:13" x14ac:dyDescent="0.25">
      <c r="A364">
        <v>20020002</v>
      </c>
      <c r="B364" t="s">
        <v>423</v>
      </c>
      <c r="C364" t="s">
        <v>3671</v>
      </c>
      <c r="D364" t="s">
        <v>3696</v>
      </c>
      <c r="E364" t="s">
        <v>279</v>
      </c>
      <c r="F364" s="31">
        <v>300.60999999999996</v>
      </c>
      <c r="G364" s="31">
        <v>12272.682800000002</v>
      </c>
      <c r="H364" s="31">
        <v>0</v>
      </c>
      <c r="I364" s="31">
        <v>0</v>
      </c>
      <c r="J364" s="31">
        <v>0</v>
      </c>
      <c r="K364" s="31">
        <v>0</v>
      </c>
      <c r="L364" s="31">
        <v>200</v>
      </c>
      <c r="M364" s="31">
        <v>12073</v>
      </c>
    </row>
    <row r="365" spans="1:13" x14ac:dyDescent="0.25">
      <c r="A365">
        <v>20020002</v>
      </c>
      <c r="B365" t="s">
        <v>2068</v>
      </c>
      <c r="C365" t="s">
        <v>4651</v>
      </c>
      <c r="D365" t="s">
        <v>4710</v>
      </c>
      <c r="E365" t="s">
        <v>276</v>
      </c>
      <c r="F365" s="31">
        <v>30.139999999999997</v>
      </c>
      <c r="G365" s="31">
        <v>1452.3861000000002</v>
      </c>
      <c r="H365" s="31">
        <v>0</v>
      </c>
      <c r="I365" s="31">
        <v>0</v>
      </c>
      <c r="J365" s="31">
        <v>0</v>
      </c>
      <c r="K365" s="31">
        <v>0</v>
      </c>
      <c r="L365" s="31">
        <v>100</v>
      </c>
      <c r="M365" s="31">
        <v>1352</v>
      </c>
    </row>
    <row r="366" spans="1:13" x14ac:dyDescent="0.25">
      <c r="A366">
        <v>20020002</v>
      </c>
      <c r="B366" t="s">
        <v>130</v>
      </c>
      <c r="C366" t="s">
        <v>1238</v>
      </c>
      <c r="D366" t="s">
        <v>4963</v>
      </c>
      <c r="E366" t="s">
        <v>276</v>
      </c>
      <c r="F366" s="31">
        <v>60.400000000000006</v>
      </c>
      <c r="G366" s="31">
        <v>2620.4186999999997</v>
      </c>
      <c r="H366" s="31">
        <v>0</v>
      </c>
      <c r="I366" s="31">
        <v>0</v>
      </c>
      <c r="J366" s="31">
        <v>0</v>
      </c>
      <c r="K366" s="31">
        <v>0</v>
      </c>
      <c r="L366" s="31">
        <v>100</v>
      </c>
      <c r="M366" s="31">
        <v>2520</v>
      </c>
    </row>
    <row r="367" spans="1:13" x14ac:dyDescent="0.25">
      <c r="A367">
        <v>20020002</v>
      </c>
      <c r="B367" t="s">
        <v>131</v>
      </c>
      <c r="C367" t="s">
        <v>5398</v>
      </c>
      <c r="D367" t="s">
        <v>5469</v>
      </c>
      <c r="E367" t="s">
        <v>276</v>
      </c>
      <c r="F367" s="31">
        <v>32.04</v>
      </c>
      <c r="G367" s="31">
        <v>1345.53</v>
      </c>
      <c r="H367" s="31">
        <v>0</v>
      </c>
      <c r="I367" s="31">
        <v>0</v>
      </c>
      <c r="J367" s="31">
        <v>0</v>
      </c>
      <c r="K367" s="31">
        <v>0</v>
      </c>
      <c r="L367" s="31">
        <v>100</v>
      </c>
      <c r="M367" s="31">
        <v>1246</v>
      </c>
    </row>
    <row r="368" spans="1:13" x14ac:dyDescent="0.25">
      <c r="A368">
        <v>20020002</v>
      </c>
      <c r="B368" t="s">
        <v>427</v>
      </c>
      <c r="C368" t="s">
        <v>6366</v>
      </c>
      <c r="D368" t="s">
        <v>6421</v>
      </c>
      <c r="E368" t="s">
        <v>1380</v>
      </c>
      <c r="F368" s="31">
        <v>83.77</v>
      </c>
      <c r="G368" s="31">
        <v>3618.3892000000001</v>
      </c>
      <c r="H368" s="31">
        <v>0</v>
      </c>
      <c r="I368" s="31">
        <v>0</v>
      </c>
      <c r="J368" s="31">
        <v>0</v>
      </c>
      <c r="K368" s="31">
        <v>0</v>
      </c>
      <c r="L368" s="31">
        <v>100</v>
      </c>
      <c r="M368" s="31">
        <v>3518</v>
      </c>
    </row>
    <row r="369" spans="1:13" x14ac:dyDescent="0.25">
      <c r="A369">
        <v>20020002</v>
      </c>
      <c r="B369" t="s">
        <v>762</v>
      </c>
      <c r="C369" t="s">
        <v>6541</v>
      </c>
      <c r="D369" t="s">
        <v>6560</v>
      </c>
      <c r="E369" t="s">
        <v>276</v>
      </c>
      <c r="F369" s="31">
        <v>43.610000000000007</v>
      </c>
      <c r="G369" s="31">
        <v>1998.8677</v>
      </c>
      <c r="H369" s="31">
        <v>0</v>
      </c>
      <c r="I369" s="31">
        <v>0</v>
      </c>
      <c r="J369" s="31">
        <v>0</v>
      </c>
      <c r="K369" s="31">
        <v>0</v>
      </c>
      <c r="L369" s="31">
        <v>100</v>
      </c>
      <c r="M369" s="31">
        <v>1899</v>
      </c>
    </row>
    <row r="370" spans="1:13" x14ac:dyDescent="0.25">
      <c r="A370">
        <v>20020002</v>
      </c>
      <c r="B370" t="s">
        <v>952</v>
      </c>
      <c r="C370" t="s">
        <v>739</v>
      </c>
      <c r="D370" t="s">
        <v>7013</v>
      </c>
      <c r="E370" t="s">
        <v>276</v>
      </c>
      <c r="F370" s="31">
        <v>82.399999999999991</v>
      </c>
      <c r="G370" s="31">
        <v>3506.3376000000003</v>
      </c>
      <c r="H370" s="31">
        <v>0</v>
      </c>
      <c r="I370" s="31">
        <v>0</v>
      </c>
      <c r="J370" s="31">
        <v>0</v>
      </c>
      <c r="K370" s="31">
        <v>0</v>
      </c>
      <c r="L370" s="31">
        <v>100</v>
      </c>
      <c r="M370" s="31">
        <v>3406</v>
      </c>
    </row>
    <row r="371" spans="1:13" x14ac:dyDescent="0.25">
      <c r="A371">
        <v>20020002</v>
      </c>
      <c r="B371" t="s">
        <v>957</v>
      </c>
      <c r="C371" t="s">
        <v>6990</v>
      </c>
      <c r="D371" t="s">
        <v>7014</v>
      </c>
      <c r="E371" t="s">
        <v>276</v>
      </c>
      <c r="F371" s="31">
        <v>45.62</v>
      </c>
      <c r="G371" s="31">
        <v>1992.3386</v>
      </c>
      <c r="H371" s="31">
        <v>0</v>
      </c>
      <c r="I371" s="31">
        <v>0</v>
      </c>
      <c r="J371" s="31">
        <v>0</v>
      </c>
      <c r="K371" s="31">
        <v>0</v>
      </c>
      <c r="L371" s="31">
        <v>100</v>
      </c>
      <c r="M371" s="31">
        <v>1892</v>
      </c>
    </row>
    <row r="372" spans="1:13" x14ac:dyDescent="0.25">
      <c r="A372">
        <v>20020002</v>
      </c>
      <c r="B372" t="s">
        <v>1147</v>
      </c>
      <c r="C372" t="s">
        <v>7733</v>
      </c>
      <c r="D372" t="s">
        <v>7775</v>
      </c>
      <c r="E372" t="s">
        <v>276</v>
      </c>
      <c r="F372" s="31">
        <v>4.7699999999999996</v>
      </c>
      <c r="G372" s="31">
        <v>219.0384</v>
      </c>
      <c r="H372" s="31">
        <v>0</v>
      </c>
      <c r="I372" s="31">
        <v>0</v>
      </c>
      <c r="J372" s="31">
        <v>0</v>
      </c>
      <c r="K372" s="31">
        <v>0</v>
      </c>
      <c r="L372" s="31">
        <v>0</v>
      </c>
      <c r="M372" s="31">
        <v>219</v>
      </c>
    </row>
    <row r="373" spans="1:13" x14ac:dyDescent="0.25">
      <c r="A373">
        <v>20020002</v>
      </c>
      <c r="B373" t="s">
        <v>1151</v>
      </c>
      <c r="C373" t="s">
        <v>8784</v>
      </c>
      <c r="D373" t="s">
        <v>8835</v>
      </c>
      <c r="E373" t="s">
        <v>279</v>
      </c>
      <c r="F373" s="31">
        <v>35.400000000000006</v>
      </c>
      <c r="G373" s="31">
        <v>1438.6534999999999</v>
      </c>
      <c r="H373" s="31">
        <v>0</v>
      </c>
      <c r="I373" s="31">
        <v>0</v>
      </c>
      <c r="J373" s="31">
        <v>0</v>
      </c>
      <c r="K373" s="31">
        <v>0</v>
      </c>
      <c r="L373" s="31">
        <v>50</v>
      </c>
      <c r="M373" s="31">
        <v>1389</v>
      </c>
    </row>
    <row r="374" spans="1:13" x14ac:dyDescent="0.25">
      <c r="A374">
        <v>20020002</v>
      </c>
      <c r="B374" t="s">
        <v>1242</v>
      </c>
      <c r="C374" t="s">
        <v>9095</v>
      </c>
      <c r="D374" t="s">
        <v>9129</v>
      </c>
      <c r="E374" t="s">
        <v>281</v>
      </c>
      <c r="F374" s="31">
        <v>14.600000000000001</v>
      </c>
      <c r="G374" s="31">
        <v>844.57659999999998</v>
      </c>
      <c r="H374" s="31">
        <v>0</v>
      </c>
      <c r="I374" s="31">
        <v>0</v>
      </c>
      <c r="J374" s="31">
        <v>0</v>
      </c>
      <c r="K374" s="31">
        <v>0</v>
      </c>
      <c r="L374" s="31">
        <v>50</v>
      </c>
      <c r="M374" s="31">
        <v>795</v>
      </c>
    </row>
    <row r="375" spans="1:13" x14ac:dyDescent="0.25">
      <c r="A375">
        <v>20020002</v>
      </c>
      <c r="B375" t="s">
        <v>1247</v>
      </c>
      <c r="C375" t="s">
        <v>5418</v>
      </c>
      <c r="D375" t="s">
        <v>9130</v>
      </c>
      <c r="E375" t="s">
        <v>279</v>
      </c>
      <c r="F375" s="31">
        <v>29.06</v>
      </c>
      <c r="G375" s="31">
        <v>1231.4508000000001</v>
      </c>
      <c r="H375" s="31">
        <v>0</v>
      </c>
      <c r="I375" s="31">
        <v>0</v>
      </c>
      <c r="J375" s="31">
        <v>0</v>
      </c>
      <c r="K375" s="31">
        <v>0</v>
      </c>
      <c r="L375" s="31">
        <v>100</v>
      </c>
      <c r="M375" s="31">
        <v>1131</v>
      </c>
    </row>
    <row r="376" spans="1:13" x14ac:dyDescent="0.25">
      <c r="A376">
        <v>20020002</v>
      </c>
      <c r="B376" t="s">
        <v>2067</v>
      </c>
      <c r="C376" t="s">
        <v>13062</v>
      </c>
      <c r="D376" t="s">
        <v>13082</v>
      </c>
      <c r="E376" t="s">
        <v>276</v>
      </c>
      <c r="F376" s="31">
        <v>21.130000000000003</v>
      </c>
      <c r="G376" s="31">
        <v>901.76959999999997</v>
      </c>
      <c r="H376" s="31">
        <v>0</v>
      </c>
      <c r="I376" s="31">
        <v>0</v>
      </c>
      <c r="J376" s="31">
        <v>0</v>
      </c>
      <c r="K376" s="31">
        <v>0</v>
      </c>
      <c r="L376" s="31">
        <v>35</v>
      </c>
      <c r="M376" s="31">
        <v>867</v>
      </c>
    </row>
    <row r="377" spans="1:13" x14ac:dyDescent="0.25">
      <c r="A377">
        <v>20020002</v>
      </c>
      <c r="B377" t="s">
        <v>2490</v>
      </c>
      <c r="C377" t="s">
        <v>14297</v>
      </c>
      <c r="D377" t="s">
        <v>14327</v>
      </c>
      <c r="E377" t="s">
        <v>279</v>
      </c>
      <c r="F377" s="31">
        <v>44.18</v>
      </c>
      <c r="G377" s="31">
        <v>1870.4497000000001</v>
      </c>
      <c r="H377" s="31">
        <v>0</v>
      </c>
      <c r="I377" s="31">
        <v>0</v>
      </c>
      <c r="J377" s="31">
        <v>0</v>
      </c>
      <c r="K377" s="31">
        <v>0</v>
      </c>
      <c r="L377" s="31">
        <v>100</v>
      </c>
      <c r="M377" s="31">
        <v>1770</v>
      </c>
    </row>
    <row r="378" spans="1:13" x14ac:dyDescent="0.25">
      <c r="A378">
        <v>20020002</v>
      </c>
      <c r="B378" t="s">
        <v>2594</v>
      </c>
      <c r="C378" t="s">
        <v>15492</v>
      </c>
      <c r="D378" t="s">
        <v>15540</v>
      </c>
      <c r="E378" t="s">
        <v>1032</v>
      </c>
      <c r="F378" s="31">
        <v>39.020000000000003</v>
      </c>
      <c r="G378" s="31">
        <v>1585.2887000000001</v>
      </c>
      <c r="H378" s="31">
        <v>0</v>
      </c>
      <c r="I378" s="31">
        <v>0</v>
      </c>
      <c r="J378" s="31">
        <v>0</v>
      </c>
      <c r="K378" s="31">
        <v>0</v>
      </c>
      <c r="L378" s="31">
        <v>100</v>
      </c>
      <c r="M378" s="31">
        <v>1485</v>
      </c>
    </row>
    <row r="379" spans="1:13" x14ac:dyDescent="0.25">
      <c r="A379">
        <v>20020002</v>
      </c>
      <c r="B379" t="s">
        <v>2801</v>
      </c>
      <c r="C379" t="s">
        <v>15493</v>
      </c>
      <c r="D379" t="s">
        <v>15541</v>
      </c>
      <c r="E379" t="s">
        <v>280</v>
      </c>
      <c r="F379" s="31">
        <v>28.19</v>
      </c>
      <c r="G379" s="31">
        <v>1106.2308</v>
      </c>
      <c r="H379" s="31">
        <v>0</v>
      </c>
      <c r="I379" s="31">
        <v>0</v>
      </c>
      <c r="J379" s="31">
        <v>0</v>
      </c>
      <c r="K379" s="31">
        <v>0</v>
      </c>
      <c r="L379" s="31">
        <v>0</v>
      </c>
      <c r="M379" s="31">
        <v>1106</v>
      </c>
    </row>
    <row r="380" spans="1:13" x14ac:dyDescent="0.25">
      <c r="A380">
        <v>20020002</v>
      </c>
      <c r="B380" t="s">
        <v>2802</v>
      </c>
      <c r="C380">
        <v>0</v>
      </c>
      <c r="D380">
        <v>0</v>
      </c>
      <c r="E380">
        <v>0</v>
      </c>
      <c r="F380" s="31">
        <v>2.7</v>
      </c>
      <c r="G380" s="31">
        <v>108.7328</v>
      </c>
      <c r="H380" s="31">
        <v>0</v>
      </c>
      <c r="I380" s="31">
        <v>0</v>
      </c>
      <c r="J380" s="31">
        <v>0</v>
      </c>
      <c r="K380" s="31">
        <v>0</v>
      </c>
      <c r="L380" s="31">
        <v>0</v>
      </c>
      <c r="M380" s="31">
        <v>109</v>
      </c>
    </row>
    <row r="381" spans="1:13" x14ac:dyDescent="0.25">
      <c r="A381" t="s">
        <v>16439</v>
      </c>
      <c r="F381" s="31">
        <v>2066.7799999999997</v>
      </c>
      <c r="G381" s="31">
        <v>88417.284700000033</v>
      </c>
      <c r="H381" s="31">
        <v>0</v>
      </c>
      <c r="I381" s="31">
        <v>0</v>
      </c>
      <c r="J381" s="31">
        <v>0</v>
      </c>
      <c r="K381" s="31">
        <v>0</v>
      </c>
      <c r="L381" s="31">
        <v>2335</v>
      </c>
      <c r="M381" s="31">
        <v>86082</v>
      </c>
    </row>
    <row r="382" spans="1:13" x14ac:dyDescent="0.25">
      <c r="A382">
        <v>20020003</v>
      </c>
      <c r="B382" t="s">
        <v>17</v>
      </c>
      <c r="C382" t="s">
        <v>840</v>
      </c>
      <c r="D382" t="s">
        <v>841</v>
      </c>
      <c r="E382" t="s">
        <v>277</v>
      </c>
      <c r="F382" s="31">
        <v>518.44000000000005</v>
      </c>
      <c r="G382" s="31">
        <v>22391.884200000004</v>
      </c>
      <c r="H382" s="31">
        <v>0</v>
      </c>
      <c r="I382" s="31">
        <v>3810</v>
      </c>
      <c r="J382" s="31">
        <v>0</v>
      </c>
      <c r="K382" s="31">
        <v>0</v>
      </c>
      <c r="L382" s="31">
        <v>1490.1800000000003</v>
      </c>
      <c r="M382" s="31">
        <v>17092</v>
      </c>
    </row>
    <row r="383" spans="1:13" x14ac:dyDescent="0.25">
      <c r="A383">
        <v>20020003</v>
      </c>
      <c r="B383" t="s">
        <v>1</v>
      </c>
      <c r="C383" t="s">
        <v>602</v>
      </c>
      <c r="D383" t="s">
        <v>848</v>
      </c>
      <c r="E383" t="s">
        <v>280</v>
      </c>
      <c r="F383" s="31">
        <v>16.400000000000002</v>
      </c>
      <c r="G383" s="31">
        <v>667.06449999999995</v>
      </c>
      <c r="H383" s="31">
        <v>0</v>
      </c>
      <c r="I383" s="31">
        <v>0</v>
      </c>
      <c r="J383" s="31">
        <v>0</v>
      </c>
      <c r="K383" s="31">
        <v>0</v>
      </c>
      <c r="L383" s="31">
        <v>0</v>
      </c>
      <c r="M383" s="31">
        <v>667</v>
      </c>
    </row>
    <row r="384" spans="1:13" x14ac:dyDescent="0.25">
      <c r="A384">
        <v>20020003</v>
      </c>
      <c r="B384" t="s">
        <v>19</v>
      </c>
      <c r="C384" t="s">
        <v>1171</v>
      </c>
      <c r="D384" t="s">
        <v>1172</v>
      </c>
      <c r="E384" t="s">
        <v>276</v>
      </c>
      <c r="F384" s="31">
        <v>117.48999999999998</v>
      </c>
      <c r="G384" s="31">
        <v>4683.8757999999998</v>
      </c>
      <c r="H384" s="31">
        <v>0</v>
      </c>
      <c r="I384" s="31">
        <v>0</v>
      </c>
      <c r="J384" s="31">
        <v>0</v>
      </c>
      <c r="K384" s="31">
        <v>0</v>
      </c>
      <c r="L384" s="31">
        <v>0</v>
      </c>
      <c r="M384" s="31">
        <v>4684</v>
      </c>
    </row>
    <row r="385" spans="1:13" x14ac:dyDescent="0.25">
      <c r="A385">
        <v>20020003</v>
      </c>
      <c r="B385" t="s">
        <v>41</v>
      </c>
      <c r="C385" t="s">
        <v>185</v>
      </c>
      <c r="D385" t="s">
        <v>1178</v>
      </c>
      <c r="E385" t="s">
        <v>276</v>
      </c>
      <c r="F385" s="31">
        <v>57.41</v>
      </c>
      <c r="G385" s="31">
        <v>2270.1642999999999</v>
      </c>
      <c r="H385" s="31">
        <v>0</v>
      </c>
      <c r="I385" s="31">
        <v>0</v>
      </c>
      <c r="J385" s="31">
        <v>0</v>
      </c>
      <c r="K385" s="31">
        <v>0</v>
      </c>
      <c r="L385" s="31">
        <v>0</v>
      </c>
      <c r="M385" s="31">
        <v>2270</v>
      </c>
    </row>
    <row r="386" spans="1:13" x14ac:dyDescent="0.25">
      <c r="A386">
        <v>20020003</v>
      </c>
      <c r="B386" t="s">
        <v>36</v>
      </c>
      <c r="C386" t="s">
        <v>1638</v>
      </c>
      <c r="D386" t="s">
        <v>1667</v>
      </c>
      <c r="E386" t="s">
        <v>1032</v>
      </c>
      <c r="F386" s="31">
        <v>21.729999999999997</v>
      </c>
      <c r="G386" s="31">
        <v>908.03399999999988</v>
      </c>
      <c r="H386" s="31">
        <v>0</v>
      </c>
      <c r="I386" s="31">
        <v>0</v>
      </c>
      <c r="J386" s="31">
        <v>0</v>
      </c>
      <c r="K386" s="31">
        <v>0</v>
      </c>
      <c r="L386" s="31">
        <v>0</v>
      </c>
      <c r="M386" s="31">
        <v>908</v>
      </c>
    </row>
    <row r="387" spans="1:13" x14ac:dyDescent="0.25">
      <c r="A387">
        <v>20020003</v>
      </c>
      <c r="B387" t="s">
        <v>40</v>
      </c>
      <c r="C387" t="s">
        <v>185</v>
      </c>
      <c r="D387" t="s">
        <v>2014</v>
      </c>
      <c r="E387" t="s">
        <v>277</v>
      </c>
      <c r="F387" s="31">
        <v>18.350000000000001</v>
      </c>
      <c r="G387" s="31">
        <v>931.77069999999992</v>
      </c>
      <c r="H387" s="31">
        <v>0</v>
      </c>
      <c r="I387" s="31">
        <v>0</v>
      </c>
      <c r="J387" s="31">
        <v>0</v>
      </c>
      <c r="K387" s="31">
        <v>0</v>
      </c>
      <c r="L387" s="31">
        <v>0</v>
      </c>
      <c r="M387" s="31">
        <v>932</v>
      </c>
    </row>
    <row r="388" spans="1:13" x14ac:dyDescent="0.25">
      <c r="A388">
        <v>20020003</v>
      </c>
      <c r="B388" t="s">
        <v>23</v>
      </c>
      <c r="C388" t="s">
        <v>2809</v>
      </c>
      <c r="D388" t="s">
        <v>2836</v>
      </c>
      <c r="E388" t="s">
        <v>2837</v>
      </c>
      <c r="F388" s="31">
        <v>93.730000000000018</v>
      </c>
      <c r="G388" s="31">
        <v>3810.0994000000001</v>
      </c>
      <c r="H388" s="31">
        <v>0</v>
      </c>
      <c r="I388" s="31">
        <v>0</v>
      </c>
      <c r="J388" s="31">
        <v>0</v>
      </c>
      <c r="K388" s="31">
        <v>0</v>
      </c>
      <c r="L388" s="31">
        <v>0</v>
      </c>
      <c r="M388" s="31">
        <v>3810</v>
      </c>
    </row>
    <row r="389" spans="1:13" x14ac:dyDescent="0.25">
      <c r="A389">
        <v>20020003</v>
      </c>
      <c r="B389" t="s">
        <v>27</v>
      </c>
      <c r="C389" t="s">
        <v>562</v>
      </c>
      <c r="D389" t="s">
        <v>10281</v>
      </c>
      <c r="E389" t="s">
        <v>277</v>
      </c>
      <c r="F389" s="31">
        <v>19.690000000000001</v>
      </c>
      <c r="G389" s="31">
        <v>1046.5941999999998</v>
      </c>
      <c r="H389" s="31">
        <v>0</v>
      </c>
      <c r="I389" s="31">
        <v>0</v>
      </c>
      <c r="J389" s="31">
        <v>0</v>
      </c>
      <c r="K389" s="31">
        <v>0</v>
      </c>
      <c r="L389" s="31">
        <v>0</v>
      </c>
      <c r="M389" s="31">
        <v>1047</v>
      </c>
    </row>
    <row r="390" spans="1:13" x14ac:dyDescent="0.25">
      <c r="A390">
        <v>20020003</v>
      </c>
      <c r="B390" t="s">
        <v>2</v>
      </c>
      <c r="C390" t="s">
        <v>10239</v>
      </c>
      <c r="D390" t="s">
        <v>10282</v>
      </c>
      <c r="E390" t="s">
        <v>276</v>
      </c>
      <c r="F390" s="31">
        <v>27.039999999999996</v>
      </c>
      <c r="G390" s="31">
        <v>1274.4647</v>
      </c>
      <c r="H390" s="31">
        <v>0</v>
      </c>
      <c r="I390" s="31">
        <v>0</v>
      </c>
      <c r="J390" s="31">
        <v>0</v>
      </c>
      <c r="K390" s="31">
        <v>0</v>
      </c>
      <c r="L390" s="31">
        <v>0</v>
      </c>
      <c r="M390" s="31">
        <v>1274</v>
      </c>
    </row>
    <row r="391" spans="1:13" x14ac:dyDescent="0.25">
      <c r="A391" t="s">
        <v>16440</v>
      </c>
      <c r="F391" s="31">
        <v>890.28000000000009</v>
      </c>
      <c r="G391" s="31">
        <v>37983.951800000003</v>
      </c>
      <c r="H391" s="31">
        <v>0</v>
      </c>
      <c r="I391" s="31">
        <v>3810</v>
      </c>
      <c r="J391" s="31">
        <v>0</v>
      </c>
      <c r="K391" s="31">
        <v>0</v>
      </c>
      <c r="L391" s="31">
        <v>1490.1800000000003</v>
      </c>
      <c r="M391" s="31">
        <v>32684</v>
      </c>
    </row>
    <row r="392" spans="1:13" x14ac:dyDescent="0.25">
      <c r="A392">
        <v>20020004</v>
      </c>
      <c r="B392" t="s">
        <v>17</v>
      </c>
      <c r="C392" t="s">
        <v>771</v>
      </c>
      <c r="D392" t="s">
        <v>772</v>
      </c>
      <c r="E392" t="s">
        <v>280</v>
      </c>
      <c r="F392" s="31">
        <v>26.35</v>
      </c>
      <c r="G392" s="31">
        <v>984.23929999999984</v>
      </c>
      <c r="H392" s="31">
        <v>0</v>
      </c>
      <c r="I392" s="31">
        <v>0</v>
      </c>
      <c r="J392" s="31">
        <v>0</v>
      </c>
      <c r="K392" s="31">
        <v>0</v>
      </c>
      <c r="L392" s="31">
        <v>44.420000000000073</v>
      </c>
      <c r="M392" s="31">
        <v>940</v>
      </c>
    </row>
    <row r="393" spans="1:13" x14ac:dyDescent="0.25">
      <c r="A393">
        <v>20020004</v>
      </c>
      <c r="B393" t="s">
        <v>1</v>
      </c>
      <c r="C393" t="s">
        <v>1026</v>
      </c>
      <c r="D393" t="s">
        <v>1027</v>
      </c>
      <c r="E393" t="s">
        <v>274</v>
      </c>
      <c r="F393" s="31">
        <v>22.92</v>
      </c>
      <c r="G393" s="31">
        <v>1038.0333000000001</v>
      </c>
      <c r="H393" s="31">
        <v>0</v>
      </c>
      <c r="I393" s="31">
        <v>0</v>
      </c>
      <c r="J393" s="31">
        <v>0</v>
      </c>
      <c r="K393" s="31">
        <v>0</v>
      </c>
      <c r="L393" s="31">
        <v>0</v>
      </c>
      <c r="M393" s="31">
        <v>1038</v>
      </c>
    </row>
    <row r="394" spans="1:13" x14ac:dyDescent="0.25">
      <c r="A394">
        <v>20020004</v>
      </c>
      <c r="B394" t="s">
        <v>18</v>
      </c>
      <c r="C394" t="s">
        <v>1030</v>
      </c>
      <c r="D394" t="s">
        <v>1031</v>
      </c>
      <c r="E394" t="s">
        <v>1032</v>
      </c>
      <c r="F394" s="31">
        <v>18.18</v>
      </c>
      <c r="G394" s="31">
        <v>738.16309999999999</v>
      </c>
      <c r="H394" s="31">
        <v>0</v>
      </c>
      <c r="I394" s="31">
        <v>0</v>
      </c>
      <c r="J394" s="31">
        <v>0</v>
      </c>
      <c r="K394" s="31">
        <v>0</v>
      </c>
      <c r="L394" s="31">
        <v>0</v>
      </c>
      <c r="M394" s="31">
        <v>738</v>
      </c>
    </row>
    <row r="395" spans="1:13" x14ac:dyDescent="0.25">
      <c r="A395">
        <v>20020004</v>
      </c>
      <c r="B395" t="s">
        <v>19</v>
      </c>
      <c r="C395" t="s">
        <v>1035</v>
      </c>
      <c r="D395" t="s">
        <v>1036</v>
      </c>
      <c r="E395" t="s">
        <v>278</v>
      </c>
      <c r="F395" s="31">
        <v>44.190000000000005</v>
      </c>
      <c r="G395" s="31">
        <v>1569.1025</v>
      </c>
      <c r="H395" s="31">
        <v>0</v>
      </c>
      <c r="I395" s="31">
        <v>0</v>
      </c>
      <c r="J395" s="31">
        <v>0</v>
      </c>
      <c r="K395" s="31">
        <v>0</v>
      </c>
      <c r="L395" s="31">
        <v>0</v>
      </c>
      <c r="M395" s="31">
        <v>1569</v>
      </c>
    </row>
    <row r="396" spans="1:13" x14ac:dyDescent="0.25">
      <c r="A396">
        <v>20020004</v>
      </c>
      <c r="B396" t="s">
        <v>20</v>
      </c>
      <c r="C396" t="s">
        <v>1039</v>
      </c>
      <c r="D396" t="s">
        <v>1040</v>
      </c>
      <c r="E396" t="s">
        <v>274</v>
      </c>
      <c r="F396" s="31">
        <v>21.85</v>
      </c>
      <c r="G396" s="31">
        <v>826.3334000000001</v>
      </c>
      <c r="H396" s="31">
        <v>0</v>
      </c>
      <c r="I396" s="31">
        <v>0</v>
      </c>
      <c r="J396" s="31">
        <v>0</v>
      </c>
      <c r="K396" s="31">
        <v>0</v>
      </c>
      <c r="L396" s="31">
        <v>0</v>
      </c>
      <c r="M396" s="31">
        <v>826</v>
      </c>
    </row>
    <row r="397" spans="1:13" x14ac:dyDescent="0.25">
      <c r="A397">
        <v>20020004</v>
      </c>
      <c r="B397" t="s">
        <v>36</v>
      </c>
      <c r="C397" t="s">
        <v>1568</v>
      </c>
      <c r="D397" t="s">
        <v>2003</v>
      </c>
      <c r="E397" t="s">
        <v>276</v>
      </c>
      <c r="F397" s="31">
        <v>108.63</v>
      </c>
      <c r="G397" s="31">
        <v>4788.0074999999997</v>
      </c>
      <c r="H397" s="31">
        <v>0</v>
      </c>
      <c r="I397" s="31">
        <v>0</v>
      </c>
      <c r="J397" s="31">
        <v>0</v>
      </c>
      <c r="K397" s="31">
        <v>0</v>
      </c>
      <c r="L397" s="31">
        <v>0</v>
      </c>
      <c r="M397" s="31">
        <v>4788</v>
      </c>
    </row>
    <row r="398" spans="1:13" x14ac:dyDescent="0.25">
      <c r="A398">
        <v>20020004</v>
      </c>
      <c r="B398" t="s">
        <v>40</v>
      </c>
      <c r="C398" t="s">
        <v>1071</v>
      </c>
      <c r="D398" t="s">
        <v>1072</v>
      </c>
      <c r="E398" t="s">
        <v>277</v>
      </c>
      <c r="F398" s="31">
        <v>23.56</v>
      </c>
      <c r="G398" s="31">
        <v>996.31060000000002</v>
      </c>
      <c r="H398" s="31">
        <v>0</v>
      </c>
      <c r="I398" s="31">
        <v>0</v>
      </c>
      <c r="J398" s="31">
        <v>0</v>
      </c>
      <c r="K398" s="31">
        <v>0</v>
      </c>
      <c r="L398" s="31">
        <v>0</v>
      </c>
      <c r="M398" s="31">
        <v>996</v>
      </c>
    </row>
    <row r="399" spans="1:13" x14ac:dyDescent="0.25">
      <c r="A399">
        <v>20020004</v>
      </c>
      <c r="B399" t="s">
        <v>23</v>
      </c>
      <c r="C399" t="s">
        <v>1075</v>
      </c>
      <c r="D399" t="s">
        <v>1076</v>
      </c>
      <c r="E399" t="s">
        <v>1032</v>
      </c>
      <c r="F399" s="31">
        <v>27.36</v>
      </c>
      <c r="G399" s="31">
        <v>988.08119999999985</v>
      </c>
      <c r="H399" s="31">
        <v>0</v>
      </c>
      <c r="I399" s="31">
        <v>0</v>
      </c>
      <c r="J399" s="31">
        <v>0</v>
      </c>
      <c r="K399" s="31">
        <v>0</v>
      </c>
      <c r="L399" s="31">
        <v>0</v>
      </c>
      <c r="M399" s="31">
        <v>988</v>
      </c>
    </row>
    <row r="400" spans="1:13" x14ac:dyDescent="0.25">
      <c r="A400">
        <v>20020004</v>
      </c>
      <c r="B400" t="s">
        <v>26</v>
      </c>
      <c r="C400" t="s">
        <v>1086</v>
      </c>
      <c r="D400" t="s">
        <v>1087</v>
      </c>
      <c r="E400" t="s">
        <v>278</v>
      </c>
      <c r="F400" s="31">
        <v>4.41</v>
      </c>
      <c r="G400" s="31">
        <v>188.65559999999999</v>
      </c>
      <c r="H400" s="31">
        <v>0</v>
      </c>
      <c r="I400" s="31">
        <v>0</v>
      </c>
      <c r="J400" s="31">
        <v>0</v>
      </c>
      <c r="K400" s="31">
        <v>0</v>
      </c>
      <c r="L400" s="31">
        <v>0</v>
      </c>
      <c r="M400" s="31">
        <v>189</v>
      </c>
    </row>
    <row r="401" spans="1:13" x14ac:dyDescent="0.25">
      <c r="A401">
        <v>20020004</v>
      </c>
      <c r="B401" t="s">
        <v>2</v>
      </c>
      <c r="C401" t="s">
        <v>1984</v>
      </c>
      <c r="D401" t="s">
        <v>2004</v>
      </c>
      <c r="E401" t="s">
        <v>278</v>
      </c>
      <c r="F401" s="31">
        <v>16.95</v>
      </c>
      <c r="G401" s="31">
        <v>1018.5663999999998</v>
      </c>
      <c r="H401" s="31">
        <v>0</v>
      </c>
      <c r="I401" s="31">
        <v>0</v>
      </c>
      <c r="J401" s="31">
        <v>0</v>
      </c>
      <c r="K401" s="31">
        <v>0</v>
      </c>
      <c r="L401" s="31">
        <v>0</v>
      </c>
      <c r="M401" s="31">
        <v>1019</v>
      </c>
    </row>
    <row r="402" spans="1:13" x14ac:dyDescent="0.25">
      <c r="A402">
        <v>20020004</v>
      </c>
      <c r="B402" t="s">
        <v>38</v>
      </c>
      <c r="C402" t="s">
        <v>1771</v>
      </c>
      <c r="D402" t="s">
        <v>3095</v>
      </c>
      <c r="E402" t="s">
        <v>279</v>
      </c>
      <c r="F402" s="31">
        <v>13.21</v>
      </c>
      <c r="G402" s="31">
        <v>478.02589999999998</v>
      </c>
      <c r="H402" s="31">
        <v>0</v>
      </c>
      <c r="I402" s="31">
        <v>0</v>
      </c>
      <c r="J402" s="31">
        <v>0</v>
      </c>
      <c r="K402" s="31">
        <v>0</v>
      </c>
      <c r="L402" s="31">
        <v>0</v>
      </c>
      <c r="M402" s="31">
        <v>478</v>
      </c>
    </row>
    <row r="403" spans="1:13" x14ac:dyDescent="0.25">
      <c r="A403">
        <v>20020004</v>
      </c>
      <c r="B403" t="s">
        <v>30</v>
      </c>
      <c r="C403" t="s">
        <v>3136</v>
      </c>
      <c r="D403" t="s">
        <v>3169</v>
      </c>
      <c r="E403" t="s">
        <v>275</v>
      </c>
      <c r="F403" s="31">
        <v>41.690000000000005</v>
      </c>
      <c r="G403" s="31">
        <v>1762.0025000000001</v>
      </c>
      <c r="H403" s="31">
        <v>0</v>
      </c>
      <c r="I403" s="31">
        <v>0</v>
      </c>
      <c r="J403" s="31">
        <v>0</v>
      </c>
      <c r="K403" s="31">
        <v>0</v>
      </c>
      <c r="L403" s="31">
        <v>0</v>
      </c>
      <c r="M403" s="31">
        <v>1762</v>
      </c>
    </row>
    <row r="404" spans="1:13" x14ac:dyDescent="0.25">
      <c r="A404" t="s">
        <v>16441</v>
      </c>
      <c r="F404" s="31">
        <v>369.3</v>
      </c>
      <c r="G404" s="31">
        <v>15375.521300000002</v>
      </c>
      <c r="H404" s="31">
        <v>0</v>
      </c>
      <c r="I404" s="31">
        <v>0</v>
      </c>
      <c r="J404" s="31">
        <v>0</v>
      </c>
      <c r="K404" s="31">
        <v>0</v>
      </c>
      <c r="L404" s="31">
        <v>44.420000000000073</v>
      </c>
      <c r="M404" s="31">
        <v>15331</v>
      </c>
    </row>
    <row r="405" spans="1:13" x14ac:dyDescent="0.25">
      <c r="A405">
        <v>20020005</v>
      </c>
      <c r="B405" t="s">
        <v>1</v>
      </c>
      <c r="C405" t="s">
        <v>1350</v>
      </c>
      <c r="D405" t="s">
        <v>1381</v>
      </c>
      <c r="E405" t="s">
        <v>281</v>
      </c>
      <c r="F405" s="31">
        <v>19.239999999999998</v>
      </c>
      <c r="G405" s="31">
        <v>1026.6651999999999</v>
      </c>
      <c r="H405" s="31">
        <v>0</v>
      </c>
      <c r="I405" s="31">
        <v>0</v>
      </c>
      <c r="J405" s="31">
        <v>0</v>
      </c>
      <c r="K405" s="31">
        <v>0</v>
      </c>
      <c r="L405" s="31">
        <v>14</v>
      </c>
      <c r="M405" s="31">
        <v>1013</v>
      </c>
    </row>
    <row r="406" spans="1:13" x14ac:dyDescent="0.25">
      <c r="A406">
        <v>20020005</v>
      </c>
      <c r="B406" t="s">
        <v>20</v>
      </c>
      <c r="C406" t="s">
        <v>1353</v>
      </c>
      <c r="D406" t="s">
        <v>1384</v>
      </c>
      <c r="E406" t="s">
        <v>281</v>
      </c>
      <c r="F406" s="31">
        <v>37</v>
      </c>
      <c r="G406" s="31">
        <v>1372.0666000000003</v>
      </c>
      <c r="H406" s="31">
        <v>0</v>
      </c>
      <c r="I406" s="31">
        <v>0</v>
      </c>
      <c r="J406" s="31">
        <v>0</v>
      </c>
      <c r="K406" s="31">
        <v>0</v>
      </c>
      <c r="L406" s="31">
        <v>0</v>
      </c>
      <c r="M406" s="31">
        <v>1372</v>
      </c>
    </row>
    <row r="407" spans="1:13" x14ac:dyDescent="0.25">
      <c r="A407">
        <v>20020005</v>
      </c>
      <c r="B407" t="s">
        <v>36</v>
      </c>
      <c r="C407" t="s">
        <v>1355</v>
      </c>
      <c r="D407" t="s">
        <v>1386</v>
      </c>
      <c r="E407" t="s">
        <v>281</v>
      </c>
      <c r="F407" s="31">
        <v>57.42</v>
      </c>
      <c r="G407" s="31">
        <v>2078.7350000000001</v>
      </c>
      <c r="H407" s="31">
        <v>0</v>
      </c>
      <c r="I407" s="31">
        <v>0</v>
      </c>
      <c r="J407" s="31">
        <v>0</v>
      </c>
      <c r="K407" s="31">
        <v>0</v>
      </c>
      <c r="L407" s="31">
        <v>0</v>
      </c>
      <c r="M407" s="31">
        <v>2079</v>
      </c>
    </row>
    <row r="408" spans="1:13" x14ac:dyDescent="0.25">
      <c r="A408">
        <v>20020005</v>
      </c>
      <c r="B408" t="s">
        <v>24</v>
      </c>
      <c r="C408" t="s">
        <v>1477</v>
      </c>
      <c r="D408" t="s">
        <v>1521</v>
      </c>
      <c r="E408" t="s">
        <v>281</v>
      </c>
      <c r="F408" s="31">
        <v>25.04</v>
      </c>
      <c r="G408" s="31">
        <v>952.71599999999989</v>
      </c>
      <c r="H408" s="31">
        <v>0</v>
      </c>
      <c r="I408" s="31">
        <v>0</v>
      </c>
      <c r="J408" s="31">
        <v>0</v>
      </c>
      <c r="K408" s="31">
        <v>0</v>
      </c>
      <c r="L408" s="31">
        <v>0</v>
      </c>
      <c r="M408" s="31">
        <v>953</v>
      </c>
    </row>
    <row r="409" spans="1:13" x14ac:dyDescent="0.25">
      <c r="A409">
        <v>20020005</v>
      </c>
      <c r="B409" t="s">
        <v>2</v>
      </c>
      <c r="C409" t="s">
        <v>1642</v>
      </c>
      <c r="D409" t="s">
        <v>1671</v>
      </c>
      <c r="E409" t="s">
        <v>281</v>
      </c>
      <c r="F409" s="31">
        <v>26.500000000000004</v>
      </c>
      <c r="G409" s="31">
        <v>1035.9258</v>
      </c>
      <c r="H409" s="31">
        <v>0</v>
      </c>
      <c r="I409" s="31">
        <v>0</v>
      </c>
      <c r="J409" s="31">
        <v>0</v>
      </c>
      <c r="K409" s="31">
        <v>0</v>
      </c>
      <c r="L409" s="31">
        <v>0</v>
      </c>
      <c r="M409" s="31">
        <v>1036</v>
      </c>
    </row>
    <row r="410" spans="1:13" x14ac:dyDescent="0.25">
      <c r="A410">
        <v>20020005</v>
      </c>
      <c r="B410" t="s">
        <v>3</v>
      </c>
      <c r="C410" t="s">
        <v>1643</v>
      </c>
      <c r="D410" t="s">
        <v>1672</v>
      </c>
      <c r="E410" t="s">
        <v>281</v>
      </c>
      <c r="F410" s="31">
        <v>16.86</v>
      </c>
      <c r="G410" s="31">
        <v>1104.0720000000001</v>
      </c>
      <c r="H410" s="31">
        <v>0</v>
      </c>
      <c r="I410" s="31">
        <v>0</v>
      </c>
      <c r="J410" s="31">
        <v>0</v>
      </c>
      <c r="K410" s="31">
        <v>0</v>
      </c>
      <c r="L410" s="31">
        <v>0</v>
      </c>
      <c r="M410" s="31">
        <v>1104</v>
      </c>
    </row>
    <row r="411" spans="1:13" x14ac:dyDescent="0.25">
      <c r="A411">
        <v>20020005</v>
      </c>
      <c r="B411" t="s">
        <v>29</v>
      </c>
      <c r="C411" t="s">
        <v>1566</v>
      </c>
      <c r="D411" t="s">
        <v>1585</v>
      </c>
      <c r="E411" t="s">
        <v>281</v>
      </c>
      <c r="F411" s="31">
        <v>14.44</v>
      </c>
      <c r="G411" s="31">
        <v>638.14059999999995</v>
      </c>
      <c r="H411" s="31">
        <v>0</v>
      </c>
      <c r="I411" s="31">
        <v>0</v>
      </c>
      <c r="J411" s="31">
        <v>0</v>
      </c>
      <c r="K411" s="31">
        <v>0</v>
      </c>
      <c r="L411" s="31">
        <v>0</v>
      </c>
      <c r="M411" s="31">
        <v>638</v>
      </c>
    </row>
    <row r="412" spans="1:13" x14ac:dyDescent="0.25">
      <c r="A412">
        <v>20020005</v>
      </c>
      <c r="B412" t="s">
        <v>5</v>
      </c>
      <c r="C412" t="s">
        <v>1567</v>
      </c>
      <c r="D412" t="s">
        <v>1586</v>
      </c>
      <c r="E412" t="s">
        <v>1284</v>
      </c>
      <c r="F412" s="31">
        <v>20</v>
      </c>
      <c r="G412" s="31">
        <v>819.40359999999987</v>
      </c>
      <c r="H412" s="31">
        <v>0</v>
      </c>
      <c r="I412" s="31">
        <v>0</v>
      </c>
      <c r="J412" s="31">
        <v>0</v>
      </c>
      <c r="K412" s="31">
        <v>0</v>
      </c>
      <c r="L412" s="31">
        <v>0</v>
      </c>
      <c r="M412" s="31">
        <v>819</v>
      </c>
    </row>
    <row r="413" spans="1:13" x14ac:dyDescent="0.25">
      <c r="A413">
        <v>20020005</v>
      </c>
      <c r="B413" t="s">
        <v>6</v>
      </c>
      <c r="C413" t="s">
        <v>8579</v>
      </c>
      <c r="D413" t="s">
        <v>7642</v>
      </c>
      <c r="E413" t="s">
        <v>275</v>
      </c>
      <c r="F413" s="31">
        <v>2.36</v>
      </c>
      <c r="G413" s="31">
        <v>114.5072</v>
      </c>
      <c r="H413" s="31">
        <v>0</v>
      </c>
      <c r="I413" s="31">
        <v>0</v>
      </c>
      <c r="J413" s="31">
        <v>0</v>
      </c>
      <c r="K413" s="31">
        <v>0</v>
      </c>
      <c r="L413" s="31">
        <v>0</v>
      </c>
      <c r="M413" s="31">
        <v>115</v>
      </c>
    </row>
    <row r="414" spans="1:13" x14ac:dyDescent="0.25">
      <c r="A414">
        <v>20020005</v>
      </c>
      <c r="B414" t="s">
        <v>31</v>
      </c>
      <c r="C414" t="s">
        <v>3137</v>
      </c>
      <c r="D414" t="s">
        <v>3170</v>
      </c>
      <c r="E414" t="s">
        <v>281</v>
      </c>
      <c r="F414" s="31">
        <v>39.459999999999994</v>
      </c>
      <c r="G414" s="31">
        <v>1535.8384000000001</v>
      </c>
      <c r="H414" s="31">
        <v>0</v>
      </c>
      <c r="I414" s="31">
        <v>0</v>
      </c>
      <c r="J414" s="31">
        <v>0</v>
      </c>
      <c r="K414" s="31">
        <v>0</v>
      </c>
      <c r="L414" s="31">
        <v>0</v>
      </c>
      <c r="M414" s="31">
        <v>1536</v>
      </c>
    </row>
    <row r="415" spans="1:13" x14ac:dyDescent="0.25">
      <c r="A415">
        <v>20020005</v>
      </c>
      <c r="B415" t="s">
        <v>32</v>
      </c>
      <c r="C415" t="s">
        <v>3090</v>
      </c>
      <c r="D415" t="s">
        <v>3099</v>
      </c>
      <c r="E415" t="s">
        <v>281</v>
      </c>
      <c r="F415" s="31">
        <v>13.6</v>
      </c>
      <c r="G415" s="31">
        <v>644.44659999999988</v>
      </c>
      <c r="H415" s="31">
        <v>0</v>
      </c>
      <c r="I415" s="31">
        <v>0</v>
      </c>
      <c r="J415" s="31">
        <v>0</v>
      </c>
      <c r="K415" s="31">
        <v>0</v>
      </c>
      <c r="L415" s="31">
        <v>0</v>
      </c>
      <c r="M415" s="31">
        <v>644</v>
      </c>
    </row>
    <row r="416" spans="1:13" x14ac:dyDescent="0.25">
      <c r="A416">
        <v>20020005</v>
      </c>
      <c r="B416" t="s">
        <v>129</v>
      </c>
      <c r="C416" t="s">
        <v>4948</v>
      </c>
      <c r="D416" t="s">
        <v>5002</v>
      </c>
      <c r="E416" t="s">
        <v>281</v>
      </c>
      <c r="F416" s="31">
        <v>27.619999999999997</v>
      </c>
      <c r="G416" s="31">
        <v>1056.6795999999999</v>
      </c>
      <c r="H416" s="31">
        <v>0</v>
      </c>
      <c r="I416" s="31">
        <v>0</v>
      </c>
      <c r="J416" s="31">
        <v>0</v>
      </c>
      <c r="K416" s="31">
        <v>0</v>
      </c>
      <c r="L416" s="31">
        <v>0</v>
      </c>
      <c r="M416" s="31">
        <v>1057</v>
      </c>
    </row>
    <row r="417" spans="1:13" x14ac:dyDescent="0.25">
      <c r="A417">
        <v>20020005</v>
      </c>
      <c r="B417" t="s">
        <v>425</v>
      </c>
      <c r="C417" t="s">
        <v>6537</v>
      </c>
      <c r="D417" t="s">
        <v>6557</v>
      </c>
      <c r="E417" t="s">
        <v>275</v>
      </c>
      <c r="F417" s="31">
        <v>27.9</v>
      </c>
      <c r="G417" s="31">
        <v>1017.7314</v>
      </c>
      <c r="H417" s="31">
        <v>0</v>
      </c>
      <c r="I417" s="31">
        <v>0</v>
      </c>
      <c r="J417" s="31">
        <v>0</v>
      </c>
      <c r="K417" s="31">
        <v>0</v>
      </c>
      <c r="L417" s="31">
        <v>0</v>
      </c>
      <c r="M417" s="31">
        <v>1018</v>
      </c>
    </row>
    <row r="418" spans="1:13" x14ac:dyDescent="0.25">
      <c r="A418">
        <v>20020005</v>
      </c>
      <c r="B418" t="s">
        <v>760</v>
      </c>
      <c r="C418" t="s">
        <v>10657</v>
      </c>
      <c r="D418" t="s">
        <v>10691</v>
      </c>
      <c r="E418" t="s">
        <v>274</v>
      </c>
      <c r="F418" s="31">
        <v>19.38</v>
      </c>
      <c r="G418" s="31">
        <v>791.34840000000008</v>
      </c>
      <c r="H418" s="31">
        <v>0</v>
      </c>
      <c r="I418" s="31">
        <v>0</v>
      </c>
      <c r="J418" s="31">
        <v>0</v>
      </c>
      <c r="K418" s="31">
        <v>0</v>
      </c>
      <c r="L418" s="31">
        <v>0</v>
      </c>
      <c r="M418" s="31">
        <v>791</v>
      </c>
    </row>
    <row r="419" spans="1:13" x14ac:dyDescent="0.25">
      <c r="A419">
        <v>20020005</v>
      </c>
      <c r="B419" t="s">
        <v>763</v>
      </c>
      <c r="C419" t="s">
        <v>13849</v>
      </c>
      <c r="D419" t="s">
        <v>13861</v>
      </c>
      <c r="E419" t="s">
        <v>1380</v>
      </c>
      <c r="F419" s="31">
        <v>46.899999999999991</v>
      </c>
      <c r="G419" s="31">
        <v>1985.7986000000008</v>
      </c>
      <c r="H419" s="31">
        <v>0</v>
      </c>
      <c r="I419" s="31">
        <v>0</v>
      </c>
      <c r="J419" s="31">
        <v>0</v>
      </c>
      <c r="K419" s="31">
        <v>0</v>
      </c>
      <c r="L419" s="31">
        <v>0</v>
      </c>
      <c r="M419" s="31">
        <v>1986</v>
      </c>
    </row>
    <row r="420" spans="1:13" x14ac:dyDescent="0.25">
      <c r="A420">
        <v>20020005</v>
      </c>
      <c r="B420" t="s">
        <v>952</v>
      </c>
      <c r="C420" t="s">
        <v>6997</v>
      </c>
      <c r="D420" t="s">
        <v>16163</v>
      </c>
      <c r="E420" t="s">
        <v>1380</v>
      </c>
      <c r="F420" s="31">
        <v>16.18</v>
      </c>
      <c r="G420" s="31">
        <v>687.86839999999995</v>
      </c>
      <c r="H420" s="31">
        <v>0</v>
      </c>
      <c r="I420" s="31">
        <v>0</v>
      </c>
      <c r="J420" s="31">
        <v>0</v>
      </c>
      <c r="K420" s="31">
        <v>0</v>
      </c>
      <c r="L420" s="31">
        <v>0</v>
      </c>
      <c r="M420" s="31">
        <v>688</v>
      </c>
    </row>
    <row r="421" spans="1:13" x14ac:dyDescent="0.25">
      <c r="A421" t="s">
        <v>16442</v>
      </c>
      <c r="F421" s="31">
        <v>409.9</v>
      </c>
      <c r="G421" s="31">
        <v>16861.9434</v>
      </c>
      <c r="H421" s="31">
        <v>0</v>
      </c>
      <c r="I421" s="31">
        <v>0</v>
      </c>
      <c r="J421" s="31">
        <v>0</v>
      </c>
      <c r="K421" s="31">
        <v>0</v>
      </c>
      <c r="L421" s="31">
        <v>14</v>
      </c>
      <c r="M421" s="31">
        <v>16849</v>
      </c>
    </row>
    <row r="422" spans="1:13" x14ac:dyDescent="0.25">
      <c r="A422">
        <v>20020006</v>
      </c>
      <c r="B422" t="s">
        <v>17</v>
      </c>
      <c r="C422" t="s">
        <v>1301</v>
      </c>
      <c r="D422" t="s">
        <v>1302</v>
      </c>
      <c r="E422" t="s">
        <v>267</v>
      </c>
      <c r="F422" s="31">
        <v>139.36000000000001</v>
      </c>
      <c r="G422" s="31">
        <v>5487.9968000000008</v>
      </c>
      <c r="H422" s="31">
        <v>0</v>
      </c>
      <c r="I422" s="31">
        <v>0</v>
      </c>
      <c r="J422" s="31">
        <v>0</v>
      </c>
      <c r="K422" s="31">
        <v>0</v>
      </c>
      <c r="L422" s="31">
        <v>3493.7499999999854</v>
      </c>
      <c r="M422" s="31">
        <v>1994</v>
      </c>
    </row>
    <row r="423" spans="1:13" x14ac:dyDescent="0.25">
      <c r="A423">
        <v>20020006</v>
      </c>
      <c r="B423" t="s">
        <v>20</v>
      </c>
      <c r="C423" t="s">
        <v>6985</v>
      </c>
      <c r="D423" t="s">
        <v>7006</v>
      </c>
      <c r="E423" t="s">
        <v>266</v>
      </c>
      <c r="F423" s="31">
        <v>2393.16</v>
      </c>
      <c r="G423" s="31">
        <v>94112.444100000008</v>
      </c>
      <c r="H423" s="31">
        <v>0</v>
      </c>
      <c r="I423" s="31">
        <v>0</v>
      </c>
      <c r="J423" s="31">
        <v>0</v>
      </c>
      <c r="K423" s="31">
        <v>0</v>
      </c>
      <c r="L423" s="31">
        <v>0</v>
      </c>
      <c r="M423" s="31">
        <v>94112</v>
      </c>
    </row>
    <row r="424" spans="1:13" x14ac:dyDescent="0.25">
      <c r="A424" t="s">
        <v>16443</v>
      </c>
      <c r="F424" s="31">
        <v>2532.52</v>
      </c>
      <c r="G424" s="31">
        <v>99600.440900000016</v>
      </c>
      <c r="H424" s="31">
        <v>0</v>
      </c>
      <c r="I424" s="31">
        <v>0</v>
      </c>
      <c r="J424" s="31">
        <v>0</v>
      </c>
      <c r="K424" s="31">
        <v>0</v>
      </c>
      <c r="L424" s="31">
        <v>3493.7499999999854</v>
      </c>
      <c r="M424" s="31">
        <v>96106</v>
      </c>
    </row>
    <row r="425" spans="1:13" x14ac:dyDescent="0.25">
      <c r="A425">
        <v>20020007</v>
      </c>
      <c r="B425" t="s">
        <v>0</v>
      </c>
      <c r="C425" t="s">
        <v>1752</v>
      </c>
      <c r="D425" t="s">
        <v>1784</v>
      </c>
      <c r="E425" t="s">
        <v>1691</v>
      </c>
      <c r="F425" s="31">
        <v>7.71</v>
      </c>
      <c r="G425" s="31">
        <v>458.7754000000001</v>
      </c>
      <c r="H425" s="31">
        <v>0</v>
      </c>
      <c r="I425" s="31">
        <v>0</v>
      </c>
      <c r="J425" s="31">
        <v>0</v>
      </c>
      <c r="K425" s="31">
        <v>0</v>
      </c>
      <c r="L425" s="31">
        <v>0</v>
      </c>
      <c r="M425" s="31">
        <v>459</v>
      </c>
    </row>
    <row r="426" spans="1:13" x14ac:dyDescent="0.25">
      <c r="A426">
        <v>20020007</v>
      </c>
      <c r="B426" t="s">
        <v>1</v>
      </c>
      <c r="C426" t="s">
        <v>1753</v>
      </c>
      <c r="D426" t="s">
        <v>1785</v>
      </c>
      <c r="E426" t="s">
        <v>1691</v>
      </c>
      <c r="F426" s="31">
        <v>22.08</v>
      </c>
      <c r="G426" s="31">
        <v>896.23490000000015</v>
      </c>
      <c r="H426" s="31">
        <v>0</v>
      </c>
      <c r="I426" s="31">
        <v>0</v>
      </c>
      <c r="J426" s="31">
        <v>0</v>
      </c>
      <c r="K426" s="31">
        <v>0</v>
      </c>
      <c r="L426" s="31">
        <v>0</v>
      </c>
      <c r="M426" s="31">
        <v>896</v>
      </c>
    </row>
    <row r="427" spans="1:13" x14ac:dyDescent="0.25">
      <c r="A427">
        <v>20020007</v>
      </c>
      <c r="B427" t="s">
        <v>36</v>
      </c>
      <c r="C427" t="s">
        <v>1758</v>
      </c>
      <c r="D427" t="s">
        <v>1790</v>
      </c>
      <c r="E427" t="s">
        <v>1691</v>
      </c>
      <c r="F427" s="31">
        <v>2.11</v>
      </c>
      <c r="G427" s="31">
        <v>73.554599999999994</v>
      </c>
      <c r="H427" s="31">
        <v>0</v>
      </c>
      <c r="I427" s="31">
        <v>0</v>
      </c>
      <c r="J427" s="31">
        <v>0</v>
      </c>
      <c r="K427" s="31">
        <v>0</v>
      </c>
      <c r="L427" s="31">
        <v>0</v>
      </c>
      <c r="M427" s="31">
        <v>74</v>
      </c>
    </row>
    <row r="428" spans="1:13" x14ac:dyDescent="0.25">
      <c r="A428">
        <v>20020007</v>
      </c>
      <c r="B428" t="s">
        <v>21</v>
      </c>
      <c r="C428" t="s">
        <v>1759</v>
      </c>
      <c r="D428" t="s">
        <v>1791</v>
      </c>
      <c r="E428" t="s">
        <v>1691</v>
      </c>
      <c r="F428" s="31">
        <v>16.57</v>
      </c>
      <c r="G428" s="31">
        <v>947.51619999999991</v>
      </c>
      <c r="H428" s="31">
        <v>0</v>
      </c>
      <c r="I428" s="31">
        <v>0</v>
      </c>
      <c r="J428" s="31">
        <v>0</v>
      </c>
      <c r="K428" s="31">
        <v>0</v>
      </c>
      <c r="L428" s="31">
        <v>0</v>
      </c>
      <c r="M428" s="31">
        <v>948</v>
      </c>
    </row>
    <row r="429" spans="1:13" x14ac:dyDescent="0.25">
      <c r="A429">
        <v>20020007</v>
      </c>
      <c r="B429" t="s">
        <v>23</v>
      </c>
      <c r="C429" t="s">
        <v>1762</v>
      </c>
      <c r="D429" t="s">
        <v>1794</v>
      </c>
      <c r="E429" t="s">
        <v>275</v>
      </c>
      <c r="F429" s="31">
        <v>13.430000000000001</v>
      </c>
      <c r="G429" s="31">
        <v>567.69769999999994</v>
      </c>
      <c r="H429" s="31">
        <v>0</v>
      </c>
      <c r="I429" s="31">
        <v>0</v>
      </c>
      <c r="J429" s="31">
        <v>0</v>
      </c>
      <c r="K429" s="31">
        <v>0</v>
      </c>
      <c r="L429" s="31">
        <v>0</v>
      </c>
      <c r="M429" s="31">
        <v>568</v>
      </c>
    </row>
    <row r="430" spans="1:13" x14ac:dyDescent="0.25">
      <c r="A430">
        <v>20020007</v>
      </c>
      <c r="B430" t="s">
        <v>25</v>
      </c>
      <c r="C430" t="s">
        <v>1987</v>
      </c>
      <c r="D430" t="s">
        <v>2008</v>
      </c>
      <c r="E430" t="s">
        <v>1284</v>
      </c>
      <c r="F430" s="31">
        <v>47.750000000000007</v>
      </c>
      <c r="G430" s="31">
        <v>2047.3049000000003</v>
      </c>
      <c r="H430" s="31">
        <v>0</v>
      </c>
      <c r="I430" s="31">
        <v>0</v>
      </c>
      <c r="J430" s="31">
        <v>0</v>
      </c>
      <c r="K430" s="31">
        <v>0</v>
      </c>
      <c r="L430" s="31">
        <v>0</v>
      </c>
      <c r="M430" s="31">
        <v>2047</v>
      </c>
    </row>
    <row r="431" spans="1:13" x14ac:dyDescent="0.25">
      <c r="A431">
        <v>20020007</v>
      </c>
      <c r="B431" t="s">
        <v>29</v>
      </c>
      <c r="C431" t="s">
        <v>2466</v>
      </c>
      <c r="D431" t="s">
        <v>2472</v>
      </c>
      <c r="E431" t="s">
        <v>275</v>
      </c>
      <c r="F431" s="31">
        <v>7.05</v>
      </c>
      <c r="G431" s="31">
        <v>284.8766</v>
      </c>
      <c r="H431" s="31">
        <v>0</v>
      </c>
      <c r="I431" s="31">
        <v>0</v>
      </c>
      <c r="J431" s="31">
        <v>0</v>
      </c>
      <c r="K431" s="31">
        <v>0</v>
      </c>
      <c r="L431" s="31">
        <v>0</v>
      </c>
      <c r="M431" s="31">
        <v>285</v>
      </c>
    </row>
    <row r="432" spans="1:13" x14ac:dyDescent="0.25">
      <c r="A432">
        <v>20020007</v>
      </c>
      <c r="B432" t="s">
        <v>39</v>
      </c>
      <c r="C432" t="s">
        <v>2501</v>
      </c>
      <c r="D432" t="s">
        <v>2525</v>
      </c>
      <c r="E432" t="s">
        <v>275</v>
      </c>
      <c r="F432" s="31">
        <v>15.63</v>
      </c>
      <c r="G432" s="31">
        <v>620.49310000000003</v>
      </c>
      <c r="H432" s="31">
        <v>0</v>
      </c>
      <c r="I432" s="31">
        <v>0</v>
      </c>
      <c r="J432" s="31">
        <v>0</v>
      </c>
      <c r="K432" s="31">
        <v>0</v>
      </c>
      <c r="L432" s="31">
        <v>0</v>
      </c>
      <c r="M432" s="31">
        <v>620</v>
      </c>
    </row>
    <row r="433" spans="1:13" x14ac:dyDescent="0.25">
      <c r="A433">
        <v>20020007</v>
      </c>
      <c r="B433" t="s">
        <v>31</v>
      </c>
      <c r="C433" t="s">
        <v>3001</v>
      </c>
      <c r="D433" t="s">
        <v>3002</v>
      </c>
      <c r="E433" t="s">
        <v>275</v>
      </c>
      <c r="F433" s="31">
        <v>34.709999999999994</v>
      </c>
      <c r="G433" s="31">
        <v>1555.4678000000001</v>
      </c>
      <c r="H433" s="31">
        <v>0</v>
      </c>
      <c r="I433" s="31">
        <v>0</v>
      </c>
      <c r="J433" s="31">
        <v>0</v>
      </c>
      <c r="K433" s="31">
        <v>0</v>
      </c>
      <c r="L433" s="31">
        <v>0</v>
      </c>
      <c r="M433" s="31">
        <v>1555</v>
      </c>
    </row>
    <row r="434" spans="1:13" x14ac:dyDescent="0.25">
      <c r="A434">
        <v>20020007</v>
      </c>
      <c r="B434" t="s">
        <v>32</v>
      </c>
      <c r="C434" t="s">
        <v>3273</v>
      </c>
      <c r="D434" t="s">
        <v>3301</v>
      </c>
      <c r="E434" t="s">
        <v>274</v>
      </c>
      <c r="F434" s="31">
        <v>18.52</v>
      </c>
      <c r="G434" s="31">
        <v>689.37150000000008</v>
      </c>
      <c r="H434" s="31">
        <v>0</v>
      </c>
      <c r="I434" s="31">
        <v>0</v>
      </c>
      <c r="J434" s="31">
        <v>0</v>
      </c>
      <c r="K434" s="31">
        <v>0</v>
      </c>
      <c r="L434" s="31">
        <v>0</v>
      </c>
      <c r="M434" s="31">
        <v>689</v>
      </c>
    </row>
    <row r="435" spans="1:13" x14ac:dyDescent="0.25">
      <c r="A435">
        <v>20020007</v>
      </c>
      <c r="B435" t="s">
        <v>9</v>
      </c>
      <c r="C435" t="s">
        <v>3271</v>
      </c>
      <c r="D435" t="s">
        <v>3299</v>
      </c>
      <c r="E435" t="s">
        <v>274</v>
      </c>
      <c r="F435" s="31">
        <v>5.9399999999999995</v>
      </c>
      <c r="G435" s="31">
        <v>250.97269999999997</v>
      </c>
      <c r="H435" s="31">
        <v>0</v>
      </c>
      <c r="I435" s="31">
        <v>0</v>
      </c>
      <c r="J435" s="31">
        <v>0</v>
      </c>
      <c r="K435" s="31">
        <v>0</v>
      </c>
      <c r="L435" s="31">
        <v>0</v>
      </c>
      <c r="M435" s="31">
        <v>251</v>
      </c>
    </row>
    <row r="436" spans="1:13" x14ac:dyDescent="0.25">
      <c r="A436">
        <v>20020007</v>
      </c>
      <c r="B436" t="s">
        <v>34</v>
      </c>
      <c r="C436" t="s">
        <v>2161</v>
      </c>
      <c r="D436" t="s">
        <v>3492</v>
      </c>
      <c r="E436" t="s">
        <v>274</v>
      </c>
      <c r="F436" s="31">
        <v>15.48</v>
      </c>
      <c r="G436" s="31">
        <v>881.03770000000009</v>
      </c>
      <c r="H436" s="31">
        <v>0</v>
      </c>
      <c r="I436" s="31">
        <v>0</v>
      </c>
      <c r="J436" s="31">
        <v>0</v>
      </c>
      <c r="K436" s="31">
        <v>0</v>
      </c>
      <c r="L436" s="31">
        <v>0</v>
      </c>
      <c r="M436" s="31">
        <v>881</v>
      </c>
    </row>
    <row r="437" spans="1:13" x14ac:dyDescent="0.25">
      <c r="A437">
        <v>20020007</v>
      </c>
      <c r="B437" t="s">
        <v>12</v>
      </c>
      <c r="C437" t="s">
        <v>3588</v>
      </c>
      <c r="D437" t="s">
        <v>3603</v>
      </c>
      <c r="E437" t="s">
        <v>274</v>
      </c>
      <c r="F437" s="31">
        <v>24.85</v>
      </c>
      <c r="G437" s="31">
        <v>1128.9683</v>
      </c>
      <c r="H437" s="31">
        <v>0</v>
      </c>
      <c r="I437" s="31">
        <v>0</v>
      </c>
      <c r="J437" s="31">
        <v>0</v>
      </c>
      <c r="K437" s="31">
        <v>0</v>
      </c>
      <c r="L437" s="31">
        <v>0</v>
      </c>
      <c r="M437" s="31">
        <v>1129</v>
      </c>
    </row>
    <row r="438" spans="1:13" x14ac:dyDescent="0.25">
      <c r="A438">
        <v>20020007</v>
      </c>
      <c r="B438" t="s">
        <v>35</v>
      </c>
      <c r="C438" t="s">
        <v>3749</v>
      </c>
      <c r="D438" t="s">
        <v>3765</v>
      </c>
      <c r="E438" t="s">
        <v>1691</v>
      </c>
      <c r="F438" s="31">
        <v>18.059999999999999</v>
      </c>
      <c r="G438" s="31">
        <v>723.52119999999991</v>
      </c>
      <c r="H438" s="31">
        <v>0</v>
      </c>
      <c r="I438" s="31">
        <v>0</v>
      </c>
      <c r="J438" s="31">
        <v>0</v>
      </c>
      <c r="K438" s="31">
        <v>0</v>
      </c>
      <c r="L438" s="31">
        <v>0</v>
      </c>
      <c r="M438" s="31">
        <v>724</v>
      </c>
    </row>
    <row r="439" spans="1:13" x14ac:dyDescent="0.25">
      <c r="A439">
        <v>20020007</v>
      </c>
      <c r="B439" t="s">
        <v>14</v>
      </c>
      <c r="C439" t="s">
        <v>4027</v>
      </c>
      <c r="D439" t="s">
        <v>4050</v>
      </c>
      <c r="E439" t="s">
        <v>1691</v>
      </c>
      <c r="F439" s="31">
        <v>44.72</v>
      </c>
      <c r="G439" s="31">
        <v>2161.2266999999997</v>
      </c>
      <c r="H439" s="31">
        <v>0</v>
      </c>
      <c r="I439" s="31">
        <v>0</v>
      </c>
      <c r="J439" s="31">
        <v>0</v>
      </c>
      <c r="K439" s="31">
        <v>0</v>
      </c>
      <c r="L439" s="31">
        <v>0</v>
      </c>
      <c r="M439" s="31">
        <v>2161</v>
      </c>
    </row>
    <row r="440" spans="1:13" x14ac:dyDescent="0.25">
      <c r="A440">
        <v>20020007</v>
      </c>
      <c r="B440" t="s">
        <v>1650</v>
      </c>
      <c r="C440" t="s">
        <v>4028</v>
      </c>
      <c r="D440" t="s">
        <v>4051</v>
      </c>
      <c r="E440" t="s">
        <v>281</v>
      </c>
      <c r="F440" s="31">
        <v>57.230000000000004</v>
      </c>
      <c r="G440" s="31">
        <v>2485.2957999999994</v>
      </c>
      <c r="H440" s="31">
        <v>0</v>
      </c>
      <c r="I440" s="31">
        <v>0</v>
      </c>
      <c r="J440" s="31">
        <v>0</v>
      </c>
      <c r="K440" s="31">
        <v>0</v>
      </c>
      <c r="L440" s="31">
        <v>0</v>
      </c>
      <c r="M440" s="31">
        <v>2485</v>
      </c>
    </row>
    <row r="441" spans="1:13" x14ac:dyDescent="0.25">
      <c r="A441">
        <v>20020007</v>
      </c>
      <c r="B441" t="s">
        <v>15</v>
      </c>
      <c r="C441" t="s">
        <v>4029</v>
      </c>
      <c r="D441" t="s">
        <v>4052</v>
      </c>
      <c r="E441" t="s">
        <v>1284</v>
      </c>
      <c r="F441" s="31">
        <v>12.879999999999999</v>
      </c>
      <c r="G441" s="31">
        <v>576.79359999999997</v>
      </c>
      <c r="H441" s="31">
        <v>0</v>
      </c>
      <c r="I441" s="31">
        <v>0</v>
      </c>
      <c r="J441" s="31">
        <v>0</v>
      </c>
      <c r="K441" s="31">
        <v>0</v>
      </c>
      <c r="L441" s="31">
        <v>0</v>
      </c>
      <c r="M441" s="31">
        <v>577</v>
      </c>
    </row>
    <row r="442" spans="1:13" x14ac:dyDescent="0.25">
      <c r="A442">
        <v>20020007</v>
      </c>
      <c r="B442" t="s">
        <v>423</v>
      </c>
      <c r="C442" t="s">
        <v>4200</v>
      </c>
      <c r="D442" t="s">
        <v>4213</v>
      </c>
      <c r="E442" t="s">
        <v>281</v>
      </c>
      <c r="F442" s="31">
        <v>15.5</v>
      </c>
      <c r="G442" s="31">
        <v>552.08230000000003</v>
      </c>
      <c r="H442" s="31">
        <v>0</v>
      </c>
      <c r="I442" s="31">
        <v>0</v>
      </c>
      <c r="J442" s="31">
        <v>0</v>
      </c>
      <c r="K442" s="31">
        <v>0</v>
      </c>
      <c r="L442" s="31">
        <v>0</v>
      </c>
      <c r="M442" s="31">
        <v>552</v>
      </c>
    </row>
    <row r="443" spans="1:13" x14ac:dyDescent="0.25">
      <c r="A443">
        <v>20020007</v>
      </c>
      <c r="B443" t="s">
        <v>130</v>
      </c>
      <c r="C443" t="s">
        <v>5405</v>
      </c>
      <c r="D443" t="s">
        <v>5478</v>
      </c>
      <c r="E443" t="s">
        <v>275</v>
      </c>
      <c r="F443" s="31">
        <v>18.950000000000003</v>
      </c>
      <c r="G443" s="31">
        <v>890.88720000000001</v>
      </c>
      <c r="H443" s="31">
        <v>0</v>
      </c>
      <c r="I443" s="31">
        <v>0</v>
      </c>
      <c r="J443" s="31">
        <v>0</v>
      </c>
      <c r="K443" s="31">
        <v>0</v>
      </c>
      <c r="L443" s="31">
        <v>0</v>
      </c>
      <c r="M443" s="31">
        <v>891</v>
      </c>
    </row>
    <row r="444" spans="1:13" x14ac:dyDescent="0.25">
      <c r="A444">
        <v>20020007</v>
      </c>
      <c r="B444" t="s">
        <v>131</v>
      </c>
      <c r="C444" t="s">
        <v>739</v>
      </c>
      <c r="D444" t="s">
        <v>6122</v>
      </c>
      <c r="E444" t="s">
        <v>275</v>
      </c>
      <c r="F444" s="31">
        <v>2.94</v>
      </c>
      <c r="G444" s="31">
        <v>115.77720000000001</v>
      </c>
      <c r="H444" s="31">
        <v>0</v>
      </c>
      <c r="I444" s="31">
        <v>0</v>
      </c>
      <c r="J444" s="31">
        <v>0</v>
      </c>
      <c r="K444" s="31">
        <v>0</v>
      </c>
      <c r="L444" s="31">
        <v>0</v>
      </c>
      <c r="M444" s="31">
        <v>116</v>
      </c>
    </row>
    <row r="445" spans="1:13" x14ac:dyDescent="0.25">
      <c r="A445">
        <v>20020007</v>
      </c>
      <c r="B445" t="s">
        <v>760</v>
      </c>
      <c r="C445" t="s">
        <v>6100</v>
      </c>
      <c r="D445" t="s">
        <v>6133</v>
      </c>
      <c r="E445" t="s">
        <v>1284</v>
      </c>
      <c r="F445" s="31">
        <v>39.28</v>
      </c>
      <c r="G445" s="31">
        <v>1538.6175999999998</v>
      </c>
      <c r="H445" s="31">
        <v>0</v>
      </c>
      <c r="I445" s="31">
        <v>0</v>
      </c>
      <c r="J445" s="31">
        <v>0</v>
      </c>
      <c r="K445" s="31">
        <v>0</v>
      </c>
      <c r="L445" s="31">
        <v>0</v>
      </c>
      <c r="M445" s="31">
        <v>1539</v>
      </c>
    </row>
    <row r="446" spans="1:13" x14ac:dyDescent="0.25">
      <c r="A446">
        <v>20020007</v>
      </c>
      <c r="B446" t="s">
        <v>761</v>
      </c>
      <c r="C446" t="s">
        <v>6222</v>
      </c>
      <c r="D446" t="s">
        <v>6260</v>
      </c>
      <c r="E446" t="s">
        <v>274</v>
      </c>
      <c r="F446" s="31">
        <v>54.900000000000006</v>
      </c>
      <c r="G446" s="31">
        <v>1911.3294999999998</v>
      </c>
      <c r="H446" s="31">
        <v>0</v>
      </c>
      <c r="I446" s="31">
        <v>0</v>
      </c>
      <c r="J446" s="31">
        <v>0</v>
      </c>
      <c r="K446" s="31">
        <v>0</v>
      </c>
      <c r="L446" s="31">
        <v>0</v>
      </c>
      <c r="M446" s="31">
        <v>1911</v>
      </c>
    </row>
    <row r="447" spans="1:13" x14ac:dyDescent="0.25">
      <c r="A447">
        <v>20020007</v>
      </c>
      <c r="B447" t="s">
        <v>952</v>
      </c>
      <c r="C447" t="s">
        <v>6531</v>
      </c>
      <c r="D447" t="s">
        <v>6550</v>
      </c>
      <c r="E447" t="s">
        <v>281</v>
      </c>
      <c r="F447" s="31">
        <v>14.84</v>
      </c>
      <c r="G447" s="31">
        <v>765.54849999999999</v>
      </c>
      <c r="H447" s="31">
        <v>0</v>
      </c>
      <c r="I447" s="31">
        <v>0</v>
      </c>
      <c r="J447" s="31">
        <v>0</v>
      </c>
      <c r="K447" s="31">
        <v>0</v>
      </c>
      <c r="L447" s="31">
        <v>0</v>
      </c>
      <c r="M447" s="31">
        <v>766</v>
      </c>
    </row>
    <row r="448" spans="1:13" x14ac:dyDescent="0.25">
      <c r="A448">
        <v>20020007</v>
      </c>
      <c r="B448" t="s">
        <v>957</v>
      </c>
      <c r="C448" t="s">
        <v>455</v>
      </c>
      <c r="D448" t="s">
        <v>6670</v>
      </c>
      <c r="E448" t="s">
        <v>275</v>
      </c>
      <c r="F448" s="31">
        <v>87.1</v>
      </c>
      <c r="G448" s="31">
        <v>3643.5416999999998</v>
      </c>
      <c r="H448" s="31">
        <v>0</v>
      </c>
      <c r="I448" s="31">
        <v>0</v>
      </c>
      <c r="J448" s="31">
        <v>0</v>
      </c>
      <c r="K448" s="31">
        <v>0</v>
      </c>
      <c r="L448" s="31">
        <v>217</v>
      </c>
      <c r="M448" s="31">
        <v>3427</v>
      </c>
    </row>
    <row r="449" spans="1:13" x14ac:dyDescent="0.25">
      <c r="A449">
        <v>20020007</v>
      </c>
      <c r="B449" t="s">
        <v>1061</v>
      </c>
      <c r="C449" t="s">
        <v>6743</v>
      </c>
      <c r="D449" t="s">
        <v>6752</v>
      </c>
      <c r="E449" t="s">
        <v>275</v>
      </c>
      <c r="F449" s="31">
        <v>24.54</v>
      </c>
      <c r="G449" s="31">
        <v>937.24289999999996</v>
      </c>
      <c r="H449" s="31">
        <v>0</v>
      </c>
      <c r="I449" s="31">
        <v>0</v>
      </c>
      <c r="J449" s="31">
        <v>0</v>
      </c>
      <c r="K449" s="31">
        <v>0</v>
      </c>
      <c r="L449" s="31">
        <v>0</v>
      </c>
      <c r="M449" s="31">
        <v>937</v>
      </c>
    </row>
    <row r="450" spans="1:13" x14ac:dyDescent="0.25">
      <c r="A450">
        <v>20020007</v>
      </c>
      <c r="B450" t="s">
        <v>1147</v>
      </c>
      <c r="C450" t="s">
        <v>7309</v>
      </c>
      <c r="D450" t="s">
        <v>7340</v>
      </c>
      <c r="E450" t="s">
        <v>274</v>
      </c>
      <c r="F450" s="31">
        <v>95.639999999999986</v>
      </c>
      <c r="G450" s="31">
        <v>3742.5989</v>
      </c>
      <c r="H450" s="31">
        <v>0</v>
      </c>
      <c r="I450" s="31">
        <v>0</v>
      </c>
      <c r="J450" s="31">
        <v>0</v>
      </c>
      <c r="K450" s="31">
        <v>0</v>
      </c>
      <c r="L450" s="31">
        <v>0</v>
      </c>
      <c r="M450" s="31">
        <v>3743</v>
      </c>
    </row>
    <row r="451" spans="1:13" x14ac:dyDescent="0.25">
      <c r="A451">
        <v>20020007</v>
      </c>
      <c r="B451" t="s">
        <v>1237</v>
      </c>
      <c r="C451" t="s">
        <v>6741</v>
      </c>
      <c r="D451" t="s">
        <v>6749</v>
      </c>
      <c r="E451" t="s">
        <v>1691</v>
      </c>
      <c r="F451" s="31">
        <v>28.46</v>
      </c>
      <c r="G451" s="31">
        <v>951.21049999999991</v>
      </c>
      <c r="H451" s="31">
        <v>0</v>
      </c>
      <c r="I451" s="31">
        <v>0</v>
      </c>
      <c r="J451" s="31">
        <v>0</v>
      </c>
      <c r="K451" s="31">
        <v>0</v>
      </c>
      <c r="L451" s="31">
        <v>0</v>
      </c>
      <c r="M451" s="31">
        <v>951</v>
      </c>
    </row>
    <row r="452" spans="1:13" x14ac:dyDescent="0.25">
      <c r="A452">
        <v>20020007</v>
      </c>
      <c r="B452" t="s">
        <v>1346</v>
      </c>
      <c r="C452" t="s">
        <v>6893</v>
      </c>
      <c r="D452" t="s">
        <v>6921</v>
      </c>
      <c r="E452" t="s">
        <v>275</v>
      </c>
      <c r="F452" s="31">
        <v>60.22</v>
      </c>
      <c r="G452" s="31">
        <v>2160.8091999999997</v>
      </c>
      <c r="H452" s="31">
        <v>0</v>
      </c>
      <c r="I452" s="31">
        <v>0</v>
      </c>
      <c r="J452" s="31">
        <v>0</v>
      </c>
      <c r="K452" s="31">
        <v>0</v>
      </c>
      <c r="L452" s="31">
        <v>0</v>
      </c>
      <c r="M452" s="31">
        <v>2161</v>
      </c>
    </row>
    <row r="453" spans="1:13" x14ac:dyDescent="0.25">
      <c r="A453">
        <v>20020007</v>
      </c>
      <c r="B453" t="s">
        <v>1850</v>
      </c>
      <c r="C453" t="s">
        <v>598</v>
      </c>
      <c r="D453" t="s">
        <v>7019</v>
      </c>
      <c r="E453" t="s">
        <v>275</v>
      </c>
      <c r="F453" s="31">
        <v>5.24</v>
      </c>
      <c r="G453" s="31">
        <v>235.80969999999999</v>
      </c>
      <c r="H453" s="31">
        <v>0</v>
      </c>
      <c r="I453" s="31">
        <v>0</v>
      </c>
      <c r="J453" s="31">
        <v>0</v>
      </c>
      <c r="K453" s="31">
        <v>0</v>
      </c>
      <c r="L453" s="31">
        <v>0</v>
      </c>
      <c r="M453" s="31">
        <v>236</v>
      </c>
    </row>
    <row r="454" spans="1:13" x14ac:dyDescent="0.25">
      <c r="A454">
        <v>20020007</v>
      </c>
      <c r="B454" t="s">
        <v>1750</v>
      </c>
      <c r="C454" t="s">
        <v>7132</v>
      </c>
      <c r="D454" t="s">
        <v>7169</v>
      </c>
      <c r="E454" t="s">
        <v>274</v>
      </c>
      <c r="F454" s="31">
        <v>51.39</v>
      </c>
      <c r="G454" s="31">
        <v>2009.6079999999999</v>
      </c>
      <c r="H454" s="31">
        <v>0</v>
      </c>
      <c r="I454" s="31">
        <v>0</v>
      </c>
      <c r="J454" s="31">
        <v>0</v>
      </c>
      <c r="K454" s="31">
        <v>0</v>
      </c>
      <c r="L454" s="31">
        <v>0</v>
      </c>
      <c r="M454" s="31">
        <v>2010</v>
      </c>
    </row>
    <row r="455" spans="1:13" x14ac:dyDescent="0.25">
      <c r="A455">
        <v>20020007</v>
      </c>
      <c r="B455" t="s">
        <v>2067</v>
      </c>
      <c r="C455" t="s">
        <v>810</v>
      </c>
      <c r="D455" t="s">
        <v>7342</v>
      </c>
      <c r="E455" t="s">
        <v>275</v>
      </c>
      <c r="F455" s="31">
        <v>80.98</v>
      </c>
      <c r="G455" s="31">
        <v>3284.8134000000005</v>
      </c>
      <c r="H455" s="31">
        <v>0</v>
      </c>
      <c r="I455" s="31">
        <v>0</v>
      </c>
      <c r="J455" s="31">
        <v>0</v>
      </c>
      <c r="K455" s="31">
        <v>0</v>
      </c>
      <c r="L455" s="31">
        <v>0</v>
      </c>
      <c r="M455" s="31">
        <v>3285</v>
      </c>
    </row>
    <row r="456" spans="1:13" x14ac:dyDescent="0.25">
      <c r="A456">
        <v>20020007</v>
      </c>
      <c r="B456" t="s">
        <v>2491</v>
      </c>
      <c r="C456" t="s">
        <v>8034</v>
      </c>
      <c r="D456" t="s">
        <v>8077</v>
      </c>
      <c r="E456" t="s">
        <v>1284</v>
      </c>
      <c r="F456" s="31">
        <v>41.77</v>
      </c>
      <c r="G456" s="31">
        <v>1734.2402999999997</v>
      </c>
      <c r="H456" s="31">
        <v>0</v>
      </c>
      <c r="I456" s="31">
        <v>0</v>
      </c>
      <c r="J456" s="31">
        <v>0</v>
      </c>
      <c r="K456" s="31">
        <v>0</v>
      </c>
      <c r="L456" s="31">
        <v>0</v>
      </c>
      <c r="M456" s="31">
        <v>1734</v>
      </c>
    </row>
    <row r="457" spans="1:13" x14ac:dyDescent="0.25">
      <c r="A457">
        <v>20020007</v>
      </c>
      <c r="B457" t="s">
        <v>2802</v>
      </c>
      <c r="C457" t="s">
        <v>9977</v>
      </c>
      <c r="D457" t="s">
        <v>10002</v>
      </c>
      <c r="E457" t="s">
        <v>1691</v>
      </c>
      <c r="F457" s="31">
        <v>47.34</v>
      </c>
      <c r="G457" s="31">
        <v>2447.6886</v>
      </c>
      <c r="H457" s="31">
        <v>0</v>
      </c>
      <c r="I457" s="31">
        <v>0</v>
      </c>
      <c r="J457" s="31">
        <v>0</v>
      </c>
      <c r="K457" s="31">
        <v>0</v>
      </c>
      <c r="L457" s="31">
        <v>0</v>
      </c>
      <c r="M457" s="31">
        <v>2448</v>
      </c>
    </row>
    <row r="458" spans="1:13" x14ac:dyDescent="0.25">
      <c r="A458">
        <v>20020007</v>
      </c>
      <c r="B458" t="s">
        <v>2804</v>
      </c>
      <c r="C458" t="s">
        <v>9978</v>
      </c>
      <c r="D458" t="s">
        <v>10004</v>
      </c>
      <c r="E458" t="s">
        <v>275</v>
      </c>
      <c r="F458" s="31">
        <v>4.0299999999999994</v>
      </c>
      <c r="G458" s="31">
        <v>206.66199999999998</v>
      </c>
      <c r="H458" s="31">
        <v>0</v>
      </c>
      <c r="I458" s="31">
        <v>0</v>
      </c>
      <c r="J458" s="31">
        <v>0</v>
      </c>
      <c r="K458" s="31">
        <v>0</v>
      </c>
      <c r="L458" s="31">
        <v>0</v>
      </c>
      <c r="M458" s="31">
        <v>207</v>
      </c>
    </row>
    <row r="459" spans="1:13" x14ac:dyDescent="0.25">
      <c r="A459">
        <v>20020007</v>
      </c>
      <c r="B459" t="s">
        <v>2936</v>
      </c>
      <c r="C459" t="s">
        <v>10658</v>
      </c>
      <c r="D459" t="s">
        <v>10692</v>
      </c>
      <c r="E459" t="s">
        <v>281</v>
      </c>
      <c r="F459" s="31">
        <v>57.97</v>
      </c>
      <c r="G459" s="31">
        <v>2086.1556</v>
      </c>
      <c r="H459" s="31">
        <v>0</v>
      </c>
      <c r="I459" s="31">
        <v>0</v>
      </c>
      <c r="J459" s="31">
        <v>0</v>
      </c>
      <c r="K459" s="31">
        <v>0</v>
      </c>
      <c r="L459" s="31">
        <v>0</v>
      </c>
      <c r="M459" s="31">
        <v>2086</v>
      </c>
    </row>
    <row r="460" spans="1:13" x14ac:dyDescent="0.25">
      <c r="A460">
        <v>20020007</v>
      </c>
      <c r="B460" t="s">
        <v>3261</v>
      </c>
      <c r="C460" t="s">
        <v>10411</v>
      </c>
      <c r="D460" t="s">
        <v>10445</v>
      </c>
      <c r="E460" t="s">
        <v>275</v>
      </c>
      <c r="F460" s="31">
        <v>9.43</v>
      </c>
      <c r="G460" s="31">
        <v>467.66539999999998</v>
      </c>
      <c r="H460" s="31">
        <v>0</v>
      </c>
      <c r="I460" s="31">
        <v>0</v>
      </c>
      <c r="J460" s="31">
        <v>0</v>
      </c>
      <c r="K460" s="31">
        <v>0</v>
      </c>
      <c r="L460" s="31">
        <v>0</v>
      </c>
      <c r="M460" s="31">
        <v>468</v>
      </c>
    </row>
    <row r="461" spans="1:13" x14ac:dyDescent="0.25">
      <c r="A461">
        <v>20020007</v>
      </c>
      <c r="B461" t="s">
        <v>3463</v>
      </c>
      <c r="C461" t="s">
        <v>9261</v>
      </c>
      <c r="D461" t="s">
        <v>13628</v>
      </c>
      <c r="E461" t="s">
        <v>5502</v>
      </c>
      <c r="F461" s="31">
        <v>8.01</v>
      </c>
      <c r="G461" s="31">
        <v>368.83519999999999</v>
      </c>
      <c r="H461" s="31">
        <v>0</v>
      </c>
      <c r="I461" s="31">
        <v>0</v>
      </c>
      <c r="J461" s="31">
        <v>0</v>
      </c>
      <c r="K461" s="31">
        <v>0</v>
      </c>
      <c r="L461" s="31">
        <v>0</v>
      </c>
      <c r="M461" s="31">
        <v>369</v>
      </c>
    </row>
    <row r="462" spans="1:13" x14ac:dyDescent="0.25">
      <c r="A462">
        <v>20020007</v>
      </c>
      <c r="B462" t="s">
        <v>3465</v>
      </c>
      <c r="C462" t="s">
        <v>14148</v>
      </c>
      <c r="D462" t="s">
        <v>14164</v>
      </c>
      <c r="E462" t="s">
        <v>281</v>
      </c>
      <c r="F462" s="31">
        <v>16.41</v>
      </c>
      <c r="G462" s="31">
        <v>657.31910000000016</v>
      </c>
      <c r="H462" s="31">
        <v>0</v>
      </c>
      <c r="I462" s="31">
        <v>0</v>
      </c>
      <c r="J462" s="31">
        <v>0</v>
      </c>
      <c r="K462" s="31">
        <v>0</v>
      </c>
      <c r="L462" s="31">
        <v>0</v>
      </c>
      <c r="M462" s="31">
        <v>657</v>
      </c>
    </row>
    <row r="463" spans="1:13" x14ac:dyDescent="0.25">
      <c r="A463">
        <v>20020007</v>
      </c>
      <c r="B463" t="s">
        <v>3577</v>
      </c>
      <c r="C463" t="s">
        <v>14890</v>
      </c>
      <c r="D463" t="s">
        <v>14907</v>
      </c>
      <c r="E463" t="s">
        <v>1284</v>
      </c>
      <c r="F463" s="31">
        <v>16.57</v>
      </c>
      <c r="G463" s="31">
        <v>571.41149999999993</v>
      </c>
      <c r="H463" s="31">
        <v>0</v>
      </c>
      <c r="I463" s="31">
        <v>0</v>
      </c>
      <c r="J463" s="31">
        <v>0</v>
      </c>
      <c r="K463" s="31">
        <v>0</v>
      </c>
      <c r="L463" s="31">
        <v>0</v>
      </c>
      <c r="M463" s="31">
        <v>571</v>
      </c>
    </row>
    <row r="464" spans="1:13" x14ac:dyDescent="0.25">
      <c r="A464">
        <v>20020007</v>
      </c>
      <c r="B464" t="s">
        <v>3653</v>
      </c>
      <c r="C464" t="s">
        <v>15302</v>
      </c>
      <c r="D464" t="s">
        <v>15343</v>
      </c>
      <c r="E464" t="s">
        <v>281</v>
      </c>
      <c r="F464" s="31">
        <v>40.22</v>
      </c>
      <c r="G464" s="31">
        <v>1946.1276</v>
      </c>
      <c r="H464" s="31">
        <v>0</v>
      </c>
      <c r="I464" s="31">
        <v>0</v>
      </c>
      <c r="J464" s="31">
        <v>0</v>
      </c>
      <c r="K464" s="31">
        <v>0</v>
      </c>
      <c r="L464" s="31">
        <v>0</v>
      </c>
      <c r="M464" s="31">
        <v>1946</v>
      </c>
    </row>
    <row r="465" spans="1:13" x14ac:dyDescent="0.25">
      <c r="A465">
        <v>20020007</v>
      </c>
      <c r="B465" t="s">
        <v>3868</v>
      </c>
      <c r="C465" t="s">
        <v>15494</v>
      </c>
      <c r="D465" t="s">
        <v>15542</v>
      </c>
      <c r="E465" t="s">
        <v>281</v>
      </c>
      <c r="F465" s="31">
        <v>27.45</v>
      </c>
      <c r="G465" s="31">
        <v>1325.6806000000001</v>
      </c>
      <c r="H465" s="31">
        <v>0</v>
      </c>
      <c r="I465" s="31">
        <v>0</v>
      </c>
      <c r="J465" s="31">
        <v>0</v>
      </c>
      <c r="K465" s="31">
        <v>0</v>
      </c>
      <c r="L465" s="31">
        <v>0</v>
      </c>
      <c r="M465" s="31">
        <v>1326</v>
      </c>
    </row>
    <row r="466" spans="1:13" x14ac:dyDescent="0.25">
      <c r="A466">
        <v>20020007</v>
      </c>
      <c r="B466" t="s">
        <v>3870</v>
      </c>
      <c r="C466" t="s">
        <v>15303</v>
      </c>
      <c r="D466" t="s">
        <v>15344</v>
      </c>
      <c r="E466" t="s">
        <v>275</v>
      </c>
      <c r="F466" s="31">
        <v>83.97</v>
      </c>
      <c r="G466" s="31">
        <v>3178.5006000000003</v>
      </c>
      <c r="H466" s="31">
        <v>0</v>
      </c>
      <c r="I466" s="31">
        <v>0</v>
      </c>
      <c r="J466" s="31">
        <v>0</v>
      </c>
      <c r="K466" s="31">
        <v>0</v>
      </c>
      <c r="L466" s="31">
        <v>0</v>
      </c>
      <c r="M466" s="31">
        <v>3179</v>
      </c>
    </row>
    <row r="467" spans="1:13" x14ac:dyDescent="0.25">
      <c r="A467">
        <v>20020007</v>
      </c>
      <c r="B467" t="s">
        <v>3871</v>
      </c>
      <c r="C467" t="s">
        <v>15495</v>
      </c>
      <c r="D467" t="s">
        <v>15544</v>
      </c>
      <c r="E467" t="s">
        <v>275</v>
      </c>
      <c r="F467" s="31">
        <v>5.48</v>
      </c>
      <c r="G467" s="31">
        <v>191.20409999999998</v>
      </c>
      <c r="H467" s="31">
        <v>0</v>
      </c>
      <c r="I467" s="31">
        <v>0</v>
      </c>
      <c r="J467" s="31">
        <v>0</v>
      </c>
      <c r="K467" s="31">
        <v>0</v>
      </c>
      <c r="L467" s="31">
        <v>0</v>
      </c>
      <c r="M467" s="31">
        <v>191</v>
      </c>
    </row>
    <row r="468" spans="1:13" x14ac:dyDescent="0.25">
      <c r="A468">
        <v>20020007</v>
      </c>
      <c r="B468" t="s">
        <v>3872</v>
      </c>
      <c r="C468" t="s">
        <v>15496</v>
      </c>
      <c r="D468" t="s">
        <v>15545</v>
      </c>
      <c r="E468" t="s">
        <v>1691</v>
      </c>
      <c r="F468" s="31">
        <v>45.2</v>
      </c>
      <c r="G468" s="31">
        <v>1586.8891999999998</v>
      </c>
      <c r="H468" s="31">
        <v>0</v>
      </c>
      <c r="I468" s="31">
        <v>0</v>
      </c>
      <c r="J468" s="31">
        <v>0</v>
      </c>
      <c r="K468" s="31">
        <v>0</v>
      </c>
      <c r="L468" s="31">
        <v>0</v>
      </c>
      <c r="M468" s="31">
        <v>1587</v>
      </c>
    </row>
    <row r="469" spans="1:13" x14ac:dyDescent="0.25">
      <c r="A469">
        <v>20020007</v>
      </c>
      <c r="B469" t="s">
        <v>10942</v>
      </c>
      <c r="C469" t="s">
        <v>15497</v>
      </c>
      <c r="D469" t="s">
        <v>15546</v>
      </c>
      <c r="E469" t="s">
        <v>275</v>
      </c>
      <c r="F469" s="31">
        <v>30.23</v>
      </c>
      <c r="G469" s="31">
        <v>1076.6262000000002</v>
      </c>
      <c r="H469" s="31">
        <v>0</v>
      </c>
      <c r="I469" s="31">
        <v>0</v>
      </c>
      <c r="J469" s="31">
        <v>0</v>
      </c>
      <c r="K469" s="31">
        <v>0</v>
      </c>
      <c r="L469" s="31">
        <v>0</v>
      </c>
      <c r="M469" s="31">
        <v>1077</v>
      </c>
    </row>
    <row r="470" spans="1:13" x14ac:dyDescent="0.25">
      <c r="A470">
        <v>20020007</v>
      </c>
      <c r="B470" t="s">
        <v>4414</v>
      </c>
      <c r="C470" t="s">
        <v>15838</v>
      </c>
      <c r="D470" t="s">
        <v>15856</v>
      </c>
      <c r="E470" t="s">
        <v>275</v>
      </c>
      <c r="F470" s="31">
        <v>25.779999999999998</v>
      </c>
      <c r="G470" s="31">
        <v>1035.2962</v>
      </c>
      <c r="H470" s="31">
        <v>0</v>
      </c>
      <c r="I470" s="31">
        <v>0</v>
      </c>
      <c r="J470" s="31">
        <v>0</v>
      </c>
      <c r="K470" s="31">
        <v>0</v>
      </c>
      <c r="L470" s="31">
        <v>0</v>
      </c>
      <c r="M470" s="31">
        <v>1035</v>
      </c>
    </row>
    <row r="471" spans="1:13" x14ac:dyDescent="0.25">
      <c r="A471">
        <v>20020007</v>
      </c>
      <c r="B471" t="s">
        <v>4656</v>
      </c>
      <c r="C471" t="s">
        <v>14977</v>
      </c>
      <c r="D471" t="s">
        <v>15977</v>
      </c>
      <c r="E471" t="s">
        <v>1691</v>
      </c>
      <c r="F471" s="31">
        <v>22.959999999999994</v>
      </c>
      <c r="G471" s="31">
        <v>854.79810000000009</v>
      </c>
      <c r="H471" s="31">
        <v>0</v>
      </c>
      <c r="I471" s="31">
        <v>0</v>
      </c>
      <c r="J471" s="31">
        <v>0</v>
      </c>
      <c r="K471" s="31">
        <v>0</v>
      </c>
      <c r="L471" s="31">
        <v>0</v>
      </c>
      <c r="M471" s="31">
        <v>855</v>
      </c>
    </row>
    <row r="472" spans="1:13" x14ac:dyDescent="0.25">
      <c r="A472">
        <v>20020007</v>
      </c>
      <c r="B472" t="s">
        <v>5193</v>
      </c>
      <c r="C472" t="s">
        <v>16147</v>
      </c>
      <c r="D472" t="s">
        <v>16164</v>
      </c>
      <c r="E472" t="s">
        <v>276</v>
      </c>
      <c r="F472" s="31">
        <v>29.94</v>
      </c>
      <c r="G472" s="31">
        <v>1232.6959999999999</v>
      </c>
      <c r="H472" s="31">
        <v>0</v>
      </c>
      <c r="I472" s="31">
        <v>0</v>
      </c>
      <c r="J472" s="31">
        <v>0</v>
      </c>
      <c r="K472" s="31">
        <v>0</v>
      </c>
      <c r="L472" s="31">
        <v>0</v>
      </c>
      <c r="M472" s="31">
        <v>1233</v>
      </c>
    </row>
    <row r="473" spans="1:13" x14ac:dyDescent="0.25">
      <c r="A473">
        <v>20020007</v>
      </c>
      <c r="B473" t="s">
        <v>5194</v>
      </c>
      <c r="C473" t="s">
        <v>16148</v>
      </c>
      <c r="D473" t="s">
        <v>16165</v>
      </c>
      <c r="E473" t="s">
        <v>1380</v>
      </c>
      <c r="F473" s="31">
        <v>23.01</v>
      </c>
      <c r="G473" s="31">
        <v>961.31499999999994</v>
      </c>
      <c r="H473" s="31">
        <v>0</v>
      </c>
      <c r="I473" s="31">
        <v>0</v>
      </c>
      <c r="J473" s="31">
        <v>0</v>
      </c>
      <c r="K473" s="31">
        <v>0</v>
      </c>
      <c r="L473" s="31">
        <v>0</v>
      </c>
      <c r="M473" s="31">
        <v>961</v>
      </c>
    </row>
    <row r="474" spans="1:13" x14ac:dyDescent="0.25">
      <c r="A474">
        <v>20020007</v>
      </c>
      <c r="B474" t="s">
        <v>5387</v>
      </c>
      <c r="C474" t="s">
        <v>7602</v>
      </c>
      <c r="D474" t="s">
        <v>16233</v>
      </c>
      <c r="E474" t="s">
        <v>274</v>
      </c>
      <c r="F474" s="31">
        <v>34.770000000000003</v>
      </c>
      <c r="G474" s="31">
        <v>1368.6370999999999</v>
      </c>
      <c r="H474" s="31">
        <v>0</v>
      </c>
      <c r="I474" s="31">
        <v>0</v>
      </c>
      <c r="J474" s="31">
        <v>0</v>
      </c>
      <c r="K474" s="31">
        <v>0</v>
      </c>
      <c r="L474" s="31">
        <v>0</v>
      </c>
      <c r="M474" s="31">
        <v>1369</v>
      </c>
    </row>
    <row r="475" spans="1:13" x14ac:dyDescent="0.25">
      <c r="A475">
        <v>20020007</v>
      </c>
      <c r="B475" t="s">
        <v>3414</v>
      </c>
      <c r="C475" t="s">
        <v>10411</v>
      </c>
      <c r="D475" t="s">
        <v>11682</v>
      </c>
      <c r="E475" t="s">
        <v>1691</v>
      </c>
      <c r="F475" s="31">
        <v>38.94</v>
      </c>
      <c r="G475" s="31">
        <v>1557.6894</v>
      </c>
      <c r="H475" s="31">
        <v>0</v>
      </c>
      <c r="I475" s="31">
        <v>0</v>
      </c>
      <c r="J475" s="31">
        <v>0</v>
      </c>
      <c r="K475" s="31">
        <v>0</v>
      </c>
      <c r="L475" s="31">
        <v>0</v>
      </c>
      <c r="M475" s="31">
        <v>1558</v>
      </c>
    </row>
    <row r="476" spans="1:13" x14ac:dyDescent="0.25">
      <c r="A476">
        <v>20020007</v>
      </c>
      <c r="B476" t="s">
        <v>8327</v>
      </c>
      <c r="C476" t="s">
        <v>13505</v>
      </c>
      <c r="D476" t="s">
        <v>13532</v>
      </c>
      <c r="E476" t="s">
        <v>275</v>
      </c>
      <c r="F476" s="31">
        <v>8.7100000000000009</v>
      </c>
      <c r="G476" s="31">
        <v>367.20150000000001</v>
      </c>
      <c r="H476" s="31">
        <v>0</v>
      </c>
      <c r="I476" s="31">
        <v>0</v>
      </c>
      <c r="J476" s="31">
        <v>0</v>
      </c>
      <c r="K476" s="31">
        <v>0</v>
      </c>
      <c r="L476" s="31">
        <v>0</v>
      </c>
      <c r="M476" s="31">
        <v>367</v>
      </c>
    </row>
    <row r="477" spans="1:13" x14ac:dyDescent="0.25">
      <c r="A477" t="s">
        <v>16444</v>
      </c>
      <c r="F477" s="31">
        <v>1562.8900000000003</v>
      </c>
      <c r="G477" s="31">
        <v>64311.62460000001</v>
      </c>
      <c r="H477" s="31">
        <v>0</v>
      </c>
      <c r="I477" s="31">
        <v>0</v>
      </c>
      <c r="J477" s="31">
        <v>0</v>
      </c>
      <c r="K477" s="31">
        <v>0</v>
      </c>
      <c r="L477" s="31">
        <v>217</v>
      </c>
      <c r="M477" s="31">
        <v>64098</v>
      </c>
    </row>
    <row r="478" spans="1:13" x14ac:dyDescent="0.25">
      <c r="A478">
        <v>20020011</v>
      </c>
      <c r="B478" t="s">
        <v>17</v>
      </c>
      <c r="C478" t="s">
        <v>3541</v>
      </c>
      <c r="D478" t="s">
        <v>3544</v>
      </c>
      <c r="E478" t="s">
        <v>1284</v>
      </c>
      <c r="F478" s="31">
        <v>1.79</v>
      </c>
      <c r="G478" s="31">
        <v>71.385200000000012</v>
      </c>
      <c r="H478" s="31">
        <v>0</v>
      </c>
      <c r="I478" s="31">
        <v>0</v>
      </c>
      <c r="J478" s="31">
        <v>0</v>
      </c>
      <c r="K478" s="31">
        <v>0</v>
      </c>
      <c r="L478" s="31">
        <v>71</v>
      </c>
      <c r="M478" s="31">
        <v>0</v>
      </c>
    </row>
    <row r="479" spans="1:13" x14ac:dyDescent="0.25">
      <c r="A479">
        <v>20020011</v>
      </c>
      <c r="B479" t="s">
        <v>0</v>
      </c>
      <c r="C479" t="s">
        <v>3756</v>
      </c>
      <c r="D479" t="s">
        <v>3773</v>
      </c>
      <c r="E479" t="s">
        <v>274</v>
      </c>
      <c r="F479" s="31">
        <v>23.76</v>
      </c>
      <c r="G479" s="31">
        <v>957.30799999999999</v>
      </c>
      <c r="H479" s="31">
        <v>0</v>
      </c>
      <c r="I479" s="31">
        <v>0</v>
      </c>
      <c r="J479" s="31">
        <v>0</v>
      </c>
      <c r="K479" s="31">
        <v>0</v>
      </c>
      <c r="L479" s="31">
        <v>0</v>
      </c>
      <c r="M479" s="31">
        <v>957</v>
      </c>
    </row>
    <row r="480" spans="1:13" x14ac:dyDescent="0.25">
      <c r="A480">
        <v>20020011</v>
      </c>
      <c r="B480" t="s">
        <v>1</v>
      </c>
      <c r="C480" t="s">
        <v>3757</v>
      </c>
      <c r="D480" t="s">
        <v>3774</v>
      </c>
      <c r="E480" t="s">
        <v>275</v>
      </c>
      <c r="F480" s="31">
        <v>14.610000000000001</v>
      </c>
      <c r="G480" s="31">
        <v>580.50570000000005</v>
      </c>
      <c r="H480" s="31">
        <v>0</v>
      </c>
      <c r="I480" s="31">
        <v>0</v>
      </c>
      <c r="J480" s="31">
        <v>0</v>
      </c>
      <c r="K480" s="31">
        <v>0</v>
      </c>
      <c r="L480" s="31">
        <v>0</v>
      </c>
      <c r="M480" s="31">
        <v>581</v>
      </c>
    </row>
    <row r="481" spans="1:13" x14ac:dyDescent="0.25">
      <c r="A481">
        <v>20020011</v>
      </c>
      <c r="B481" t="s">
        <v>19</v>
      </c>
      <c r="C481" t="s">
        <v>4420</v>
      </c>
      <c r="D481" t="s">
        <v>4455</v>
      </c>
      <c r="E481" t="s">
        <v>1284</v>
      </c>
      <c r="F481" s="31">
        <v>86.649999999999991</v>
      </c>
      <c r="G481" s="31">
        <v>3518.6624999999999</v>
      </c>
      <c r="H481" s="31">
        <v>0</v>
      </c>
      <c r="I481" s="31">
        <v>0</v>
      </c>
      <c r="J481" s="31">
        <v>0</v>
      </c>
      <c r="K481" s="31">
        <v>0</v>
      </c>
      <c r="L481" s="31">
        <v>0</v>
      </c>
      <c r="M481" s="31">
        <v>3519</v>
      </c>
    </row>
    <row r="482" spans="1:13" x14ac:dyDescent="0.25">
      <c r="A482">
        <v>20020011</v>
      </c>
      <c r="B482" t="s">
        <v>26</v>
      </c>
      <c r="C482" t="s">
        <v>4138</v>
      </c>
      <c r="D482" t="s">
        <v>4158</v>
      </c>
      <c r="E482" t="s">
        <v>1284</v>
      </c>
      <c r="F482" s="31">
        <v>7.6500000000000012</v>
      </c>
      <c r="G482" s="31">
        <v>317.34469999999999</v>
      </c>
      <c r="H482" s="31">
        <v>0</v>
      </c>
      <c r="I482" s="31">
        <v>0</v>
      </c>
      <c r="J482" s="31">
        <v>0</v>
      </c>
      <c r="K482" s="31">
        <v>0</v>
      </c>
      <c r="L482" s="31">
        <v>0</v>
      </c>
      <c r="M482" s="31">
        <v>317</v>
      </c>
    </row>
    <row r="483" spans="1:13" x14ac:dyDescent="0.25">
      <c r="A483">
        <v>20020011</v>
      </c>
      <c r="B483" t="s">
        <v>27</v>
      </c>
      <c r="C483" t="s">
        <v>4139</v>
      </c>
      <c r="D483" t="s">
        <v>4159</v>
      </c>
      <c r="E483" t="s">
        <v>1284</v>
      </c>
      <c r="F483" s="31">
        <v>8.59</v>
      </c>
      <c r="G483" s="31">
        <v>347.12980000000005</v>
      </c>
      <c r="H483" s="31">
        <v>0</v>
      </c>
      <c r="I483" s="31">
        <v>0</v>
      </c>
      <c r="J483" s="31">
        <v>0</v>
      </c>
      <c r="K483" s="31">
        <v>0</v>
      </c>
      <c r="L483" s="31">
        <v>0</v>
      </c>
      <c r="M483" s="31">
        <v>347</v>
      </c>
    </row>
    <row r="484" spans="1:13" x14ac:dyDescent="0.25">
      <c r="A484">
        <v>20020011</v>
      </c>
      <c r="B484" t="s">
        <v>37</v>
      </c>
      <c r="C484" t="s">
        <v>4661</v>
      </c>
      <c r="D484" t="s">
        <v>4723</v>
      </c>
      <c r="E484" t="s">
        <v>274</v>
      </c>
      <c r="F484" s="31">
        <v>18.920000000000002</v>
      </c>
      <c r="G484" s="31">
        <v>773.89400000000001</v>
      </c>
      <c r="H484" s="31">
        <v>0</v>
      </c>
      <c r="I484" s="31">
        <v>0</v>
      </c>
      <c r="J484" s="31">
        <v>0</v>
      </c>
      <c r="K484" s="31">
        <v>0</v>
      </c>
      <c r="L484" s="31">
        <v>0</v>
      </c>
      <c r="M484" s="31">
        <v>774</v>
      </c>
    </row>
    <row r="485" spans="1:13" x14ac:dyDescent="0.25">
      <c r="A485">
        <v>20020011</v>
      </c>
      <c r="B485" t="s">
        <v>29</v>
      </c>
      <c r="C485" t="s">
        <v>7129</v>
      </c>
      <c r="D485" t="s">
        <v>7165</v>
      </c>
      <c r="E485" t="s">
        <v>1284</v>
      </c>
      <c r="F485" s="31">
        <v>44.05</v>
      </c>
      <c r="G485" s="31">
        <v>1757.0009</v>
      </c>
      <c r="H485" s="31">
        <v>0</v>
      </c>
      <c r="I485" s="31">
        <v>0</v>
      </c>
      <c r="J485" s="31">
        <v>0</v>
      </c>
      <c r="K485" s="31">
        <v>0</v>
      </c>
      <c r="L485" s="31">
        <v>0</v>
      </c>
      <c r="M485" s="31">
        <v>1757</v>
      </c>
    </row>
    <row r="486" spans="1:13" x14ac:dyDescent="0.25">
      <c r="A486">
        <v>20020011</v>
      </c>
      <c r="B486" t="s">
        <v>32</v>
      </c>
      <c r="C486" t="s">
        <v>185</v>
      </c>
      <c r="D486" t="s">
        <v>5244</v>
      </c>
      <c r="E486" t="s">
        <v>5245</v>
      </c>
      <c r="F486" s="31">
        <v>28.13</v>
      </c>
      <c r="G486" s="31">
        <v>1162.0208</v>
      </c>
      <c r="H486" s="31">
        <v>0</v>
      </c>
      <c r="I486" s="31">
        <v>0</v>
      </c>
      <c r="J486" s="31">
        <v>0</v>
      </c>
      <c r="K486" s="31">
        <v>0</v>
      </c>
      <c r="L486" s="31">
        <v>0</v>
      </c>
      <c r="M486" s="31">
        <v>1162</v>
      </c>
    </row>
    <row r="487" spans="1:13" x14ac:dyDescent="0.25">
      <c r="A487">
        <v>20020011</v>
      </c>
      <c r="B487" t="s">
        <v>11</v>
      </c>
      <c r="C487" t="s">
        <v>6367</v>
      </c>
      <c r="D487" t="s">
        <v>6422</v>
      </c>
      <c r="E487" t="s">
        <v>275</v>
      </c>
      <c r="F487" s="31">
        <v>37.29</v>
      </c>
      <c r="G487" s="31">
        <v>1489.6925000000001</v>
      </c>
      <c r="H487" s="31">
        <v>0</v>
      </c>
      <c r="I487" s="31">
        <v>0</v>
      </c>
      <c r="J487" s="31">
        <v>0</v>
      </c>
      <c r="K487" s="31">
        <v>0</v>
      </c>
      <c r="L487" s="31">
        <v>0</v>
      </c>
      <c r="M487" s="31">
        <v>1490</v>
      </c>
    </row>
    <row r="488" spans="1:13" x14ac:dyDescent="0.25">
      <c r="A488">
        <v>20020011</v>
      </c>
      <c r="B488" t="s">
        <v>14</v>
      </c>
      <c r="C488" t="s">
        <v>6991</v>
      </c>
      <c r="D488" t="s">
        <v>7015</v>
      </c>
      <c r="E488" t="s">
        <v>276</v>
      </c>
      <c r="F488" s="31">
        <v>14</v>
      </c>
      <c r="G488" s="31">
        <v>565.37599999999998</v>
      </c>
      <c r="H488" s="31">
        <v>0</v>
      </c>
      <c r="I488" s="31">
        <v>0</v>
      </c>
      <c r="J488" s="31">
        <v>0</v>
      </c>
      <c r="K488" s="31">
        <v>0</v>
      </c>
      <c r="L488" s="31">
        <v>0</v>
      </c>
      <c r="M488" s="31">
        <v>565</v>
      </c>
    </row>
    <row r="489" spans="1:13" x14ac:dyDescent="0.25">
      <c r="A489">
        <v>20020011</v>
      </c>
      <c r="B489" t="s">
        <v>129</v>
      </c>
      <c r="C489" t="s">
        <v>7737</v>
      </c>
      <c r="D489" t="s">
        <v>7779</v>
      </c>
      <c r="E489" t="s">
        <v>274</v>
      </c>
      <c r="F489" s="31">
        <v>28.919999999999998</v>
      </c>
      <c r="G489" s="31">
        <v>1178.1200999999999</v>
      </c>
      <c r="H489" s="31">
        <v>0</v>
      </c>
      <c r="I489" s="31">
        <v>0</v>
      </c>
      <c r="J489" s="31">
        <v>0</v>
      </c>
      <c r="K489" s="31">
        <v>0</v>
      </c>
      <c r="L489" s="31">
        <v>0</v>
      </c>
      <c r="M489" s="31">
        <v>1178</v>
      </c>
    </row>
    <row r="490" spans="1:13" x14ac:dyDescent="0.25">
      <c r="A490">
        <v>20020011</v>
      </c>
      <c r="B490" t="s">
        <v>424</v>
      </c>
      <c r="C490" t="s">
        <v>8785</v>
      </c>
      <c r="D490" t="s">
        <v>8836</v>
      </c>
      <c r="E490" t="s">
        <v>1284</v>
      </c>
      <c r="F490" s="31">
        <v>12.709999999999999</v>
      </c>
      <c r="G490" s="31">
        <v>511.57859999999994</v>
      </c>
      <c r="H490" s="31">
        <v>0</v>
      </c>
      <c r="I490" s="31">
        <v>0</v>
      </c>
      <c r="J490" s="31">
        <v>0</v>
      </c>
      <c r="K490" s="31">
        <v>0</v>
      </c>
      <c r="L490" s="31">
        <v>0</v>
      </c>
      <c r="M490" s="31">
        <v>512</v>
      </c>
    </row>
    <row r="491" spans="1:13" x14ac:dyDescent="0.25">
      <c r="A491">
        <v>20020011</v>
      </c>
      <c r="B491" t="s">
        <v>2068</v>
      </c>
      <c r="C491" t="s">
        <v>9378</v>
      </c>
      <c r="D491" t="s">
        <v>9429</v>
      </c>
      <c r="E491" t="s">
        <v>275</v>
      </c>
      <c r="F491" s="31">
        <v>19</v>
      </c>
      <c r="G491" s="31">
        <v>762.38440000000014</v>
      </c>
      <c r="H491" s="31">
        <v>0</v>
      </c>
      <c r="I491" s="31">
        <v>0</v>
      </c>
      <c r="J491" s="31">
        <v>0</v>
      </c>
      <c r="K491" s="31">
        <v>0</v>
      </c>
      <c r="L491" s="31">
        <v>0</v>
      </c>
      <c r="M491" s="31">
        <v>762</v>
      </c>
    </row>
    <row r="492" spans="1:13" x14ac:dyDescent="0.25">
      <c r="A492">
        <v>20020011</v>
      </c>
      <c r="B492" t="s">
        <v>130</v>
      </c>
      <c r="C492" t="s">
        <v>9887</v>
      </c>
      <c r="D492" t="s">
        <v>9906</v>
      </c>
      <c r="E492" t="s">
        <v>276</v>
      </c>
      <c r="F492" s="31">
        <v>75.210000000000008</v>
      </c>
      <c r="G492" s="31">
        <v>3121.1754999999998</v>
      </c>
      <c r="H492" s="31">
        <v>0</v>
      </c>
      <c r="I492" s="31">
        <v>0</v>
      </c>
      <c r="J492" s="31">
        <v>0</v>
      </c>
      <c r="K492" s="31">
        <v>0</v>
      </c>
      <c r="L492" s="31">
        <v>30</v>
      </c>
      <c r="M492" s="31">
        <v>3091</v>
      </c>
    </row>
    <row r="493" spans="1:13" x14ac:dyDescent="0.25">
      <c r="A493">
        <v>20020011</v>
      </c>
      <c r="B493" t="s">
        <v>131</v>
      </c>
      <c r="C493" t="s">
        <v>10241</v>
      </c>
      <c r="D493" t="s">
        <v>10284</v>
      </c>
      <c r="E493" t="s">
        <v>1284</v>
      </c>
      <c r="F493" s="31">
        <v>16.12</v>
      </c>
      <c r="G493" s="31">
        <v>661.67000000000007</v>
      </c>
      <c r="H493" s="31">
        <v>0</v>
      </c>
      <c r="I493" s="31">
        <v>0</v>
      </c>
      <c r="J493" s="31">
        <v>0</v>
      </c>
      <c r="K493" s="31">
        <v>0</v>
      </c>
      <c r="L493" s="31">
        <v>0</v>
      </c>
      <c r="M493" s="31">
        <v>662</v>
      </c>
    </row>
    <row r="494" spans="1:13" x14ac:dyDescent="0.25">
      <c r="A494">
        <v>20020011</v>
      </c>
      <c r="B494" t="s">
        <v>762</v>
      </c>
      <c r="C494" t="s">
        <v>12035</v>
      </c>
      <c r="D494" t="s">
        <v>12078</v>
      </c>
      <c r="E494" t="s">
        <v>1284</v>
      </c>
      <c r="F494" s="31">
        <v>2.2000000000000002</v>
      </c>
      <c r="G494" s="31">
        <v>89.65</v>
      </c>
      <c r="H494" s="31">
        <v>0</v>
      </c>
      <c r="I494" s="31">
        <v>0</v>
      </c>
      <c r="J494" s="31">
        <v>0</v>
      </c>
      <c r="K494" s="31">
        <v>0</v>
      </c>
      <c r="L494" s="31">
        <v>0</v>
      </c>
      <c r="M494" s="31">
        <v>90</v>
      </c>
    </row>
    <row r="495" spans="1:13" x14ac:dyDescent="0.25">
      <c r="A495">
        <v>20020011</v>
      </c>
      <c r="B495" t="s">
        <v>763</v>
      </c>
      <c r="C495" t="s">
        <v>12299</v>
      </c>
      <c r="D495" t="s">
        <v>12320</v>
      </c>
      <c r="E495" t="s">
        <v>1284</v>
      </c>
      <c r="F495" s="31">
        <v>12.790000000000001</v>
      </c>
      <c r="G495" s="31">
        <v>526.8605</v>
      </c>
      <c r="H495" s="31">
        <v>0</v>
      </c>
      <c r="I495" s="31">
        <v>0</v>
      </c>
      <c r="J495" s="31">
        <v>0</v>
      </c>
      <c r="K495" s="31">
        <v>0</v>
      </c>
      <c r="L495" s="31">
        <v>0</v>
      </c>
      <c r="M495" s="31">
        <v>527</v>
      </c>
    </row>
    <row r="496" spans="1:13" x14ac:dyDescent="0.25">
      <c r="A496">
        <v>20020011</v>
      </c>
      <c r="B496" t="s">
        <v>957</v>
      </c>
      <c r="C496" t="s">
        <v>12300</v>
      </c>
      <c r="D496" t="s">
        <v>12321</v>
      </c>
      <c r="E496" t="s">
        <v>460</v>
      </c>
      <c r="F496" s="31">
        <v>18.38</v>
      </c>
      <c r="G496" s="31">
        <v>750.06909999999993</v>
      </c>
      <c r="H496" s="31">
        <v>0</v>
      </c>
      <c r="I496" s="31">
        <v>0</v>
      </c>
      <c r="J496" s="31">
        <v>0</v>
      </c>
      <c r="K496" s="31">
        <v>0</v>
      </c>
      <c r="L496" s="31">
        <v>0</v>
      </c>
      <c r="M496" s="31">
        <v>750</v>
      </c>
    </row>
    <row r="497" spans="1:13" x14ac:dyDescent="0.25">
      <c r="A497">
        <v>20020011</v>
      </c>
      <c r="B497" t="s">
        <v>1061</v>
      </c>
      <c r="C497" t="s">
        <v>10263</v>
      </c>
      <c r="D497" t="s">
        <v>12647</v>
      </c>
      <c r="E497" t="s">
        <v>275</v>
      </c>
      <c r="F497" s="31">
        <v>46.249999999999993</v>
      </c>
      <c r="G497" s="31">
        <v>1890.7782999999997</v>
      </c>
      <c r="H497" s="31">
        <v>0</v>
      </c>
      <c r="I497" s="31">
        <v>0</v>
      </c>
      <c r="J497" s="31">
        <v>0</v>
      </c>
      <c r="K497" s="31">
        <v>0</v>
      </c>
      <c r="L497" s="31">
        <v>0</v>
      </c>
      <c r="M497" s="31">
        <v>1891</v>
      </c>
    </row>
    <row r="498" spans="1:13" x14ac:dyDescent="0.25">
      <c r="A498">
        <v>20020011</v>
      </c>
      <c r="B498" t="s">
        <v>1151</v>
      </c>
      <c r="C498" t="s">
        <v>14891</v>
      </c>
      <c r="D498" t="s">
        <v>14908</v>
      </c>
      <c r="E498" t="s">
        <v>1284</v>
      </c>
      <c r="F498" s="31">
        <v>34.81</v>
      </c>
      <c r="G498" s="31">
        <v>1394.6419999999998</v>
      </c>
      <c r="H498" s="31">
        <v>0</v>
      </c>
      <c r="I498" s="31">
        <v>0</v>
      </c>
      <c r="J498" s="31">
        <v>0</v>
      </c>
      <c r="K498" s="31">
        <v>0</v>
      </c>
      <c r="L498" s="31">
        <v>0</v>
      </c>
      <c r="M498" s="31">
        <v>1395</v>
      </c>
    </row>
    <row r="499" spans="1:13" x14ac:dyDescent="0.25">
      <c r="A499">
        <v>20020011</v>
      </c>
      <c r="B499" t="s">
        <v>1237</v>
      </c>
      <c r="C499" t="s">
        <v>8624</v>
      </c>
      <c r="D499" t="s">
        <v>14987</v>
      </c>
      <c r="E499" t="s">
        <v>1284</v>
      </c>
      <c r="F499" s="31">
        <v>11.11</v>
      </c>
      <c r="G499" s="31">
        <v>444.7869</v>
      </c>
      <c r="H499" s="31">
        <v>0</v>
      </c>
      <c r="I499" s="31">
        <v>0</v>
      </c>
      <c r="J499" s="31">
        <v>0</v>
      </c>
      <c r="K499" s="31">
        <v>0</v>
      </c>
      <c r="L499" s="31">
        <v>0</v>
      </c>
      <c r="M499" s="31">
        <v>445</v>
      </c>
    </row>
    <row r="500" spans="1:13" x14ac:dyDescent="0.25">
      <c r="A500">
        <v>20020011</v>
      </c>
      <c r="B500" t="s">
        <v>1242</v>
      </c>
      <c r="C500" t="s">
        <v>733</v>
      </c>
      <c r="D500" t="s">
        <v>15857</v>
      </c>
      <c r="E500" t="s">
        <v>275</v>
      </c>
      <c r="F500" s="31">
        <v>16.59</v>
      </c>
      <c r="G500" s="31">
        <v>664.73940000000005</v>
      </c>
      <c r="H500" s="31">
        <v>0</v>
      </c>
      <c r="I500" s="31">
        <v>0</v>
      </c>
      <c r="J500" s="31">
        <v>0</v>
      </c>
      <c r="K500" s="31">
        <v>0</v>
      </c>
      <c r="L500" s="31">
        <v>0</v>
      </c>
      <c r="M500" s="31">
        <v>665</v>
      </c>
    </row>
    <row r="501" spans="1:13" x14ac:dyDescent="0.25">
      <c r="A501" t="s">
        <v>16445</v>
      </c>
      <c r="F501" s="31">
        <v>579.5300000000002</v>
      </c>
      <c r="G501" s="31">
        <v>23536.7749</v>
      </c>
      <c r="H501" s="31">
        <v>0</v>
      </c>
      <c r="I501" s="31">
        <v>0</v>
      </c>
      <c r="J501" s="31">
        <v>0</v>
      </c>
      <c r="K501" s="31">
        <v>0</v>
      </c>
      <c r="L501" s="31">
        <v>101</v>
      </c>
      <c r="M501" s="31">
        <v>23437</v>
      </c>
    </row>
    <row r="502" spans="1:13" x14ac:dyDescent="0.25">
      <c r="A502">
        <v>20020014</v>
      </c>
      <c r="B502" t="s">
        <v>0</v>
      </c>
      <c r="C502" t="s">
        <v>9237</v>
      </c>
      <c r="D502" t="s">
        <v>9271</v>
      </c>
      <c r="E502" t="s">
        <v>274</v>
      </c>
      <c r="F502" s="31">
        <v>41.64</v>
      </c>
      <c r="G502" s="31">
        <v>1513.0293999999999</v>
      </c>
      <c r="H502" s="31">
        <v>0</v>
      </c>
      <c r="I502" s="31">
        <v>0</v>
      </c>
      <c r="J502" s="31">
        <v>0</v>
      </c>
      <c r="K502" s="31">
        <v>0</v>
      </c>
      <c r="L502" s="31">
        <v>0</v>
      </c>
      <c r="M502" s="31">
        <v>1513</v>
      </c>
    </row>
    <row r="503" spans="1:13" x14ac:dyDescent="0.25">
      <c r="A503">
        <v>20020014</v>
      </c>
      <c r="B503" t="s">
        <v>18</v>
      </c>
      <c r="C503" t="s">
        <v>8217</v>
      </c>
      <c r="D503" t="s">
        <v>8249</v>
      </c>
      <c r="E503" t="s">
        <v>1284</v>
      </c>
      <c r="F503" s="31">
        <v>6.13</v>
      </c>
      <c r="G503" s="31">
        <v>263.49379999999996</v>
      </c>
      <c r="H503" s="31">
        <v>0</v>
      </c>
      <c r="I503" s="31">
        <v>0</v>
      </c>
      <c r="J503" s="31">
        <v>0</v>
      </c>
      <c r="K503" s="31">
        <v>0</v>
      </c>
      <c r="L503" s="31">
        <v>0</v>
      </c>
      <c r="M503" s="31">
        <v>263</v>
      </c>
    </row>
    <row r="504" spans="1:13" x14ac:dyDescent="0.25">
      <c r="A504">
        <v>20020014</v>
      </c>
      <c r="B504" t="s">
        <v>36</v>
      </c>
      <c r="C504" t="s">
        <v>6897</v>
      </c>
      <c r="D504" t="s">
        <v>6926</v>
      </c>
      <c r="E504" t="s">
        <v>1691</v>
      </c>
      <c r="F504" s="31">
        <v>154.70000000000002</v>
      </c>
      <c r="G504" s="31">
        <v>6469.0785999999998</v>
      </c>
      <c r="H504" s="31">
        <v>0</v>
      </c>
      <c r="I504" s="31">
        <v>0</v>
      </c>
      <c r="J504" s="31">
        <v>0</v>
      </c>
      <c r="K504" s="31">
        <v>0</v>
      </c>
      <c r="L504" s="31">
        <v>0</v>
      </c>
      <c r="M504" s="31">
        <v>6469</v>
      </c>
    </row>
    <row r="505" spans="1:13" x14ac:dyDescent="0.25">
      <c r="A505">
        <v>20020014</v>
      </c>
      <c r="B505" t="s">
        <v>21</v>
      </c>
      <c r="C505" t="s">
        <v>8218</v>
      </c>
      <c r="D505" t="s">
        <v>8250</v>
      </c>
      <c r="E505" t="s">
        <v>1284</v>
      </c>
      <c r="F505" s="31">
        <v>16</v>
      </c>
      <c r="G505" s="31">
        <v>655.70670000000007</v>
      </c>
      <c r="H505" s="31">
        <v>0</v>
      </c>
      <c r="I505" s="31">
        <v>0</v>
      </c>
      <c r="J505" s="31">
        <v>0</v>
      </c>
      <c r="K505" s="31">
        <v>0</v>
      </c>
      <c r="L505" s="31">
        <v>0</v>
      </c>
      <c r="M505" s="31">
        <v>656</v>
      </c>
    </row>
    <row r="506" spans="1:13" x14ac:dyDescent="0.25">
      <c r="A506">
        <v>20020014</v>
      </c>
      <c r="B506" t="s">
        <v>22</v>
      </c>
      <c r="C506" t="s">
        <v>10243</v>
      </c>
      <c r="D506" t="s">
        <v>10286</v>
      </c>
      <c r="E506" t="s">
        <v>1284</v>
      </c>
      <c r="F506" s="31">
        <v>30.03</v>
      </c>
      <c r="G506" s="31">
        <v>1249.8039999999999</v>
      </c>
      <c r="H506" s="31">
        <v>0</v>
      </c>
      <c r="I506" s="31">
        <v>0</v>
      </c>
      <c r="J506" s="31">
        <v>0</v>
      </c>
      <c r="K506" s="31">
        <v>0</v>
      </c>
      <c r="L506" s="31">
        <v>0</v>
      </c>
      <c r="M506" s="31">
        <v>1250</v>
      </c>
    </row>
    <row r="507" spans="1:13" x14ac:dyDescent="0.25">
      <c r="A507">
        <v>20020014</v>
      </c>
      <c r="B507" t="s">
        <v>40</v>
      </c>
      <c r="C507" t="s">
        <v>6793</v>
      </c>
      <c r="D507" t="s">
        <v>6819</v>
      </c>
      <c r="E507" t="s">
        <v>1284</v>
      </c>
      <c r="F507" s="31">
        <v>471.26</v>
      </c>
      <c r="G507" s="31">
        <v>19283.071399999997</v>
      </c>
      <c r="H507" s="31">
        <v>0</v>
      </c>
      <c r="I507" s="31">
        <v>0</v>
      </c>
      <c r="J507" s="31">
        <v>0</v>
      </c>
      <c r="K507" s="31">
        <v>0</v>
      </c>
      <c r="L507" s="31">
        <v>0</v>
      </c>
      <c r="M507" s="31">
        <v>19283</v>
      </c>
    </row>
    <row r="508" spans="1:13" x14ac:dyDescent="0.25">
      <c r="A508">
        <v>20020014</v>
      </c>
      <c r="B508" t="s">
        <v>26</v>
      </c>
      <c r="C508" t="s">
        <v>11471</v>
      </c>
      <c r="D508" t="s">
        <v>11517</v>
      </c>
      <c r="E508" t="s">
        <v>1284</v>
      </c>
      <c r="F508" s="31">
        <v>41.769999999999996</v>
      </c>
      <c r="G508" s="31">
        <v>1521.1888000000001</v>
      </c>
      <c r="H508" s="31">
        <v>0</v>
      </c>
      <c r="I508" s="31">
        <v>0</v>
      </c>
      <c r="J508" s="31">
        <v>0</v>
      </c>
      <c r="K508" s="31">
        <v>0</v>
      </c>
      <c r="L508" s="31">
        <v>0</v>
      </c>
      <c r="M508" s="31">
        <v>1521</v>
      </c>
    </row>
    <row r="509" spans="1:13" x14ac:dyDescent="0.25">
      <c r="A509">
        <v>20020014</v>
      </c>
      <c r="B509" t="s">
        <v>3</v>
      </c>
      <c r="C509" t="s">
        <v>12036</v>
      </c>
      <c r="D509" t="s">
        <v>12079</v>
      </c>
      <c r="E509" t="s">
        <v>274</v>
      </c>
      <c r="F509" s="31">
        <v>88.36</v>
      </c>
      <c r="G509" s="31">
        <v>3550.5575000000003</v>
      </c>
      <c r="H509" s="31">
        <v>0</v>
      </c>
      <c r="I509" s="31">
        <v>0</v>
      </c>
      <c r="J509" s="31">
        <v>0</v>
      </c>
      <c r="K509" s="31">
        <v>0</v>
      </c>
      <c r="L509" s="31">
        <v>0</v>
      </c>
      <c r="M509" s="31">
        <v>3551</v>
      </c>
    </row>
    <row r="510" spans="1:13" x14ac:dyDescent="0.25">
      <c r="A510">
        <v>20020014</v>
      </c>
      <c r="B510" t="s">
        <v>4</v>
      </c>
      <c r="C510" t="s">
        <v>11497</v>
      </c>
      <c r="D510" t="s">
        <v>13184</v>
      </c>
      <c r="E510" t="s">
        <v>1284</v>
      </c>
      <c r="F510" s="31">
        <v>53.750000000000007</v>
      </c>
      <c r="G510" s="31">
        <v>1915.0426000000002</v>
      </c>
      <c r="H510" s="31">
        <v>0</v>
      </c>
      <c r="I510" s="31">
        <v>0</v>
      </c>
      <c r="J510" s="31">
        <v>0</v>
      </c>
      <c r="K510" s="31">
        <v>0</v>
      </c>
      <c r="L510" s="31">
        <v>0</v>
      </c>
      <c r="M510" s="31">
        <v>1915</v>
      </c>
    </row>
    <row r="511" spans="1:13" x14ac:dyDescent="0.25">
      <c r="A511">
        <v>20020014</v>
      </c>
      <c r="B511" t="s">
        <v>29</v>
      </c>
      <c r="C511" t="s">
        <v>14150</v>
      </c>
      <c r="D511" t="s">
        <v>14166</v>
      </c>
      <c r="E511" t="s">
        <v>1284</v>
      </c>
      <c r="F511" s="31">
        <v>10.690000000000001</v>
      </c>
      <c r="G511" s="31">
        <v>581.69389999999999</v>
      </c>
      <c r="H511" s="31">
        <v>0</v>
      </c>
      <c r="I511" s="31">
        <v>0</v>
      </c>
      <c r="J511" s="31">
        <v>0</v>
      </c>
      <c r="K511" s="31">
        <v>0</v>
      </c>
      <c r="L511" s="31">
        <v>0</v>
      </c>
      <c r="M511" s="31">
        <v>582</v>
      </c>
    </row>
    <row r="512" spans="1:13" x14ac:dyDescent="0.25">
      <c r="A512">
        <v>20020014</v>
      </c>
      <c r="B512" t="s">
        <v>5</v>
      </c>
      <c r="C512" t="s">
        <v>1279</v>
      </c>
      <c r="D512" t="s">
        <v>14328</v>
      </c>
      <c r="E512" t="s">
        <v>1284</v>
      </c>
      <c r="F512" s="31">
        <v>43.99</v>
      </c>
      <c r="G512" s="31">
        <v>1778.0663000000002</v>
      </c>
      <c r="H512" s="31">
        <v>0</v>
      </c>
      <c r="I512" s="31">
        <v>0</v>
      </c>
      <c r="J512" s="31">
        <v>0</v>
      </c>
      <c r="K512" s="31">
        <v>0</v>
      </c>
      <c r="L512" s="31">
        <v>0</v>
      </c>
      <c r="M512" s="31">
        <v>1778</v>
      </c>
    </row>
    <row r="513" spans="1:13" x14ac:dyDescent="0.25">
      <c r="A513">
        <v>20020014</v>
      </c>
      <c r="B513" t="s">
        <v>39</v>
      </c>
      <c r="C513" t="s">
        <v>7053</v>
      </c>
      <c r="D513" t="s">
        <v>15725</v>
      </c>
      <c r="E513" t="s">
        <v>1284</v>
      </c>
      <c r="F513" s="31">
        <v>35.21</v>
      </c>
      <c r="G513" s="31">
        <v>1531.5475999999999</v>
      </c>
      <c r="H513" s="31">
        <v>0</v>
      </c>
      <c r="I513" s="31">
        <v>0</v>
      </c>
      <c r="J513" s="31">
        <v>0</v>
      </c>
      <c r="K513" s="31">
        <v>0</v>
      </c>
      <c r="L513" s="31">
        <v>0</v>
      </c>
      <c r="M513" s="31">
        <v>1532</v>
      </c>
    </row>
    <row r="514" spans="1:13" x14ac:dyDescent="0.25">
      <c r="A514">
        <v>20020014</v>
      </c>
      <c r="B514" t="s">
        <v>6</v>
      </c>
      <c r="C514" t="s">
        <v>6762</v>
      </c>
      <c r="D514" t="s">
        <v>15858</v>
      </c>
      <c r="E514" t="s">
        <v>275</v>
      </c>
      <c r="F514" s="31">
        <v>20.27</v>
      </c>
      <c r="G514" s="31">
        <v>804.30399999999997</v>
      </c>
      <c r="H514" s="31">
        <v>0</v>
      </c>
      <c r="I514" s="31">
        <v>0</v>
      </c>
      <c r="J514" s="31">
        <v>0</v>
      </c>
      <c r="K514" s="31">
        <v>0</v>
      </c>
      <c r="L514" s="31">
        <v>0</v>
      </c>
      <c r="M514" s="31">
        <v>804</v>
      </c>
    </row>
    <row r="515" spans="1:13" x14ac:dyDescent="0.25">
      <c r="A515">
        <v>20020014</v>
      </c>
      <c r="B515" t="s">
        <v>31</v>
      </c>
      <c r="C515" t="s">
        <v>16085</v>
      </c>
      <c r="D515" t="s">
        <v>16094</v>
      </c>
      <c r="E515" t="s">
        <v>1284</v>
      </c>
      <c r="F515" s="31">
        <v>29.16</v>
      </c>
      <c r="G515" s="31">
        <v>1038.558</v>
      </c>
      <c r="H515" s="31">
        <v>0</v>
      </c>
      <c r="I515" s="31">
        <v>0</v>
      </c>
      <c r="J515" s="31">
        <v>0</v>
      </c>
      <c r="K515" s="31">
        <v>0</v>
      </c>
      <c r="L515" s="31">
        <v>0</v>
      </c>
      <c r="M515" s="31">
        <v>1039</v>
      </c>
    </row>
    <row r="516" spans="1:13" x14ac:dyDescent="0.25">
      <c r="A516">
        <v>20020014</v>
      </c>
      <c r="B516" t="s">
        <v>7</v>
      </c>
      <c r="C516" t="s">
        <v>16213</v>
      </c>
      <c r="D516" t="s">
        <v>16234</v>
      </c>
      <c r="E516" t="s">
        <v>1284</v>
      </c>
      <c r="F516" s="31">
        <v>34.39</v>
      </c>
      <c r="G516" s="31">
        <v>1328.3751</v>
      </c>
      <c r="H516" s="31">
        <v>0</v>
      </c>
      <c r="I516" s="31">
        <v>0</v>
      </c>
      <c r="J516" s="31">
        <v>0</v>
      </c>
      <c r="K516" s="31">
        <v>0</v>
      </c>
      <c r="L516" s="31">
        <v>0</v>
      </c>
      <c r="M516" s="31">
        <v>1328</v>
      </c>
    </row>
    <row r="517" spans="1:13" x14ac:dyDescent="0.25">
      <c r="A517">
        <v>20020014</v>
      </c>
      <c r="B517" t="s">
        <v>422</v>
      </c>
      <c r="C517">
        <v>0</v>
      </c>
      <c r="D517">
        <v>0</v>
      </c>
      <c r="E517">
        <v>0</v>
      </c>
      <c r="F517" s="31">
        <v>8.6999999999999993</v>
      </c>
      <c r="G517" s="31">
        <v>336.07929999999999</v>
      </c>
      <c r="H517" s="31">
        <v>0</v>
      </c>
      <c r="I517" s="31">
        <v>0</v>
      </c>
      <c r="J517" s="31">
        <v>0</v>
      </c>
      <c r="K517" s="31">
        <v>0</v>
      </c>
      <c r="L517" s="31">
        <v>0</v>
      </c>
      <c r="M517" s="31">
        <v>336</v>
      </c>
    </row>
    <row r="518" spans="1:13" x14ac:dyDescent="0.25">
      <c r="A518" t="s">
        <v>16446</v>
      </c>
      <c r="F518" s="31">
        <v>1086.0500000000002</v>
      </c>
      <c r="G518" s="31">
        <v>43819.59699999998</v>
      </c>
      <c r="H518" s="31">
        <v>0</v>
      </c>
      <c r="I518" s="31">
        <v>0</v>
      </c>
      <c r="J518" s="31">
        <v>0</v>
      </c>
      <c r="K518" s="31">
        <v>0</v>
      </c>
      <c r="L518" s="31">
        <v>0</v>
      </c>
      <c r="M518" s="31">
        <v>43820</v>
      </c>
    </row>
    <row r="519" spans="1:13" x14ac:dyDescent="0.25">
      <c r="A519">
        <v>20020015</v>
      </c>
      <c r="B519" t="s">
        <v>1</v>
      </c>
      <c r="C519" t="s">
        <v>7265</v>
      </c>
      <c r="D519" t="s">
        <v>7271</v>
      </c>
      <c r="E519" t="s">
        <v>721</v>
      </c>
      <c r="F519" s="31">
        <v>21.82</v>
      </c>
      <c r="G519" s="31">
        <v>927.25199999999995</v>
      </c>
      <c r="H519" s="31">
        <v>0</v>
      </c>
      <c r="I519" s="31">
        <v>0</v>
      </c>
      <c r="J519" s="31">
        <v>0</v>
      </c>
      <c r="K519" s="31">
        <v>0</v>
      </c>
      <c r="L519" s="31">
        <v>0</v>
      </c>
      <c r="M519" s="31">
        <v>927</v>
      </c>
    </row>
    <row r="520" spans="1:13" x14ac:dyDescent="0.25">
      <c r="A520">
        <v>20020015</v>
      </c>
      <c r="B520" t="s">
        <v>18</v>
      </c>
      <c r="C520" t="s">
        <v>7266</v>
      </c>
      <c r="D520" t="s">
        <v>7272</v>
      </c>
      <c r="E520" t="s">
        <v>721</v>
      </c>
      <c r="F520" s="31">
        <v>24.900000000000002</v>
      </c>
      <c r="G520" s="31">
        <v>1531.8630000000001</v>
      </c>
      <c r="H520" s="31">
        <v>0</v>
      </c>
      <c r="I520" s="31">
        <v>0</v>
      </c>
      <c r="J520" s="31">
        <v>0</v>
      </c>
      <c r="K520" s="31">
        <v>0</v>
      </c>
      <c r="L520" s="31">
        <v>0</v>
      </c>
      <c r="M520" s="31">
        <v>1532</v>
      </c>
    </row>
    <row r="521" spans="1:13" x14ac:dyDescent="0.25">
      <c r="A521">
        <v>20020015</v>
      </c>
      <c r="B521" t="s">
        <v>19</v>
      </c>
      <c r="C521" t="s">
        <v>434</v>
      </c>
      <c r="D521" t="s">
        <v>7273</v>
      </c>
      <c r="E521" t="s">
        <v>721</v>
      </c>
      <c r="F521" s="31">
        <v>26.029999999999998</v>
      </c>
      <c r="G521" s="31">
        <v>1057.6288</v>
      </c>
      <c r="H521" s="31">
        <v>0</v>
      </c>
      <c r="I521" s="31">
        <v>0</v>
      </c>
      <c r="J521" s="31">
        <v>0</v>
      </c>
      <c r="K521" s="31">
        <v>0</v>
      </c>
      <c r="L521" s="31">
        <v>0</v>
      </c>
      <c r="M521" s="31">
        <v>1058</v>
      </c>
    </row>
    <row r="522" spans="1:13" x14ac:dyDescent="0.25">
      <c r="A522">
        <v>20020015</v>
      </c>
      <c r="B522" t="s">
        <v>40</v>
      </c>
      <c r="C522" t="s">
        <v>7312</v>
      </c>
      <c r="D522" t="s">
        <v>7346</v>
      </c>
      <c r="E522" t="s">
        <v>1032</v>
      </c>
      <c r="F522" s="31">
        <v>24.150000000000002</v>
      </c>
      <c r="G522" s="31">
        <v>942.20680000000016</v>
      </c>
      <c r="H522" s="31">
        <v>0</v>
      </c>
      <c r="I522" s="31">
        <v>0</v>
      </c>
      <c r="J522" s="31">
        <v>0</v>
      </c>
      <c r="K522" s="31">
        <v>0</v>
      </c>
      <c r="L522" s="31">
        <v>0</v>
      </c>
      <c r="M522" s="31">
        <v>942</v>
      </c>
    </row>
    <row r="523" spans="1:13" x14ac:dyDescent="0.25">
      <c r="A523">
        <v>20020015</v>
      </c>
      <c r="B523" t="s">
        <v>24</v>
      </c>
      <c r="C523" t="s">
        <v>6210</v>
      </c>
      <c r="D523" t="s">
        <v>7347</v>
      </c>
      <c r="E523" t="s">
        <v>721</v>
      </c>
      <c r="F523" s="31">
        <v>34.510000000000005</v>
      </c>
      <c r="G523" s="31">
        <v>1373.8043</v>
      </c>
      <c r="H523" s="31">
        <v>0</v>
      </c>
      <c r="I523" s="31">
        <v>0</v>
      </c>
      <c r="J523" s="31">
        <v>0</v>
      </c>
      <c r="K523" s="31">
        <v>0</v>
      </c>
      <c r="L523" s="31">
        <v>0</v>
      </c>
      <c r="M523" s="31">
        <v>1374</v>
      </c>
    </row>
    <row r="524" spans="1:13" x14ac:dyDescent="0.25">
      <c r="A524">
        <v>20020015</v>
      </c>
      <c r="B524" t="s">
        <v>25</v>
      </c>
      <c r="C524" t="s">
        <v>7313</v>
      </c>
      <c r="D524" t="s">
        <v>7348</v>
      </c>
      <c r="E524" t="s">
        <v>721</v>
      </c>
      <c r="F524" s="31">
        <v>34.330000000000005</v>
      </c>
      <c r="G524" s="31">
        <v>1265.9866000000002</v>
      </c>
      <c r="H524" s="31">
        <v>0</v>
      </c>
      <c r="I524" s="31">
        <v>0</v>
      </c>
      <c r="J524" s="31">
        <v>0</v>
      </c>
      <c r="K524" s="31">
        <v>0</v>
      </c>
      <c r="L524" s="31">
        <v>0</v>
      </c>
      <c r="M524" s="31">
        <v>1266</v>
      </c>
    </row>
    <row r="525" spans="1:13" x14ac:dyDescent="0.25">
      <c r="A525">
        <v>20020015</v>
      </c>
      <c r="B525" t="s">
        <v>26</v>
      </c>
      <c r="C525" t="s">
        <v>5418</v>
      </c>
      <c r="D525" t="s">
        <v>7646</v>
      </c>
      <c r="E525" t="s">
        <v>721</v>
      </c>
      <c r="F525" s="31">
        <v>9.98</v>
      </c>
      <c r="G525" s="31">
        <v>400.60389999999995</v>
      </c>
      <c r="H525" s="31">
        <v>0</v>
      </c>
      <c r="I525" s="31">
        <v>0</v>
      </c>
      <c r="J525" s="31">
        <v>0</v>
      </c>
      <c r="K525" s="31">
        <v>0</v>
      </c>
      <c r="L525" s="31">
        <v>0</v>
      </c>
      <c r="M525" s="31">
        <v>401</v>
      </c>
    </row>
    <row r="526" spans="1:13" x14ac:dyDescent="0.25">
      <c r="A526">
        <v>20020015</v>
      </c>
      <c r="B526" t="s">
        <v>27</v>
      </c>
      <c r="C526" t="s">
        <v>8591</v>
      </c>
      <c r="D526" t="s">
        <v>7647</v>
      </c>
      <c r="E526" t="s">
        <v>728</v>
      </c>
      <c r="F526" s="31">
        <v>201.40000000000003</v>
      </c>
      <c r="G526" s="31">
        <v>7593.173600000001</v>
      </c>
      <c r="H526" s="31">
        <v>0</v>
      </c>
      <c r="I526" s="31">
        <v>0</v>
      </c>
      <c r="J526" s="31">
        <v>0</v>
      </c>
      <c r="K526" s="31">
        <v>0</v>
      </c>
      <c r="L526" s="31">
        <v>0</v>
      </c>
      <c r="M526" s="31">
        <v>7593</v>
      </c>
    </row>
    <row r="527" spans="1:13" x14ac:dyDescent="0.25">
      <c r="A527">
        <v>20020015</v>
      </c>
      <c r="B527" t="s">
        <v>2</v>
      </c>
      <c r="C527" t="s">
        <v>7044</v>
      </c>
      <c r="D527" t="s">
        <v>7648</v>
      </c>
      <c r="E527" t="s">
        <v>721</v>
      </c>
      <c r="F527" s="31">
        <v>10.28</v>
      </c>
      <c r="G527" s="31">
        <v>495.06060000000002</v>
      </c>
      <c r="H527" s="31">
        <v>0</v>
      </c>
      <c r="I527" s="31">
        <v>0</v>
      </c>
      <c r="J527" s="31">
        <v>0</v>
      </c>
      <c r="K527" s="31">
        <v>0</v>
      </c>
      <c r="L527" s="31">
        <v>0</v>
      </c>
      <c r="M527" s="31">
        <v>495</v>
      </c>
    </row>
    <row r="528" spans="1:13" x14ac:dyDescent="0.25">
      <c r="A528">
        <v>20020015</v>
      </c>
      <c r="B528" t="s">
        <v>5</v>
      </c>
      <c r="C528" t="s">
        <v>7287</v>
      </c>
      <c r="D528" t="s">
        <v>10447</v>
      </c>
      <c r="E528" t="s">
        <v>721</v>
      </c>
      <c r="F528" s="31">
        <v>26.71</v>
      </c>
      <c r="G528" s="31">
        <v>1177.5920999999998</v>
      </c>
      <c r="H528" s="31">
        <v>0</v>
      </c>
      <c r="I528" s="31">
        <v>0</v>
      </c>
      <c r="J528" s="31">
        <v>0</v>
      </c>
      <c r="K528" s="31">
        <v>0</v>
      </c>
      <c r="L528" s="31">
        <v>0</v>
      </c>
      <c r="M528" s="31">
        <v>1178</v>
      </c>
    </row>
    <row r="529" spans="1:13" x14ac:dyDescent="0.25">
      <c r="A529">
        <v>20020015</v>
      </c>
      <c r="B529" t="s">
        <v>39</v>
      </c>
      <c r="C529" t="s">
        <v>11242</v>
      </c>
      <c r="D529" t="s">
        <v>11257</v>
      </c>
      <c r="E529" t="s">
        <v>721</v>
      </c>
      <c r="F529" s="31">
        <v>237.04000000000002</v>
      </c>
      <c r="G529" s="31">
        <v>8631.9651000000013</v>
      </c>
      <c r="H529" s="31">
        <v>0</v>
      </c>
      <c r="I529" s="31">
        <v>0</v>
      </c>
      <c r="J529" s="31">
        <v>0</v>
      </c>
      <c r="K529" s="31">
        <v>0</v>
      </c>
      <c r="L529" s="31">
        <v>0</v>
      </c>
      <c r="M529" s="31">
        <v>8632</v>
      </c>
    </row>
    <row r="530" spans="1:13" x14ac:dyDescent="0.25">
      <c r="A530">
        <v>20020015</v>
      </c>
      <c r="B530" t="s">
        <v>6</v>
      </c>
      <c r="C530" t="s">
        <v>12734</v>
      </c>
      <c r="D530" t="s">
        <v>12781</v>
      </c>
      <c r="E530" t="s">
        <v>5245</v>
      </c>
      <c r="F530" s="31">
        <v>124.15999999999998</v>
      </c>
      <c r="G530" s="31">
        <v>4397.0341999999991</v>
      </c>
      <c r="H530" s="31">
        <v>0</v>
      </c>
      <c r="I530" s="31">
        <v>0</v>
      </c>
      <c r="J530" s="31">
        <v>0</v>
      </c>
      <c r="K530" s="31">
        <v>0</v>
      </c>
      <c r="L530" s="31">
        <v>0</v>
      </c>
      <c r="M530" s="31">
        <v>4397</v>
      </c>
    </row>
    <row r="531" spans="1:13" x14ac:dyDescent="0.25">
      <c r="A531">
        <v>20020015</v>
      </c>
      <c r="B531" t="s">
        <v>7</v>
      </c>
      <c r="C531" t="s">
        <v>12206</v>
      </c>
      <c r="D531" t="s">
        <v>12230</v>
      </c>
      <c r="E531" t="s">
        <v>274</v>
      </c>
      <c r="F531" s="31">
        <v>20.43</v>
      </c>
      <c r="G531" s="31">
        <v>820.64160000000004</v>
      </c>
      <c r="H531" s="31">
        <v>0</v>
      </c>
      <c r="I531" s="31">
        <v>0</v>
      </c>
      <c r="J531" s="31">
        <v>0</v>
      </c>
      <c r="K531" s="31">
        <v>0</v>
      </c>
      <c r="L531" s="31">
        <v>0</v>
      </c>
      <c r="M531" s="31">
        <v>821</v>
      </c>
    </row>
    <row r="532" spans="1:13" x14ac:dyDescent="0.25">
      <c r="A532">
        <v>20020015</v>
      </c>
      <c r="B532" t="s">
        <v>422</v>
      </c>
      <c r="C532" t="s">
        <v>7604</v>
      </c>
      <c r="D532" t="s">
        <v>13418</v>
      </c>
      <c r="E532" t="s">
        <v>721</v>
      </c>
      <c r="F532" s="31">
        <v>20.720000000000002</v>
      </c>
      <c r="G532" s="31">
        <v>983.83870000000002</v>
      </c>
      <c r="H532" s="31">
        <v>0</v>
      </c>
      <c r="I532" s="31">
        <v>0</v>
      </c>
      <c r="J532" s="31">
        <v>0</v>
      </c>
      <c r="K532" s="31">
        <v>0</v>
      </c>
      <c r="L532" s="31">
        <v>0</v>
      </c>
      <c r="M532" s="31">
        <v>984</v>
      </c>
    </row>
    <row r="533" spans="1:13" x14ac:dyDescent="0.25">
      <c r="A533">
        <v>20020015</v>
      </c>
      <c r="B533" t="s">
        <v>32</v>
      </c>
      <c r="C533" t="s">
        <v>6314</v>
      </c>
      <c r="D533" t="s">
        <v>12549</v>
      </c>
      <c r="E533" t="s">
        <v>5245</v>
      </c>
      <c r="F533" s="31">
        <v>10.86</v>
      </c>
      <c r="G533" s="31">
        <v>577.16980000000001</v>
      </c>
      <c r="H533" s="31">
        <v>0</v>
      </c>
      <c r="I533" s="31">
        <v>0</v>
      </c>
      <c r="J533" s="31">
        <v>0</v>
      </c>
      <c r="K533" s="31">
        <v>0</v>
      </c>
      <c r="L533" s="31">
        <v>0</v>
      </c>
      <c r="M533" s="31">
        <v>577</v>
      </c>
    </row>
    <row r="534" spans="1:13" x14ac:dyDescent="0.25">
      <c r="A534">
        <v>20020015</v>
      </c>
      <c r="B534" t="s">
        <v>9</v>
      </c>
      <c r="C534" t="s">
        <v>6615</v>
      </c>
      <c r="D534" t="s">
        <v>12550</v>
      </c>
      <c r="E534" t="s">
        <v>721</v>
      </c>
      <c r="F534" s="31">
        <v>68.220000000000013</v>
      </c>
      <c r="G534" s="31">
        <v>2536.0809000000004</v>
      </c>
      <c r="H534" s="31">
        <v>0</v>
      </c>
      <c r="I534" s="31">
        <v>0</v>
      </c>
      <c r="J534" s="31">
        <v>0</v>
      </c>
      <c r="K534" s="31">
        <v>0</v>
      </c>
      <c r="L534" s="31">
        <v>0</v>
      </c>
      <c r="M534" s="31">
        <v>2536</v>
      </c>
    </row>
    <row r="535" spans="1:13" x14ac:dyDescent="0.25">
      <c r="A535">
        <v>20020015</v>
      </c>
      <c r="B535" t="s">
        <v>10</v>
      </c>
      <c r="C535" t="s">
        <v>12924</v>
      </c>
      <c r="D535" t="s">
        <v>12944</v>
      </c>
      <c r="E535" t="s">
        <v>721</v>
      </c>
      <c r="F535" s="31">
        <v>91.58</v>
      </c>
      <c r="G535" s="31">
        <v>4288.4308999999994</v>
      </c>
      <c r="H535" s="31">
        <v>0</v>
      </c>
      <c r="I535" s="31">
        <v>0</v>
      </c>
      <c r="J535" s="31">
        <v>0</v>
      </c>
      <c r="K535" s="31">
        <v>0</v>
      </c>
      <c r="L535" s="31">
        <v>838</v>
      </c>
      <c r="M535" s="31">
        <v>3450</v>
      </c>
    </row>
    <row r="536" spans="1:13" x14ac:dyDescent="0.25">
      <c r="A536">
        <v>20020015</v>
      </c>
      <c r="B536" t="s">
        <v>11</v>
      </c>
      <c r="C536" t="s">
        <v>13149</v>
      </c>
      <c r="D536" t="s">
        <v>13187</v>
      </c>
      <c r="E536" t="s">
        <v>281</v>
      </c>
      <c r="F536" s="31">
        <v>16.079999999999998</v>
      </c>
      <c r="G536" s="31">
        <v>662.96169999999995</v>
      </c>
      <c r="H536" s="31">
        <v>0</v>
      </c>
      <c r="I536" s="31">
        <v>0</v>
      </c>
      <c r="J536" s="31">
        <v>0</v>
      </c>
      <c r="K536" s="31">
        <v>0</v>
      </c>
      <c r="L536" s="31">
        <v>0</v>
      </c>
      <c r="M536" s="31">
        <v>663</v>
      </c>
    </row>
    <row r="537" spans="1:13" x14ac:dyDescent="0.25">
      <c r="A537">
        <v>20020015</v>
      </c>
      <c r="B537" t="s">
        <v>12</v>
      </c>
      <c r="C537" t="s">
        <v>640</v>
      </c>
      <c r="D537" t="s">
        <v>13188</v>
      </c>
      <c r="E537" t="s">
        <v>721</v>
      </c>
      <c r="F537" s="31">
        <v>32.39</v>
      </c>
      <c r="G537" s="31">
        <v>1389.3827999999999</v>
      </c>
      <c r="H537" s="31">
        <v>0</v>
      </c>
      <c r="I537" s="31">
        <v>0</v>
      </c>
      <c r="J537" s="31">
        <v>0</v>
      </c>
      <c r="K537" s="31">
        <v>0</v>
      </c>
      <c r="L537" s="31">
        <v>0</v>
      </c>
      <c r="M537" s="31">
        <v>1389</v>
      </c>
    </row>
    <row r="538" spans="1:13" x14ac:dyDescent="0.25">
      <c r="A538">
        <v>20020015</v>
      </c>
      <c r="B538" t="s">
        <v>13</v>
      </c>
      <c r="C538" t="s">
        <v>13512</v>
      </c>
      <c r="D538" t="s">
        <v>13541</v>
      </c>
      <c r="E538" t="s">
        <v>721</v>
      </c>
      <c r="F538" s="31">
        <v>11.559999999999999</v>
      </c>
      <c r="G538" s="31">
        <v>413.65499999999997</v>
      </c>
      <c r="H538" s="31">
        <v>0</v>
      </c>
      <c r="I538" s="31">
        <v>0</v>
      </c>
      <c r="J538" s="31">
        <v>0</v>
      </c>
      <c r="K538" s="31">
        <v>0</v>
      </c>
      <c r="L538" s="31">
        <v>0</v>
      </c>
      <c r="M538" s="31">
        <v>414</v>
      </c>
    </row>
    <row r="539" spans="1:13" x14ac:dyDescent="0.25">
      <c r="A539">
        <v>20020015</v>
      </c>
      <c r="B539" t="s">
        <v>14</v>
      </c>
      <c r="C539" t="s">
        <v>9173</v>
      </c>
      <c r="D539" t="s">
        <v>14329</v>
      </c>
      <c r="E539" t="s">
        <v>721</v>
      </c>
      <c r="F539" s="31">
        <v>13.629999999999999</v>
      </c>
      <c r="G539" s="31">
        <v>532.35890000000006</v>
      </c>
      <c r="H539" s="31">
        <v>0</v>
      </c>
      <c r="I539" s="31">
        <v>0</v>
      </c>
      <c r="J539" s="31">
        <v>0</v>
      </c>
      <c r="K539" s="31">
        <v>0</v>
      </c>
      <c r="L539" s="31">
        <v>0</v>
      </c>
      <c r="M539" s="31">
        <v>532</v>
      </c>
    </row>
    <row r="540" spans="1:13" x14ac:dyDescent="0.25">
      <c r="A540">
        <v>20020015</v>
      </c>
      <c r="B540" t="s">
        <v>15</v>
      </c>
      <c r="C540" t="s">
        <v>14298</v>
      </c>
      <c r="D540" t="s">
        <v>14331</v>
      </c>
      <c r="E540" t="s">
        <v>721</v>
      </c>
      <c r="F540" s="31">
        <v>64.2</v>
      </c>
      <c r="G540" s="31">
        <v>2200.6130000000003</v>
      </c>
      <c r="H540" s="31">
        <v>0</v>
      </c>
      <c r="I540" s="31">
        <v>0</v>
      </c>
      <c r="J540" s="31">
        <v>0</v>
      </c>
      <c r="K540" s="31">
        <v>0</v>
      </c>
      <c r="L540" s="31">
        <v>0</v>
      </c>
      <c r="M540" s="31">
        <v>2201</v>
      </c>
    </row>
    <row r="541" spans="1:13" x14ac:dyDescent="0.25">
      <c r="A541">
        <v>20020015</v>
      </c>
      <c r="B541" t="s">
        <v>16</v>
      </c>
      <c r="C541" t="s">
        <v>12765</v>
      </c>
      <c r="D541" t="s">
        <v>14534</v>
      </c>
      <c r="E541" t="s">
        <v>721</v>
      </c>
      <c r="F541" s="31">
        <v>14.75</v>
      </c>
      <c r="G541" s="31">
        <v>736.04179999999997</v>
      </c>
      <c r="H541" s="31">
        <v>0</v>
      </c>
      <c r="I541" s="31">
        <v>0</v>
      </c>
      <c r="J541" s="31">
        <v>0</v>
      </c>
      <c r="K541" s="31">
        <v>0</v>
      </c>
      <c r="L541" s="31">
        <v>0</v>
      </c>
      <c r="M541" s="31">
        <v>736</v>
      </c>
    </row>
    <row r="542" spans="1:13" x14ac:dyDescent="0.25">
      <c r="A542">
        <v>20020015</v>
      </c>
      <c r="B542" t="s">
        <v>129</v>
      </c>
      <c r="C542" t="s">
        <v>7315</v>
      </c>
      <c r="D542" t="s">
        <v>14535</v>
      </c>
      <c r="E542" t="s">
        <v>5245</v>
      </c>
      <c r="F542" s="31">
        <v>24.14</v>
      </c>
      <c r="G542" s="31">
        <v>948.27399999999989</v>
      </c>
      <c r="H542" s="31">
        <v>0</v>
      </c>
      <c r="I542" s="31">
        <v>0</v>
      </c>
      <c r="J542" s="31">
        <v>0</v>
      </c>
      <c r="K542" s="31">
        <v>0</v>
      </c>
      <c r="L542" s="31">
        <v>0</v>
      </c>
      <c r="M542" s="31">
        <v>948</v>
      </c>
    </row>
    <row r="543" spans="1:13" x14ac:dyDescent="0.25">
      <c r="A543">
        <v>20020015</v>
      </c>
      <c r="B543" t="s">
        <v>423</v>
      </c>
      <c r="C543" t="s">
        <v>7285</v>
      </c>
      <c r="D543" t="s">
        <v>15978</v>
      </c>
      <c r="E543" t="s">
        <v>721</v>
      </c>
      <c r="F543" s="31">
        <v>43.47</v>
      </c>
      <c r="G543" s="31">
        <v>2126.1538</v>
      </c>
      <c r="H543" s="31">
        <v>0</v>
      </c>
      <c r="I543" s="31">
        <v>0</v>
      </c>
      <c r="J543" s="31">
        <v>0</v>
      </c>
      <c r="K543" s="31">
        <v>0</v>
      </c>
      <c r="L543" s="31">
        <v>0</v>
      </c>
      <c r="M543" s="31">
        <v>2126</v>
      </c>
    </row>
    <row r="544" spans="1:13" x14ac:dyDescent="0.25">
      <c r="A544">
        <v>20020015</v>
      </c>
      <c r="B544" t="s">
        <v>424</v>
      </c>
      <c r="C544" t="s">
        <v>8628</v>
      </c>
      <c r="D544" t="s">
        <v>14827</v>
      </c>
      <c r="E544" t="s">
        <v>721</v>
      </c>
      <c r="F544" s="31">
        <v>163.60999999999999</v>
      </c>
      <c r="G544" s="31">
        <v>6402.3848999999991</v>
      </c>
      <c r="H544" s="31">
        <v>0</v>
      </c>
      <c r="I544" s="31">
        <v>0</v>
      </c>
      <c r="J544" s="31">
        <v>0</v>
      </c>
      <c r="K544" s="31">
        <v>0</v>
      </c>
      <c r="L544" s="31">
        <v>0</v>
      </c>
      <c r="M544" s="31">
        <v>6402</v>
      </c>
    </row>
    <row r="545" spans="1:13" x14ac:dyDescent="0.25">
      <c r="A545">
        <v>20020015</v>
      </c>
      <c r="B545" t="s">
        <v>2068</v>
      </c>
      <c r="C545" t="s">
        <v>15304</v>
      </c>
      <c r="D545" t="s">
        <v>15345</v>
      </c>
      <c r="E545" t="s">
        <v>721</v>
      </c>
      <c r="F545" s="31">
        <v>46.660000000000004</v>
      </c>
      <c r="G545" s="31">
        <v>1825.6433</v>
      </c>
      <c r="H545" s="31">
        <v>0</v>
      </c>
      <c r="I545" s="31">
        <v>0</v>
      </c>
      <c r="J545" s="31">
        <v>0</v>
      </c>
      <c r="K545" s="31">
        <v>0</v>
      </c>
      <c r="L545" s="31">
        <v>0</v>
      </c>
      <c r="M545" s="31">
        <v>1826</v>
      </c>
    </row>
    <row r="546" spans="1:13" x14ac:dyDescent="0.25">
      <c r="A546">
        <v>20020015</v>
      </c>
      <c r="B546" t="s">
        <v>130</v>
      </c>
      <c r="C546" t="s">
        <v>9725</v>
      </c>
      <c r="D546" t="s">
        <v>14988</v>
      </c>
      <c r="E546" t="s">
        <v>721</v>
      </c>
      <c r="F546" s="31">
        <v>29.810000000000002</v>
      </c>
      <c r="G546" s="31">
        <v>1171.3761000000002</v>
      </c>
      <c r="H546" s="31">
        <v>0</v>
      </c>
      <c r="I546" s="31">
        <v>0</v>
      </c>
      <c r="J546" s="31">
        <v>0</v>
      </c>
      <c r="K546" s="31">
        <v>0</v>
      </c>
      <c r="L546" s="31">
        <v>0</v>
      </c>
      <c r="M546" s="31">
        <v>1171</v>
      </c>
    </row>
    <row r="547" spans="1:13" x14ac:dyDescent="0.25">
      <c r="A547">
        <v>20020015</v>
      </c>
      <c r="B547" t="s">
        <v>426</v>
      </c>
      <c r="C547" t="s">
        <v>7279</v>
      </c>
      <c r="D547" t="s">
        <v>15726</v>
      </c>
      <c r="E547" t="s">
        <v>721</v>
      </c>
      <c r="F547" s="31">
        <v>153.5</v>
      </c>
      <c r="G547" s="31">
        <v>5962.991399999999</v>
      </c>
      <c r="H547" s="31">
        <v>0</v>
      </c>
      <c r="I547" s="31">
        <v>0</v>
      </c>
      <c r="J547" s="31">
        <v>0</v>
      </c>
      <c r="K547" s="31">
        <v>0</v>
      </c>
      <c r="L547" s="31">
        <v>0</v>
      </c>
      <c r="M547" s="31">
        <v>5963</v>
      </c>
    </row>
    <row r="548" spans="1:13" x14ac:dyDescent="0.25">
      <c r="A548">
        <v>20020015</v>
      </c>
      <c r="B548" t="s">
        <v>131</v>
      </c>
      <c r="C548" t="s">
        <v>15498</v>
      </c>
      <c r="D548" t="s">
        <v>15547</v>
      </c>
      <c r="E548" t="s">
        <v>5245</v>
      </c>
      <c r="F548" s="31">
        <v>36.260000000000005</v>
      </c>
      <c r="G548" s="31">
        <v>1438.0943000000002</v>
      </c>
      <c r="H548" s="31">
        <v>0</v>
      </c>
      <c r="I548" s="31">
        <v>0</v>
      </c>
      <c r="J548" s="31">
        <v>0</v>
      </c>
      <c r="K548" s="31">
        <v>0</v>
      </c>
      <c r="L548" s="31">
        <v>0</v>
      </c>
      <c r="M548" s="31">
        <v>1438</v>
      </c>
    </row>
    <row r="549" spans="1:13" x14ac:dyDescent="0.25">
      <c r="A549">
        <v>20020015</v>
      </c>
      <c r="B549" t="s">
        <v>760</v>
      </c>
      <c r="C549" t="s">
        <v>7919</v>
      </c>
      <c r="D549" t="s">
        <v>15727</v>
      </c>
      <c r="E549" t="s">
        <v>5502</v>
      </c>
      <c r="F549" s="31">
        <v>182.38</v>
      </c>
      <c r="G549" s="31">
        <v>6119.2929000000004</v>
      </c>
      <c r="H549" s="31">
        <v>0</v>
      </c>
      <c r="I549" s="31">
        <v>0</v>
      </c>
      <c r="J549" s="31">
        <v>0</v>
      </c>
      <c r="K549" s="31">
        <v>0</v>
      </c>
      <c r="L549" s="31">
        <v>0</v>
      </c>
      <c r="M549" s="31">
        <v>6119</v>
      </c>
    </row>
    <row r="550" spans="1:13" x14ac:dyDescent="0.25">
      <c r="A550">
        <v>20020015</v>
      </c>
      <c r="B550" t="s">
        <v>427</v>
      </c>
      <c r="C550" t="s">
        <v>13570</v>
      </c>
      <c r="D550" t="s">
        <v>15925</v>
      </c>
      <c r="E550" t="s">
        <v>5527</v>
      </c>
      <c r="F550" s="31">
        <v>106.99</v>
      </c>
      <c r="G550" s="31">
        <v>4139.4261000000006</v>
      </c>
      <c r="H550" s="31">
        <v>0</v>
      </c>
      <c r="I550" s="31">
        <v>0</v>
      </c>
      <c r="J550" s="31">
        <v>0</v>
      </c>
      <c r="K550" s="31">
        <v>0</v>
      </c>
      <c r="L550" s="31">
        <v>0</v>
      </c>
      <c r="M550" s="31">
        <v>4139</v>
      </c>
    </row>
    <row r="551" spans="1:13" x14ac:dyDescent="0.25">
      <c r="A551">
        <v>20020015</v>
      </c>
      <c r="B551" t="s">
        <v>762</v>
      </c>
      <c r="C551" t="s">
        <v>16086</v>
      </c>
      <c r="D551" t="s">
        <v>16095</v>
      </c>
      <c r="E551" t="s">
        <v>721</v>
      </c>
      <c r="F551" s="31">
        <v>47.4</v>
      </c>
      <c r="G551" s="31">
        <v>1834.1316999999999</v>
      </c>
      <c r="H551" s="31">
        <v>0</v>
      </c>
      <c r="I551" s="31">
        <v>0</v>
      </c>
      <c r="J551" s="31">
        <v>0</v>
      </c>
      <c r="K551" s="31">
        <v>0</v>
      </c>
      <c r="L551" s="31">
        <v>0</v>
      </c>
      <c r="M551" s="31">
        <v>1834</v>
      </c>
    </row>
    <row r="552" spans="1:13" x14ac:dyDescent="0.25">
      <c r="A552">
        <v>20020015</v>
      </c>
      <c r="B552" t="s">
        <v>763</v>
      </c>
      <c r="C552" t="s">
        <v>13452</v>
      </c>
      <c r="D552" t="s">
        <v>16235</v>
      </c>
      <c r="E552" t="s">
        <v>721</v>
      </c>
      <c r="F552" s="31">
        <v>45.169999999999995</v>
      </c>
      <c r="G552" s="31">
        <v>1856.2712000000001</v>
      </c>
      <c r="H552" s="31">
        <v>0</v>
      </c>
      <c r="I552" s="31">
        <v>0</v>
      </c>
      <c r="J552" s="31">
        <v>0</v>
      </c>
      <c r="K552" s="31">
        <v>0</v>
      </c>
      <c r="L552" s="31">
        <v>0</v>
      </c>
      <c r="M552" s="31">
        <v>1856</v>
      </c>
    </row>
    <row r="553" spans="1:13" x14ac:dyDescent="0.25">
      <c r="A553" t="s">
        <v>16447</v>
      </c>
      <c r="F553" s="31">
        <v>2019.1200000000006</v>
      </c>
      <c r="G553" s="31">
        <v>78759.385799999989</v>
      </c>
      <c r="H553" s="31">
        <v>0</v>
      </c>
      <c r="I553" s="31">
        <v>0</v>
      </c>
      <c r="J553" s="31">
        <v>0</v>
      </c>
      <c r="K553" s="31">
        <v>0</v>
      </c>
      <c r="L553" s="31">
        <v>838</v>
      </c>
      <c r="M553" s="31">
        <v>77920</v>
      </c>
    </row>
    <row r="554" spans="1:13" x14ac:dyDescent="0.25">
      <c r="A554">
        <v>20030001</v>
      </c>
      <c r="B554" t="s">
        <v>17</v>
      </c>
      <c r="C554" t="s">
        <v>719</v>
      </c>
      <c r="D554" t="s">
        <v>720</v>
      </c>
      <c r="E554" t="s">
        <v>721</v>
      </c>
      <c r="F554" s="31">
        <v>300.02</v>
      </c>
      <c r="G554" s="31">
        <v>11877.603799999999</v>
      </c>
      <c r="H554" s="31">
        <v>2074</v>
      </c>
      <c r="I554" s="31">
        <v>0</v>
      </c>
      <c r="J554" s="31">
        <v>0</v>
      </c>
      <c r="K554" s="31">
        <v>0</v>
      </c>
      <c r="L554" s="31">
        <v>0</v>
      </c>
      <c r="M554" s="31">
        <v>9804</v>
      </c>
    </row>
    <row r="555" spans="1:13" x14ac:dyDescent="0.25">
      <c r="A555">
        <v>20030001</v>
      </c>
      <c r="B555" t="s">
        <v>18</v>
      </c>
      <c r="C555" t="s">
        <v>730</v>
      </c>
      <c r="D555" t="s">
        <v>731</v>
      </c>
      <c r="E555" t="s">
        <v>721</v>
      </c>
      <c r="F555" s="31">
        <v>46.980000000000004</v>
      </c>
      <c r="G555" s="31">
        <v>1774.0289</v>
      </c>
      <c r="H555" s="31">
        <v>0</v>
      </c>
      <c r="I555" s="31">
        <v>0</v>
      </c>
      <c r="J555" s="31">
        <v>0</v>
      </c>
      <c r="K555" s="31">
        <v>0</v>
      </c>
      <c r="L555" s="31">
        <v>0</v>
      </c>
      <c r="M555" s="31">
        <v>1774</v>
      </c>
    </row>
    <row r="556" spans="1:13" x14ac:dyDescent="0.25">
      <c r="A556">
        <v>20030001</v>
      </c>
      <c r="B556" t="s">
        <v>19</v>
      </c>
      <c r="C556" t="s">
        <v>733</v>
      </c>
      <c r="D556" t="s">
        <v>734</v>
      </c>
      <c r="E556" t="s">
        <v>721</v>
      </c>
      <c r="F556" s="31">
        <v>42.27000000000001</v>
      </c>
      <c r="G556" s="31">
        <v>1688.6124999999997</v>
      </c>
      <c r="H556" s="31">
        <v>0</v>
      </c>
      <c r="I556" s="31">
        <v>0</v>
      </c>
      <c r="J556" s="31">
        <v>0</v>
      </c>
      <c r="K556" s="31">
        <v>0</v>
      </c>
      <c r="L556" s="31">
        <v>0</v>
      </c>
      <c r="M556" s="31">
        <v>1689</v>
      </c>
    </row>
    <row r="557" spans="1:13" x14ac:dyDescent="0.25">
      <c r="A557">
        <v>20030001</v>
      </c>
      <c r="B557" t="s">
        <v>20</v>
      </c>
      <c r="C557" t="s">
        <v>736</v>
      </c>
      <c r="D557" t="s">
        <v>737</v>
      </c>
      <c r="E557" t="s">
        <v>728</v>
      </c>
      <c r="F557" s="31">
        <v>12.49</v>
      </c>
      <c r="G557" s="31">
        <v>523.04949999999997</v>
      </c>
      <c r="H557" s="31">
        <v>0</v>
      </c>
      <c r="I557" s="31">
        <v>0</v>
      </c>
      <c r="J557" s="31">
        <v>0</v>
      </c>
      <c r="K557" s="31">
        <v>0</v>
      </c>
      <c r="L557" s="31">
        <v>0</v>
      </c>
      <c r="M557" s="31">
        <v>523</v>
      </c>
    </row>
    <row r="558" spans="1:13" x14ac:dyDescent="0.25">
      <c r="A558">
        <v>20030001</v>
      </c>
      <c r="B558" t="s">
        <v>23</v>
      </c>
      <c r="C558" t="s">
        <v>750</v>
      </c>
      <c r="D558" t="s">
        <v>751</v>
      </c>
      <c r="E558" t="s">
        <v>279</v>
      </c>
      <c r="F558" s="31">
        <v>23.02</v>
      </c>
      <c r="G558" s="31">
        <v>1070.9143000000001</v>
      </c>
      <c r="H558" s="31">
        <v>0</v>
      </c>
      <c r="I558" s="31">
        <v>0</v>
      </c>
      <c r="J558" s="31">
        <v>0</v>
      </c>
      <c r="K558" s="31">
        <v>0</v>
      </c>
      <c r="L558" s="31">
        <v>0</v>
      </c>
      <c r="M558" s="31">
        <v>1071</v>
      </c>
    </row>
    <row r="559" spans="1:13" x14ac:dyDescent="0.25">
      <c r="A559">
        <v>20030001</v>
      </c>
      <c r="B559" t="s">
        <v>24</v>
      </c>
      <c r="C559" t="s">
        <v>753</v>
      </c>
      <c r="D559" t="s">
        <v>754</v>
      </c>
      <c r="E559" t="s">
        <v>728</v>
      </c>
      <c r="F559" s="31">
        <v>15.469999999999999</v>
      </c>
      <c r="G559" s="31">
        <v>911.06979999999999</v>
      </c>
      <c r="H559" s="31">
        <v>0</v>
      </c>
      <c r="I559" s="31">
        <v>0</v>
      </c>
      <c r="J559" s="31">
        <v>0</v>
      </c>
      <c r="K559" s="31">
        <v>0</v>
      </c>
      <c r="L559" s="31">
        <v>0</v>
      </c>
      <c r="M559" s="31">
        <v>911</v>
      </c>
    </row>
    <row r="560" spans="1:13" x14ac:dyDescent="0.25">
      <c r="A560">
        <v>20030001</v>
      </c>
      <c r="B560" t="s">
        <v>25</v>
      </c>
      <c r="C560" t="s">
        <v>1331</v>
      </c>
      <c r="D560" t="s">
        <v>1360</v>
      </c>
      <c r="E560" t="s">
        <v>721</v>
      </c>
      <c r="F560" s="31">
        <v>57.53</v>
      </c>
      <c r="G560" s="31">
        <v>2396.2199000000001</v>
      </c>
      <c r="H560" s="31">
        <v>0</v>
      </c>
      <c r="I560" s="31">
        <v>0</v>
      </c>
      <c r="J560" s="31">
        <v>0</v>
      </c>
      <c r="K560" s="31">
        <v>0</v>
      </c>
      <c r="L560" s="31">
        <v>0</v>
      </c>
      <c r="M560" s="31">
        <v>2396</v>
      </c>
    </row>
    <row r="561" spans="1:13" x14ac:dyDescent="0.25">
      <c r="A561">
        <v>20030001</v>
      </c>
      <c r="B561" t="s">
        <v>4</v>
      </c>
      <c r="C561" t="s">
        <v>1649</v>
      </c>
      <c r="D561" t="s">
        <v>1679</v>
      </c>
      <c r="E561" t="s">
        <v>721</v>
      </c>
      <c r="F561" s="31">
        <v>47.989999999999995</v>
      </c>
      <c r="G561" s="31">
        <v>1825.2922000000003</v>
      </c>
      <c r="H561" s="31">
        <v>0</v>
      </c>
      <c r="I561" s="31">
        <v>0</v>
      </c>
      <c r="J561" s="31">
        <v>0</v>
      </c>
      <c r="K561" s="31">
        <v>0</v>
      </c>
      <c r="L561" s="31">
        <v>0</v>
      </c>
      <c r="M561" s="31">
        <v>1825</v>
      </c>
    </row>
    <row r="562" spans="1:13" x14ac:dyDescent="0.25">
      <c r="A562">
        <v>20030001</v>
      </c>
      <c r="B562" t="s">
        <v>28</v>
      </c>
      <c r="C562" t="s">
        <v>1993</v>
      </c>
      <c r="D562" t="s">
        <v>2015</v>
      </c>
      <c r="E562" t="s">
        <v>2021</v>
      </c>
      <c r="F562" s="31">
        <v>68.339999999999989</v>
      </c>
      <c r="G562" s="31">
        <v>3133.4351000000001</v>
      </c>
      <c r="H562" s="31">
        <v>0</v>
      </c>
      <c r="I562" s="31">
        <v>0</v>
      </c>
      <c r="J562" s="31">
        <v>0</v>
      </c>
      <c r="K562" s="31">
        <v>0</v>
      </c>
      <c r="L562" s="31">
        <v>0</v>
      </c>
      <c r="M562" s="31">
        <v>3133</v>
      </c>
    </row>
    <row r="563" spans="1:13" x14ac:dyDescent="0.25">
      <c r="A563">
        <v>20030001</v>
      </c>
      <c r="B563" t="s">
        <v>37</v>
      </c>
      <c r="C563" t="s">
        <v>2386</v>
      </c>
      <c r="D563" t="s">
        <v>2387</v>
      </c>
      <c r="E563" t="s">
        <v>728</v>
      </c>
      <c r="F563" s="31">
        <v>200.63</v>
      </c>
      <c r="G563" s="31">
        <v>7042.5186000000003</v>
      </c>
      <c r="H563" s="31">
        <v>0</v>
      </c>
      <c r="I563" s="31">
        <v>0</v>
      </c>
      <c r="J563" s="31">
        <v>0</v>
      </c>
      <c r="K563" s="31">
        <v>0</v>
      </c>
      <c r="L563" s="31">
        <v>0</v>
      </c>
      <c r="M563" s="31">
        <v>7043</v>
      </c>
    </row>
    <row r="564" spans="1:13" x14ac:dyDescent="0.25">
      <c r="A564">
        <v>20030001</v>
      </c>
      <c r="B564" t="s">
        <v>38</v>
      </c>
      <c r="C564" t="s">
        <v>2390</v>
      </c>
      <c r="D564" t="s">
        <v>2391</v>
      </c>
      <c r="E564" t="s">
        <v>721</v>
      </c>
      <c r="F564" s="31">
        <v>18.060000000000002</v>
      </c>
      <c r="G564" s="31">
        <v>653.51880000000006</v>
      </c>
      <c r="H564" s="31">
        <v>0</v>
      </c>
      <c r="I564" s="31">
        <v>0</v>
      </c>
      <c r="J564" s="31">
        <v>0</v>
      </c>
      <c r="K564" s="31">
        <v>0</v>
      </c>
      <c r="L564" s="31">
        <v>0</v>
      </c>
      <c r="M564" s="31">
        <v>654</v>
      </c>
    </row>
    <row r="565" spans="1:13" x14ac:dyDescent="0.25">
      <c r="A565">
        <v>20030001</v>
      </c>
      <c r="B565" t="s">
        <v>5</v>
      </c>
      <c r="C565" t="s">
        <v>3270</v>
      </c>
      <c r="D565" t="s">
        <v>3298</v>
      </c>
      <c r="E565" t="s">
        <v>721</v>
      </c>
      <c r="F565" s="31">
        <v>20.130000000000003</v>
      </c>
      <c r="G565" s="31">
        <v>697.67969999999991</v>
      </c>
      <c r="H565" s="31">
        <v>0</v>
      </c>
      <c r="I565" s="31">
        <v>0</v>
      </c>
      <c r="J565" s="31">
        <v>0</v>
      </c>
      <c r="K565" s="31">
        <v>0</v>
      </c>
      <c r="L565" s="31">
        <v>0</v>
      </c>
      <c r="M565" s="31">
        <v>698</v>
      </c>
    </row>
    <row r="566" spans="1:13" x14ac:dyDescent="0.25">
      <c r="A566">
        <v>20030001</v>
      </c>
      <c r="B566" t="s">
        <v>7</v>
      </c>
      <c r="C566" t="s">
        <v>3669</v>
      </c>
      <c r="D566" t="s">
        <v>3692</v>
      </c>
      <c r="E566" t="s">
        <v>721</v>
      </c>
      <c r="F566" s="31">
        <v>1715.9</v>
      </c>
      <c r="G566" s="31">
        <v>57492.483699999997</v>
      </c>
      <c r="H566" s="31">
        <v>0</v>
      </c>
      <c r="I566" s="31">
        <v>0</v>
      </c>
      <c r="J566" s="31">
        <v>0</v>
      </c>
      <c r="K566" s="31">
        <v>0</v>
      </c>
      <c r="L566" s="31">
        <v>0</v>
      </c>
      <c r="M566" s="31">
        <v>57492</v>
      </c>
    </row>
    <row r="567" spans="1:13" x14ac:dyDescent="0.25">
      <c r="A567">
        <v>20030001</v>
      </c>
      <c r="B567" t="s">
        <v>10</v>
      </c>
      <c r="C567" t="s">
        <v>3981</v>
      </c>
      <c r="D567" t="s">
        <v>3995</v>
      </c>
      <c r="E567" t="s">
        <v>281</v>
      </c>
      <c r="F567" s="31">
        <v>161.51</v>
      </c>
      <c r="G567" s="31">
        <v>6277.5368000000008</v>
      </c>
      <c r="H567" s="31">
        <v>0</v>
      </c>
      <c r="I567" s="31">
        <v>0</v>
      </c>
      <c r="J567" s="31">
        <v>0</v>
      </c>
      <c r="K567" s="31">
        <v>0</v>
      </c>
      <c r="L567" s="31">
        <v>0</v>
      </c>
      <c r="M567" s="31">
        <v>6278</v>
      </c>
    </row>
    <row r="568" spans="1:13" x14ac:dyDescent="0.25">
      <c r="A568">
        <v>20030001</v>
      </c>
      <c r="B568" t="s">
        <v>34</v>
      </c>
      <c r="C568" t="s">
        <v>3982</v>
      </c>
      <c r="D568" t="s">
        <v>3996</v>
      </c>
      <c r="E568" t="s">
        <v>281</v>
      </c>
      <c r="F568" s="31">
        <v>858.51</v>
      </c>
      <c r="G568" s="31">
        <v>36065.753499999999</v>
      </c>
      <c r="H568" s="31">
        <v>0</v>
      </c>
      <c r="I568" s="31">
        <v>0</v>
      </c>
      <c r="J568" s="31">
        <v>0</v>
      </c>
      <c r="K568" s="31">
        <v>0</v>
      </c>
      <c r="L568" s="31">
        <v>0</v>
      </c>
      <c r="M568" s="31">
        <v>36066</v>
      </c>
    </row>
    <row r="569" spans="1:13" x14ac:dyDescent="0.25">
      <c r="A569">
        <v>20030001</v>
      </c>
      <c r="B569" t="s">
        <v>13</v>
      </c>
      <c r="C569" t="s">
        <v>3983</v>
      </c>
      <c r="D569" t="s">
        <v>5001</v>
      </c>
      <c r="E569" t="s">
        <v>721</v>
      </c>
      <c r="F569" s="31">
        <v>40.819999999999993</v>
      </c>
      <c r="G569" s="31">
        <v>1513.7554</v>
      </c>
      <c r="H569" s="31">
        <v>0</v>
      </c>
      <c r="I569" s="31">
        <v>0</v>
      </c>
      <c r="J569" s="31">
        <v>0</v>
      </c>
      <c r="K569" s="31">
        <v>0</v>
      </c>
      <c r="L569" s="31">
        <v>0</v>
      </c>
      <c r="M569" s="31">
        <v>1514</v>
      </c>
    </row>
    <row r="570" spans="1:13" x14ac:dyDescent="0.25">
      <c r="A570">
        <v>20030001</v>
      </c>
      <c r="B570" t="s">
        <v>35</v>
      </c>
      <c r="C570" t="s">
        <v>735</v>
      </c>
      <c r="D570" t="s">
        <v>5838</v>
      </c>
      <c r="E570" t="s">
        <v>275</v>
      </c>
      <c r="F570" s="31">
        <v>420.29</v>
      </c>
      <c r="G570" s="31">
        <v>17751.990700000002</v>
      </c>
      <c r="H570" s="31">
        <v>0</v>
      </c>
      <c r="I570" s="31">
        <v>0</v>
      </c>
      <c r="J570" s="31">
        <v>0</v>
      </c>
      <c r="K570" s="31">
        <v>0</v>
      </c>
      <c r="L570" s="31">
        <v>0</v>
      </c>
      <c r="M570" s="31">
        <v>17752</v>
      </c>
    </row>
    <row r="571" spans="1:13" x14ac:dyDescent="0.25">
      <c r="A571">
        <v>20030001</v>
      </c>
      <c r="B571" t="s">
        <v>16</v>
      </c>
      <c r="C571" t="s">
        <v>6892</v>
      </c>
      <c r="D571" t="s">
        <v>6920</v>
      </c>
      <c r="E571" t="s">
        <v>728</v>
      </c>
      <c r="F571" s="31">
        <v>140.35</v>
      </c>
      <c r="G571" s="31">
        <v>6022.0166999999992</v>
      </c>
      <c r="H571" s="31">
        <v>0</v>
      </c>
      <c r="I571" s="31">
        <v>0</v>
      </c>
      <c r="J571" s="31">
        <v>0</v>
      </c>
      <c r="K571" s="31">
        <v>0</v>
      </c>
      <c r="L571" s="31">
        <v>0</v>
      </c>
      <c r="M571" s="31">
        <v>6022</v>
      </c>
    </row>
    <row r="572" spans="1:13" x14ac:dyDescent="0.25">
      <c r="A572">
        <v>20030001</v>
      </c>
      <c r="B572" t="s">
        <v>129</v>
      </c>
      <c r="C572" t="s">
        <v>739</v>
      </c>
      <c r="D572" t="s">
        <v>8232</v>
      </c>
      <c r="E572" t="s">
        <v>721</v>
      </c>
      <c r="F572" s="31">
        <v>18.669999999999998</v>
      </c>
      <c r="G572" s="31">
        <v>821.83200000000011</v>
      </c>
      <c r="H572" s="31">
        <v>0</v>
      </c>
      <c r="I572" s="31">
        <v>0</v>
      </c>
      <c r="J572" s="31">
        <v>0</v>
      </c>
      <c r="K572" s="31">
        <v>0</v>
      </c>
      <c r="L572" s="31">
        <v>0</v>
      </c>
      <c r="M572" s="31">
        <v>822</v>
      </c>
    </row>
    <row r="573" spans="1:13" x14ac:dyDescent="0.25">
      <c r="A573">
        <v>20030001</v>
      </c>
      <c r="B573" t="s">
        <v>425</v>
      </c>
      <c r="C573" t="s">
        <v>9098</v>
      </c>
      <c r="D573" t="s">
        <v>9134</v>
      </c>
      <c r="E573" t="s">
        <v>728</v>
      </c>
      <c r="F573" s="31">
        <v>120.85</v>
      </c>
      <c r="G573" s="31">
        <v>4055.3873999999996</v>
      </c>
      <c r="H573" s="31">
        <v>0</v>
      </c>
      <c r="I573" s="31">
        <v>0</v>
      </c>
      <c r="J573" s="31">
        <v>0</v>
      </c>
      <c r="K573" s="31">
        <v>0</v>
      </c>
      <c r="L573" s="31">
        <v>0</v>
      </c>
      <c r="M573" s="31">
        <v>4055</v>
      </c>
    </row>
    <row r="574" spans="1:13" x14ac:dyDescent="0.25">
      <c r="A574">
        <v>20030001</v>
      </c>
      <c r="B574" t="s">
        <v>760</v>
      </c>
      <c r="C574" t="s">
        <v>14722</v>
      </c>
      <c r="D574" t="s">
        <v>14745</v>
      </c>
      <c r="E574" t="s">
        <v>721</v>
      </c>
      <c r="F574" s="31">
        <v>24.67</v>
      </c>
      <c r="G574" s="31">
        <v>1056.1548</v>
      </c>
      <c r="H574" s="31">
        <v>0</v>
      </c>
      <c r="I574" s="31">
        <v>0</v>
      </c>
      <c r="J574" s="31">
        <v>0</v>
      </c>
      <c r="K574" s="31">
        <v>0</v>
      </c>
      <c r="L574" s="31">
        <v>0</v>
      </c>
      <c r="M574" s="31">
        <v>1056</v>
      </c>
    </row>
    <row r="575" spans="1:13" x14ac:dyDescent="0.25">
      <c r="A575" t="s">
        <v>16448</v>
      </c>
      <c r="F575" s="31">
        <v>4354.5000000000009</v>
      </c>
      <c r="G575" s="31">
        <v>164650.85409999997</v>
      </c>
      <c r="H575" s="31">
        <v>2074</v>
      </c>
      <c r="I575" s="31">
        <v>0</v>
      </c>
      <c r="J575" s="31">
        <v>0</v>
      </c>
      <c r="K575" s="31">
        <v>0</v>
      </c>
      <c r="L575" s="31">
        <v>0</v>
      </c>
      <c r="M575" s="31">
        <v>162578</v>
      </c>
    </row>
    <row r="576" spans="1:13" x14ac:dyDescent="0.25">
      <c r="A576">
        <v>20030002</v>
      </c>
      <c r="B576" t="s">
        <v>17</v>
      </c>
      <c r="C576" t="s">
        <v>1563</v>
      </c>
      <c r="D576" t="s">
        <v>1582</v>
      </c>
      <c r="E576" t="s">
        <v>776</v>
      </c>
      <c r="F576" s="31">
        <v>52</v>
      </c>
      <c r="G576" s="31">
        <v>2071.7352000000001</v>
      </c>
      <c r="H576" s="31">
        <v>0</v>
      </c>
      <c r="I576" s="31">
        <v>0</v>
      </c>
      <c r="J576" s="31">
        <v>0</v>
      </c>
      <c r="K576" s="31">
        <v>0</v>
      </c>
      <c r="L576" s="31">
        <v>409.63000000000102</v>
      </c>
      <c r="M576" s="31">
        <v>1662</v>
      </c>
    </row>
    <row r="577" spans="1:13" x14ac:dyDescent="0.25">
      <c r="A577">
        <v>20030002</v>
      </c>
      <c r="B577" t="s">
        <v>37</v>
      </c>
      <c r="C577" t="s">
        <v>3657</v>
      </c>
      <c r="D577" t="s">
        <v>3676</v>
      </c>
      <c r="E577" t="s">
        <v>776</v>
      </c>
      <c r="F577" s="31">
        <v>1.92</v>
      </c>
      <c r="G577" s="31">
        <v>71.751000000000005</v>
      </c>
      <c r="H577" s="31">
        <v>0</v>
      </c>
      <c r="I577" s="31">
        <v>0</v>
      </c>
      <c r="J577" s="31">
        <v>0</v>
      </c>
      <c r="K577" s="31">
        <v>0</v>
      </c>
      <c r="L577" s="31">
        <v>0</v>
      </c>
      <c r="M577" s="31">
        <v>72</v>
      </c>
    </row>
    <row r="578" spans="1:13" x14ac:dyDescent="0.25">
      <c r="A578">
        <v>20030002</v>
      </c>
      <c r="B578" t="s">
        <v>6</v>
      </c>
      <c r="C578" t="s">
        <v>3827</v>
      </c>
      <c r="D578" t="s">
        <v>3838</v>
      </c>
      <c r="E578" t="s">
        <v>776</v>
      </c>
      <c r="F578" s="31">
        <v>14.940000000000001</v>
      </c>
      <c r="G578" s="31">
        <v>781.59869999999989</v>
      </c>
      <c r="H578" s="31">
        <v>0</v>
      </c>
      <c r="I578" s="31">
        <v>0</v>
      </c>
      <c r="J578" s="31">
        <v>0</v>
      </c>
      <c r="K578" s="31">
        <v>0</v>
      </c>
      <c r="L578" s="31">
        <v>0</v>
      </c>
      <c r="M578" s="31">
        <v>782</v>
      </c>
    </row>
    <row r="579" spans="1:13" x14ac:dyDescent="0.25">
      <c r="A579">
        <v>20030002</v>
      </c>
      <c r="B579" t="s">
        <v>9</v>
      </c>
      <c r="C579" t="s">
        <v>5400</v>
      </c>
      <c r="D579" t="s">
        <v>5471</v>
      </c>
      <c r="E579" t="s">
        <v>776</v>
      </c>
      <c r="F579" s="31">
        <v>503.81000000000006</v>
      </c>
      <c r="G579" s="31">
        <v>19817.092000000001</v>
      </c>
      <c r="H579" s="31">
        <v>0</v>
      </c>
      <c r="I579" s="31">
        <v>0</v>
      </c>
      <c r="J579" s="31">
        <v>0</v>
      </c>
      <c r="K579" s="31">
        <v>0</v>
      </c>
      <c r="L579" s="31">
        <v>0</v>
      </c>
      <c r="M579" s="31">
        <v>19817</v>
      </c>
    </row>
    <row r="580" spans="1:13" x14ac:dyDescent="0.25">
      <c r="A580">
        <v>20030002</v>
      </c>
      <c r="B580" t="s">
        <v>15</v>
      </c>
      <c r="C580" t="s">
        <v>5757</v>
      </c>
      <c r="D580" t="s">
        <v>7928</v>
      </c>
      <c r="E580" t="s">
        <v>776</v>
      </c>
      <c r="F580" s="31">
        <v>46.42</v>
      </c>
      <c r="G580" s="31">
        <v>1945.7452999999998</v>
      </c>
      <c r="H580" s="31">
        <v>0</v>
      </c>
      <c r="I580" s="31">
        <v>0</v>
      </c>
      <c r="J580" s="31">
        <v>0</v>
      </c>
      <c r="K580" s="31">
        <v>0</v>
      </c>
      <c r="L580" s="31">
        <v>0</v>
      </c>
      <c r="M580" s="31">
        <v>1946</v>
      </c>
    </row>
    <row r="581" spans="1:13" x14ac:dyDescent="0.25">
      <c r="A581">
        <v>20030002</v>
      </c>
      <c r="B581" t="s">
        <v>129</v>
      </c>
      <c r="C581" t="s">
        <v>9002</v>
      </c>
      <c r="D581" t="s">
        <v>9024</v>
      </c>
      <c r="E581" t="s">
        <v>776</v>
      </c>
      <c r="F581" s="31">
        <v>43.459999999999987</v>
      </c>
      <c r="G581" s="31">
        <v>1496.4014000000004</v>
      </c>
      <c r="H581" s="31">
        <v>0</v>
      </c>
      <c r="I581" s="31">
        <v>0</v>
      </c>
      <c r="J581" s="31">
        <v>0</v>
      </c>
      <c r="K581" s="31">
        <v>0</v>
      </c>
      <c r="L581" s="31">
        <v>0</v>
      </c>
      <c r="M581" s="31">
        <v>1496</v>
      </c>
    </row>
    <row r="582" spans="1:13" x14ac:dyDescent="0.25">
      <c r="A582">
        <v>20030002</v>
      </c>
      <c r="B582" t="s">
        <v>424</v>
      </c>
      <c r="C582" t="s">
        <v>11661</v>
      </c>
      <c r="D582" t="s">
        <v>11691</v>
      </c>
      <c r="E582" t="s">
        <v>776</v>
      </c>
      <c r="F582" s="31">
        <v>48.45</v>
      </c>
      <c r="G582" s="31">
        <v>2301.7899000000002</v>
      </c>
      <c r="H582" s="31">
        <v>0</v>
      </c>
      <c r="I582" s="31">
        <v>0</v>
      </c>
      <c r="J582" s="31">
        <v>0</v>
      </c>
      <c r="K582" s="31">
        <v>0</v>
      </c>
      <c r="L582" s="31">
        <v>0</v>
      </c>
      <c r="M582" s="31">
        <v>2302</v>
      </c>
    </row>
    <row r="583" spans="1:13" x14ac:dyDescent="0.25">
      <c r="A583">
        <v>20030002</v>
      </c>
      <c r="B583" t="s">
        <v>130</v>
      </c>
      <c r="C583" t="s">
        <v>13796</v>
      </c>
      <c r="D583" t="s">
        <v>13809</v>
      </c>
      <c r="E583" t="s">
        <v>776</v>
      </c>
      <c r="F583" s="31">
        <v>6.08</v>
      </c>
      <c r="G583" s="31">
        <v>265.90440000000001</v>
      </c>
      <c r="H583" s="31">
        <v>0</v>
      </c>
      <c r="I583" s="31">
        <v>0</v>
      </c>
      <c r="J583" s="31">
        <v>0</v>
      </c>
      <c r="K583" s="31">
        <v>0</v>
      </c>
      <c r="L583" s="31">
        <v>0</v>
      </c>
      <c r="M583" s="31">
        <v>266</v>
      </c>
    </row>
    <row r="584" spans="1:13" x14ac:dyDescent="0.25">
      <c r="A584">
        <v>20030002</v>
      </c>
      <c r="B584" t="s">
        <v>426</v>
      </c>
      <c r="C584" t="s">
        <v>14300</v>
      </c>
      <c r="D584" t="s">
        <v>14334</v>
      </c>
      <c r="E584" t="s">
        <v>1048</v>
      </c>
      <c r="F584" s="31">
        <v>20.49</v>
      </c>
      <c r="G584" s="31">
        <v>926.28749999999991</v>
      </c>
      <c r="H584" s="31">
        <v>0</v>
      </c>
      <c r="I584" s="31">
        <v>0</v>
      </c>
      <c r="J584" s="31">
        <v>0</v>
      </c>
      <c r="K584" s="31">
        <v>0</v>
      </c>
      <c r="L584" s="31">
        <v>0</v>
      </c>
      <c r="M584" s="31">
        <v>926</v>
      </c>
    </row>
    <row r="585" spans="1:13" x14ac:dyDescent="0.25">
      <c r="A585">
        <v>20030002</v>
      </c>
      <c r="B585" t="s">
        <v>131</v>
      </c>
      <c r="C585" t="s">
        <v>559</v>
      </c>
      <c r="D585" t="s">
        <v>15867</v>
      </c>
      <c r="E585" t="s">
        <v>776</v>
      </c>
      <c r="F585" s="31">
        <v>12.990000000000002</v>
      </c>
      <c r="G585" s="31">
        <v>515.86609999999996</v>
      </c>
      <c r="H585" s="31">
        <v>0</v>
      </c>
      <c r="I585" s="31">
        <v>0</v>
      </c>
      <c r="J585" s="31">
        <v>0</v>
      </c>
      <c r="K585" s="31">
        <v>0</v>
      </c>
      <c r="L585" s="31">
        <v>0</v>
      </c>
      <c r="M585" s="31">
        <v>516</v>
      </c>
    </row>
    <row r="586" spans="1:13" x14ac:dyDescent="0.25">
      <c r="A586" t="s">
        <v>16449</v>
      </c>
      <c r="F586" s="31">
        <v>750.56000000000017</v>
      </c>
      <c r="G586" s="31">
        <v>30194.171499999997</v>
      </c>
      <c r="H586" s="31">
        <v>0</v>
      </c>
      <c r="I586" s="31">
        <v>0</v>
      </c>
      <c r="J586" s="31">
        <v>0</v>
      </c>
      <c r="K586" s="31">
        <v>0</v>
      </c>
      <c r="L586" s="31">
        <v>409.63000000000102</v>
      </c>
      <c r="M586" s="31">
        <v>29785</v>
      </c>
    </row>
    <row r="587" spans="1:13" x14ac:dyDescent="0.25">
      <c r="A587">
        <v>20030009</v>
      </c>
      <c r="B587" t="s">
        <v>1</v>
      </c>
      <c r="C587" t="s">
        <v>2220</v>
      </c>
      <c r="D587" t="s">
        <v>2239</v>
      </c>
      <c r="E587" t="s">
        <v>721</v>
      </c>
      <c r="F587" s="31">
        <v>20.07</v>
      </c>
      <c r="G587" s="31">
        <v>924.8755000000001</v>
      </c>
      <c r="H587" s="31">
        <v>0</v>
      </c>
      <c r="I587" s="31">
        <v>0</v>
      </c>
      <c r="J587" s="31">
        <v>0</v>
      </c>
      <c r="K587" s="31">
        <v>0</v>
      </c>
      <c r="L587" s="31">
        <v>0</v>
      </c>
      <c r="M587" s="31">
        <v>925</v>
      </c>
    </row>
    <row r="588" spans="1:13" x14ac:dyDescent="0.25">
      <c r="A588">
        <v>20030009</v>
      </c>
      <c r="B588" t="s">
        <v>18</v>
      </c>
      <c r="C588" t="s">
        <v>2221</v>
      </c>
      <c r="D588" t="s">
        <v>2240</v>
      </c>
      <c r="E588" t="s">
        <v>721</v>
      </c>
      <c r="F588" s="31">
        <v>28.359999999999996</v>
      </c>
      <c r="G588" s="31">
        <v>1369.6595999999997</v>
      </c>
      <c r="H588" s="31">
        <v>0</v>
      </c>
      <c r="I588" s="31">
        <v>0</v>
      </c>
      <c r="J588" s="31">
        <v>0</v>
      </c>
      <c r="K588" s="31">
        <v>0</v>
      </c>
      <c r="L588" s="31">
        <v>0</v>
      </c>
      <c r="M588" s="31">
        <v>1370</v>
      </c>
    </row>
    <row r="589" spans="1:13" x14ac:dyDescent="0.25">
      <c r="A589">
        <v>20030009</v>
      </c>
      <c r="B589" t="s">
        <v>19</v>
      </c>
      <c r="C589" t="s">
        <v>2222</v>
      </c>
      <c r="D589" t="s">
        <v>2241</v>
      </c>
      <c r="E589" t="s">
        <v>728</v>
      </c>
      <c r="F589" s="31">
        <v>31</v>
      </c>
      <c r="G589" s="31">
        <v>1305.2416000000001</v>
      </c>
      <c r="H589" s="31">
        <v>0</v>
      </c>
      <c r="I589" s="31">
        <v>0</v>
      </c>
      <c r="J589" s="31">
        <v>0</v>
      </c>
      <c r="K589" s="31">
        <v>0</v>
      </c>
      <c r="L589" s="31">
        <v>0</v>
      </c>
      <c r="M589" s="31">
        <v>1305</v>
      </c>
    </row>
    <row r="590" spans="1:13" x14ac:dyDescent="0.25">
      <c r="A590">
        <v>20030009</v>
      </c>
      <c r="B590" t="s">
        <v>20</v>
      </c>
      <c r="C590" t="s">
        <v>1639</v>
      </c>
      <c r="D590" t="s">
        <v>2295</v>
      </c>
      <c r="E590" t="s">
        <v>721</v>
      </c>
      <c r="F590" s="31">
        <v>16.8</v>
      </c>
      <c r="G590" s="31">
        <v>712.51120000000003</v>
      </c>
      <c r="H590" s="31">
        <v>0</v>
      </c>
      <c r="I590" s="31">
        <v>0</v>
      </c>
      <c r="J590" s="31">
        <v>0</v>
      </c>
      <c r="K590" s="31">
        <v>0</v>
      </c>
      <c r="L590" s="31">
        <v>0</v>
      </c>
      <c r="M590" s="31">
        <v>713</v>
      </c>
    </row>
    <row r="591" spans="1:13" x14ac:dyDescent="0.25">
      <c r="A591">
        <v>20030009</v>
      </c>
      <c r="B591" t="s">
        <v>41</v>
      </c>
      <c r="C591" t="s">
        <v>2281</v>
      </c>
      <c r="D591" t="s">
        <v>2296</v>
      </c>
      <c r="E591" t="s">
        <v>721</v>
      </c>
      <c r="F591" s="31">
        <v>9.9499999999999993</v>
      </c>
      <c r="G591" s="31">
        <v>588.09839999999997</v>
      </c>
      <c r="H591" s="31">
        <v>0</v>
      </c>
      <c r="I591" s="31">
        <v>0</v>
      </c>
      <c r="J591" s="31">
        <v>0</v>
      </c>
      <c r="K591" s="31">
        <v>0</v>
      </c>
      <c r="L591" s="31">
        <v>0</v>
      </c>
      <c r="M591" s="31">
        <v>588</v>
      </c>
    </row>
    <row r="592" spans="1:13" x14ac:dyDescent="0.25">
      <c r="A592">
        <v>20030009</v>
      </c>
      <c r="B592" t="s">
        <v>23</v>
      </c>
      <c r="C592" t="s">
        <v>2282</v>
      </c>
      <c r="D592" t="s">
        <v>2297</v>
      </c>
      <c r="E592" t="s">
        <v>721</v>
      </c>
      <c r="F592" s="31">
        <v>15.120000000000001</v>
      </c>
      <c r="G592" s="31">
        <v>659.2206000000001</v>
      </c>
      <c r="H592" s="31">
        <v>0</v>
      </c>
      <c r="I592" s="31">
        <v>0</v>
      </c>
      <c r="J592" s="31">
        <v>0</v>
      </c>
      <c r="K592" s="31">
        <v>0</v>
      </c>
      <c r="L592" s="31">
        <v>0</v>
      </c>
      <c r="M592" s="31">
        <v>659</v>
      </c>
    </row>
    <row r="593" spans="1:13" x14ac:dyDescent="0.25">
      <c r="A593">
        <v>20030009</v>
      </c>
      <c r="B593" t="s">
        <v>26</v>
      </c>
      <c r="C593" t="s">
        <v>2493</v>
      </c>
      <c r="D593" t="s">
        <v>2513</v>
      </c>
      <c r="E593" t="s">
        <v>721</v>
      </c>
      <c r="F593" s="31">
        <v>25.570000000000004</v>
      </c>
      <c r="G593" s="31">
        <v>1114.3290999999999</v>
      </c>
      <c r="H593" s="31">
        <v>0</v>
      </c>
      <c r="I593" s="31">
        <v>0</v>
      </c>
      <c r="J593" s="31">
        <v>0</v>
      </c>
      <c r="K593" s="31">
        <v>0</v>
      </c>
      <c r="L593" s="31">
        <v>50</v>
      </c>
      <c r="M593" s="31">
        <v>1064</v>
      </c>
    </row>
    <row r="594" spans="1:13" x14ac:dyDescent="0.25">
      <c r="A594">
        <v>20030009</v>
      </c>
      <c r="B594" t="s">
        <v>3</v>
      </c>
      <c r="C594" t="s">
        <v>3666</v>
      </c>
      <c r="D594" t="s">
        <v>3688</v>
      </c>
      <c r="E594" t="s">
        <v>721</v>
      </c>
      <c r="F594" s="31">
        <v>16</v>
      </c>
      <c r="G594" s="31">
        <v>773.0018</v>
      </c>
      <c r="H594" s="31">
        <v>0</v>
      </c>
      <c r="I594" s="31">
        <v>0</v>
      </c>
      <c r="J594" s="31">
        <v>0</v>
      </c>
      <c r="K594" s="31">
        <v>0</v>
      </c>
      <c r="L594" s="31">
        <v>0</v>
      </c>
      <c r="M594" s="31">
        <v>773</v>
      </c>
    </row>
    <row r="595" spans="1:13" x14ac:dyDescent="0.25">
      <c r="A595">
        <v>20030009</v>
      </c>
      <c r="B595" t="s">
        <v>4</v>
      </c>
      <c r="C595" t="s">
        <v>3885</v>
      </c>
      <c r="D595" t="s">
        <v>3909</v>
      </c>
      <c r="E595" t="s">
        <v>721</v>
      </c>
      <c r="F595" s="31">
        <v>8.19</v>
      </c>
      <c r="G595" s="31">
        <v>405.17199999999997</v>
      </c>
      <c r="H595" s="31">
        <v>0</v>
      </c>
      <c r="I595" s="31">
        <v>0</v>
      </c>
      <c r="J595" s="31">
        <v>0</v>
      </c>
      <c r="K595" s="31">
        <v>0</v>
      </c>
      <c r="L595" s="31">
        <v>0</v>
      </c>
      <c r="M595" s="31">
        <v>405</v>
      </c>
    </row>
    <row r="596" spans="1:13" x14ac:dyDescent="0.25">
      <c r="A596">
        <v>20030009</v>
      </c>
      <c r="B596" t="s">
        <v>37</v>
      </c>
      <c r="C596" t="s">
        <v>4202</v>
      </c>
      <c r="D596" t="s">
        <v>4216</v>
      </c>
      <c r="E596" t="s">
        <v>721</v>
      </c>
      <c r="F596" s="31">
        <v>6.51</v>
      </c>
      <c r="G596" s="31">
        <v>282.19200000000001</v>
      </c>
      <c r="H596" s="31">
        <v>0</v>
      </c>
      <c r="I596" s="31">
        <v>0</v>
      </c>
      <c r="J596" s="31">
        <v>0</v>
      </c>
      <c r="K596" s="31">
        <v>0</v>
      </c>
      <c r="L596" s="31">
        <v>0</v>
      </c>
      <c r="M596" s="31">
        <v>282</v>
      </c>
    </row>
    <row r="597" spans="1:13" x14ac:dyDescent="0.25">
      <c r="A597">
        <v>20030009</v>
      </c>
      <c r="B597" t="s">
        <v>5</v>
      </c>
      <c r="C597" t="s">
        <v>6886</v>
      </c>
      <c r="D597" t="s">
        <v>6912</v>
      </c>
      <c r="E597" t="s">
        <v>721</v>
      </c>
      <c r="F597" s="31">
        <v>15.760000000000002</v>
      </c>
      <c r="G597" s="31">
        <v>1070.116</v>
      </c>
      <c r="H597" s="31">
        <v>0</v>
      </c>
      <c r="I597" s="31">
        <v>0</v>
      </c>
      <c r="J597" s="31">
        <v>0</v>
      </c>
      <c r="K597" s="31">
        <v>0</v>
      </c>
      <c r="L597" s="31">
        <v>0</v>
      </c>
      <c r="M597" s="31">
        <v>1070</v>
      </c>
    </row>
    <row r="598" spans="1:13" x14ac:dyDescent="0.25">
      <c r="A598">
        <v>20030009</v>
      </c>
      <c r="B598" t="s">
        <v>32</v>
      </c>
      <c r="C598" t="s">
        <v>10888</v>
      </c>
      <c r="D598" t="s">
        <v>10993</v>
      </c>
      <c r="E598" t="s">
        <v>776</v>
      </c>
      <c r="F598" s="31">
        <v>18.369999999999997</v>
      </c>
      <c r="G598" s="31">
        <v>823.15440000000001</v>
      </c>
      <c r="H598" s="31">
        <v>0</v>
      </c>
      <c r="I598" s="31">
        <v>0</v>
      </c>
      <c r="J598" s="31">
        <v>0</v>
      </c>
      <c r="K598" s="31">
        <v>0</v>
      </c>
      <c r="L598" s="31">
        <v>0</v>
      </c>
      <c r="M598" s="31">
        <v>823</v>
      </c>
    </row>
    <row r="599" spans="1:13" x14ac:dyDescent="0.25">
      <c r="A599">
        <v>20030009</v>
      </c>
      <c r="B599" t="s">
        <v>9</v>
      </c>
      <c r="C599" t="s">
        <v>10956</v>
      </c>
      <c r="D599" t="s">
        <v>10995</v>
      </c>
      <c r="E599" t="s">
        <v>776</v>
      </c>
      <c r="F599" s="31">
        <v>9.7199999999999989</v>
      </c>
      <c r="G599" s="31">
        <v>652.09159999999997</v>
      </c>
      <c r="H599" s="31">
        <v>0</v>
      </c>
      <c r="I599" s="31">
        <v>0</v>
      </c>
      <c r="J599" s="31">
        <v>0</v>
      </c>
      <c r="K599" s="31">
        <v>0</v>
      </c>
      <c r="L599" s="31">
        <v>0</v>
      </c>
      <c r="M599" s="31">
        <v>652</v>
      </c>
    </row>
    <row r="600" spans="1:13" x14ac:dyDescent="0.25">
      <c r="A600">
        <v>20030009</v>
      </c>
      <c r="B600" t="s">
        <v>11</v>
      </c>
      <c r="C600" t="s">
        <v>9607</v>
      </c>
      <c r="D600" t="s">
        <v>12236</v>
      </c>
      <c r="E600" t="s">
        <v>721</v>
      </c>
      <c r="F600" s="31">
        <v>120.6</v>
      </c>
      <c r="G600" s="31">
        <v>4842.3489</v>
      </c>
      <c r="H600" s="31">
        <v>0</v>
      </c>
      <c r="I600" s="31">
        <v>0</v>
      </c>
      <c r="J600" s="31">
        <v>0</v>
      </c>
      <c r="K600" s="31">
        <v>0</v>
      </c>
      <c r="L600" s="31">
        <v>50</v>
      </c>
      <c r="M600" s="31">
        <v>4792</v>
      </c>
    </row>
    <row r="601" spans="1:13" x14ac:dyDescent="0.25">
      <c r="A601">
        <v>20030009</v>
      </c>
      <c r="B601" t="s">
        <v>12</v>
      </c>
      <c r="C601" t="s">
        <v>12209</v>
      </c>
      <c r="D601" t="s">
        <v>12237</v>
      </c>
      <c r="E601" t="s">
        <v>12252</v>
      </c>
      <c r="F601" s="31">
        <v>19.38</v>
      </c>
      <c r="G601" s="31">
        <v>860.41810000000009</v>
      </c>
      <c r="H601" s="31">
        <v>0</v>
      </c>
      <c r="I601" s="31">
        <v>0</v>
      </c>
      <c r="J601" s="31">
        <v>0</v>
      </c>
      <c r="K601" s="31">
        <v>0</v>
      </c>
      <c r="L601" s="31">
        <v>0</v>
      </c>
      <c r="M601" s="31">
        <v>860</v>
      </c>
    </row>
    <row r="602" spans="1:13" x14ac:dyDescent="0.25">
      <c r="A602">
        <v>20030009</v>
      </c>
      <c r="B602" t="s">
        <v>35</v>
      </c>
      <c r="C602" t="s">
        <v>8800</v>
      </c>
      <c r="D602" t="s">
        <v>12655</v>
      </c>
      <c r="E602" t="s">
        <v>776</v>
      </c>
      <c r="F602" s="31">
        <v>4.9799999999999995</v>
      </c>
      <c r="G602" s="31">
        <v>318.66000000000003</v>
      </c>
      <c r="H602" s="31">
        <v>0</v>
      </c>
      <c r="I602" s="31">
        <v>0</v>
      </c>
      <c r="J602" s="31">
        <v>0</v>
      </c>
      <c r="K602" s="31">
        <v>0</v>
      </c>
      <c r="L602" s="31">
        <v>0</v>
      </c>
      <c r="M602" s="31">
        <v>319</v>
      </c>
    </row>
    <row r="603" spans="1:13" x14ac:dyDescent="0.25">
      <c r="A603">
        <v>20030009</v>
      </c>
      <c r="B603" t="s">
        <v>1650</v>
      </c>
      <c r="C603" t="s">
        <v>13506</v>
      </c>
      <c r="D603" t="s">
        <v>13534</v>
      </c>
      <c r="E603" t="s">
        <v>721</v>
      </c>
      <c r="F603" s="31">
        <v>68.97</v>
      </c>
      <c r="G603" s="31">
        <v>3137.4377000000004</v>
      </c>
      <c r="H603" s="31">
        <v>0</v>
      </c>
      <c r="I603" s="31">
        <v>0</v>
      </c>
      <c r="J603" s="31">
        <v>0</v>
      </c>
      <c r="K603" s="31">
        <v>0</v>
      </c>
      <c r="L603" s="31">
        <v>0</v>
      </c>
      <c r="M603" s="31">
        <v>3137</v>
      </c>
    </row>
    <row r="604" spans="1:13" x14ac:dyDescent="0.25">
      <c r="A604">
        <v>20030009</v>
      </c>
      <c r="B604" t="s">
        <v>15</v>
      </c>
      <c r="C604" t="s">
        <v>7133</v>
      </c>
      <c r="D604" t="s">
        <v>14167</v>
      </c>
      <c r="E604" t="s">
        <v>721</v>
      </c>
      <c r="F604" s="31">
        <v>10.38</v>
      </c>
      <c r="G604" s="31">
        <v>434.33370000000002</v>
      </c>
      <c r="H604" s="31">
        <v>0</v>
      </c>
      <c r="I604" s="31">
        <v>0</v>
      </c>
      <c r="J604" s="31">
        <v>0</v>
      </c>
      <c r="K604" s="31">
        <v>0</v>
      </c>
      <c r="L604" s="31">
        <v>0</v>
      </c>
      <c r="M604" s="31">
        <v>434</v>
      </c>
    </row>
    <row r="605" spans="1:13" x14ac:dyDescent="0.25">
      <c r="A605">
        <v>20030009</v>
      </c>
      <c r="B605" t="s">
        <v>129</v>
      </c>
      <c r="C605" t="s">
        <v>14046</v>
      </c>
      <c r="D605" t="s">
        <v>14081</v>
      </c>
      <c r="E605" t="s">
        <v>721</v>
      </c>
      <c r="F605" s="31">
        <v>9.48</v>
      </c>
      <c r="G605" s="31">
        <v>416.15890000000002</v>
      </c>
      <c r="H605" s="31">
        <v>0</v>
      </c>
      <c r="I605" s="31">
        <v>0</v>
      </c>
      <c r="J605" s="31">
        <v>0</v>
      </c>
      <c r="K605" s="31">
        <v>0</v>
      </c>
      <c r="L605" s="31">
        <v>0</v>
      </c>
      <c r="M605" s="31">
        <v>416</v>
      </c>
    </row>
    <row r="606" spans="1:13" x14ac:dyDescent="0.25">
      <c r="A606">
        <v>20030009</v>
      </c>
      <c r="B606" t="s">
        <v>423</v>
      </c>
      <c r="C606" t="s">
        <v>14444</v>
      </c>
      <c r="D606" t="s">
        <v>14461</v>
      </c>
      <c r="E606" t="s">
        <v>9490</v>
      </c>
      <c r="F606" s="31">
        <v>12.210000000000003</v>
      </c>
      <c r="G606" s="31">
        <v>535.40819999999997</v>
      </c>
      <c r="H606" s="31">
        <v>0</v>
      </c>
      <c r="I606" s="31">
        <v>0</v>
      </c>
      <c r="J606" s="31">
        <v>0</v>
      </c>
      <c r="K606" s="31">
        <v>0</v>
      </c>
      <c r="L606" s="31">
        <v>0</v>
      </c>
      <c r="M606" s="31">
        <v>535</v>
      </c>
    </row>
    <row r="607" spans="1:13" x14ac:dyDescent="0.25">
      <c r="A607">
        <v>20030009</v>
      </c>
      <c r="B607" t="s">
        <v>424</v>
      </c>
      <c r="C607" t="s">
        <v>8719</v>
      </c>
      <c r="D607" t="s">
        <v>14637</v>
      </c>
      <c r="E607" t="s">
        <v>721</v>
      </c>
      <c r="F607" s="31">
        <v>11.75</v>
      </c>
      <c r="G607" s="31">
        <v>479.51560000000001</v>
      </c>
      <c r="H607" s="31">
        <v>0</v>
      </c>
      <c r="I607" s="31">
        <v>0</v>
      </c>
      <c r="J607" s="31">
        <v>0</v>
      </c>
      <c r="K607" s="31">
        <v>0</v>
      </c>
      <c r="L607" s="31">
        <v>0</v>
      </c>
      <c r="M607" s="31">
        <v>480</v>
      </c>
    </row>
    <row r="608" spans="1:13" x14ac:dyDescent="0.25">
      <c r="A608">
        <v>20030009</v>
      </c>
      <c r="B608" t="s">
        <v>425</v>
      </c>
      <c r="C608" t="s">
        <v>15846</v>
      </c>
      <c r="D608" t="s">
        <v>15868</v>
      </c>
      <c r="E608" t="s">
        <v>721</v>
      </c>
      <c r="F608" s="31">
        <v>23.869999999999997</v>
      </c>
      <c r="G608" s="31">
        <v>859.26030000000014</v>
      </c>
      <c r="H608" s="31">
        <v>0</v>
      </c>
      <c r="I608" s="31">
        <v>0</v>
      </c>
      <c r="J608" s="31">
        <v>0</v>
      </c>
      <c r="K608" s="31">
        <v>0</v>
      </c>
      <c r="L608" s="31">
        <v>0</v>
      </c>
      <c r="M608" s="31">
        <v>859</v>
      </c>
    </row>
    <row r="609" spans="1:13" x14ac:dyDescent="0.25">
      <c r="A609">
        <v>20030009</v>
      </c>
      <c r="B609" t="s">
        <v>2068</v>
      </c>
      <c r="C609" t="s">
        <v>16034</v>
      </c>
      <c r="D609" t="s">
        <v>16049</v>
      </c>
      <c r="E609" t="s">
        <v>721</v>
      </c>
      <c r="F609" s="31">
        <v>13.59</v>
      </c>
      <c r="G609" s="31">
        <v>507.26310000000001</v>
      </c>
      <c r="H609" s="31">
        <v>0</v>
      </c>
      <c r="I609" s="31">
        <v>0</v>
      </c>
      <c r="J609" s="31">
        <v>0</v>
      </c>
      <c r="K609" s="31">
        <v>0</v>
      </c>
      <c r="L609" s="31">
        <v>0</v>
      </c>
      <c r="M609" s="31">
        <v>507</v>
      </c>
    </row>
    <row r="610" spans="1:13" x14ac:dyDescent="0.25">
      <c r="A610">
        <v>20030009</v>
      </c>
      <c r="B610" t="s">
        <v>130</v>
      </c>
      <c r="C610" t="s">
        <v>1055</v>
      </c>
      <c r="D610" t="s">
        <v>16050</v>
      </c>
      <c r="E610" t="s">
        <v>721</v>
      </c>
      <c r="F610" s="31">
        <v>3.06</v>
      </c>
      <c r="G610" s="31">
        <v>131.29250000000002</v>
      </c>
      <c r="H610" s="31">
        <v>0</v>
      </c>
      <c r="I610" s="31">
        <v>0</v>
      </c>
      <c r="J610" s="31">
        <v>0</v>
      </c>
      <c r="K610" s="31">
        <v>0</v>
      </c>
      <c r="L610" s="31">
        <v>0</v>
      </c>
      <c r="M610" s="31">
        <v>131</v>
      </c>
    </row>
    <row r="611" spans="1:13" x14ac:dyDescent="0.25">
      <c r="A611">
        <v>20030009</v>
      </c>
      <c r="B611" t="s">
        <v>426</v>
      </c>
      <c r="C611" t="s">
        <v>1206</v>
      </c>
      <c r="D611" t="s">
        <v>16051</v>
      </c>
      <c r="E611" t="s">
        <v>728</v>
      </c>
      <c r="F611" s="31">
        <v>36.1</v>
      </c>
      <c r="G611" s="31">
        <v>1847.3611000000003</v>
      </c>
      <c r="H611" s="31">
        <v>0</v>
      </c>
      <c r="I611" s="31">
        <v>0</v>
      </c>
      <c r="J611" s="31">
        <v>0</v>
      </c>
      <c r="K611" s="31">
        <v>0</v>
      </c>
      <c r="L611" s="31">
        <v>49</v>
      </c>
      <c r="M611" s="31">
        <v>1798</v>
      </c>
    </row>
    <row r="612" spans="1:13" x14ac:dyDescent="0.25">
      <c r="A612">
        <v>20030009</v>
      </c>
      <c r="B612" t="s">
        <v>131</v>
      </c>
      <c r="C612" t="s">
        <v>7553</v>
      </c>
      <c r="D612" t="s">
        <v>16239</v>
      </c>
      <c r="E612" t="s">
        <v>721</v>
      </c>
      <c r="F612" s="31">
        <v>19.07</v>
      </c>
      <c r="G612" s="31">
        <v>787.20680000000004</v>
      </c>
      <c r="H612" s="31">
        <v>0</v>
      </c>
      <c r="I612" s="31">
        <v>0</v>
      </c>
      <c r="J612" s="31">
        <v>0</v>
      </c>
      <c r="K612" s="31">
        <v>0</v>
      </c>
      <c r="L612" s="31">
        <v>0</v>
      </c>
      <c r="M612" s="31">
        <v>787</v>
      </c>
    </row>
    <row r="613" spans="1:13" x14ac:dyDescent="0.25">
      <c r="A613" t="s">
        <v>16450</v>
      </c>
      <c r="F613" s="31">
        <v>574.86</v>
      </c>
      <c r="G613" s="31">
        <v>25836.328700000002</v>
      </c>
      <c r="H613" s="31">
        <v>0</v>
      </c>
      <c r="I613" s="31">
        <v>0</v>
      </c>
      <c r="J613" s="31">
        <v>0</v>
      </c>
      <c r="K613" s="31">
        <v>0</v>
      </c>
      <c r="L613" s="31">
        <v>149</v>
      </c>
      <c r="M613" s="31">
        <v>25684</v>
      </c>
    </row>
    <row r="614" spans="1:13" x14ac:dyDescent="0.25">
      <c r="A614">
        <v>20040001</v>
      </c>
      <c r="B614" t="s">
        <v>0</v>
      </c>
      <c r="C614" t="s">
        <v>2545</v>
      </c>
      <c r="D614" t="s">
        <v>15702</v>
      </c>
      <c r="E614" t="s">
        <v>1370</v>
      </c>
      <c r="F614" s="31">
        <v>1291.98</v>
      </c>
      <c r="G614" s="31">
        <v>45125.198599999996</v>
      </c>
      <c r="H614" s="31">
        <v>17647</v>
      </c>
      <c r="I614" s="31">
        <v>2540</v>
      </c>
      <c r="J614" s="31">
        <v>0</v>
      </c>
      <c r="K614" s="31">
        <v>0</v>
      </c>
      <c r="L614" s="31">
        <v>55</v>
      </c>
      <c r="M614" s="31">
        <v>24883</v>
      </c>
    </row>
    <row r="615" spans="1:13" x14ac:dyDescent="0.25">
      <c r="A615">
        <v>20040001</v>
      </c>
      <c r="B615" t="s">
        <v>18</v>
      </c>
      <c r="C615" t="s">
        <v>4274</v>
      </c>
      <c r="D615" t="s">
        <v>4307</v>
      </c>
      <c r="E615" t="s">
        <v>275</v>
      </c>
      <c r="F615" s="31">
        <v>43.949999999999996</v>
      </c>
      <c r="G615" s="31">
        <v>1819.2720000000002</v>
      </c>
      <c r="H615" s="31">
        <v>0</v>
      </c>
      <c r="I615" s="31">
        <v>0</v>
      </c>
      <c r="J615" s="31">
        <v>0</v>
      </c>
      <c r="K615" s="31">
        <v>0</v>
      </c>
      <c r="L615" s="31">
        <v>0</v>
      </c>
      <c r="M615" s="31">
        <v>1819</v>
      </c>
    </row>
    <row r="616" spans="1:13" x14ac:dyDescent="0.25">
      <c r="A616">
        <v>20040001</v>
      </c>
      <c r="B616" t="s">
        <v>19</v>
      </c>
      <c r="C616" t="s">
        <v>4275</v>
      </c>
      <c r="D616" t="s">
        <v>4308</v>
      </c>
      <c r="E616" t="s">
        <v>4690</v>
      </c>
      <c r="F616" s="31">
        <v>25.640000000000004</v>
      </c>
      <c r="G616" s="31">
        <v>1153.8471</v>
      </c>
      <c r="H616" s="31">
        <v>0</v>
      </c>
      <c r="I616" s="31">
        <v>0</v>
      </c>
      <c r="J616" s="31">
        <v>0</v>
      </c>
      <c r="K616" s="31">
        <v>0</v>
      </c>
      <c r="L616" s="31">
        <v>0</v>
      </c>
      <c r="M616" s="31">
        <v>1154</v>
      </c>
    </row>
    <row r="617" spans="1:13" x14ac:dyDescent="0.25">
      <c r="A617">
        <v>20040001</v>
      </c>
      <c r="B617" t="s">
        <v>41</v>
      </c>
      <c r="C617" t="s">
        <v>4277</v>
      </c>
      <c r="D617" t="s">
        <v>4310</v>
      </c>
      <c r="E617" t="s">
        <v>275</v>
      </c>
      <c r="F617" s="31">
        <v>44.93</v>
      </c>
      <c r="G617" s="31">
        <v>1959.7308000000003</v>
      </c>
      <c r="H617" s="31">
        <v>0</v>
      </c>
      <c r="I617" s="31">
        <v>0</v>
      </c>
      <c r="J617" s="31">
        <v>0</v>
      </c>
      <c r="K617" s="31">
        <v>0</v>
      </c>
      <c r="L617" s="31">
        <v>0</v>
      </c>
      <c r="M617" s="31">
        <v>1960</v>
      </c>
    </row>
    <row r="618" spans="1:13" x14ac:dyDescent="0.25">
      <c r="A618">
        <v>20040001</v>
      </c>
      <c r="B618" t="s">
        <v>36</v>
      </c>
      <c r="C618" t="s">
        <v>4278</v>
      </c>
      <c r="D618" t="s">
        <v>4311</v>
      </c>
      <c r="E618" t="s">
        <v>275</v>
      </c>
      <c r="F618" s="31">
        <v>28.15</v>
      </c>
      <c r="G618" s="31">
        <v>1112.5943</v>
      </c>
      <c r="H618" s="31">
        <v>0</v>
      </c>
      <c r="I618" s="31">
        <v>0</v>
      </c>
      <c r="J618" s="31">
        <v>0</v>
      </c>
      <c r="K618" s="31">
        <v>0</v>
      </c>
      <c r="L618" s="31">
        <v>0</v>
      </c>
      <c r="M618" s="31">
        <v>1113</v>
      </c>
    </row>
    <row r="619" spans="1:13" x14ac:dyDescent="0.25">
      <c r="A619">
        <v>20040001</v>
      </c>
      <c r="B619" t="s">
        <v>21</v>
      </c>
      <c r="C619" t="s">
        <v>4404</v>
      </c>
      <c r="D619" t="s">
        <v>4435</v>
      </c>
      <c r="E619" t="s">
        <v>1370</v>
      </c>
      <c r="F619" s="31">
        <v>53.12</v>
      </c>
      <c r="G619" s="31">
        <v>1989.5499</v>
      </c>
      <c r="H619" s="31">
        <v>0</v>
      </c>
      <c r="I619" s="31">
        <v>0</v>
      </c>
      <c r="J619" s="31">
        <v>0</v>
      </c>
      <c r="K619" s="31">
        <v>0</v>
      </c>
      <c r="L619" s="31">
        <v>0</v>
      </c>
      <c r="M619" s="31">
        <v>1990</v>
      </c>
    </row>
    <row r="620" spans="1:13" x14ac:dyDescent="0.25">
      <c r="A620">
        <v>20040001</v>
      </c>
      <c r="B620" t="s">
        <v>40</v>
      </c>
      <c r="C620" t="s">
        <v>4405</v>
      </c>
      <c r="D620" t="s">
        <v>4436</v>
      </c>
      <c r="E620" t="s">
        <v>275</v>
      </c>
      <c r="F620" s="31">
        <v>24.220000000000002</v>
      </c>
      <c r="G620" s="31">
        <v>1175.4091000000001</v>
      </c>
      <c r="H620" s="31">
        <v>0</v>
      </c>
      <c r="I620" s="31">
        <v>0</v>
      </c>
      <c r="J620" s="31">
        <v>0</v>
      </c>
      <c r="K620" s="31">
        <v>0</v>
      </c>
      <c r="L620" s="31">
        <v>0</v>
      </c>
      <c r="M620" s="31">
        <v>1175</v>
      </c>
    </row>
    <row r="621" spans="1:13" x14ac:dyDescent="0.25">
      <c r="A621">
        <v>20040001</v>
      </c>
      <c r="B621" t="s">
        <v>25</v>
      </c>
      <c r="C621" t="s">
        <v>3279</v>
      </c>
      <c r="D621" t="s">
        <v>5006</v>
      </c>
      <c r="E621" t="s">
        <v>275</v>
      </c>
      <c r="F621" s="31">
        <v>90.050000000000011</v>
      </c>
      <c r="G621" s="31">
        <v>3388.1428000000001</v>
      </c>
      <c r="H621" s="31">
        <v>0</v>
      </c>
      <c r="I621" s="31">
        <v>0</v>
      </c>
      <c r="J621" s="31">
        <v>0</v>
      </c>
      <c r="K621" s="31">
        <v>0</v>
      </c>
      <c r="L621" s="31">
        <v>0</v>
      </c>
      <c r="M621" s="31">
        <v>3388</v>
      </c>
    </row>
    <row r="622" spans="1:13" x14ac:dyDescent="0.25">
      <c r="A622">
        <v>20040001</v>
      </c>
      <c r="B622" t="s">
        <v>27</v>
      </c>
      <c r="C622" t="s">
        <v>1575</v>
      </c>
      <c r="D622" t="s">
        <v>4559</v>
      </c>
      <c r="E622" t="s">
        <v>275</v>
      </c>
      <c r="F622" s="31">
        <v>54.78</v>
      </c>
      <c r="G622" s="31">
        <v>2372.7368000000001</v>
      </c>
      <c r="H622" s="31">
        <v>0</v>
      </c>
      <c r="I622" s="31">
        <v>0</v>
      </c>
      <c r="J622" s="31">
        <v>0</v>
      </c>
      <c r="K622" s="31">
        <v>0</v>
      </c>
      <c r="L622" s="31">
        <v>0</v>
      </c>
      <c r="M622" s="31">
        <v>2373</v>
      </c>
    </row>
    <row r="623" spans="1:13" x14ac:dyDescent="0.25">
      <c r="A623">
        <v>20040001</v>
      </c>
      <c r="B623" t="s">
        <v>11</v>
      </c>
      <c r="C623" t="s">
        <v>9604</v>
      </c>
      <c r="D623" t="s">
        <v>9623</v>
      </c>
      <c r="E623" t="s">
        <v>4690</v>
      </c>
      <c r="F623" s="31">
        <v>22.639999999999997</v>
      </c>
      <c r="G623" s="31">
        <v>1048.8273999999999</v>
      </c>
      <c r="H623" s="31">
        <v>0</v>
      </c>
      <c r="I623" s="31">
        <v>0</v>
      </c>
      <c r="J623" s="31">
        <v>0</v>
      </c>
      <c r="K623" s="31">
        <v>0</v>
      </c>
      <c r="L623" s="31">
        <v>0</v>
      </c>
      <c r="M623" s="31">
        <v>1049</v>
      </c>
    </row>
    <row r="624" spans="1:13" x14ac:dyDescent="0.25">
      <c r="A624">
        <v>20040001</v>
      </c>
      <c r="B624" t="s">
        <v>424</v>
      </c>
      <c r="C624" t="s">
        <v>12210</v>
      </c>
      <c r="D624" t="s">
        <v>12238</v>
      </c>
      <c r="E624" t="s">
        <v>1370</v>
      </c>
      <c r="F624" s="31">
        <v>31.259999999999998</v>
      </c>
      <c r="G624" s="31">
        <v>1419.9734999999996</v>
      </c>
      <c r="H624" s="31">
        <v>0</v>
      </c>
      <c r="I624" s="31">
        <v>0</v>
      </c>
      <c r="J624" s="31">
        <v>0</v>
      </c>
      <c r="K624" s="31">
        <v>0</v>
      </c>
      <c r="L624" s="31">
        <v>0</v>
      </c>
      <c r="M624" s="31">
        <v>1420</v>
      </c>
    </row>
    <row r="625" spans="1:13" x14ac:dyDescent="0.25">
      <c r="A625">
        <v>20040001</v>
      </c>
      <c r="B625" t="s">
        <v>2068</v>
      </c>
      <c r="C625" t="s">
        <v>12211</v>
      </c>
      <c r="D625" t="s">
        <v>12240</v>
      </c>
      <c r="E625" t="s">
        <v>1370</v>
      </c>
      <c r="F625" s="31">
        <v>14.18</v>
      </c>
      <c r="G625" s="31">
        <v>572.01299999999992</v>
      </c>
      <c r="H625" s="31">
        <v>0</v>
      </c>
      <c r="I625" s="31">
        <v>0</v>
      </c>
      <c r="J625" s="31">
        <v>0</v>
      </c>
      <c r="K625" s="31">
        <v>0</v>
      </c>
      <c r="L625" s="31">
        <v>0</v>
      </c>
      <c r="M625" s="31">
        <v>572</v>
      </c>
    </row>
    <row r="626" spans="1:13" x14ac:dyDescent="0.25">
      <c r="A626">
        <v>20040001</v>
      </c>
      <c r="B626" t="s">
        <v>130</v>
      </c>
      <c r="C626" t="s">
        <v>12212</v>
      </c>
      <c r="D626" t="s">
        <v>12241</v>
      </c>
      <c r="E626" t="s">
        <v>1370</v>
      </c>
      <c r="F626" s="31">
        <v>28.000000000000004</v>
      </c>
      <c r="G626" s="31">
        <v>1417.4822999999999</v>
      </c>
      <c r="H626" s="31">
        <v>0</v>
      </c>
      <c r="I626" s="31">
        <v>0</v>
      </c>
      <c r="J626" s="31">
        <v>0</v>
      </c>
      <c r="K626" s="31">
        <v>0</v>
      </c>
      <c r="L626" s="31">
        <v>0</v>
      </c>
      <c r="M626" s="31">
        <v>1417</v>
      </c>
    </row>
    <row r="627" spans="1:13" x14ac:dyDescent="0.25">
      <c r="A627">
        <v>20040001</v>
      </c>
      <c r="B627" t="s">
        <v>131</v>
      </c>
      <c r="C627" t="s">
        <v>12735</v>
      </c>
      <c r="D627" t="s">
        <v>12782</v>
      </c>
      <c r="E627" t="s">
        <v>275</v>
      </c>
      <c r="F627" s="31">
        <v>12.52</v>
      </c>
      <c r="G627" s="31">
        <v>614.44830000000002</v>
      </c>
      <c r="H627" s="31">
        <v>0</v>
      </c>
      <c r="I627" s="31">
        <v>0</v>
      </c>
      <c r="J627" s="31">
        <v>0</v>
      </c>
      <c r="K627" s="31">
        <v>0</v>
      </c>
      <c r="L627" s="31">
        <v>0</v>
      </c>
      <c r="M627" s="31">
        <v>614</v>
      </c>
    </row>
    <row r="628" spans="1:13" x14ac:dyDescent="0.25">
      <c r="A628">
        <v>20040001</v>
      </c>
      <c r="B628" t="s">
        <v>763</v>
      </c>
      <c r="C628" t="s">
        <v>5707</v>
      </c>
      <c r="D628" t="s">
        <v>13416</v>
      </c>
      <c r="E628" t="s">
        <v>275</v>
      </c>
      <c r="F628" s="31">
        <v>12.89</v>
      </c>
      <c r="G628" s="31">
        <v>597.55460000000005</v>
      </c>
      <c r="H628" s="31">
        <v>0</v>
      </c>
      <c r="I628" s="31">
        <v>0</v>
      </c>
      <c r="J628" s="31">
        <v>0</v>
      </c>
      <c r="K628" s="31">
        <v>0</v>
      </c>
      <c r="L628" s="31">
        <v>0</v>
      </c>
      <c r="M628" s="31">
        <v>598</v>
      </c>
    </row>
    <row r="629" spans="1:13" x14ac:dyDescent="0.25">
      <c r="A629">
        <v>20040001</v>
      </c>
      <c r="B629" t="s">
        <v>957</v>
      </c>
      <c r="C629" t="s">
        <v>13708</v>
      </c>
      <c r="D629" t="s">
        <v>13729</v>
      </c>
      <c r="E629" t="s">
        <v>4690</v>
      </c>
      <c r="F629" s="31">
        <v>16.32</v>
      </c>
      <c r="G629" s="31">
        <v>704.91560000000004</v>
      </c>
      <c r="H629" s="31">
        <v>0</v>
      </c>
      <c r="I629" s="31">
        <v>0</v>
      </c>
      <c r="J629" s="31">
        <v>0</v>
      </c>
      <c r="K629" s="31">
        <v>0</v>
      </c>
      <c r="L629" s="31">
        <v>0</v>
      </c>
      <c r="M629" s="31">
        <v>705</v>
      </c>
    </row>
    <row r="630" spans="1:13" x14ac:dyDescent="0.25">
      <c r="A630">
        <v>20040001</v>
      </c>
      <c r="B630" t="s">
        <v>1061</v>
      </c>
      <c r="C630" t="s">
        <v>5459</v>
      </c>
      <c r="D630" t="s">
        <v>14082</v>
      </c>
      <c r="E630" t="s">
        <v>1370</v>
      </c>
      <c r="F630" s="31">
        <v>89.31</v>
      </c>
      <c r="G630" s="31">
        <v>3496.2166000000002</v>
      </c>
      <c r="H630" s="31">
        <v>0</v>
      </c>
      <c r="I630" s="31">
        <v>0</v>
      </c>
      <c r="J630" s="31">
        <v>0</v>
      </c>
      <c r="K630" s="31">
        <v>0</v>
      </c>
      <c r="L630" s="31">
        <v>0</v>
      </c>
      <c r="M630" s="31">
        <v>3496</v>
      </c>
    </row>
    <row r="631" spans="1:13" x14ac:dyDescent="0.25">
      <c r="A631">
        <v>20040001</v>
      </c>
      <c r="B631" t="s">
        <v>1346</v>
      </c>
      <c r="C631" t="s">
        <v>15510</v>
      </c>
      <c r="D631" t="s">
        <v>15564</v>
      </c>
      <c r="E631" t="s">
        <v>1370</v>
      </c>
      <c r="F631" s="31">
        <v>40.44</v>
      </c>
      <c r="G631" s="31">
        <v>1730.3093999999999</v>
      </c>
      <c r="H631" s="31">
        <v>0</v>
      </c>
      <c r="I631" s="31">
        <v>0</v>
      </c>
      <c r="J631" s="31">
        <v>0</v>
      </c>
      <c r="K631" s="31">
        <v>0</v>
      </c>
      <c r="L631" s="31">
        <v>0</v>
      </c>
      <c r="M631" s="31">
        <v>1730</v>
      </c>
    </row>
    <row r="632" spans="1:13" x14ac:dyDescent="0.25">
      <c r="A632">
        <v>20040001</v>
      </c>
      <c r="B632" t="s">
        <v>1750</v>
      </c>
      <c r="C632" t="s">
        <v>15847</v>
      </c>
      <c r="D632" t="s">
        <v>15869</v>
      </c>
      <c r="E632" t="s">
        <v>275</v>
      </c>
      <c r="F632" s="31">
        <v>69.800000000000011</v>
      </c>
      <c r="G632" s="31">
        <v>2680.8987000000002</v>
      </c>
      <c r="H632" s="31">
        <v>0</v>
      </c>
      <c r="I632" s="31">
        <v>0</v>
      </c>
      <c r="J632" s="31">
        <v>0</v>
      </c>
      <c r="K632" s="31">
        <v>0</v>
      </c>
      <c r="L632" s="31">
        <v>0</v>
      </c>
      <c r="M632" s="31">
        <v>2681</v>
      </c>
    </row>
    <row r="633" spans="1:13" x14ac:dyDescent="0.25">
      <c r="A633">
        <v>20040001</v>
      </c>
      <c r="B633" t="s">
        <v>2067</v>
      </c>
      <c r="C633" t="s">
        <v>438</v>
      </c>
      <c r="D633" t="s">
        <v>15870</v>
      </c>
      <c r="E633" t="s">
        <v>1370</v>
      </c>
      <c r="F633" s="31">
        <v>44.29</v>
      </c>
      <c r="G633" s="31">
        <v>1855.1620000000003</v>
      </c>
      <c r="H633" s="31">
        <v>0</v>
      </c>
      <c r="I633" s="31">
        <v>551</v>
      </c>
      <c r="J633" s="31">
        <v>0</v>
      </c>
      <c r="K633" s="31">
        <v>0</v>
      </c>
      <c r="L633" s="31">
        <v>0</v>
      </c>
      <c r="M633" s="31">
        <v>1304</v>
      </c>
    </row>
    <row r="634" spans="1:13" x14ac:dyDescent="0.25">
      <c r="A634">
        <v>20040001</v>
      </c>
      <c r="B634" t="s">
        <v>2491</v>
      </c>
      <c r="C634" t="s">
        <v>15848</v>
      </c>
      <c r="D634" t="s">
        <v>15871</v>
      </c>
      <c r="E634" t="s">
        <v>275</v>
      </c>
      <c r="F634" s="31">
        <v>45.04</v>
      </c>
      <c r="G634" s="31">
        <v>1932.4493000000002</v>
      </c>
      <c r="H634" s="31">
        <v>0</v>
      </c>
      <c r="I634" s="31">
        <v>0</v>
      </c>
      <c r="J634" s="31">
        <v>0</v>
      </c>
      <c r="K634" s="31">
        <v>0</v>
      </c>
      <c r="L634" s="31">
        <v>0</v>
      </c>
      <c r="M634" s="31">
        <v>1932</v>
      </c>
    </row>
    <row r="635" spans="1:13" x14ac:dyDescent="0.25">
      <c r="A635">
        <v>20040001</v>
      </c>
      <c r="B635" t="s">
        <v>2490</v>
      </c>
      <c r="C635" t="s">
        <v>15769</v>
      </c>
      <c r="D635" t="s">
        <v>16098</v>
      </c>
      <c r="E635" t="s">
        <v>11176</v>
      </c>
      <c r="F635" s="31">
        <v>17.869999999999997</v>
      </c>
      <c r="G635" s="31">
        <v>855.64490000000012</v>
      </c>
      <c r="H635" s="31">
        <v>0</v>
      </c>
      <c r="I635" s="31">
        <v>0</v>
      </c>
      <c r="J635" s="31">
        <v>0</v>
      </c>
      <c r="K635" s="31">
        <v>0</v>
      </c>
      <c r="L635" s="31">
        <v>0</v>
      </c>
      <c r="M635" s="31">
        <v>856</v>
      </c>
    </row>
    <row r="636" spans="1:13" x14ac:dyDescent="0.25">
      <c r="A636">
        <v>20040001</v>
      </c>
      <c r="B636" t="s">
        <v>2594</v>
      </c>
      <c r="C636" t="s">
        <v>602</v>
      </c>
      <c r="D636" t="s">
        <v>16099</v>
      </c>
      <c r="E636" t="s">
        <v>4690</v>
      </c>
      <c r="F636" s="31">
        <v>24.4</v>
      </c>
      <c r="G636" s="31">
        <v>1044.8902</v>
      </c>
      <c r="H636" s="31">
        <v>0</v>
      </c>
      <c r="I636" s="31">
        <v>0</v>
      </c>
      <c r="J636" s="31">
        <v>0</v>
      </c>
      <c r="K636" s="31">
        <v>0</v>
      </c>
      <c r="L636" s="31">
        <v>0</v>
      </c>
      <c r="M636" s="31">
        <v>1045</v>
      </c>
    </row>
    <row r="637" spans="1:13" x14ac:dyDescent="0.25">
      <c r="A637">
        <v>20040001</v>
      </c>
      <c r="B637" t="s">
        <v>2801</v>
      </c>
      <c r="C637">
        <v>0</v>
      </c>
      <c r="D637">
        <v>0</v>
      </c>
      <c r="E637">
        <v>0</v>
      </c>
      <c r="F637" s="31">
        <v>5.65</v>
      </c>
      <c r="G637" s="31">
        <v>259.74540000000002</v>
      </c>
      <c r="H637" s="31">
        <v>0</v>
      </c>
      <c r="I637" s="31">
        <v>0</v>
      </c>
      <c r="J637" s="31">
        <v>0</v>
      </c>
      <c r="K637" s="31">
        <v>0</v>
      </c>
      <c r="L637" s="31">
        <v>0</v>
      </c>
      <c r="M637" s="31">
        <v>260</v>
      </c>
    </row>
    <row r="638" spans="1:13" x14ac:dyDescent="0.25">
      <c r="A638">
        <v>20040001</v>
      </c>
      <c r="B638" t="s">
        <v>2802</v>
      </c>
      <c r="C638">
        <v>0</v>
      </c>
      <c r="D638">
        <v>0</v>
      </c>
      <c r="E638">
        <v>0</v>
      </c>
      <c r="F638" s="31">
        <v>15.219999999999999</v>
      </c>
      <c r="G638" s="31">
        <v>607.9384</v>
      </c>
      <c r="H638" s="31">
        <v>0</v>
      </c>
      <c r="I638" s="31">
        <v>0</v>
      </c>
      <c r="J638" s="31">
        <v>0</v>
      </c>
      <c r="K638" s="31">
        <v>0</v>
      </c>
      <c r="L638" s="31">
        <v>0</v>
      </c>
      <c r="M638" s="31">
        <v>608</v>
      </c>
    </row>
    <row r="639" spans="1:13" x14ac:dyDescent="0.25">
      <c r="A639" t="s">
        <v>16451</v>
      </c>
      <c r="F639" s="31">
        <v>2146.65</v>
      </c>
      <c r="G639" s="31">
        <v>80934.950999999986</v>
      </c>
      <c r="H639" s="31">
        <v>17647</v>
      </c>
      <c r="I639" s="31">
        <v>3091</v>
      </c>
      <c r="J639" s="31">
        <v>0</v>
      </c>
      <c r="K639" s="31">
        <v>0</v>
      </c>
      <c r="L639" s="31">
        <v>55</v>
      </c>
      <c r="M639" s="31">
        <v>60142</v>
      </c>
    </row>
    <row r="640" spans="1:13" x14ac:dyDescent="0.25">
      <c r="A640">
        <v>20050001</v>
      </c>
      <c r="B640" t="s">
        <v>0</v>
      </c>
      <c r="C640" t="s">
        <v>5413</v>
      </c>
      <c r="D640" t="s">
        <v>5488</v>
      </c>
      <c r="E640" t="s">
        <v>274</v>
      </c>
      <c r="F640" s="31">
        <v>53.220000000000006</v>
      </c>
      <c r="G640" s="31">
        <v>1907.0275999999997</v>
      </c>
      <c r="H640" s="31">
        <v>0</v>
      </c>
      <c r="I640" s="31">
        <v>0</v>
      </c>
      <c r="J640" s="31">
        <v>0</v>
      </c>
      <c r="K640" s="31">
        <v>0</v>
      </c>
      <c r="L640" s="31">
        <v>0</v>
      </c>
      <c r="M640" s="31">
        <v>1907</v>
      </c>
    </row>
    <row r="641" spans="1:13" x14ac:dyDescent="0.25">
      <c r="A641">
        <v>20050001</v>
      </c>
      <c r="B641" t="s">
        <v>1</v>
      </c>
      <c r="C641" t="s">
        <v>5414</v>
      </c>
      <c r="D641" t="s">
        <v>5489</v>
      </c>
      <c r="E641" t="s">
        <v>281</v>
      </c>
      <c r="F641" s="31">
        <v>22.740000000000002</v>
      </c>
      <c r="G641" s="31">
        <v>853.89380000000006</v>
      </c>
      <c r="H641" s="31">
        <v>0</v>
      </c>
      <c r="I641" s="31">
        <v>0</v>
      </c>
      <c r="J641" s="31">
        <v>0</v>
      </c>
      <c r="K641" s="31">
        <v>0</v>
      </c>
      <c r="L641" s="31">
        <v>0</v>
      </c>
      <c r="M641" s="31">
        <v>854</v>
      </c>
    </row>
    <row r="642" spans="1:13" x14ac:dyDescent="0.25">
      <c r="A642">
        <v>20050001</v>
      </c>
      <c r="B642" t="s">
        <v>19</v>
      </c>
      <c r="C642" t="s">
        <v>5443</v>
      </c>
      <c r="D642" t="s">
        <v>5525</v>
      </c>
      <c r="E642" t="s">
        <v>275</v>
      </c>
      <c r="F642" s="31">
        <v>13.78</v>
      </c>
      <c r="G642" s="31">
        <v>592.09319999999991</v>
      </c>
      <c r="H642" s="31">
        <v>0</v>
      </c>
      <c r="I642" s="31">
        <v>0</v>
      </c>
      <c r="J642" s="31">
        <v>0</v>
      </c>
      <c r="K642" s="31">
        <v>0</v>
      </c>
      <c r="L642" s="31">
        <v>0</v>
      </c>
      <c r="M642" s="31">
        <v>592</v>
      </c>
    </row>
    <row r="643" spans="1:13" x14ac:dyDescent="0.25">
      <c r="A643">
        <v>20050001</v>
      </c>
      <c r="B643" t="s">
        <v>41</v>
      </c>
      <c r="C643" t="s">
        <v>5417</v>
      </c>
      <c r="D643" t="s">
        <v>5492</v>
      </c>
      <c r="E643" t="s">
        <v>275</v>
      </c>
      <c r="F643" s="31">
        <v>29.419999999999998</v>
      </c>
      <c r="G643" s="31">
        <v>1093.2016000000001</v>
      </c>
      <c r="H643" s="31">
        <v>0</v>
      </c>
      <c r="I643" s="31">
        <v>0</v>
      </c>
      <c r="J643" s="31">
        <v>0</v>
      </c>
      <c r="K643" s="31">
        <v>0</v>
      </c>
      <c r="L643" s="31">
        <v>0</v>
      </c>
      <c r="M643" s="31">
        <v>1093</v>
      </c>
    </row>
    <row r="644" spans="1:13" x14ac:dyDescent="0.25">
      <c r="A644">
        <v>20050001</v>
      </c>
      <c r="B644" t="s">
        <v>36</v>
      </c>
      <c r="C644" t="s">
        <v>5418</v>
      </c>
      <c r="D644" t="s">
        <v>5493</v>
      </c>
      <c r="E644" t="s">
        <v>274</v>
      </c>
      <c r="F644" s="31">
        <v>25.720000000000002</v>
      </c>
      <c r="G644" s="31">
        <v>1074.5890000000002</v>
      </c>
      <c r="H644" s="31">
        <v>0</v>
      </c>
      <c r="I644" s="31">
        <v>0</v>
      </c>
      <c r="J644" s="31">
        <v>0</v>
      </c>
      <c r="K644" s="31">
        <v>0</v>
      </c>
      <c r="L644" s="31">
        <v>69</v>
      </c>
      <c r="M644" s="31">
        <v>1006</v>
      </c>
    </row>
    <row r="645" spans="1:13" x14ac:dyDescent="0.25">
      <c r="A645">
        <v>20050001</v>
      </c>
      <c r="B645" t="s">
        <v>40</v>
      </c>
      <c r="C645" t="s">
        <v>5392</v>
      </c>
      <c r="D645" t="s">
        <v>5496</v>
      </c>
      <c r="E645" t="s">
        <v>274</v>
      </c>
      <c r="F645" s="31">
        <v>56.17</v>
      </c>
      <c r="G645" s="31">
        <v>2148.5770000000002</v>
      </c>
      <c r="H645" s="31">
        <v>0</v>
      </c>
      <c r="I645" s="31">
        <v>0</v>
      </c>
      <c r="J645" s="31">
        <v>0</v>
      </c>
      <c r="K645" s="31">
        <v>0</v>
      </c>
      <c r="L645" s="31">
        <v>0</v>
      </c>
      <c r="M645" s="31">
        <v>2149</v>
      </c>
    </row>
    <row r="646" spans="1:13" x14ac:dyDescent="0.25">
      <c r="A646">
        <v>20050001</v>
      </c>
      <c r="B646" t="s">
        <v>25</v>
      </c>
      <c r="C646" t="s">
        <v>5423</v>
      </c>
      <c r="D646" t="s">
        <v>5499</v>
      </c>
      <c r="E646" t="s">
        <v>275</v>
      </c>
      <c r="F646" s="31">
        <v>59.97999999999999</v>
      </c>
      <c r="G646" s="31">
        <v>2262.8811999999998</v>
      </c>
      <c r="H646" s="31">
        <v>0</v>
      </c>
      <c r="I646" s="31">
        <v>0</v>
      </c>
      <c r="J646" s="31">
        <v>0</v>
      </c>
      <c r="K646" s="31">
        <v>0</v>
      </c>
      <c r="L646" s="31">
        <v>0</v>
      </c>
      <c r="M646" s="31">
        <v>2263</v>
      </c>
    </row>
    <row r="647" spans="1:13" x14ac:dyDescent="0.25">
      <c r="A647">
        <v>20050001</v>
      </c>
      <c r="B647" t="s">
        <v>2</v>
      </c>
      <c r="C647" t="s">
        <v>5444</v>
      </c>
      <c r="D647" t="s">
        <v>5526</v>
      </c>
      <c r="E647" t="s">
        <v>5527</v>
      </c>
      <c r="F647" s="31">
        <v>152.5</v>
      </c>
      <c r="G647" s="31">
        <v>5435.9834000000001</v>
      </c>
      <c r="H647" s="31">
        <v>0</v>
      </c>
      <c r="I647" s="31">
        <v>0</v>
      </c>
      <c r="J647" s="31">
        <v>0</v>
      </c>
      <c r="K647" s="31">
        <v>0</v>
      </c>
      <c r="L647" s="31">
        <v>0</v>
      </c>
      <c r="M647" s="31">
        <v>5436</v>
      </c>
    </row>
    <row r="648" spans="1:13" x14ac:dyDescent="0.25">
      <c r="A648">
        <v>20050001</v>
      </c>
      <c r="B648" t="s">
        <v>4</v>
      </c>
      <c r="C648" t="s">
        <v>5755</v>
      </c>
      <c r="D648" t="s">
        <v>5833</v>
      </c>
      <c r="E648" t="s">
        <v>274</v>
      </c>
      <c r="F648" s="31">
        <v>14.500000000000002</v>
      </c>
      <c r="G648" s="31">
        <v>653.39940000000001</v>
      </c>
      <c r="H648" s="31">
        <v>0</v>
      </c>
      <c r="I648" s="31">
        <v>0</v>
      </c>
      <c r="J648" s="31">
        <v>0</v>
      </c>
      <c r="K648" s="31">
        <v>0</v>
      </c>
      <c r="L648" s="31">
        <v>0</v>
      </c>
      <c r="M648" s="31">
        <v>653</v>
      </c>
    </row>
    <row r="649" spans="1:13" x14ac:dyDescent="0.25">
      <c r="A649">
        <v>20050001</v>
      </c>
      <c r="B649" t="s">
        <v>38</v>
      </c>
      <c r="C649" t="s">
        <v>6996</v>
      </c>
      <c r="D649" t="s">
        <v>7020</v>
      </c>
      <c r="E649" t="s">
        <v>274</v>
      </c>
      <c r="F649" s="31">
        <v>19.399999999999999</v>
      </c>
      <c r="G649" s="31">
        <v>1262.896</v>
      </c>
      <c r="H649" s="31">
        <v>0</v>
      </c>
      <c r="I649" s="31">
        <v>0</v>
      </c>
      <c r="J649" s="31">
        <v>0</v>
      </c>
      <c r="K649" s="31">
        <v>0</v>
      </c>
      <c r="L649" s="31">
        <v>0</v>
      </c>
      <c r="M649" s="31">
        <v>1263</v>
      </c>
    </row>
    <row r="650" spans="1:13" x14ac:dyDescent="0.25">
      <c r="A650">
        <v>20050001</v>
      </c>
      <c r="B650" t="s">
        <v>6</v>
      </c>
      <c r="C650" t="s">
        <v>7741</v>
      </c>
      <c r="D650" t="s">
        <v>7783</v>
      </c>
      <c r="E650" t="s">
        <v>275</v>
      </c>
      <c r="F650" s="31">
        <v>39.299999999999997</v>
      </c>
      <c r="G650" s="31">
        <v>1380.4331999999999</v>
      </c>
      <c r="H650" s="31">
        <v>0</v>
      </c>
      <c r="I650" s="31">
        <v>0</v>
      </c>
      <c r="J650" s="31">
        <v>0</v>
      </c>
      <c r="K650" s="31">
        <v>0</v>
      </c>
      <c r="L650" s="31">
        <v>0</v>
      </c>
      <c r="M650" s="31">
        <v>1380</v>
      </c>
    </row>
    <row r="651" spans="1:13" x14ac:dyDescent="0.25">
      <c r="A651">
        <v>20050001</v>
      </c>
      <c r="B651" t="s">
        <v>30</v>
      </c>
      <c r="C651" t="s">
        <v>7742</v>
      </c>
      <c r="D651" t="s">
        <v>7784</v>
      </c>
      <c r="E651" t="s">
        <v>1284</v>
      </c>
      <c r="F651" s="31">
        <v>13.059999999999999</v>
      </c>
      <c r="G651" s="31">
        <v>624.49699999999996</v>
      </c>
      <c r="H651" s="31">
        <v>0</v>
      </c>
      <c r="I651" s="31">
        <v>0</v>
      </c>
      <c r="J651" s="31">
        <v>0</v>
      </c>
      <c r="K651" s="31">
        <v>0</v>
      </c>
      <c r="L651" s="31">
        <v>0</v>
      </c>
      <c r="M651" s="31">
        <v>624</v>
      </c>
    </row>
    <row r="652" spans="1:13" x14ac:dyDescent="0.25">
      <c r="A652">
        <v>20050001</v>
      </c>
      <c r="B652" t="s">
        <v>31</v>
      </c>
      <c r="C652" t="s">
        <v>7906</v>
      </c>
      <c r="D652" t="s">
        <v>7934</v>
      </c>
      <c r="E652" t="s">
        <v>274</v>
      </c>
      <c r="F652" s="31">
        <v>10.44</v>
      </c>
      <c r="G652" s="31">
        <v>445.00380000000001</v>
      </c>
      <c r="H652" s="31">
        <v>0</v>
      </c>
      <c r="I652" s="31">
        <v>0</v>
      </c>
      <c r="J652" s="31">
        <v>0</v>
      </c>
      <c r="K652" s="31">
        <v>0</v>
      </c>
      <c r="L652" s="31">
        <v>0</v>
      </c>
      <c r="M652" s="31">
        <v>445</v>
      </c>
    </row>
    <row r="653" spans="1:13" x14ac:dyDescent="0.25">
      <c r="A653">
        <v>20050001</v>
      </c>
      <c r="B653" t="s">
        <v>7</v>
      </c>
      <c r="C653" t="s">
        <v>8043</v>
      </c>
      <c r="D653" t="s">
        <v>8089</v>
      </c>
      <c r="E653" t="s">
        <v>276</v>
      </c>
      <c r="F653" s="31">
        <v>59.36</v>
      </c>
      <c r="G653" s="31">
        <v>2667.0426000000002</v>
      </c>
      <c r="H653" s="31">
        <v>0</v>
      </c>
      <c r="I653" s="31">
        <v>0</v>
      </c>
      <c r="J653" s="31">
        <v>0</v>
      </c>
      <c r="K653" s="31">
        <v>0</v>
      </c>
      <c r="L653" s="31">
        <v>0</v>
      </c>
      <c r="M653" s="31">
        <v>2667</v>
      </c>
    </row>
    <row r="654" spans="1:13" x14ac:dyDescent="0.25">
      <c r="A654">
        <v>20050001</v>
      </c>
      <c r="B654" t="s">
        <v>422</v>
      </c>
      <c r="C654" t="s">
        <v>8212</v>
      </c>
      <c r="D654" t="s">
        <v>8242</v>
      </c>
      <c r="E654" t="s">
        <v>276</v>
      </c>
      <c r="F654" s="31">
        <v>6.72</v>
      </c>
      <c r="G654" s="31">
        <v>317.1044</v>
      </c>
      <c r="H654" s="31">
        <v>0</v>
      </c>
      <c r="I654" s="31">
        <v>0</v>
      </c>
      <c r="J654" s="31">
        <v>0</v>
      </c>
      <c r="K654" s="31">
        <v>0</v>
      </c>
      <c r="L654" s="31">
        <v>0</v>
      </c>
      <c r="M654" s="31">
        <v>317</v>
      </c>
    </row>
    <row r="655" spans="1:13" x14ac:dyDescent="0.25">
      <c r="A655">
        <v>20050001</v>
      </c>
      <c r="B655" t="s">
        <v>33</v>
      </c>
      <c r="C655" t="s">
        <v>8792</v>
      </c>
      <c r="D655" t="s">
        <v>8845</v>
      </c>
      <c r="E655" t="s">
        <v>281</v>
      </c>
      <c r="F655" s="31">
        <v>19.02</v>
      </c>
      <c r="G655" s="31">
        <v>824.16060000000004</v>
      </c>
      <c r="H655" s="31">
        <v>0</v>
      </c>
      <c r="I655" s="31">
        <v>0</v>
      </c>
      <c r="J655" s="31">
        <v>0</v>
      </c>
      <c r="K655" s="31">
        <v>0</v>
      </c>
      <c r="L655" s="31">
        <v>0</v>
      </c>
      <c r="M655" s="31">
        <v>824</v>
      </c>
    </row>
    <row r="656" spans="1:13" x14ac:dyDescent="0.25">
      <c r="A656">
        <v>20050001</v>
      </c>
      <c r="B656" t="s">
        <v>10</v>
      </c>
      <c r="C656" t="s">
        <v>9103</v>
      </c>
      <c r="D656" t="s">
        <v>9141</v>
      </c>
      <c r="E656" t="s">
        <v>281</v>
      </c>
      <c r="F656" s="31">
        <v>20.379999999999995</v>
      </c>
      <c r="G656" s="31">
        <v>774.56219999999996</v>
      </c>
      <c r="H656" s="31">
        <v>0</v>
      </c>
      <c r="I656" s="31">
        <v>0</v>
      </c>
      <c r="J656" s="31">
        <v>0</v>
      </c>
      <c r="K656" s="31">
        <v>0</v>
      </c>
      <c r="L656" s="31">
        <v>0</v>
      </c>
      <c r="M656" s="31">
        <v>775</v>
      </c>
    </row>
    <row r="657" spans="1:13" x14ac:dyDescent="0.25">
      <c r="A657">
        <v>20050001</v>
      </c>
      <c r="B657" t="s">
        <v>12</v>
      </c>
      <c r="C657" t="s">
        <v>9980</v>
      </c>
      <c r="D657" t="s">
        <v>10007</v>
      </c>
      <c r="E657" t="s">
        <v>275</v>
      </c>
      <c r="F657" s="31">
        <v>25.94</v>
      </c>
      <c r="G657" s="31">
        <v>1215.5301999999999</v>
      </c>
      <c r="H657" s="31">
        <v>0</v>
      </c>
      <c r="I657" s="31">
        <v>0</v>
      </c>
      <c r="J657" s="31">
        <v>0</v>
      </c>
      <c r="K657" s="31">
        <v>0</v>
      </c>
      <c r="L657" s="31">
        <v>0</v>
      </c>
      <c r="M657" s="31">
        <v>1216</v>
      </c>
    </row>
    <row r="658" spans="1:13" x14ac:dyDescent="0.25">
      <c r="A658">
        <v>20050001</v>
      </c>
      <c r="B658" t="s">
        <v>13</v>
      </c>
      <c r="C658" t="s">
        <v>9981</v>
      </c>
      <c r="D658" t="s">
        <v>10008</v>
      </c>
      <c r="E658" t="s">
        <v>274</v>
      </c>
      <c r="F658" s="31">
        <v>17.96</v>
      </c>
      <c r="G658" s="31">
        <v>719.61019999999996</v>
      </c>
      <c r="H658" s="31">
        <v>0</v>
      </c>
      <c r="I658" s="31">
        <v>0</v>
      </c>
      <c r="J658" s="31">
        <v>0</v>
      </c>
      <c r="K658" s="31">
        <v>0</v>
      </c>
      <c r="L658" s="31">
        <v>0</v>
      </c>
      <c r="M658" s="31">
        <v>720</v>
      </c>
    </row>
    <row r="659" spans="1:13" x14ac:dyDescent="0.25">
      <c r="A659">
        <v>20050001</v>
      </c>
      <c r="B659" t="s">
        <v>1650</v>
      </c>
      <c r="C659" t="s">
        <v>10248</v>
      </c>
      <c r="D659" t="s">
        <v>10291</v>
      </c>
      <c r="E659" t="s">
        <v>281</v>
      </c>
      <c r="F659" s="31">
        <v>17.940000000000001</v>
      </c>
      <c r="G659" s="31">
        <v>845.62080000000003</v>
      </c>
      <c r="H659" s="31">
        <v>0</v>
      </c>
      <c r="I659" s="31">
        <v>0</v>
      </c>
      <c r="J659" s="31">
        <v>0</v>
      </c>
      <c r="K659" s="31">
        <v>0</v>
      </c>
      <c r="L659" s="31">
        <v>0</v>
      </c>
      <c r="M659" s="31">
        <v>846</v>
      </c>
    </row>
    <row r="660" spans="1:13" x14ac:dyDescent="0.25">
      <c r="A660">
        <v>20050001</v>
      </c>
      <c r="B660" t="s">
        <v>129</v>
      </c>
      <c r="C660" t="s">
        <v>11778</v>
      </c>
      <c r="D660" t="s">
        <v>11817</v>
      </c>
      <c r="E660" t="s">
        <v>275</v>
      </c>
      <c r="F660" s="31">
        <v>65.959999999999994</v>
      </c>
      <c r="G660" s="31">
        <v>2709.1037999999999</v>
      </c>
      <c r="H660" s="31">
        <v>0</v>
      </c>
      <c r="I660" s="31">
        <v>0</v>
      </c>
      <c r="J660" s="31">
        <v>0</v>
      </c>
      <c r="K660" s="31">
        <v>0</v>
      </c>
      <c r="L660" s="31">
        <v>0</v>
      </c>
      <c r="M660" s="31">
        <v>2709</v>
      </c>
    </row>
    <row r="661" spans="1:13" x14ac:dyDescent="0.25">
      <c r="A661">
        <v>20050001</v>
      </c>
      <c r="B661" t="s">
        <v>424</v>
      </c>
      <c r="C661" t="s">
        <v>7767</v>
      </c>
      <c r="D661" t="s">
        <v>12087</v>
      </c>
      <c r="E661" t="s">
        <v>281</v>
      </c>
      <c r="F661" s="31">
        <v>25.98</v>
      </c>
      <c r="G661" s="31">
        <v>1244.6941999999999</v>
      </c>
      <c r="H661" s="31">
        <v>0</v>
      </c>
      <c r="I661" s="31">
        <v>0</v>
      </c>
      <c r="J661" s="31">
        <v>0</v>
      </c>
      <c r="K661" s="31">
        <v>0</v>
      </c>
      <c r="L661" s="31">
        <v>0</v>
      </c>
      <c r="M661" s="31">
        <v>1245</v>
      </c>
    </row>
    <row r="662" spans="1:13" x14ac:dyDescent="0.25">
      <c r="A662">
        <v>20050001</v>
      </c>
      <c r="B662" t="s">
        <v>425</v>
      </c>
      <c r="C662" t="s">
        <v>559</v>
      </c>
      <c r="D662" t="s">
        <v>13292</v>
      </c>
      <c r="E662" t="s">
        <v>281</v>
      </c>
      <c r="F662" s="31">
        <v>46.84</v>
      </c>
      <c r="G662" s="31">
        <v>1960.7135999999998</v>
      </c>
      <c r="H662" s="31">
        <v>0</v>
      </c>
      <c r="I662" s="31">
        <v>0</v>
      </c>
      <c r="J662" s="31">
        <v>0</v>
      </c>
      <c r="K662" s="31">
        <v>0</v>
      </c>
      <c r="L662" s="31">
        <v>0</v>
      </c>
      <c r="M662" s="31">
        <v>1961</v>
      </c>
    </row>
    <row r="663" spans="1:13" x14ac:dyDescent="0.25">
      <c r="A663">
        <v>20050001</v>
      </c>
      <c r="B663" t="s">
        <v>2068</v>
      </c>
      <c r="C663" t="s">
        <v>13511</v>
      </c>
      <c r="D663" t="s">
        <v>13540</v>
      </c>
      <c r="E663" t="s">
        <v>274</v>
      </c>
      <c r="F663" s="31">
        <v>24.159999999999997</v>
      </c>
      <c r="G663" s="31">
        <v>974.14459999999985</v>
      </c>
      <c r="H663" s="31">
        <v>0</v>
      </c>
      <c r="I663" s="31">
        <v>0</v>
      </c>
      <c r="J663" s="31">
        <v>0</v>
      </c>
      <c r="K663" s="31">
        <v>0</v>
      </c>
      <c r="L663" s="31">
        <v>0</v>
      </c>
      <c r="M663" s="31">
        <v>974</v>
      </c>
    </row>
    <row r="664" spans="1:13" x14ac:dyDescent="0.25">
      <c r="A664">
        <v>20050001</v>
      </c>
      <c r="B664" t="s">
        <v>130</v>
      </c>
      <c r="C664" t="s">
        <v>5723</v>
      </c>
      <c r="D664" t="s">
        <v>13864</v>
      </c>
      <c r="E664" t="s">
        <v>275</v>
      </c>
      <c r="F664" s="31">
        <v>37.1</v>
      </c>
      <c r="G664" s="31">
        <v>1666.0239999999999</v>
      </c>
      <c r="H664" s="31">
        <v>0</v>
      </c>
      <c r="I664" s="31">
        <v>0</v>
      </c>
      <c r="J664" s="31">
        <v>0</v>
      </c>
      <c r="K664" s="31">
        <v>0</v>
      </c>
      <c r="L664" s="31">
        <v>0</v>
      </c>
      <c r="M664" s="31">
        <v>1666</v>
      </c>
    </row>
    <row r="665" spans="1:13" x14ac:dyDescent="0.25">
      <c r="A665">
        <v>20050001</v>
      </c>
      <c r="B665" t="s">
        <v>426</v>
      </c>
      <c r="C665" t="s">
        <v>14048</v>
      </c>
      <c r="D665" t="s">
        <v>14084</v>
      </c>
      <c r="E665" t="s">
        <v>281</v>
      </c>
      <c r="F665" s="31">
        <v>21.24</v>
      </c>
      <c r="G665" s="31">
        <v>862.03959999999995</v>
      </c>
      <c r="H665" s="31">
        <v>0</v>
      </c>
      <c r="I665" s="31">
        <v>0</v>
      </c>
      <c r="J665" s="31">
        <v>0</v>
      </c>
      <c r="K665" s="31">
        <v>0</v>
      </c>
      <c r="L665" s="31">
        <v>0</v>
      </c>
      <c r="M665" s="31">
        <v>862</v>
      </c>
    </row>
    <row r="666" spans="1:13" x14ac:dyDescent="0.25">
      <c r="A666">
        <v>20050001</v>
      </c>
      <c r="B666" t="s">
        <v>760</v>
      </c>
      <c r="C666" t="s">
        <v>678</v>
      </c>
      <c r="D666" t="s">
        <v>14992</v>
      </c>
      <c r="E666" t="s">
        <v>281</v>
      </c>
      <c r="F666" s="31">
        <v>26.56</v>
      </c>
      <c r="G666" s="31">
        <v>989.43379999999991</v>
      </c>
      <c r="H666" s="31">
        <v>0</v>
      </c>
      <c r="I666" s="31">
        <v>0</v>
      </c>
      <c r="J666" s="31">
        <v>0</v>
      </c>
      <c r="K666" s="31">
        <v>0</v>
      </c>
      <c r="L666" s="31">
        <v>0</v>
      </c>
      <c r="M666" s="31">
        <v>989</v>
      </c>
    </row>
    <row r="667" spans="1:13" x14ac:dyDescent="0.25">
      <c r="A667">
        <v>20050001</v>
      </c>
      <c r="B667" t="s">
        <v>427</v>
      </c>
      <c r="C667" t="s">
        <v>13581</v>
      </c>
      <c r="D667" t="s">
        <v>14993</v>
      </c>
      <c r="E667" t="s">
        <v>274</v>
      </c>
      <c r="F667" s="31">
        <v>45.580000000000005</v>
      </c>
      <c r="G667" s="31">
        <v>1923.7295999999999</v>
      </c>
      <c r="H667" s="31">
        <v>0</v>
      </c>
      <c r="I667" s="31">
        <v>0</v>
      </c>
      <c r="J667" s="31">
        <v>0</v>
      </c>
      <c r="K667" s="31">
        <v>0</v>
      </c>
      <c r="L667" s="31">
        <v>0</v>
      </c>
      <c r="M667" s="31">
        <v>1924</v>
      </c>
    </row>
    <row r="668" spans="1:13" x14ac:dyDescent="0.25">
      <c r="A668">
        <v>20050001</v>
      </c>
      <c r="B668" t="s">
        <v>762</v>
      </c>
      <c r="C668" t="s">
        <v>15769</v>
      </c>
      <c r="D668" t="s">
        <v>15789</v>
      </c>
      <c r="E668" t="s">
        <v>281</v>
      </c>
      <c r="F668" s="31">
        <v>28.8</v>
      </c>
      <c r="G668" s="31">
        <v>1051.5738000000001</v>
      </c>
      <c r="H668" s="31">
        <v>0</v>
      </c>
      <c r="I668" s="31">
        <v>0</v>
      </c>
      <c r="J668" s="31">
        <v>0</v>
      </c>
      <c r="K668" s="31">
        <v>0</v>
      </c>
      <c r="L668" s="31">
        <v>0</v>
      </c>
      <c r="M668" s="31">
        <v>1052</v>
      </c>
    </row>
    <row r="669" spans="1:13" x14ac:dyDescent="0.25">
      <c r="A669" t="s">
        <v>16452</v>
      </c>
      <c r="F669" s="31">
        <v>999.7700000000001</v>
      </c>
      <c r="G669" s="31">
        <v>40479.564199999993</v>
      </c>
      <c r="H669" s="31">
        <v>0</v>
      </c>
      <c r="I669" s="31">
        <v>0</v>
      </c>
      <c r="J669" s="31">
        <v>0</v>
      </c>
      <c r="K669" s="31">
        <v>0</v>
      </c>
      <c r="L669" s="31">
        <v>69</v>
      </c>
      <c r="M669" s="31">
        <v>40412</v>
      </c>
    </row>
    <row r="670" spans="1:13" x14ac:dyDescent="0.25">
      <c r="A670">
        <v>20050003</v>
      </c>
      <c r="B670" t="s">
        <v>17</v>
      </c>
      <c r="C670" t="s">
        <v>5195</v>
      </c>
      <c r="D670" t="s">
        <v>5233</v>
      </c>
      <c r="E670" t="s">
        <v>274</v>
      </c>
      <c r="F670" s="31">
        <v>36.5</v>
      </c>
      <c r="G670" s="31">
        <v>1572.578</v>
      </c>
      <c r="H670" s="31">
        <v>0</v>
      </c>
      <c r="I670" s="31">
        <v>0</v>
      </c>
      <c r="J670" s="31">
        <v>0</v>
      </c>
      <c r="K670" s="31">
        <v>0</v>
      </c>
      <c r="L670" s="31">
        <v>1123.0700000000215</v>
      </c>
      <c r="M670" s="31">
        <v>450</v>
      </c>
    </row>
    <row r="671" spans="1:13" x14ac:dyDescent="0.25">
      <c r="A671">
        <v>20050003</v>
      </c>
      <c r="B671" t="s">
        <v>41</v>
      </c>
      <c r="C671" t="s">
        <v>5997</v>
      </c>
      <c r="D671" t="s">
        <v>6019</v>
      </c>
      <c r="E671" t="s">
        <v>1380</v>
      </c>
      <c r="F671" s="31">
        <v>27.6</v>
      </c>
      <c r="G671" s="31">
        <v>1050.8184000000001</v>
      </c>
      <c r="H671" s="31">
        <v>0</v>
      </c>
      <c r="I671" s="31">
        <v>0</v>
      </c>
      <c r="J671" s="31">
        <v>0</v>
      </c>
      <c r="K671" s="31">
        <v>0</v>
      </c>
      <c r="L671" s="31">
        <v>0</v>
      </c>
      <c r="M671" s="31">
        <v>1051</v>
      </c>
    </row>
    <row r="672" spans="1:13" x14ac:dyDescent="0.25">
      <c r="A672">
        <v>20050003</v>
      </c>
      <c r="B672" t="s">
        <v>40</v>
      </c>
      <c r="C672" t="s">
        <v>8646</v>
      </c>
      <c r="D672" t="s">
        <v>7668</v>
      </c>
      <c r="E672" t="s">
        <v>1380</v>
      </c>
      <c r="F672" s="31">
        <v>63.52000000000001</v>
      </c>
      <c r="G672" s="31">
        <v>2402.7754</v>
      </c>
      <c r="H672" s="31">
        <v>0</v>
      </c>
      <c r="I672" s="31">
        <v>0</v>
      </c>
      <c r="J672" s="31">
        <v>0</v>
      </c>
      <c r="K672" s="31">
        <v>0</v>
      </c>
      <c r="L672" s="31">
        <v>0</v>
      </c>
      <c r="M672" s="31">
        <v>2403</v>
      </c>
    </row>
    <row r="673" spans="1:13" x14ac:dyDescent="0.25">
      <c r="A673">
        <v>20050003</v>
      </c>
      <c r="B673" t="s">
        <v>24</v>
      </c>
      <c r="C673" t="s">
        <v>8729</v>
      </c>
      <c r="D673" t="s">
        <v>4429</v>
      </c>
      <c r="E673" t="s">
        <v>1284</v>
      </c>
      <c r="F673" s="31">
        <v>19.839999999999996</v>
      </c>
      <c r="G673" s="31">
        <v>883.37819999999999</v>
      </c>
      <c r="H673" s="31">
        <v>0</v>
      </c>
      <c r="I673" s="31">
        <v>0</v>
      </c>
      <c r="J673" s="31">
        <v>0</v>
      </c>
      <c r="K673" s="31">
        <v>0</v>
      </c>
      <c r="L673" s="31">
        <v>0</v>
      </c>
      <c r="M673" s="31">
        <v>883</v>
      </c>
    </row>
    <row r="674" spans="1:13" x14ac:dyDescent="0.25">
      <c r="A674">
        <v>20050003</v>
      </c>
      <c r="B674" t="s">
        <v>25</v>
      </c>
      <c r="C674" t="s">
        <v>821</v>
      </c>
      <c r="D674" t="s">
        <v>6028</v>
      </c>
      <c r="E674" t="s">
        <v>1380</v>
      </c>
      <c r="F674" s="31">
        <v>2.62</v>
      </c>
      <c r="G674" s="31">
        <v>102.3896</v>
      </c>
      <c r="H674" s="31">
        <v>0</v>
      </c>
      <c r="I674" s="31">
        <v>0</v>
      </c>
      <c r="J674" s="31">
        <v>0</v>
      </c>
      <c r="K674" s="31">
        <v>0</v>
      </c>
      <c r="L674" s="31">
        <v>0</v>
      </c>
      <c r="M674" s="31">
        <v>102</v>
      </c>
    </row>
    <row r="675" spans="1:13" x14ac:dyDescent="0.25">
      <c r="A675">
        <v>20050003</v>
      </c>
      <c r="B675" t="s">
        <v>26</v>
      </c>
      <c r="C675" t="s">
        <v>10104</v>
      </c>
      <c r="D675" t="s">
        <v>10146</v>
      </c>
      <c r="E675" t="s">
        <v>278</v>
      </c>
      <c r="F675" s="31">
        <v>155.76</v>
      </c>
      <c r="G675" s="31">
        <v>6049.4232000000002</v>
      </c>
      <c r="H675" s="31">
        <v>0</v>
      </c>
      <c r="I675" s="31">
        <v>0</v>
      </c>
      <c r="J675" s="31">
        <v>0</v>
      </c>
      <c r="K675" s="31">
        <v>0</v>
      </c>
      <c r="L675" s="31">
        <v>0</v>
      </c>
      <c r="M675" s="31">
        <v>6049</v>
      </c>
    </row>
    <row r="676" spans="1:13" x14ac:dyDescent="0.25">
      <c r="A676">
        <v>20050003</v>
      </c>
      <c r="B676" t="s">
        <v>27</v>
      </c>
      <c r="C676" t="s">
        <v>5196</v>
      </c>
      <c r="D676" t="s">
        <v>9683</v>
      </c>
      <c r="E676" t="s">
        <v>1380</v>
      </c>
      <c r="F676" s="31">
        <v>42.660000000000004</v>
      </c>
      <c r="G676" s="31">
        <v>1665.6063999999997</v>
      </c>
      <c r="H676" s="31">
        <v>0</v>
      </c>
      <c r="I676" s="31">
        <v>0</v>
      </c>
      <c r="J676" s="31">
        <v>0</v>
      </c>
      <c r="K676" s="31">
        <v>0</v>
      </c>
      <c r="L676" s="31">
        <v>0</v>
      </c>
      <c r="M676" s="31">
        <v>1666</v>
      </c>
    </row>
    <row r="677" spans="1:13" x14ac:dyDescent="0.25">
      <c r="A677">
        <v>20050003</v>
      </c>
      <c r="B677" t="s">
        <v>2</v>
      </c>
      <c r="C677" t="s">
        <v>10957</v>
      </c>
      <c r="D677" t="s">
        <v>10997</v>
      </c>
      <c r="E677" t="s">
        <v>11027</v>
      </c>
      <c r="F677" s="31">
        <v>26.28</v>
      </c>
      <c r="G677" s="31">
        <v>1168.3430000000001</v>
      </c>
      <c r="H677" s="31">
        <v>0</v>
      </c>
      <c r="I677" s="31">
        <v>0</v>
      </c>
      <c r="J677" s="31">
        <v>0</v>
      </c>
      <c r="K677" s="31">
        <v>0</v>
      </c>
      <c r="L677" s="31">
        <v>0</v>
      </c>
      <c r="M677" s="31">
        <v>1168</v>
      </c>
    </row>
    <row r="678" spans="1:13" x14ac:dyDescent="0.25">
      <c r="A678">
        <v>20050003</v>
      </c>
      <c r="B678" t="s">
        <v>3</v>
      </c>
      <c r="C678" t="s">
        <v>9982</v>
      </c>
      <c r="D678" t="s">
        <v>10009</v>
      </c>
      <c r="E678" t="s">
        <v>1380</v>
      </c>
      <c r="F678" s="31">
        <v>41.940000000000005</v>
      </c>
      <c r="G678" s="31">
        <v>1650.1359999999997</v>
      </c>
      <c r="H678" s="31">
        <v>0</v>
      </c>
      <c r="I678" s="31">
        <v>0</v>
      </c>
      <c r="J678" s="31">
        <v>0</v>
      </c>
      <c r="K678" s="31">
        <v>0</v>
      </c>
      <c r="L678" s="31">
        <v>0</v>
      </c>
      <c r="M678" s="31">
        <v>1650</v>
      </c>
    </row>
    <row r="679" spans="1:13" x14ac:dyDescent="0.25">
      <c r="A679">
        <v>20050003</v>
      </c>
      <c r="B679" t="s">
        <v>4</v>
      </c>
      <c r="C679" t="s">
        <v>8156</v>
      </c>
      <c r="D679" t="s">
        <v>12441</v>
      </c>
      <c r="E679" t="s">
        <v>1380</v>
      </c>
      <c r="F679" s="31">
        <v>50.039999999999992</v>
      </c>
      <c r="G679" s="31">
        <v>2017.7350000000001</v>
      </c>
      <c r="H679" s="31">
        <v>0</v>
      </c>
      <c r="I679" s="31">
        <v>0</v>
      </c>
      <c r="J679" s="31">
        <v>0</v>
      </c>
      <c r="K679" s="31">
        <v>0</v>
      </c>
      <c r="L679" s="31">
        <v>0</v>
      </c>
      <c r="M679" s="31">
        <v>2018</v>
      </c>
    </row>
    <row r="680" spans="1:13" x14ac:dyDescent="0.25">
      <c r="A680">
        <v>20050003</v>
      </c>
      <c r="B680" t="s">
        <v>38</v>
      </c>
      <c r="C680" t="s">
        <v>13010</v>
      </c>
      <c r="D680" t="s">
        <v>13026</v>
      </c>
      <c r="E680" t="s">
        <v>275</v>
      </c>
      <c r="F680" s="31">
        <v>20.88</v>
      </c>
      <c r="G680" s="31">
        <v>846.43740000000014</v>
      </c>
      <c r="H680" s="31">
        <v>0</v>
      </c>
      <c r="I680" s="31">
        <v>0</v>
      </c>
      <c r="J680" s="31">
        <v>0</v>
      </c>
      <c r="K680" s="31">
        <v>0</v>
      </c>
      <c r="L680" s="31">
        <v>0</v>
      </c>
      <c r="M680" s="31">
        <v>846</v>
      </c>
    </row>
    <row r="681" spans="1:13" x14ac:dyDescent="0.25">
      <c r="A681">
        <v>20050003</v>
      </c>
      <c r="B681" t="s">
        <v>29</v>
      </c>
      <c r="C681" t="s">
        <v>5637</v>
      </c>
      <c r="D681" t="s">
        <v>8245</v>
      </c>
      <c r="E681" t="s">
        <v>1380</v>
      </c>
      <c r="F681" s="31">
        <v>43.22</v>
      </c>
      <c r="G681" s="31">
        <v>1738.0335999999998</v>
      </c>
      <c r="H681" s="31">
        <v>0</v>
      </c>
      <c r="I681" s="31">
        <v>0</v>
      </c>
      <c r="J681" s="31">
        <v>0</v>
      </c>
      <c r="K681" s="31">
        <v>0</v>
      </c>
      <c r="L681" s="31">
        <v>0</v>
      </c>
      <c r="M681" s="31">
        <v>1738</v>
      </c>
    </row>
    <row r="682" spans="1:13" x14ac:dyDescent="0.25">
      <c r="A682">
        <v>20050003</v>
      </c>
      <c r="B682" t="s">
        <v>39</v>
      </c>
      <c r="C682" t="s">
        <v>9380</v>
      </c>
      <c r="D682" t="s">
        <v>13086</v>
      </c>
      <c r="E682" t="s">
        <v>274</v>
      </c>
      <c r="F682" s="31">
        <v>271.49</v>
      </c>
      <c r="G682" s="31">
        <v>11047.207200000003</v>
      </c>
      <c r="H682" s="31">
        <v>0</v>
      </c>
      <c r="I682" s="31">
        <v>0</v>
      </c>
      <c r="J682" s="31">
        <v>0</v>
      </c>
      <c r="K682" s="31">
        <v>0</v>
      </c>
      <c r="L682" s="31">
        <v>0</v>
      </c>
      <c r="M682" s="31">
        <v>11047</v>
      </c>
    </row>
    <row r="683" spans="1:13" x14ac:dyDescent="0.25">
      <c r="A683">
        <v>20050003</v>
      </c>
      <c r="B683" t="s">
        <v>30</v>
      </c>
      <c r="C683" t="s">
        <v>13797</v>
      </c>
      <c r="D683" t="s">
        <v>6029</v>
      </c>
      <c r="E683" t="s">
        <v>274</v>
      </c>
      <c r="F683" s="31">
        <v>19.36</v>
      </c>
      <c r="G683" s="31">
        <v>820.72959999999989</v>
      </c>
      <c r="H683" s="31">
        <v>0</v>
      </c>
      <c r="I683" s="31">
        <v>0</v>
      </c>
      <c r="J683" s="31">
        <v>0</v>
      </c>
      <c r="K683" s="31">
        <v>0</v>
      </c>
      <c r="L683" s="31">
        <v>0</v>
      </c>
      <c r="M683" s="31">
        <v>821</v>
      </c>
    </row>
    <row r="684" spans="1:13" x14ac:dyDescent="0.25">
      <c r="A684">
        <v>20050003</v>
      </c>
      <c r="B684" t="s">
        <v>422</v>
      </c>
      <c r="C684" t="s">
        <v>9386</v>
      </c>
      <c r="D684" t="s">
        <v>9436</v>
      </c>
      <c r="E684" t="s">
        <v>1380</v>
      </c>
      <c r="F684" s="31">
        <v>24.18</v>
      </c>
      <c r="G684" s="31">
        <v>1030.2116000000001</v>
      </c>
      <c r="H684" s="31">
        <v>0</v>
      </c>
      <c r="I684" s="31">
        <v>0</v>
      </c>
      <c r="J684" s="31">
        <v>0</v>
      </c>
      <c r="K684" s="31">
        <v>0</v>
      </c>
      <c r="L684" s="31">
        <v>0</v>
      </c>
      <c r="M684" s="31">
        <v>1030</v>
      </c>
    </row>
    <row r="685" spans="1:13" x14ac:dyDescent="0.25">
      <c r="A685">
        <v>20050003</v>
      </c>
      <c r="B685" t="s">
        <v>8</v>
      </c>
      <c r="C685" t="s">
        <v>939</v>
      </c>
      <c r="D685" t="s">
        <v>13967</v>
      </c>
      <c r="E685" t="s">
        <v>275</v>
      </c>
      <c r="F685" s="31">
        <v>13.2</v>
      </c>
      <c r="G685" s="31">
        <v>549.38959999999997</v>
      </c>
      <c r="H685" s="31">
        <v>0</v>
      </c>
      <c r="I685" s="31">
        <v>0</v>
      </c>
      <c r="J685" s="31">
        <v>0</v>
      </c>
      <c r="K685" s="31">
        <v>0</v>
      </c>
      <c r="L685" s="31">
        <v>0</v>
      </c>
      <c r="M685" s="31">
        <v>549</v>
      </c>
    </row>
    <row r="686" spans="1:13" x14ac:dyDescent="0.25">
      <c r="A686">
        <v>20050003</v>
      </c>
      <c r="B686" t="s">
        <v>32</v>
      </c>
      <c r="C686" t="s">
        <v>9641</v>
      </c>
      <c r="D686" t="s">
        <v>14085</v>
      </c>
      <c r="E686" t="s">
        <v>1284</v>
      </c>
      <c r="F686" s="31">
        <v>38.120000000000005</v>
      </c>
      <c r="G686" s="31">
        <v>1508.8982000000001</v>
      </c>
      <c r="H686" s="31">
        <v>0</v>
      </c>
      <c r="I686" s="31">
        <v>0</v>
      </c>
      <c r="J686" s="31">
        <v>0</v>
      </c>
      <c r="K686" s="31">
        <v>0</v>
      </c>
      <c r="L686" s="31">
        <v>0</v>
      </c>
      <c r="M686" s="31">
        <v>1509</v>
      </c>
    </row>
    <row r="687" spans="1:13" x14ac:dyDescent="0.25">
      <c r="A687">
        <v>20050003</v>
      </c>
      <c r="B687" t="s">
        <v>33</v>
      </c>
      <c r="C687" t="s">
        <v>6314</v>
      </c>
      <c r="D687" t="s">
        <v>14168</v>
      </c>
      <c r="E687" t="s">
        <v>5502</v>
      </c>
      <c r="F687" s="31">
        <v>65.739999999999995</v>
      </c>
      <c r="G687" s="31">
        <v>2757.4411999999998</v>
      </c>
      <c r="H687" s="31">
        <v>0</v>
      </c>
      <c r="I687" s="31">
        <v>0</v>
      </c>
      <c r="J687" s="31">
        <v>0</v>
      </c>
      <c r="K687" s="31">
        <v>0</v>
      </c>
      <c r="L687" s="31">
        <v>0</v>
      </c>
      <c r="M687" s="31">
        <v>2757</v>
      </c>
    </row>
    <row r="688" spans="1:13" x14ac:dyDescent="0.25">
      <c r="A688">
        <v>20050003</v>
      </c>
      <c r="B688" t="s">
        <v>9</v>
      </c>
      <c r="C688" t="s">
        <v>10682</v>
      </c>
      <c r="D688" t="s">
        <v>14994</v>
      </c>
      <c r="E688" t="s">
        <v>5245</v>
      </c>
      <c r="F688" s="31">
        <v>17.54</v>
      </c>
      <c r="G688" s="31">
        <v>752.76380000000006</v>
      </c>
      <c r="H688" s="31">
        <v>0</v>
      </c>
      <c r="I688" s="31">
        <v>0</v>
      </c>
      <c r="J688" s="31">
        <v>0</v>
      </c>
      <c r="K688" s="31">
        <v>0</v>
      </c>
      <c r="L688" s="31">
        <v>0</v>
      </c>
      <c r="M688" s="31">
        <v>753</v>
      </c>
    </row>
    <row r="689" spans="1:13" x14ac:dyDescent="0.25">
      <c r="A689">
        <v>20050003</v>
      </c>
      <c r="B689" t="s">
        <v>10</v>
      </c>
      <c r="C689" t="s">
        <v>15511</v>
      </c>
      <c r="D689" t="s">
        <v>15565</v>
      </c>
      <c r="E689" t="s">
        <v>1380</v>
      </c>
      <c r="F689" s="31">
        <v>1.6</v>
      </c>
      <c r="G689" s="31">
        <v>59.616</v>
      </c>
      <c r="H689" s="31">
        <v>0</v>
      </c>
      <c r="I689" s="31">
        <v>0</v>
      </c>
      <c r="J689" s="31">
        <v>0</v>
      </c>
      <c r="K689" s="31">
        <v>0</v>
      </c>
      <c r="L689" s="31">
        <v>0</v>
      </c>
      <c r="M689" s="31">
        <v>60</v>
      </c>
    </row>
    <row r="690" spans="1:13" x14ac:dyDescent="0.25">
      <c r="A690">
        <v>20050003</v>
      </c>
      <c r="B690" t="s">
        <v>34</v>
      </c>
      <c r="C690" t="s">
        <v>15167</v>
      </c>
      <c r="D690" t="s">
        <v>15205</v>
      </c>
      <c r="E690" t="s">
        <v>274</v>
      </c>
      <c r="F690" s="31">
        <v>64.94</v>
      </c>
      <c r="G690" s="31">
        <v>2503.8946000000001</v>
      </c>
      <c r="H690" s="31">
        <v>0</v>
      </c>
      <c r="I690" s="31">
        <v>0</v>
      </c>
      <c r="J690" s="31">
        <v>0</v>
      </c>
      <c r="K690" s="31">
        <v>0</v>
      </c>
      <c r="L690" s="31">
        <v>0</v>
      </c>
      <c r="M690" s="31">
        <v>2504</v>
      </c>
    </row>
    <row r="691" spans="1:13" x14ac:dyDescent="0.25">
      <c r="A691">
        <v>20050003</v>
      </c>
      <c r="B691" t="s">
        <v>11</v>
      </c>
      <c r="C691" t="s">
        <v>11313</v>
      </c>
      <c r="D691" t="s">
        <v>15566</v>
      </c>
      <c r="E691" t="s">
        <v>1380</v>
      </c>
      <c r="F691" s="31">
        <v>51.120000000000005</v>
      </c>
      <c r="G691" s="31">
        <v>1968.7315999999998</v>
      </c>
      <c r="H691" s="31">
        <v>0</v>
      </c>
      <c r="I691" s="31">
        <v>0</v>
      </c>
      <c r="J691" s="31">
        <v>0</v>
      </c>
      <c r="K691" s="31">
        <v>0</v>
      </c>
      <c r="L691" s="31">
        <v>0</v>
      </c>
      <c r="M691" s="31">
        <v>1969</v>
      </c>
    </row>
    <row r="692" spans="1:13" x14ac:dyDescent="0.25">
      <c r="A692">
        <v>20050003</v>
      </c>
      <c r="B692" t="s">
        <v>13</v>
      </c>
      <c r="C692" t="s">
        <v>10658</v>
      </c>
      <c r="D692" t="s">
        <v>15568</v>
      </c>
      <c r="E692" t="s">
        <v>275</v>
      </c>
      <c r="F692" s="31">
        <v>30.360000000000003</v>
      </c>
      <c r="G692" s="31">
        <v>1201.9089999999999</v>
      </c>
      <c r="H692" s="31">
        <v>0</v>
      </c>
      <c r="I692" s="31">
        <v>0</v>
      </c>
      <c r="J692" s="31">
        <v>0</v>
      </c>
      <c r="K692" s="31">
        <v>0</v>
      </c>
      <c r="L692" s="31">
        <v>0</v>
      </c>
      <c r="M692" s="31">
        <v>1202</v>
      </c>
    </row>
    <row r="693" spans="1:13" x14ac:dyDescent="0.25">
      <c r="A693">
        <v>20050003</v>
      </c>
      <c r="B693" t="s">
        <v>35</v>
      </c>
      <c r="C693" t="s">
        <v>6792</v>
      </c>
      <c r="D693" t="s">
        <v>6817</v>
      </c>
      <c r="E693" t="s">
        <v>1284</v>
      </c>
      <c r="F693" s="31">
        <v>44.58</v>
      </c>
      <c r="G693" s="31">
        <v>2032.8111999999999</v>
      </c>
      <c r="H693" s="31">
        <v>0</v>
      </c>
      <c r="I693" s="31">
        <v>0</v>
      </c>
      <c r="J693" s="31">
        <v>0</v>
      </c>
      <c r="K693" s="31">
        <v>0</v>
      </c>
      <c r="L693" s="31">
        <v>0</v>
      </c>
      <c r="M693" s="31">
        <v>2033</v>
      </c>
    </row>
    <row r="694" spans="1:13" x14ac:dyDescent="0.25">
      <c r="A694">
        <v>20050003</v>
      </c>
      <c r="B694" t="s">
        <v>14</v>
      </c>
      <c r="C694" t="s">
        <v>11773</v>
      </c>
      <c r="D694" t="s">
        <v>15569</v>
      </c>
      <c r="E694" t="s">
        <v>1380</v>
      </c>
      <c r="F694" s="31">
        <v>53.36</v>
      </c>
      <c r="G694" s="31">
        <v>1974.4343999999996</v>
      </c>
      <c r="H694" s="31">
        <v>0</v>
      </c>
      <c r="I694" s="31">
        <v>0</v>
      </c>
      <c r="J694" s="31">
        <v>0</v>
      </c>
      <c r="K694" s="31">
        <v>0</v>
      </c>
      <c r="L694" s="31">
        <v>0</v>
      </c>
      <c r="M694" s="31">
        <v>1974</v>
      </c>
    </row>
    <row r="695" spans="1:13" x14ac:dyDescent="0.25">
      <c r="A695">
        <v>20050003</v>
      </c>
      <c r="B695" t="s">
        <v>1650</v>
      </c>
      <c r="C695" t="s">
        <v>5425</v>
      </c>
      <c r="D695" t="s">
        <v>5501</v>
      </c>
      <c r="E695" t="s">
        <v>5502</v>
      </c>
      <c r="F695" s="31">
        <v>75.62</v>
      </c>
      <c r="G695" s="31">
        <v>3080.1238000000003</v>
      </c>
      <c r="H695" s="31">
        <v>0</v>
      </c>
      <c r="I695" s="31">
        <v>0</v>
      </c>
      <c r="J695" s="31">
        <v>0</v>
      </c>
      <c r="K695" s="31">
        <v>0</v>
      </c>
      <c r="L695" s="31">
        <v>0</v>
      </c>
      <c r="M695" s="31">
        <v>3080</v>
      </c>
    </row>
    <row r="696" spans="1:13" x14ac:dyDescent="0.25">
      <c r="A696">
        <v>20050003</v>
      </c>
      <c r="B696" t="s">
        <v>15</v>
      </c>
      <c r="C696" t="s">
        <v>8545</v>
      </c>
      <c r="D696" t="s">
        <v>15570</v>
      </c>
      <c r="E696" t="s">
        <v>1380</v>
      </c>
      <c r="F696" s="31">
        <v>28.16</v>
      </c>
      <c r="G696" s="31">
        <v>1117.0453999999997</v>
      </c>
      <c r="H696" s="31">
        <v>0</v>
      </c>
      <c r="I696" s="31">
        <v>0</v>
      </c>
      <c r="J696" s="31">
        <v>0</v>
      </c>
      <c r="K696" s="31">
        <v>0</v>
      </c>
      <c r="L696" s="31">
        <v>0</v>
      </c>
      <c r="M696" s="31">
        <v>1117</v>
      </c>
    </row>
    <row r="697" spans="1:13" x14ac:dyDescent="0.25">
      <c r="A697">
        <v>20050003</v>
      </c>
      <c r="B697" t="s">
        <v>16</v>
      </c>
      <c r="C697" t="s">
        <v>15513</v>
      </c>
      <c r="D697" t="s">
        <v>15571</v>
      </c>
      <c r="E697" t="s">
        <v>1380</v>
      </c>
      <c r="F697" s="31">
        <v>27.4</v>
      </c>
      <c r="G697" s="31">
        <v>1081.3252</v>
      </c>
      <c r="H697" s="31">
        <v>0</v>
      </c>
      <c r="I697" s="31">
        <v>0</v>
      </c>
      <c r="J697" s="31">
        <v>0</v>
      </c>
      <c r="K697" s="31">
        <v>0</v>
      </c>
      <c r="L697" s="31">
        <v>0</v>
      </c>
      <c r="M697" s="31">
        <v>1081</v>
      </c>
    </row>
    <row r="698" spans="1:13" x14ac:dyDescent="0.25">
      <c r="A698">
        <v>20050003</v>
      </c>
      <c r="B698" t="s">
        <v>424</v>
      </c>
      <c r="C698" t="s">
        <v>13000</v>
      </c>
      <c r="D698" t="s">
        <v>15572</v>
      </c>
      <c r="E698" t="s">
        <v>275</v>
      </c>
      <c r="F698" s="31">
        <v>28.599999999999998</v>
      </c>
      <c r="G698" s="31">
        <v>1181.2593999999999</v>
      </c>
      <c r="H698" s="31">
        <v>0</v>
      </c>
      <c r="I698" s="31">
        <v>0</v>
      </c>
      <c r="J698" s="31">
        <v>0</v>
      </c>
      <c r="K698" s="31">
        <v>0</v>
      </c>
      <c r="L698" s="31">
        <v>0</v>
      </c>
      <c r="M698" s="31">
        <v>1181</v>
      </c>
    </row>
    <row r="699" spans="1:13" x14ac:dyDescent="0.25">
      <c r="A699">
        <v>20050003</v>
      </c>
      <c r="B699" t="s">
        <v>425</v>
      </c>
      <c r="C699" t="s">
        <v>6610</v>
      </c>
      <c r="D699" t="s">
        <v>6640</v>
      </c>
      <c r="E699" t="s">
        <v>1380</v>
      </c>
      <c r="F699" s="31">
        <v>64.779999999999987</v>
      </c>
      <c r="G699" s="31">
        <v>2619.0659999999998</v>
      </c>
      <c r="H699" s="31">
        <v>0</v>
      </c>
      <c r="I699" s="31">
        <v>0</v>
      </c>
      <c r="J699" s="31">
        <v>0</v>
      </c>
      <c r="K699" s="31">
        <v>0</v>
      </c>
      <c r="L699" s="31">
        <v>0</v>
      </c>
      <c r="M699" s="31">
        <v>2619</v>
      </c>
    </row>
    <row r="700" spans="1:13" x14ac:dyDescent="0.25">
      <c r="A700">
        <v>20050003</v>
      </c>
      <c r="B700" t="s">
        <v>130</v>
      </c>
      <c r="C700" t="s">
        <v>15770</v>
      </c>
      <c r="D700" t="s">
        <v>10448</v>
      </c>
      <c r="E700" t="s">
        <v>5245</v>
      </c>
      <c r="F700" s="31">
        <v>38.9</v>
      </c>
      <c r="G700" s="31">
        <v>1714.2172</v>
      </c>
      <c r="H700" s="31">
        <v>0</v>
      </c>
      <c r="I700" s="31">
        <v>0</v>
      </c>
      <c r="J700" s="31">
        <v>0</v>
      </c>
      <c r="K700" s="31">
        <v>0</v>
      </c>
      <c r="L700" s="31">
        <v>0</v>
      </c>
      <c r="M700" s="31">
        <v>1714</v>
      </c>
    </row>
    <row r="701" spans="1:13" x14ac:dyDescent="0.25">
      <c r="A701">
        <v>20050003</v>
      </c>
      <c r="B701" t="s">
        <v>426</v>
      </c>
      <c r="C701" t="s">
        <v>5999</v>
      </c>
      <c r="D701" t="s">
        <v>6021</v>
      </c>
      <c r="E701" t="s">
        <v>1380</v>
      </c>
      <c r="F701" s="31">
        <v>10.46</v>
      </c>
      <c r="G701" s="31">
        <v>437.21300000000002</v>
      </c>
      <c r="H701" s="31">
        <v>0</v>
      </c>
      <c r="I701" s="31">
        <v>0</v>
      </c>
      <c r="J701" s="31">
        <v>0</v>
      </c>
      <c r="K701" s="31">
        <v>0</v>
      </c>
      <c r="L701" s="31">
        <v>0</v>
      </c>
      <c r="M701" s="31">
        <v>437</v>
      </c>
    </row>
    <row r="702" spans="1:13" x14ac:dyDescent="0.25">
      <c r="A702">
        <v>20050003</v>
      </c>
      <c r="B702" t="s">
        <v>131</v>
      </c>
      <c r="C702" t="s">
        <v>15849</v>
      </c>
      <c r="D702" t="s">
        <v>15872</v>
      </c>
      <c r="E702" t="s">
        <v>5245</v>
      </c>
      <c r="F702" s="31">
        <v>49.940000000000005</v>
      </c>
      <c r="G702" s="31">
        <v>1997.4766</v>
      </c>
      <c r="H702" s="31">
        <v>0</v>
      </c>
      <c r="I702" s="31">
        <v>0</v>
      </c>
      <c r="J702" s="31">
        <v>0</v>
      </c>
      <c r="K702" s="31">
        <v>0</v>
      </c>
      <c r="L702" s="31">
        <v>0</v>
      </c>
      <c r="M702" s="31">
        <v>1997</v>
      </c>
    </row>
    <row r="703" spans="1:13" x14ac:dyDescent="0.25">
      <c r="A703">
        <v>20050003</v>
      </c>
      <c r="B703" t="s">
        <v>760</v>
      </c>
      <c r="C703" t="s">
        <v>15917</v>
      </c>
      <c r="D703" t="s">
        <v>15929</v>
      </c>
      <c r="E703" t="s">
        <v>1380</v>
      </c>
      <c r="F703" s="31">
        <v>41.14</v>
      </c>
      <c r="G703" s="31">
        <v>1499.6242</v>
      </c>
      <c r="H703" s="31">
        <v>0</v>
      </c>
      <c r="I703" s="31">
        <v>0</v>
      </c>
      <c r="J703" s="31">
        <v>0</v>
      </c>
      <c r="K703" s="31">
        <v>0</v>
      </c>
      <c r="L703" s="31">
        <v>0</v>
      </c>
      <c r="M703" s="31">
        <v>1500</v>
      </c>
    </row>
    <row r="704" spans="1:13" x14ac:dyDescent="0.25">
      <c r="A704">
        <v>20050003</v>
      </c>
      <c r="B704" t="s">
        <v>427</v>
      </c>
      <c r="C704" t="s">
        <v>6002</v>
      </c>
      <c r="D704" t="s">
        <v>7671</v>
      </c>
      <c r="E704" t="s">
        <v>265</v>
      </c>
      <c r="F704" s="31">
        <v>65.28</v>
      </c>
      <c r="G704" s="31">
        <v>2683.57</v>
      </c>
      <c r="H704" s="31">
        <v>0</v>
      </c>
      <c r="I704" s="31">
        <v>0</v>
      </c>
      <c r="J704" s="31">
        <v>0</v>
      </c>
      <c r="K704" s="31">
        <v>0</v>
      </c>
      <c r="L704" s="31">
        <v>0</v>
      </c>
      <c r="M704" s="31">
        <v>2684</v>
      </c>
    </row>
    <row r="705" spans="1:13" x14ac:dyDescent="0.25">
      <c r="A705">
        <v>20050003</v>
      </c>
      <c r="B705" t="s">
        <v>761</v>
      </c>
      <c r="C705" t="s">
        <v>15182</v>
      </c>
      <c r="D705" t="s">
        <v>15930</v>
      </c>
      <c r="E705" t="s">
        <v>274</v>
      </c>
      <c r="F705" s="31">
        <v>54.220000000000006</v>
      </c>
      <c r="G705" s="31">
        <v>2094.5538000000001</v>
      </c>
      <c r="H705" s="31">
        <v>0</v>
      </c>
      <c r="I705" s="31">
        <v>0</v>
      </c>
      <c r="J705" s="31">
        <v>0</v>
      </c>
      <c r="K705" s="31">
        <v>0</v>
      </c>
      <c r="L705" s="31">
        <v>0</v>
      </c>
      <c r="M705" s="31">
        <v>2095</v>
      </c>
    </row>
    <row r="706" spans="1:13" x14ac:dyDescent="0.25">
      <c r="A706">
        <v>20050003</v>
      </c>
      <c r="B706" t="s">
        <v>762</v>
      </c>
      <c r="C706" t="s">
        <v>5615</v>
      </c>
      <c r="D706" t="s">
        <v>6915</v>
      </c>
      <c r="E706" t="s">
        <v>1380</v>
      </c>
      <c r="F706" s="31">
        <v>64.279999999999987</v>
      </c>
      <c r="G706" s="31">
        <v>2497.8624</v>
      </c>
      <c r="H706" s="31">
        <v>0</v>
      </c>
      <c r="I706" s="31">
        <v>0</v>
      </c>
      <c r="J706" s="31">
        <v>0</v>
      </c>
      <c r="K706" s="31">
        <v>0</v>
      </c>
      <c r="L706" s="31">
        <v>0</v>
      </c>
      <c r="M706" s="31">
        <v>2498</v>
      </c>
    </row>
    <row r="707" spans="1:13" x14ac:dyDescent="0.25">
      <c r="A707">
        <v>20050003</v>
      </c>
      <c r="B707" t="s">
        <v>763</v>
      </c>
      <c r="C707" t="s">
        <v>16153</v>
      </c>
      <c r="D707" t="s">
        <v>16171</v>
      </c>
      <c r="E707" t="s">
        <v>4438</v>
      </c>
      <c r="F707" s="31">
        <v>67.100000000000009</v>
      </c>
      <c r="G707" s="31">
        <v>2536.7918</v>
      </c>
      <c r="H707" s="31">
        <v>0</v>
      </c>
      <c r="I707" s="31">
        <v>0</v>
      </c>
      <c r="J707" s="31">
        <v>0</v>
      </c>
      <c r="K707" s="31">
        <v>0</v>
      </c>
      <c r="L707" s="31">
        <v>0</v>
      </c>
      <c r="M707" s="31">
        <v>2537</v>
      </c>
    </row>
    <row r="708" spans="1:13" x14ac:dyDescent="0.25">
      <c r="A708" t="s">
        <v>16453</v>
      </c>
      <c r="F708" s="31">
        <v>1842.33</v>
      </c>
      <c r="G708" s="31">
        <v>73895.821000000011</v>
      </c>
      <c r="H708" s="31">
        <v>0</v>
      </c>
      <c r="I708" s="31">
        <v>0</v>
      </c>
      <c r="J708" s="31">
        <v>0</v>
      </c>
      <c r="K708" s="31">
        <v>0</v>
      </c>
      <c r="L708" s="31">
        <v>1123.0700000000215</v>
      </c>
      <c r="M708" s="31">
        <v>72772</v>
      </c>
    </row>
    <row r="709" spans="1:13" x14ac:dyDescent="0.25">
      <c r="A709">
        <v>20060001</v>
      </c>
      <c r="B709" t="s">
        <v>17</v>
      </c>
      <c r="C709" t="s">
        <v>4416</v>
      </c>
      <c r="D709" t="s">
        <v>4449</v>
      </c>
      <c r="E709" t="s">
        <v>4450</v>
      </c>
      <c r="F709" s="31">
        <v>61.2</v>
      </c>
      <c r="G709" s="31">
        <v>2580.0160000000001</v>
      </c>
      <c r="H709" s="31">
        <v>0</v>
      </c>
      <c r="I709" s="31">
        <v>0</v>
      </c>
      <c r="J709" s="31">
        <v>0</v>
      </c>
      <c r="K709" s="31">
        <v>0</v>
      </c>
      <c r="L709" s="31">
        <v>0</v>
      </c>
      <c r="M709" s="31">
        <v>2580</v>
      </c>
    </row>
    <row r="710" spans="1:13" x14ac:dyDescent="0.25">
      <c r="A710">
        <v>20060001</v>
      </c>
      <c r="B710" t="s">
        <v>22</v>
      </c>
      <c r="C710" t="s">
        <v>7316</v>
      </c>
      <c r="D710" t="s">
        <v>7354</v>
      </c>
      <c r="E710" t="s">
        <v>5266</v>
      </c>
      <c r="F710" s="31">
        <v>22.400000000000002</v>
      </c>
      <c r="G710" s="31">
        <v>977.22200000000009</v>
      </c>
      <c r="H710" s="31">
        <v>0</v>
      </c>
      <c r="I710" s="31">
        <v>0</v>
      </c>
      <c r="J710" s="31">
        <v>0</v>
      </c>
      <c r="K710" s="31">
        <v>0</v>
      </c>
      <c r="L710" s="31">
        <v>0</v>
      </c>
      <c r="M710" s="31">
        <v>977</v>
      </c>
    </row>
    <row r="711" spans="1:13" x14ac:dyDescent="0.25">
      <c r="A711">
        <v>20060001</v>
      </c>
      <c r="B711" t="s">
        <v>24</v>
      </c>
      <c r="C711" t="s">
        <v>7740</v>
      </c>
      <c r="D711" t="s">
        <v>7782</v>
      </c>
      <c r="E711" t="s">
        <v>5266</v>
      </c>
      <c r="F711" s="31">
        <v>20.5</v>
      </c>
      <c r="G711" s="31">
        <v>899.96100000000001</v>
      </c>
      <c r="H711" s="31">
        <v>0</v>
      </c>
      <c r="I711" s="31">
        <v>0</v>
      </c>
      <c r="J711" s="31">
        <v>0</v>
      </c>
      <c r="K711" s="31">
        <v>0</v>
      </c>
      <c r="L711" s="31">
        <v>0</v>
      </c>
      <c r="M711" s="31">
        <v>900</v>
      </c>
    </row>
    <row r="712" spans="1:13" x14ac:dyDescent="0.25">
      <c r="A712">
        <v>20060001</v>
      </c>
      <c r="B712" t="s">
        <v>25</v>
      </c>
      <c r="C712" t="s">
        <v>7905</v>
      </c>
      <c r="D712" t="s">
        <v>7933</v>
      </c>
      <c r="E712" t="s">
        <v>5266</v>
      </c>
      <c r="F712" s="31">
        <v>17.600000000000001</v>
      </c>
      <c r="G712" s="31">
        <v>688.476</v>
      </c>
      <c r="H712" s="31">
        <v>0</v>
      </c>
      <c r="I712" s="31">
        <v>0</v>
      </c>
      <c r="J712" s="31">
        <v>0</v>
      </c>
      <c r="K712" s="31">
        <v>0</v>
      </c>
      <c r="L712" s="31">
        <v>0</v>
      </c>
      <c r="M712" s="31">
        <v>688</v>
      </c>
    </row>
    <row r="713" spans="1:13" x14ac:dyDescent="0.25">
      <c r="A713">
        <v>20060001</v>
      </c>
      <c r="B713" t="s">
        <v>2</v>
      </c>
      <c r="C713" t="s">
        <v>8381</v>
      </c>
      <c r="D713" t="s">
        <v>8410</v>
      </c>
      <c r="E713" t="s">
        <v>5254</v>
      </c>
      <c r="F713" s="31">
        <v>27.899999999999995</v>
      </c>
      <c r="G713" s="31">
        <v>1236.538</v>
      </c>
      <c r="H713" s="31">
        <v>0</v>
      </c>
      <c r="I713" s="31">
        <v>0</v>
      </c>
      <c r="J713" s="31">
        <v>0</v>
      </c>
      <c r="K713" s="31">
        <v>0</v>
      </c>
      <c r="L713" s="31">
        <v>0</v>
      </c>
      <c r="M713" s="31">
        <v>1237</v>
      </c>
    </row>
    <row r="714" spans="1:13" x14ac:dyDescent="0.25">
      <c r="A714">
        <v>20060001</v>
      </c>
      <c r="B714" t="s">
        <v>29</v>
      </c>
      <c r="C714" t="s">
        <v>10106</v>
      </c>
      <c r="D714" t="s">
        <v>10148</v>
      </c>
      <c r="E714" t="s">
        <v>5266</v>
      </c>
      <c r="F714" s="31">
        <v>44.5</v>
      </c>
      <c r="G714" s="31">
        <v>2152.3199999999997</v>
      </c>
      <c r="H714" s="31">
        <v>0</v>
      </c>
      <c r="I714" s="31">
        <v>0</v>
      </c>
      <c r="J714" s="31">
        <v>0</v>
      </c>
      <c r="K714" s="31">
        <v>0</v>
      </c>
      <c r="L714" s="31">
        <v>0</v>
      </c>
      <c r="M714" s="31">
        <v>2152</v>
      </c>
    </row>
    <row r="715" spans="1:13" x14ac:dyDescent="0.25">
      <c r="A715">
        <v>20060001</v>
      </c>
      <c r="B715" t="s">
        <v>30</v>
      </c>
      <c r="C715" t="s">
        <v>13152</v>
      </c>
      <c r="D715" t="s">
        <v>13182</v>
      </c>
      <c r="E715" t="s">
        <v>5268</v>
      </c>
      <c r="F715" s="31">
        <v>12.8</v>
      </c>
      <c r="G715" s="31">
        <v>574.35500000000002</v>
      </c>
      <c r="H715" s="31">
        <v>0</v>
      </c>
      <c r="I715" s="31">
        <v>0</v>
      </c>
      <c r="J715" s="31">
        <v>0</v>
      </c>
      <c r="K715" s="31">
        <v>0</v>
      </c>
      <c r="L715" s="31">
        <v>0</v>
      </c>
      <c r="M715" s="31">
        <v>574</v>
      </c>
    </row>
    <row r="716" spans="1:13" x14ac:dyDescent="0.25">
      <c r="A716">
        <v>20060001</v>
      </c>
      <c r="B716" t="s">
        <v>7</v>
      </c>
      <c r="C716" t="s">
        <v>8037</v>
      </c>
      <c r="D716" t="s">
        <v>8082</v>
      </c>
      <c r="E716" t="s">
        <v>5266</v>
      </c>
      <c r="F716" s="31">
        <v>28</v>
      </c>
      <c r="G716" s="31">
        <v>1321.3690000000001</v>
      </c>
      <c r="H716" s="31">
        <v>0</v>
      </c>
      <c r="I716" s="31">
        <v>0</v>
      </c>
      <c r="J716" s="31">
        <v>0</v>
      </c>
      <c r="K716" s="31">
        <v>0</v>
      </c>
      <c r="L716" s="31">
        <v>0</v>
      </c>
      <c r="M716" s="31">
        <v>1321</v>
      </c>
    </row>
    <row r="717" spans="1:13" x14ac:dyDescent="0.25">
      <c r="A717">
        <v>20060001</v>
      </c>
      <c r="B717" t="s">
        <v>422</v>
      </c>
      <c r="C717" t="s">
        <v>12314</v>
      </c>
      <c r="D717" t="s">
        <v>15206</v>
      </c>
      <c r="E717" t="s">
        <v>6131</v>
      </c>
      <c r="F717" s="31">
        <v>12.1</v>
      </c>
      <c r="G717" s="31">
        <v>457.05899999999991</v>
      </c>
      <c r="H717" s="31">
        <v>0</v>
      </c>
      <c r="I717" s="31">
        <v>0</v>
      </c>
      <c r="J717" s="31">
        <v>0</v>
      </c>
      <c r="K717" s="31">
        <v>0</v>
      </c>
      <c r="L717" s="31">
        <v>0</v>
      </c>
      <c r="M717" s="31">
        <v>457</v>
      </c>
    </row>
    <row r="718" spans="1:13" x14ac:dyDescent="0.25">
      <c r="A718" t="s">
        <v>16454</v>
      </c>
      <c r="F718" s="31">
        <v>247.00000000000003</v>
      </c>
      <c r="G718" s="31">
        <v>10887.315999999999</v>
      </c>
      <c r="H718" s="31">
        <v>0</v>
      </c>
      <c r="I718" s="31">
        <v>0</v>
      </c>
      <c r="J718" s="31">
        <v>0</v>
      </c>
      <c r="K718" s="31">
        <v>0</v>
      </c>
      <c r="L718" s="31">
        <v>0</v>
      </c>
      <c r="M718" s="31">
        <v>10886</v>
      </c>
    </row>
    <row r="719" spans="1:13" x14ac:dyDescent="0.25">
      <c r="A719">
        <v>20060002</v>
      </c>
      <c r="B719" t="s">
        <v>17</v>
      </c>
      <c r="C719" t="s">
        <v>4417</v>
      </c>
      <c r="D719" t="s">
        <v>4451</v>
      </c>
      <c r="E719" t="s">
        <v>4452</v>
      </c>
      <c r="F719" s="31">
        <v>4.79</v>
      </c>
      <c r="G719" s="31">
        <v>298.41020000000003</v>
      </c>
      <c r="H719" s="31">
        <v>0</v>
      </c>
      <c r="I719" s="31">
        <v>0</v>
      </c>
      <c r="J719" s="31">
        <v>0</v>
      </c>
      <c r="K719" s="31">
        <v>0</v>
      </c>
      <c r="L719" s="31">
        <v>0</v>
      </c>
      <c r="M719" s="31">
        <v>298</v>
      </c>
    </row>
    <row r="720" spans="1:13" x14ac:dyDescent="0.25">
      <c r="A720">
        <v>20060002</v>
      </c>
      <c r="B720" t="s">
        <v>20</v>
      </c>
      <c r="C720" t="s">
        <v>5208</v>
      </c>
      <c r="D720" t="s">
        <v>5253</v>
      </c>
      <c r="E720" t="s">
        <v>5254</v>
      </c>
      <c r="F720" s="31">
        <v>33.96</v>
      </c>
      <c r="G720" s="31">
        <v>1322.2574000000002</v>
      </c>
      <c r="H720" s="31">
        <v>0</v>
      </c>
      <c r="I720" s="31">
        <v>0</v>
      </c>
      <c r="J720" s="31">
        <v>0</v>
      </c>
      <c r="K720" s="31">
        <v>0</v>
      </c>
      <c r="L720" s="31">
        <v>0</v>
      </c>
      <c r="M720" s="31">
        <v>1322</v>
      </c>
    </row>
    <row r="721" spans="1:13" x14ac:dyDescent="0.25">
      <c r="A721">
        <v>20060002</v>
      </c>
      <c r="B721" t="s">
        <v>22</v>
      </c>
      <c r="C721" t="s">
        <v>5210</v>
      </c>
      <c r="D721" t="s">
        <v>5257</v>
      </c>
      <c r="E721" t="s">
        <v>4452</v>
      </c>
      <c r="F721" s="31">
        <v>58.69</v>
      </c>
      <c r="G721" s="31">
        <v>2480.5178000000001</v>
      </c>
      <c r="H721" s="31">
        <v>0</v>
      </c>
      <c r="I721" s="31">
        <v>0</v>
      </c>
      <c r="J721" s="31">
        <v>0</v>
      </c>
      <c r="K721" s="31">
        <v>0</v>
      </c>
      <c r="L721" s="31">
        <v>0</v>
      </c>
      <c r="M721" s="31">
        <v>2481</v>
      </c>
    </row>
    <row r="722" spans="1:13" x14ac:dyDescent="0.25">
      <c r="A722">
        <v>20060002</v>
      </c>
      <c r="B722" t="s">
        <v>40</v>
      </c>
      <c r="C722" t="s">
        <v>5211</v>
      </c>
      <c r="D722" t="s">
        <v>5258</v>
      </c>
      <c r="E722" t="s">
        <v>1676</v>
      </c>
      <c r="F722" s="31">
        <v>20.03</v>
      </c>
      <c r="G722" s="31">
        <v>778.39279999999997</v>
      </c>
      <c r="H722" s="31">
        <v>0</v>
      </c>
      <c r="I722" s="31">
        <v>0</v>
      </c>
      <c r="J722" s="31">
        <v>0</v>
      </c>
      <c r="K722" s="31">
        <v>0</v>
      </c>
      <c r="L722" s="31">
        <v>0</v>
      </c>
      <c r="M722" s="31">
        <v>778</v>
      </c>
    </row>
    <row r="723" spans="1:13" x14ac:dyDescent="0.25">
      <c r="A723">
        <v>20060002</v>
      </c>
      <c r="B723" t="s">
        <v>2</v>
      </c>
      <c r="C723" t="s">
        <v>5993</v>
      </c>
      <c r="D723" t="s">
        <v>6013</v>
      </c>
      <c r="E723" t="s">
        <v>1676</v>
      </c>
      <c r="F723" s="31">
        <v>16.560000000000002</v>
      </c>
      <c r="G723" s="31">
        <v>1184.653</v>
      </c>
      <c r="H723" s="31">
        <v>0</v>
      </c>
      <c r="I723" s="31">
        <v>0</v>
      </c>
      <c r="J723" s="31">
        <v>0</v>
      </c>
      <c r="K723" s="31">
        <v>0</v>
      </c>
      <c r="L723" s="31">
        <v>0</v>
      </c>
      <c r="M723" s="31">
        <v>1185</v>
      </c>
    </row>
    <row r="724" spans="1:13" x14ac:dyDescent="0.25">
      <c r="A724">
        <v>20060002</v>
      </c>
      <c r="B724" t="s">
        <v>4</v>
      </c>
      <c r="C724" t="s">
        <v>5994</v>
      </c>
      <c r="D724" t="s">
        <v>6015</v>
      </c>
      <c r="E724" t="s">
        <v>6016</v>
      </c>
      <c r="F724" s="31">
        <v>34.15</v>
      </c>
      <c r="G724" s="31">
        <v>1745.0224999999998</v>
      </c>
      <c r="H724" s="31">
        <v>0</v>
      </c>
      <c r="I724" s="31">
        <v>0</v>
      </c>
      <c r="J724" s="31">
        <v>0</v>
      </c>
      <c r="K724" s="31">
        <v>0</v>
      </c>
      <c r="L724" s="31">
        <v>0</v>
      </c>
      <c r="M724" s="31">
        <v>1745</v>
      </c>
    </row>
    <row r="725" spans="1:13" x14ac:dyDescent="0.25">
      <c r="A725">
        <v>20060002</v>
      </c>
      <c r="B725" t="s">
        <v>35</v>
      </c>
      <c r="C725" t="s">
        <v>9387</v>
      </c>
      <c r="D725" t="s">
        <v>9437</v>
      </c>
      <c r="E725" t="s">
        <v>4452</v>
      </c>
      <c r="F725" s="31">
        <v>24.44</v>
      </c>
      <c r="G725" s="31">
        <v>1011.9525</v>
      </c>
      <c r="H725" s="31">
        <v>0</v>
      </c>
      <c r="I725" s="31">
        <v>0</v>
      </c>
      <c r="J725" s="31">
        <v>0</v>
      </c>
      <c r="K725" s="31">
        <v>0</v>
      </c>
      <c r="L725" s="31">
        <v>0</v>
      </c>
      <c r="M725" s="31">
        <v>1012</v>
      </c>
    </row>
    <row r="726" spans="1:13" x14ac:dyDescent="0.25">
      <c r="A726">
        <v>20060002</v>
      </c>
      <c r="B726" t="s">
        <v>14</v>
      </c>
      <c r="C726" t="s">
        <v>11329</v>
      </c>
      <c r="D726" t="s">
        <v>11361</v>
      </c>
      <c r="E726" t="s">
        <v>4452</v>
      </c>
      <c r="F726" s="31">
        <v>21.639999999999997</v>
      </c>
      <c r="G726" s="31">
        <v>892.49209999999994</v>
      </c>
      <c r="H726" s="31">
        <v>0</v>
      </c>
      <c r="I726" s="31">
        <v>0</v>
      </c>
      <c r="J726" s="31">
        <v>0</v>
      </c>
      <c r="K726" s="31">
        <v>0</v>
      </c>
      <c r="L726" s="31">
        <v>0</v>
      </c>
      <c r="M726" s="31">
        <v>892</v>
      </c>
    </row>
    <row r="727" spans="1:13" x14ac:dyDescent="0.25">
      <c r="A727">
        <v>20060002</v>
      </c>
      <c r="B727" t="s">
        <v>129</v>
      </c>
      <c r="C727" t="s">
        <v>11780</v>
      </c>
      <c r="D727" t="s">
        <v>11819</v>
      </c>
      <c r="E727" t="s">
        <v>4452</v>
      </c>
      <c r="F727" s="31">
        <v>37.42</v>
      </c>
      <c r="G727" s="31">
        <v>1428.5640000000003</v>
      </c>
      <c r="H727" s="31">
        <v>0</v>
      </c>
      <c r="I727" s="31">
        <v>0</v>
      </c>
      <c r="J727" s="31">
        <v>0</v>
      </c>
      <c r="K727" s="31">
        <v>0</v>
      </c>
      <c r="L727" s="31">
        <v>0</v>
      </c>
      <c r="M727" s="31">
        <v>1429</v>
      </c>
    </row>
    <row r="728" spans="1:13" x14ac:dyDescent="0.25">
      <c r="A728">
        <v>20060002</v>
      </c>
      <c r="B728" t="s">
        <v>761</v>
      </c>
      <c r="C728" t="s">
        <v>15918</v>
      </c>
      <c r="D728" t="s">
        <v>15931</v>
      </c>
      <c r="E728" t="s">
        <v>1676</v>
      </c>
      <c r="F728" s="31">
        <v>12.829999999999998</v>
      </c>
      <c r="G728" s="31">
        <v>518.60289999999998</v>
      </c>
      <c r="H728" s="31">
        <v>0</v>
      </c>
      <c r="I728" s="31">
        <v>0</v>
      </c>
      <c r="J728" s="31">
        <v>0</v>
      </c>
      <c r="K728" s="31">
        <v>0</v>
      </c>
      <c r="L728" s="31">
        <v>0</v>
      </c>
      <c r="M728" s="31">
        <v>519</v>
      </c>
    </row>
    <row r="729" spans="1:13" x14ac:dyDescent="0.25">
      <c r="A729" t="s">
        <v>16455</v>
      </c>
      <c r="F729" s="31">
        <v>264.51</v>
      </c>
      <c r="G729" s="31">
        <v>11660.8652</v>
      </c>
      <c r="H729" s="31">
        <v>0</v>
      </c>
      <c r="I729" s="31">
        <v>0</v>
      </c>
      <c r="J729" s="31">
        <v>0</v>
      </c>
      <c r="K729" s="31">
        <v>0</v>
      </c>
      <c r="L729" s="31">
        <v>0</v>
      </c>
      <c r="M729" s="31">
        <v>11661</v>
      </c>
    </row>
    <row r="730" spans="1:13" x14ac:dyDescent="0.25">
      <c r="A730">
        <v>20060003</v>
      </c>
      <c r="B730" t="s">
        <v>17</v>
      </c>
      <c r="C730" t="s">
        <v>4418</v>
      </c>
      <c r="D730" t="s">
        <v>4453</v>
      </c>
      <c r="E730" t="s">
        <v>272</v>
      </c>
      <c r="F730" s="31">
        <v>1301.7800000000002</v>
      </c>
      <c r="G730" s="31">
        <v>46625.145799999998</v>
      </c>
      <c r="H730" s="31">
        <v>0</v>
      </c>
      <c r="I730" s="31">
        <v>25400</v>
      </c>
      <c r="J730" s="31">
        <v>0</v>
      </c>
      <c r="K730" s="31">
        <v>0</v>
      </c>
      <c r="L730" s="31">
        <v>0</v>
      </c>
      <c r="M730" s="31">
        <v>21225</v>
      </c>
    </row>
    <row r="731" spans="1:13" x14ac:dyDescent="0.25">
      <c r="A731" t="s">
        <v>16456</v>
      </c>
      <c r="F731" s="31">
        <v>1301.7800000000002</v>
      </c>
      <c r="G731" s="31">
        <v>46625.145799999998</v>
      </c>
      <c r="H731" s="31">
        <v>0</v>
      </c>
      <c r="I731" s="31">
        <v>25400</v>
      </c>
      <c r="J731" s="31">
        <v>0</v>
      </c>
      <c r="K731" s="31">
        <v>0</v>
      </c>
      <c r="L731" s="31">
        <v>0</v>
      </c>
      <c r="M731" s="31">
        <v>21225</v>
      </c>
    </row>
    <row r="732" spans="1:13" x14ac:dyDescent="0.25">
      <c r="A732">
        <v>20060004</v>
      </c>
      <c r="B732" t="s">
        <v>17</v>
      </c>
      <c r="C732" t="s">
        <v>5217</v>
      </c>
      <c r="D732" t="s">
        <v>5265</v>
      </c>
      <c r="E732" t="s">
        <v>5266</v>
      </c>
      <c r="F732" s="31">
        <v>235.42000000000002</v>
      </c>
      <c r="G732" s="31">
        <v>10513.2364</v>
      </c>
      <c r="H732" s="31">
        <v>0</v>
      </c>
      <c r="I732" s="31">
        <v>0</v>
      </c>
      <c r="J732" s="31">
        <v>0</v>
      </c>
      <c r="K732" s="31">
        <v>0</v>
      </c>
      <c r="L732" s="31">
        <v>1804</v>
      </c>
      <c r="M732" s="31">
        <v>8709</v>
      </c>
    </row>
    <row r="733" spans="1:13" x14ac:dyDescent="0.25">
      <c r="A733">
        <v>20060004</v>
      </c>
      <c r="B733" t="s">
        <v>19</v>
      </c>
      <c r="C733" t="s">
        <v>5221</v>
      </c>
      <c r="D733" t="s">
        <v>5272</v>
      </c>
      <c r="E733" t="s">
        <v>5266</v>
      </c>
      <c r="F733" s="31">
        <v>70.179999999999993</v>
      </c>
      <c r="G733" s="31">
        <v>2875.1956</v>
      </c>
      <c r="H733" s="31">
        <v>0</v>
      </c>
      <c r="I733" s="31">
        <v>0</v>
      </c>
      <c r="J733" s="31">
        <v>0</v>
      </c>
      <c r="K733" s="31">
        <v>0</v>
      </c>
      <c r="L733" s="31">
        <v>0</v>
      </c>
      <c r="M733" s="31">
        <v>2875</v>
      </c>
    </row>
    <row r="734" spans="1:13" x14ac:dyDescent="0.25">
      <c r="A734">
        <v>20060004</v>
      </c>
      <c r="B734" t="s">
        <v>21</v>
      </c>
      <c r="C734" t="s">
        <v>795</v>
      </c>
      <c r="D734" t="s">
        <v>5275</v>
      </c>
      <c r="E734" t="s">
        <v>5266</v>
      </c>
      <c r="F734" s="31">
        <v>35.700000000000003</v>
      </c>
      <c r="G734" s="31">
        <v>1601.5462</v>
      </c>
      <c r="H734" s="31">
        <v>0</v>
      </c>
      <c r="I734" s="31">
        <v>0</v>
      </c>
      <c r="J734" s="31">
        <v>0</v>
      </c>
      <c r="K734" s="31">
        <v>0</v>
      </c>
      <c r="L734" s="31">
        <v>0</v>
      </c>
      <c r="M734" s="31">
        <v>1602</v>
      </c>
    </row>
    <row r="735" spans="1:13" x14ac:dyDescent="0.25">
      <c r="A735">
        <v>20060004</v>
      </c>
      <c r="B735" t="s">
        <v>25</v>
      </c>
      <c r="C735" t="s">
        <v>6874</v>
      </c>
      <c r="D735" t="s">
        <v>6898</v>
      </c>
      <c r="E735" t="s">
        <v>5254</v>
      </c>
      <c r="F735" s="31">
        <v>44.22</v>
      </c>
      <c r="G735" s="31">
        <v>2080.0046000000002</v>
      </c>
      <c r="H735" s="31">
        <v>0</v>
      </c>
      <c r="I735" s="31">
        <v>0</v>
      </c>
      <c r="J735" s="31">
        <v>0</v>
      </c>
      <c r="K735" s="31">
        <v>0</v>
      </c>
      <c r="L735" s="31">
        <v>0</v>
      </c>
      <c r="M735" s="31">
        <v>2080</v>
      </c>
    </row>
    <row r="736" spans="1:13" x14ac:dyDescent="0.25">
      <c r="A736">
        <v>20060004</v>
      </c>
      <c r="B736" t="s">
        <v>27</v>
      </c>
      <c r="C736" t="s">
        <v>6875</v>
      </c>
      <c r="D736" t="s">
        <v>6899</v>
      </c>
      <c r="E736" t="s">
        <v>5268</v>
      </c>
      <c r="F736" s="31">
        <v>32.82</v>
      </c>
      <c r="G736" s="31">
        <v>1112.9666</v>
      </c>
      <c r="H736" s="31">
        <v>0</v>
      </c>
      <c r="I736" s="31">
        <v>0</v>
      </c>
      <c r="J736" s="31">
        <v>0</v>
      </c>
      <c r="K736" s="31">
        <v>0</v>
      </c>
      <c r="L736" s="31">
        <v>0</v>
      </c>
      <c r="M736" s="31">
        <v>1113</v>
      </c>
    </row>
    <row r="737" spans="1:13" x14ac:dyDescent="0.25">
      <c r="A737">
        <v>20060004</v>
      </c>
      <c r="B737" t="s">
        <v>28</v>
      </c>
      <c r="C737" t="s">
        <v>5409</v>
      </c>
      <c r="D737" t="s">
        <v>5482</v>
      </c>
      <c r="E737" t="s">
        <v>5266</v>
      </c>
      <c r="F737" s="31">
        <v>44.24</v>
      </c>
      <c r="G737" s="31">
        <v>1835.7802000000001</v>
      </c>
      <c r="H737" s="31">
        <v>0</v>
      </c>
      <c r="I737" s="31">
        <v>0</v>
      </c>
      <c r="J737" s="31">
        <v>0</v>
      </c>
      <c r="K737" s="31">
        <v>0</v>
      </c>
      <c r="L737" s="31">
        <v>0</v>
      </c>
      <c r="M737" s="31">
        <v>1836</v>
      </c>
    </row>
    <row r="738" spans="1:13" x14ac:dyDescent="0.25">
      <c r="A738">
        <v>20060004</v>
      </c>
      <c r="B738" t="s">
        <v>37</v>
      </c>
      <c r="C738" t="s">
        <v>5410</v>
      </c>
      <c r="D738" t="s">
        <v>5483</v>
      </c>
      <c r="E738" t="s">
        <v>5266</v>
      </c>
      <c r="F738" s="31">
        <v>20.399999999999999</v>
      </c>
      <c r="G738" s="31">
        <v>710.97839999999997</v>
      </c>
      <c r="H738" s="31">
        <v>0</v>
      </c>
      <c r="I738" s="31">
        <v>0</v>
      </c>
      <c r="J738" s="31">
        <v>0</v>
      </c>
      <c r="K738" s="31">
        <v>0</v>
      </c>
      <c r="L738" s="31">
        <v>0</v>
      </c>
      <c r="M738" s="31">
        <v>711</v>
      </c>
    </row>
    <row r="739" spans="1:13" x14ac:dyDescent="0.25">
      <c r="A739">
        <v>20060004</v>
      </c>
      <c r="B739" t="s">
        <v>38</v>
      </c>
      <c r="C739" t="s">
        <v>5411</v>
      </c>
      <c r="D739" t="s">
        <v>5484</v>
      </c>
      <c r="E739" t="s">
        <v>5268</v>
      </c>
      <c r="F739" s="31">
        <v>87.899999999999991</v>
      </c>
      <c r="G739" s="31">
        <v>3586.6087999999995</v>
      </c>
      <c r="H739" s="31">
        <v>0</v>
      </c>
      <c r="I739" s="31">
        <v>0</v>
      </c>
      <c r="J739" s="31">
        <v>0</v>
      </c>
      <c r="K739" s="31">
        <v>0</v>
      </c>
      <c r="L739" s="31">
        <v>0</v>
      </c>
      <c r="M739" s="31">
        <v>3587</v>
      </c>
    </row>
    <row r="740" spans="1:13" x14ac:dyDescent="0.25">
      <c r="A740">
        <v>20060004</v>
      </c>
      <c r="B740" t="s">
        <v>5</v>
      </c>
      <c r="C740" t="s">
        <v>5341</v>
      </c>
      <c r="D740" t="s">
        <v>5485</v>
      </c>
      <c r="E740" t="s">
        <v>5266</v>
      </c>
      <c r="F740" s="31">
        <v>63.040000000000006</v>
      </c>
      <c r="G740" s="31">
        <v>2568.3919999999998</v>
      </c>
      <c r="H740" s="31">
        <v>0</v>
      </c>
      <c r="I740" s="31">
        <v>0</v>
      </c>
      <c r="J740" s="31">
        <v>0</v>
      </c>
      <c r="K740" s="31">
        <v>0</v>
      </c>
      <c r="L740" s="31">
        <v>0</v>
      </c>
      <c r="M740" s="31">
        <v>2568</v>
      </c>
    </row>
    <row r="741" spans="1:13" x14ac:dyDescent="0.25">
      <c r="A741">
        <v>20060004</v>
      </c>
      <c r="B741" t="s">
        <v>6</v>
      </c>
      <c r="C741" t="s">
        <v>5750</v>
      </c>
      <c r="D741" t="s">
        <v>5826</v>
      </c>
      <c r="E741" t="s">
        <v>5266</v>
      </c>
      <c r="F741" s="31">
        <v>75.940000000000012</v>
      </c>
      <c r="G741" s="31">
        <v>3420.0336000000002</v>
      </c>
      <c r="H741" s="31">
        <v>0</v>
      </c>
      <c r="I741" s="31">
        <v>0</v>
      </c>
      <c r="J741" s="31">
        <v>0</v>
      </c>
      <c r="K741" s="31">
        <v>0</v>
      </c>
      <c r="L741" s="31">
        <v>0</v>
      </c>
      <c r="M741" s="31">
        <v>3420</v>
      </c>
    </row>
    <row r="742" spans="1:13" x14ac:dyDescent="0.25">
      <c r="A742">
        <v>20060004</v>
      </c>
      <c r="B742" t="s">
        <v>31</v>
      </c>
      <c r="C742" t="s">
        <v>6088</v>
      </c>
      <c r="D742" t="s">
        <v>6117</v>
      </c>
      <c r="E742" t="s">
        <v>5266</v>
      </c>
      <c r="F742" s="31">
        <v>12.26</v>
      </c>
      <c r="G742" s="31">
        <v>484.49700000000007</v>
      </c>
      <c r="H742" s="31">
        <v>0</v>
      </c>
      <c r="I742" s="31">
        <v>0</v>
      </c>
      <c r="J742" s="31">
        <v>0</v>
      </c>
      <c r="K742" s="31">
        <v>0</v>
      </c>
      <c r="L742" s="31">
        <v>0</v>
      </c>
      <c r="M742" s="31">
        <v>484</v>
      </c>
    </row>
    <row r="743" spans="1:13" x14ac:dyDescent="0.25">
      <c r="A743">
        <v>20060004</v>
      </c>
      <c r="B743" t="s">
        <v>422</v>
      </c>
      <c r="C743" t="s">
        <v>6090</v>
      </c>
      <c r="D743" t="s">
        <v>6119</v>
      </c>
      <c r="E743" t="s">
        <v>5266</v>
      </c>
      <c r="F743" s="31">
        <v>69.58</v>
      </c>
      <c r="G743" s="31">
        <v>2917.4252000000001</v>
      </c>
      <c r="H743" s="31">
        <v>0</v>
      </c>
      <c r="I743" s="31">
        <v>0</v>
      </c>
      <c r="J743" s="31">
        <v>0</v>
      </c>
      <c r="K743" s="31">
        <v>0</v>
      </c>
      <c r="L743" s="31">
        <v>0</v>
      </c>
      <c r="M743" s="31">
        <v>2917</v>
      </c>
    </row>
    <row r="744" spans="1:13" x14ac:dyDescent="0.25">
      <c r="A744">
        <v>20060004</v>
      </c>
      <c r="B744" t="s">
        <v>34</v>
      </c>
      <c r="C744" t="s">
        <v>6359</v>
      </c>
      <c r="D744" t="s">
        <v>6412</v>
      </c>
      <c r="E744" t="s">
        <v>6413</v>
      </c>
      <c r="F744" s="31">
        <v>15.66</v>
      </c>
      <c r="G744" s="31">
        <v>597.72679999999991</v>
      </c>
      <c r="H744" s="31">
        <v>0</v>
      </c>
      <c r="I744" s="31">
        <v>0</v>
      </c>
      <c r="J744" s="31">
        <v>0</v>
      </c>
      <c r="K744" s="31">
        <v>0</v>
      </c>
      <c r="L744" s="31">
        <v>0</v>
      </c>
      <c r="M744" s="31">
        <v>598</v>
      </c>
    </row>
    <row r="745" spans="1:13" x14ac:dyDescent="0.25">
      <c r="A745">
        <v>20060004</v>
      </c>
      <c r="B745" t="s">
        <v>1650</v>
      </c>
      <c r="C745" t="s">
        <v>5413</v>
      </c>
      <c r="D745" t="s">
        <v>6651</v>
      </c>
      <c r="E745" t="s">
        <v>5266</v>
      </c>
      <c r="F745" s="31">
        <v>5.36</v>
      </c>
      <c r="G745" s="31">
        <v>227.15680000000003</v>
      </c>
      <c r="H745" s="31">
        <v>0</v>
      </c>
      <c r="I745" s="31">
        <v>0</v>
      </c>
      <c r="J745" s="31">
        <v>0</v>
      </c>
      <c r="K745" s="31">
        <v>0</v>
      </c>
      <c r="L745" s="31">
        <v>0</v>
      </c>
      <c r="M745" s="31">
        <v>227</v>
      </c>
    </row>
    <row r="746" spans="1:13" x14ac:dyDescent="0.25">
      <c r="A746">
        <v>20060004</v>
      </c>
      <c r="B746" t="s">
        <v>15</v>
      </c>
      <c r="C746" t="s">
        <v>6619</v>
      </c>
      <c r="D746" t="s">
        <v>6652</v>
      </c>
      <c r="E746" t="s">
        <v>6653</v>
      </c>
      <c r="F746" s="31">
        <v>20.119999999999997</v>
      </c>
      <c r="G746" s="31">
        <v>779.38580000000002</v>
      </c>
      <c r="H746" s="31">
        <v>0</v>
      </c>
      <c r="I746" s="31">
        <v>0</v>
      </c>
      <c r="J746" s="31">
        <v>0</v>
      </c>
      <c r="K746" s="31">
        <v>0</v>
      </c>
      <c r="L746" s="31">
        <v>0</v>
      </c>
      <c r="M746" s="31">
        <v>779</v>
      </c>
    </row>
    <row r="747" spans="1:13" x14ac:dyDescent="0.25">
      <c r="A747">
        <v>20060004</v>
      </c>
      <c r="B747" t="s">
        <v>424</v>
      </c>
      <c r="C747" t="s">
        <v>6622</v>
      </c>
      <c r="D747" t="s">
        <v>6656</v>
      </c>
      <c r="E747" t="s">
        <v>5266</v>
      </c>
      <c r="F747" s="31">
        <v>50.36</v>
      </c>
      <c r="G747" s="31">
        <v>2140.8218000000002</v>
      </c>
      <c r="H747" s="31">
        <v>0</v>
      </c>
      <c r="I747" s="31">
        <v>0</v>
      </c>
      <c r="J747" s="31">
        <v>0</v>
      </c>
      <c r="K747" s="31">
        <v>0</v>
      </c>
      <c r="L747" s="31">
        <v>0</v>
      </c>
      <c r="M747" s="31">
        <v>2141</v>
      </c>
    </row>
    <row r="748" spans="1:13" x14ac:dyDescent="0.25">
      <c r="A748">
        <v>20060004</v>
      </c>
      <c r="B748" t="s">
        <v>427</v>
      </c>
      <c r="C748" t="s">
        <v>7127</v>
      </c>
      <c r="D748" t="s">
        <v>7163</v>
      </c>
      <c r="E748" t="s">
        <v>5266</v>
      </c>
      <c r="F748" s="31">
        <v>14.38</v>
      </c>
      <c r="G748" s="31">
        <v>568.64980000000003</v>
      </c>
      <c r="H748" s="31">
        <v>0</v>
      </c>
      <c r="I748" s="31">
        <v>0</v>
      </c>
      <c r="J748" s="31">
        <v>0</v>
      </c>
      <c r="K748" s="31">
        <v>0</v>
      </c>
      <c r="L748" s="31">
        <v>0</v>
      </c>
      <c r="M748" s="31">
        <v>569</v>
      </c>
    </row>
    <row r="749" spans="1:13" x14ac:dyDescent="0.25">
      <c r="A749">
        <v>20060004</v>
      </c>
      <c r="B749" t="s">
        <v>761</v>
      </c>
      <c r="C749" t="s">
        <v>5992</v>
      </c>
      <c r="D749" t="s">
        <v>7677</v>
      </c>
      <c r="E749" t="s">
        <v>5266</v>
      </c>
      <c r="F749" s="31">
        <v>49.739999999999995</v>
      </c>
      <c r="G749" s="31">
        <v>1750.1357999999998</v>
      </c>
      <c r="H749" s="31">
        <v>0</v>
      </c>
      <c r="I749" s="31">
        <v>0</v>
      </c>
      <c r="J749" s="31">
        <v>0</v>
      </c>
      <c r="K749" s="31">
        <v>0</v>
      </c>
      <c r="L749" s="31">
        <v>0</v>
      </c>
      <c r="M749" s="31">
        <v>1750</v>
      </c>
    </row>
    <row r="750" spans="1:13" x14ac:dyDescent="0.25">
      <c r="A750">
        <v>20060004</v>
      </c>
      <c r="B750" t="s">
        <v>763</v>
      </c>
      <c r="C750" t="s">
        <v>368</v>
      </c>
      <c r="D750" t="s">
        <v>7678</v>
      </c>
      <c r="E750" t="s">
        <v>6116</v>
      </c>
      <c r="F750" s="31">
        <v>34.11999999999999</v>
      </c>
      <c r="G750" s="31">
        <v>1649.7815999999998</v>
      </c>
      <c r="H750" s="31">
        <v>0</v>
      </c>
      <c r="I750" s="31">
        <v>0</v>
      </c>
      <c r="J750" s="31">
        <v>0</v>
      </c>
      <c r="K750" s="31">
        <v>0</v>
      </c>
      <c r="L750" s="31">
        <v>0</v>
      </c>
      <c r="M750" s="31">
        <v>1650</v>
      </c>
    </row>
    <row r="751" spans="1:13" x14ac:dyDescent="0.25">
      <c r="A751">
        <v>20060004</v>
      </c>
      <c r="B751" t="s">
        <v>952</v>
      </c>
      <c r="C751" t="s">
        <v>5343</v>
      </c>
      <c r="D751" t="s">
        <v>7679</v>
      </c>
      <c r="E751" t="s">
        <v>5266</v>
      </c>
      <c r="F751" s="31">
        <v>45.8</v>
      </c>
      <c r="G751" s="31">
        <v>1728.7650000000001</v>
      </c>
      <c r="H751" s="31">
        <v>0</v>
      </c>
      <c r="I751" s="31">
        <v>0</v>
      </c>
      <c r="J751" s="31">
        <v>0</v>
      </c>
      <c r="K751" s="31">
        <v>0</v>
      </c>
      <c r="L751" s="31">
        <v>0</v>
      </c>
      <c r="M751" s="31">
        <v>1729</v>
      </c>
    </row>
    <row r="752" spans="1:13" x14ac:dyDescent="0.25">
      <c r="A752">
        <v>20060004</v>
      </c>
      <c r="B752" t="s">
        <v>1489</v>
      </c>
      <c r="C752" t="s">
        <v>7053</v>
      </c>
      <c r="D752" t="s">
        <v>8086</v>
      </c>
      <c r="E752" t="s">
        <v>5266</v>
      </c>
      <c r="F752" s="31">
        <v>7.9399999999999995</v>
      </c>
      <c r="G752" s="31">
        <v>306.99199999999996</v>
      </c>
      <c r="H752" s="31">
        <v>0</v>
      </c>
      <c r="I752" s="31">
        <v>0</v>
      </c>
      <c r="J752" s="31">
        <v>0</v>
      </c>
      <c r="K752" s="31">
        <v>0</v>
      </c>
      <c r="L752" s="31">
        <v>0</v>
      </c>
      <c r="M752" s="31">
        <v>307</v>
      </c>
    </row>
    <row r="753" spans="1:13" x14ac:dyDescent="0.25">
      <c r="A753">
        <v>20060004</v>
      </c>
      <c r="B753" t="s">
        <v>1750</v>
      </c>
      <c r="C753" t="s">
        <v>7287</v>
      </c>
      <c r="D753" t="s">
        <v>8346</v>
      </c>
      <c r="E753" t="s">
        <v>5254</v>
      </c>
      <c r="F753" s="31">
        <v>18.46</v>
      </c>
      <c r="G753" s="31">
        <v>809.79</v>
      </c>
      <c r="H753" s="31">
        <v>0</v>
      </c>
      <c r="I753" s="31">
        <v>0</v>
      </c>
      <c r="J753" s="31">
        <v>0</v>
      </c>
      <c r="K753" s="31">
        <v>0</v>
      </c>
      <c r="L753" s="31">
        <v>0</v>
      </c>
      <c r="M753" s="31">
        <v>810</v>
      </c>
    </row>
    <row r="754" spans="1:13" x14ac:dyDescent="0.25">
      <c r="A754">
        <v>20060004</v>
      </c>
      <c r="B754" t="s">
        <v>3652</v>
      </c>
      <c r="C754" t="s">
        <v>7723</v>
      </c>
      <c r="D754" t="s">
        <v>14086</v>
      </c>
      <c r="E754" t="s">
        <v>5807</v>
      </c>
      <c r="F754" s="31">
        <v>53.360000000000007</v>
      </c>
      <c r="G754" s="31">
        <v>2500.2336</v>
      </c>
      <c r="H754" s="31">
        <v>0</v>
      </c>
      <c r="I754" s="31">
        <v>0</v>
      </c>
      <c r="J754" s="31">
        <v>0</v>
      </c>
      <c r="K754" s="31">
        <v>0</v>
      </c>
      <c r="L754" s="31">
        <v>0</v>
      </c>
      <c r="M754" s="31">
        <v>2500</v>
      </c>
    </row>
    <row r="755" spans="1:13" x14ac:dyDescent="0.25">
      <c r="A755">
        <v>20060004</v>
      </c>
      <c r="B755" t="s">
        <v>3868</v>
      </c>
      <c r="C755" t="s">
        <v>15514</v>
      </c>
      <c r="D755" t="s">
        <v>15573</v>
      </c>
      <c r="E755" t="s">
        <v>5266</v>
      </c>
      <c r="F755" s="31">
        <v>11.379999999999999</v>
      </c>
      <c r="G755" s="31">
        <v>380.68520000000001</v>
      </c>
      <c r="H755" s="31">
        <v>0</v>
      </c>
      <c r="I755" s="31">
        <v>0</v>
      </c>
      <c r="J755" s="31">
        <v>0</v>
      </c>
      <c r="K755" s="31">
        <v>0</v>
      </c>
      <c r="L755" s="31">
        <v>0</v>
      </c>
      <c r="M755" s="31">
        <v>381</v>
      </c>
    </row>
    <row r="756" spans="1:13" x14ac:dyDescent="0.25">
      <c r="A756">
        <v>20060004</v>
      </c>
      <c r="B756" t="s">
        <v>3870</v>
      </c>
      <c r="C756" t="s">
        <v>9393</v>
      </c>
      <c r="D756" t="s">
        <v>16243</v>
      </c>
      <c r="E756" t="s">
        <v>5268</v>
      </c>
      <c r="F756" s="31">
        <v>11.119999999999997</v>
      </c>
      <c r="G756" s="31">
        <v>423.1626</v>
      </c>
      <c r="H756" s="31">
        <v>0</v>
      </c>
      <c r="I756" s="31">
        <v>0</v>
      </c>
      <c r="J756" s="31">
        <v>0</v>
      </c>
      <c r="K756" s="31">
        <v>0</v>
      </c>
      <c r="L756" s="31">
        <v>0</v>
      </c>
      <c r="M756" s="31">
        <v>423</v>
      </c>
    </row>
    <row r="757" spans="1:13" x14ac:dyDescent="0.25">
      <c r="A757">
        <v>20060004</v>
      </c>
      <c r="B757" t="s">
        <v>3871</v>
      </c>
      <c r="C757" t="s">
        <v>561</v>
      </c>
      <c r="D757" t="s">
        <v>16244</v>
      </c>
      <c r="E757" t="s">
        <v>5266</v>
      </c>
      <c r="F757" s="31">
        <v>27.820000000000004</v>
      </c>
      <c r="G757" s="31">
        <v>1440.8210000000001</v>
      </c>
      <c r="H757" s="31">
        <v>0</v>
      </c>
      <c r="I757" s="31">
        <v>0</v>
      </c>
      <c r="J757" s="31">
        <v>0</v>
      </c>
      <c r="K757" s="31">
        <v>0</v>
      </c>
      <c r="L757" s="31">
        <v>0</v>
      </c>
      <c r="M757" s="31">
        <v>1441</v>
      </c>
    </row>
    <row r="758" spans="1:13" x14ac:dyDescent="0.25">
      <c r="A758">
        <v>20060004</v>
      </c>
      <c r="B758" t="s">
        <v>3872</v>
      </c>
      <c r="C758" t="s">
        <v>6462</v>
      </c>
      <c r="D758" t="s">
        <v>16245</v>
      </c>
      <c r="E758" t="s">
        <v>5266</v>
      </c>
      <c r="F758" s="31">
        <v>25.779999999999994</v>
      </c>
      <c r="G758" s="31">
        <v>828.56780000000015</v>
      </c>
      <c r="H758" s="31">
        <v>0</v>
      </c>
      <c r="I758" s="31">
        <v>0</v>
      </c>
      <c r="J758" s="31">
        <v>0</v>
      </c>
      <c r="K758" s="31">
        <v>0</v>
      </c>
      <c r="L758" s="31">
        <v>0</v>
      </c>
      <c r="M758" s="31">
        <v>829</v>
      </c>
    </row>
    <row r="759" spans="1:13" x14ac:dyDescent="0.25">
      <c r="A759">
        <v>20060004</v>
      </c>
      <c r="B759" t="s">
        <v>10942</v>
      </c>
      <c r="C759" t="s">
        <v>16217</v>
      </c>
      <c r="D759" t="s">
        <v>16246</v>
      </c>
      <c r="E759" t="s">
        <v>5271</v>
      </c>
      <c r="F759" s="31">
        <v>19.899999999999999</v>
      </c>
      <c r="G759" s="31">
        <v>673.22720000000004</v>
      </c>
      <c r="H759" s="31">
        <v>0</v>
      </c>
      <c r="I759" s="31">
        <v>0</v>
      </c>
      <c r="J759" s="31">
        <v>0</v>
      </c>
      <c r="K759" s="31">
        <v>0</v>
      </c>
      <c r="L759" s="31">
        <v>0</v>
      </c>
      <c r="M759" s="31">
        <v>673</v>
      </c>
    </row>
    <row r="760" spans="1:13" x14ac:dyDescent="0.25">
      <c r="A760">
        <v>20060004</v>
      </c>
      <c r="B760" t="s">
        <v>4391</v>
      </c>
      <c r="C760" t="s">
        <v>16218</v>
      </c>
      <c r="D760" t="s">
        <v>16247</v>
      </c>
      <c r="E760" t="s">
        <v>5266</v>
      </c>
      <c r="F760" s="31">
        <v>20.66</v>
      </c>
      <c r="G760" s="31">
        <v>731.51459999999997</v>
      </c>
      <c r="H760" s="31">
        <v>0</v>
      </c>
      <c r="I760" s="31">
        <v>0</v>
      </c>
      <c r="J760" s="31">
        <v>0</v>
      </c>
      <c r="K760" s="31">
        <v>0</v>
      </c>
      <c r="L760" s="31">
        <v>0</v>
      </c>
      <c r="M760" s="31">
        <v>732</v>
      </c>
    </row>
    <row r="761" spans="1:13" x14ac:dyDescent="0.25">
      <c r="A761">
        <v>20060004</v>
      </c>
      <c r="B761" t="s">
        <v>4656</v>
      </c>
      <c r="C761" t="s">
        <v>16219</v>
      </c>
      <c r="D761" t="s">
        <v>16248</v>
      </c>
      <c r="E761" t="s">
        <v>6116</v>
      </c>
      <c r="F761" s="31">
        <v>4.84</v>
      </c>
      <c r="G761" s="31">
        <v>199.74680000000001</v>
      </c>
      <c r="H761" s="31">
        <v>0</v>
      </c>
      <c r="I761" s="31">
        <v>0</v>
      </c>
      <c r="J761" s="31">
        <v>0</v>
      </c>
      <c r="K761" s="31">
        <v>0</v>
      </c>
      <c r="L761" s="31">
        <v>0</v>
      </c>
      <c r="M761" s="31">
        <v>200</v>
      </c>
    </row>
    <row r="762" spans="1:13" x14ac:dyDescent="0.25">
      <c r="A762" t="s">
        <v>16457</v>
      </c>
      <c r="F762" s="31">
        <v>1228.5</v>
      </c>
      <c r="G762" s="31">
        <v>51443.828799999996</v>
      </c>
      <c r="H762" s="31">
        <v>0</v>
      </c>
      <c r="I762" s="31">
        <v>0</v>
      </c>
      <c r="J762" s="31">
        <v>0</v>
      </c>
      <c r="K762" s="31">
        <v>0</v>
      </c>
      <c r="L762" s="31">
        <v>1804</v>
      </c>
      <c r="M762" s="31">
        <v>49641</v>
      </c>
    </row>
    <row r="763" spans="1:13" x14ac:dyDescent="0.25">
      <c r="A763">
        <v>20060005</v>
      </c>
      <c r="B763" t="s">
        <v>17</v>
      </c>
      <c r="C763" t="s">
        <v>7001</v>
      </c>
      <c r="D763" t="s">
        <v>7028</v>
      </c>
      <c r="E763" t="s">
        <v>4452</v>
      </c>
      <c r="F763" s="31">
        <v>7.66</v>
      </c>
      <c r="G763" s="31">
        <v>279.81979999999999</v>
      </c>
      <c r="H763" s="31">
        <v>0</v>
      </c>
      <c r="I763" s="31">
        <v>0</v>
      </c>
      <c r="J763" s="31">
        <v>0</v>
      </c>
      <c r="K763" s="31">
        <v>0</v>
      </c>
      <c r="L763" s="31">
        <v>0</v>
      </c>
      <c r="M763" s="31">
        <v>280</v>
      </c>
    </row>
    <row r="764" spans="1:13" x14ac:dyDescent="0.25">
      <c r="A764">
        <v>20060005</v>
      </c>
      <c r="B764" t="s">
        <v>0</v>
      </c>
      <c r="C764" t="s">
        <v>7133</v>
      </c>
      <c r="D764" t="s">
        <v>7170</v>
      </c>
      <c r="E764" t="s">
        <v>4452</v>
      </c>
      <c r="F764" s="31">
        <v>382.56999999999994</v>
      </c>
      <c r="G764" s="31">
        <v>17244.321800000002</v>
      </c>
      <c r="H764" s="31">
        <v>0</v>
      </c>
      <c r="I764" s="31">
        <v>0</v>
      </c>
      <c r="J764" s="31">
        <v>0</v>
      </c>
      <c r="K764" s="31">
        <v>0</v>
      </c>
      <c r="L764" s="31">
        <v>0</v>
      </c>
      <c r="M764" s="31">
        <v>17244</v>
      </c>
    </row>
    <row r="765" spans="1:13" x14ac:dyDescent="0.25">
      <c r="A765">
        <v>20060005</v>
      </c>
      <c r="B765" t="s">
        <v>18</v>
      </c>
      <c r="C765" t="s">
        <v>810</v>
      </c>
      <c r="D765" t="s">
        <v>7172</v>
      </c>
      <c r="E765" t="s">
        <v>4452</v>
      </c>
      <c r="F765" s="31">
        <v>66.319999999999993</v>
      </c>
      <c r="G765" s="31">
        <v>2915.3032000000003</v>
      </c>
      <c r="H765" s="31">
        <v>0</v>
      </c>
      <c r="I765" s="31">
        <v>0</v>
      </c>
      <c r="J765" s="31">
        <v>0</v>
      </c>
      <c r="K765" s="31">
        <v>0</v>
      </c>
      <c r="L765" s="31">
        <v>0</v>
      </c>
      <c r="M765" s="31">
        <v>2915</v>
      </c>
    </row>
    <row r="766" spans="1:13" x14ac:dyDescent="0.25">
      <c r="A766">
        <v>20060005</v>
      </c>
      <c r="B766" t="s">
        <v>41</v>
      </c>
      <c r="C766" t="s">
        <v>9109</v>
      </c>
      <c r="D766" t="s">
        <v>9147</v>
      </c>
      <c r="E766" t="s">
        <v>4452</v>
      </c>
      <c r="F766" s="31">
        <v>22.919999999999998</v>
      </c>
      <c r="G766" s="31">
        <v>862.17659999999989</v>
      </c>
      <c r="H766" s="31">
        <v>0</v>
      </c>
      <c r="I766" s="31">
        <v>0</v>
      </c>
      <c r="J766" s="31">
        <v>0</v>
      </c>
      <c r="K766" s="31">
        <v>0</v>
      </c>
      <c r="L766" s="31">
        <v>0</v>
      </c>
      <c r="M766" s="31">
        <v>862</v>
      </c>
    </row>
    <row r="767" spans="1:13" x14ac:dyDescent="0.25">
      <c r="A767">
        <v>20060005</v>
      </c>
      <c r="B767" t="s">
        <v>36</v>
      </c>
      <c r="C767" t="s">
        <v>137</v>
      </c>
      <c r="D767" t="s">
        <v>7356</v>
      </c>
      <c r="E767" t="s">
        <v>4452</v>
      </c>
      <c r="F767" s="31">
        <v>27.500000000000004</v>
      </c>
      <c r="G767" s="31">
        <v>1829.9839999999997</v>
      </c>
      <c r="H767" s="31">
        <v>0</v>
      </c>
      <c r="I767" s="31">
        <v>0</v>
      </c>
      <c r="J767" s="31">
        <v>0</v>
      </c>
      <c r="K767" s="31">
        <v>0</v>
      </c>
      <c r="L767" s="31">
        <v>0</v>
      </c>
      <c r="M767" s="31">
        <v>1830</v>
      </c>
    </row>
    <row r="768" spans="1:13" x14ac:dyDescent="0.25">
      <c r="A768">
        <v>20060005</v>
      </c>
      <c r="B768" t="s">
        <v>22</v>
      </c>
      <c r="C768" t="s">
        <v>7319</v>
      </c>
      <c r="D768" t="s">
        <v>7358</v>
      </c>
      <c r="E768" t="s">
        <v>6116</v>
      </c>
      <c r="F768" s="31">
        <v>14.46</v>
      </c>
      <c r="G768" s="31">
        <v>585.13319999999999</v>
      </c>
      <c r="H768" s="31">
        <v>0</v>
      </c>
      <c r="I768" s="31">
        <v>0</v>
      </c>
      <c r="J768" s="31">
        <v>0</v>
      </c>
      <c r="K768" s="31">
        <v>0</v>
      </c>
      <c r="L768" s="31">
        <v>0</v>
      </c>
      <c r="M768" s="31">
        <v>585</v>
      </c>
    </row>
    <row r="769" spans="1:13" x14ac:dyDescent="0.25">
      <c r="A769">
        <v>20060005</v>
      </c>
      <c r="B769" t="s">
        <v>23</v>
      </c>
      <c r="C769" t="s">
        <v>7111</v>
      </c>
      <c r="D769" t="s">
        <v>7143</v>
      </c>
      <c r="E769" t="s">
        <v>4452</v>
      </c>
      <c r="F769" s="31">
        <v>29.58</v>
      </c>
      <c r="G769" s="31">
        <v>1486.5386000000001</v>
      </c>
      <c r="H769" s="31">
        <v>0</v>
      </c>
      <c r="I769" s="31">
        <v>0</v>
      </c>
      <c r="J769" s="31">
        <v>0</v>
      </c>
      <c r="K769" s="31">
        <v>0</v>
      </c>
      <c r="L769" s="31">
        <v>0</v>
      </c>
      <c r="M769" s="31">
        <v>1487</v>
      </c>
    </row>
    <row r="770" spans="1:13" x14ac:dyDescent="0.25">
      <c r="A770">
        <v>20060005</v>
      </c>
      <c r="B770" t="s">
        <v>24</v>
      </c>
      <c r="C770" t="s">
        <v>8671</v>
      </c>
      <c r="D770" t="s">
        <v>7681</v>
      </c>
      <c r="E770" t="s">
        <v>4452</v>
      </c>
      <c r="F770" s="31">
        <v>39.979999999999997</v>
      </c>
      <c r="G770" s="31">
        <v>1469.9312</v>
      </c>
      <c r="H770" s="31">
        <v>0</v>
      </c>
      <c r="I770" s="31">
        <v>0</v>
      </c>
      <c r="J770" s="31">
        <v>0</v>
      </c>
      <c r="K770" s="31">
        <v>0</v>
      </c>
      <c r="L770" s="31">
        <v>0</v>
      </c>
      <c r="M770" s="31">
        <v>1470</v>
      </c>
    </row>
    <row r="771" spans="1:13" x14ac:dyDescent="0.25">
      <c r="A771">
        <v>20060005</v>
      </c>
      <c r="B771" t="s">
        <v>25</v>
      </c>
      <c r="C771" t="s">
        <v>8674</v>
      </c>
      <c r="D771" t="s">
        <v>7682</v>
      </c>
      <c r="E771" t="s">
        <v>4452</v>
      </c>
      <c r="F771" s="31">
        <v>29.52</v>
      </c>
      <c r="G771" s="31">
        <v>1169.8933999999999</v>
      </c>
      <c r="H771" s="31">
        <v>0</v>
      </c>
      <c r="I771" s="31">
        <v>0</v>
      </c>
      <c r="J771" s="31">
        <v>0</v>
      </c>
      <c r="K771" s="31">
        <v>0</v>
      </c>
      <c r="L771" s="31">
        <v>0</v>
      </c>
      <c r="M771" s="31">
        <v>1170</v>
      </c>
    </row>
    <row r="772" spans="1:13" x14ac:dyDescent="0.25">
      <c r="A772">
        <v>20060005</v>
      </c>
      <c r="B772" t="s">
        <v>4</v>
      </c>
      <c r="C772" t="s">
        <v>471</v>
      </c>
      <c r="D772" t="s">
        <v>10150</v>
      </c>
      <c r="E772" t="s">
        <v>4452</v>
      </c>
      <c r="F772" s="31">
        <v>19.48</v>
      </c>
      <c r="G772" s="31">
        <v>1441.3999999999999</v>
      </c>
      <c r="H772" s="31">
        <v>0</v>
      </c>
      <c r="I772" s="31">
        <v>0</v>
      </c>
      <c r="J772" s="31">
        <v>0</v>
      </c>
      <c r="K772" s="31">
        <v>0</v>
      </c>
      <c r="L772" s="31">
        <v>0</v>
      </c>
      <c r="M772" s="31">
        <v>1441</v>
      </c>
    </row>
    <row r="773" spans="1:13" x14ac:dyDescent="0.25">
      <c r="A773">
        <v>20060005</v>
      </c>
      <c r="B773" t="s">
        <v>37</v>
      </c>
      <c r="C773" t="s">
        <v>10420</v>
      </c>
      <c r="D773" t="s">
        <v>10455</v>
      </c>
      <c r="E773" t="s">
        <v>6116</v>
      </c>
      <c r="F773" s="31">
        <v>10.14</v>
      </c>
      <c r="G773" s="31">
        <v>455.11099999999999</v>
      </c>
      <c r="H773" s="31">
        <v>0</v>
      </c>
      <c r="I773" s="31">
        <v>0</v>
      </c>
      <c r="J773" s="31">
        <v>0</v>
      </c>
      <c r="K773" s="31">
        <v>0</v>
      </c>
      <c r="L773" s="31">
        <v>0</v>
      </c>
      <c r="M773" s="31">
        <v>455</v>
      </c>
    </row>
    <row r="774" spans="1:13" x14ac:dyDescent="0.25">
      <c r="A774">
        <v>20060005</v>
      </c>
      <c r="B774" t="s">
        <v>29</v>
      </c>
      <c r="C774" t="s">
        <v>166</v>
      </c>
      <c r="D774" t="s">
        <v>10457</v>
      </c>
      <c r="E774" t="s">
        <v>4452</v>
      </c>
      <c r="F774" s="31">
        <v>138.26</v>
      </c>
      <c r="G774" s="31">
        <v>7465.1320000000005</v>
      </c>
      <c r="H774" s="31">
        <v>0</v>
      </c>
      <c r="I774" s="31">
        <v>0</v>
      </c>
      <c r="J774" s="31">
        <v>0</v>
      </c>
      <c r="K774" s="31">
        <v>0</v>
      </c>
      <c r="L774" s="31">
        <v>0</v>
      </c>
      <c r="M774" s="31">
        <v>7465</v>
      </c>
    </row>
    <row r="775" spans="1:13" x14ac:dyDescent="0.25">
      <c r="A775">
        <v>20060005</v>
      </c>
      <c r="B775" t="s">
        <v>30</v>
      </c>
      <c r="C775" t="s">
        <v>11479</v>
      </c>
      <c r="D775" t="s">
        <v>11526</v>
      </c>
      <c r="E775" t="s">
        <v>4452</v>
      </c>
      <c r="F775" s="31">
        <v>48.48</v>
      </c>
      <c r="G775" s="31">
        <v>1682.0344</v>
      </c>
      <c r="H775" s="31">
        <v>0</v>
      </c>
      <c r="I775" s="31">
        <v>0</v>
      </c>
      <c r="J775" s="31">
        <v>0</v>
      </c>
      <c r="K775" s="31">
        <v>0</v>
      </c>
      <c r="L775" s="31">
        <v>0</v>
      </c>
      <c r="M775" s="31">
        <v>1682</v>
      </c>
    </row>
    <row r="776" spans="1:13" x14ac:dyDescent="0.25">
      <c r="A776">
        <v>20060005</v>
      </c>
      <c r="B776" t="s">
        <v>8</v>
      </c>
      <c r="C776" t="s">
        <v>6210</v>
      </c>
      <c r="D776" t="s">
        <v>11822</v>
      </c>
      <c r="E776" t="s">
        <v>5250</v>
      </c>
      <c r="F776" s="31">
        <v>14.14</v>
      </c>
      <c r="G776" s="31">
        <v>1070.7488000000001</v>
      </c>
      <c r="H776" s="31">
        <v>0</v>
      </c>
      <c r="I776" s="31">
        <v>0</v>
      </c>
      <c r="J776" s="31">
        <v>0</v>
      </c>
      <c r="K776" s="31">
        <v>0</v>
      </c>
      <c r="L776" s="31">
        <v>0</v>
      </c>
      <c r="M776" s="31">
        <v>1071</v>
      </c>
    </row>
    <row r="777" spans="1:13" x14ac:dyDescent="0.25">
      <c r="A777">
        <v>20060005</v>
      </c>
      <c r="B777" t="s">
        <v>12</v>
      </c>
      <c r="C777" t="s">
        <v>16220</v>
      </c>
      <c r="D777" t="s">
        <v>16249</v>
      </c>
      <c r="E777" t="s">
        <v>4452</v>
      </c>
      <c r="F777" s="31">
        <v>32.04</v>
      </c>
      <c r="G777" s="31">
        <v>1233.2662</v>
      </c>
      <c r="H777" s="31">
        <v>0</v>
      </c>
      <c r="I777" s="31">
        <v>0</v>
      </c>
      <c r="J777" s="31">
        <v>0</v>
      </c>
      <c r="K777" s="31">
        <v>0</v>
      </c>
      <c r="L777" s="31">
        <v>0</v>
      </c>
      <c r="M777" s="31">
        <v>1233</v>
      </c>
    </row>
    <row r="778" spans="1:13" x14ac:dyDescent="0.25">
      <c r="A778" t="s">
        <v>16458</v>
      </c>
      <c r="F778" s="31">
        <v>883.05</v>
      </c>
      <c r="G778" s="31">
        <v>41190.794200000004</v>
      </c>
      <c r="H778" s="31">
        <v>0</v>
      </c>
      <c r="I778" s="31">
        <v>0</v>
      </c>
      <c r="J778" s="31">
        <v>0</v>
      </c>
      <c r="K778" s="31">
        <v>0</v>
      </c>
      <c r="L778" s="31">
        <v>0</v>
      </c>
      <c r="M778" s="31">
        <v>41190</v>
      </c>
    </row>
    <row r="779" spans="1:13" x14ac:dyDescent="0.25">
      <c r="A779">
        <v>20060007</v>
      </c>
      <c r="B779" t="s">
        <v>24</v>
      </c>
      <c r="C779" t="s">
        <v>1079</v>
      </c>
      <c r="D779" t="s">
        <v>7943</v>
      </c>
      <c r="E779" t="s">
        <v>5807</v>
      </c>
      <c r="F779" s="31">
        <v>43.05</v>
      </c>
      <c r="G779" s="31">
        <v>1833.5196000000001</v>
      </c>
      <c r="H779" s="31">
        <v>0</v>
      </c>
      <c r="I779" s="31">
        <v>0</v>
      </c>
      <c r="J779" s="31">
        <v>0</v>
      </c>
      <c r="K779" s="31">
        <v>0</v>
      </c>
      <c r="L779" s="31">
        <v>240</v>
      </c>
      <c r="M779" s="31">
        <v>1594</v>
      </c>
    </row>
    <row r="780" spans="1:13" x14ac:dyDescent="0.25">
      <c r="A780">
        <v>20060007</v>
      </c>
      <c r="B780" t="s">
        <v>422</v>
      </c>
      <c r="C780" t="s">
        <v>13156</v>
      </c>
      <c r="D780" t="s">
        <v>13190</v>
      </c>
      <c r="E780" t="s">
        <v>5807</v>
      </c>
      <c r="F780" s="31">
        <v>25.73</v>
      </c>
      <c r="G780" s="31">
        <v>1314.4405999999999</v>
      </c>
      <c r="H780" s="31">
        <v>0</v>
      </c>
      <c r="I780" s="31">
        <v>0</v>
      </c>
      <c r="J780" s="31">
        <v>0</v>
      </c>
      <c r="K780" s="31">
        <v>0</v>
      </c>
      <c r="L780" s="31">
        <v>241</v>
      </c>
      <c r="M780" s="31">
        <v>1073</v>
      </c>
    </row>
    <row r="781" spans="1:13" x14ac:dyDescent="0.25">
      <c r="A781">
        <v>20060007</v>
      </c>
      <c r="B781" t="s">
        <v>10</v>
      </c>
      <c r="C781" t="s">
        <v>14445</v>
      </c>
      <c r="D781" t="s">
        <v>14462</v>
      </c>
      <c r="E781" t="s">
        <v>5807</v>
      </c>
      <c r="F781" s="31">
        <v>14.490000000000002</v>
      </c>
      <c r="G781" s="31">
        <v>639.97960000000012</v>
      </c>
      <c r="H781" s="31">
        <v>0</v>
      </c>
      <c r="I781" s="31">
        <v>0</v>
      </c>
      <c r="J781" s="31">
        <v>0</v>
      </c>
      <c r="K781" s="31">
        <v>0</v>
      </c>
      <c r="L781" s="31">
        <v>0</v>
      </c>
      <c r="M781" s="31">
        <v>640</v>
      </c>
    </row>
    <row r="782" spans="1:13" x14ac:dyDescent="0.25">
      <c r="A782" t="s">
        <v>16459</v>
      </c>
      <c r="F782" s="31">
        <v>83.27000000000001</v>
      </c>
      <c r="G782" s="31">
        <v>3787.9398000000001</v>
      </c>
      <c r="H782" s="31">
        <v>0</v>
      </c>
      <c r="I782" s="31">
        <v>0</v>
      </c>
      <c r="J782" s="31">
        <v>0</v>
      </c>
      <c r="K782" s="31">
        <v>0</v>
      </c>
      <c r="L782" s="31">
        <v>481</v>
      </c>
      <c r="M782" s="31">
        <v>3307</v>
      </c>
    </row>
    <row r="783" spans="1:13" x14ac:dyDescent="0.25">
      <c r="A783">
        <v>20070001</v>
      </c>
      <c r="B783" t="s">
        <v>17</v>
      </c>
      <c r="C783" t="s">
        <v>5456</v>
      </c>
      <c r="D783" t="s">
        <v>5540</v>
      </c>
      <c r="E783" t="s">
        <v>2021</v>
      </c>
      <c r="F783" s="31">
        <v>200.54</v>
      </c>
      <c r="G783" s="31">
        <v>7693.0924000000005</v>
      </c>
      <c r="H783" s="31">
        <v>12</v>
      </c>
      <c r="I783" s="31">
        <v>0</v>
      </c>
      <c r="J783" s="31">
        <v>0</v>
      </c>
      <c r="K783" s="31">
        <v>0</v>
      </c>
      <c r="L783" s="31">
        <v>0</v>
      </c>
      <c r="M783" s="31">
        <v>7681</v>
      </c>
    </row>
    <row r="784" spans="1:13" x14ac:dyDescent="0.25">
      <c r="A784">
        <v>20070001</v>
      </c>
      <c r="B784" t="s">
        <v>18</v>
      </c>
      <c r="C784" t="s">
        <v>5718</v>
      </c>
      <c r="D784" t="s">
        <v>5784</v>
      </c>
      <c r="E784" t="s">
        <v>2021</v>
      </c>
      <c r="F784" s="31">
        <v>17.060000000000002</v>
      </c>
      <c r="G784" s="31">
        <v>870.88679999999999</v>
      </c>
      <c r="H784" s="31">
        <v>0</v>
      </c>
      <c r="I784" s="31">
        <v>0</v>
      </c>
      <c r="J784" s="31">
        <v>0</v>
      </c>
      <c r="K784" s="31">
        <v>0</v>
      </c>
      <c r="L784" s="31">
        <v>0</v>
      </c>
      <c r="M784" s="31">
        <v>871</v>
      </c>
    </row>
    <row r="785" spans="1:13" x14ac:dyDescent="0.25">
      <c r="A785">
        <v>20070001</v>
      </c>
      <c r="B785" t="s">
        <v>36</v>
      </c>
      <c r="C785" t="s">
        <v>739</v>
      </c>
      <c r="D785" t="s">
        <v>5786</v>
      </c>
      <c r="E785" t="s">
        <v>1048</v>
      </c>
      <c r="F785" s="31">
        <v>7.7</v>
      </c>
      <c r="G785" s="31">
        <v>326.07560000000001</v>
      </c>
      <c r="H785" s="31">
        <v>0</v>
      </c>
      <c r="I785" s="31">
        <v>0</v>
      </c>
      <c r="J785" s="31">
        <v>0</v>
      </c>
      <c r="K785" s="31">
        <v>0</v>
      </c>
      <c r="L785" s="31">
        <v>0</v>
      </c>
      <c r="M785" s="31">
        <v>326</v>
      </c>
    </row>
    <row r="786" spans="1:13" x14ac:dyDescent="0.25">
      <c r="A786">
        <v>20070001</v>
      </c>
      <c r="B786" t="s">
        <v>27</v>
      </c>
      <c r="C786" t="s">
        <v>6083</v>
      </c>
      <c r="D786" t="s">
        <v>6110</v>
      </c>
      <c r="E786" t="s">
        <v>1048</v>
      </c>
      <c r="F786" s="31">
        <v>19.84</v>
      </c>
      <c r="G786" s="31">
        <v>768.63220000000001</v>
      </c>
      <c r="H786" s="31">
        <v>0</v>
      </c>
      <c r="I786" s="31">
        <v>0</v>
      </c>
      <c r="J786" s="31">
        <v>0</v>
      </c>
      <c r="K786" s="31">
        <v>0</v>
      </c>
      <c r="L786" s="31">
        <v>0</v>
      </c>
      <c r="M786" s="31">
        <v>769</v>
      </c>
    </row>
    <row r="787" spans="1:13" x14ac:dyDescent="0.25">
      <c r="A787">
        <v>20070001</v>
      </c>
      <c r="B787" t="s">
        <v>2</v>
      </c>
      <c r="C787" t="s">
        <v>6084</v>
      </c>
      <c r="D787" t="s">
        <v>6111</v>
      </c>
      <c r="E787" t="s">
        <v>2021</v>
      </c>
      <c r="F787" s="31">
        <v>25.16</v>
      </c>
      <c r="G787" s="31">
        <v>1099.2363999999998</v>
      </c>
      <c r="H787" s="31">
        <v>0</v>
      </c>
      <c r="I787" s="31">
        <v>0</v>
      </c>
      <c r="J787" s="31">
        <v>0</v>
      </c>
      <c r="K787" s="31">
        <v>0</v>
      </c>
      <c r="L787" s="31">
        <v>0</v>
      </c>
      <c r="M787" s="31">
        <v>1099</v>
      </c>
    </row>
    <row r="788" spans="1:13" x14ac:dyDescent="0.25">
      <c r="A788">
        <v>20070001</v>
      </c>
      <c r="B788" t="s">
        <v>4</v>
      </c>
      <c r="C788" t="s">
        <v>6225</v>
      </c>
      <c r="D788" t="s">
        <v>5154</v>
      </c>
      <c r="E788" t="s">
        <v>5155</v>
      </c>
      <c r="F788" s="31">
        <v>273.92</v>
      </c>
      <c r="G788" s="31">
        <v>12878.9696</v>
      </c>
      <c r="H788" s="31">
        <v>0</v>
      </c>
      <c r="I788" s="31">
        <v>0</v>
      </c>
      <c r="J788" s="31">
        <v>0</v>
      </c>
      <c r="K788" s="31">
        <v>0</v>
      </c>
      <c r="L788" s="31">
        <v>0</v>
      </c>
      <c r="M788" s="31">
        <v>12879</v>
      </c>
    </row>
    <row r="789" spans="1:13" x14ac:dyDescent="0.25">
      <c r="A789">
        <v>20070001</v>
      </c>
      <c r="B789" t="s">
        <v>39</v>
      </c>
      <c r="C789" t="s">
        <v>6896</v>
      </c>
      <c r="D789" t="s">
        <v>6925</v>
      </c>
      <c r="E789" t="s">
        <v>1048</v>
      </c>
      <c r="F789" s="31">
        <v>12.479999999999999</v>
      </c>
      <c r="G789" s="31">
        <v>524.45060000000001</v>
      </c>
      <c r="H789" s="31">
        <v>0</v>
      </c>
      <c r="I789" s="31">
        <v>0</v>
      </c>
      <c r="J789" s="31">
        <v>0</v>
      </c>
      <c r="K789" s="31">
        <v>0</v>
      </c>
      <c r="L789" s="31">
        <v>0</v>
      </c>
      <c r="M789" s="31">
        <v>524</v>
      </c>
    </row>
    <row r="790" spans="1:13" x14ac:dyDescent="0.25">
      <c r="A790">
        <v>20070001</v>
      </c>
      <c r="B790" t="s">
        <v>31</v>
      </c>
      <c r="C790" t="s">
        <v>8215</v>
      </c>
      <c r="D790" t="s">
        <v>8246</v>
      </c>
      <c r="E790" t="s">
        <v>1048</v>
      </c>
      <c r="F790" s="31">
        <v>9.16</v>
      </c>
      <c r="G790" s="31">
        <v>368.86180000000002</v>
      </c>
      <c r="H790" s="31">
        <v>0</v>
      </c>
      <c r="I790" s="31">
        <v>0</v>
      </c>
      <c r="J790" s="31">
        <v>0</v>
      </c>
      <c r="K790" s="31">
        <v>0</v>
      </c>
      <c r="L790" s="31">
        <v>0</v>
      </c>
      <c r="M790" s="31">
        <v>369</v>
      </c>
    </row>
    <row r="791" spans="1:13" x14ac:dyDescent="0.25">
      <c r="A791" t="s">
        <v>16460</v>
      </c>
      <c r="F791" s="31">
        <v>565.86</v>
      </c>
      <c r="G791" s="31">
        <v>24530.205399999999</v>
      </c>
      <c r="H791" s="31">
        <v>12</v>
      </c>
      <c r="I791" s="31">
        <v>0</v>
      </c>
      <c r="J791" s="31">
        <v>0</v>
      </c>
      <c r="K791" s="31">
        <v>0</v>
      </c>
      <c r="L791" s="31">
        <v>0</v>
      </c>
      <c r="M791" s="31">
        <v>24518</v>
      </c>
    </row>
    <row r="792" spans="1:13" x14ac:dyDescent="0.25">
      <c r="A792">
        <v>20070002</v>
      </c>
      <c r="B792" t="s">
        <v>17</v>
      </c>
      <c r="C792" t="s">
        <v>5216</v>
      </c>
      <c r="D792" t="s">
        <v>5546</v>
      </c>
      <c r="E792" t="s">
        <v>1048</v>
      </c>
      <c r="F792" s="31">
        <v>118.17000000000002</v>
      </c>
      <c r="G792" s="31">
        <v>5294.7177999999994</v>
      </c>
      <c r="H792" s="31">
        <v>0</v>
      </c>
      <c r="I792" s="31">
        <v>0</v>
      </c>
      <c r="J792" s="31">
        <v>0</v>
      </c>
      <c r="K792" s="31">
        <v>0</v>
      </c>
      <c r="L792" s="31">
        <v>1738.3000000000029</v>
      </c>
      <c r="M792" s="31">
        <v>3556</v>
      </c>
    </row>
    <row r="793" spans="1:13" x14ac:dyDescent="0.25">
      <c r="A793">
        <v>20070002</v>
      </c>
      <c r="B793" t="s">
        <v>20</v>
      </c>
      <c r="C793" t="s">
        <v>8045</v>
      </c>
      <c r="D793" t="s">
        <v>8091</v>
      </c>
      <c r="E793" t="s">
        <v>1048</v>
      </c>
      <c r="F793" s="31">
        <v>15.78</v>
      </c>
      <c r="G793" s="31">
        <v>606.76440000000002</v>
      </c>
      <c r="H793" s="31">
        <v>0</v>
      </c>
      <c r="I793" s="31">
        <v>0</v>
      </c>
      <c r="J793" s="31">
        <v>0</v>
      </c>
      <c r="K793" s="31">
        <v>0</v>
      </c>
      <c r="L793" s="31">
        <v>0</v>
      </c>
      <c r="M793" s="31">
        <v>607</v>
      </c>
    </row>
    <row r="794" spans="1:13" x14ac:dyDescent="0.25">
      <c r="A794">
        <v>20070002</v>
      </c>
      <c r="B794" t="s">
        <v>41</v>
      </c>
      <c r="C794" t="s">
        <v>8046</v>
      </c>
      <c r="D794" t="s">
        <v>8092</v>
      </c>
      <c r="E794" t="s">
        <v>1048</v>
      </c>
      <c r="F794" s="31">
        <v>28.88</v>
      </c>
      <c r="G794" s="31">
        <v>1065.9179999999999</v>
      </c>
      <c r="H794" s="31">
        <v>0</v>
      </c>
      <c r="I794" s="31">
        <v>0</v>
      </c>
      <c r="J794" s="31">
        <v>0</v>
      </c>
      <c r="K794" s="31">
        <v>0</v>
      </c>
      <c r="L794" s="31">
        <v>0</v>
      </c>
      <c r="M794" s="31">
        <v>1066</v>
      </c>
    </row>
    <row r="795" spans="1:13" x14ac:dyDescent="0.25">
      <c r="A795">
        <v>20070002</v>
      </c>
      <c r="B795" t="s">
        <v>21</v>
      </c>
      <c r="C795" t="s">
        <v>8048</v>
      </c>
      <c r="D795" t="s">
        <v>8093</v>
      </c>
      <c r="E795" t="s">
        <v>1048</v>
      </c>
      <c r="F795" s="31">
        <v>6.62</v>
      </c>
      <c r="G795" s="31">
        <v>273.0043</v>
      </c>
      <c r="H795" s="31">
        <v>0</v>
      </c>
      <c r="I795" s="31">
        <v>0</v>
      </c>
      <c r="J795" s="31">
        <v>0</v>
      </c>
      <c r="K795" s="31">
        <v>0</v>
      </c>
      <c r="L795" s="31">
        <v>0</v>
      </c>
      <c r="M795" s="31">
        <v>273</v>
      </c>
    </row>
    <row r="796" spans="1:13" x14ac:dyDescent="0.25">
      <c r="A796">
        <v>20070002</v>
      </c>
      <c r="B796" t="s">
        <v>40</v>
      </c>
      <c r="C796" t="s">
        <v>8050</v>
      </c>
      <c r="D796" t="s">
        <v>8095</v>
      </c>
      <c r="E796" t="s">
        <v>2021</v>
      </c>
      <c r="F796" s="31">
        <v>11.379999999999999</v>
      </c>
      <c r="G796" s="31">
        <v>438.87839999999994</v>
      </c>
      <c r="H796" s="31">
        <v>0</v>
      </c>
      <c r="I796" s="31">
        <v>0</v>
      </c>
      <c r="J796" s="31">
        <v>0</v>
      </c>
      <c r="K796" s="31">
        <v>0</v>
      </c>
      <c r="L796" s="31">
        <v>0</v>
      </c>
      <c r="M796" s="31">
        <v>439</v>
      </c>
    </row>
    <row r="797" spans="1:13" x14ac:dyDescent="0.25">
      <c r="A797">
        <v>20070002</v>
      </c>
      <c r="B797" t="s">
        <v>23</v>
      </c>
      <c r="C797" t="s">
        <v>635</v>
      </c>
      <c r="D797" t="s">
        <v>8251</v>
      </c>
      <c r="E797" t="s">
        <v>1048</v>
      </c>
      <c r="F797" s="31">
        <v>12.07</v>
      </c>
      <c r="G797" s="31">
        <v>551.07680000000005</v>
      </c>
      <c r="H797" s="31">
        <v>0</v>
      </c>
      <c r="I797" s="31">
        <v>0</v>
      </c>
      <c r="J797" s="31">
        <v>0</v>
      </c>
      <c r="K797" s="31">
        <v>0</v>
      </c>
      <c r="L797" s="31">
        <v>0</v>
      </c>
      <c r="M797" s="31">
        <v>551</v>
      </c>
    </row>
    <row r="798" spans="1:13" x14ac:dyDescent="0.25">
      <c r="A798">
        <v>20070002</v>
      </c>
      <c r="B798" t="s">
        <v>26</v>
      </c>
      <c r="C798" t="s">
        <v>434</v>
      </c>
      <c r="D798" t="s">
        <v>8252</v>
      </c>
      <c r="E798" t="s">
        <v>1048</v>
      </c>
      <c r="F798" s="31">
        <v>263.56</v>
      </c>
      <c r="G798" s="31">
        <v>13138.021099999998</v>
      </c>
      <c r="H798" s="31">
        <v>0</v>
      </c>
      <c r="I798" s="31">
        <v>0</v>
      </c>
      <c r="J798" s="31">
        <v>0</v>
      </c>
      <c r="K798" s="31">
        <v>0</v>
      </c>
      <c r="L798" s="31">
        <v>0</v>
      </c>
      <c r="M798" s="31">
        <v>13138</v>
      </c>
    </row>
    <row r="799" spans="1:13" x14ac:dyDescent="0.25">
      <c r="A799">
        <v>20070002</v>
      </c>
      <c r="B799" t="s">
        <v>2</v>
      </c>
      <c r="C799" t="s">
        <v>8384</v>
      </c>
      <c r="D799" t="s">
        <v>8416</v>
      </c>
      <c r="E799" t="s">
        <v>1048</v>
      </c>
      <c r="F799" s="31">
        <v>35.89</v>
      </c>
      <c r="G799" s="31">
        <v>1587.4275999999998</v>
      </c>
      <c r="H799" s="31">
        <v>0</v>
      </c>
      <c r="I799" s="31">
        <v>0</v>
      </c>
      <c r="J799" s="31">
        <v>0</v>
      </c>
      <c r="K799" s="31">
        <v>0</v>
      </c>
      <c r="L799" s="31">
        <v>0</v>
      </c>
      <c r="M799" s="31">
        <v>1587</v>
      </c>
    </row>
    <row r="800" spans="1:13" x14ac:dyDescent="0.25">
      <c r="A800">
        <v>20070002</v>
      </c>
      <c r="B800" t="s">
        <v>3</v>
      </c>
      <c r="C800" t="s">
        <v>8385</v>
      </c>
      <c r="D800" t="s">
        <v>8417</v>
      </c>
      <c r="E800" t="s">
        <v>1048</v>
      </c>
      <c r="F800" s="31">
        <v>127.39</v>
      </c>
      <c r="G800" s="31">
        <v>7338.6225999999997</v>
      </c>
      <c r="H800" s="31">
        <v>0</v>
      </c>
      <c r="I800" s="31">
        <v>0</v>
      </c>
      <c r="J800" s="31">
        <v>0</v>
      </c>
      <c r="K800" s="31">
        <v>0</v>
      </c>
      <c r="L800" s="31">
        <v>0</v>
      </c>
      <c r="M800" s="31">
        <v>7339</v>
      </c>
    </row>
    <row r="801" spans="1:13" x14ac:dyDescent="0.25">
      <c r="A801">
        <v>20070002</v>
      </c>
      <c r="B801" t="s">
        <v>28</v>
      </c>
      <c r="C801" t="s">
        <v>1055</v>
      </c>
      <c r="D801" t="s">
        <v>8851</v>
      </c>
      <c r="E801" t="s">
        <v>1048</v>
      </c>
      <c r="F801" s="31">
        <v>70.570000000000007</v>
      </c>
      <c r="G801" s="31">
        <v>2802.0826000000002</v>
      </c>
      <c r="H801" s="31">
        <v>0</v>
      </c>
      <c r="I801" s="31">
        <v>0</v>
      </c>
      <c r="J801" s="31">
        <v>0</v>
      </c>
      <c r="K801" s="31">
        <v>0</v>
      </c>
      <c r="L801" s="31">
        <v>0</v>
      </c>
      <c r="M801" s="31">
        <v>2802</v>
      </c>
    </row>
    <row r="802" spans="1:13" x14ac:dyDescent="0.25">
      <c r="A802">
        <v>20070002</v>
      </c>
      <c r="B802" t="s">
        <v>39</v>
      </c>
      <c r="C802" t="s">
        <v>10246</v>
      </c>
      <c r="D802" t="s">
        <v>13922</v>
      </c>
      <c r="E802" t="s">
        <v>1048</v>
      </c>
      <c r="F802" s="31">
        <v>29.83</v>
      </c>
      <c r="G802" s="31">
        <v>1164.9564</v>
      </c>
      <c r="H802" s="31">
        <v>0</v>
      </c>
      <c r="I802" s="31">
        <v>0</v>
      </c>
      <c r="J802" s="31">
        <v>0</v>
      </c>
      <c r="K802" s="31">
        <v>0</v>
      </c>
      <c r="L802" s="31">
        <v>0</v>
      </c>
      <c r="M802" s="31">
        <v>1165</v>
      </c>
    </row>
    <row r="803" spans="1:13" x14ac:dyDescent="0.25">
      <c r="A803">
        <v>20070002</v>
      </c>
      <c r="B803" t="s">
        <v>6</v>
      </c>
      <c r="C803" t="s">
        <v>11496</v>
      </c>
      <c r="D803" t="s">
        <v>14833</v>
      </c>
      <c r="E803" t="s">
        <v>1048</v>
      </c>
      <c r="F803" s="31">
        <v>107.78999999999999</v>
      </c>
      <c r="G803" s="31">
        <v>4374.6658000000007</v>
      </c>
      <c r="H803" s="31">
        <v>0</v>
      </c>
      <c r="I803" s="31">
        <v>0</v>
      </c>
      <c r="J803" s="31">
        <v>0</v>
      </c>
      <c r="K803" s="31">
        <v>0</v>
      </c>
      <c r="L803" s="31">
        <v>0</v>
      </c>
      <c r="M803" s="31">
        <v>4375</v>
      </c>
    </row>
    <row r="804" spans="1:13" x14ac:dyDescent="0.25">
      <c r="A804" t="s">
        <v>16461</v>
      </c>
      <c r="F804" s="31">
        <v>827.93000000000006</v>
      </c>
      <c r="G804" s="31">
        <v>38636.135800000004</v>
      </c>
      <c r="H804" s="31">
        <v>0</v>
      </c>
      <c r="I804" s="31">
        <v>0</v>
      </c>
      <c r="J804" s="31">
        <v>0</v>
      </c>
      <c r="K804" s="31">
        <v>0</v>
      </c>
      <c r="L804" s="31">
        <v>1738.3000000000029</v>
      </c>
      <c r="M804" s="31">
        <v>36898</v>
      </c>
    </row>
    <row r="805" spans="1:13" x14ac:dyDescent="0.25">
      <c r="A805">
        <v>20070003</v>
      </c>
      <c r="B805" t="s">
        <v>17</v>
      </c>
      <c r="C805" t="s">
        <v>5457</v>
      </c>
      <c r="D805" t="s">
        <v>5541</v>
      </c>
      <c r="E805" t="s">
        <v>2021</v>
      </c>
      <c r="F805" s="31">
        <v>161</v>
      </c>
      <c r="G805" s="31">
        <v>7278.4379999999983</v>
      </c>
      <c r="H805" s="31">
        <v>0</v>
      </c>
      <c r="I805" s="31">
        <v>0</v>
      </c>
      <c r="J805" s="31">
        <v>0</v>
      </c>
      <c r="K805" s="31">
        <v>0</v>
      </c>
      <c r="L805" s="31">
        <v>0</v>
      </c>
      <c r="M805" s="31">
        <v>7278</v>
      </c>
    </row>
    <row r="806" spans="1:13" x14ac:dyDescent="0.25">
      <c r="A806">
        <v>20070003</v>
      </c>
      <c r="B806" t="s">
        <v>36</v>
      </c>
      <c r="C806" t="s">
        <v>6102</v>
      </c>
      <c r="D806" t="s">
        <v>6136</v>
      </c>
      <c r="E806" t="s">
        <v>2021</v>
      </c>
      <c r="F806" s="31">
        <v>10.27</v>
      </c>
      <c r="G806" s="31">
        <v>451.88059999999996</v>
      </c>
      <c r="H806" s="31">
        <v>0</v>
      </c>
      <c r="I806" s="31">
        <v>0</v>
      </c>
      <c r="J806" s="31">
        <v>0</v>
      </c>
      <c r="K806" s="31">
        <v>0</v>
      </c>
      <c r="L806" s="31">
        <v>0</v>
      </c>
      <c r="M806" s="31">
        <v>452</v>
      </c>
    </row>
    <row r="807" spans="1:13" x14ac:dyDescent="0.25">
      <c r="A807">
        <v>20070003</v>
      </c>
      <c r="B807" t="s">
        <v>24</v>
      </c>
      <c r="C807" t="s">
        <v>7133</v>
      </c>
      <c r="D807" t="s">
        <v>11535</v>
      </c>
      <c r="E807" t="s">
        <v>2021</v>
      </c>
      <c r="F807" s="31">
        <v>22.51</v>
      </c>
      <c r="G807" s="31">
        <v>1236.6695999999999</v>
      </c>
      <c r="H807" s="31">
        <v>0</v>
      </c>
      <c r="I807" s="31">
        <v>0</v>
      </c>
      <c r="J807" s="31">
        <v>0</v>
      </c>
      <c r="K807" s="31">
        <v>0</v>
      </c>
      <c r="L807" s="31">
        <v>0</v>
      </c>
      <c r="M807" s="31">
        <v>1237</v>
      </c>
    </row>
    <row r="808" spans="1:13" x14ac:dyDescent="0.25">
      <c r="A808">
        <v>20070003</v>
      </c>
      <c r="B808" t="s">
        <v>26</v>
      </c>
      <c r="C808" t="s">
        <v>8682</v>
      </c>
      <c r="D808" t="s">
        <v>7685</v>
      </c>
      <c r="E808" t="s">
        <v>1048</v>
      </c>
      <c r="F808" s="31">
        <v>19.079999999999998</v>
      </c>
      <c r="G808" s="31">
        <v>746.57299999999998</v>
      </c>
      <c r="H808" s="31">
        <v>0</v>
      </c>
      <c r="I808" s="31">
        <v>0</v>
      </c>
      <c r="J808" s="31">
        <v>0</v>
      </c>
      <c r="K808" s="31">
        <v>0</v>
      </c>
      <c r="L808" s="31">
        <v>0</v>
      </c>
      <c r="M808" s="31">
        <v>747</v>
      </c>
    </row>
    <row r="809" spans="1:13" x14ac:dyDescent="0.25">
      <c r="A809">
        <v>20070003</v>
      </c>
      <c r="B809" t="s">
        <v>2</v>
      </c>
      <c r="C809" t="s">
        <v>7745</v>
      </c>
      <c r="D809" t="s">
        <v>7787</v>
      </c>
      <c r="E809" t="s">
        <v>2021</v>
      </c>
      <c r="F809" s="31">
        <v>42.18</v>
      </c>
      <c r="G809" s="31">
        <v>1409.559</v>
      </c>
      <c r="H809" s="31">
        <v>0</v>
      </c>
      <c r="I809" s="31">
        <v>0</v>
      </c>
      <c r="J809" s="31">
        <v>0</v>
      </c>
      <c r="K809" s="31">
        <v>0</v>
      </c>
      <c r="L809" s="31">
        <v>0</v>
      </c>
      <c r="M809" s="31">
        <v>1410</v>
      </c>
    </row>
    <row r="810" spans="1:13" x14ac:dyDescent="0.25">
      <c r="A810">
        <v>20070003</v>
      </c>
      <c r="B810" t="s">
        <v>4</v>
      </c>
      <c r="C810" t="s">
        <v>739</v>
      </c>
      <c r="D810" t="s">
        <v>7937</v>
      </c>
      <c r="E810" t="s">
        <v>1048</v>
      </c>
      <c r="F810" s="31">
        <v>16.559999999999995</v>
      </c>
      <c r="G810" s="31">
        <v>594.10890000000006</v>
      </c>
      <c r="H810" s="31">
        <v>0</v>
      </c>
      <c r="I810" s="31">
        <v>0</v>
      </c>
      <c r="J810" s="31">
        <v>0</v>
      </c>
      <c r="K810" s="31">
        <v>0</v>
      </c>
      <c r="L810" s="31">
        <v>0</v>
      </c>
      <c r="M810" s="31">
        <v>594</v>
      </c>
    </row>
    <row r="811" spans="1:13" x14ac:dyDescent="0.25">
      <c r="A811">
        <v>20070003</v>
      </c>
      <c r="B811" t="s">
        <v>28</v>
      </c>
      <c r="C811" t="s">
        <v>8216</v>
      </c>
      <c r="D811" t="s">
        <v>8247</v>
      </c>
      <c r="E811" t="s">
        <v>2021</v>
      </c>
      <c r="F811" s="31">
        <v>20.59</v>
      </c>
      <c r="G811" s="31">
        <v>903.31979999999999</v>
      </c>
      <c r="H811" s="31">
        <v>0</v>
      </c>
      <c r="I811" s="31">
        <v>0</v>
      </c>
      <c r="J811" s="31">
        <v>0</v>
      </c>
      <c r="K811" s="31">
        <v>0</v>
      </c>
      <c r="L811" s="31">
        <v>0</v>
      </c>
      <c r="M811" s="31">
        <v>903</v>
      </c>
    </row>
    <row r="812" spans="1:13" x14ac:dyDescent="0.25">
      <c r="A812">
        <v>20070003</v>
      </c>
      <c r="B812" t="s">
        <v>37</v>
      </c>
      <c r="C812" t="s">
        <v>7426</v>
      </c>
      <c r="D812" t="s">
        <v>8411</v>
      </c>
      <c r="E812" t="s">
        <v>4690</v>
      </c>
      <c r="F812" s="31">
        <v>36.33</v>
      </c>
      <c r="G812" s="31">
        <v>1278.4325999999999</v>
      </c>
      <c r="H812" s="31">
        <v>0</v>
      </c>
      <c r="I812" s="31">
        <v>0</v>
      </c>
      <c r="J812" s="31">
        <v>0</v>
      </c>
      <c r="K812" s="31">
        <v>0</v>
      </c>
      <c r="L812" s="31">
        <v>0</v>
      </c>
      <c r="M812" s="31">
        <v>1278</v>
      </c>
    </row>
    <row r="813" spans="1:13" x14ac:dyDescent="0.25">
      <c r="A813">
        <v>20070003</v>
      </c>
      <c r="B813" t="s">
        <v>29</v>
      </c>
      <c r="C813" t="s">
        <v>8382</v>
      </c>
      <c r="D813" t="s">
        <v>8413</v>
      </c>
      <c r="E813" t="s">
        <v>1048</v>
      </c>
      <c r="F813" s="31">
        <v>13.370000000000001</v>
      </c>
      <c r="G813" s="31">
        <v>547.03289999999993</v>
      </c>
      <c r="H813" s="31">
        <v>0</v>
      </c>
      <c r="I813" s="31">
        <v>0</v>
      </c>
      <c r="J813" s="31">
        <v>0</v>
      </c>
      <c r="K813" s="31">
        <v>0</v>
      </c>
      <c r="L813" s="31">
        <v>0</v>
      </c>
      <c r="M813" s="31">
        <v>547</v>
      </c>
    </row>
    <row r="814" spans="1:13" x14ac:dyDescent="0.25">
      <c r="A814">
        <v>20070003</v>
      </c>
      <c r="B814" t="s">
        <v>5</v>
      </c>
      <c r="C814" t="s">
        <v>9317</v>
      </c>
      <c r="D814" t="s">
        <v>9752</v>
      </c>
      <c r="E814" t="s">
        <v>1048</v>
      </c>
      <c r="F814" s="31">
        <v>15.260000000000002</v>
      </c>
      <c r="G814" s="31">
        <v>548.14940000000001</v>
      </c>
      <c r="H814" s="31">
        <v>0</v>
      </c>
      <c r="I814" s="31">
        <v>0</v>
      </c>
      <c r="J814" s="31">
        <v>0</v>
      </c>
      <c r="K814" s="31">
        <v>0</v>
      </c>
      <c r="L814" s="31">
        <v>0</v>
      </c>
      <c r="M814" s="31">
        <v>548</v>
      </c>
    </row>
    <row r="815" spans="1:13" x14ac:dyDescent="0.25">
      <c r="A815">
        <v>20070003</v>
      </c>
      <c r="B815" t="s">
        <v>6</v>
      </c>
      <c r="C815" t="s">
        <v>434</v>
      </c>
      <c r="D815" t="s">
        <v>9912</v>
      </c>
      <c r="E815" t="s">
        <v>728</v>
      </c>
      <c r="F815" s="31">
        <v>30.38</v>
      </c>
      <c r="G815" s="31">
        <v>1010.5816000000001</v>
      </c>
      <c r="H815" s="31">
        <v>0</v>
      </c>
      <c r="I815" s="31">
        <v>0</v>
      </c>
      <c r="J815" s="31">
        <v>0</v>
      </c>
      <c r="K815" s="31">
        <v>0</v>
      </c>
      <c r="L815" s="31">
        <v>0</v>
      </c>
      <c r="M815" s="31">
        <v>1011</v>
      </c>
    </row>
    <row r="816" spans="1:13" x14ac:dyDescent="0.25">
      <c r="A816">
        <v>20070003</v>
      </c>
      <c r="B816" t="s">
        <v>7</v>
      </c>
      <c r="C816" t="s">
        <v>10179</v>
      </c>
      <c r="D816" t="s">
        <v>10387</v>
      </c>
      <c r="E816" t="s">
        <v>1048</v>
      </c>
      <c r="F816" s="31">
        <v>19.740000000000002</v>
      </c>
      <c r="G816" s="31">
        <v>915.04780000000005</v>
      </c>
      <c r="H816" s="31">
        <v>0</v>
      </c>
      <c r="I816" s="31">
        <v>0</v>
      </c>
      <c r="J816" s="31">
        <v>0</v>
      </c>
      <c r="K816" s="31">
        <v>0</v>
      </c>
      <c r="L816" s="31">
        <v>0</v>
      </c>
      <c r="M816" s="31">
        <v>915</v>
      </c>
    </row>
    <row r="817" spans="1:13" x14ac:dyDescent="0.25">
      <c r="A817">
        <v>20070003</v>
      </c>
      <c r="B817" t="s">
        <v>32</v>
      </c>
      <c r="C817" t="s">
        <v>6328</v>
      </c>
      <c r="D817" t="s">
        <v>10461</v>
      </c>
      <c r="E817" t="s">
        <v>1048</v>
      </c>
      <c r="F817" s="31">
        <v>38.85</v>
      </c>
      <c r="G817" s="31">
        <v>1721.3927000000001</v>
      </c>
      <c r="H817" s="31">
        <v>0</v>
      </c>
      <c r="I817" s="31">
        <v>0</v>
      </c>
      <c r="J817" s="31">
        <v>0</v>
      </c>
      <c r="K817" s="31">
        <v>0</v>
      </c>
      <c r="L817" s="31">
        <v>0</v>
      </c>
      <c r="M817" s="31">
        <v>1721</v>
      </c>
    </row>
    <row r="818" spans="1:13" x14ac:dyDescent="0.25">
      <c r="A818">
        <v>20070003</v>
      </c>
      <c r="B818" t="s">
        <v>33</v>
      </c>
      <c r="C818" t="s">
        <v>9714</v>
      </c>
      <c r="D818" t="s">
        <v>10586</v>
      </c>
      <c r="E818" t="s">
        <v>1048</v>
      </c>
      <c r="F818" s="31">
        <v>12.709999999999999</v>
      </c>
      <c r="G818" s="31">
        <v>479.7645</v>
      </c>
      <c r="H818" s="31">
        <v>0</v>
      </c>
      <c r="I818" s="31">
        <v>0</v>
      </c>
      <c r="J818" s="31">
        <v>0</v>
      </c>
      <c r="K818" s="31">
        <v>0</v>
      </c>
      <c r="L818" s="31">
        <v>0</v>
      </c>
      <c r="M818" s="31">
        <v>480</v>
      </c>
    </row>
    <row r="819" spans="1:13" x14ac:dyDescent="0.25">
      <c r="A819">
        <v>20070003</v>
      </c>
      <c r="B819" t="s">
        <v>11</v>
      </c>
      <c r="C819" t="s">
        <v>10824</v>
      </c>
      <c r="D819" t="s">
        <v>10856</v>
      </c>
      <c r="E819" t="s">
        <v>1048</v>
      </c>
      <c r="F819" s="31">
        <v>6.77</v>
      </c>
      <c r="G819" s="31">
        <v>505.37800000000004</v>
      </c>
      <c r="H819" s="31">
        <v>0</v>
      </c>
      <c r="I819" s="31">
        <v>0</v>
      </c>
      <c r="J819" s="31">
        <v>0</v>
      </c>
      <c r="K819" s="31">
        <v>0</v>
      </c>
      <c r="L819" s="31">
        <v>0</v>
      </c>
      <c r="M819" s="31">
        <v>505</v>
      </c>
    </row>
    <row r="820" spans="1:13" x14ac:dyDescent="0.25">
      <c r="A820">
        <v>20070003</v>
      </c>
      <c r="B820" t="s">
        <v>35</v>
      </c>
      <c r="C820" t="s">
        <v>11120</v>
      </c>
      <c r="D820" t="s">
        <v>11149</v>
      </c>
      <c r="E820" t="s">
        <v>2021</v>
      </c>
      <c r="F820" s="31">
        <v>21.39</v>
      </c>
      <c r="G820" s="31">
        <v>825.82550000000003</v>
      </c>
      <c r="H820" s="31">
        <v>0</v>
      </c>
      <c r="I820" s="31">
        <v>0</v>
      </c>
      <c r="J820" s="31">
        <v>0</v>
      </c>
      <c r="K820" s="31">
        <v>0</v>
      </c>
      <c r="L820" s="31">
        <v>0</v>
      </c>
      <c r="M820" s="31">
        <v>826</v>
      </c>
    </row>
    <row r="821" spans="1:13" x14ac:dyDescent="0.25">
      <c r="A821">
        <v>20070003</v>
      </c>
      <c r="B821" t="s">
        <v>1650</v>
      </c>
      <c r="C821" t="s">
        <v>11484</v>
      </c>
      <c r="D821" t="s">
        <v>11536</v>
      </c>
      <c r="E821" t="s">
        <v>1048</v>
      </c>
      <c r="F821" s="31">
        <v>9.7900000000000009</v>
      </c>
      <c r="G821" s="31">
        <v>429.11470000000008</v>
      </c>
      <c r="H821" s="31">
        <v>0</v>
      </c>
      <c r="I821" s="31">
        <v>0</v>
      </c>
      <c r="J821" s="31">
        <v>0</v>
      </c>
      <c r="K821" s="31">
        <v>0</v>
      </c>
      <c r="L821" s="31">
        <v>0</v>
      </c>
      <c r="M821" s="31">
        <v>429</v>
      </c>
    </row>
    <row r="822" spans="1:13" x14ac:dyDescent="0.25">
      <c r="A822">
        <v>20070003</v>
      </c>
      <c r="B822" t="s">
        <v>16</v>
      </c>
      <c r="C822" t="s">
        <v>5418</v>
      </c>
      <c r="D822" t="s">
        <v>11696</v>
      </c>
      <c r="E822" t="s">
        <v>2021</v>
      </c>
      <c r="F822" s="31">
        <v>10.99</v>
      </c>
      <c r="G822" s="31">
        <v>390.56889999999999</v>
      </c>
      <c r="H822" s="31">
        <v>0</v>
      </c>
      <c r="I822" s="31">
        <v>0</v>
      </c>
      <c r="J822" s="31">
        <v>0</v>
      </c>
      <c r="K822" s="31">
        <v>0</v>
      </c>
      <c r="L822" s="31">
        <v>0</v>
      </c>
      <c r="M822" s="31">
        <v>391</v>
      </c>
    </row>
    <row r="823" spans="1:13" x14ac:dyDescent="0.25">
      <c r="A823">
        <v>20070003</v>
      </c>
      <c r="B823" t="s">
        <v>129</v>
      </c>
      <c r="C823" t="s">
        <v>12044</v>
      </c>
      <c r="D823" t="s">
        <v>12089</v>
      </c>
      <c r="E823" t="s">
        <v>1048</v>
      </c>
      <c r="F823" s="31">
        <v>1.92</v>
      </c>
      <c r="G823" s="31">
        <v>77.452800000000011</v>
      </c>
      <c r="H823" s="31">
        <v>0</v>
      </c>
      <c r="I823" s="31">
        <v>0</v>
      </c>
      <c r="J823" s="31">
        <v>0</v>
      </c>
      <c r="K823" s="31">
        <v>0</v>
      </c>
      <c r="L823" s="31">
        <v>0</v>
      </c>
      <c r="M823" s="31">
        <v>77</v>
      </c>
    </row>
    <row r="824" spans="1:13" x14ac:dyDescent="0.25">
      <c r="A824">
        <v>20070003</v>
      </c>
      <c r="B824" t="s">
        <v>425</v>
      </c>
      <c r="C824" t="s">
        <v>8628</v>
      </c>
      <c r="D824" t="s">
        <v>12247</v>
      </c>
      <c r="E824" t="s">
        <v>1048</v>
      </c>
      <c r="F824" s="31">
        <v>49.629999999999995</v>
      </c>
      <c r="G824" s="31">
        <v>3153.4225999999994</v>
      </c>
      <c r="H824" s="31">
        <v>0</v>
      </c>
      <c r="I824" s="31">
        <v>0</v>
      </c>
      <c r="J824" s="31">
        <v>0</v>
      </c>
      <c r="K824" s="31">
        <v>0</v>
      </c>
      <c r="L824" s="31">
        <v>0</v>
      </c>
      <c r="M824" s="31">
        <v>3153</v>
      </c>
    </row>
    <row r="825" spans="1:13" x14ac:dyDescent="0.25">
      <c r="A825">
        <v>20070003</v>
      </c>
      <c r="B825" t="s">
        <v>426</v>
      </c>
      <c r="C825" t="s">
        <v>12410</v>
      </c>
      <c r="D825" t="s">
        <v>12443</v>
      </c>
      <c r="E825" t="s">
        <v>1048</v>
      </c>
      <c r="F825" s="31">
        <v>16.52</v>
      </c>
      <c r="G825" s="31">
        <v>1042.0391999999999</v>
      </c>
      <c r="H825" s="31">
        <v>0</v>
      </c>
      <c r="I825" s="31">
        <v>0</v>
      </c>
      <c r="J825" s="31">
        <v>0</v>
      </c>
      <c r="K825" s="31">
        <v>0</v>
      </c>
      <c r="L825" s="31">
        <v>0</v>
      </c>
      <c r="M825" s="31">
        <v>1042</v>
      </c>
    </row>
    <row r="826" spans="1:13" x14ac:dyDescent="0.25">
      <c r="A826">
        <v>20070003</v>
      </c>
      <c r="B826" t="s">
        <v>763</v>
      </c>
      <c r="C826" t="s">
        <v>6374</v>
      </c>
      <c r="D826" t="s">
        <v>13417</v>
      </c>
      <c r="E826" t="s">
        <v>2021</v>
      </c>
      <c r="F826" s="31">
        <v>54.58</v>
      </c>
      <c r="G826" s="31">
        <v>2020.3069</v>
      </c>
      <c r="H826" s="31">
        <v>0</v>
      </c>
      <c r="I826" s="31">
        <v>0</v>
      </c>
      <c r="J826" s="31">
        <v>0</v>
      </c>
      <c r="K826" s="31">
        <v>0</v>
      </c>
      <c r="L826" s="31">
        <v>0</v>
      </c>
      <c r="M826" s="31">
        <v>2020</v>
      </c>
    </row>
    <row r="827" spans="1:13" x14ac:dyDescent="0.25">
      <c r="A827">
        <v>20070003</v>
      </c>
      <c r="B827" t="s">
        <v>957</v>
      </c>
      <c r="C827" t="s">
        <v>739</v>
      </c>
      <c r="D827" t="s">
        <v>14087</v>
      </c>
      <c r="E827" t="s">
        <v>1048</v>
      </c>
      <c r="F827" s="31">
        <v>19.98</v>
      </c>
      <c r="G827" s="31">
        <v>740.36439999999993</v>
      </c>
      <c r="H827" s="31">
        <v>0</v>
      </c>
      <c r="I827" s="31">
        <v>0</v>
      </c>
      <c r="J827" s="31">
        <v>0</v>
      </c>
      <c r="K827" s="31">
        <v>0</v>
      </c>
      <c r="L827" s="31">
        <v>0</v>
      </c>
      <c r="M827" s="31">
        <v>740</v>
      </c>
    </row>
    <row r="828" spans="1:13" x14ac:dyDescent="0.25">
      <c r="A828">
        <v>20070003</v>
      </c>
      <c r="B828" t="s">
        <v>1242</v>
      </c>
      <c r="C828" t="s">
        <v>1079</v>
      </c>
      <c r="D828" t="s">
        <v>14640</v>
      </c>
      <c r="E828" t="s">
        <v>1048</v>
      </c>
      <c r="F828" s="31">
        <v>17.239999999999998</v>
      </c>
      <c r="G828" s="31">
        <v>665.36680000000001</v>
      </c>
      <c r="H828" s="31">
        <v>0</v>
      </c>
      <c r="I828" s="31">
        <v>0</v>
      </c>
      <c r="J828" s="31">
        <v>0</v>
      </c>
      <c r="K828" s="31">
        <v>0</v>
      </c>
      <c r="L828" s="31">
        <v>0</v>
      </c>
      <c r="M828" s="31">
        <v>665</v>
      </c>
    </row>
    <row r="829" spans="1:13" x14ac:dyDescent="0.25">
      <c r="A829">
        <v>20070003</v>
      </c>
      <c r="B829" t="s">
        <v>1247</v>
      </c>
      <c r="C829" t="s">
        <v>14614</v>
      </c>
      <c r="D829" t="s">
        <v>14641</v>
      </c>
      <c r="E829" t="s">
        <v>2021</v>
      </c>
      <c r="F829" s="31">
        <v>37.840000000000003</v>
      </c>
      <c r="G829" s="31">
        <v>1425.0350000000003</v>
      </c>
      <c r="H829" s="31">
        <v>0</v>
      </c>
      <c r="I829" s="31">
        <v>0</v>
      </c>
      <c r="J829" s="31">
        <v>0</v>
      </c>
      <c r="K829" s="31">
        <v>0</v>
      </c>
      <c r="L829" s="31">
        <v>0</v>
      </c>
      <c r="M829" s="31">
        <v>1425</v>
      </c>
    </row>
    <row r="830" spans="1:13" x14ac:dyDescent="0.25">
      <c r="A830">
        <v>20070003</v>
      </c>
      <c r="B830" t="s">
        <v>1346</v>
      </c>
      <c r="C830" t="s">
        <v>1079</v>
      </c>
      <c r="D830" t="s">
        <v>14747</v>
      </c>
      <c r="E830" t="s">
        <v>1048</v>
      </c>
      <c r="F830" s="31">
        <v>15.78</v>
      </c>
      <c r="G830" s="31">
        <v>632.03359999999998</v>
      </c>
      <c r="H830" s="31">
        <v>0</v>
      </c>
      <c r="I830" s="31">
        <v>0</v>
      </c>
      <c r="J830" s="31">
        <v>0</v>
      </c>
      <c r="K830" s="31">
        <v>0</v>
      </c>
      <c r="L830" s="31">
        <v>0</v>
      </c>
      <c r="M830" s="31">
        <v>632</v>
      </c>
    </row>
    <row r="831" spans="1:13" x14ac:dyDescent="0.25">
      <c r="A831">
        <v>20070003</v>
      </c>
      <c r="B831" t="s">
        <v>1491</v>
      </c>
      <c r="C831" t="s">
        <v>6227</v>
      </c>
      <c r="D831" t="s">
        <v>6267</v>
      </c>
      <c r="E831" t="s">
        <v>2021</v>
      </c>
      <c r="F831" s="31">
        <v>20.43</v>
      </c>
      <c r="G831" s="31">
        <v>820.44029999999998</v>
      </c>
      <c r="H831" s="31">
        <v>0</v>
      </c>
      <c r="I831" s="31">
        <v>0</v>
      </c>
      <c r="J831" s="31">
        <v>0</v>
      </c>
      <c r="K831" s="31">
        <v>0</v>
      </c>
      <c r="L831" s="31">
        <v>0</v>
      </c>
      <c r="M831" s="31">
        <v>820</v>
      </c>
    </row>
    <row r="832" spans="1:13" x14ac:dyDescent="0.25">
      <c r="A832">
        <v>20070003</v>
      </c>
      <c r="B832" t="s">
        <v>1850</v>
      </c>
      <c r="C832" t="s">
        <v>8568</v>
      </c>
      <c r="D832" t="s">
        <v>15386</v>
      </c>
      <c r="E832" t="s">
        <v>1048</v>
      </c>
      <c r="F832" s="31">
        <v>18.77</v>
      </c>
      <c r="G832" s="31">
        <v>733.87459999999999</v>
      </c>
      <c r="H832" s="31">
        <v>0</v>
      </c>
      <c r="I832" s="31">
        <v>0</v>
      </c>
      <c r="J832" s="31">
        <v>0</v>
      </c>
      <c r="K832" s="31">
        <v>0</v>
      </c>
      <c r="L832" s="31">
        <v>0</v>
      </c>
      <c r="M832" s="31">
        <v>734</v>
      </c>
    </row>
    <row r="833" spans="1:13" x14ac:dyDescent="0.25">
      <c r="A833" t="s">
        <v>16462</v>
      </c>
      <c r="F833" s="31">
        <v>760.45999999999992</v>
      </c>
      <c r="G833" s="31">
        <v>32582.173699999985</v>
      </c>
      <c r="H833" s="31">
        <v>0</v>
      </c>
      <c r="I833" s="31">
        <v>0</v>
      </c>
      <c r="J833" s="31">
        <v>0</v>
      </c>
      <c r="K833" s="31">
        <v>0</v>
      </c>
      <c r="L833" s="31">
        <v>0</v>
      </c>
      <c r="M833" s="31">
        <v>32580</v>
      </c>
    </row>
    <row r="834" spans="1:13" x14ac:dyDescent="0.25">
      <c r="A834">
        <v>20070004</v>
      </c>
      <c r="B834" t="s">
        <v>0</v>
      </c>
      <c r="C834" t="s">
        <v>5689</v>
      </c>
      <c r="D834" t="s">
        <v>5764</v>
      </c>
      <c r="E834" t="s">
        <v>275</v>
      </c>
      <c r="F834" s="31">
        <v>154.28</v>
      </c>
      <c r="G834" s="31">
        <v>7291.3063000000002</v>
      </c>
      <c r="H834" s="31">
        <v>0</v>
      </c>
      <c r="I834" s="31">
        <v>0</v>
      </c>
      <c r="J834" s="31">
        <v>0</v>
      </c>
      <c r="K834" s="31">
        <v>0</v>
      </c>
      <c r="L834" s="31">
        <v>0</v>
      </c>
      <c r="M834" s="31">
        <v>7291</v>
      </c>
    </row>
    <row r="835" spans="1:13" x14ac:dyDescent="0.25">
      <c r="A835">
        <v>20070004</v>
      </c>
      <c r="B835" t="s">
        <v>1</v>
      </c>
      <c r="C835" t="s">
        <v>602</v>
      </c>
      <c r="D835" t="s">
        <v>5765</v>
      </c>
      <c r="E835" t="s">
        <v>5766</v>
      </c>
      <c r="F835" s="31">
        <v>39.480000000000004</v>
      </c>
      <c r="G835" s="31">
        <v>1886.4559999999997</v>
      </c>
      <c r="H835" s="31">
        <v>0</v>
      </c>
      <c r="I835" s="31">
        <v>0</v>
      </c>
      <c r="J835" s="31">
        <v>0</v>
      </c>
      <c r="K835" s="31">
        <v>0</v>
      </c>
      <c r="L835" s="31">
        <v>0</v>
      </c>
      <c r="M835" s="31">
        <v>1886</v>
      </c>
    </row>
    <row r="836" spans="1:13" x14ac:dyDescent="0.25">
      <c r="A836">
        <v>20070004</v>
      </c>
      <c r="B836" t="s">
        <v>19</v>
      </c>
      <c r="C836" t="s">
        <v>5702</v>
      </c>
      <c r="D836" t="s">
        <v>5767</v>
      </c>
      <c r="E836" t="s">
        <v>275</v>
      </c>
      <c r="F836" s="31">
        <v>71.03</v>
      </c>
      <c r="G836" s="31">
        <v>3205.0157000000004</v>
      </c>
      <c r="H836" s="31">
        <v>0</v>
      </c>
      <c r="I836" s="31">
        <v>0</v>
      </c>
      <c r="J836" s="31">
        <v>0</v>
      </c>
      <c r="K836" s="31">
        <v>0</v>
      </c>
      <c r="L836" s="31">
        <v>0</v>
      </c>
      <c r="M836" s="31">
        <v>3205</v>
      </c>
    </row>
    <row r="837" spans="1:13" x14ac:dyDescent="0.25">
      <c r="A837">
        <v>20070004</v>
      </c>
      <c r="B837" t="s">
        <v>20</v>
      </c>
      <c r="C837" t="s">
        <v>5703</v>
      </c>
      <c r="D837" t="s">
        <v>5768</v>
      </c>
      <c r="E837" t="s">
        <v>1370</v>
      </c>
      <c r="F837" s="31">
        <v>32.150000000000006</v>
      </c>
      <c r="G837" s="31">
        <v>1111.856</v>
      </c>
      <c r="H837" s="31">
        <v>0</v>
      </c>
      <c r="I837" s="31">
        <v>0</v>
      </c>
      <c r="J837" s="31">
        <v>0</v>
      </c>
      <c r="K837" s="31">
        <v>0</v>
      </c>
      <c r="L837" s="31">
        <v>0</v>
      </c>
      <c r="M837" s="31">
        <v>1112</v>
      </c>
    </row>
    <row r="838" spans="1:13" x14ac:dyDescent="0.25">
      <c r="A838">
        <v>20070004</v>
      </c>
      <c r="B838" t="s">
        <v>41</v>
      </c>
      <c r="C838" t="s">
        <v>635</v>
      </c>
      <c r="D838" t="s">
        <v>5769</v>
      </c>
      <c r="E838" t="s">
        <v>275</v>
      </c>
      <c r="F838" s="31">
        <v>88.97999999999999</v>
      </c>
      <c r="G838" s="31">
        <v>3826.0184999999997</v>
      </c>
      <c r="H838" s="31">
        <v>0</v>
      </c>
      <c r="I838" s="31">
        <v>0</v>
      </c>
      <c r="J838" s="31">
        <v>0</v>
      </c>
      <c r="K838" s="31">
        <v>0</v>
      </c>
      <c r="L838" s="31">
        <v>0</v>
      </c>
      <c r="M838" s="31">
        <v>3826</v>
      </c>
    </row>
    <row r="839" spans="1:13" x14ac:dyDescent="0.25">
      <c r="A839">
        <v>20070004</v>
      </c>
      <c r="B839" t="s">
        <v>36</v>
      </c>
      <c r="C839" t="s">
        <v>5704</v>
      </c>
      <c r="D839" t="s">
        <v>5770</v>
      </c>
      <c r="E839" t="s">
        <v>275</v>
      </c>
      <c r="F839" s="31">
        <v>51.050000000000004</v>
      </c>
      <c r="G839" s="31">
        <v>2078.4796000000001</v>
      </c>
      <c r="H839" s="31">
        <v>0</v>
      </c>
      <c r="I839" s="31">
        <v>0</v>
      </c>
      <c r="J839" s="31">
        <v>0</v>
      </c>
      <c r="K839" s="31">
        <v>0</v>
      </c>
      <c r="L839" s="31">
        <v>0</v>
      </c>
      <c r="M839" s="31">
        <v>2078</v>
      </c>
    </row>
    <row r="840" spans="1:13" x14ac:dyDescent="0.25">
      <c r="A840">
        <v>20070004</v>
      </c>
      <c r="B840" t="s">
        <v>21</v>
      </c>
      <c r="C840" t="s">
        <v>5705</v>
      </c>
      <c r="D840" t="s">
        <v>5771</v>
      </c>
      <c r="E840" t="s">
        <v>275</v>
      </c>
      <c r="F840" s="31">
        <v>44.710000000000008</v>
      </c>
      <c r="G840" s="31">
        <v>1846.6845000000003</v>
      </c>
      <c r="H840" s="31">
        <v>0</v>
      </c>
      <c r="I840" s="31">
        <v>0</v>
      </c>
      <c r="J840" s="31">
        <v>0</v>
      </c>
      <c r="K840" s="31">
        <v>0</v>
      </c>
      <c r="L840" s="31">
        <v>0</v>
      </c>
      <c r="M840" s="31">
        <v>1847</v>
      </c>
    </row>
    <row r="841" spans="1:13" x14ac:dyDescent="0.25">
      <c r="A841">
        <v>20070004</v>
      </c>
      <c r="B841" t="s">
        <v>22</v>
      </c>
      <c r="C841" t="s">
        <v>5706</v>
      </c>
      <c r="D841" t="s">
        <v>5772</v>
      </c>
      <c r="E841" t="s">
        <v>275</v>
      </c>
      <c r="F841" s="31">
        <v>16.57</v>
      </c>
      <c r="G841" s="31">
        <v>861.46310000000005</v>
      </c>
      <c r="H841" s="31">
        <v>0</v>
      </c>
      <c r="I841" s="31">
        <v>0</v>
      </c>
      <c r="J841" s="31">
        <v>0</v>
      </c>
      <c r="K841" s="31">
        <v>0</v>
      </c>
      <c r="L841" s="31">
        <v>0</v>
      </c>
      <c r="M841" s="31">
        <v>861</v>
      </c>
    </row>
    <row r="842" spans="1:13" x14ac:dyDescent="0.25">
      <c r="A842">
        <v>20070004</v>
      </c>
      <c r="B842" t="s">
        <v>40</v>
      </c>
      <c r="C842" t="s">
        <v>5707</v>
      </c>
      <c r="D842" t="s">
        <v>5773</v>
      </c>
      <c r="E842" t="s">
        <v>275</v>
      </c>
      <c r="F842" s="31">
        <v>47.31</v>
      </c>
      <c r="G842" s="31">
        <v>2112.346</v>
      </c>
      <c r="H842" s="31">
        <v>0</v>
      </c>
      <c r="I842" s="31">
        <v>0</v>
      </c>
      <c r="J842" s="31">
        <v>0</v>
      </c>
      <c r="K842" s="31">
        <v>0</v>
      </c>
      <c r="L842" s="31">
        <v>0</v>
      </c>
      <c r="M842" s="31">
        <v>2112</v>
      </c>
    </row>
    <row r="843" spans="1:13" x14ac:dyDescent="0.25">
      <c r="A843">
        <v>20070004</v>
      </c>
      <c r="B843" t="s">
        <v>24</v>
      </c>
      <c r="C843" t="s">
        <v>5709</v>
      </c>
      <c r="D843" t="s">
        <v>5775</v>
      </c>
      <c r="E843" t="s">
        <v>275</v>
      </c>
      <c r="F843" s="31">
        <v>60.56</v>
      </c>
      <c r="G843" s="31">
        <v>2235.5396000000001</v>
      </c>
      <c r="H843" s="31">
        <v>0</v>
      </c>
      <c r="I843" s="31">
        <v>0</v>
      </c>
      <c r="J843" s="31">
        <v>0</v>
      </c>
      <c r="K843" s="31">
        <v>0</v>
      </c>
      <c r="L843" s="31">
        <v>0</v>
      </c>
      <c r="M843" s="31">
        <v>2236</v>
      </c>
    </row>
    <row r="844" spans="1:13" x14ac:dyDescent="0.25">
      <c r="A844">
        <v>20070004</v>
      </c>
      <c r="B844" t="s">
        <v>26</v>
      </c>
      <c r="C844" t="s">
        <v>6086</v>
      </c>
      <c r="D844" t="s">
        <v>6114</v>
      </c>
      <c r="E844" t="s">
        <v>275</v>
      </c>
      <c r="F844" s="31">
        <v>15.430000000000001</v>
      </c>
      <c r="G844" s="31">
        <v>968.07350000000008</v>
      </c>
      <c r="H844" s="31">
        <v>0</v>
      </c>
      <c r="I844" s="31">
        <v>0</v>
      </c>
      <c r="J844" s="31">
        <v>0</v>
      </c>
      <c r="K844" s="31">
        <v>0</v>
      </c>
      <c r="L844" s="31">
        <v>0</v>
      </c>
      <c r="M844" s="31">
        <v>968</v>
      </c>
    </row>
    <row r="845" spans="1:13" x14ac:dyDescent="0.25">
      <c r="A845">
        <v>20070004</v>
      </c>
      <c r="B845" t="s">
        <v>27</v>
      </c>
      <c r="C845" t="s">
        <v>6352</v>
      </c>
      <c r="D845" t="s">
        <v>6401</v>
      </c>
      <c r="E845" t="s">
        <v>275</v>
      </c>
      <c r="F845" s="31">
        <v>44.370000000000005</v>
      </c>
      <c r="G845" s="31">
        <v>1784.2508</v>
      </c>
      <c r="H845" s="31">
        <v>0</v>
      </c>
      <c r="I845" s="31">
        <v>0</v>
      </c>
      <c r="J845" s="31">
        <v>0</v>
      </c>
      <c r="K845" s="31">
        <v>0</v>
      </c>
      <c r="L845" s="31">
        <v>0</v>
      </c>
      <c r="M845" s="31">
        <v>1784</v>
      </c>
    </row>
    <row r="846" spans="1:13" x14ac:dyDescent="0.25">
      <c r="A846">
        <v>20070004</v>
      </c>
      <c r="B846" t="s">
        <v>2</v>
      </c>
      <c r="C846" t="s">
        <v>6353</v>
      </c>
      <c r="D846" t="s">
        <v>6402</v>
      </c>
      <c r="E846" t="s">
        <v>275</v>
      </c>
      <c r="F846" s="31">
        <v>18.72</v>
      </c>
      <c r="G846" s="31">
        <v>854.21099999999979</v>
      </c>
      <c r="H846" s="31">
        <v>0</v>
      </c>
      <c r="I846" s="31">
        <v>0</v>
      </c>
      <c r="J846" s="31">
        <v>0</v>
      </c>
      <c r="K846" s="31">
        <v>0</v>
      </c>
      <c r="L846" s="31">
        <v>0</v>
      </c>
      <c r="M846" s="31">
        <v>854</v>
      </c>
    </row>
    <row r="847" spans="1:13" x14ac:dyDescent="0.25">
      <c r="A847">
        <v>20070004</v>
      </c>
      <c r="B847" t="s">
        <v>37</v>
      </c>
      <c r="C847" t="s">
        <v>6542</v>
      </c>
      <c r="D847" t="s">
        <v>6561</v>
      </c>
      <c r="E847" t="s">
        <v>5795</v>
      </c>
      <c r="F847" s="31">
        <v>90.61999999999999</v>
      </c>
      <c r="G847" s="31">
        <v>3432.1959999999999</v>
      </c>
      <c r="H847" s="31">
        <v>0</v>
      </c>
      <c r="I847" s="31">
        <v>0</v>
      </c>
      <c r="J847" s="31">
        <v>0</v>
      </c>
      <c r="K847" s="31">
        <v>0</v>
      </c>
      <c r="L847" s="31">
        <v>0</v>
      </c>
      <c r="M847" s="31">
        <v>3432</v>
      </c>
    </row>
    <row r="848" spans="1:13" x14ac:dyDescent="0.25">
      <c r="A848">
        <v>20070004</v>
      </c>
      <c r="B848" t="s">
        <v>38</v>
      </c>
      <c r="C848" t="s">
        <v>7128</v>
      </c>
      <c r="D848" t="s">
        <v>7164</v>
      </c>
      <c r="E848" t="s">
        <v>275</v>
      </c>
      <c r="F848" s="31">
        <v>50.089999999999996</v>
      </c>
      <c r="G848" s="31">
        <v>2308.9058999999997</v>
      </c>
      <c r="H848" s="31">
        <v>0</v>
      </c>
      <c r="I848" s="31">
        <v>0</v>
      </c>
      <c r="J848" s="31">
        <v>0</v>
      </c>
      <c r="K848" s="31">
        <v>0</v>
      </c>
      <c r="L848" s="31">
        <v>0</v>
      </c>
      <c r="M848" s="31">
        <v>2309</v>
      </c>
    </row>
    <row r="849" spans="1:13" x14ac:dyDescent="0.25">
      <c r="A849">
        <v>20070004</v>
      </c>
      <c r="B849" t="s">
        <v>39</v>
      </c>
      <c r="C849" t="s">
        <v>445</v>
      </c>
      <c r="D849" t="s">
        <v>14174</v>
      </c>
      <c r="E849" t="s">
        <v>5766</v>
      </c>
      <c r="F849" s="31">
        <v>50.790000000000006</v>
      </c>
      <c r="G849" s="31">
        <v>1823.2763000000002</v>
      </c>
      <c r="H849" s="31">
        <v>0</v>
      </c>
      <c r="I849" s="31">
        <v>0</v>
      </c>
      <c r="J849" s="31">
        <v>0</v>
      </c>
      <c r="K849" s="31">
        <v>0</v>
      </c>
      <c r="L849" s="31">
        <v>0</v>
      </c>
      <c r="M849" s="31">
        <v>1823</v>
      </c>
    </row>
    <row r="850" spans="1:13" x14ac:dyDescent="0.25">
      <c r="A850" t="s">
        <v>16463</v>
      </c>
      <c r="F850" s="31">
        <v>876.13999999999987</v>
      </c>
      <c r="G850" s="31">
        <v>37626.078799999996</v>
      </c>
      <c r="H850" s="31">
        <v>0</v>
      </c>
      <c r="I850" s="31">
        <v>0</v>
      </c>
      <c r="J850" s="31">
        <v>0</v>
      </c>
      <c r="K850" s="31">
        <v>0</v>
      </c>
      <c r="L850" s="31">
        <v>0</v>
      </c>
      <c r="M850" s="31">
        <v>37624</v>
      </c>
    </row>
    <row r="851" spans="1:13" x14ac:dyDescent="0.25">
      <c r="A851">
        <v>20070006</v>
      </c>
      <c r="B851" t="s">
        <v>17</v>
      </c>
      <c r="C851" t="s">
        <v>5460</v>
      </c>
      <c r="D851" t="s">
        <v>5544</v>
      </c>
      <c r="E851" t="s">
        <v>5545</v>
      </c>
      <c r="F851" s="31">
        <v>127.56</v>
      </c>
      <c r="G851" s="31">
        <v>5266.4650000000001</v>
      </c>
      <c r="H851" s="31">
        <v>0</v>
      </c>
      <c r="I851" s="31">
        <v>0</v>
      </c>
      <c r="J851" s="31">
        <v>0</v>
      </c>
      <c r="K851" s="31">
        <v>0</v>
      </c>
      <c r="L851" s="31">
        <v>204.12000000000262</v>
      </c>
      <c r="M851" s="31">
        <v>5062</v>
      </c>
    </row>
    <row r="852" spans="1:13" x14ac:dyDescent="0.25">
      <c r="A852">
        <v>20070006</v>
      </c>
      <c r="B852" t="s">
        <v>0</v>
      </c>
      <c r="C852" t="s">
        <v>5721</v>
      </c>
      <c r="D852" t="s">
        <v>5788</v>
      </c>
      <c r="E852" t="s">
        <v>2021</v>
      </c>
      <c r="F852" s="31">
        <v>46.72</v>
      </c>
      <c r="G852" s="31">
        <v>2265.7352000000001</v>
      </c>
      <c r="H852" s="31">
        <v>0</v>
      </c>
      <c r="I852" s="31">
        <v>0</v>
      </c>
      <c r="J852" s="31">
        <v>0</v>
      </c>
      <c r="K852" s="31">
        <v>0</v>
      </c>
      <c r="L852" s="31">
        <v>0</v>
      </c>
      <c r="M852" s="31">
        <v>2266</v>
      </c>
    </row>
    <row r="853" spans="1:13" x14ac:dyDescent="0.25">
      <c r="A853">
        <v>20070006</v>
      </c>
      <c r="B853" t="s">
        <v>18</v>
      </c>
      <c r="C853" t="s">
        <v>5722</v>
      </c>
      <c r="D853" t="s">
        <v>5789</v>
      </c>
      <c r="E853" t="s">
        <v>1048</v>
      </c>
      <c r="F853" s="31">
        <v>19.799999999999997</v>
      </c>
      <c r="G853" s="31">
        <v>1082.1456000000001</v>
      </c>
      <c r="H853" s="31">
        <v>0</v>
      </c>
      <c r="I853" s="31">
        <v>0</v>
      </c>
      <c r="J853" s="31">
        <v>0</v>
      </c>
      <c r="K853" s="31">
        <v>0</v>
      </c>
      <c r="L853" s="31">
        <v>0</v>
      </c>
      <c r="M853" s="31">
        <v>1082</v>
      </c>
    </row>
    <row r="854" spans="1:13" x14ac:dyDescent="0.25">
      <c r="A854">
        <v>20070006</v>
      </c>
      <c r="B854" t="s">
        <v>19</v>
      </c>
      <c r="C854" t="s">
        <v>5725</v>
      </c>
      <c r="D854" t="s">
        <v>5792</v>
      </c>
      <c r="E854" t="s">
        <v>1048</v>
      </c>
      <c r="F854" s="31">
        <v>46.6</v>
      </c>
      <c r="G854" s="31">
        <v>2249.4441999999999</v>
      </c>
      <c r="H854" s="31">
        <v>0</v>
      </c>
      <c r="I854" s="31">
        <v>0</v>
      </c>
      <c r="J854" s="31">
        <v>0</v>
      </c>
      <c r="K854" s="31">
        <v>0</v>
      </c>
      <c r="L854" s="31">
        <v>0</v>
      </c>
      <c r="M854" s="31">
        <v>2249</v>
      </c>
    </row>
    <row r="855" spans="1:13" x14ac:dyDescent="0.25">
      <c r="A855">
        <v>20070006</v>
      </c>
      <c r="B855" t="s">
        <v>36</v>
      </c>
      <c r="C855" t="s">
        <v>5760</v>
      </c>
      <c r="D855" t="s">
        <v>5841</v>
      </c>
      <c r="E855" t="s">
        <v>1048</v>
      </c>
      <c r="F855" s="31">
        <v>93.079999999999984</v>
      </c>
      <c r="G855" s="31">
        <v>3822.8736000000004</v>
      </c>
      <c r="H855" s="31">
        <v>0</v>
      </c>
      <c r="I855" s="31">
        <v>0</v>
      </c>
      <c r="J855" s="31">
        <v>0</v>
      </c>
      <c r="K855" s="31">
        <v>0</v>
      </c>
      <c r="L855" s="31">
        <v>0</v>
      </c>
      <c r="M855" s="31">
        <v>3823</v>
      </c>
    </row>
    <row r="856" spans="1:13" x14ac:dyDescent="0.25">
      <c r="A856">
        <v>20070006</v>
      </c>
      <c r="B856" t="s">
        <v>21</v>
      </c>
      <c r="C856" t="s">
        <v>6347</v>
      </c>
      <c r="D856" t="s">
        <v>6394</v>
      </c>
      <c r="E856" t="s">
        <v>6395</v>
      </c>
      <c r="F856" s="31">
        <v>27.78</v>
      </c>
      <c r="G856" s="31">
        <v>1089.3314000000003</v>
      </c>
      <c r="H856" s="31">
        <v>0</v>
      </c>
      <c r="I856" s="31">
        <v>0</v>
      </c>
      <c r="J856" s="31">
        <v>0</v>
      </c>
      <c r="K856" s="31">
        <v>0</v>
      </c>
      <c r="L856" s="31">
        <v>0</v>
      </c>
      <c r="M856" s="31">
        <v>1089</v>
      </c>
    </row>
    <row r="857" spans="1:13" x14ac:dyDescent="0.25">
      <c r="A857">
        <v>20070006</v>
      </c>
      <c r="B857" t="s">
        <v>25</v>
      </c>
      <c r="C857" t="s">
        <v>6788</v>
      </c>
      <c r="D857" t="s">
        <v>6810</v>
      </c>
      <c r="E857" t="s">
        <v>1048</v>
      </c>
      <c r="F857" s="31">
        <v>27.299999999999997</v>
      </c>
      <c r="G857" s="31">
        <v>1175.2130000000002</v>
      </c>
      <c r="H857" s="31">
        <v>0</v>
      </c>
      <c r="I857" s="31">
        <v>0</v>
      </c>
      <c r="J857" s="31">
        <v>0</v>
      </c>
      <c r="K857" s="31">
        <v>0</v>
      </c>
      <c r="L857" s="31">
        <v>0</v>
      </c>
      <c r="M857" s="31">
        <v>1175</v>
      </c>
    </row>
    <row r="858" spans="1:13" x14ac:dyDescent="0.25">
      <c r="A858">
        <v>20070006</v>
      </c>
      <c r="B858" t="s">
        <v>26</v>
      </c>
      <c r="C858" t="s">
        <v>6742</v>
      </c>
      <c r="D858" t="s">
        <v>6751</v>
      </c>
      <c r="E858" t="s">
        <v>1048</v>
      </c>
      <c r="F858" s="31">
        <v>11.4</v>
      </c>
      <c r="G858" s="31">
        <v>444.16239999999999</v>
      </c>
      <c r="H858" s="31">
        <v>0</v>
      </c>
      <c r="I858" s="31">
        <v>0</v>
      </c>
      <c r="J858" s="31">
        <v>0</v>
      </c>
      <c r="K858" s="31">
        <v>0</v>
      </c>
      <c r="L858" s="31">
        <v>0</v>
      </c>
      <c r="M858" s="31">
        <v>444</v>
      </c>
    </row>
    <row r="859" spans="1:13" x14ac:dyDescent="0.25">
      <c r="A859">
        <v>20070006</v>
      </c>
      <c r="B859" t="s">
        <v>3</v>
      </c>
      <c r="C859" t="s">
        <v>8691</v>
      </c>
      <c r="D859" t="s">
        <v>7688</v>
      </c>
      <c r="E859" t="s">
        <v>728</v>
      </c>
      <c r="F859" s="31">
        <v>17.86</v>
      </c>
      <c r="G859" s="31">
        <v>743.80999999999983</v>
      </c>
      <c r="H859" s="31">
        <v>0</v>
      </c>
      <c r="I859" s="31">
        <v>0</v>
      </c>
      <c r="J859" s="31">
        <v>0</v>
      </c>
      <c r="K859" s="31">
        <v>0</v>
      </c>
      <c r="L859" s="31">
        <v>0</v>
      </c>
      <c r="M859" s="31">
        <v>744</v>
      </c>
    </row>
    <row r="860" spans="1:13" x14ac:dyDescent="0.25">
      <c r="A860">
        <v>20070006</v>
      </c>
      <c r="B860" t="s">
        <v>5</v>
      </c>
      <c r="C860" t="s">
        <v>9707</v>
      </c>
      <c r="D860" t="s">
        <v>9753</v>
      </c>
      <c r="E860" t="s">
        <v>1048</v>
      </c>
      <c r="F860" s="31">
        <v>7.28</v>
      </c>
      <c r="G860" s="31">
        <v>331.072</v>
      </c>
      <c r="H860" s="31">
        <v>0</v>
      </c>
      <c r="I860" s="31">
        <v>0</v>
      </c>
      <c r="J860" s="31">
        <v>0</v>
      </c>
      <c r="K860" s="31">
        <v>0</v>
      </c>
      <c r="L860" s="31">
        <v>0</v>
      </c>
      <c r="M860" s="31">
        <v>331</v>
      </c>
    </row>
    <row r="861" spans="1:13" x14ac:dyDescent="0.25">
      <c r="A861">
        <v>20070006</v>
      </c>
      <c r="B861" t="s">
        <v>7</v>
      </c>
      <c r="C861" t="s">
        <v>5723</v>
      </c>
      <c r="D861" t="s">
        <v>14240</v>
      </c>
      <c r="E861" t="s">
        <v>2021</v>
      </c>
      <c r="F861" s="31">
        <v>28.540000000000003</v>
      </c>
      <c r="G861" s="31">
        <v>1146.7402000000002</v>
      </c>
      <c r="H861" s="31">
        <v>0</v>
      </c>
      <c r="I861" s="31">
        <v>0</v>
      </c>
      <c r="J861" s="31">
        <v>0</v>
      </c>
      <c r="K861" s="31">
        <v>0</v>
      </c>
      <c r="L861" s="31">
        <v>0</v>
      </c>
      <c r="M861" s="31">
        <v>1147</v>
      </c>
    </row>
    <row r="862" spans="1:13" x14ac:dyDescent="0.25">
      <c r="A862">
        <v>20070006</v>
      </c>
      <c r="B862" t="s">
        <v>422</v>
      </c>
      <c r="C862" t="s">
        <v>14049</v>
      </c>
      <c r="D862" t="s">
        <v>14088</v>
      </c>
      <c r="E862" t="s">
        <v>1048</v>
      </c>
      <c r="F862" s="31">
        <v>41.78</v>
      </c>
      <c r="G862" s="31">
        <v>1749.5814</v>
      </c>
      <c r="H862" s="31">
        <v>0</v>
      </c>
      <c r="I862" s="31">
        <v>0</v>
      </c>
      <c r="J862" s="31">
        <v>0</v>
      </c>
      <c r="K862" s="31">
        <v>0</v>
      </c>
      <c r="L862" s="31">
        <v>0</v>
      </c>
      <c r="M862" s="31">
        <v>1750</v>
      </c>
    </row>
    <row r="863" spans="1:13" x14ac:dyDescent="0.25">
      <c r="A863">
        <v>20070006</v>
      </c>
      <c r="B863" t="s">
        <v>8</v>
      </c>
      <c r="C863" t="s">
        <v>14892</v>
      </c>
      <c r="D863" t="s">
        <v>16053</v>
      </c>
      <c r="E863" t="s">
        <v>1048</v>
      </c>
      <c r="F863" s="31">
        <v>14.239999999999998</v>
      </c>
      <c r="G863" s="31">
        <v>565.4985999999999</v>
      </c>
      <c r="H863" s="31">
        <v>0</v>
      </c>
      <c r="I863" s="31">
        <v>0</v>
      </c>
      <c r="J863" s="31">
        <v>0</v>
      </c>
      <c r="K863" s="31">
        <v>0</v>
      </c>
      <c r="L863" s="31">
        <v>0</v>
      </c>
      <c r="M863" s="31">
        <v>565</v>
      </c>
    </row>
    <row r="864" spans="1:13" x14ac:dyDescent="0.25">
      <c r="A864">
        <v>20070006</v>
      </c>
      <c r="B864" t="s">
        <v>33</v>
      </c>
      <c r="C864" t="s">
        <v>15972</v>
      </c>
      <c r="D864" t="s">
        <v>15989</v>
      </c>
      <c r="E864" t="s">
        <v>1048</v>
      </c>
      <c r="F864" s="31">
        <v>70.819999999999993</v>
      </c>
      <c r="G864" s="31">
        <v>3365.6333999999997</v>
      </c>
      <c r="H864" s="31">
        <v>0</v>
      </c>
      <c r="I864" s="31">
        <v>0</v>
      </c>
      <c r="J864" s="31">
        <v>0</v>
      </c>
      <c r="K864" s="31">
        <v>0</v>
      </c>
      <c r="L864" s="31">
        <v>0</v>
      </c>
      <c r="M864" s="31">
        <v>3366</v>
      </c>
    </row>
    <row r="865" spans="1:13" x14ac:dyDescent="0.25">
      <c r="A865">
        <v>20070006</v>
      </c>
      <c r="B865" t="s">
        <v>9</v>
      </c>
      <c r="C865" t="s">
        <v>810</v>
      </c>
      <c r="D865" t="s">
        <v>15990</v>
      </c>
      <c r="E865" t="s">
        <v>1048</v>
      </c>
      <c r="F865" s="31">
        <v>22.659999999999997</v>
      </c>
      <c r="G865" s="31">
        <v>962.61739999999998</v>
      </c>
      <c r="H865" s="31">
        <v>0</v>
      </c>
      <c r="I865" s="31">
        <v>0</v>
      </c>
      <c r="J865" s="31">
        <v>0</v>
      </c>
      <c r="K865" s="31">
        <v>0</v>
      </c>
      <c r="L865" s="31">
        <v>0</v>
      </c>
      <c r="M865" s="31">
        <v>963</v>
      </c>
    </row>
    <row r="866" spans="1:13" x14ac:dyDescent="0.25">
      <c r="A866">
        <v>20070006</v>
      </c>
      <c r="B866" t="s">
        <v>10</v>
      </c>
      <c r="C866" t="s">
        <v>559</v>
      </c>
      <c r="D866" t="s">
        <v>15991</v>
      </c>
      <c r="E866" t="s">
        <v>1048</v>
      </c>
      <c r="F866" s="31">
        <v>13.620000000000001</v>
      </c>
      <c r="G866" s="31">
        <v>555.79040000000009</v>
      </c>
      <c r="H866" s="31">
        <v>0</v>
      </c>
      <c r="I866" s="31">
        <v>0</v>
      </c>
      <c r="J866" s="31">
        <v>0</v>
      </c>
      <c r="K866" s="31">
        <v>0</v>
      </c>
      <c r="L866" s="31">
        <v>0</v>
      </c>
      <c r="M866" s="31">
        <v>556</v>
      </c>
    </row>
    <row r="867" spans="1:13" x14ac:dyDescent="0.25">
      <c r="A867" t="s">
        <v>16464</v>
      </c>
      <c r="F867" s="31">
        <v>617.04</v>
      </c>
      <c r="G867" s="31">
        <v>26816.113800000003</v>
      </c>
      <c r="H867" s="31">
        <v>0</v>
      </c>
      <c r="I867" s="31">
        <v>0</v>
      </c>
      <c r="J867" s="31">
        <v>0</v>
      </c>
      <c r="K867" s="31">
        <v>0</v>
      </c>
      <c r="L867" s="31">
        <v>204.12000000000262</v>
      </c>
      <c r="M867" s="31">
        <v>26612</v>
      </c>
    </row>
    <row r="868" spans="1:13" x14ac:dyDescent="0.25">
      <c r="A868">
        <v>20070007</v>
      </c>
      <c r="B868" t="s">
        <v>1</v>
      </c>
      <c r="C868" t="s">
        <v>5727</v>
      </c>
      <c r="D868" t="s">
        <v>5794</v>
      </c>
      <c r="E868" t="s">
        <v>5795</v>
      </c>
      <c r="F868" s="31">
        <v>95.750000000000014</v>
      </c>
      <c r="G868" s="31">
        <v>4195.1322</v>
      </c>
      <c r="H868" s="31">
        <v>0</v>
      </c>
      <c r="I868" s="31">
        <v>0</v>
      </c>
      <c r="J868" s="31">
        <v>0</v>
      </c>
      <c r="K868" s="31">
        <v>0</v>
      </c>
      <c r="L868" s="31">
        <v>0</v>
      </c>
      <c r="M868" s="31">
        <v>4195</v>
      </c>
    </row>
    <row r="869" spans="1:13" x14ac:dyDescent="0.25">
      <c r="A869">
        <v>20070007</v>
      </c>
      <c r="B869" t="s">
        <v>19</v>
      </c>
      <c r="C869" t="s">
        <v>5729</v>
      </c>
      <c r="D869" t="s">
        <v>5797</v>
      </c>
      <c r="E869" t="s">
        <v>5795</v>
      </c>
      <c r="F869" s="31">
        <v>21.77</v>
      </c>
      <c r="G869" s="31">
        <v>986.64789999999994</v>
      </c>
      <c r="H869" s="31">
        <v>0</v>
      </c>
      <c r="I869" s="31">
        <v>0</v>
      </c>
      <c r="J869" s="31">
        <v>0</v>
      </c>
      <c r="K869" s="31">
        <v>0</v>
      </c>
      <c r="L869" s="31">
        <v>0</v>
      </c>
      <c r="M869" s="31">
        <v>987</v>
      </c>
    </row>
    <row r="870" spans="1:13" x14ac:dyDescent="0.25">
      <c r="A870">
        <v>20070007</v>
      </c>
      <c r="B870" t="s">
        <v>41</v>
      </c>
      <c r="C870" t="s">
        <v>5730</v>
      </c>
      <c r="D870" t="s">
        <v>5799</v>
      </c>
      <c r="E870" t="s">
        <v>5795</v>
      </c>
      <c r="F870" s="31">
        <v>18.57</v>
      </c>
      <c r="G870" s="31">
        <v>820.63839999999982</v>
      </c>
      <c r="H870" s="31">
        <v>0</v>
      </c>
      <c r="I870" s="31">
        <v>0</v>
      </c>
      <c r="J870" s="31">
        <v>0</v>
      </c>
      <c r="K870" s="31">
        <v>0</v>
      </c>
      <c r="L870" s="31">
        <v>0</v>
      </c>
      <c r="M870" s="31">
        <v>821</v>
      </c>
    </row>
    <row r="871" spans="1:13" x14ac:dyDescent="0.25">
      <c r="A871">
        <v>20070007</v>
      </c>
      <c r="B871" t="s">
        <v>21</v>
      </c>
      <c r="C871" t="s">
        <v>5731</v>
      </c>
      <c r="D871" t="s">
        <v>5801</v>
      </c>
      <c r="E871" t="s">
        <v>1048</v>
      </c>
      <c r="F871" s="31">
        <v>85.15</v>
      </c>
      <c r="G871" s="31">
        <v>3644.6176999999993</v>
      </c>
      <c r="H871" s="31">
        <v>0</v>
      </c>
      <c r="I871" s="31">
        <v>0</v>
      </c>
      <c r="J871" s="31">
        <v>0</v>
      </c>
      <c r="K871" s="31">
        <v>0</v>
      </c>
      <c r="L871" s="31">
        <v>0</v>
      </c>
      <c r="M871" s="31">
        <v>3645</v>
      </c>
    </row>
    <row r="872" spans="1:13" x14ac:dyDescent="0.25">
      <c r="A872">
        <v>20070007</v>
      </c>
      <c r="B872" t="s">
        <v>24</v>
      </c>
      <c r="C872" t="s">
        <v>6543</v>
      </c>
      <c r="D872" t="s">
        <v>6563</v>
      </c>
      <c r="E872" t="s">
        <v>1048</v>
      </c>
      <c r="F872" s="31">
        <v>45.22</v>
      </c>
      <c r="G872" s="31">
        <v>1903.1626000000001</v>
      </c>
      <c r="H872" s="31">
        <v>0</v>
      </c>
      <c r="I872" s="31">
        <v>0</v>
      </c>
      <c r="J872" s="31">
        <v>0</v>
      </c>
      <c r="K872" s="31">
        <v>0</v>
      </c>
      <c r="L872" s="31">
        <v>0</v>
      </c>
      <c r="M872" s="31">
        <v>1903</v>
      </c>
    </row>
    <row r="873" spans="1:13" x14ac:dyDescent="0.25">
      <c r="A873">
        <v>20070007</v>
      </c>
      <c r="B873" t="s">
        <v>27</v>
      </c>
      <c r="C873" t="s">
        <v>5893</v>
      </c>
      <c r="D873" t="s">
        <v>6815</v>
      </c>
      <c r="E873" t="s">
        <v>1048</v>
      </c>
      <c r="F873" s="31">
        <v>94.17</v>
      </c>
      <c r="G873" s="31">
        <v>4129.0218000000004</v>
      </c>
      <c r="H873" s="31">
        <v>0</v>
      </c>
      <c r="I873" s="31">
        <v>0</v>
      </c>
      <c r="J873" s="31">
        <v>0</v>
      </c>
      <c r="K873" s="31">
        <v>0</v>
      </c>
      <c r="L873" s="31">
        <v>0</v>
      </c>
      <c r="M873" s="31">
        <v>4129</v>
      </c>
    </row>
    <row r="874" spans="1:13" x14ac:dyDescent="0.25">
      <c r="A874">
        <v>20070007</v>
      </c>
      <c r="B874" t="s">
        <v>28</v>
      </c>
      <c r="C874" t="s">
        <v>6790</v>
      </c>
      <c r="D874" t="s">
        <v>7690</v>
      </c>
      <c r="E874" t="s">
        <v>1048</v>
      </c>
      <c r="F874" s="31">
        <v>112.63</v>
      </c>
      <c r="G874" s="31">
        <v>4485.9418000000005</v>
      </c>
      <c r="H874" s="31">
        <v>0</v>
      </c>
      <c r="I874" s="31">
        <v>0</v>
      </c>
      <c r="J874" s="31">
        <v>0</v>
      </c>
      <c r="K874" s="31">
        <v>0</v>
      </c>
      <c r="L874" s="31">
        <v>0</v>
      </c>
      <c r="M874" s="31">
        <v>4486</v>
      </c>
    </row>
    <row r="875" spans="1:13" x14ac:dyDescent="0.25">
      <c r="A875">
        <v>20070007</v>
      </c>
      <c r="B875" t="s">
        <v>29</v>
      </c>
      <c r="C875" t="s">
        <v>8797</v>
      </c>
      <c r="D875" t="s">
        <v>8853</v>
      </c>
      <c r="E875" t="s">
        <v>1048</v>
      </c>
      <c r="F875" s="31">
        <v>34.290000000000006</v>
      </c>
      <c r="G875" s="31">
        <v>1319.3401999999999</v>
      </c>
      <c r="H875" s="31">
        <v>0</v>
      </c>
      <c r="I875" s="31">
        <v>0</v>
      </c>
      <c r="J875" s="31">
        <v>0</v>
      </c>
      <c r="K875" s="31">
        <v>0</v>
      </c>
      <c r="L875" s="31">
        <v>0</v>
      </c>
      <c r="M875" s="31">
        <v>1319</v>
      </c>
    </row>
    <row r="876" spans="1:13" x14ac:dyDescent="0.25">
      <c r="A876">
        <v>20070007</v>
      </c>
      <c r="B876" t="s">
        <v>5</v>
      </c>
      <c r="C876" t="s">
        <v>6988</v>
      </c>
      <c r="D876" t="s">
        <v>9149</v>
      </c>
      <c r="E876" t="s">
        <v>2021</v>
      </c>
      <c r="F876" s="31">
        <v>42.900000000000006</v>
      </c>
      <c r="G876" s="31">
        <v>1728.2506999999998</v>
      </c>
      <c r="H876" s="31">
        <v>0</v>
      </c>
      <c r="I876" s="31">
        <v>0</v>
      </c>
      <c r="J876" s="31">
        <v>0</v>
      </c>
      <c r="K876" s="31">
        <v>0</v>
      </c>
      <c r="L876" s="31">
        <v>0</v>
      </c>
      <c r="M876" s="31">
        <v>1728</v>
      </c>
    </row>
    <row r="877" spans="1:13" x14ac:dyDescent="0.25">
      <c r="A877">
        <v>20070007</v>
      </c>
      <c r="B877" t="s">
        <v>39</v>
      </c>
      <c r="C877" t="s">
        <v>610</v>
      </c>
      <c r="D877" t="s">
        <v>9150</v>
      </c>
      <c r="E877" t="s">
        <v>2021</v>
      </c>
      <c r="F877" s="31">
        <v>30.27</v>
      </c>
      <c r="G877" s="31">
        <v>1156.5277999999998</v>
      </c>
      <c r="H877" s="31">
        <v>0</v>
      </c>
      <c r="I877" s="31">
        <v>0</v>
      </c>
      <c r="J877" s="31">
        <v>0</v>
      </c>
      <c r="K877" s="31">
        <v>0</v>
      </c>
      <c r="L877" s="31">
        <v>0</v>
      </c>
      <c r="M877" s="31">
        <v>1157</v>
      </c>
    </row>
    <row r="878" spans="1:13" x14ac:dyDescent="0.25">
      <c r="A878">
        <v>20070007</v>
      </c>
      <c r="B878" t="s">
        <v>6</v>
      </c>
      <c r="C878" t="s">
        <v>13711</v>
      </c>
      <c r="D878" t="s">
        <v>13732</v>
      </c>
      <c r="E878" t="s">
        <v>1048</v>
      </c>
      <c r="F878" s="31">
        <v>42.209999999999994</v>
      </c>
      <c r="G878" s="31">
        <v>1807.3553000000002</v>
      </c>
      <c r="H878" s="31">
        <v>0</v>
      </c>
      <c r="I878" s="31">
        <v>0</v>
      </c>
      <c r="J878" s="31">
        <v>0</v>
      </c>
      <c r="K878" s="31">
        <v>0</v>
      </c>
      <c r="L878" s="31">
        <v>0</v>
      </c>
      <c r="M878" s="31">
        <v>1807</v>
      </c>
    </row>
    <row r="879" spans="1:13" x14ac:dyDescent="0.25">
      <c r="A879">
        <v>20070007</v>
      </c>
      <c r="B879" t="s">
        <v>31</v>
      </c>
      <c r="C879" t="s">
        <v>14723</v>
      </c>
      <c r="D879" t="s">
        <v>14748</v>
      </c>
      <c r="E879" t="s">
        <v>1691</v>
      </c>
      <c r="F879" s="31">
        <v>22.74</v>
      </c>
      <c r="G879" s="31">
        <v>909.77170000000012</v>
      </c>
      <c r="H879" s="31">
        <v>0</v>
      </c>
      <c r="I879" s="31">
        <v>0</v>
      </c>
      <c r="J879" s="31">
        <v>0</v>
      </c>
      <c r="K879" s="31">
        <v>0</v>
      </c>
      <c r="L879" s="31">
        <v>0</v>
      </c>
      <c r="M879" s="31">
        <v>910</v>
      </c>
    </row>
    <row r="880" spans="1:13" x14ac:dyDescent="0.25">
      <c r="A880">
        <v>20070007</v>
      </c>
      <c r="B880" t="s">
        <v>7</v>
      </c>
      <c r="C880" t="s">
        <v>14724</v>
      </c>
      <c r="D880" t="s">
        <v>14749</v>
      </c>
      <c r="E880" t="s">
        <v>2021</v>
      </c>
      <c r="F880" s="31">
        <v>100.19999999999999</v>
      </c>
      <c r="G880" s="31">
        <v>4336.8595000000005</v>
      </c>
      <c r="H880" s="31">
        <v>0</v>
      </c>
      <c r="I880" s="31">
        <v>0</v>
      </c>
      <c r="J880" s="31">
        <v>0</v>
      </c>
      <c r="K880" s="31">
        <v>0</v>
      </c>
      <c r="L880" s="31">
        <v>0</v>
      </c>
      <c r="M880" s="31">
        <v>4337</v>
      </c>
    </row>
    <row r="881" spans="1:13" x14ac:dyDescent="0.25">
      <c r="A881" t="s">
        <v>16465</v>
      </c>
      <c r="F881" s="31">
        <v>745.87000000000012</v>
      </c>
      <c r="G881" s="31">
        <v>31423.267599999999</v>
      </c>
      <c r="H881" s="31">
        <v>0</v>
      </c>
      <c r="I881" s="31">
        <v>0</v>
      </c>
      <c r="J881" s="31">
        <v>0</v>
      </c>
      <c r="K881" s="31">
        <v>0</v>
      </c>
      <c r="L881" s="31">
        <v>0</v>
      </c>
      <c r="M881" s="31">
        <v>31424</v>
      </c>
    </row>
    <row r="882" spans="1:13" x14ac:dyDescent="0.25">
      <c r="A882">
        <v>20070010</v>
      </c>
      <c r="B882" t="s">
        <v>17</v>
      </c>
      <c r="C882" t="s">
        <v>7086</v>
      </c>
      <c r="D882" t="s">
        <v>7091</v>
      </c>
      <c r="E882" t="s">
        <v>2021</v>
      </c>
      <c r="F882" s="31">
        <v>74.42</v>
      </c>
      <c r="G882" s="31">
        <v>3233.1089999999999</v>
      </c>
      <c r="H882" s="31">
        <v>0</v>
      </c>
      <c r="I882" s="31">
        <v>0</v>
      </c>
      <c r="J882" s="31">
        <v>0</v>
      </c>
      <c r="K882" s="31">
        <v>0</v>
      </c>
      <c r="L882" s="31">
        <v>38.259999999998399</v>
      </c>
      <c r="M882" s="31">
        <v>3195</v>
      </c>
    </row>
    <row r="883" spans="1:13" x14ac:dyDescent="0.25">
      <c r="A883">
        <v>20070010</v>
      </c>
      <c r="B883" t="s">
        <v>0</v>
      </c>
      <c r="C883" t="s">
        <v>12046</v>
      </c>
      <c r="D883" t="s">
        <v>12092</v>
      </c>
      <c r="E883" t="s">
        <v>2021</v>
      </c>
      <c r="F883" s="31">
        <v>2.6799999999999997</v>
      </c>
      <c r="G883" s="31">
        <v>112.38499999999999</v>
      </c>
      <c r="H883" s="31">
        <v>0</v>
      </c>
      <c r="I883" s="31">
        <v>0</v>
      </c>
      <c r="J883" s="31">
        <v>0</v>
      </c>
      <c r="K883" s="31">
        <v>0</v>
      </c>
      <c r="L883" s="31">
        <v>0</v>
      </c>
      <c r="M883" s="31">
        <v>112</v>
      </c>
    </row>
    <row r="884" spans="1:13" x14ac:dyDescent="0.25">
      <c r="A884">
        <v>20070010</v>
      </c>
      <c r="B884" t="s">
        <v>41</v>
      </c>
      <c r="C884" t="s">
        <v>7090</v>
      </c>
      <c r="D884" t="s">
        <v>7096</v>
      </c>
      <c r="E884" t="s">
        <v>1048</v>
      </c>
      <c r="F884" s="31">
        <v>22.220000000000002</v>
      </c>
      <c r="G884" s="31">
        <v>923.1504000000001</v>
      </c>
      <c r="H884" s="31">
        <v>0</v>
      </c>
      <c r="I884" s="31">
        <v>0</v>
      </c>
      <c r="J884" s="31">
        <v>0</v>
      </c>
      <c r="K884" s="31">
        <v>0</v>
      </c>
      <c r="L884" s="31">
        <v>0</v>
      </c>
      <c r="M884" s="31">
        <v>923</v>
      </c>
    </row>
    <row r="885" spans="1:13" x14ac:dyDescent="0.25">
      <c r="A885">
        <v>20070010</v>
      </c>
      <c r="B885" t="s">
        <v>36</v>
      </c>
      <c r="C885" t="s">
        <v>9005</v>
      </c>
      <c r="D885" t="s">
        <v>9028</v>
      </c>
      <c r="E885" t="s">
        <v>1048</v>
      </c>
      <c r="F885" s="31">
        <v>89.13000000000001</v>
      </c>
      <c r="G885" s="31">
        <v>3714.2602999999999</v>
      </c>
      <c r="H885" s="31">
        <v>0</v>
      </c>
      <c r="I885" s="31">
        <v>0</v>
      </c>
      <c r="J885" s="31">
        <v>0</v>
      </c>
      <c r="K885" s="31">
        <v>0</v>
      </c>
      <c r="L885" s="31">
        <v>0</v>
      </c>
      <c r="M885" s="31">
        <v>3714</v>
      </c>
    </row>
    <row r="886" spans="1:13" x14ac:dyDescent="0.25">
      <c r="A886">
        <v>20070010</v>
      </c>
      <c r="B886" t="s">
        <v>21</v>
      </c>
      <c r="C886" t="s">
        <v>9408</v>
      </c>
      <c r="D886" t="s">
        <v>9466</v>
      </c>
      <c r="E886" t="s">
        <v>1048</v>
      </c>
      <c r="F886" s="31">
        <v>36.409999999999997</v>
      </c>
      <c r="G886" s="31">
        <v>1515.9537999999998</v>
      </c>
      <c r="H886" s="31">
        <v>0</v>
      </c>
      <c r="I886" s="31">
        <v>0</v>
      </c>
      <c r="J886" s="31">
        <v>0</v>
      </c>
      <c r="K886" s="31">
        <v>0</v>
      </c>
      <c r="L886" s="31">
        <v>0</v>
      </c>
      <c r="M886" s="31">
        <v>1516</v>
      </c>
    </row>
    <row r="887" spans="1:13" x14ac:dyDescent="0.25">
      <c r="A887">
        <v>20070010</v>
      </c>
      <c r="B887" t="s">
        <v>22</v>
      </c>
      <c r="C887" t="s">
        <v>7301</v>
      </c>
      <c r="D887" t="s">
        <v>9467</v>
      </c>
      <c r="E887" t="s">
        <v>1048</v>
      </c>
      <c r="F887" s="31">
        <v>26.54</v>
      </c>
      <c r="G887" s="31">
        <v>1097.1704999999999</v>
      </c>
      <c r="H887" s="31">
        <v>0</v>
      </c>
      <c r="I887" s="31">
        <v>0</v>
      </c>
      <c r="J887" s="31">
        <v>0</v>
      </c>
      <c r="K887" s="31">
        <v>0</v>
      </c>
      <c r="L887" s="31">
        <v>0</v>
      </c>
      <c r="M887" s="31">
        <v>1097</v>
      </c>
    </row>
    <row r="888" spans="1:13" x14ac:dyDescent="0.25">
      <c r="A888">
        <v>20070010</v>
      </c>
      <c r="B888" t="s">
        <v>40</v>
      </c>
      <c r="C888" t="s">
        <v>8629</v>
      </c>
      <c r="D888" t="s">
        <v>9754</v>
      </c>
      <c r="E888" t="s">
        <v>728</v>
      </c>
      <c r="F888" s="31">
        <v>34.049999999999997</v>
      </c>
      <c r="G888" s="31">
        <v>1315.7113999999997</v>
      </c>
      <c r="H888" s="31">
        <v>0</v>
      </c>
      <c r="I888" s="31">
        <v>0</v>
      </c>
      <c r="J888" s="31">
        <v>0</v>
      </c>
      <c r="K888" s="31">
        <v>0</v>
      </c>
      <c r="L888" s="31">
        <v>0</v>
      </c>
      <c r="M888" s="31">
        <v>1316</v>
      </c>
    </row>
    <row r="889" spans="1:13" x14ac:dyDescent="0.25">
      <c r="A889">
        <v>20070010</v>
      </c>
      <c r="B889" t="s">
        <v>23</v>
      </c>
      <c r="C889" t="s">
        <v>635</v>
      </c>
      <c r="D889" t="s">
        <v>10191</v>
      </c>
      <c r="E889" t="s">
        <v>1048</v>
      </c>
      <c r="F889" s="31">
        <v>43.58</v>
      </c>
      <c r="G889" s="31">
        <v>1794.3233</v>
      </c>
      <c r="H889" s="31">
        <v>0</v>
      </c>
      <c r="I889" s="31">
        <v>0</v>
      </c>
      <c r="J889" s="31">
        <v>0</v>
      </c>
      <c r="K889" s="31">
        <v>0</v>
      </c>
      <c r="L889" s="31">
        <v>0</v>
      </c>
      <c r="M889" s="31">
        <v>1794</v>
      </c>
    </row>
    <row r="890" spans="1:13" x14ac:dyDescent="0.25">
      <c r="A890">
        <v>20070010</v>
      </c>
      <c r="B890" t="s">
        <v>27</v>
      </c>
      <c r="C890" t="s">
        <v>5712</v>
      </c>
      <c r="D890" t="s">
        <v>13969</v>
      </c>
      <c r="E890" t="s">
        <v>2021</v>
      </c>
      <c r="F890" s="31">
        <v>14.220000000000002</v>
      </c>
      <c r="G890" s="31">
        <v>579.52970000000005</v>
      </c>
      <c r="H890" s="31">
        <v>0</v>
      </c>
      <c r="I890" s="31">
        <v>0</v>
      </c>
      <c r="J890" s="31">
        <v>0</v>
      </c>
      <c r="K890" s="31">
        <v>0</v>
      </c>
      <c r="L890" s="31">
        <v>0</v>
      </c>
      <c r="M890" s="31">
        <v>580</v>
      </c>
    </row>
    <row r="891" spans="1:13" x14ac:dyDescent="0.25">
      <c r="A891">
        <v>20070010</v>
      </c>
      <c r="B891" t="s">
        <v>2</v>
      </c>
      <c r="C891" t="s">
        <v>13952</v>
      </c>
      <c r="D891" t="s">
        <v>13970</v>
      </c>
      <c r="E891" t="s">
        <v>1048</v>
      </c>
      <c r="F891" s="31">
        <v>25.740000000000002</v>
      </c>
      <c r="G891" s="31">
        <v>1107.7476000000001</v>
      </c>
      <c r="H891" s="31">
        <v>0</v>
      </c>
      <c r="I891" s="31">
        <v>0</v>
      </c>
      <c r="J891" s="31">
        <v>0</v>
      </c>
      <c r="K891" s="31">
        <v>0</v>
      </c>
      <c r="L891" s="31">
        <v>0</v>
      </c>
      <c r="M891" s="31">
        <v>1108</v>
      </c>
    </row>
    <row r="892" spans="1:13" x14ac:dyDescent="0.25">
      <c r="A892">
        <v>20070010</v>
      </c>
      <c r="B892" t="s">
        <v>3</v>
      </c>
      <c r="C892" t="s">
        <v>8331</v>
      </c>
      <c r="D892" t="s">
        <v>13971</v>
      </c>
      <c r="E892" t="s">
        <v>1048</v>
      </c>
      <c r="F892" s="31">
        <v>10.440000000000001</v>
      </c>
      <c r="G892" s="31">
        <v>446.33550000000002</v>
      </c>
      <c r="H892" s="31">
        <v>0</v>
      </c>
      <c r="I892" s="31">
        <v>0</v>
      </c>
      <c r="J892" s="31">
        <v>0</v>
      </c>
      <c r="K892" s="31">
        <v>0</v>
      </c>
      <c r="L892" s="31">
        <v>0</v>
      </c>
      <c r="M892" s="31">
        <v>446</v>
      </c>
    </row>
    <row r="893" spans="1:13" x14ac:dyDescent="0.25">
      <c r="A893">
        <v>20070010</v>
      </c>
      <c r="B893" t="s">
        <v>6</v>
      </c>
      <c r="C893" t="s">
        <v>5456</v>
      </c>
      <c r="D893" t="s">
        <v>13972</v>
      </c>
      <c r="E893" t="s">
        <v>1048</v>
      </c>
      <c r="F893" s="31">
        <v>120.05000000000001</v>
      </c>
      <c r="G893" s="31">
        <v>5019.943400000001</v>
      </c>
      <c r="H893" s="31">
        <v>0</v>
      </c>
      <c r="I893" s="31">
        <v>0</v>
      </c>
      <c r="J893" s="31">
        <v>0</v>
      </c>
      <c r="K893" s="31">
        <v>0</v>
      </c>
      <c r="L893" s="31">
        <v>0</v>
      </c>
      <c r="M893" s="31">
        <v>5020</v>
      </c>
    </row>
    <row r="894" spans="1:13" x14ac:dyDescent="0.25">
      <c r="A894" t="s">
        <v>16466</v>
      </c>
      <c r="F894" s="31">
        <v>499.48</v>
      </c>
      <c r="G894" s="31">
        <v>20859.619900000002</v>
      </c>
      <c r="H894" s="31">
        <v>0</v>
      </c>
      <c r="I894" s="31">
        <v>0</v>
      </c>
      <c r="J894" s="31">
        <v>0</v>
      </c>
      <c r="K894" s="31">
        <v>0</v>
      </c>
      <c r="L894" s="31">
        <v>38.259999999998399</v>
      </c>
      <c r="M894" s="31">
        <v>20821</v>
      </c>
    </row>
    <row r="895" spans="1:13" x14ac:dyDescent="0.25">
      <c r="A895">
        <v>20080001</v>
      </c>
      <c r="B895" t="s">
        <v>17</v>
      </c>
      <c r="C895" t="s">
        <v>7418</v>
      </c>
      <c r="D895" t="s">
        <v>14710</v>
      </c>
      <c r="E895" t="s">
        <v>14711</v>
      </c>
      <c r="F895" s="31">
        <v>1960.6400000000003</v>
      </c>
      <c r="G895" s="31">
        <v>79068.585400000011</v>
      </c>
      <c r="H895" s="31">
        <v>614</v>
      </c>
      <c r="I895" s="31">
        <v>0</v>
      </c>
      <c r="J895" s="31">
        <v>0</v>
      </c>
      <c r="K895" s="31">
        <v>0</v>
      </c>
      <c r="L895" s="31">
        <v>0</v>
      </c>
      <c r="M895" s="31">
        <v>78455</v>
      </c>
    </row>
    <row r="896" spans="1:13" x14ac:dyDescent="0.25">
      <c r="A896">
        <v>20080001</v>
      </c>
      <c r="B896" t="s">
        <v>18</v>
      </c>
      <c r="C896" t="s">
        <v>7421</v>
      </c>
      <c r="D896" t="s">
        <v>7431</v>
      </c>
      <c r="E896" t="s">
        <v>275</v>
      </c>
      <c r="F896" s="31">
        <v>38.019999999999996</v>
      </c>
      <c r="G896" s="31">
        <v>1781.5016000000001</v>
      </c>
      <c r="H896" s="31">
        <v>0</v>
      </c>
      <c r="I896" s="31">
        <v>0</v>
      </c>
      <c r="J896" s="31">
        <v>0</v>
      </c>
      <c r="K896" s="31">
        <v>0</v>
      </c>
      <c r="L896" s="31">
        <v>0</v>
      </c>
      <c r="M896" s="31">
        <v>1782</v>
      </c>
    </row>
    <row r="897" spans="1:13" x14ac:dyDescent="0.25">
      <c r="A897">
        <v>20080001</v>
      </c>
      <c r="B897" t="s">
        <v>19</v>
      </c>
      <c r="C897" t="s">
        <v>7422</v>
      </c>
      <c r="D897" t="s">
        <v>7432</v>
      </c>
      <c r="E897" t="s">
        <v>7439</v>
      </c>
      <c r="F897" s="31">
        <v>29.880000000000003</v>
      </c>
      <c r="G897" s="31">
        <v>1242.0182</v>
      </c>
      <c r="H897" s="31">
        <v>0</v>
      </c>
      <c r="I897" s="31">
        <v>0</v>
      </c>
      <c r="J897" s="31">
        <v>0</v>
      </c>
      <c r="K897" s="31">
        <v>0</v>
      </c>
      <c r="L897" s="31">
        <v>0</v>
      </c>
      <c r="M897" s="31">
        <v>1242</v>
      </c>
    </row>
    <row r="898" spans="1:13" x14ac:dyDescent="0.25">
      <c r="A898">
        <v>20080001</v>
      </c>
      <c r="B898" t="s">
        <v>36</v>
      </c>
      <c r="C898" t="s">
        <v>7425</v>
      </c>
      <c r="D898" t="s">
        <v>7435</v>
      </c>
      <c r="E898" t="s">
        <v>7417</v>
      </c>
      <c r="F898" s="31">
        <v>9.94</v>
      </c>
      <c r="G898" s="31">
        <v>423.74540000000002</v>
      </c>
      <c r="H898" s="31">
        <v>0</v>
      </c>
      <c r="I898" s="31">
        <v>0</v>
      </c>
      <c r="J898" s="31">
        <v>0</v>
      </c>
      <c r="K898" s="31">
        <v>0</v>
      </c>
      <c r="L898" s="31">
        <v>0</v>
      </c>
      <c r="M898" s="31">
        <v>424</v>
      </c>
    </row>
    <row r="899" spans="1:13" x14ac:dyDescent="0.25">
      <c r="A899">
        <v>20080001</v>
      </c>
      <c r="B899" t="s">
        <v>25</v>
      </c>
      <c r="C899" t="s">
        <v>7603</v>
      </c>
      <c r="D899" t="s">
        <v>7792</v>
      </c>
      <c r="E899" t="s">
        <v>7417</v>
      </c>
      <c r="F899" s="31">
        <v>92</v>
      </c>
      <c r="G899" s="31">
        <v>3721.3353999999995</v>
      </c>
      <c r="H899" s="31">
        <v>0</v>
      </c>
      <c r="I899" s="31">
        <v>0</v>
      </c>
      <c r="J899" s="31">
        <v>0</v>
      </c>
      <c r="K899" s="31">
        <v>0</v>
      </c>
      <c r="L899" s="31">
        <v>0</v>
      </c>
      <c r="M899" s="31">
        <v>3721</v>
      </c>
    </row>
    <row r="900" spans="1:13" x14ac:dyDescent="0.25">
      <c r="A900">
        <v>20080001</v>
      </c>
      <c r="B900" t="s">
        <v>4</v>
      </c>
      <c r="C900" t="s">
        <v>7750</v>
      </c>
      <c r="D900" t="s">
        <v>7795</v>
      </c>
      <c r="E900" t="s">
        <v>7439</v>
      </c>
      <c r="F900" s="31">
        <v>148.22000000000003</v>
      </c>
      <c r="G900" s="31">
        <v>6826.5141999999996</v>
      </c>
      <c r="H900" s="31">
        <v>0</v>
      </c>
      <c r="I900" s="31">
        <v>0</v>
      </c>
      <c r="J900" s="31">
        <v>0</v>
      </c>
      <c r="K900" s="31">
        <v>0</v>
      </c>
      <c r="L900" s="31">
        <v>0</v>
      </c>
      <c r="M900" s="31">
        <v>6827</v>
      </c>
    </row>
    <row r="901" spans="1:13" x14ac:dyDescent="0.25">
      <c r="A901">
        <v>20080001</v>
      </c>
      <c r="B901" t="s">
        <v>422</v>
      </c>
      <c r="C901" t="s">
        <v>8281</v>
      </c>
      <c r="D901" t="s">
        <v>13194</v>
      </c>
      <c r="E901" t="s">
        <v>7439</v>
      </c>
      <c r="F901" s="31">
        <v>32.18</v>
      </c>
      <c r="G901" s="31">
        <v>1638.3887999999999</v>
      </c>
      <c r="H901" s="31">
        <v>0</v>
      </c>
      <c r="I901" s="31">
        <v>0</v>
      </c>
      <c r="J901" s="31">
        <v>0</v>
      </c>
      <c r="K901" s="31">
        <v>0</v>
      </c>
      <c r="L901" s="31">
        <v>0</v>
      </c>
      <c r="M901" s="31">
        <v>1638</v>
      </c>
    </row>
    <row r="902" spans="1:13" x14ac:dyDescent="0.25">
      <c r="A902" t="s">
        <v>16467</v>
      </c>
      <c r="F902" s="31">
        <v>2310.8800000000006</v>
      </c>
      <c r="G902" s="31">
        <v>94702.089000000022</v>
      </c>
      <c r="H902" s="31">
        <v>614</v>
      </c>
      <c r="I902" s="31">
        <v>0</v>
      </c>
      <c r="J902" s="31">
        <v>0</v>
      </c>
      <c r="K902" s="31">
        <v>0</v>
      </c>
      <c r="L902" s="31">
        <v>0</v>
      </c>
      <c r="M902" s="31">
        <v>94089</v>
      </c>
    </row>
    <row r="903" spans="1:13" x14ac:dyDescent="0.25">
      <c r="A903">
        <v>20080006</v>
      </c>
      <c r="B903" t="s">
        <v>0</v>
      </c>
      <c r="C903" t="s">
        <v>10259</v>
      </c>
      <c r="D903" t="s">
        <v>10305</v>
      </c>
      <c r="E903" t="s">
        <v>7415</v>
      </c>
      <c r="F903" s="31">
        <v>292.3</v>
      </c>
      <c r="G903" s="31">
        <v>11260.617399999999</v>
      </c>
      <c r="H903" s="31">
        <v>0</v>
      </c>
      <c r="I903" s="31">
        <v>0</v>
      </c>
      <c r="J903" s="31">
        <v>0</v>
      </c>
      <c r="K903" s="31">
        <v>0</v>
      </c>
      <c r="L903" s="31">
        <v>0</v>
      </c>
      <c r="M903" s="31">
        <v>11261</v>
      </c>
    </row>
    <row r="904" spans="1:13" x14ac:dyDescent="0.25">
      <c r="A904">
        <v>20080006</v>
      </c>
      <c r="B904" t="s">
        <v>1</v>
      </c>
      <c r="C904" t="s">
        <v>10260</v>
      </c>
      <c r="D904" t="s">
        <v>12514</v>
      </c>
      <c r="E904" t="s">
        <v>7479</v>
      </c>
      <c r="F904" s="31">
        <v>1540.42</v>
      </c>
      <c r="G904" s="31">
        <v>57874.378700000008</v>
      </c>
      <c r="H904" s="31">
        <v>0</v>
      </c>
      <c r="I904" s="31">
        <v>0</v>
      </c>
      <c r="J904" s="31">
        <v>0</v>
      </c>
      <c r="K904" s="31">
        <v>0</v>
      </c>
      <c r="L904" s="31">
        <v>0</v>
      </c>
      <c r="M904" s="31">
        <v>57874</v>
      </c>
    </row>
    <row r="905" spans="1:13" x14ac:dyDescent="0.25">
      <c r="A905" t="s">
        <v>16468</v>
      </c>
      <c r="F905" s="31">
        <v>1832.72</v>
      </c>
      <c r="G905" s="31">
        <v>69134.996100000004</v>
      </c>
      <c r="H905" s="31">
        <v>0</v>
      </c>
      <c r="I905" s="31">
        <v>0</v>
      </c>
      <c r="J905" s="31">
        <v>0</v>
      </c>
      <c r="K905" s="31">
        <v>0</v>
      </c>
      <c r="L905" s="31">
        <v>0</v>
      </c>
      <c r="M905" s="31">
        <v>69135</v>
      </c>
    </row>
    <row r="906" spans="1:13" x14ac:dyDescent="0.25">
      <c r="A906">
        <v>20080007</v>
      </c>
      <c r="B906" t="s">
        <v>17</v>
      </c>
      <c r="C906" t="s">
        <v>152</v>
      </c>
      <c r="D906" t="s">
        <v>7460</v>
      </c>
      <c r="E906" t="s">
        <v>7479</v>
      </c>
      <c r="F906" s="31">
        <v>332.4</v>
      </c>
      <c r="G906" s="31">
        <v>12950.8433</v>
      </c>
      <c r="H906" s="31">
        <v>0</v>
      </c>
      <c r="I906" s="31">
        <v>0</v>
      </c>
      <c r="J906" s="31">
        <v>0</v>
      </c>
      <c r="K906" s="31">
        <v>0</v>
      </c>
      <c r="L906" s="31">
        <v>720.72999999999593</v>
      </c>
      <c r="M906" s="31">
        <v>12230</v>
      </c>
    </row>
    <row r="907" spans="1:13" x14ac:dyDescent="0.25">
      <c r="A907">
        <v>20080007</v>
      </c>
      <c r="B907" t="s">
        <v>0</v>
      </c>
      <c r="C907" t="s">
        <v>7442</v>
      </c>
      <c r="D907" t="s">
        <v>7461</v>
      </c>
      <c r="E907" t="s">
        <v>7440</v>
      </c>
      <c r="F907" s="31">
        <v>133.47999999999999</v>
      </c>
      <c r="G907" s="31">
        <v>5414.0054999999993</v>
      </c>
      <c r="H907" s="31">
        <v>0</v>
      </c>
      <c r="I907" s="31">
        <v>0</v>
      </c>
      <c r="J907" s="31">
        <v>0</v>
      </c>
      <c r="K907" s="31">
        <v>0</v>
      </c>
      <c r="L907" s="31">
        <v>0</v>
      </c>
      <c r="M907" s="31">
        <v>5414</v>
      </c>
    </row>
    <row r="908" spans="1:13" x14ac:dyDescent="0.25">
      <c r="A908">
        <v>20080007</v>
      </c>
      <c r="B908" t="s">
        <v>23</v>
      </c>
      <c r="C908" t="s">
        <v>7451</v>
      </c>
      <c r="D908" t="s">
        <v>7470</v>
      </c>
      <c r="E908" t="s">
        <v>7480</v>
      </c>
      <c r="F908" s="31">
        <v>16.54</v>
      </c>
      <c r="G908" s="31">
        <v>656.24</v>
      </c>
      <c r="H908" s="31">
        <v>0</v>
      </c>
      <c r="I908" s="31">
        <v>0</v>
      </c>
      <c r="J908" s="31">
        <v>0</v>
      </c>
      <c r="K908" s="31">
        <v>0</v>
      </c>
      <c r="L908" s="31">
        <v>0</v>
      </c>
      <c r="M908" s="31">
        <v>656</v>
      </c>
    </row>
    <row r="909" spans="1:13" x14ac:dyDescent="0.25">
      <c r="A909">
        <v>20080007</v>
      </c>
      <c r="B909" t="s">
        <v>6</v>
      </c>
      <c r="C909" t="s">
        <v>8707</v>
      </c>
      <c r="D909" t="s">
        <v>7695</v>
      </c>
      <c r="E909" t="s">
        <v>7705</v>
      </c>
      <c r="F909" s="31">
        <v>63.410000000000004</v>
      </c>
      <c r="G909" s="31">
        <v>2537.4262000000003</v>
      </c>
      <c r="H909" s="31">
        <v>0</v>
      </c>
      <c r="I909" s="31">
        <v>0</v>
      </c>
      <c r="J909" s="31">
        <v>0</v>
      </c>
      <c r="K909" s="31">
        <v>0</v>
      </c>
      <c r="L909" s="31">
        <v>0</v>
      </c>
      <c r="M909" s="31">
        <v>2537</v>
      </c>
    </row>
    <row r="910" spans="1:13" x14ac:dyDescent="0.25">
      <c r="A910">
        <v>20080007</v>
      </c>
      <c r="B910" t="s">
        <v>31</v>
      </c>
      <c r="C910" t="s">
        <v>8024</v>
      </c>
      <c r="D910" t="s">
        <v>7696</v>
      </c>
      <c r="E910" t="s">
        <v>275</v>
      </c>
      <c r="F910" s="31">
        <v>2.3199999999999998</v>
      </c>
      <c r="G910" s="31">
        <v>92.8</v>
      </c>
      <c r="H910" s="31">
        <v>0</v>
      </c>
      <c r="I910" s="31">
        <v>0</v>
      </c>
      <c r="J910" s="31">
        <v>0</v>
      </c>
      <c r="K910" s="31">
        <v>0</v>
      </c>
      <c r="L910" s="31">
        <v>0</v>
      </c>
      <c r="M910" s="31">
        <v>93</v>
      </c>
    </row>
    <row r="911" spans="1:13" x14ac:dyDescent="0.25">
      <c r="A911">
        <v>20080007</v>
      </c>
      <c r="B911" t="s">
        <v>422</v>
      </c>
      <c r="C911" t="s">
        <v>7754</v>
      </c>
      <c r="D911" t="s">
        <v>7801</v>
      </c>
      <c r="E911" t="s">
        <v>7440</v>
      </c>
      <c r="F911" s="31">
        <v>122.94</v>
      </c>
      <c r="G911" s="31">
        <v>4980.1830000000009</v>
      </c>
      <c r="H911" s="31">
        <v>0</v>
      </c>
      <c r="I911" s="31">
        <v>0</v>
      </c>
      <c r="J911" s="31">
        <v>0</v>
      </c>
      <c r="K911" s="31">
        <v>0</v>
      </c>
      <c r="L911" s="31">
        <v>0</v>
      </c>
      <c r="M911" s="31">
        <v>4980</v>
      </c>
    </row>
    <row r="912" spans="1:13" x14ac:dyDescent="0.25">
      <c r="A912">
        <v>20080007</v>
      </c>
      <c r="B912" t="s">
        <v>33</v>
      </c>
      <c r="C912" t="s">
        <v>7757</v>
      </c>
      <c r="D912" t="s">
        <v>7804</v>
      </c>
      <c r="E912" t="s">
        <v>7704</v>
      </c>
      <c r="F912" s="31">
        <v>141.66000000000003</v>
      </c>
      <c r="G912" s="31">
        <v>5634.78</v>
      </c>
      <c r="H912" s="31">
        <v>0</v>
      </c>
      <c r="I912" s="31">
        <v>0</v>
      </c>
      <c r="J912" s="31">
        <v>0</v>
      </c>
      <c r="K912" s="31">
        <v>0</v>
      </c>
      <c r="L912" s="31">
        <v>0</v>
      </c>
      <c r="M912" s="31">
        <v>5635</v>
      </c>
    </row>
    <row r="913" spans="1:13" x14ac:dyDescent="0.25">
      <c r="A913">
        <v>20080007</v>
      </c>
      <c r="B913" t="s">
        <v>10</v>
      </c>
      <c r="C913" t="s">
        <v>7759</v>
      </c>
      <c r="D913" t="s">
        <v>7806</v>
      </c>
      <c r="E913" t="s">
        <v>7415</v>
      </c>
      <c r="F913" s="31">
        <v>29.95</v>
      </c>
      <c r="G913" s="31">
        <v>1178.46</v>
      </c>
      <c r="H913" s="31">
        <v>0</v>
      </c>
      <c r="I913" s="31">
        <v>0</v>
      </c>
      <c r="J913" s="31">
        <v>0</v>
      </c>
      <c r="K913" s="31">
        <v>0</v>
      </c>
      <c r="L913" s="31">
        <v>0</v>
      </c>
      <c r="M913" s="31">
        <v>1178</v>
      </c>
    </row>
    <row r="914" spans="1:13" x14ac:dyDescent="0.25">
      <c r="A914">
        <v>20080007</v>
      </c>
      <c r="B914" t="s">
        <v>12</v>
      </c>
      <c r="C914" t="s">
        <v>7915</v>
      </c>
      <c r="D914" t="s">
        <v>7947</v>
      </c>
      <c r="E914" t="s">
        <v>7481</v>
      </c>
      <c r="F914" s="31">
        <v>134.36000000000001</v>
      </c>
      <c r="G914" s="31">
        <v>5491.31</v>
      </c>
      <c r="H914" s="31">
        <v>0</v>
      </c>
      <c r="I914" s="31">
        <v>0</v>
      </c>
      <c r="J914" s="31">
        <v>0</v>
      </c>
      <c r="K914" s="31">
        <v>0</v>
      </c>
      <c r="L914" s="31">
        <v>0</v>
      </c>
      <c r="M914" s="31">
        <v>5491</v>
      </c>
    </row>
    <row r="915" spans="1:13" x14ac:dyDescent="0.25">
      <c r="A915">
        <v>20080007</v>
      </c>
      <c r="B915" t="s">
        <v>35</v>
      </c>
      <c r="C915" t="s">
        <v>1079</v>
      </c>
      <c r="D915" t="s">
        <v>7948</v>
      </c>
      <c r="E915" t="s">
        <v>7440</v>
      </c>
      <c r="F915" s="31">
        <v>32.480000000000004</v>
      </c>
      <c r="G915" s="31">
        <v>1260.9784</v>
      </c>
      <c r="H915" s="31">
        <v>0</v>
      </c>
      <c r="I915" s="31">
        <v>0</v>
      </c>
      <c r="J915" s="31">
        <v>0</v>
      </c>
      <c r="K915" s="31">
        <v>0</v>
      </c>
      <c r="L915" s="31">
        <v>0</v>
      </c>
      <c r="M915" s="31">
        <v>1261</v>
      </c>
    </row>
    <row r="916" spans="1:13" x14ac:dyDescent="0.25">
      <c r="A916">
        <v>20080007</v>
      </c>
      <c r="B916" t="s">
        <v>14</v>
      </c>
      <c r="C916" t="s">
        <v>7916</v>
      </c>
      <c r="D916" t="s">
        <v>7949</v>
      </c>
      <c r="E916" t="s">
        <v>7481</v>
      </c>
      <c r="F916" s="31">
        <v>18.809999999999999</v>
      </c>
      <c r="G916" s="31">
        <v>866.53800000000001</v>
      </c>
      <c r="H916" s="31">
        <v>0</v>
      </c>
      <c r="I916" s="31">
        <v>0</v>
      </c>
      <c r="J916" s="31">
        <v>0</v>
      </c>
      <c r="K916" s="31">
        <v>0</v>
      </c>
      <c r="L916" s="31">
        <v>0</v>
      </c>
      <c r="M916" s="31">
        <v>867</v>
      </c>
    </row>
    <row r="917" spans="1:13" x14ac:dyDescent="0.25">
      <c r="A917">
        <v>20080007</v>
      </c>
      <c r="B917" t="s">
        <v>423</v>
      </c>
      <c r="C917" t="s">
        <v>7921</v>
      </c>
      <c r="D917" t="s">
        <v>7954</v>
      </c>
      <c r="E917" t="s">
        <v>7415</v>
      </c>
      <c r="F917" s="31">
        <v>77.569999999999993</v>
      </c>
      <c r="G917" s="31">
        <v>3167.2924999999996</v>
      </c>
      <c r="H917" s="31">
        <v>0</v>
      </c>
      <c r="I917" s="31">
        <v>0</v>
      </c>
      <c r="J917" s="31">
        <v>0</v>
      </c>
      <c r="K917" s="31">
        <v>0</v>
      </c>
      <c r="L917" s="31">
        <v>0</v>
      </c>
      <c r="M917" s="31">
        <v>3167</v>
      </c>
    </row>
    <row r="918" spans="1:13" x14ac:dyDescent="0.25">
      <c r="A918">
        <v>20080007</v>
      </c>
      <c r="B918" t="s">
        <v>425</v>
      </c>
      <c r="C918" t="s">
        <v>8061</v>
      </c>
      <c r="D918" t="s">
        <v>8107</v>
      </c>
      <c r="E918" t="s">
        <v>7415</v>
      </c>
      <c r="F918" s="31">
        <v>72.580000000000013</v>
      </c>
      <c r="G918" s="31">
        <v>3001.4024999999997</v>
      </c>
      <c r="H918" s="31">
        <v>0</v>
      </c>
      <c r="I918" s="31">
        <v>0</v>
      </c>
      <c r="J918" s="31">
        <v>0</v>
      </c>
      <c r="K918" s="31">
        <v>0</v>
      </c>
      <c r="L918" s="31">
        <v>0</v>
      </c>
      <c r="M918" s="31">
        <v>3001</v>
      </c>
    </row>
    <row r="919" spans="1:13" x14ac:dyDescent="0.25">
      <c r="A919">
        <v>20080007</v>
      </c>
      <c r="B919" t="s">
        <v>130</v>
      </c>
      <c r="C919" t="s">
        <v>8063</v>
      </c>
      <c r="D919" t="s">
        <v>8109</v>
      </c>
      <c r="E919" t="s">
        <v>8026</v>
      </c>
      <c r="F919" s="31">
        <v>12.25</v>
      </c>
      <c r="G919" s="31">
        <v>456.26479999999998</v>
      </c>
      <c r="H919" s="31">
        <v>0</v>
      </c>
      <c r="I919" s="31">
        <v>0</v>
      </c>
      <c r="J919" s="31">
        <v>0</v>
      </c>
      <c r="K919" s="31">
        <v>0</v>
      </c>
      <c r="L919" s="31">
        <v>0</v>
      </c>
      <c r="M919" s="31">
        <v>456</v>
      </c>
    </row>
    <row r="920" spans="1:13" x14ac:dyDescent="0.25">
      <c r="A920">
        <v>20080007</v>
      </c>
      <c r="B920" t="s">
        <v>427</v>
      </c>
      <c r="C920" t="s">
        <v>8223</v>
      </c>
      <c r="D920" t="s">
        <v>8257</v>
      </c>
      <c r="E920" t="s">
        <v>275</v>
      </c>
      <c r="F920" s="31">
        <v>32.699999999999996</v>
      </c>
      <c r="G920" s="31">
        <v>1329.8125</v>
      </c>
      <c r="H920" s="31">
        <v>0</v>
      </c>
      <c r="I920" s="31">
        <v>0</v>
      </c>
      <c r="J920" s="31">
        <v>0</v>
      </c>
      <c r="K920" s="31">
        <v>0</v>
      </c>
      <c r="L920" s="31">
        <v>0</v>
      </c>
      <c r="M920" s="31">
        <v>1330</v>
      </c>
    </row>
    <row r="921" spans="1:13" x14ac:dyDescent="0.25">
      <c r="A921">
        <v>20080007</v>
      </c>
      <c r="B921" t="s">
        <v>952</v>
      </c>
      <c r="C921" t="s">
        <v>8226</v>
      </c>
      <c r="D921" t="s">
        <v>8261</v>
      </c>
      <c r="E921" t="s">
        <v>7415</v>
      </c>
      <c r="F921" s="31">
        <v>39.729999999999997</v>
      </c>
      <c r="G921" s="31">
        <v>1580.3028000000002</v>
      </c>
      <c r="H921" s="31">
        <v>0</v>
      </c>
      <c r="I921" s="31">
        <v>0</v>
      </c>
      <c r="J921" s="31">
        <v>0</v>
      </c>
      <c r="K921" s="31">
        <v>0</v>
      </c>
      <c r="L921" s="31">
        <v>0</v>
      </c>
      <c r="M921" s="31">
        <v>1580</v>
      </c>
    </row>
    <row r="922" spans="1:13" x14ac:dyDescent="0.25">
      <c r="A922">
        <v>20080007</v>
      </c>
      <c r="B922" t="s">
        <v>1061</v>
      </c>
      <c r="C922" t="s">
        <v>8338</v>
      </c>
      <c r="D922" t="s">
        <v>8349</v>
      </c>
      <c r="E922" t="s">
        <v>7480</v>
      </c>
      <c r="F922" s="31">
        <v>59.510000000000005</v>
      </c>
      <c r="G922" s="31">
        <v>2373.1750000000002</v>
      </c>
      <c r="H922" s="31">
        <v>0</v>
      </c>
      <c r="I922" s="31">
        <v>0</v>
      </c>
      <c r="J922" s="31">
        <v>0</v>
      </c>
      <c r="K922" s="31">
        <v>0</v>
      </c>
      <c r="L922" s="31">
        <v>0</v>
      </c>
      <c r="M922" s="31">
        <v>2373</v>
      </c>
    </row>
    <row r="923" spans="1:13" x14ac:dyDescent="0.25">
      <c r="A923">
        <v>20080007</v>
      </c>
      <c r="B923" t="s">
        <v>1346</v>
      </c>
      <c r="C923" t="s">
        <v>7982</v>
      </c>
      <c r="D923" t="s">
        <v>8875</v>
      </c>
      <c r="E923" t="s">
        <v>7414</v>
      </c>
      <c r="F923" s="31">
        <v>0.96</v>
      </c>
      <c r="G923" s="31">
        <v>39.36</v>
      </c>
      <c r="H923" s="31">
        <v>0</v>
      </c>
      <c r="I923" s="31">
        <v>0</v>
      </c>
      <c r="J923" s="31">
        <v>0</v>
      </c>
      <c r="K923" s="31">
        <v>0</v>
      </c>
      <c r="L923" s="31">
        <v>0</v>
      </c>
      <c r="M923" s="31">
        <v>39</v>
      </c>
    </row>
    <row r="924" spans="1:13" x14ac:dyDescent="0.25">
      <c r="A924">
        <v>20080007</v>
      </c>
      <c r="B924" t="s">
        <v>1850</v>
      </c>
      <c r="C924" t="s">
        <v>8815</v>
      </c>
      <c r="D924" t="s">
        <v>8878</v>
      </c>
      <c r="E924" t="s">
        <v>7415</v>
      </c>
      <c r="F924" s="31">
        <v>44.22</v>
      </c>
      <c r="G924" s="31">
        <v>1668.7</v>
      </c>
      <c r="H924" s="31">
        <v>0</v>
      </c>
      <c r="I924" s="31">
        <v>0</v>
      </c>
      <c r="J924" s="31">
        <v>0</v>
      </c>
      <c r="K924" s="31">
        <v>0</v>
      </c>
      <c r="L924" s="31">
        <v>0</v>
      </c>
      <c r="M924" s="31">
        <v>1669</v>
      </c>
    </row>
    <row r="925" spans="1:13" x14ac:dyDescent="0.25">
      <c r="A925">
        <v>20080007</v>
      </c>
      <c r="B925" t="s">
        <v>2490</v>
      </c>
      <c r="C925" t="s">
        <v>7286</v>
      </c>
      <c r="D925" t="s">
        <v>9031</v>
      </c>
      <c r="E925" t="s">
        <v>7481</v>
      </c>
      <c r="F925" s="31">
        <v>36.06</v>
      </c>
      <c r="G925" s="31">
        <v>1427.4885000000002</v>
      </c>
      <c r="H925" s="31">
        <v>0</v>
      </c>
      <c r="I925" s="31">
        <v>0</v>
      </c>
      <c r="J925" s="31">
        <v>0</v>
      </c>
      <c r="K925" s="31">
        <v>0</v>
      </c>
      <c r="L925" s="31">
        <v>0</v>
      </c>
      <c r="M925" s="31">
        <v>1427</v>
      </c>
    </row>
    <row r="926" spans="1:13" x14ac:dyDescent="0.25">
      <c r="A926">
        <v>20080007</v>
      </c>
      <c r="B926" t="s">
        <v>3415</v>
      </c>
      <c r="C926" t="s">
        <v>8705</v>
      </c>
      <c r="D926" t="s">
        <v>9918</v>
      </c>
      <c r="E926" t="s">
        <v>7704</v>
      </c>
      <c r="F926" s="31">
        <v>26.24</v>
      </c>
      <c r="G926" s="31">
        <v>995.09109999999998</v>
      </c>
      <c r="H926" s="31">
        <v>0</v>
      </c>
      <c r="I926" s="31">
        <v>0</v>
      </c>
      <c r="J926" s="31">
        <v>0</v>
      </c>
      <c r="K926" s="31">
        <v>0</v>
      </c>
      <c r="L926" s="31">
        <v>0</v>
      </c>
      <c r="M926" s="31">
        <v>995</v>
      </c>
    </row>
    <row r="927" spans="1:13" x14ac:dyDescent="0.25">
      <c r="A927">
        <v>20080007</v>
      </c>
      <c r="B927" t="s">
        <v>3465</v>
      </c>
      <c r="C927" t="s">
        <v>8291</v>
      </c>
      <c r="D927" t="s">
        <v>10859</v>
      </c>
      <c r="E927" t="s">
        <v>7416</v>
      </c>
      <c r="F927" s="31">
        <v>90.49</v>
      </c>
      <c r="G927" s="31">
        <v>3841.8325</v>
      </c>
      <c r="H927" s="31">
        <v>0</v>
      </c>
      <c r="I927" s="31">
        <v>0</v>
      </c>
      <c r="J927" s="31">
        <v>0</v>
      </c>
      <c r="K927" s="31">
        <v>0</v>
      </c>
      <c r="L927" s="31">
        <v>0</v>
      </c>
      <c r="M927" s="31">
        <v>3842</v>
      </c>
    </row>
    <row r="928" spans="1:13" x14ac:dyDescent="0.25">
      <c r="A928">
        <v>20080007</v>
      </c>
      <c r="B928" t="s">
        <v>3577</v>
      </c>
      <c r="C928" t="s">
        <v>8273</v>
      </c>
      <c r="D928" t="s">
        <v>11006</v>
      </c>
      <c r="E928" t="s">
        <v>7415</v>
      </c>
      <c r="F928" s="31">
        <v>65.559999999999988</v>
      </c>
      <c r="G928" s="31">
        <v>2683.0655999999999</v>
      </c>
      <c r="H928" s="31">
        <v>0</v>
      </c>
      <c r="I928" s="31">
        <v>0</v>
      </c>
      <c r="J928" s="31">
        <v>0</v>
      </c>
      <c r="K928" s="31">
        <v>0</v>
      </c>
      <c r="L928" s="31">
        <v>0</v>
      </c>
      <c r="M928" s="31">
        <v>2683</v>
      </c>
    </row>
    <row r="929" spans="1:13" x14ac:dyDescent="0.25">
      <c r="A929">
        <v>20080007</v>
      </c>
      <c r="B929" t="s">
        <v>3578</v>
      </c>
      <c r="C929" t="s">
        <v>10827</v>
      </c>
      <c r="D929" t="s">
        <v>10860</v>
      </c>
      <c r="E929" t="s">
        <v>7704</v>
      </c>
      <c r="F929" s="31">
        <v>89.550000000000011</v>
      </c>
      <c r="G929" s="31">
        <v>3614.2258000000006</v>
      </c>
      <c r="H929" s="31">
        <v>0</v>
      </c>
      <c r="I929" s="31">
        <v>0</v>
      </c>
      <c r="J929" s="31">
        <v>0</v>
      </c>
      <c r="K929" s="31">
        <v>0</v>
      </c>
      <c r="L929" s="31">
        <v>0</v>
      </c>
      <c r="M929" s="31">
        <v>3614</v>
      </c>
    </row>
    <row r="930" spans="1:13" x14ac:dyDescent="0.25">
      <c r="A930">
        <v>20080007</v>
      </c>
      <c r="B930" t="s">
        <v>3653</v>
      </c>
      <c r="C930" t="s">
        <v>148</v>
      </c>
      <c r="D930" t="s">
        <v>10862</v>
      </c>
      <c r="E930" t="s">
        <v>7479</v>
      </c>
      <c r="F930" s="31">
        <v>173.04999999999998</v>
      </c>
      <c r="G930" s="31">
        <v>6931.8725000000004</v>
      </c>
      <c r="H930" s="31">
        <v>0</v>
      </c>
      <c r="I930" s="31">
        <v>0</v>
      </c>
      <c r="J930" s="31">
        <v>0</v>
      </c>
      <c r="K930" s="31">
        <v>0</v>
      </c>
      <c r="L930" s="31">
        <v>0</v>
      </c>
      <c r="M930" s="31">
        <v>6932</v>
      </c>
    </row>
    <row r="931" spans="1:13" x14ac:dyDescent="0.25">
      <c r="A931">
        <v>20080007</v>
      </c>
      <c r="B931" t="s">
        <v>3868</v>
      </c>
      <c r="C931" t="s">
        <v>11126</v>
      </c>
      <c r="D931" t="s">
        <v>11157</v>
      </c>
      <c r="E931" t="s">
        <v>7595</v>
      </c>
      <c r="F931" s="31">
        <v>3.31</v>
      </c>
      <c r="G931" s="31">
        <v>125.78</v>
      </c>
      <c r="H931" s="31">
        <v>0</v>
      </c>
      <c r="I931" s="31">
        <v>0</v>
      </c>
      <c r="J931" s="31">
        <v>0</v>
      </c>
      <c r="K931" s="31">
        <v>0</v>
      </c>
      <c r="L931" s="31">
        <v>0</v>
      </c>
      <c r="M931" s="31">
        <v>126</v>
      </c>
    </row>
    <row r="932" spans="1:13" x14ac:dyDescent="0.25">
      <c r="A932">
        <v>20080007</v>
      </c>
      <c r="B932" t="s">
        <v>5389</v>
      </c>
      <c r="C932" t="s">
        <v>12747</v>
      </c>
      <c r="D932" t="s">
        <v>12799</v>
      </c>
      <c r="E932" t="s">
        <v>7415</v>
      </c>
      <c r="F932" s="31">
        <v>21.28</v>
      </c>
      <c r="G932" s="31">
        <v>848.68000000000006</v>
      </c>
      <c r="H932" s="31">
        <v>0</v>
      </c>
      <c r="I932" s="31">
        <v>0</v>
      </c>
      <c r="J932" s="31">
        <v>0</v>
      </c>
      <c r="K932" s="31">
        <v>0</v>
      </c>
      <c r="L932" s="31">
        <v>0</v>
      </c>
      <c r="M932" s="31">
        <v>849</v>
      </c>
    </row>
    <row r="933" spans="1:13" x14ac:dyDescent="0.25">
      <c r="A933">
        <v>20080007</v>
      </c>
      <c r="B933" t="s">
        <v>5390</v>
      </c>
      <c r="C933" t="s">
        <v>12310</v>
      </c>
      <c r="D933" t="s">
        <v>12800</v>
      </c>
      <c r="E933" t="s">
        <v>5245</v>
      </c>
      <c r="F933" s="31">
        <v>23.14</v>
      </c>
      <c r="G933" s="31">
        <v>869.22580000000005</v>
      </c>
      <c r="H933" s="31">
        <v>0</v>
      </c>
      <c r="I933" s="31">
        <v>0</v>
      </c>
      <c r="J933" s="31">
        <v>0</v>
      </c>
      <c r="K933" s="31">
        <v>0</v>
      </c>
      <c r="L933" s="31">
        <v>0</v>
      </c>
      <c r="M933" s="31">
        <v>869</v>
      </c>
    </row>
    <row r="934" spans="1:13" x14ac:dyDescent="0.25">
      <c r="A934">
        <v>20080007</v>
      </c>
      <c r="B934" t="s">
        <v>5391</v>
      </c>
      <c r="C934" t="s">
        <v>9004</v>
      </c>
      <c r="D934" t="s">
        <v>13090</v>
      </c>
      <c r="E934" t="s">
        <v>7440</v>
      </c>
      <c r="F934" s="31">
        <v>65</v>
      </c>
      <c r="G934" s="31">
        <v>2573.0368000000003</v>
      </c>
      <c r="H934" s="31">
        <v>0</v>
      </c>
      <c r="I934" s="31">
        <v>0</v>
      </c>
      <c r="J934" s="31">
        <v>0</v>
      </c>
      <c r="K934" s="31">
        <v>0</v>
      </c>
      <c r="L934" s="31">
        <v>0</v>
      </c>
      <c r="M934" s="31">
        <v>2573</v>
      </c>
    </row>
    <row r="935" spans="1:13" x14ac:dyDescent="0.25">
      <c r="A935">
        <v>20080007</v>
      </c>
      <c r="B935" t="s">
        <v>6080</v>
      </c>
      <c r="C935" t="s">
        <v>13515</v>
      </c>
      <c r="D935" t="s">
        <v>13546</v>
      </c>
      <c r="E935" t="s">
        <v>7416</v>
      </c>
      <c r="F935" s="31">
        <v>41.1</v>
      </c>
      <c r="G935" s="31">
        <v>1572.35</v>
      </c>
      <c r="H935" s="31">
        <v>0</v>
      </c>
      <c r="I935" s="31">
        <v>0</v>
      </c>
      <c r="J935" s="31">
        <v>0</v>
      </c>
      <c r="K935" s="31">
        <v>0</v>
      </c>
      <c r="L935" s="31">
        <v>0</v>
      </c>
      <c r="M935" s="31">
        <v>1572</v>
      </c>
    </row>
    <row r="936" spans="1:13" x14ac:dyDescent="0.25">
      <c r="A936">
        <v>20080007</v>
      </c>
      <c r="B936" t="s">
        <v>6533</v>
      </c>
      <c r="C936" t="s">
        <v>13801</v>
      </c>
      <c r="D936" t="s">
        <v>13815</v>
      </c>
      <c r="E936" t="s">
        <v>7705</v>
      </c>
      <c r="F936" s="31">
        <v>16.82</v>
      </c>
      <c r="G936" s="31">
        <v>625.89850000000001</v>
      </c>
      <c r="H936" s="31">
        <v>0</v>
      </c>
      <c r="I936" s="31">
        <v>0</v>
      </c>
      <c r="J936" s="31">
        <v>0</v>
      </c>
      <c r="K936" s="31">
        <v>0</v>
      </c>
      <c r="L936" s="31">
        <v>0</v>
      </c>
      <c r="M936" s="31">
        <v>626</v>
      </c>
    </row>
    <row r="937" spans="1:13" x14ac:dyDescent="0.25">
      <c r="A937">
        <v>20080007</v>
      </c>
      <c r="B937" t="s">
        <v>6981</v>
      </c>
      <c r="C937" t="s">
        <v>14055</v>
      </c>
      <c r="D937" t="s">
        <v>14095</v>
      </c>
      <c r="E937" t="s">
        <v>7415</v>
      </c>
      <c r="F937" s="31">
        <v>45.78</v>
      </c>
      <c r="G937" s="31">
        <v>1805.4974999999997</v>
      </c>
      <c r="H937" s="31">
        <v>0</v>
      </c>
      <c r="I937" s="31">
        <v>0</v>
      </c>
      <c r="J937" s="31">
        <v>0</v>
      </c>
      <c r="K937" s="31">
        <v>0</v>
      </c>
      <c r="L937" s="31">
        <v>0</v>
      </c>
      <c r="M937" s="31">
        <v>1805</v>
      </c>
    </row>
    <row r="938" spans="1:13" x14ac:dyDescent="0.25">
      <c r="A938">
        <v>20080007</v>
      </c>
      <c r="B938" t="s">
        <v>6873</v>
      </c>
      <c r="C938" t="s">
        <v>13953</v>
      </c>
      <c r="D938" t="s">
        <v>13973</v>
      </c>
      <c r="E938" t="s">
        <v>7481</v>
      </c>
      <c r="F938" s="31">
        <v>66.27000000000001</v>
      </c>
      <c r="G938" s="31">
        <v>2610.7685000000001</v>
      </c>
      <c r="H938" s="31">
        <v>0</v>
      </c>
      <c r="I938" s="31">
        <v>0</v>
      </c>
      <c r="J938" s="31">
        <v>0</v>
      </c>
      <c r="K938" s="31">
        <v>0</v>
      </c>
      <c r="L938" s="31">
        <v>0</v>
      </c>
      <c r="M938" s="31">
        <v>2611</v>
      </c>
    </row>
    <row r="939" spans="1:13" x14ac:dyDescent="0.25">
      <c r="A939">
        <v>20080007</v>
      </c>
      <c r="B939" t="s">
        <v>7262</v>
      </c>
      <c r="C939" t="s">
        <v>14056</v>
      </c>
      <c r="D939" t="s">
        <v>14096</v>
      </c>
      <c r="E939" t="s">
        <v>7415</v>
      </c>
      <c r="F939" s="31">
        <v>62.64</v>
      </c>
      <c r="G939" s="31">
        <v>2503.7860999999998</v>
      </c>
      <c r="H939" s="31">
        <v>0</v>
      </c>
      <c r="I939" s="31">
        <v>0</v>
      </c>
      <c r="J939" s="31">
        <v>0</v>
      </c>
      <c r="K939" s="31">
        <v>0</v>
      </c>
      <c r="L939" s="31">
        <v>0</v>
      </c>
      <c r="M939" s="31">
        <v>2504</v>
      </c>
    </row>
    <row r="940" spans="1:13" x14ac:dyDescent="0.25">
      <c r="A940">
        <v>20080007</v>
      </c>
      <c r="B940" t="s">
        <v>12391</v>
      </c>
      <c r="C940" t="s">
        <v>13714</v>
      </c>
      <c r="D940" t="s">
        <v>13738</v>
      </c>
      <c r="E940" t="s">
        <v>7415</v>
      </c>
      <c r="F940" s="31">
        <v>55.419999999999995</v>
      </c>
      <c r="G940" s="31">
        <v>2149.6219000000001</v>
      </c>
      <c r="H940" s="31">
        <v>0</v>
      </c>
      <c r="I940" s="31">
        <v>0</v>
      </c>
      <c r="J940" s="31">
        <v>0</v>
      </c>
      <c r="K940" s="31">
        <v>0</v>
      </c>
      <c r="L940" s="31">
        <v>0</v>
      </c>
      <c r="M940" s="31">
        <v>2150</v>
      </c>
    </row>
    <row r="941" spans="1:13" x14ac:dyDescent="0.25">
      <c r="A941">
        <v>20080007</v>
      </c>
      <c r="B941" t="s">
        <v>7374</v>
      </c>
      <c r="C941" t="s">
        <v>9012</v>
      </c>
      <c r="D941" t="s">
        <v>14178</v>
      </c>
      <c r="E941" t="s">
        <v>7415</v>
      </c>
      <c r="F941" s="31">
        <v>44.97</v>
      </c>
      <c r="G941" s="31">
        <v>1686.2249999999999</v>
      </c>
      <c r="H941" s="31">
        <v>0</v>
      </c>
      <c r="I941" s="31">
        <v>0</v>
      </c>
      <c r="J941" s="31">
        <v>0</v>
      </c>
      <c r="K941" s="31">
        <v>0</v>
      </c>
      <c r="L941" s="31">
        <v>0</v>
      </c>
      <c r="M941" s="31">
        <v>1686</v>
      </c>
    </row>
    <row r="942" spans="1:13" x14ac:dyDescent="0.25">
      <c r="A942">
        <v>20080007</v>
      </c>
      <c r="B942" t="s">
        <v>7375</v>
      </c>
      <c r="C942" t="s">
        <v>6992</v>
      </c>
      <c r="D942" t="s">
        <v>14179</v>
      </c>
      <c r="E942" t="s">
        <v>7416</v>
      </c>
      <c r="F942" s="31">
        <v>23.910000000000004</v>
      </c>
      <c r="G942" s="31">
        <v>897.78000000000009</v>
      </c>
      <c r="H942" s="31">
        <v>0</v>
      </c>
      <c r="I942" s="31">
        <v>0</v>
      </c>
      <c r="J942" s="31">
        <v>0</v>
      </c>
      <c r="K942" s="31">
        <v>0</v>
      </c>
      <c r="L942" s="31">
        <v>0</v>
      </c>
      <c r="M942" s="31">
        <v>898</v>
      </c>
    </row>
    <row r="943" spans="1:13" x14ac:dyDescent="0.25">
      <c r="A943">
        <v>20080007</v>
      </c>
      <c r="B943" t="s">
        <v>7376</v>
      </c>
      <c r="C943" t="s">
        <v>6530</v>
      </c>
      <c r="D943" t="s">
        <v>14180</v>
      </c>
      <c r="E943" t="s">
        <v>275</v>
      </c>
      <c r="F943" s="31">
        <v>34.669999999999995</v>
      </c>
      <c r="G943" s="31">
        <v>1360.39</v>
      </c>
      <c r="H943" s="31">
        <v>0</v>
      </c>
      <c r="I943" s="31">
        <v>0</v>
      </c>
      <c r="J943" s="31">
        <v>0</v>
      </c>
      <c r="K943" s="31">
        <v>0</v>
      </c>
      <c r="L943" s="31">
        <v>0</v>
      </c>
      <c r="M943" s="31">
        <v>1360</v>
      </c>
    </row>
    <row r="944" spans="1:13" x14ac:dyDescent="0.25">
      <c r="A944">
        <v>20080007</v>
      </c>
      <c r="B944" t="s">
        <v>3414</v>
      </c>
      <c r="C944" t="s">
        <v>9612</v>
      </c>
      <c r="D944" t="s">
        <v>9633</v>
      </c>
      <c r="E944" t="s">
        <v>7416</v>
      </c>
      <c r="F944" s="31">
        <v>53.29999999999999</v>
      </c>
      <c r="G944" s="31">
        <v>1987.7239999999999</v>
      </c>
      <c r="H944" s="31">
        <v>0</v>
      </c>
      <c r="I944" s="31">
        <v>0</v>
      </c>
      <c r="J944" s="31">
        <v>0</v>
      </c>
      <c r="K944" s="31">
        <v>0</v>
      </c>
      <c r="L944" s="31">
        <v>0</v>
      </c>
      <c r="M944" s="31">
        <v>1988</v>
      </c>
    </row>
    <row r="945" spans="1:13" x14ac:dyDescent="0.25">
      <c r="A945">
        <v>20080007</v>
      </c>
      <c r="B945" t="s">
        <v>7518</v>
      </c>
      <c r="C945" t="s">
        <v>14232</v>
      </c>
      <c r="D945" t="s">
        <v>14252</v>
      </c>
      <c r="E945" t="s">
        <v>7440</v>
      </c>
      <c r="F945" s="31">
        <v>14.379999999999999</v>
      </c>
      <c r="G945" s="31">
        <v>532.03219999999999</v>
      </c>
      <c r="H945" s="31">
        <v>0</v>
      </c>
      <c r="I945" s="31">
        <v>0</v>
      </c>
      <c r="J945" s="31">
        <v>0</v>
      </c>
      <c r="K945" s="31">
        <v>0</v>
      </c>
      <c r="L945" s="31">
        <v>0</v>
      </c>
      <c r="M945" s="31">
        <v>532</v>
      </c>
    </row>
    <row r="946" spans="1:13" x14ac:dyDescent="0.25">
      <c r="A946">
        <v>20080007</v>
      </c>
      <c r="B946" t="s">
        <v>7726</v>
      </c>
      <c r="C946" t="s">
        <v>9238</v>
      </c>
      <c r="D946" t="s">
        <v>14553</v>
      </c>
      <c r="E946" t="s">
        <v>7704</v>
      </c>
      <c r="F946" s="31">
        <v>21.959999999999997</v>
      </c>
      <c r="G946" s="31">
        <v>814.64709999999991</v>
      </c>
      <c r="H946" s="31">
        <v>0</v>
      </c>
      <c r="I946" s="31">
        <v>0</v>
      </c>
      <c r="J946" s="31">
        <v>0</v>
      </c>
      <c r="K946" s="31">
        <v>0</v>
      </c>
      <c r="L946" s="31">
        <v>0</v>
      </c>
      <c r="M946" s="31">
        <v>815</v>
      </c>
    </row>
    <row r="947" spans="1:13" x14ac:dyDescent="0.25">
      <c r="A947">
        <v>20080007</v>
      </c>
      <c r="B947" t="s">
        <v>8327</v>
      </c>
      <c r="C947" t="s">
        <v>10182</v>
      </c>
      <c r="D947" t="s">
        <v>10194</v>
      </c>
      <c r="E947" t="s">
        <v>5245</v>
      </c>
      <c r="F947" s="31">
        <v>13.219999999999999</v>
      </c>
      <c r="G947" s="31">
        <v>472.11849999999998</v>
      </c>
      <c r="H947" s="31">
        <v>0</v>
      </c>
      <c r="I947" s="31">
        <v>0</v>
      </c>
      <c r="J947" s="31">
        <v>0</v>
      </c>
      <c r="K947" s="31">
        <v>0</v>
      </c>
      <c r="L947" s="31">
        <v>0</v>
      </c>
      <c r="M947" s="31">
        <v>472</v>
      </c>
    </row>
    <row r="948" spans="1:13" x14ac:dyDescent="0.25">
      <c r="A948">
        <v>20080007</v>
      </c>
      <c r="B948" t="s">
        <v>8329</v>
      </c>
      <c r="C948" t="s">
        <v>16159</v>
      </c>
      <c r="D948" t="s">
        <v>7701</v>
      </c>
      <c r="E948" t="s">
        <v>8026</v>
      </c>
      <c r="F948" s="31">
        <v>77.779999999999987</v>
      </c>
      <c r="G948" s="31">
        <v>3206.1192000000001</v>
      </c>
      <c r="H948" s="31">
        <v>0</v>
      </c>
      <c r="I948" s="31">
        <v>0</v>
      </c>
      <c r="J948" s="31">
        <v>0</v>
      </c>
      <c r="K948" s="31">
        <v>0</v>
      </c>
      <c r="L948" s="31">
        <v>0</v>
      </c>
      <c r="M948" s="31">
        <v>3206</v>
      </c>
    </row>
    <row r="949" spans="1:13" x14ac:dyDescent="0.25">
      <c r="A949">
        <v>20080007</v>
      </c>
      <c r="B949" t="s">
        <v>8375</v>
      </c>
      <c r="C949" t="s">
        <v>14622</v>
      </c>
      <c r="D949" t="s">
        <v>14654</v>
      </c>
      <c r="E949" t="s">
        <v>7595</v>
      </c>
      <c r="F949" s="31">
        <v>22.08</v>
      </c>
      <c r="G949" s="31">
        <v>890.04050000000007</v>
      </c>
      <c r="H949" s="31">
        <v>0</v>
      </c>
      <c r="I949" s="31">
        <v>0</v>
      </c>
      <c r="J949" s="31">
        <v>0</v>
      </c>
      <c r="K949" s="31">
        <v>0</v>
      </c>
      <c r="L949" s="31">
        <v>0</v>
      </c>
      <c r="M949" s="31">
        <v>890</v>
      </c>
    </row>
    <row r="950" spans="1:13" x14ac:dyDescent="0.25">
      <c r="A950">
        <v>20080007</v>
      </c>
      <c r="B950" t="s">
        <v>8376</v>
      </c>
      <c r="C950" t="s">
        <v>14980</v>
      </c>
      <c r="D950" t="s">
        <v>15002</v>
      </c>
      <c r="E950" t="s">
        <v>7481</v>
      </c>
      <c r="F950" s="31">
        <v>175.89</v>
      </c>
      <c r="G950" s="31">
        <v>6599.9937999999993</v>
      </c>
      <c r="H950" s="31">
        <v>0</v>
      </c>
      <c r="I950" s="31">
        <v>0</v>
      </c>
      <c r="J950" s="31">
        <v>0</v>
      </c>
      <c r="K950" s="31">
        <v>0</v>
      </c>
      <c r="L950" s="31">
        <v>0</v>
      </c>
      <c r="M950" s="31">
        <v>6600</v>
      </c>
    </row>
    <row r="951" spans="1:13" x14ac:dyDescent="0.25">
      <c r="A951">
        <v>20080007</v>
      </c>
      <c r="B951" t="s">
        <v>8769</v>
      </c>
      <c r="C951" t="s">
        <v>15522</v>
      </c>
      <c r="D951" t="s">
        <v>15583</v>
      </c>
      <c r="E951" t="s">
        <v>7415</v>
      </c>
      <c r="F951" s="31">
        <v>27.259999999999998</v>
      </c>
      <c r="G951" s="31">
        <v>1028.8047999999999</v>
      </c>
      <c r="H951" s="31">
        <v>0</v>
      </c>
      <c r="I951" s="31">
        <v>0</v>
      </c>
      <c r="J951" s="31">
        <v>0</v>
      </c>
      <c r="K951" s="31">
        <v>0</v>
      </c>
      <c r="L951" s="31">
        <v>0</v>
      </c>
      <c r="M951" s="31">
        <v>1029</v>
      </c>
    </row>
    <row r="952" spans="1:13" x14ac:dyDescent="0.25">
      <c r="A952">
        <v>20080007</v>
      </c>
      <c r="B952" t="s">
        <v>8994</v>
      </c>
      <c r="C952" t="s">
        <v>6895</v>
      </c>
      <c r="D952" t="s">
        <v>15734</v>
      </c>
      <c r="E952" t="s">
        <v>7415</v>
      </c>
      <c r="F952" s="31">
        <v>44.87</v>
      </c>
      <c r="G952" s="31">
        <v>1722.6016999999999</v>
      </c>
      <c r="H952" s="31">
        <v>0</v>
      </c>
      <c r="I952" s="31">
        <v>0</v>
      </c>
      <c r="J952" s="31">
        <v>0</v>
      </c>
      <c r="K952" s="31">
        <v>0</v>
      </c>
      <c r="L952" s="31">
        <v>0</v>
      </c>
      <c r="M952" s="31">
        <v>1723</v>
      </c>
    </row>
    <row r="953" spans="1:13" x14ac:dyDescent="0.25">
      <c r="A953">
        <v>20080007</v>
      </c>
      <c r="B953" t="s">
        <v>9084</v>
      </c>
      <c r="C953" t="s">
        <v>16088</v>
      </c>
      <c r="D953" t="s">
        <v>16103</v>
      </c>
      <c r="E953" t="s">
        <v>7481</v>
      </c>
      <c r="F953" s="31">
        <v>30.339999999999996</v>
      </c>
      <c r="G953" s="31">
        <v>1145.1910999999998</v>
      </c>
      <c r="H953" s="31">
        <v>0</v>
      </c>
      <c r="I953" s="31">
        <v>0</v>
      </c>
      <c r="J953" s="31">
        <v>0</v>
      </c>
      <c r="K953" s="31">
        <v>0</v>
      </c>
      <c r="L953" s="31">
        <v>0</v>
      </c>
      <c r="M953" s="31">
        <v>1145</v>
      </c>
    </row>
    <row r="954" spans="1:13" x14ac:dyDescent="0.25">
      <c r="A954">
        <v>20080007</v>
      </c>
      <c r="B954" t="s">
        <v>10084</v>
      </c>
      <c r="C954" t="s">
        <v>7894</v>
      </c>
      <c r="D954" t="s">
        <v>16177</v>
      </c>
      <c r="E954" t="s">
        <v>5245</v>
      </c>
      <c r="F954" s="31">
        <v>86.059999999999988</v>
      </c>
      <c r="G954" s="31">
        <v>3449.5899999999997</v>
      </c>
      <c r="H954" s="31">
        <v>0</v>
      </c>
      <c r="I954" s="31">
        <v>0</v>
      </c>
      <c r="J954" s="31">
        <v>0</v>
      </c>
      <c r="K954" s="31">
        <v>0</v>
      </c>
      <c r="L954" s="31">
        <v>0</v>
      </c>
      <c r="M954" s="31">
        <v>3450</v>
      </c>
    </row>
    <row r="955" spans="1:13" x14ac:dyDescent="0.25">
      <c r="A955">
        <v>20080007</v>
      </c>
      <c r="B955" t="s">
        <v>10085</v>
      </c>
      <c r="C955" t="s">
        <v>6579</v>
      </c>
      <c r="D955" t="s">
        <v>16260</v>
      </c>
      <c r="E955" t="s">
        <v>5245</v>
      </c>
      <c r="F955" s="31">
        <v>33.769999999999996</v>
      </c>
      <c r="G955" s="31">
        <v>1335.55</v>
      </c>
      <c r="H955" s="31">
        <v>0</v>
      </c>
      <c r="I955" s="31">
        <v>0</v>
      </c>
      <c r="J955" s="31">
        <v>0</v>
      </c>
      <c r="K955" s="31">
        <v>0</v>
      </c>
      <c r="L955" s="31">
        <v>0</v>
      </c>
      <c r="M955" s="31">
        <v>1336</v>
      </c>
    </row>
    <row r="956" spans="1:13" x14ac:dyDescent="0.25">
      <c r="A956">
        <v>20080007</v>
      </c>
      <c r="B956" t="s">
        <v>10228</v>
      </c>
      <c r="C956" t="s">
        <v>16225</v>
      </c>
      <c r="D956" t="s">
        <v>16261</v>
      </c>
      <c r="E956" t="s">
        <v>7440</v>
      </c>
      <c r="F956" s="31">
        <v>92.449999999999989</v>
      </c>
      <c r="G956" s="31">
        <v>3593.6538</v>
      </c>
      <c r="H956" s="31">
        <v>0</v>
      </c>
      <c r="I956" s="31">
        <v>0</v>
      </c>
      <c r="J956" s="31">
        <v>0</v>
      </c>
      <c r="K956" s="31">
        <v>0</v>
      </c>
      <c r="L956" s="31">
        <v>0</v>
      </c>
      <c r="M956" s="31">
        <v>3594</v>
      </c>
    </row>
    <row r="957" spans="1:13" x14ac:dyDescent="0.25">
      <c r="A957">
        <v>20080007</v>
      </c>
      <c r="B957" t="s">
        <v>10654</v>
      </c>
      <c r="C957">
        <v>0</v>
      </c>
      <c r="D957">
        <v>0</v>
      </c>
      <c r="E957">
        <v>0</v>
      </c>
      <c r="F957" s="31">
        <v>63.9</v>
      </c>
      <c r="G957" s="31">
        <v>2396.8813999999998</v>
      </c>
      <c r="H957" s="31">
        <v>0</v>
      </c>
      <c r="I957" s="31">
        <v>0</v>
      </c>
      <c r="J957" s="31">
        <v>0</v>
      </c>
      <c r="K957" s="31">
        <v>0</v>
      </c>
      <c r="L957" s="31">
        <v>0</v>
      </c>
      <c r="M957" s="31">
        <v>2397</v>
      </c>
    </row>
    <row r="958" spans="1:13" x14ac:dyDescent="0.25">
      <c r="A958" t="s">
        <v>16469</v>
      </c>
      <c r="F958" s="31">
        <v>3110.39</v>
      </c>
      <c r="G958" s="31">
        <v>122977.43869999998</v>
      </c>
      <c r="H958" s="31">
        <v>0</v>
      </c>
      <c r="I958" s="31">
        <v>0</v>
      </c>
      <c r="J958" s="31">
        <v>0</v>
      </c>
      <c r="K958" s="31">
        <v>0</v>
      </c>
      <c r="L958" s="31">
        <v>720.72999999999593</v>
      </c>
      <c r="M958" s="31">
        <v>122256</v>
      </c>
    </row>
    <row r="959" spans="1:13" x14ac:dyDescent="0.25">
      <c r="A959">
        <v>20080009</v>
      </c>
      <c r="B959" t="s">
        <v>17</v>
      </c>
      <c r="C959" t="s">
        <v>5221</v>
      </c>
      <c r="D959" t="s">
        <v>12290</v>
      </c>
      <c r="E959" t="s">
        <v>7573</v>
      </c>
      <c r="F959" s="31">
        <v>2</v>
      </c>
      <c r="G959" s="31">
        <v>88.5</v>
      </c>
      <c r="H959" s="31">
        <v>0</v>
      </c>
      <c r="I959" s="31">
        <v>0</v>
      </c>
      <c r="J959" s="31">
        <v>0</v>
      </c>
      <c r="K959" s="31">
        <v>0</v>
      </c>
      <c r="L959" s="31">
        <v>0</v>
      </c>
      <c r="M959" s="31">
        <v>89</v>
      </c>
    </row>
    <row r="960" spans="1:13" x14ac:dyDescent="0.25">
      <c r="A960">
        <v>20080009</v>
      </c>
      <c r="B960" t="s">
        <v>19</v>
      </c>
      <c r="C960" t="s">
        <v>11495</v>
      </c>
      <c r="D960" t="s">
        <v>11548</v>
      </c>
      <c r="E960" t="s">
        <v>7573</v>
      </c>
      <c r="F960" s="31">
        <v>50.57</v>
      </c>
      <c r="G960" s="31">
        <v>2030.2843000000003</v>
      </c>
      <c r="H960" s="31">
        <v>0</v>
      </c>
      <c r="I960" s="31">
        <v>0</v>
      </c>
      <c r="J960" s="31">
        <v>0</v>
      </c>
      <c r="K960" s="31">
        <v>0</v>
      </c>
      <c r="L960" s="31">
        <v>0</v>
      </c>
      <c r="M960" s="31">
        <v>2030</v>
      </c>
    </row>
    <row r="961" spans="1:13" x14ac:dyDescent="0.25">
      <c r="A961">
        <v>20080009</v>
      </c>
      <c r="B961" t="s">
        <v>22</v>
      </c>
      <c r="C961" t="s">
        <v>12929</v>
      </c>
      <c r="D961" t="s">
        <v>12951</v>
      </c>
      <c r="E961" t="s">
        <v>7573</v>
      </c>
      <c r="F961" s="31">
        <v>316.43</v>
      </c>
      <c r="G961" s="31">
        <v>13209.203099999999</v>
      </c>
      <c r="H961" s="31">
        <v>0</v>
      </c>
      <c r="I961" s="31">
        <v>0</v>
      </c>
      <c r="J961" s="31">
        <v>0</v>
      </c>
      <c r="K961" s="31">
        <v>0</v>
      </c>
      <c r="L961" s="31">
        <v>0</v>
      </c>
      <c r="M961" s="31">
        <v>13209</v>
      </c>
    </row>
    <row r="962" spans="1:13" x14ac:dyDescent="0.25">
      <c r="A962">
        <v>20080009</v>
      </c>
      <c r="B962" t="s">
        <v>28</v>
      </c>
      <c r="C962" t="s">
        <v>7553</v>
      </c>
      <c r="D962" t="s">
        <v>14253</v>
      </c>
      <c r="E962" t="s">
        <v>275</v>
      </c>
      <c r="F962" s="31">
        <v>39.24</v>
      </c>
      <c r="G962" s="31">
        <v>1561.9081000000001</v>
      </c>
      <c r="H962" s="31">
        <v>0</v>
      </c>
      <c r="I962" s="31">
        <v>0</v>
      </c>
      <c r="J962" s="31">
        <v>0</v>
      </c>
      <c r="K962" s="31">
        <v>0</v>
      </c>
      <c r="L962" s="31">
        <v>0</v>
      </c>
      <c r="M962" s="31">
        <v>1562</v>
      </c>
    </row>
    <row r="963" spans="1:13" x14ac:dyDescent="0.25">
      <c r="A963" t="s">
        <v>16470</v>
      </c>
      <c r="F963" s="31">
        <v>408.24</v>
      </c>
      <c r="G963" s="31">
        <v>16889.895499999999</v>
      </c>
      <c r="H963" s="31">
        <v>0</v>
      </c>
      <c r="I963" s="31">
        <v>0</v>
      </c>
      <c r="J963" s="31">
        <v>0</v>
      </c>
      <c r="K963" s="31">
        <v>0</v>
      </c>
      <c r="L963" s="31">
        <v>0</v>
      </c>
      <c r="M963" s="31">
        <v>16890</v>
      </c>
    </row>
    <row r="964" spans="1:13" x14ac:dyDescent="0.25">
      <c r="A964">
        <v>20080010</v>
      </c>
      <c r="B964" t="s">
        <v>17</v>
      </c>
      <c r="C964" t="s">
        <v>7511</v>
      </c>
      <c r="D964" t="s">
        <v>7512</v>
      </c>
      <c r="E964" t="s">
        <v>7417</v>
      </c>
      <c r="F964" s="31">
        <v>365.40999999999997</v>
      </c>
      <c r="G964" s="31">
        <v>17870.079099999999</v>
      </c>
      <c r="H964" s="31">
        <v>0</v>
      </c>
      <c r="I964" s="31">
        <v>0</v>
      </c>
      <c r="J964" s="31">
        <v>0</v>
      </c>
      <c r="K964" s="31">
        <v>0</v>
      </c>
      <c r="L964" s="31">
        <v>1277.3499999999985</v>
      </c>
      <c r="M964" s="31">
        <v>16593</v>
      </c>
    </row>
    <row r="965" spans="1:13" x14ac:dyDescent="0.25">
      <c r="A965">
        <v>20080010</v>
      </c>
      <c r="B965" t="s">
        <v>1</v>
      </c>
      <c r="C965" t="s">
        <v>1163</v>
      </c>
      <c r="D965" t="s">
        <v>7810</v>
      </c>
      <c r="E965" t="s">
        <v>5245</v>
      </c>
      <c r="F965" s="31">
        <v>25.04</v>
      </c>
      <c r="G965" s="31">
        <v>1133.6592999999998</v>
      </c>
      <c r="H965" s="31">
        <v>0</v>
      </c>
      <c r="I965" s="31">
        <v>0</v>
      </c>
      <c r="J965" s="31">
        <v>0</v>
      </c>
      <c r="K965" s="31">
        <v>0</v>
      </c>
      <c r="L965" s="31">
        <v>0</v>
      </c>
      <c r="M965" s="31">
        <v>1134</v>
      </c>
    </row>
    <row r="966" spans="1:13" x14ac:dyDescent="0.25">
      <c r="A966">
        <v>20080010</v>
      </c>
      <c r="B966" t="s">
        <v>20</v>
      </c>
      <c r="C966" t="s">
        <v>7922</v>
      </c>
      <c r="D966" t="s">
        <v>7955</v>
      </c>
      <c r="E966" t="s">
        <v>5245</v>
      </c>
      <c r="F966" s="31">
        <v>139.31</v>
      </c>
      <c r="G966" s="31">
        <v>6326.6990000000005</v>
      </c>
      <c r="H966" s="31">
        <v>0</v>
      </c>
      <c r="I966" s="31">
        <v>0</v>
      </c>
      <c r="J966" s="31">
        <v>0</v>
      </c>
      <c r="K966" s="31">
        <v>0</v>
      </c>
      <c r="L966" s="31">
        <v>0</v>
      </c>
      <c r="M966" s="31">
        <v>6327</v>
      </c>
    </row>
    <row r="967" spans="1:13" x14ac:dyDescent="0.25">
      <c r="A967">
        <v>20080010</v>
      </c>
      <c r="B967" t="s">
        <v>26</v>
      </c>
      <c r="C967" t="s">
        <v>8067</v>
      </c>
      <c r="D967" t="s">
        <v>8114</v>
      </c>
      <c r="E967" t="s">
        <v>8122</v>
      </c>
      <c r="F967" s="31">
        <v>18.950000000000003</v>
      </c>
      <c r="G967" s="31">
        <v>805.49569999999994</v>
      </c>
      <c r="H967" s="31">
        <v>0</v>
      </c>
      <c r="I967" s="31">
        <v>0</v>
      </c>
      <c r="J967" s="31">
        <v>0</v>
      </c>
      <c r="K967" s="31">
        <v>0</v>
      </c>
      <c r="L967" s="31">
        <v>0</v>
      </c>
      <c r="M967" s="31">
        <v>805</v>
      </c>
    </row>
    <row r="968" spans="1:13" x14ac:dyDescent="0.25">
      <c r="A968">
        <v>20080010</v>
      </c>
      <c r="B968" t="s">
        <v>37</v>
      </c>
      <c r="C968" t="s">
        <v>8398</v>
      </c>
      <c r="D968" t="s">
        <v>8431</v>
      </c>
      <c r="E968" t="s">
        <v>8025</v>
      </c>
      <c r="F968" s="31">
        <v>19.600000000000001</v>
      </c>
      <c r="G968" s="31">
        <v>976.1708000000001</v>
      </c>
      <c r="H968" s="31">
        <v>0</v>
      </c>
      <c r="I968" s="31">
        <v>0</v>
      </c>
      <c r="J968" s="31">
        <v>0</v>
      </c>
      <c r="K968" s="31">
        <v>0</v>
      </c>
      <c r="L968" s="31">
        <v>0</v>
      </c>
      <c r="M968" s="31">
        <v>976</v>
      </c>
    </row>
    <row r="969" spans="1:13" x14ac:dyDescent="0.25">
      <c r="A969">
        <v>20080010</v>
      </c>
      <c r="B969" t="s">
        <v>29</v>
      </c>
      <c r="C969" t="s">
        <v>9116</v>
      </c>
      <c r="D969" t="s">
        <v>9158</v>
      </c>
      <c r="E969" t="s">
        <v>7819</v>
      </c>
      <c r="F969" s="31">
        <v>24.18</v>
      </c>
      <c r="G969" s="31">
        <v>1033.6086</v>
      </c>
      <c r="H969" s="31">
        <v>0</v>
      </c>
      <c r="I969" s="31">
        <v>0</v>
      </c>
      <c r="J969" s="31">
        <v>0</v>
      </c>
      <c r="K969" s="31">
        <v>0</v>
      </c>
      <c r="L969" s="31">
        <v>0</v>
      </c>
      <c r="M969" s="31">
        <v>1034</v>
      </c>
    </row>
    <row r="970" spans="1:13" x14ac:dyDescent="0.25">
      <c r="A970">
        <v>20080010</v>
      </c>
      <c r="B970" t="s">
        <v>422</v>
      </c>
      <c r="C970" t="s">
        <v>9418</v>
      </c>
      <c r="D970" t="s">
        <v>9482</v>
      </c>
      <c r="E970" t="s">
        <v>8439</v>
      </c>
      <c r="F970" s="31">
        <v>16.66</v>
      </c>
      <c r="G970" s="31">
        <v>619.19489999999996</v>
      </c>
      <c r="H970" s="31">
        <v>0</v>
      </c>
      <c r="I970" s="31">
        <v>0</v>
      </c>
      <c r="J970" s="31">
        <v>0</v>
      </c>
      <c r="K970" s="31">
        <v>0</v>
      </c>
      <c r="L970" s="31">
        <v>0</v>
      </c>
      <c r="M970" s="31">
        <v>619</v>
      </c>
    </row>
    <row r="971" spans="1:13" x14ac:dyDescent="0.25">
      <c r="A971">
        <v>20080010</v>
      </c>
      <c r="B971" t="s">
        <v>9</v>
      </c>
      <c r="C971" t="s">
        <v>9720</v>
      </c>
      <c r="D971" t="s">
        <v>9770</v>
      </c>
      <c r="E971" t="s">
        <v>7819</v>
      </c>
      <c r="F971" s="31">
        <v>11.51</v>
      </c>
      <c r="G971" s="31">
        <v>530.02099999999996</v>
      </c>
      <c r="H971" s="31">
        <v>0</v>
      </c>
      <c r="I971" s="31">
        <v>0</v>
      </c>
      <c r="J971" s="31">
        <v>0</v>
      </c>
      <c r="K971" s="31">
        <v>0</v>
      </c>
      <c r="L971" s="31">
        <v>0</v>
      </c>
      <c r="M971" s="31">
        <v>530</v>
      </c>
    </row>
    <row r="972" spans="1:13" x14ac:dyDescent="0.25">
      <c r="A972">
        <v>20080010</v>
      </c>
      <c r="B972" t="s">
        <v>34</v>
      </c>
      <c r="C972" t="s">
        <v>11790</v>
      </c>
      <c r="D972" t="s">
        <v>11833</v>
      </c>
      <c r="E972" t="s">
        <v>7819</v>
      </c>
      <c r="F972" s="31">
        <v>36.119999999999997</v>
      </c>
      <c r="G972" s="31">
        <v>1628.9015000000002</v>
      </c>
      <c r="H972" s="31">
        <v>0</v>
      </c>
      <c r="I972" s="31">
        <v>0</v>
      </c>
      <c r="J972" s="31">
        <v>0</v>
      </c>
      <c r="K972" s="31">
        <v>0</v>
      </c>
      <c r="L972" s="31">
        <v>0</v>
      </c>
      <c r="M972" s="31">
        <v>1629</v>
      </c>
    </row>
    <row r="973" spans="1:13" x14ac:dyDescent="0.25">
      <c r="A973">
        <v>20080010</v>
      </c>
      <c r="B973" t="s">
        <v>762</v>
      </c>
      <c r="C973" t="s">
        <v>12753</v>
      </c>
      <c r="D973" t="s">
        <v>12807</v>
      </c>
      <c r="E973" t="s">
        <v>12824</v>
      </c>
      <c r="F973" s="31">
        <v>6.51</v>
      </c>
      <c r="G973" s="31">
        <v>284.76409999999998</v>
      </c>
      <c r="H973" s="31">
        <v>0</v>
      </c>
      <c r="I973" s="31">
        <v>0</v>
      </c>
      <c r="J973" s="31">
        <v>0</v>
      </c>
      <c r="K973" s="31">
        <v>0</v>
      </c>
      <c r="L973" s="31">
        <v>0</v>
      </c>
      <c r="M973" s="31">
        <v>285</v>
      </c>
    </row>
    <row r="974" spans="1:13" x14ac:dyDescent="0.25">
      <c r="A974">
        <v>20080010</v>
      </c>
      <c r="B974" t="s">
        <v>763</v>
      </c>
      <c r="C974" t="s">
        <v>12754</v>
      </c>
      <c r="D974" t="s">
        <v>12808</v>
      </c>
      <c r="E974" t="s">
        <v>7819</v>
      </c>
      <c r="F974" s="31">
        <v>16.970000000000002</v>
      </c>
      <c r="G974" s="31">
        <v>1125.3920000000001</v>
      </c>
      <c r="H974" s="31">
        <v>0</v>
      </c>
      <c r="I974" s="31">
        <v>0</v>
      </c>
      <c r="J974" s="31">
        <v>0</v>
      </c>
      <c r="K974" s="31">
        <v>0</v>
      </c>
      <c r="L974" s="31">
        <v>0</v>
      </c>
      <c r="M974" s="31">
        <v>1125</v>
      </c>
    </row>
    <row r="975" spans="1:13" x14ac:dyDescent="0.25">
      <c r="A975">
        <v>20080010</v>
      </c>
      <c r="B975" t="s">
        <v>952</v>
      </c>
      <c r="C975" t="s">
        <v>13954</v>
      </c>
      <c r="D975" t="s">
        <v>13974</v>
      </c>
      <c r="E975" t="s">
        <v>5245</v>
      </c>
      <c r="F975" s="31">
        <v>39.22</v>
      </c>
      <c r="G975" s="31">
        <v>2193.6239999999998</v>
      </c>
      <c r="H975" s="31">
        <v>0</v>
      </c>
      <c r="I975" s="31">
        <v>0</v>
      </c>
      <c r="J975" s="31">
        <v>0</v>
      </c>
      <c r="K975" s="31">
        <v>0</v>
      </c>
      <c r="L975" s="31">
        <v>0</v>
      </c>
      <c r="M975" s="31">
        <v>2194</v>
      </c>
    </row>
    <row r="976" spans="1:13" x14ac:dyDescent="0.25">
      <c r="A976">
        <v>20080010</v>
      </c>
      <c r="B976" t="s">
        <v>1147</v>
      </c>
      <c r="C976" t="s">
        <v>6579</v>
      </c>
      <c r="D976" t="s">
        <v>13976</v>
      </c>
      <c r="E976" t="s">
        <v>7819</v>
      </c>
      <c r="F976" s="31">
        <v>13.899999999999999</v>
      </c>
      <c r="G976" s="31">
        <v>931.62200000000007</v>
      </c>
      <c r="H976" s="31">
        <v>0</v>
      </c>
      <c r="I976" s="31">
        <v>0</v>
      </c>
      <c r="J976" s="31">
        <v>0</v>
      </c>
      <c r="K976" s="31">
        <v>0</v>
      </c>
      <c r="L976" s="31">
        <v>0</v>
      </c>
      <c r="M976" s="31">
        <v>932</v>
      </c>
    </row>
    <row r="977" spans="1:13" x14ac:dyDescent="0.25">
      <c r="A977">
        <v>20080010</v>
      </c>
      <c r="B977" t="s">
        <v>1489</v>
      </c>
      <c r="C977" t="s">
        <v>6348</v>
      </c>
      <c r="D977" t="s">
        <v>14655</v>
      </c>
      <c r="E977" t="s">
        <v>8505</v>
      </c>
      <c r="F977" s="31">
        <v>1.33</v>
      </c>
      <c r="G977" s="31">
        <v>52.8675</v>
      </c>
      <c r="H977" s="31">
        <v>0</v>
      </c>
      <c r="I977" s="31">
        <v>0</v>
      </c>
      <c r="J977" s="31">
        <v>0</v>
      </c>
      <c r="K977" s="31">
        <v>0</v>
      </c>
      <c r="L977" s="31">
        <v>0</v>
      </c>
      <c r="M977" s="31">
        <v>53</v>
      </c>
    </row>
    <row r="978" spans="1:13" x14ac:dyDescent="0.25">
      <c r="A978">
        <v>20080010</v>
      </c>
      <c r="B978" t="s">
        <v>1491</v>
      </c>
      <c r="C978" t="s">
        <v>14623</v>
      </c>
      <c r="D978" t="s">
        <v>14656</v>
      </c>
      <c r="E978" t="s">
        <v>7819</v>
      </c>
      <c r="F978" s="31">
        <v>11.200000000000001</v>
      </c>
      <c r="G978" s="31">
        <v>515.69460000000004</v>
      </c>
      <c r="H978" s="31">
        <v>0</v>
      </c>
      <c r="I978" s="31">
        <v>0</v>
      </c>
      <c r="J978" s="31">
        <v>0</v>
      </c>
      <c r="K978" s="31">
        <v>0</v>
      </c>
      <c r="L978" s="31">
        <v>0</v>
      </c>
      <c r="M978" s="31">
        <v>516</v>
      </c>
    </row>
    <row r="979" spans="1:13" x14ac:dyDescent="0.25">
      <c r="A979">
        <v>20080010</v>
      </c>
      <c r="B979" t="s">
        <v>1850</v>
      </c>
      <c r="C979" t="s">
        <v>14729</v>
      </c>
      <c r="D979" t="s">
        <v>14756</v>
      </c>
      <c r="E979" t="s">
        <v>8439</v>
      </c>
      <c r="F979" s="31">
        <v>22.61</v>
      </c>
      <c r="G979" s="31">
        <v>980.55909999999994</v>
      </c>
      <c r="H979" s="31">
        <v>0</v>
      </c>
      <c r="I979" s="31">
        <v>0</v>
      </c>
      <c r="J979" s="31">
        <v>0</v>
      </c>
      <c r="K979" s="31">
        <v>0</v>
      </c>
      <c r="L979" s="31">
        <v>0</v>
      </c>
      <c r="M979" s="31">
        <v>981</v>
      </c>
    </row>
    <row r="980" spans="1:13" x14ac:dyDescent="0.25">
      <c r="A980">
        <v>20080010</v>
      </c>
      <c r="B980" t="s">
        <v>1750</v>
      </c>
      <c r="C980" t="s">
        <v>14730</v>
      </c>
      <c r="D980" t="s">
        <v>14757</v>
      </c>
      <c r="E980" t="s">
        <v>275</v>
      </c>
      <c r="F980" s="31">
        <v>23.759999999999998</v>
      </c>
      <c r="G980" s="31">
        <v>1091.2636</v>
      </c>
      <c r="H980" s="31">
        <v>0</v>
      </c>
      <c r="I980" s="31">
        <v>0</v>
      </c>
      <c r="J980" s="31">
        <v>0</v>
      </c>
      <c r="K980" s="31">
        <v>0</v>
      </c>
      <c r="L980" s="31">
        <v>0</v>
      </c>
      <c r="M980" s="31">
        <v>1091</v>
      </c>
    </row>
    <row r="981" spans="1:13" x14ac:dyDescent="0.25">
      <c r="A981">
        <v>20080010</v>
      </c>
      <c r="B981" t="s">
        <v>2067</v>
      </c>
      <c r="C981" t="s">
        <v>16089</v>
      </c>
      <c r="D981" t="s">
        <v>16104</v>
      </c>
      <c r="E981" t="s">
        <v>7417</v>
      </c>
      <c r="F981" s="31">
        <v>8.9500000000000011</v>
      </c>
      <c r="G981" s="31">
        <v>615.29809999999998</v>
      </c>
      <c r="H981" s="31">
        <v>0</v>
      </c>
      <c r="I981" s="31">
        <v>0</v>
      </c>
      <c r="J981" s="31">
        <v>0</v>
      </c>
      <c r="K981" s="31">
        <v>0</v>
      </c>
      <c r="L981" s="31">
        <v>0</v>
      </c>
      <c r="M981" s="31">
        <v>615</v>
      </c>
    </row>
    <row r="982" spans="1:13" x14ac:dyDescent="0.25">
      <c r="A982">
        <v>20080010</v>
      </c>
      <c r="B982" t="s">
        <v>2491</v>
      </c>
      <c r="C982" t="s">
        <v>906</v>
      </c>
      <c r="D982" t="s">
        <v>16105</v>
      </c>
      <c r="E982" t="s">
        <v>9041</v>
      </c>
      <c r="F982" s="31">
        <v>36.18</v>
      </c>
      <c r="G982" s="31">
        <v>1852.9976000000001</v>
      </c>
      <c r="H982" s="31">
        <v>0</v>
      </c>
      <c r="I982" s="31">
        <v>0</v>
      </c>
      <c r="J982" s="31">
        <v>0</v>
      </c>
      <c r="K982" s="31">
        <v>0</v>
      </c>
      <c r="L982" s="31">
        <v>0</v>
      </c>
      <c r="M982" s="31">
        <v>1853</v>
      </c>
    </row>
    <row r="983" spans="1:13" x14ac:dyDescent="0.25">
      <c r="A983">
        <v>20080010</v>
      </c>
      <c r="B983" t="s">
        <v>2490</v>
      </c>
      <c r="C983" t="s">
        <v>15921</v>
      </c>
      <c r="D983" t="s">
        <v>15935</v>
      </c>
      <c r="E983" t="s">
        <v>7819</v>
      </c>
      <c r="F983" s="31">
        <v>28.5</v>
      </c>
      <c r="G983" s="31">
        <v>1030.4255000000001</v>
      </c>
      <c r="H983" s="31">
        <v>0</v>
      </c>
      <c r="I983" s="31">
        <v>0</v>
      </c>
      <c r="J983" s="31">
        <v>0</v>
      </c>
      <c r="K983" s="31">
        <v>0</v>
      </c>
      <c r="L983" s="31">
        <v>0</v>
      </c>
      <c r="M983" s="31">
        <v>1030</v>
      </c>
    </row>
    <row r="984" spans="1:13" x14ac:dyDescent="0.25">
      <c r="A984" t="s">
        <v>16471</v>
      </c>
      <c r="F984" s="31">
        <v>865.91000000000008</v>
      </c>
      <c r="G984" s="31">
        <v>41598.338000000003</v>
      </c>
      <c r="H984" s="31">
        <v>0</v>
      </c>
      <c r="I984" s="31">
        <v>0</v>
      </c>
      <c r="J984" s="31">
        <v>0</v>
      </c>
      <c r="K984" s="31">
        <v>0</v>
      </c>
      <c r="L984" s="31">
        <v>1277.3499999999985</v>
      </c>
      <c r="M984" s="31">
        <v>40322</v>
      </c>
    </row>
    <row r="985" spans="1:13" x14ac:dyDescent="0.25">
      <c r="A985">
        <v>20080026</v>
      </c>
      <c r="B985" t="s">
        <v>17</v>
      </c>
      <c r="C985" t="s">
        <v>8731</v>
      </c>
      <c r="D985" t="s">
        <v>8736</v>
      </c>
      <c r="E985" t="s">
        <v>275</v>
      </c>
      <c r="F985" s="31">
        <v>541.36</v>
      </c>
      <c r="G985" s="31">
        <v>22915.0573</v>
      </c>
      <c r="H985" s="31">
        <v>0</v>
      </c>
      <c r="I985" s="31">
        <v>0</v>
      </c>
      <c r="J985" s="31">
        <v>0</v>
      </c>
      <c r="K985" s="31">
        <v>0</v>
      </c>
      <c r="L985" s="31">
        <v>5516.0799999999981</v>
      </c>
      <c r="M985" s="31">
        <v>17399</v>
      </c>
    </row>
    <row r="986" spans="1:13" x14ac:dyDescent="0.25">
      <c r="A986">
        <v>20080026</v>
      </c>
      <c r="B986" t="s">
        <v>19</v>
      </c>
      <c r="C986" t="s">
        <v>9014</v>
      </c>
      <c r="D986" t="s">
        <v>9038</v>
      </c>
      <c r="E986" t="s">
        <v>9041</v>
      </c>
      <c r="F986" s="31">
        <v>41.97</v>
      </c>
      <c r="G986" s="31">
        <v>1612.672</v>
      </c>
      <c r="H986" s="31">
        <v>0</v>
      </c>
      <c r="I986" s="31">
        <v>0</v>
      </c>
      <c r="J986" s="31">
        <v>0</v>
      </c>
      <c r="K986" s="31">
        <v>0</v>
      </c>
      <c r="L986" s="31">
        <v>0</v>
      </c>
      <c r="M986" s="31">
        <v>1613</v>
      </c>
    </row>
    <row r="987" spans="1:13" x14ac:dyDescent="0.25">
      <c r="A987">
        <v>20080026</v>
      </c>
      <c r="B987" t="s">
        <v>41</v>
      </c>
      <c r="C987" t="s">
        <v>9723</v>
      </c>
      <c r="D987" t="s">
        <v>9773</v>
      </c>
      <c r="E987" t="s">
        <v>275</v>
      </c>
      <c r="F987" s="31">
        <v>52.11</v>
      </c>
      <c r="G987" s="31">
        <v>2189.8866000000003</v>
      </c>
      <c r="H987" s="31">
        <v>0</v>
      </c>
      <c r="I987" s="31">
        <v>0</v>
      </c>
      <c r="J987" s="31">
        <v>0</v>
      </c>
      <c r="K987" s="31">
        <v>0</v>
      </c>
      <c r="L987" s="31">
        <v>0</v>
      </c>
      <c r="M987" s="31">
        <v>2190</v>
      </c>
    </row>
    <row r="988" spans="1:13" x14ac:dyDescent="0.25">
      <c r="A988">
        <v>20080026</v>
      </c>
      <c r="B988" t="s">
        <v>22</v>
      </c>
      <c r="C988" t="s">
        <v>9725</v>
      </c>
      <c r="D988" t="s">
        <v>9776</v>
      </c>
      <c r="E988" t="s">
        <v>9041</v>
      </c>
      <c r="F988" s="31">
        <v>9.7200000000000006</v>
      </c>
      <c r="G988" s="31">
        <v>520.68240000000003</v>
      </c>
      <c r="H988" s="31">
        <v>0</v>
      </c>
      <c r="I988" s="31">
        <v>0</v>
      </c>
      <c r="J988" s="31">
        <v>0</v>
      </c>
      <c r="K988" s="31">
        <v>0</v>
      </c>
      <c r="L988" s="31">
        <v>0</v>
      </c>
      <c r="M988" s="31">
        <v>521</v>
      </c>
    </row>
    <row r="989" spans="1:13" x14ac:dyDescent="0.25">
      <c r="A989">
        <v>20080026</v>
      </c>
      <c r="B989" t="s">
        <v>23</v>
      </c>
      <c r="C989" t="s">
        <v>9990</v>
      </c>
      <c r="D989" t="s">
        <v>10017</v>
      </c>
      <c r="E989" t="s">
        <v>275</v>
      </c>
      <c r="F989" s="31">
        <v>26.84</v>
      </c>
      <c r="G989" s="31">
        <v>1162.922</v>
      </c>
      <c r="H989" s="31">
        <v>0</v>
      </c>
      <c r="I989" s="31">
        <v>0</v>
      </c>
      <c r="J989" s="31">
        <v>0</v>
      </c>
      <c r="K989" s="31">
        <v>0</v>
      </c>
      <c r="L989" s="31">
        <v>0</v>
      </c>
      <c r="M989" s="31">
        <v>1163</v>
      </c>
    </row>
    <row r="990" spans="1:13" x14ac:dyDescent="0.25">
      <c r="A990" t="s">
        <v>16472</v>
      </c>
      <c r="F990" s="31">
        <v>672.00000000000011</v>
      </c>
      <c r="G990" s="31">
        <v>28401.220300000001</v>
      </c>
      <c r="H990" s="31">
        <v>0</v>
      </c>
      <c r="I990" s="31">
        <v>0</v>
      </c>
      <c r="J990" s="31">
        <v>0</v>
      </c>
      <c r="K990" s="31">
        <v>0</v>
      </c>
      <c r="L990" s="31">
        <v>5516.0799999999981</v>
      </c>
      <c r="M990" s="31">
        <v>22886</v>
      </c>
    </row>
    <row r="991" spans="1:13" x14ac:dyDescent="0.25">
      <c r="A991">
        <v>20070009</v>
      </c>
      <c r="B991" t="s">
        <v>17</v>
      </c>
      <c r="C991" t="s">
        <v>7130</v>
      </c>
      <c r="D991" t="s">
        <v>7166</v>
      </c>
      <c r="E991" t="s">
        <v>1048</v>
      </c>
      <c r="F991" s="31">
        <v>375.88000000000005</v>
      </c>
      <c r="G991" s="31">
        <v>15832.044300000001</v>
      </c>
      <c r="H991" s="31">
        <v>0</v>
      </c>
      <c r="I991" s="31">
        <v>0</v>
      </c>
      <c r="J991" s="31">
        <v>0</v>
      </c>
      <c r="K991" s="31">
        <v>0</v>
      </c>
      <c r="L991" s="31">
        <v>0</v>
      </c>
      <c r="M991" s="31">
        <v>15832</v>
      </c>
    </row>
    <row r="992" spans="1:13" x14ac:dyDescent="0.25">
      <c r="A992" t="s">
        <v>16473</v>
      </c>
      <c r="F992" s="31">
        <v>375.88000000000005</v>
      </c>
      <c r="G992" s="31">
        <v>15832.044300000001</v>
      </c>
      <c r="H992" s="31">
        <v>0</v>
      </c>
      <c r="I992" s="31">
        <v>0</v>
      </c>
      <c r="J992" s="31">
        <v>0</v>
      </c>
      <c r="K992" s="31">
        <v>0</v>
      </c>
      <c r="L992" s="31">
        <v>0</v>
      </c>
      <c r="M992" s="31">
        <v>15832</v>
      </c>
    </row>
    <row r="993" spans="1:13" x14ac:dyDescent="0.25">
      <c r="A993">
        <v>20010002</v>
      </c>
      <c r="B993" t="s">
        <v>0</v>
      </c>
      <c r="C993" t="s">
        <v>428</v>
      </c>
      <c r="D993" t="s">
        <v>493</v>
      </c>
      <c r="E993" t="s">
        <v>429</v>
      </c>
      <c r="F993" s="31">
        <v>24</v>
      </c>
      <c r="G993" s="31">
        <v>923.28</v>
      </c>
      <c r="H993" s="31">
        <v>0</v>
      </c>
      <c r="I993" s="31">
        <v>0</v>
      </c>
      <c r="J993" s="31">
        <v>0</v>
      </c>
      <c r="K993" s="31">
        <v>0</v>
      </c>
      <c r="L993" s="31">
        <v>0</v>
      </c>
      <c r="M993" s="31">
        <v>923</v>
      </c>
    </row>
    <row r="994" spans="1:13" x14ac:dyDescent="0.25">
      <c r="A994" t="s">
        <v>16474</v>
      </c>
      <c r="F994" s="31">
        <v>24</v>
      </c>
      <c r="G994" s="31">
        <v>923.28</v>
      </c>
      <c r="H994" s="31">
        <v>0</v>
      </c>
      <c r="I994" s="31">
        <v>0</v>
      </c>
      <c r="J994" s="31">
        <v>0</v>
      </c>
      <c r="K994" s="31">
        <v>0</v>
      </c>
      <c r="L994" s="31">
        <v>0</v>
      </c>
      <c r="M994" s="31">
        <v>923</v>
      </c>
    </row>
    <row r="995" spans="1:13" x14ac:dyDescent="0.25">
      <c r="A995">
        <v>20010052</v>
      </c>
      <c r="B995" t="s">
        <v>17</v>
      </c>
      <c r="C995" t="s">
        <v>9092</v>
      </c>
      <c r="D995" t="s">
        <v>9126</v>
      </c>
      <c r="E995" t="s">
        <v>271</v>
      </c>
      <c r="F995" s="31">
        <v>300.72999999999996</v>
      </c>
      <c r="G995" s="31">
        <v>12275.8917</v>
      </c>
      <c r="H995" s="31">
        <v>0</v>
      </c>
      <c r="I995" s="31">
        <v>0</v>
      </c>
      <c r="J995" s="31">
        <v>0</v>
      </c>
      <c r="K995" s="31">
        <v>0</v>
      </c>
      <c r="L995" s="31">
        <v>1430.8699999999953</v>
      </c>
      <c r="M995" s="31">
        <v>10845</v>
      </c>
    </row>
    <row r="996" spans="1:13" x14ac:dyDescent="0.25">
      <c r="A996">
        <v>20010052</v>
      </c>
      <c r="B996" t="s">
        <v>1</v>
      </c>
      <c r="C996" t="s">
        <v>9693</v>
      </c>
      <c r="D996" t="s">
        <v>9733</v>
      </c>
      <c r="E996" t="s">
        <v>272</v>
      </c>
      <c r="F996" s="31">
        <v>128.22</v>
      </c>
      <c r="G996" s="31">
        <v>5410.8267000000005</v>
      </c>
      <c r="H996" s="31">
        <v>0</v>
      </c>
      <c r="I996" s="31">
        <v>0</v>
      </c>
      <c r="J996" s="31">
        <v>0</v>
      </c>
      <c r="K996" s="31">
        <v>0</v>
      </c>
      <c r="L996" s="31">
        <v>0</v>
      </c>
      <c r="M996" s="31">
        <v>5411</v>
      </c>
    </row>
    <row r="997" spans="1:13" x14ac:dyDescent="0.25">
      <c r="A997">
        <v>20010052</v>
      </c>
      <c r="B997" t="s">
        <v>18</v>
      </c>
      <c r="C997" t="s">
        <v>9694</v>
      </c>
      <c r="D997" t="s">
        <v>9734</v>
      </c>
      <c r="E997" t="s">
        <v>267</v>
      </c>
      <c r="F997" s="31">
        <v>50.08</v>
      </c>
      <c r="G997" s="31">
        <v>1787.3325</v>
      </c>
      <c r="H997" s="31">
        <v>0</v>
      </c>
      <c r="I997" s="31">
        <v>0</v>
      </c>
      <c r="J997" s="31">
        <v>0</v>
      </c>
      <c r="K997" s="31">
        <v>0</v>
      </c>
      <c r="L997" s="31">
        <v>0</v>
      </c>
      <c r="M997" s="31">
        <v>1787</v>
      </c>
    </row>
    <row r="998" spans="1:13" x14ac:dyDescent="0.25">
      <c r="A998">
        <v>20010052</v>
      </c>
      <c r="B998" t="s">
        <v>19</v>
      </c>
      <c r="C998" t="s">
        <v>9695</v>
      </c>
      <c r="D998" t="s">
        <v>9735</v>
      </c>
      <c r="E998" t="s">
        <v>275</v>
      </c>
      <c r="F998" s="31">
        <v>62.62</v>
      </c>
      <c r="G998" s="31">
        <v>2439.7821999999996</v>
      </c>
      <c r="H998" s="31">
        <v>0</v>
      </c>
      <c r="I998" s="31">
        <v>0</v>
      </c>
      <c r="J998" s="31">
        <v>0</v>
      </c>
      <c r="K998" s="31">
        <v>0</v>
      </c>
      <c r="L998" s="31">
        <v>0</v>
      </c>
      <c r="M998" s="31">
        <v>2440</v>
      </c>
    </row>
    <row r="999" spans="1:13" x14ac:dyDescent="0.25">
      <c r="A999">
        <v>20010052</v>
      </c>
      <c r="B999" t="s">
        <v>20</v>
      </c>
      <c r="C999" t="s">
        <v>7127</v>
      </c>
      <c r="D999" t="s">
        <v>9736</v>
      </c>
      <c r="E999" t="s">
        <v>267</v>
      </c>
      <c r="F999" s="31">
        <v>47.75</v>
      </c>
      <c r="G999" s="31">
        <v>1911.5197000000001</v>
      </c>
      <c r="H999" s="31">
        <v>0</v>
      </c>
      <c r="I999" s="31">
        <v>0</v>
      </c>
      <c r="J999" s="31">
        <v>0</v>
      </c>
      <c r="K999" s="31">
        <v>0</v>
      </c>
      <c r="L999" s="31">
        <v>0</v>
      </c>
      <c r="M999" s="31">
        <v>1912</v>
      </c>
    </row>
    <row r="1000" spans="1:13" x14ac:dyDescent="0.25">
      <c r="A1000">
        <v>20010052</v>
      </c>
      <c r="B1000" t="s">
        <v>41</v>
      </c>
      <c r="C1000" t="s">
        <v>9696</v>
      </c>
      <c r="D1000" t="s">
        <v>9737</v>
      </c>
      <c r="E1000" t="s">
        <v>275</v>
      </c>
      <c r="F1000" s="31">
        <v>100.64000000000001</v>
      </c>
      <c r="G1000" s="31">
        <v>4121.8164000000006</v>
      </c>
      <c r="H1000" s="31">
        <v>0</v>
      </c>
      <c r="I1000" s="31">
        <v>0</v>
      </c>
      <c r="J1000" s="31">
        <v>0</v>
      </c>
      <c r="K1000" s="31">
        <v>0</v>
      </c>
      <c r="L1000" s="31">
        <v>0</v>
      </c>
      <c r="M1000" s="31">
        <v>4122</v>
      </c>
    </row>
    <row r="1001" spans="1:13" x14ac:dyDescent="0.25">
      <c r="A1001">
        <v>20010052</v>
      </c>
      <c r="B1001" t="s">
        <v>36</v>
      </c>
      <c r="C1001" t="s">
        <v>8789</v>
      </c>
      <c r="D1001" t="s">
        <v>9738</v>
      </c>
      <c r="E1001" t="s">
        <v>275</v>
      </c>
      <c r="F1001" s="31">
        <v>34.379999999999995</v>
      </c>
      <c r="G1001" s="31">
        <v>1321.3292999999999</v>
      </c>
      <c r="H1001" s="31">
        <v>0</v>
      </c>
      <c r="I1001" s="31">
        <v>0</v>
      </c>
      <c r="J1001" s="31">
        <v>0</v>
      </c>
      <c r="K1001" s="31">
        <v>0</v>
      </c>
      <c r="L1001" s="31">
        <v>0</v>
      </c>
      <c r="M1001" s="31">
        <v>1321</v>
      </c>
    </row>
    <row r="1002" spans="1:13" x14ac:dyDescent="0.25">
      <c r="A1002">
        <v>20010052</v>
      </c>
      <c r="B1002" t="s">
        <v>22</v>
      </c>
      <c r="C1002" t="s">
        <v>15156</v>
      </c>
      <c r="D1002" t="s">
        <v>15187</v>
      </c>
      <c r="E1002" t="s">
        <v>275</v>
      </c>
      <c r="F1002" s="31">
        <v>78.12</v>
      </c>
      <c r="G1002" s="31">
        <v>3199.1993999999995</v>
      </c>
      <c r="H1002" s="31">
        <v>0</v>
      </c>
      <c r="I1002" s="31">
        <v>0</v>
      </c>
      <c r="J1002" s="31">
        <v>0</v>
      </c>
      <c r="K1002" s="31">
        <v>0</v>
      </c>
      <c r="L1002" s="31">
        <v>0</v>
      </c>
      <c r="M1002" s="31">
        <v>3199</v>
      </c>
    </row>
    <row r="1003" spans="1:13" x14ac:dyDescent="0.25">
      <c r="A1003">
        <v>20010052</v>
      </c>
      <c r="B1003" t="s">
        <v>24</v>
      </c>
      <c r="C1003" t="s">
        <v>9886</v>
      </c>
      <c r="D1003" t="s">
        <v>9905</v>
      </c>
      <c r="E1003" t="s">
        <v>265</v>
      </c>
      <c r="F1003" s="31">
        <v>85.679999999999993</v>
      </c>
      <c r="G1003" s="31">
        <v>3665.5719000000004</v>
      </c>
      <c r="H1003" s="31">
        <v>0</v>
      </c>
      <c r="I1003" s="31">
        <v>0</v>
      </c>
      <c r="J1003" s="31">
        <v>0</v>
      </c>
      <c r="K1003" s="31">
        <v>0</v>
      </c>
      <c r="L1003" s="31">
        <v>0</v>
      </c>
      <c r="M1003" s="31">
        <v>3666</v>
      </c>
    </row>
    <row r="1004" spans="1:13" x14ac:dyDescent="0.25">
      <c r="A1004">
        <v>20010052</v>
      </c>
      <c r="B1004" t="s">
        <v>26</v>
      </c>
      <c r="C1004" t="s">
        <v>8156</v>
      </c>
      <c r="D1004" t="s">
        <v>10268</v>
      </c>
      <c r="E1004" t="s">
        <v>275</v>
      </c>
      <c r="F1004" s="31">
        <v>14.3</v>
      </c>
      <c r="G1004" s="31">
        <v>679.06090000000006</v>
      </c>
      <c r="H1004" s="31">
        <v>0</v>
      </c>
      <c r="I1004" s="31">
        <v>0</v>
      </c>
      <c r="J1004" s="31">
        <v>0</v>
      </c>
      <c r="K1004" s="31">
        <v>0</v>
      </c>
      <c r="L1004" s="31">
        <v>0</v>
      </c>
      <c r="M1004" s="31">
        <v>679</v>
      </c>
    </row>
    <row r="1005" spans="1:13" x14ac:dyDescent="0.25">
      <c r="A1005">
        <v>20010052</v>
      </c>
      <c r="B1005" t="s">
        <v>4</v>
      </c>
      <c r="C1005" t="s">
        <v>11240</v>
      </c>
      <c r="D1005" t="s">
        <v>11255</v>
      </c>
      <c r="E1005" t="s">
        <v>275</v>
      </c>
      <c r="F1005" s="31">
        <v>9.9699999999999989</v>
      </c>
      <c r="G1005" s="31">
        <v>512.81870000000004</v>
      </c>
      <c r="H1005" s="31">
        <v>0</v>
      </c>
      <c r="I1005" s="31">
        <v>0</v>
      </c>
      <c r="J1005" s="31">
        <v>0</v>
      </c>
      <c r="K1005" s="31">
        <v>0</v>
      </c>
      <c r="L1005" s="31">
        <v>0</v>
      </c>
      <c r="M1005" s="31">
        <v>513</v>
      </c>
    </row>
    <row r="1006" spans="1:13" x14ac:dyDescent="0.25">
      <c r="A1006">
        <v>20010052</v>
      </c>
      <c r="B1006" t="s">
        <v>38</v>
      </c>
      <c r="C1006" t="s">
        <v>165</v>
      </c>
      <c r="D1006" t="s">
        <v>12222</v>
      </c>
      <c r="E1006" t="s">
        <v>275</v>
      </c>
      <c r="F1006" s="31">
        <v>30.910000000000004</v>
      </c>
      <c r="G1006" s="31">
        <v>1184.2404000000001</v>
      </c>
      <c r="H1006" s="31">
        <v>0</v>
      </c>
      <c r="I1006" s="31">
        <v>0</v>
      </c>
      <c r="J1006" s="31">
        <v>0</v>
      </c>
      <c r="K1006" s="31">
        <v>0</v>
      </c>
      <c r="L1006" s="31">
        <v>0</v>
      </c>
      <c r="M1006" s="31">
        <v>1184</v>
      </c>
    </row>
    <row r="1007" spans="1:13" x14ac:dyDescent="0.25">
      <c r="A1007">
        <v>20010052</v>
      </c>
      <c r="B1007" t="s">
        <v>39</v>
      </c>
      <c r="C1007" t="s">
        <v>9786</v>
      </c>
      <c r="D1007" t="s">
        <v>13918</v>
      </c>
      <c r="E1007" t="s">
        <v>275</v>
      </c>
      <c r="F1007" s="31">
        <v>5.43</v>
      </c>
      <c r="G1007" s="31">
        <v>204.36439999999999</v>
      </c>
      <c r="H1007" s="31">
        <v>0</v>
      </c>
      <c r="I1007" s="31">
        <v>0</v>
      </c>
      <c r="J1007" s="31">
        <v>0</v>
      </c>
      <c r="K1007" s="31">
        <v>0</v>
      </c>
      <c r="L1007" s="31">
        <v>0</v>
      </c>
      <c r="M1007" s="31">
        <v>204</v>
      </c>
    </row>
    <row r="1008" spans="1:13" x14ac:dyDescent="0.25">
      <c r="A1008">
        <v>20010052</v>
      </c>
      <c r="B1008" t="s">
        <v>6</v>
      </c>
      <c r="C1008" t="s">
        <v>10327</v>
      </c>
      <c r="D1008" t="s">
        <v>14737</v>
      </c>
      <c r="E1008" t="s">
        <v>275</v>
      </c>
      <c r="F1008" s="31">
        <v>70.109999999999985</v>
      </c>
      <c r="G1008" s="31">
        <v>2757.2907000000005</v>
      </c>
      <c r="H1008" s="31">
        <v>0</v>
      </c>
      <c r="I1008" s="31">
        <v>0</v>
      </c>
      <c r="J1008" s="31">
        <v>0</v>
      </c>
      <c r="K1008" s="31">
        <v>0</v>
      </c>
      <c r="L1008" s="31">
        <v>0</v>
      </c>
      <c r="M1008" s="31">
        <v>2757</v>
      </c>
    </row>
    <row r="1009" spans="1:13" x14ac:dyDescent="0.25">
      <c r="A1009">
        <v>20010052</v>
      </c>
      <c r="B1009" t="s">
        <v>30</v>
      </c>
      <c r="C1009" t="s">
        <v>6621</v>
      </c>
      <c r="D1009" t="s">
        <v>15533</v>
      </c>
      <c r="E1009" t="s">
        <v>265</v>
      </c>
      <c r="F1009" s="31">
        <v>63.73</v>
      </c>
      <c r="G1009" s="31">
        <v>2566.3690000000001</v>
      </c>
      <c r="H1009" s="31">
        <v>0</v>
      </c>
      <c r="I1009" s="31">
        <v>0</v>
      </c>
      <c r="J1009" s="31">
        <v>0</v>
      </c>
      <c r="K1009" s="31">
        <v>0</v>
      </c>
      <c r="L1009" s="31">
        <v>0</v>
      </c>
      <c r="M1009" s="31">
        <v>2566</v>
      </c>
    </row>
    <row r="1010" spans="1:13" x14ac:dyDescent="0.25">
      <c r="A1010">
        <v>20010052</v>
      </c>
      <c r="B1010" t="s">
        <v>31</v>
      </c>
      <c r="C1010" t="s">
        <v>15486</v>
      </c>
      <c r="D1010" t="s">
        <v>15534</v>
      </c>
      <c r="E1010" t="s">
        <v>275</v>
      </c>
      <c r="F1010" s="31">
        <v>79.16</v>
      </c>
      <c r="G1010" s="31">
        <v>2899.8145</v>
      </c>
      <c r="H1010" s="31">
        <v>0</v>
      </c>
      <c r="I1010" s="31">
        <v>0</v>
      </c>
      <c r="J1010" s="31">
        <v>0</v>
      </c>
      <c r="K1010" s="31">
        <v>0</v>
      </c>
      <c r="L1010" s="31">
        <v>0</v>
      </c>
      <c r="M1010" s="31">
        <v>2900</v>
      </c>
    </row>
    <row r="1011" spans="1:13" x14ac:dyDescent="0.25">
      <c r="A1011">
        <v>20010052</v>
      </c>
      <c r="B1011" t="s">
        <v>7</v>
      </c>
      <c r="C1011" t="s">
        <v>15487</v>
      </c>
      <c r="D1011" t="s">
        <v>15535</v>
      </c>
      <c r="E1011" t="s">
        <v>265</v>
      </c>
      <c r="F1011" s="31">
        <v>31.090000000000003</v>
      </c>
      <c r="G1011" s="31">
        <v>1188.5040999999999</v>
      </c>
      <c r="H1011" s="31">
        <v>0</v>
      </c>
      <c r="I1011" s="31">
        <v>0</v>
      </c>
      <c r="J1011" s="31">
        <v>0</v>
      </c>
      <c r="K1011" s="31">
        <v>0</v>
      </c>
      <c r="L1011" s="31">
        <v>0</v>
      </c>
      <c r="M1011" s="31">
        <v>1189</v>
      </c>
    </row>
    <row r="1012" spans="1:13" x14ac:dyDescent="0.25">
      <c r="A1012">
        <v>20010052</v>
      </c>
      <c r="B1012" t="s">
        <v>422</v>
      </c>
      <c r="C1012" t="s">
        <v>16029</v>
      </c>
      <c r="D1012" t="s">
        <v>16040</v>
      </c>
      <c r="E1012" t="s">
        <v>265</v>
      </c>
      <c r="F1012" s="31">
        <v>15.83</v>
      </c>
      <c r="G1012" s="31">
        <v>709.16489999999999</v>
      </c>
      <c r="H1012" s="31">
        <v>0</v>
      </c>
      <c r="I1012" s="31">
        <v>0</v>
      </c>
      <c r="J1012" s="31">
        <v>0</v>
      </c>
      <c r="K1012" s="31">
        <v>0</v>
      </c>
      <c r="L1012" s="31">
        <v>0</v>
      </c>
      <c r="M1012" s="31">
        <v>709</v>
      </c>
    </row>
    <row r="1013" spans="1:13" x14ac:dyDescent="0.25">
      <c r="A1013" t="s">
        <v>16475</v>
      </c>
      <c r="F1013" s="31">
        <v>1208.7499999999995</v>
      </c>
      <c r="G1013" s="31">
        <v>48834.897400000009</v>
      </c>
      <c r="H1013" s="31">
        <v>0</v>
      </c>
      <c r="I1013" s="31">
        <v>0</v>
      </c>
      <c r="J1013" s="31">
        <v>0</v>
      </c>
      <c r="K1013" s="31">
        <v>0</v>
      </c>
      <c r="L1013" s="31">
        <v>1430.8699999999953</v>
      </c>
      <c r="M1013" s="31">
        <v>47404</v>
      </c>
    </row>
    <row r="1014" spans="1:13" x14ac:dyDescent="0.25">
      <c r="A1014">
        <v>20040006</v>
      </c>
      <c r="B1014" t="s">
        <v>17</v>
      </c>
      <c r="C1014" t="s">
        <v>9100</v>
      </c>
      <c r="D1014" t="s">
        <v>9136</v>
      </c>
      <c r="E1014" t="s">
        <v>278</v>
      </c>
      <c r="F1014" s="31">
        <v>56.789999999999992</v>
      </c>
      <c r="G1014" s="31">
        <v>2479.1664000000001</v>
      </c>
      <c r="H1014" s="31">
        <v>0</v>
      </c>
      <c r="I1014" s="31">
        <v>0</v>
      </c>
      <c r="J1014" s="31">
        <v>0</v>
      </c>
      <c r="K1014" s="31">
        <v>0</v>
      </c>
      <c r="L1014" s="31">
        <v>133.36999999999534</v>
      </c>
      <c r="M1014" s="31">
        <v>2346</v>
      </c>
    </row>
    <row r="1015" spans="1:13" x14ac:dyDescent="0.25">
      <c r="A1015">
        <v>20040006</v>
      </c>
      <c r="B1015" t="s">
        <v>1</v>
      </c>
      <c r="C1015" t="s">
        <v>6881</v>
      </c>
      <c r="D1015" t="s">
        <v>9138</v>
      </c>
      <c r="E1015" t="s">
        <v>1370</v>
      </c>
      <c r="F1015" s="31">
        <v>40.650000000000006</v>
      </c>
      <c r="G1015" s="31">
        <v>1677.5945000000002</v>
      </c>
      <c r="H1015" s="31">
        <v>0</v>
      </c>
      <c r="I1015" s="31">
        <v>0</v>
      </c>
      <c r="J1015" s="31">
        <v>0</v>
      </c>
      <c r="K1015" s="31">
        <v>0</v>
      </c>
      <c r="L1015" s="31">
        <v>0</v>
      </c>
      <c r="M1015" s="31">
        <v>1678</v>
      </c>
    </row>
    <row r="1016" spans="1:13" x14ac:dyDescent="0.25">
      <c r="A1016">
        <v>20040006</v>
      </c>
      <c r="B1016" t="s">
        <v>19</v>
      </c>
      <c r="C1016" t="s">
        <v>6210</v>
      </c>
      <c r="D1016" t="s">
        <v>9139</v>
      </c>
      <c r="E1016" t="s">
        <v>268</v>
      </c>
      <c r="F1016" s="31">
        <v>32.800000000000004</v>
      </c>
      <c r="G1016" s="31">
        <v>1156.5961000000002</v>
      </c>
      <c r="H1016" s="31">
        <v>0</v>
      </c>
      <c r="I1016" s="31">
        <v>0</v>
      </c>
      <c r="J1016" s="31">
        <v>0</v>
      </c>
      <c r="K1016" s="31">
        <v>0</v>
      </c>
      <c r="L1016" s="31">
        <v>0</v>
      </c>
      <c r="M1016" s="31">
        <v>1157</v>
      </c>
    </row>
    <row r="1017" spans="1:13" x14ac:dyDescent="0.25">
      <c r="A1017">
        <v>20040006</v>
      </c>
      <c r="B1017" t="s">
        <v>20</v>
      </c>
      <c r="C1017" t="s">
        <v>9102</v>
      </c>
      <c r="D1017" t="s">
        <v>9140</v>
      </c>
      <c r="E1017" t="s">
        <v>4690</v>
      </c>
      <c r="F1017" s="31">
        <v>60.55</v>
      </c>
      <c r="G1017" s="31">
        <v>2325.0426000000002</v>
      </c>
      <c r="H1017" s="31">
        <v>0</v>
      </c>
      <c r="I1017" s="31">
        <v>0</v>
      </c>
      <c r="J1017" s="31">
        <v>0</v>
      </c>
      <c r="K1017" s="31">
        <v>0</v>
      </c>
      <c r="L1017" s="31">
        <v>0</v>
      </c>
      <c r="M1017" s="31">
        <v>2325</v>
      </c>
    </row>
    <row r="1018" spans="1:13" x14ac:dyDescent="0.25">
      <c r="A1018">
        <v>20040006</v>
      </c>
      <c r="B1018" t="s">
        <v>25</v>
      </c>
      <c r="C1018" t="s">
        <v>12213</v>
      </c>
      <c r="D1018" t="s">
        <v>12242</v>
      </c>
      <c r="E1018" t="s">
        <v>1370</v>
      </c>
      <c r="F1018" s="31">
        <v>54.12</v>
      </c>
      <c r="G1018" s="31">
        <v>3274.1495999999997</v>
      </c>
      <c r="H1018" s="31">
        <v>0</v>
      </c>
      <c r="I1018" s="31">
        <v>0</v>
      </c>
      <c r="J1018" s="31">
        <v>0</v>
      </c>
      <c r="K1018" s="31">
        <v>0</v>
      </c>
      <c r="L1018" s="31">
        <v>0</v>
      </c>
      <c r="M1018" s="31">
        <v>3274</v>
      </c>
    </row>
    <row r="1019" spans="1:13" x14ac:dyDescent="0.25">
      <c r="A1019">
        <v>20040006</v>
      </c>
      <c r="B1019" t="s">
        <v>26</v>
      </c>
      <c r="C1019" t="s">
        <v>9384</v>
      </c>
      <c r="D1019" t="s">
        <v>9435</v>
      </c>
      <c r="E1019" t="s">
        <v>1370</v>
      </c>
      <c r="F1019" s="31">
        <v>31.009999999999998</v>
      </c>
      <c r="G1019" s="31">
        <v>1330.7911000000001</v>
      </c>
      <c r="H1019" s="31">
        <v>0</v>
      </c>
      <c r="I1019" s="31">
        <v>0</v>
      </c>
      <c r="J1019" s="31">
        <v>0</v>
      </c>
      <c r="K1019" s="31">
        <v>0</v>
      </c>
      <c r="L1019" s="31">
        <v>0</v>
      </c>
      <c r="M1019" s="31">
        <v>1331</v>
      </c>
    </row>
    <row r="1020" spans="1:13" x14ac:dyDescent="0.25">
      <c r="A1020">
        <v>20040006</v>
      </c>
      <c r="B1020" t="s">
        <v>2</v>
      </c>
      <c r="C1020" t="s">
        <v>9700</v>
      </c>
      <c r="D1020" t="s">
        <v>10080</v>
      </c>
      <c r="E1020" t="s">
        <v>4690</v>
      </c>
      <c r="F1020" s="31">
        <v>6.73</v>
      </c>
      <c r="G1020" s="31">
        <v>355.01350000000002</v>
      </c>
      <c r="H1020" s="31">
        <v>0</v>
      </c>
      <c r="I1020" s="31">
        <v>0</v>
      </c>
      <c r="J1020" s="31">
        <v>0</v>
      </c>
      <c r="K1020" s="31">
        <v>0</v>
      </c>
      <c r="L1020" s="31">
        <v>0</v>
      </c>
      <c r="M1020" s="31">
        <v>355</v>
      </c>
    </row>
    <row r="1021" spans="1:13" x14ac:dyDescent="0.25">
      <c r="A1021">
        <v>20040006</v>
      </c>
      <c r="B1021" t="s">
        <v>37</v>
      </c>
      <c r="C1021" t="s">
        <v>10545</v>
      </c>
      <c r="D1021" t="s">
        <v>10578</v>
      </c>
      <c r="E1021" t="s">
        <v>275</v>
      </c>
      <c r="F1021" s="31">
        <v>59.019999999999996</v>
      </c>
      <c r="G1021" s="31">
        <v>2306.2112999999999</v>
      </c>
      <c r="H1021" s="31">
        <v>0</v>
      </c>
      <c r="I1021" s="31">
        <v>0</v>
      </c>
      <c r="J1021" s="31">
        <v>0</v>
      </c>
      <c r="K1021" s="31">
        <v>0</v>
      </c>
      <c r="L1021" s="31">
        <v>0</v>
      </c>
      <c r="M1021" s="31">
        <v>2306</v>
      </c>
    </row>
    <row r="1022" spans="1:13" x14ac:dyDescent="0.25">
      <c r="A1022">
        <v>20040006</v>
      </c>
      <c r="B1022" t="s">
        <v>29</v>
      </c>
      <c r="C1022" t="s">
        <v>10245</v>
      </c>
      <c r="D1022" t="s">
        <v>10288</v>
      </c>
      <c r="E1022" t="s">
        <v>4690</v>
      </c>
      <c r="F1022" s="31">
        <v>14.790000000000001</v>
      </c>
      <c r="G1022" s="31">
        <v>611.80279999999993</v>
      </c>
      <c r="H1022" s="31">
        <v>0</v>
      </c>
      <c r="I1022" s="31">
        <v>0</v>
      </c>
      <c r="J1022" s="31">
        <v>0</v>
      </c>
      <c r="K1022" s="31">
        <v>0</v>
      </c>
      <c r="L1022" s="31">
        <v>0</v>
      </c>
      <c r="M1022" s="31">
        <v>612</v>
      </c>
    </row>
    <row r="1023" spans="1:13" x14ac:dyDescent="0.25">
      <c r="A1023">
        <v>20040006</v>
      </c>
      <c r="B1023" t="s">
        <v>5</v>
      </c>
      <c r="C1023" t="s">
        <v>10246</v>
      </c>
      <c r="D1023" t="s">
        <v>10289</v>
      </c>
      <c r="E1023" t="s">
        <v>275</v>
      </c>
      <c r="F1023" s="31">
        <v>44.309999999999995</v>
      </c>
      <c r="G1023" s="31">
        <v>1642.4027999999998</v>
      </c>
      <c r="H1023" s="31">
        <v>0</v>
      </c>
      <c r="I1023" s="31">
        <v>0</v>
      </c>
      <c r="J1023" s="31">
        <v>0</v>
      </c>
      <c r="K1023" s="31">
        <v>0</v>
      </c>
      <c r="L1023" s="31">
        <v>0</v>
      </c>
      <c r="M1023" s="31">
        <v>1642</v>
      </c>
    </row>
    <row r="1024" spans="1:13" x14ac:dyDescent="0.25">
      <c r="A1024">
        <v>20040006</v>
      </c>
      <c r="B1024" t="s">
        <v>6</v>
      </c>
      <c r="C1024" t="s">
        <v>9240</v>
      </c>
      <c r="D1024" t="s">
        <v>10996</v>
      </c>
      <c r="E1024" t="s">
        <v>275</v>
      </c>
      <c r="F1024" s="31">
        <v>34.6</v>
      </c>
      <c r="G1024" s="31">
        <v>1542.5722999999998</v>
      </c>
      <c r="H1024" s="31">
        <v>0</v>
      </c>
      <c r="I1024" s="31">
        <v>0</v>
      </c>
      <c r="J1024" s="31">
        <v>0</v>
      </c>
      <c r="K1024" s="31">
        <v>0</v>
      </c>
      <c r="L1024" s="31">
        <v>0</v>
      </c>
      <c r="M1024" s="31">
        <v>1543</v>
      </c>
    </row>
    <row r="1025" spans="1:13" x14ac:dyDescent="0.25">
      <c r="A1025">
        <v>20040006</v>
      </c>
      <c r="B1025" t="s">
        <v>33</v>
      </c>
      <c r="C1025" t="s">
        <v>13956</v>
      </c>
      <c r="D1025" t="s">
        <v>13978</v>
      </c>
      <c r="E1025" t="s">
        <v>1370</v>
      </c>
      <c r="F1025" s="31">
        <v>49.750000000000007</v>
      </c>
      <c r="G1025" s="31">
        <v>1800.6685</v>
      </c>
      <c r="H1025" s="31">
        <v>0</v>
      </c>
      <c r="I1025" s="31">
        <v>0</v>
      </c>
      <c r="J1025" s="31">
        <v>0</v>
      </c>
      <c r="K1025" s="31">
        <v>0</v>
      </c>
      <c r="L1025" s="31">
        <v>0</v>
      </c>
      <c r="M1025" s="31">
        <v>1801</v>
      </c>
    </row>
    <row r="1026" spans="1:13" x14ac:dyDescent="0.25">
      <c r="A1026">
        <v>20040006</v>
      </c>
      <c r="B1026" t="s">
        <v>9</v>
      </c>
      <c r="C1026" t="s">
        <v>14301</v>
      </c>
      <c r="D1026" t="s">
        <v>14335</v>
      </c>
      <c r="E1026" t="s">
        <v>4690</v>
      </c>
      <c r="F1026" s="31">
        <v>26.98</v>
      </c>
      <c r="G1026" s="31">
        <v>1163.3737999999998</v>
      </c>
      <c r="H1026" s="31">
        <v>0</v>
      </c>
      <c r="I1026" s="31">
        <v>0</v>
      </c>
      <c r="J1026" s="31">
        <v>0</v>
      </c>
      <c r="K1026" s="31">
        <v>0</v>
      </c>
      <c r="L1026" s="31">
        <v>0</v>
      </c>
      <c r="M1026" s="31">
        <v>1163</v>
      </c>
    </row>
    <row r="1027" spans="1:13" x14ac:dyDescent="0.25">
      <c r="A1027">
        <v>20040006</v>
      </c>
      <c r="B1027" t="s">
        <v>10</v>
      </c>
      <c r="C1027" t="s">
        <v>14974</v>
      </c>
      <c r="D1027" t="s">
        <v>14990</v>
      </c>
      <c r="E1027" t="s">
        <v>275</v>
      </c>
      <c r="F1027" s="31">
        <v>47.8</v>
      </c>
      <c r="G1027" s="31">
        <v>1969.8843999999999</v>
      </c>
      <c r="H1027" s="31">
        <v>0</v>
      </c>
      <c r="I1027" s="31">
        <v>0</v>
      </c>
      <c r="J1027" s="31">
        <v>0</v>
      </c>
      <c r="K1027" s="31">
        <v>0</v>
      </c>
      <c r="L1027" s="31">
        <v>0</v>
      </c>
      <c r="M1027" s="31">
        <v>1970</v>
      </c>
    </row>
    <row r="1028" spans="1:13" x14ac:dyDescent="0.25">
      <c r="A1028" t="s">
        <v>16476</v>
      </c>
      <c r="F1028" s="31">
        <v>559.9</v>
      </c>
      <c r="G1028" s="31">
        <v>23635.269700000001</v>
      </c>
      <c r="H1028" s="31">
        <v>0</v>
      </c>
      <c r="I1028" s="31">
        <v>0</v>
      </c>
      <c r="J1028" s="31">
        <v>0</v>
      </c>
      <c r="K1028" s="31">
        <v>0</v>
      </c>
      <c r="L1028" s="31">
        <v>133.36999999999534</v>
      </c>
      <c r="M1028" s="31">
        <v>23503</v>
      </c>
    </row>
    <row r="1029" spans="1:13" x14ac:dyDescent="0.25">
      <c r="A1029">
        <v>20080008</v>
      </c>
      <c r="B1029" t="s">
        <v>17</v>
      </c>
      <c r="C1029" t="s">
        <v>9613</v>
      </c>
      <c r="D1029" t="s">
        <v>9684</v>
      </c>
      <c r="E1029" t="s">
        <v>7595</v>
      </c>
      <c r="F1029" s="31">
        <v>490.6</v>
      </c>
      <c r="G1029" s="31">
        <v>19811.3567</v>
      </c>
      <c r="H1029" s="31">
        <v>0</v>
      </c>
      <c r="I1029" s="31">
        <v>0</v>
      </c>
      <c r="J1029" s="31">
        <v>0</v>
      </c>
      <c r="K1029" s="31">
        <v>0</v>
      </c>
      <c r="L1029" s="31">
        <v>0</v>
      </c>
      <c r="M1029" s="31">
        <v>19811</v>
      </c>
    </row>
    <row r="1030" spans="1:13" x14ac:dyDescent="0.25">
      <c r="A1030" t="s">
        <v>16477</v>
      </c>
      <c r="F1030" s="31">
        <v>490.6</v>
      </c>
      <c r="G1030" s="31">
        <v>19811.3567</v>
      </c>
      <c r="H1030" s="31">
        <v>0</v>
      </c>
      <c r="I1030" s="31">
        <v>0</v>
      </c>
      <c r="J1030" s="31">
        <v>0</v>
      </c>
      <c r="K1030" s="31">
        <v>0</v>
      </c>
      <c r="L1030" s="31">
        <v>0</v>
      </c>
      <c r="M1030" s="31">
        <v>19811</v>
      </c>
    </row>
    <row r="1031" spans="1:13" x14ac:dyDescent="0.25">
      <c r="A1031">
        <v>20080028</v>
      </c>
      <c r="B1031" t="s">
        <v>17</v>
      </c>
      <c r="C1031" t="s">
        <v>9616</v>
      </c>
      <c r="D1031" t="s">
        <v>9636</v>
      </c>
      <c r="E1031" t="s">
        <v>7412</v>
      </c>
      <c r="F1031" s="31">
        <v>99.17</v>
      </c>
      <c r="G1031" s="31">
        <v>3904.9151999999995</v>
      </c>
      <c r="H1031" s="31">
        <v>0</v>
      </c>
      <c r="I1031" s="31">
        <v>0</v>
      </c>
      <c r="J1031" s="31">
        <v>0</v>
      </c>
      <c r="K1031" s="31">
        <v>0</v>
      </c>
      <c r="L1031" s="31">
        <v>1471.0599999999995</v>
      </c>
      <c r="M1031" s="31">
        <v>2434</v>
      </c>
    </row>
    <row r="1032" spans="1:13" x14ac:dyDescent="0.25">
      <c r="A1032">
        <v>20080028</v>
      </c>
      <c r="B1032" t="s">
        <v>20</v>
      </c>
      <c r="C1032" t="s">
        <v>10558</v>
      </c>
      <c r="D1032" t="s">
        <v>10593</v>
      </c>
      <c r="E1032" t="s">
        <v>5245</v>
      </c>
      <c r="F1032" s="31">
        <v>10.09</v>
      </c>
      <c r="G1032" s="31">
        <v>377.06329999999997</v>
      </c>
      <c r="H1032" s="31">
        <v>0</v>
      </c>
      <c r="I1032" s="31">
        <v>0</v>
      </c>
      <c r="J1032" s="31">
        <v>0</v>
      </c>
      <c r="K1032" s="31">
        <v>0</v>
      </c>
      <c r="L1032" s="31">
        <v>0</v>
      </c>
      <c r="M1032" s="31">
        <v>377</v>
      </c>
    </row>
    <row r="1033" spans="1:13" x14ac:dyDescent="0.25">
      <c r="A1033">
        <v>20080028</v>
      </c>
      <c r="B1033" t="s">
        <v>41</v>
      </c>
      <c r="C1033" t="s">
        <v>10680</v>
      </c>
      <c r="D1033" t="s">
        <v>10723</v>
      </c>
      <c r="E1033" t="s">
        <v>7415</v>
      </c>
      <c r="F1033" s="31">
        <v>85.420000000000016</v>
      </c>
      <c r="G1033" s="31">
        <v>3282.8534</v>
      </c>
      <c r="H1033" s="31">
        <v>0</v>
      </c>
      <c r="I1033" s="31">
        <v>0</v>
      </c>
      <c r="J1033" s="31">
        <v>0</v>
      </c>
      <c r="K1033" s="31">
        <v>0</v>
      </c>
      <c r="L1033" s="31">
        <v>0</v>
      </c>
      <c r="M1033" s="31">
        <v>3283</v>
      </c>
    </row>
    <row r="1034" spans="1:13" x14ac:dyDescent="0.25">
      <c r="A1034">
        <v>20080028</v>
      </c>
      <c r="B1034" t="s">
        <v>26</v>
      </c>
      <c r="C1034" t="s">
        <v>13517</v>
      </c>
      <c r="D1034" t="s">
        <v>13548</v>
      </c>
      <c r="E1034" t="s">
        <v>8121</v>
      </c>
      <c r="F1034" s="31">
        <v>14.77</v>
      </c>
      <c r="G1034" s="31">
        <v>575.39110000000005</v>
      </c>
      <c r="H1034" s="31">
        <v>0</v>
      </c>
      <c r="I1034" s="31">
        <v>0</v>
      </c>
      <c r="J1034" s="31">
        <v>0</v>
      </c>
      <c r="K1034" s="31">
        <v>0</v>
      </c>
      <c r="L1034" s="31">
        <v>0</v>
      </c>
      <c r="M1034" s="31">
        <v>575</v>
      </c>
    </row>
    <row r="1035" spans="1:13" x14ac:dyDescent="0.25">
      <c r="A1035">
        <v>20080028</v>
      </c>
      <c r="B1035" t="s">
        <v>2</v>
      </c>
      <c r="C1035" t="s">
        <v>6530</v>
      </c>
      <c r="D1035" t="s">
        <v>13198</v>
      </c>
      <c r="E1035" t="s">
        <v>7412</v>
      </c>
      <c r="F1035" s="31">
        <v>26.93</v>
      </c>
      <c r="G1035" s="31">
        <v>1147.9460999999999</v>
      </c>
      <c r="H1035" s="31">
        <v>0</v>
      </c>
      <c r="I1035" s="31">
        <v>0</v>
      </c>
      <c r="J1035" s="31">
        <v>0</v>
      </c>
      <c r="K1035" s="31">
        <v>0</v>
      </c>
      <c r="L1035" s="31">
        <v>0</v>
      </c>
      <c r="M1035" s="31">
        <v>1148</v>
      </c>
    </row>
    <row r="1036" spans="1:13" x14ac:dyDescent="0.25">
      <c r="A1036">
        <v>20080028</v>
      </c>
      <c r="B1036" t="s">
        <v>3</v>
      </c>
      <c r="C1036" t="s">
        <v>13396</v>
      </c>
      <c r="D1036" t="s">
        <v>13422</v>
      </c>
      <c r="E1036" t="s">
        <v>7412</v>
      </c>
      <c r="F1036" s="31">
        <v>116.51999999999998</v>
      </c>
      <c r="G1036" s="31">
        <v>4273.6377000000002</v>
      </c>
      <c r="H1036" s="31">
        <v>0</v>
      </c>
      <c r="I1036" s="31">
        <v>0</v>
      </c>
      <c r="J1036" s="31">
        <v>0</v>
      </c>
      <c r="K1036" s="31">
        <v>0</v>
      </c>
      <c r="L1036" s="31">
        <v>0</v>
      </c>
      <c r="M1036" s="31">
        <v>4274</v>
      </c>
    </row>
    <row r="1037" spans="1:13" x14ac:dyDescent="0.25">
      <c r="A1037">
        <v>20080028</v>
      </c>
      <c r="B1037" t="s">
        <v>4</v>
      </c>
      <c r="C1037" t="s">
        <v>13911</v>
      </c>
      <c r="D1037" t="s">
        <v>13924</v>
      </c>
      <c r="E1037" t="s">
        <v>5245</v>
      </c>
      <c r="F1037" s="31">
        <v>32.660000000000004</v>
      </c>
      <c r="G1037" s="31">
        <v>1178.5859</v>
      </c>
      <c r="H1037" s="31">
        <v>0</v>
      </c>
      <c r="I1037" s="31">
        <v>0</v>
      </c>
      <c r="J1037" s="31">
        <v>0</v>
      </c>
      <c r="K1037" s="31">
        <v>0</v>
      </c>
      <c r="L1037" s="31">
        <v>0</v>
      </c>
      <c r="M1037" s="31">
        <v>1179</v>
      </c>
    </row>
    <row r="1038" spans="1:13" x14ac:dyDescent="0.25">
      <c r="A1038">
        <v>20080028</v>
      </c>
      <c r="B1038" t="s">
        <v>28</v>
      </c>
      <c r="C1038">
        <v>0</v>
      </c>
      <c r="D1038">
        <v>0</v>
      </c>
      <c r="E1038">
        <v>0</v>
      </c>
      <c r="F1038" s="31">
        <v>25.080000000000002</v>
      </c>
      <c r="G1038" s="31">
        <v>1013.277</v>
      </c>
      <c r="H1038" s="31">
        <v>0</v>
      </c>
      <c r="I1038" s="31">
        <v>0</v>
      </c>
      <c r="J1038" s="31">
        <v>0</v>
      </c>
      <c r="K1038" s="31">
        <v>0</v>
      </c>
      <c r="L1038" s="31">
        <v>0</v>
      </c>
      <c r="M1038" s="31">
        <v>1013</v>
      </c>
    </row>
    <row r="1039" spans="1:13" x14ac:dyDescent="0.25">
      <c r="A1039">
        <v>20080028</v>
      </c>
      <c r="B1039" t="s">
        <v>37</v>
      </c>
      <c r="C1039" t="s">
        <v>15524</v>
      </c>
      <c r="D1039" t="s">
        <v>15585</v>
      </c>
      <c r="E1039" t="s">
        <v>5245</v>
      </c>
      <c r="F1039" s="31">
        <v>36.900000000000006</v>
      </c>
      <c r="G1039" s="31">
        <v>1598.8987000000002</v>
      </c>
      <c r="H1039" s="31">
        <v>0</v>
      </c>
      <c r="I1039" s="31">
        <v>0</v>
      </c>
      <c r="J1039" s="31">
        <v>0</v>
      </c>
      <c r="K1039" s="31">
        <v>0</v>
      </c>
      <c r="L1039" s="31">
        <v>0</v>
      </c>
      <c r="M1039" s="31">
        <v>1599</v>
      </c>
    </row>
    <row r="1040" spans="1:13" x14ac:dyDescent="0.25">
      <c r="A1040" t="s">
        <v>16478</v>
      </c>
      <c r="F1040" s="31">
        <v>447.53999999999996</v>
      </c>
      <c r="G1040" s="31">
        <v>17352.5684</v>
      </c>
      <c r="H1040" s="31">
        <v>0</v>
      </c>
      <c r="I1040" s="31">
        <v>0</v>
      </c>
      <c r="J1040" s="31">
        <v>0</v>
      </c>
      <c r="K1040" s="31">
        <v>0</v>
      </c>
      <c r="L1040" s="31">
        <v>1471.0599999999995</v>
      </c>
      <c r="M1040" s="31">
        <v>15882</v>
      </c>
    </row>
    <row r="1041" spans="1:13" x14ac:dyDescent="0.25">
      <c r="A1041">
        <v>20060009</v>
      </c>
      <c r="B1041" t="s">
        <v>19</v>
      </c>
      <c r="C1041" t="s">
        <v>10108</v>
      </c>
      <c r="D1041" t="s">
        <v>10151</v>
      </c>
      <c r="E1041" t="s">
        <v>275</v>
      </c>
      <c r="F1041" s="31">
        <v>38.219999999999992</v>
      </c>
      <c r="G1041" s="31">
        <v>1309.4151999999999</v>
      </c>
      <c r="H1041" s="31">
        <v>0</v>
      </c>
      <c r="I1041" s="31">
        <v>0</v>
      </c>
      <c r="J1041" s="31">
        <v>0</v>
      </c>
      <c r="K1041" s="31">
        <v>0</v>
      </c>
      <c r="L1041" s="31">
        <v>0</v>
      </c>
      <c r="M1041" s="31">
        <v>1309</v>
      </c>
    </row>
    <row r="1042" spans="1:13" x14ac:dyDescent="0.25">
      <c r="A1042">
        <v>20060009</v>
      </c>
      <c r="B1042" t="s">
        <v>21</v>
      </c>
      <c r="C1042" t="s">
        <v>10112</v>
      </c>
      <c r="D1042" t="s">
        <v>10155</v>
      </c>
      <c r="E1042" t="s">
        <v>1676</v>
      </c>
      <c r="F1042" s="31">
        <v>13.459999999999997</v>
      </c>
      <c r="G1042" s="31">
        <v>483.32360000000006</v>
      </c>
      <c r="H1042" s="31">
        <v>0</v>
      </c>
      <c r="I1042" s="31">
        <v>0</v>
      </c>
      <c r="J1042" s="31">
        <v>0</v>
      </c>
      <c r="K1042" s="31">
        <v>0</v>
      </c>
      <c r="L1042" s="31">
        <v>0</v>
      </c>
      <c r="M1042" s="31">
        <v>483</v>
      </c>
    </row>
    <row r="1043" spans="1:13" x14ac:dyDescent="0.25">
      <c r="A1043">
        <v>20060009</v>
      </c>
      <c r="B1043" t="s">
        <v>24</v>
      </c>
      <c r="C1043" t="s">
        <v>10550</v>
      </c>
      <c r="D1043" t="s">
        <v>10583</v>
      </c>
      <c r="E1043" t="s">
        <v>1676</v>
      </c>
      <c r="F1043" s="31">
        <v>5.21</v>
      </c>
      <c r="G1043" s="31">
        <v>196.20330000000001</v>
      </c>
      <c r="H1043" s="31">
        <v>0</v>
      </c>
      <c r="I1043" s="31">
        <v>0</v>
      </c>
      <c r="J1043" s="31">
        <v>0</v>
      </c>
      <c r="K1043" s="31">
        <v>0</v>
      </c>
      <c r="L1043" s="31">
        <v>0</v>
      </c>
      <c r="M1043" s="31">
        <v>196</v>
      </c>
    </row>
    <row r="1044" spans="1:13" x14ac:dyDescent="0.25">
      <c r="A1044">
        <v>20060009</v>
      </c>
      <c r="B1044" t="s">
        <v>2</v>
      </c>
      <c r="C1044" t="s">
        <v>11481</v>
      </c>
      <c r="D1044" t="s">
        <v>11529</v>
      </c>
      <c r="E1044" t="s">
        <v>4452</v>
      </c>
      <c r="F1044" s="31">
        <v>45.2</v>
      </c>
      <c r="G1044" s="31">
        <v>1756.4010999999998</v>
      </c>
      <c r="H1044" s="31">
        <v>0</v>
      </c>
      <c r="I1044" s="31">
        <v>0</v>
      </c>
      <c r="J1044" s="31">
        <v>0</v>
      </c>
      <c r="K1044" s="31">
        <v>0</v>
      </c>
      <c r="L1044" s="31">
        <v>0</v>
      </c>
      <c r="M1044" s="31">
        <v>1756</v>
      </c>
    </row>
    <row r="1045" spans="1:13" x14ac:dyDescent="0.25">
      <c r="A1045">
        <v>20060009</v>
      </c>
      <c r="B1045" t="s">
        <v>3</v>
      </c>
      <c r="C1045" t="s">
        <v>9709</v>
      </c>
      <c r="D1045" t="s">
        <v>11530</v>
      </c>
      <c r="E1045" t="s">
        <v>4452</v>
      </c>
      <c r="F1045" s="31">
        <v>163.73000000000002</v>
      </c>
      <c r="G1045" s="31">
        <v>6399.6479999999992</v>
      </c>
      <c r="H1045" s="31">
        <v>0</v>
      </c>
      <c r="I1045" s="31">
        <v>0</v>
      </c>
      <c r="J1045" s="31">
        <v>0</v>
      </c>
      <c r="K1045" s="31">
        <v>0</v>
      </c>
      <c r="L1045" s="31">
        <v>0</v>
      </c>
      <c r="M1045" s="31">
        <v>6400</v>
      </c>
    </row>
    <row r="1046" spans="1:13" x14ac:dyDescent="0.25">
      <c r="A1046">
        <v>20060009</v>
      </c>
      <c r="B1046" t="s">
        <v>38</v>
      </c>
      <c r="C1046" t="s">
        <v>6777</v>
      </c>
      <c r="D1046" t="s">
        <v>11534</v>
      </c>
      <c r="E1046" t="s">
        <v>1676</v>
      </c>
      <c r="F1046" s="31">
        <v>16.86</v>
      </c>
      <c r="G1046" s="31">
        <v>713.4375</v>
      </c>
      <c r="H1046" s="31">
        <v>0</v>
      </c>
      <c r="I1046" s="31">
        <v>0</v>
      </c>
      <c r="J1046" s="31">
        <v>0</v>
      </c>
      <c r="K1046" s="31">
        <v>0</v>
      </c>
      <c r="L1046" s="31">
        <v>0</v>
      </c>
      <c r="M1046" s="31">
        <v>713</v>
      </c>
    </row>
    <row r="1047" spans="1:13" x14ac:dyDescent="0.25">
      <c r="A1047">
        <v>20060009</v>
      </c>
      <c r="B1047" t="s">
        <v>5</v>
      </c>
      <c r="C1047" t="s">
        <v>628</v>
      </c>
      <c r="D1047" t="s">
        <v>12327</v>
      </c>
      <c r="E1047" t="s">
        <v>1676</v>
      </c>
      <c r="F1047" s="31">
        <v>17.309999999999999</v>
      </c>
      <c r="G1047" s="31">
        <v>659.55930000000001</v>
      </c>
      <c r="H1047" s="31">
        <v>0</v>
      </c>
      <c r="I1047" s="31">
        <v>0</v>
      </c>
      <c r="J1047" s="31">
        <v>0</v>
      </c>
      <c r="K1047" s="31">
        <v>0</v>
      </c>
      <c r="L1047" s="31">
        <v>0</v>
      </c>
      <c r="M1047" s="31">
        <v>660</v>
      </c>
    </row>
    <row r="1048" spans="1:13" x14ac:dyDescent="0.25">
      <c r="A1048">
        <v>20060009</v>
      </c>
      <c r="B1048" t="s">
        <v>30</v>
      </c>
      <c r="C1048" t="s">
        <v>12303</v>
      </c>
      <c r="D1048" t="s">
        <v>12330</v>
      </c>
      <c r="E1048" t="s">
        <v>4452</v>
      </c>
      <c r="F1048" s="31">
        <v>2.17</v>
      </c>
      <c r="G1048" s="31">
        <v>68.485199999999992</v>
      </c>
      <c r="H1048" s="31">
        <v>0</v>
      </c>
      <c r="I1048" s="31">
        <v>0</v>
      </c>
      <c r="J1048" s="31">
        <v>0</v>
      </c>
      <c r="K1048" s="31">
        <v>0</v>
      </c>
      <c r="L1048" s="31">
        <v>0</v>
      </c>
      <c r="M1048" s="31">
        <v>68</v>
      </c>
    </row>
    <row r="1049" spans="1:13" x14ac:dyDescent="0.25">
      <c r="A1049">
        <v>20060009</v>
      </c>
      <c r="B1049" t="s">
        <v>422</v>
      </c>
      <c r="C1049" t="s">
        <v>5887</v>
      </c>
      <c r="D1049" t="s">
        <v>13866</v>
      </c>
      <c r="E1049" t="s">
        <v>4452</v>
      </c>
      <c r="F1049" s="31">
        <v>91.38</v>
      </c>
      <c r="G1049" s="31">
        <v>3985.6905999999999</v>
      </c>
      <c r="H1049" s="31">
        <v>0</v>
      </c>
      <c r="I1049" s="31">
        <v>0</v>
      </c>
      <c r="J1049" s="31">
        <v>0</v>
      </c>
      <c r="K1049" s="31">
        <v>0</v>
      </c>
      <c r="L1049" s="31">
        <v>0</v>
      </c>
      <c r="M1049" s="31">
        <v>3986</v>
      </c>
    </row>
    <row r="1050" spans="1:13" x14ac:dyDescent="0.25">
      <c r="A1050">
        <v>20060009</v>
      </c>
      <c r="B1050" t="s">
        <v>9</v>
      </c>
      <c r="C1050" t="s">
        <v>8628</v>
      </c>
      <c r="D1050" t="s">
        <v>15211</v>
      </c>
      <c r="E1050" t="s">
        <v>5250</v>
      </c>
      <c r="F1050" s="31">
        <v>27.539999999999996</v>
      </c>
      <c r="G1050" s="31">
        <v>966.86369999999999</v>
      </c>
      <c r="H1050" s="31">
        <v>0</v>
      </c>
      <c r="I1050" s="31">
        <v>0</v>
      </c>
      <c r="J1050" s="31">
        <v>0</v>
      </c>
      <c r="K1050" s="31">
        <v>0</v>
      </c>
      <c r="L1050" s="31">
        <v>0</v>
      </c>
      <c r="M1050" s="31">
        <v>967</v>
      </c>
    </row>
    <row r="1051" spans="1:13" x14ac:dyDescent="0.25">
      <c r="A1051">
        <v>20060009</v>
      </c>
      <c r="B1051" t="s">
        <v>10</v>
      </c>
      <c r="C1051" t="s">
        <v>15171</v>
      </c>
      <c r="D1051" t="s">
        <v>15212</v>
      </c>
      <c r="E1051" t="s">
        <v>5250</v>
      </c>
      <c r="F1051" s="31">
        <v>4.5500000000000007</v>
      </c>
      <c r="G1051" s="31">
        <v>331.85400000000004</v>
      </c>
      <c r="H1051" s="31">
        <v>0</v>
      </c>
      <c r="I1051" s="31">
        <v>0</v>
      </c>
      <c r="J1051" s="31">
        <v>0</v>
      </c>
      <c r="K1051" s="31">
        <v>0</v>
      </c>
      <c r="L1051" s="31">
        <v>0</v>
      </c>
      <c r="M1051" s="31">
        <v>332</v>
      </c>
    </row>
    <row r="1052" spans="1:13" x14ac:dyDescent="0.25">
      <c r="A1052">
        <v>20060009</v>
      </c>
      <c r="B1052" t="s">
        <v>11</v>
      </c>
      <c r="C1052" t="s">
        <v>14189</v>
      </c>
      <c r="D1052" t="s">
        <v>15873</v>
      </c>
      <c r="E1052" t="s">
        <v>4452</v>
      </c>
      <c r="F1052" s="31">
        <v>36.479999999999997</v>
      </c>
      <c r="G1052" s="31">
        <v>1597.3000000000002</v>
      </c>
      <c r="H1052" s="31">
        <v>0</v>
      </c>
      <c r="I1052" s="31">
        <v>0</v>
      </c>
      <c r="J1052" s="31">
        <v>0</v>
      </c>
      <c r="K1052" s="31">
        <v>0</v>
      </c>
      <c r="L1052" s="31">
        <v>0</v>
      </c>
      <c r="M1052" s="31">
        <v>1597</v>
      </c>
    </row>
    <row r="1053" spans="1:13" x14ac:dyDescent="0.25">
      <c r="A1053">
        <v>20060009</v>
      </c>
      <c r="B1053" t="s">
        <v>13</v>
      </c>
      <c r="C1053">
        <v>0</v>
      </c>
      <c r="D1053">
        <v>0</v>
      </c>
      <c r="E1053">
        <v>0</v>
      </c>
      <c r="F1053" s="31">
        <v>36.229999999999997</v>
      </c>
      <c r="G1053" s="31">
        <v>1275.6005999999998</v>
      </c>
      <c r="H1053" s="31">
        <v>0</v>
      </c>
      <c r="I1053" s="31">
        <v>0</v>
      </c>
      <c r="J1053" s="31">
        <v>0</v>
      </c>
      <c r="K1053" s="31">
        <v>0</v>
      </c>
      <c r="L1053" s="31">
        <v>0</v>
      </c>
      <c r="M1053" s="31">
        <v>1276</v>
      </c>
    </row>
    <row r="1054" spans="1:13" x14ac:dyDescent="0.25">
      <c r="A1054">
        <v>20060009</v>
      </c>
      <c r="B1054" t="s">
        <v>35</v>
      </c>
      <c r="C1054">
        <v>0</v>
      </c>
      <c r="D1054">
        <v>0</v>
      </c>
      <c r="E1054">
        <v>0</v>
      </c>
      <c r="F1054" s="31">
        <v>11.799999999999999</v>
      </c>
      <c r="G1054" s="31">
        <v>826.25499999999988</v>
      </c>
      <c r="H1054" s="31">
        <v>0</v>
      </c>
      <c r="I1054" s="31">
        <v>0</v>
      </c>
      <c r="J1054" s="31">
        <v>0</v>
      </c>
      <c r="K1054" s="31">
        <v>0</v>
      </c>
      <c r="L1054" s="31">
        <v>0</v>
      </c>
      <c r="M1054" s="31">
        <v>826</v>
      </c>
    </row>
    <row r="1055" spans="1:13" x14ac:dyDescent="0.25">
      <c r="A1055">
        <v>20060009</v>
      </c>
      <c r="B1055" t="s">
        <v>1650</v>
      </c>
      <c r="C1055">
        <v>0</v>
      </c>
      <c r="D1055">
        <v>0</v>
      </c>
      <c r="E1055">
        <v>0</v>
      </c>
      <c r="F1055" s="31">
        <v>18.970000000000002</v>
      </c>
      <c r="G1055" s="31">
        <v>661.91339999999991</v>
      </c>
      <c r="H1055" s="31">
        <v>0</v>
      </c>
      <c r="I1055" s="31">
        <v>0</v>
      </c>
      <c r="J1055" s="31">
        <v>0</v>
      </c>
      <c r="K1055" s="31">
        <v>0</v>
      </c>
      <c r="L1055" s="31">
        <v>0</v>
      </c>
      <c r="M1055" s="31">
        <v>662</v>
      </c>
    </row>
    <row r="1056" spans="1:13" x14ac:dyDescent="0.25">
      <c r="A1056">
        <v>20060009</v>
      </c>
      <c r="B1056" t="s">
        <v>15</v>
      </c>
      <c r="C1056">
        <v>0</v>
      </c>
      <c r="D1056">
        <v>0</v>
      </c>
      <c r="E1056">
        <v>0</v>
      </c>
      <c r="F1056" s="31">
        <v>23.18</v>
      </c>
      <c r="G1056" s="31">
        <v>781.72939999999994</v>
      </c>
      <c r="H1056" s="31">
        <v>0</v>
      </c>
      <c r="I1056" s="31">
        <v>0</v>
      </c>
      <c r="J1056" s="31">
        <v>0</v>
      </c>
      <c r="K1056" s="31">
        <v>0</v>
      </c>
      <c r="L1056" s="31">
        <v>0</v>
      </c>
      <c r="M1056" s="31">
        <v>782</v>
      </c>
    </row>
    <row r="1057" spans="1:13" x14ac:dyDescent="0.25">
      <c r="A1057">
        <v>20060009</v>
      </c>
      <c r="B1057" t="s">
        <v>16</v>
      </c>
      <c r="C1057">
        <v>0</v>
      </c>
      <c r="D1057">
        <v>0</v>
      </c>
      <c r="E1057">
        <v>0</v>
      </c>
      <c r="F1057" s="31">
        <v>10.210000000000001</v>
      </c>
      <c r="G1057" s="31">
        <v>424.07990000000001</v>
      </c>
      <c r="H1057" s="31">
        <v>0</v>
      </c>
      <c r="I1057" s="31">
        <v>0</v>
      </c>
      <c r="J1057" s="31">
        <v>0</v>
      </c>
      <c r="K1057" s="31">
        <v>0</v>
      </c>
      <c r="L1057" s="31">
        <v>0</v>
      </c>
      <c r="M1057" s="31">
        <v>424</v>
      </c>
    </row>
    <row r="1058" spans="1:13" x14ac:dyDescent="0.25">
      <c r="A1058" t="s">
        <v>16479</v>
      </c>
      <c r="F1058" s="31">
        <v>562.50000000000011</v>
      </c>
      <c r="G1058" s="31">
        <v>22437.7598</v>
      </c>
      <c r="H1058" s="31">
        <v>0</v>
      </c>
      <c r="I1058" s="31">
        <v>0</v>
      </c>
      <c r="J1058" s="31">
        <v>0</v>
      </c>
      <c r="K1058" s="31">
        <v>0</v>
      </c>
      <c r="L1058" s="31">
        <v>0</v>
      </c>
      <c r="M1058" s="31">
        <v>22437</v>
      </c>
    </row>
    <row r="1059" spans="1:13" x14ac:dyDescent="0.25">
      <c r="A1059">
        <v>20080027</v>
      </c>
      <c r="B1059" t="s">
        <v>1</v>
      </c>
      <c r="C1059" t="s">
        <v>11496</v>
      </c>
      <c r="D1059" t="s">
        <v>11549</v>
      </c>
      <c r="E1059" t="s">
        <v>7704</v>
      </c>
      <c r="F1059" s="31">
        <v>21</v>
      </c>
      <c r="G1059" s="31">
        <v>1146.2888</v>
      </c>
      <c r="H1059" s="31">
        <v>0</v>
      </c>
      <c r="I1059" s="31">
        <v>0</v>
      </c>
      <c r="J1059" s="31">
        <v>0</v>
      </c>
      <c r="K1059" s="31">
        <v>0</v>
      </c>
      <c r="L1059" s="31">
        <v>0</v>
      </c>
      <c r="M1059" s="31">
        <v>1146</v>
      </c>
    </row>
    <row r="1060" spans="1:13" x14ac:dyDescent="0.25">
      <c r="A1060">
        <v>20080027</v>
      </c>
      <c r="B1060" t="s">
        <v>19</v>
      </c>
      <c r="C1060" t="s">
        <v>10679</v>
      </c>
      <c r="D1060" t="s">
        <v>11834</v>
      </c>
      <c r="E1060" t="s">
        <v>8026</v>
      </c>
      <c r="F1060" s="31">
        <v>5.48</v>
      </c>
      <c r="G1060" s="31">
        <v>210.81560000000002</v>
      </c>
      <c r="H1060" s="31">
        <v>0</v>
      </c>
      <c r="I1060" s="31">
        <v>0</v>
      </c>
      <c r="J1060" s="31">
        <v>0</v>
      </c>
      <c r="K1060" s="31">
        <v>0</v>
      </c>
      <c r="L1060" s="31">
        <v>0</v>
      </c>
      <c r="M1060" s="31">
        <v>211</v>
      </c>
    </row>
    <row r="1061" spans="1:13" x14ac:dyDescent="0.25">
      <c r="A1061">
        <v>20080027</v>
      </c>
      <c r="B1061" t="s">
        <v>20</v>
      </c>
      <c r="C1061" t="s">
        <v>10556</v>
      </c>
      <c r="D1061" t="s">
        <v>10591</v>
      </c>
      <c r="E1061" t="s">
        <v>7705</v>
      </c>
      <c r="F1061" s="31">
        <v>19.66</v>
      </c>
      <c r="G1061" s="31">
        <v>980.94220000000007</v>
      </c>
      <c r="H1061" s="31">
        <v>0</v>
      </c>
      <c r="I1061" s="31">
        <v>0</v>
      </c>
      <c r="J1061" s="31">
        <v>0</v>
      </c>
      <c r="K1061" s="31">
        <v>0</v>
      </c>
      <c r="L1061" s="31">
        <v>0</v>
      </c>
      <c r="M1061" s="31">
        <v>981</v>
      </c>
    </row>
    <row r="1062" spans="1:13" x14ac:dyDescent="0.25">
      <c r="A1062">
        <v>20080027</v>
      </c>
      <c r="B1062" t="s">
        <v>21</v>
      </c>
      <c r="C1062" t="s">
        <v>10557</v>
      </c>
      <c r="D1062" t="s">
        <v>10592</v>
      </c>
      <c r="E1062" t="s">
        <v>7480</v>
      </c>
      <c r="F1062" s="31">
        <v>116.15999999999998</v>
      </c>
      <c r="G1062" s="31">
        <v>4503.0318000000007</v>
      </c>
      <c r="H1062" s="31">
        <v>0</v>
      </c>
      <c r="I1062" s="31">
        <v>0</v>
      </c>
      <c r="J1062" s="31">
        <v>0</v>
      </c>
      <c r="K1062" s="31">
        <v>0</v>
      </c>
      <c r="L1062" s="31">
        <v>0</v>
      </c>
      <c r="M1062" s="31">
        <v>4503</v>
      </c>
    </row>
    <row r="1063" spans="1:13" x14ac:dyDescent="0.25">
      <c r="A1063">
        <v>20080027</v>
      </c>
      <c r="B1063" t="s">
        <v>40</v>
      </c>
      <c r="C1063" t="s">
        <v>7451</v>
      </c>
      <c r="D1063" t="s">
        <v>11162</v>
      </c>
      <c r="E1063" t="s">
        <v>5245</v>
      </c>
      <c r="F1063" s="31">
        <v>23.380000000000003</v>
      </c>
      <c r="G1063" s="31">
        <v>926.61699999999996</v>
      </c>
      <c r="H1063" s="31">
        <v>0</v>
      </c>
      <c r="I1063" s="31">
        <v>0</v>
      </c>
      <c r="J1063" s="31">
        <v>0</v>
      </c>
      <c r="K1063" s="31">
        <v>0</v>
      </c>
      <c r="L1063" s="31">
        <v>0</v>
      </c>
      <c r="M1063" s="31">
        <v>927</v>
      </c>
    </row>
    <row r="1064" spans="1:13" x14ac:dyDescent="0.25">
      <c r="A1064">
        <v>20080027</v>
      </c>
      <c r="B1064" t="s">
        <v>23</v>
      </c>
      <c r="C1064" t="s">
        <v>11129</v>
      </c>
      <c r="D1064" t="s">
        <v>11163</v>
      </c>
      <c r="E1064" t="s">
        <v>7440</v>
      </c>
      <c r="F1064" s="31">
        <v>42.680000000000007</v>
      </c>
      <c r="G1064" s="31">
        <v>1841.0619999999999</v>
      </c>
      <c r="H1064" s="31">
        <v>0</v>
      </c>
      <c r="I1064" s="31">
        <v>0</v>
      </c>
      <c r="J1064" s="31">
        <v>0</v>
      </c>
      <c r="K1064" s="31">
        <v>0</v>
      </c>
      <c r="L1064" s="31">
        <v>0</v>
      </c>
      <c r="M1064" s="31">
        <v>1841</v>
      </c>
    </row>
    <row r="1065" spans="1:13" x14ac:dyDescent="0.25">
      <c r="A1065">
        <v>20080027</v>
      </c>
      <c r="B1065" t="s">
        <v>25</v>
      </c>
      <c r="C1065" t="s">
        <v>5639</v>
      </c>
      <c r="D1065" t="s">
        <v>13330</v>
      </c>
      <c r="E1065" t="s">
        <v>7415</v>
      </c>
      <c r="F1065" s="31">
        <v>25.2</v>
      </c>
      <c r="G1065" s="31">
        <v>969.14199999999994</v>
      </c>
      <c r="H1065" s="31">
        <v>0</v>
      </c>
      <c r="I1065" s="31">
        <v>0</v>
      </c>
      <c r="J1065" s="31">
        <v>0</v>
      </c>
      <c r="K1065" s="31">
        <v>0</v>
      </c>
      <c r="L1065" s="31">
        <v>0</v>
      </c>
      <c r="M1065" s="31">
        <v>969</v>
      </c>
    </row>
    <row r="1066" spans="1:13" x14ac:dyDescent="0.25">
      <c r="A1066">
        <v>20080027</v>
      </c>
      <c r="B1066" t="s">
        <v>4</v>
      </c>
      <c r="C1066" t="s">
        <v>13612</v>
      </c>
      <c r="D1066" t="s">
        <v>13639</v>
      </c>
      <c r="E1066" t="s">
        <v>5245</v>
      </c>
      <c r="F1066" s="31">
        <v>55.88</v>
      </c>
      <c r="G1066" s="31">
        <v>2122.7385999999997</v>
      </c>
      <c r="H1066" s="31">
        <v>0</v>
      </c>
      <c r="I1066" s="31">
        <v>0</v>
      </c>
      <c r="J1066" s="31">
        <v>0</v>
      </c>
      <c r="K1066" s="31">
        <v>0</v>
      </c>
      <c r="L1066" s="31">
        <v>0</v>
      </c>
      <c r="M1066" s="31">
        <v>2123</v>
      </c>
    </row>
    <row r="1067" spans="1:13" x14ac:dyDescent="0.25">
      <c r="A1067">
        <v>20080027</v>
      </c>
      <c r="B1067" t="s">
        <v>37</v>
      </c>
      <c r="C1067" t="s">
        <v>14058</v>
      </c>
      <c r="D1067" t="s">
        <v>14098</v>
      </c>
      <c r="E1067" t="s">
        <v>7415</v>
      </c>
      <c r="F1067" s="31">
        <v>19.739999999999998</v>
      </c>
      <c r="G1067" s="31">
        <v>874.79639999999995</v>
      </c>
      <c r="H1067" s="31">
        <v>0</v>
      </c>
      <c r="I1067" s="31">
        <v>0</v>
      </c>
      <c r="J1067" s="31">
        <v>0</v>
      </c>
      <c r="K1067" s="31">
        <v>0</v>
      </c>
      <c r="L1067" s="31">
        <v>0</v>
      </c>
      <c r="M1067" s="31">
        <v>875</v>
      </c>
    </row>
    <row r="1068" spans="1:13" x14ac:dyDescent="0.25">
      <c r="A1068">
        <v>20080027</v>
      </c>
      <c r="B1068" t="s">
        <v>29</v>
      </c>
      <c r="C1068" t="s">
        <v>15922</v>
      </c>
      <c r="D1068" t="s">
        <v>15936</v>
      </c>
      <c r="E1068" t="s">
        <v>5245</v>
      </c>
      <c r="F1068" s="31">
        <v>34.959999999999994</v>
      </c>
      <c r="G1068" s="31">
        <v>1491.8226</v>
      </c>
      <c r="H1068" s="31">
        <v>0</v>
      </c>
      <c r="I1068" s="31">
        <v>0</v>
      </c>
      <c r="J1068" s="31">
        <v>0</v>
      </c>
      <c r="K1068" s="31">
        <v>0</v>
      </c>
      <c r="L1068" s="31">
        <v>0</v>
      </c>
      <c r="M1068" s="31">
        <v>1492</v>
      </c>
    </row>
    <row r="1069" spans="1:13" x14ac:dyDescent="0.25">
      <c r="A1069">
        <v>20080027</v>
      </c>
      <c r="B1069" t="s">
        <v>5</v>
      </c>
      <c r="C1069" t="s">
        <v>15523</v>
      </c>
      <c r="D1069" t="s">
        <v>15584</v>
      </c>
      <c r="E1069" t="s">
        <v>7440</v>
      </c>
      <c r="F1069" s="31">
        <v>70.3</v>
      </c>
      <c r="G1069" s="31">
        <v>3064.8378000000002</v>
      </c>
      <c r="H1069" s="31">
        <v>0</v>
      </c>
      <c r="I1069" s="31">
        <v>0</v>
      </c>
      <c r="J1069" s="31">
        <v>0</v>
      </c>
      <c r="K1069" s="31">
        <v>0</v>
      </c>
      <c r="L1069" s="31">
        <v>0</v>
      </c>
      <c r="M1069" s="31">
        <v>3065</v>
      </c>
    </row>
    <row r="1070" spans="1:13" x14ac:dyDescent="0.25">
      <c r="A1070">
        <v>20080027</v>
      </c>
      <c r="B1070" t="s">
        <v>39</v>
      </c>
      <c r="C1070" t="s">
        <v>10680</v>
      </c>
      <c r="D1070" t="s">
        <v>15876</v>
      </c>
      <c r="E1070" t="s">
        <v>7416</v>
      </c>
      <c r="F1070" s="31">
        <v>64.94</v>
      </c>
      <c r="G1070" s="31">
        <v>2509.0093999999995</v>
      </c>
      <c r="H1070" s="31">
        <v>0</v>
      </c>
      <c r="I1070" s="31">
        <v>0</v>
      </c>
      <c r="J1070" s="31">
        <v>0</v>
      </c>
      <c r="K1070" s="31">
        <v>0</v>
      </c>
      <c r="L1070" s="31">
        <v>0</v>
      </c>
      <c r="M1070" s="31">
        <v>2509</v>
      </c>
    </row>
    <row r="1071" spans="1:13" x14ac:dyDescent="0.25">
      <c r="A1071" t="s">
        <v>16480</v>
      </c>
      <c r="F1071" s="31">
        <v>499.38</v>
      </c>
      <c r="G1071" s="31">
        <v>20641.104199999998</v>
      </c>
      <c r="H1071" s="31">
        <v>0</v>
      </c>
      <c r="I1071" s="31">
        <v>0</v>
      </c>
      <c r="J1071" s="31">
        <v>0</v>
      </c>
      <c r="K1071" s="31">
        <v>0</v>
      </c>
      <c r="L1071" s="31">
        <v>0</v>
      </c>
      <c r="M1071" s="31">
        <v>20642</v>
      </c>
    </row>
    <row r="1072" spans="1:13" x14ac:dyDescent="0.25">
      <c r="A1072">
        <v>20090001</v>
      </c>
      <c r="B1072" t="s">
        <v>17</v>
      </c>
      <c r="C1072" t="s">
        <v>10076</v>
      </c>
      <c r="D1072" t="s">
        <v>10079</v>
      </c>
      <c r="E1072" t="s">
        <v>10077</v>
      </c>
      <c r="F1072" s="31">
        <v>719.88</v>
      </c>
      <c r="G1072" s="31">
        <v>30000.213000000003</v>
      </c>
      <c r="H1072" s="31">
        <v>0</v>
      </c>
      <c r="I1072" s="31">
        <v>0</v>
      </c>
      <c r="J1072" s="31">
        <v>0</v>
      </c>
      <c r="K1072" s="31">
        <v>0</v>
      </c>
      <c r="L1072" s="31">
        <v>0</v>
      </c>
      <c r="M1072" s="31">
        <v>30000</v>
      </c>
    </row>
    <row r="1073" spans="1:13" x14ac:dyDescent="0.25">
      <c r="A1073">
        <v>20090001</v>
      </c>
      <c r="B1073" t="s">
        <v>0</v>
      </c>
      <c r="C1073" t="s">
        <v>10123</v>
      </c>
      <c r="D1073" t="s">
        <v>10169</v>
      </c>
      <c r="E1073" t="s">
        <v>4690</v>
      </c>
      <c r="F1073" s="31">
        <v>15</v>
      </c>
      <c r="G1073" s="31">
        <v>669.45900000000006</v>
      </c>
      <c r="H1073" s="31">
        <v>0</v>
      </c>
      <c r="I1073" s="31">
        <v>0</v>
      </c>
      <c r="J1073" s="31">
        <v>0</v>
      </c>
      <c r="K1073" s="31">
        <v>0</v>
      </c>
      <c r="L1073" s="31">
        <v>0</v>
      </c>
      <c r="M1073" s="31">
        <v>669</v>
      </c>
    </row>
    <row r="1074" spans="1:13" x14ac:dyDescent="0.25">
      <c r="A1074">
        <v>20090001</v>
      </c>
      <c r="B1074" t="s">
        <v>1</v>
      </c>
      <c r="C1074" t="s">
        <v>8522</v>
      </c>
      <c r="D1074" t="s">
        <v>10197</v>
      </c>
      <c r="E1074" t="s">
        <v>4690</v>
      </c>
      <c r="F1074" s="31">
        <v>17.04</v>
      </c>
      <c r="G1074" s="31">
        <v>774.94860000000006</v>
      </c>
      <c r="H1074" s="31">
        <v>0</v>
      </c>
      <c r="I1074" s="31">
        <v>0</v>
      </c>
      <c r="J1074" s="31">
        <v>0</v>
      </c>
      <c r="K1074" s="31">
        <v>0</v>
      </c>
      <c r="L1074" s="31">
        <v>0</v>
      </c>
      <c r="M1074" s="31">
        <v>775</v>
      </c>
    </row>
    <row r="1075" spans="1:13" x14ac:dyDescent="0.25">
      <c r="A1075">
        <v>20090001</v>
      </c>
      <c r="B1075" t="s">
        <v>21</v>
      </c>
      <c r="C1075" t="s">
        <v>15525</v>
      </c>
      <c r="D1075" t="s">
        <v>15587</v>
      </c>
      <c r="E1075" t="s">
        <v>15600</v>
      </c>
      <c r="F1075" s="31">
        <v>47.940000000000012</v>
      </c>
      <c r="G1075" s="31">
        <v>2001.5394000000001</v>
      </c>
      <c r="H1075" s="31">
        <v>0</v>
      </c>
      <c r="I1075" s="31">
        <v>0</v>
      </c>
      <c r="J1075" s="31">
        <v>0</v>
      </c>
      <c r="K1075" s="31">
        <v>0</v>
      </c>
      <c r="L1075" s="31">
        <v>0</v>
      </c>
      <c r="M1075" s="31">
        <v>2002</v>
      </c>
    </row>
    <row r="1076" spans="1:13" x14ac:dyDescent="0.25">
      <c r="A1076" t="s">
        <v>16481</v>
      </c>
      <c r="F1076" s="31">
        <v>799.86</v>
      </c>
      <c r="G1076" s="31">
        <v>33446.160000000003</v>
      </c>
      <c r="H1076" s="31">
        <v>0</v>
      </c>
      <c r="I1076" s="31">
        <v>0</v>
      </c>
      <c r="J1076" s="31">
        <v>0</v>
      </c>
      <c r="K1076" s="31">
        <v>0</v>
      </c>
      <c r="L1076" s="31">
        <v>0</v>
      </c>
      <c r="M1076" s="31">
        <v>33446</v>
      </c>
    </row>
    <row r="1077" spans="1:13" x14ac:dyDescent="0.25">
      <c r="A1077">
        <v>20090004</v>
      </c>
      <c r="B1077" t="s">
        <v>0</v>
      </c>
      <c r="C1077" t="s">
        <v>9996</v>
      </c>
      <c r="D1077" t="s">
        <v>10025</v>
      </c>
      <c r="E1077" t="s">
        <v>268</v>
      </c>
      <c r="F1077" s="31">
        <v>47.94</v>
      </c>
      <c r="G1077" s="31">
        <v>1780.6784</v>
      </c>
      <c r="H1077" s="31">
        <v>0</v>
      </c>
      <c r="I1077" s="31">
        <v>0</v>
      </c>
      <c r="J1077" s="31">
        <v>0</v>
      </c>
      <c r="K1077" s="31">
        <v>0</v>
      </c>
      <c r="L1077" s="31">
        <v>0</v>
      </c>
      <c r="M1077" s="31">
        <v>1781</v>
      </c>
    </row>
    <row r="1078" spans="1:13" x14ac:dyDescent="0.25">
      <c r="A1078">
        <v>20090004</v>
      </c>
      <c r="B1078" t="s">
        <v>19</v>
      </c>
      <c r="C1078" t="s">
        <v>9904</v>
      </c>
      <c r="D1078" t="s">
        <v>9929</v>
      </c>
      <c r="E1078" t="s">
        <v>268</v>
      </c>
      <c r="F1078" s="31">
        <v>21.6</v>
      </c>
      <c r="G1078" s="31">
        <v>987.86480000000006</v>
      </c>
      <c r="H1078" s="31">
        <v>0</v>
      </c>
      <c r="I1078" s="31">
        <v>0</v>
      </c>
      <c r="J1078" s="31">
        <v>0</v>
      </c>
      <c r="K1078" s="31">
        <v>0</v>
      </c>
      <c r="L1078" s="31">
        <v>0</v>
      </c>
      <c r="M1078" s="31">
        <v>988</v>
      </c>
    </row>
    <row r="1079" spans="1:13" x14ac:dyDescent="0.25">
      <c r="A1079">
        <v>20090004</v>
      </c>
      <c r="B1079" t="s">
        <v>20</v>
      </c>
      <c r="C1079" t="s">
        <v>11947</v>
      </c>
      <c r="D1079" t="s">
        <v>11974</v>
      </c>
      <c r="E1079" t="s">
        <v>11176</v>
      </c>
      <c r="F1079" s="31">
        <v>88.62</v>
      </c>
      <c r="G1079" s="31">
        <v>3756.9186999999997</v>
      </c>
      <c r="H1079" s="31">
        <v>0</v>
      </c>
      <c r="I1079" s="31">
        <v>0</v>
      </c>
      <c r="J1079" s="31">
        <v>0</v>
      </c>
      <c r="K1079" s="31">
        <v>0</v>
      </c>
      <c r="L1079" s="31">
        <v>0</v>
      </c>
      <c r="M1079" s="31">
        <v>3757</v>
      </c>
    </row>
    <row r="1080" spans="1:13" x14ac:dyDescent="0.25">
      <c r="A1080">
        <v>20090004</v>
      </c>
      <c r="B1080" t="s">
        <v>36</v>
      </c>
      <c r="C1080" t="s">
        <v>9997</v>
      </c>
      <c r="D1080" t="s">
        <v>10174</v>
      </c>
      <c r="E1080" t="s">
        <v>268</v>
      </c>
      <c r="F1080" s="31">
        <v>41.61</v>
      </c>
      <c r="G1080" s="31">
        <v>1575.3571000000002</v>
      </c>
      <c r="H1080" s="31">
        <v>0</v>
      </c>
      <c r="I1080" s="31">
        <v>0</v>
      </c>
      <c r="J1080" s="31">
        <v>0</v>
      </c>
      <c r="K1080" s="31">
        <v>0</v>
      </c>
      <c r="L1080" s="31">
        <v>0</v>
      </c>
      <c r="M1080" s="31">
        <v>1575</v>
      </c>
    </row>
    <row r="1081" spans="1:13" x14ac:dyDescent="0.25">
      <c r="A1081">
        <v>20090004</v>
      </c>
      <c r="B1081" t="s">
        <v>22</v>
      </c>
      <c r="C1081" t="s">
        <v>155</v>
      </c>
      <c r="D1081" t="s">
        <v>10026</v>
      </c>
      <c r="E1081" t="s">
        <v>1380</v>
      </c>
      <c r="F1081" s="31">
        <v>21.46</v>
      </c>
      <c r="G1081" s="31">
        <v>999.78030000000001</v>
      </c>
      <c r="H1081" s="31">
        <v>0</v>
      </c>
      <c r="I1081" s="31">
        <v>0</v>
      </c>
      <c r="J1081" s="31">
        <v>0</v>
      </c>
      <c r="K1081" s="31">
        <v>0</v>
      </c>
      <c r="L1081" s="31">
        <v>0</v>
      </c>
      <c r="M1081" s="31">
        <v>1000</v>
      </c>
    </row>
    <row r="1082" spans="1:13" x14ac:dyDescent="0.25">
      <c r="A1082">
        <v>20090004</v>
      </c>
      <c r="B1082" t="s">
        <v>40</v>
      </c>
      <c r="C1082" t="s">
        <v>10124</v>
      </c>
      <c r="D1082" t="s">
        <v>10170</v>
      </c>
      <c r="E1082" t="s">
        <v>268</v>
      </c>
      <c r="F1082" s="31">
        <v>13.91</v>
      </c>
      <c r="G1082" s="31">
        <v>636.82600000000002</v>
      </c>
      <c r="H1082" s="31">
        <v>0</v>
      </c>
      <c r="I1082" s="31">
        <v>0</v>
      </c>
      <c r="J1082" s="31">
        <v>0</v>
      </c>
      <c r="K1082" s="31">
        <v>0</v>
      </c>
      <c r="L1082" s="31">
        <v>0</v>
      </c>
      <c r="M1082" s="31">
        <v>637</v>
      </c>
    </row>
    <row r="1083" spans="1:13" x14ac:dyDescent="0.25">
      <c r="A1083">
        <v>20090004</v>
      </c>
      <c r="B1083" t="s">
        <v>25</v>
      </c>
      <c r="C1083" t="s">
        <v>10831</v>
      </c>
      <c r="D1083" t="s">
        <v>10868</v>
      </c>
      <c r="E1083" t="s">
        <v>5502</v>
      </c>
      <c r="F1083" s="31">
        <v>8.16</v>
      </c>
      <c r="G1083" s="31">
        <v>434.24740000000003</v>
      </c>
      <c r="H1083" s="31">
        <v>0</v>
      </c>
      <c r="I1083" s="31">
        <v>0</v>
      </c>
      <c r="J1083" s="31">
        <v>0</v>
      </c>
      <c r="K1083" s="31">
        <v>0</v>
      </c>
      <c r="L1083" s="31">
        <v>0</v>
      </c>
      <c r="M1083" s="31">
        <v>434</v>
      </c>
    </row>
    <row r="1084" spans="1:13" x14ac:dyDescent="0.25">
      <c r="A1084">
        <v>20090004</v>
      </c>
      <c r="B1084" t="s">
        <v>26</v>
      </c>
      <c r="C1084" t="s">
        <v>10832</v>
      </c>
      <c r="D1084" t="s">
        <v>10869</v>
      </c>
      <c r="E1084" t="s">
        <v>268</v>
      </c>
      <c r="F1084" s="31">
        <v>22.02</v>
      </c>
      <c r="G1084" s="31">
        <v>916.94010000000003</v>
      </c>
      <c r="H1084" s="31">
        <v>0</v>
      </c>
      <c r="I1084" s="31">
        <v>0</v>
      </c>
      <c r="J1084" s="31">
        <v>0</v>
      </c>
      <c r="K1084" s="31">
        <v>0</v>
      </c>
      <c r="L1084" s="31">
        <v>0</v>
      </c>
      <c r="M1084" s="31">
        <v>917</v>
      </c>
    </row>
    <row r="1085" spans="1:13" x14ac:dyDescent="0.25">
      <c r="A1085">
        <v>20090004</v>
      </c>
      <c r="B1085" t="s">
        <v>28</v>
      </c>
      <c r="C1085" t="s">
        <v>10658</v>
      </c>
      <c r="D1085" t="s">
        <v>11169</v>
      </c>
      <c r="E1085" t="s">
        <v>11176</v>
      </c>
      <c r="F1085" s="31">
        <v>99.239999999999981</v>
      </c>
      <c r="G1085" s="31">
        <v>5091.7146000000002</v>
      </c>
      <c r="H1085" s="31">
        <v>0</v>
      </c>
      <c r="I1085" s="31">
        <v>0</v>
      </c>
      <c r="J1085" s="31">
        <v>0</v>
      </c>
      <c r="K1085" s="31">
        <v>0</v>
      </c>
      <c r="L1085" s="31">
        <v>22</v>
      </c>
      <c r="M1085" s="31">
        <v>5070</v>
      </c>
    </row>
    <row r="1086" spans="1:13" x14ac:dyDescent="0.25">
      <c r="A1086">
        <v>20090004</v>
      </c>
      <c r="B1086" t="s">
        <v>38</v>
      </c>
      <c r="C1086" t="s">
        <v>12537</v>
      </c>
      <c r="D1086" t="s">
        <v>12572</v>
      </c>
      <c r="E1086" t="s">
        <v>1380</v>
      </c>
      <c r="F1086" s="31">
        <v>72.87</v>
      </c>
      <c r="G1086" s="31">
        <v>3234.8278</v>
      </c>
      <c r="H1086" s="31">
        <v>0</v>
      </c>
      <c r="I1086" s="31">
        <v>0</v>
      </c>
      <c r="J1086" s="31">
        <v>0</v>
      </c>
      <c r="K1086" s="31">
        <v>0</v>
      </c>
      <c r="L1086" s="31">
        <v>0</v>
      </c>
      <c r="M1086" s="31">
        <v>3235</v>
      </c>
    </row>
    <row r="1087" spans="1:13" x14ac:dyDescent="0.25">
      <c r="A1087">
        <v>20090004</v>
      </c>
      <c r="B1087" t="s">
        <v>5</v>
      </c>
      <c r="C1087" t="s">
        <v>12413</v>
      </c>
      <c r="D1087" t="s">
        <v>12450</v>
      </c>
      <c r="E1087" t="s">
        <v>268</v>
      </c>
      <c r="F1087" s="31">
        <v>0.84</v>
      </c>
      <c r="G1087" s="31">
        <v>32.76</v>
      </c>
      <c r="H1087" s="31">
        <v>0</v>
      </c>
      <c r="I1087" s="31">
        <v>0</v>
      </c>
      <c r="J1087" s="31">
        <v>0</v>
      </c>
      <c r="K1087" s="31">
        <v>0</v>
      </c>
      <c r="L1087" s="31">
        <v>0</v>
      </c>
      <c r="M1087" s="31">
        <v>33</v>
      </c>
    </row>
    <row r="1088" spans="1:13" x14ac:dyDescent="0.25">
      <c r="A1088">
        <v>20090004</v>
      </c>
      <c r="B1088" t="s">
        <v>6</v>
      </c>
      <c r="C1088" t="s">
        <v>13071</v>
      </c>
      <c r="D1088" t="s">
        <v>13092</v>
      </c>
      <c r="E1088" t="s">
        <v>5502</v>
      </c>
      <c r="F1088" s="31">
        <v>18.440000000000001</v>
      </c>
      <c r="G1088" s="31">
        <v>860.84910000000002</v>
      </c>
      <c r="H1088" s="31">
        <v>0</v>
      </c>
      <c r="I1088" s="31">
        <v>0</v>
      </c>
      <c r="J1088" s="31">
        <v>0</v>
      </c>
      <c r="K1088" s="31">
        <v>0</v>
      </c>
      <c r="L1088" s="31">
        <v>0</v>
      </c>
      <c r="M1088" s="31">
        <v>861</v>
      </c>
    </row>
    <row r="1089" spans="1:13" x14ac:dyDescent="0.25">
      <c r="A1089">
        <v>20090004</v>
      </c>
      <c r="B1089" t="s">
        <v>32</v>
      </c>
      <c r="C1089" t="s">
        <v>12309</v>
      </c>
      <c r="D1089" t="s">
        <v>13645</v>
      </c>
      <c r="E1089" t="s">
        <v>5502</v>
      </c>
      <c r="F1089" s="31">
        <v>15.08</v>
      </c>
      <c r="G1089" s="31">
        <v>673.16020000000003</v>
      </c>
      <c r="H1089" s="31">
        <v>0</v>
      </c>
      <c r="I1089" s="31">
        <v>0</v>
      </c>
      <c r="J1089" s="31">
        <v>0</v>
      </c>
      <c r="K1089" s="31">
        <v>0</v>
      </c>
      <c r="L1089" s="31">
        <v>0</v>
      </c>
      <c r="M1089" s="31">
        <v>673</v>
      </c>
    </row>
    <row r="1090" spans="1:13" x14ac:dyDescent="0.25">
      <c r="A1090">
        <v>20090004</v>
      </c>
      <c r="B1090" t="s">
        <v>33</v>
      </c>
      <c r="C1090" t="s">
        <v>10619</v>
      </c>
      <c r="D1090" t="s">
        <v>13741</v>
      </c>
      <c r="E1090" t="s">
        <v>268</v>
      </c>
      <c r="F1090" s="31">
        <v>29.93</v>
      </c>
      <c r="G1090" s="31">
        <v>1292.5539999999999</v>
      </c>
      <c r="H1090" s="31">
        <v>0</v>
      </c>
      <c r="I1090" s="31">
        <v>0</v>
      </c>
      <c r="J1090" s="31">
        <v>0</v>
      </c>
      <c r="K1090" s="31">
        <v>0</v>
      </c>
      <c r="L1090" s="31">
        <v>0</v>
      </c>
      <c r="M1090" s="31">
        <v>1293</v>
      </c>
    </row>
    <row r="1091" spans="1:13" x14ac:dyDescent="0.25">
      <c r="A1091">
        <v>20090004</v>
      </c>
      <c r="B1091" t="s">
        <v>9</v>
      </c>
      <c r="C1091" t="s">
        <v>13716</v>
      </c>
      <c r="D1091" t="s">
        <v>13742</v>
      </c>
      <c r="E1091" t="s">
        <v>13753</v>
      </c>
      <c r="F1091" s="31">
        <v>1.78</v>
      </c>
      <c r="G1091" s="31">
        <v>76.540000000000006</v>
      </c>
      <c r="H1091" s="31">
        <v>0</v>
      </c>
      <c r="I1091" s="31">
        <v>0</v>
      </c>
      <c r="J1091" s="31">
        <v>0</v>
      </c>
      <c r="K1091" s="31">
        <v>0</v>
      </c>
      <c r="L1091" s="31">
        <v>0</v>
      </c>
      <c r="M1091" s="31">
        <v>77</v>
      </c>
    </row>
    <row r="1092" spans="1:13" x14ac:dyDescent="0.25">
      <c r="A1092">
        <v>20090004</v>
      </c>
      <c r="B1092" t="s">
        <v>13</v>
      </c>
      <c r="C1092" t="s">
        <v>14452</v>
      </c>
      <c r="D1092" t="s">
        <v>14474</v>
      </c>
      <c r="E1092" t="s">
        <v>451</v>
      </c>
      <c r="F1092" s="31">
        <v>21.97</v>
      </c>
      <c r="G1092" s="31">
        <v>897.13049999999987</v>
      </c>
      <c r="H1092" s="31">
        <v>0</v>
      </c>
      <c r="I1092" s="31">
        <v>0</v>
      </c>
      <c r="J1092" s="31">
        <v>0</v>
      </c>
      <c r="K1092" s="31">
        <v>0</v>
      </c>
      <c r="L1092" s="31">
        <v>0</v>
      </c>
      <c r="M1092" s="31">
        <v>897</v>
      </c>
    </row>
    <row r="1093" spans="1:13" x14ac:dyDescent="0.25">
      <c r="A1093">
        <v>20090004</v>
      </c>
      <c r="B1093" t="s">
        <v>35</v>
      </c>
      <c r="C1093" t="s">
        <v>14315</v>
      </c>
      <c r="D1093" t="s">
        <v>14358</v>
      </c>
      <c r="E1093" t="s">
        <v>275</v>
      </c>
      <c r="F1093" s="31">
        <v>15.18</v>
      </c>
      <c r="G1093" s="31">
        <v>541.9203</v>
      </c>
      <c r="H1093" s="31">
        <v>0</v>
      </c>
      <c r="I1093" s="31">
        <v>0</v>
      </c>
      <c r="J1093" s="31">
        <v>0</v>
      </c>
      <c r="K1093" s="31">
        <v>0</v>
      </c>
      <c r="L1093" s="31">
        <v>0</v>
      </c>
      <c r="M1093" s="31">
        <v>542</v>
      </c>
    </row>
    <row r="1094" spans="1:13" x14ac:dyDescent="0.25">
      <c r="A1094">
        <v>20090004</v>
      </c>
      <c r="B1094" t="s">
        <v>15</v>
      </c>
      <c r="C1094" t="s">
        <v>14731</v>
      </c>
      <c r="D1094" t="s">
        <v>14758</v>
      </c>
      <c r="E1094" t="s">
        <v>268</v>
      </c>
      <c r="F1094" s="31">
        <v>32.5</v>
      </c>
      <c r="G1094" s="31">
        <v>1437.1450000000002</v>
      </c>
      <c r="H1094" s="31">
        <v>0</v>
      </c>
      <c r="I1094" s="31">
        <v>0</v>
      </c>
      <c r="J1094" s="31">
        <v>0</v>
      </c>
      <c r="K1094" s="31">
        <v>0</v>
      </c>
      <c r="L1094" s="31">
        <v>0</v>
      </c>
      <c r="M1094" s="31">
        <v>1437</v>
      </c>
    </row>
    <row r="1095" spans="1:13" x14ac:dyDescent="0.25">
      <c r="A1095" t="s">
        <v>16482</v>
      </c>
      <c r="F1095" s="31">
        <v>573.14999999999986</v>
      </c>
      <c r="G1095" s="31">
        <v>25227.214299999996</v>
      </c>
      <c r="H1095" s="31">
        <v>0</v>
      </c>
      <c r="I1095" s="31">
        <v>0</v>
      </c>
      <c r="J1095" s="31">
        <v>0</v>
      </c>
      <c r="K1095" s="31">
        <v>0</v>
      </c>
      <c r="L1095" s="31">
        <v>22</v>
      </c>
      <c r="M1095" s="31">
        <v>25207</v>
      </c>
    </row>
    <row r="1096" spans="1:13" x14ac:dyDescent="0.25">
      <c r="A1096">
        <v>20070018</v>
      </c>
      <c r="B1096" t="s">
        <v>17</v>
      </c>
      <c r="C1096" t="s">
        <v>9989</v>
      </c>
      <c r="D1096" t="s">
        <v>10016</v>
      </c>
      <c r="E1096" t="s">
        <v>1048</v>
      </c>
      <c r="F1096" s="31">
        <v>25.99</v>
      </c>
      <c r="G1096" s="31">
        <v>922.90489999999988</v>
      </c>
      <c r="H1096" s="31">
        <v>0</v>
      </c>
      <c r="I1096" s="31">
        <v>0</v>
      </c>
      <c r="J1096" s="31">
        <v>0</v>
      </c>
      <c r="K1096" s="31">
        <v>0</v>
      </c>
      <c r="L1096" s="31">
        <v>558.63999999999578</v>
      </c>
      <c r="M1096" s="31">
        <v>364</v>
      </c>
    </row>
    <row r="1097" spans="1:13" x14ac:dyDescent="0.25">
      <c r="A1097">
        <v>20070018</v>
      </c>
      <c r="B1097" t="s">
        <v>1</v>
      </c>
      <c r="C1097" t="s">
        <v>12051</v>
      </c>
      <c r="D1097" t="s">
        <v>12100</v>
      </c>
      <c r="E1097" t="s">
        <v>2021</v>
      </c>
      <c r="F1097" s="31">
        <v>502.65999999999997</v>
      </c>
      <c r="G1097" s="31">
        <v>20736.224400000003</v>
      </c>
      <c r="H1097" s="31">
        <v>0</v>
      </c>
      <c r="I1097" s="31">
        <v>0</v>
      </c>
      <c r="J1097" s="31">
        <v>0</v>
      </c>
      <c r="K1097" s="31">
        <v>0</v>
      </c>
      <c r="L1097" s="31">
        <v>0</v>
      </c>
      <c r="M1097" s="31">
        <v>20736</v>
      </c>
    </row>
    <row r="1098" spans="1:13" x14ac:dyDescent="0.25">
      <c r="A1098" t="s">
        <v>16483</v>
      </c>
      <c r="F1098" s="31">
        <v>528.65</v>
      </c>
      <c r="G1098" s="31">
        <v>21659.129300000004</v>
      </c>
      <c r="H1098" s="31">
        <v>0</v>
      </c>
      <c r="I1098" s="31">
        <v>0</v>
      </c>
      <c r="J1098" s="31">
        <v>0</v>
      </c>
      <c r="K1098" s="31">
        <v>0</v>
      </c>
      <c r="L1098" s="31">
        <v>558.63999999999578</v>
      </c>
      <c r="M1098" s="31">
        <v>21100</v>
      </c>
    </row>
    <row r="1099" spans="1:13" x14ac:dyDescent="0.25">
      <c r="A1099">
        <v>20080030</v>
      </c>
      <c r="B1099" t="s">
        <v>17</v>
      </c>
      <c r="C1099" t="s">
        <v>9991</v>
      </c>
      <c r="D1099" t="s">
        <v>10019</v>
      </c>
      <c r="E1099" t="s">
        <v>7417</v>
      </c>
      <c r="F1099" s="31">
        <v>332.33000000000004</v>
      </c>
      <c r="G1099" s="31">
        <v>13115.854499999999</v>
      </c>
      <c r="H1099" s="31">
        <v>0</v>
      </c>
      <c r="I1099" s="31">
        <v>0</v>
      </c>
      <c r="J1099" s="31">
        <v>0</v>
      </c>
      <c r="K1099" s="31">
        <v>0</v>
      </c>
      <c r="L1099" s="31">
        <v>433.15000000000146</v>
      </c>
      <c r="M1099" s="31">
        <v>12683</v>
      </c>
    </row>
    <row r="1100" spans="1:13" x14ac:dyDescent="0.25">
      <c r="A1100">
        <v>20080030</v>
      </c>
      <c r="B1100" t="s">
        <v>0</v>
      </c>
      <c r="C1100">
        <v>0</v>
      </c>
      <c r="D1100">
        <v>0</v>
      </c>
      <c r="E1100">
        <v>0</v>
      </c>
      <c r="F1100" s="31">
        <v>29.439999999999998</v>
      </c>
      <c r="G1100" s="31">
        <v>1045.92</v>
      </c>
      <c r="H1100" s="31">
        <v>0</v>
      </c>
      <c r="I1100" s="31">
        <v>0</v>
      </c>
      <c r="J1100" s="31">
        <v>0</v>
      </c>
      <c r="K1100" s="31">
        <v>0</v>
      </c>
      <c r="L1100" s="31">
        <v>0</v>
      </c>
      <c r="M1100" s="31">
        <v>1046</v>
      </c>
    </row>
    <row r="1101" spans="1:13" x14ac:dyDescent="0.25">
      <c r="A1101" t="s">
        <v>16484</v>
      </c>
      <c r="F1101" s="31">
        <v>361.77000000000004</v>
      </c>
      <c r="G1101" s="31">
        <v>14161.7745</v>
      </c>
      <c r="H1101" s="31">
        <v>0</v>
      </c>
      <c r="I1101" s="31">
        <v>0</v>
      </c>
      <c r="J1101" s="31">
        <v>0</v>
      </c>
      <c r="K1101" s="31">
        <v>0</v>
      </c>
      <c r="L1101" s="31">
        <v>433.15000000000146</v>
      </c>
      <c r="M1101" s="31">
        <v>13729</v>
      </c>
    </row>
    <row r="1102" spans="1:13" x14ac:dyDescent="0.25">
      <c r="A1102">
        <v>20010054</v>
      </c>
      <c r="B1102" t="s">
        <v>41</v>
      </c>
      <c r="C1102" t="s">
        <v>10540</v>
      </c>
      <c r="D1102" t="s">
        <v>10572</v>
      </c>
      <c r="E1102" t="s">
        <v>7573</v>
      </c>
      <c r="F1102" s="31">
        <v>38.599999999999994</v>
      </c>
      <c r="G1102" s="31">
        <v>1838.8788</v>
      </c>
      <c r="H1102" s="31">
        <v>0</v>
      </c>
      <c r="I1102" s="31">
        <v>0</v>
      </c>
      <c r="J1102" s="31">
        <v>0</v>
      </c>
      <c r="K1102" s="31">
        <v>0</v>
      </c>
      <c r="L1102" s="31">
        <v>70</v>
      </c>
      <c r="M1102" s="31">
        <v>1769</v>
      </c>
    </row>
    <row r="1103" spans="1:13" x14ac:dyDescent="0.25">
      <c r="A1103">
        <v>20010054</v>
      </c>
      <c r="B1103" t="s">
        <v>40</v>
      </c>
      <c r="C1103" t="s">
        <v>10947</v>
      </c>
      <c r="D1103" t="s">
        <v>12421</v>
      </c>
      <c r="E1103" t="s">
        <v>275</v>
      </c>
      <c r="F1103" s="31">
        <v>341.84999999999997</v>
      </c>
      <c r="G1103" s="31">
        <v>14389.850300000002</v>
      </c>
      <c r="H1103" s="31">
        <v>0</v>
      </c>
      <c r="I1103" s="31">
        <v>0</v>
      </c>
      <c r="J1103" s="31">
        <v>0</v>
      </c>
      <c r="K1103" s="31">
        <v>0</v>
      </c>
      <c r="L1103" s="31">
        <v>296</v>
      </c>
      <c r="M1103" s="31">
        <v>14094</v>
      </c>
    </row>
    <row r="1104" spans="1:13" x14ac:dyDescent="0.25">
      <c r="A1104">
        <v>20010054</v>
      </c>
      <c r="B1104" t="s">
        <v>24</v>
      </c>
      <c r="C1104" t="s">
        <v>7882</v>
      </c>
      <c r="D1104" t="s">
        <v>13319</v>
      </c>
      <c r="E1104" t="s">
        <v>268</v>
      </c>
      <c r="F1104" s="31">
        <v>19.18</v>
      </c>
      <c r="G1104" s="31">
        <v>1012.4073999999999</v>
      </c>
      <c r="H1104" s="31">
        <v>0</v>
      </c>
      <c r="I1104" s="31">
        <v>0</v>
      </c>
      <c r="J1104" s="31">
        <v>0</v>
      </c>
      <c r="K1104" s="31">
        <v>0</v>
      </c>
      <c r="L1104" s="31">
        <v>30</v>
      </c>
      <c r="M1104" s="31">
        <v>982</v>
      </c>
    </row>
    <row r="1105" spans="1:13" x14ac:dyDescent="0.25">
      <c r="A1105">
        <v>20010054</v>
      </c>
      <c r="B1105" t="s">
        <v>25</v>
      </c>
      <c r="C1105" t="s">
        <v>13397</v>
      </c>
      <c r="D1105" t="s">
        <v>13423</v>
      </c>
      <c r="E1105" t="s">
        <v>6239</v>
      </c>
      <c r="F1105" s="31">
        <v>13.659999999999998</v>
      </c>
      <c r="G1105" s="31">
        <v>546.03290000000004</v>
      </c>
      <c r="H1105" s="31">
        <v>0</v>
      </c>
      <c r="I1105" s="31">
        <v>0</v>
      </c>
      <c r="J1105" s="31">
        <v>0</v>
      </c>
      <c r="K1105" s="31">
        <v>0</v>
      </c>
      <c r="L1105" s="31">
        <v>40</v>
      </c>
      <c r="M1105" s="31">
        <v>506</v>
      </c>
    </row>
    <row r="1106" spans="1:13" x14ac:dyDescent="0.25">
      <c r="A1106">
        <v>20010054</v>
      </c>
      <c r="B1106" t="s">
        <v>3</v>
      </c>
      <c r="C1106" t="s">
        <v>14040</v>
      </c>
      <c r="D1106" t="s">
        <v>14071</v>
      </c>
      <c r="E1106" t="s">
        <v>273</v>
      </c>
      <c r="F1106" s="31">
        <v>28.709999999999997</v>
      </c>
      <c r="G1106" s="31">
        <v>1318.5752</v>
      </c>
      <c r="H1106" s="31">
        <v>0</v>
      </c>
      <c r="I1106" s="31">
        <v>0</v>
      </c>
      <c r="J1106" s="31">
        <v>0</v>
      </c>
      <c r="K1106" s="31">
        <v>0</v>
      </c>
      <c r="L1106" s="31">
        <v>50</v>
      </c>
      <c r="M1106" s="31">
        <v>1269</v>
      </c>
    </row>
    <row r="1107" spans="1:13" x14ac:dyDescent="0.25">
      <c r="A1107">
        <v>20010054</v>
      </c>
      <c r="B1107" t="s">
        <v>28</v>
      </c>
      <c r="C1107" t="s">
        <v>14145</v>
      </c>
      <c r="D1107" t="s">
        <v>14159</v>
      </c>
      <c r="E1107" t="s">
        <v>275</v>
      </c>
      <c r="F1107" s="31">
        <v>68.97999999999999</v>
      </c>
      <c r="G1107" s="31">
        <v>2892.6363000000001</v>
      </c>
      <c r="H1107" s="31">
        <v>0</v>
      </c>
      <c r="I1107" s="31">
        <v>0</v>
      </c>
      <c r="J1107" s="31">
        <v>0</v>
      </c>
      <c r="K1107" s="31">
        <v>0</v>
      </c>
      <c r="L1107" s="31">
        <v>110</v>
      </c>
      <c r="M1107" s="31">
        <v>2783</v>
      </c>
    </row>
    <row r="1108" spans="1:13" x14ac:dyDescent="0.25">
      <c r="A1108">
        <v>20010054</v>
      </c>
      <c r="B1108" t="s">
        <v>29</v>
      </c>
      <c r="C1108" t="s">
        <v>15837</v>
      </c>
      <c r="D1108" t="s">
        <v>15855</v>
      </c>
      <c r="E1108" t="s">
        <v>275</v>
      </c>
      <c r="F1108" s="31">
        <v>4.95</v>
      </c>
      <c r="G1108" s="31">
        <v>179.8295</v>
      </c>
      <c r="H1108" s="31">
        <v>0</v>
      </c>
      <c r="I1108" s="31">
        <v>0</v>
      </c>
      <c r="J1108" s="31">
        <v>0</v>
      </c>
      <c r="K1108" s="31">
        <v>0</v>
      </c>
      <c r="L1108" s="31">
        <v>0</v>
      </c>
      <c r="M1108" s="31">
        <v>180</v>
      </c>
    </row>
    <row r="1109" spans="1:13" x14ac:dyDescent="0.25">
      <c r="A1109">
        <v>20010054</v>
      </c>
      <c r="B1109" t="s">
        <v>5</v>
      </c>
      <c r="C1109" t="s">
        <v>15711</v>
      </c>
      <c r="D1109" t="s">
        <v>15722</v>
      </c>
      <c r="E1109" t="s">
        <v>429</v>
      </c>
      <c r="F1109" s="31">
        <v>34.200000000000003</v>
      </c>
      <c r="G1109" s="31">
        <v>1348.7766000000001</v>
      </c>
      <c r="H1109" s="31">
        <v>0</v>
      </c>
      <c r="I1109" s="31">
        <v>0</v>
      </c>
      <c r="J1109" s="31">
        <v>0</v>
      </c>
      <c r="K1109" s="31">
        <v>0</v>
      </c>
      <c r="L1109" s="31">
        <v>50</v>
      </c>
      <c r="M1109" s="31">
        <v>1299</v>
      </c>
    </row>
    <row r="1110" spans="1:13" x14ac:dyDescent="0.25">
      <c r="A1110">
        <v>20010054</v>
      </c>
      <c r="B1110" t="s">
        <v>30</v>
      </c>
      <c r="C1110" t="s">
        <v>15712</v>
      </c>
      <c r="D1110" t="s">
        <v>15723</v>
      </c>
      <c r="E1110" t="s">
        <v>460</v>
      </c>
      <c r="F1110" s="31">
        <v>47.14</v>
      </c>
      <c r="G1110" s="31">
        <v>1996.6063999999999</v>
      </c>
      <c r="H1110" s="31">
        <v>0</v>
      </c>
      <c r="I1110" s="31">
        <v>0</v>
      </c>
      <c r="J1110" s="31">
        <v>0</v>
      </c>
      <c r="K1110" s="31">
        <v>0</v>
      </c>
      <c r="L1110" s="31">
        <v>90</v>
      </c>
      <c r="M1110" s="31">
        <v>1907</v>
      </c>
    </row>
    <row r="1111" spans="1:13" x14ac:dyDescent="0.25">
      <c r="A1111">
        <v>20010054</v>
      </c>
      <c r="B1111" t="s">
        <v>31</v>
      </c>
      <c r="C1111" t="s">
        <v>14890</v>
      </c>
      <c r="D1111" t="s">
        <v>15724</v>
      </c>
      <c r="E1111" t="s">
        <v>275</v>
      </c>
      <c r="F1111" s="31">
        <v>24.090000000000003</v>
      </c>
      <c r="G1111" s="31">
        <v>1016.8100999999999</v>
      </c>
      <c r="H1111" s="31">
        <v>0</v>
      </c>
      <c r="I1111" s="31">
        <v>0</v>
      </c>
      <c r="J1111" s="31">
        <v>0</v>
      </c>
      <c r="K1111" s="31">
        <v>0</v>
      </c>
      <c r="L1111" s="31">
        <v>50</v>
      </c>
      <c r="M1111" s="31">
        <v>967</v>
      </c>
    </row>
    <row r="1112" spans="1:13" x14ac:dyDescent="0.25">
      <c r="A1112">
        <v>20010054</v>
      </c>
      <c r="B1112" t="s">
        <v>8</v>
      </c>
      <c r="C1112" t="s">
        <v>16030</v>
      </c>
      <c r="D1112" t="s">
        <v>16041</v>
      </c>
      <c r="E1112" t="s">
        <v>268</v>
      </c>
      <c r="F1112" s="31">
        <v>49.33</v>
      </c>
      <c r="G1112" s="31">
        <v>1959.4278000000002</v>
      </c>
      <c r="H1112" s="31">
        <v>0</v>
      </c>
      <c r="I1112" s="31">
        <v>0</v>
      </c>
      <c r="J1112" s="31">
        <v>0</v>
      </c>
      <c r="K1112" s="31">
        <v>0</v>
      </c>
      <c r="L1112" s="31">
        <v>90</v>
      </c>
      <c r="M1112" s="31">
        <v>1869</v>
      </c>
    </row>
    <row r="1113" spans="1:13" x14ac:dyDescent="0.25">
      <c r="A1113">
        <v>20010054</v>
      </c>
      <c r="B1113" t="s">
        <v>32</v>
      </c>
      <c r="C1113" t="s">
        <v>16031</v>
      </c>
      <c r="D1113" t="s">
        <v>16042</v>
      </c>
      <c r="E1113" t="s">
        <v>275</v>
      </c>
      <c r="F1113" s="31">
        <v>34.51</v>
      </c>
      <c r="G1113" s="31">
        <v>1354.3489000000002</v>
      </c>
      <c r="H1113" s="31">
        <v>0</v>
      </c>
      <c r="I1113" s="31">
        <v>0</v>
      </c>
      <c r="J1113" s="31">
        <v>0</v>
      </c>
      <c r="K1113" s="31">
        <v>0</v>
      </c>
      <c r="L1113" s="31">
        <v>50</v>
      </c>
      <c r="M1113" s="31">
        <v>1304</v>
      </c>
    </row>
    <row r="1114" spans="1:13" x14ac:dyDescent="0.25">
      <c r="A1114">
        <v>20010054</v>
      </c>
      <c r="B1114" t="s">
        <v>9</v>
      </c>
      <c r="C1114" t="s">
        <v>9690</v>
      </c>
      <c r="D1114" t="s">
        <v>16043</v>
      </c>
      <c r="E1114" t="s">
        <v>275</v>
      </c>
      <c r="F1114" s="31">
        <v>49.04</v>
      </c>
      <c r="G1114" s="31">
        <v>2008.8471000000002</v>
      </c>
      <c r="H1114" s="31">
        <v>0</v>
      </c>
      <c r="I1114" s="31">
        <v>0</v>
      </c>
      <c r="J1114" s="31">
        <v>0</v>
      </c>
      <c r="K1114" s="31">
        <v>0</v>
      </c>
      <c r="L1114" s="31">
        <v>80</v>
      </c>
      <c r="M1114" s="31">
        <v>1929</v>
      </c>
    </row>
    <row r="1115" spans="1:13" x14ac:dyDescent="0.25">
      <c r="A1115" t="s">
        <v>16485</v>
      </c>
      <c r="F1115" s="31">
        <v>754.24</v>
      </c>
      <c r="G1115" s="31">
        <v>31863.027299999998</v>
      </c>
      <c r="H1115" s="31">
        <v>0</v>
      </c>
      <c r="I1115" s="31">
        <v>0</v>
      </c>
      <c r="J1115" s="31">
        <v>0</v>
      </c>
      <c r="K1115" s="31">
        <v>0</v>
      </c>
      <c r="L1115" s="31">
        <v>1006</v>
      </c>
      <c r="M1115" s="31">
        <v>30858</v>
      </c>
    </row>
    <row r="1116" spans="1:13" x14ac:dyDescent="0.25">
      <c r="A1116">
        <v>20020020</v>
      </c>
      <c r="B1116" t="s">
        <v>1</v>
      </c>
      <c r="C1116" t="s">
        <v>182</v>
      </c>
      <c r="D1116" t="s">
        <v>10697</v>
      </c>
      <c r="E1116" t="s">
        <v>275</v>
      </c>
      <c r="F1116" s="31">
        <v>1.18</v>
      </c>
      <c r="G1116" s="31">
        <v>48.415399999999998</v>
      </c>
      <c r="H1116" s="31">
        <v>0</v>
      </c>
      <c r="I1116" s="31">
        <v>0</v>
      </c>
      <c r="J1116" s="31">
        <v>0</v>
      </c>
      <c r="K1116" s="31">
        <v>0</v>
      </c>
      <c r="L1116" s="31">
        <v>0</v>
      </c>
      <c r="M1116" s="31">
        <v>48</v>
      </c>
    </row>
    <row r="1117" spans="1:13" x14ac:dyDescent="0.25">
      <c r="A1117">
        <v>20020020</v>
      </c>
      <c r="B1117" t="s">
        <v>41</v>
      </c>
      <c r="C1117" t="s">
        <v>10656</v>
      </c>
      <c r="D1117" t="s">
        <v>10699</v>
      </c>
      <c r="E1117" t="s">
        <v>1284</v>
      </c>
      <c r="F1117" s="31">
        <v>52.500000000000007</v>
      </c>
      <c r="G1117" s="31">
        <v>2524.2091999999998</v>
      </c>
      <c r="H1117" s="31">
        <v>0</v>
      </c>
      <c r="I1117" s="31">
        <v>0</v>
      </c>
      <c r="J1117" s="31">
        <v>0</v>
      </c>
      <c r="K1117" s="31">
        <v>0</v>
      </c>
      <c r="L1117" s="31">
        <v>0</v>
      </c>
      <c r="M1117" s="31">
        <v>2524</v>
      </c>
    </row>
    <row r="1118" spans="1:13" x14ac:dyDescent="0.25">
      <c r="A1118">
        <v>20020020</v>
      </c>
      <c r="B1118" t="s">
        <v>21</v>
      </c>
      <c r="C1118" t="s">
        <v>8355</v>
      </c>
      <c r="D1118" t="s">
        <v>10701</v>
      </c>
      <c r="E1118" t="s">
        <v>275</v>
      </c>
      <c r="F1118" s="31">
        <v>26.860000000000003</v>
      </c>
      <c r="G1118" s="31">
        <v>1196.0026</v>
      </c>
      <c r="H1118" s="31">
        <v>0</v>
      </c>
      <c r="I1118" s="31">
        <v>0</v>
      </c>
      <c r="J1118" s="31">
        <v>0</v>
      </c>
      <c r="K1118" s="31">
        <v>0</v>
      </c>
      <c r="L1118" s="31">
        <v>0</v>
      </c>
      <c r="M1118" s="31">
        <v>1196</v>
      </c>
    </row>
    <row r="1119" spans="1:13" x14ac:dyDescent="0.25">
      <c r="A1119">
        <v>20020020</v>
      </c>
      <c r="B1119" t="s">
        <v>22</v>
      </c>
      <c r="C1119" t="s">
        <v>10663</v>
      </c>
      <c r="D1119" t="s">
        <v>10702</v>
      </c>
      <c r="E1119" t="s">
        <v>275</v>
      </c>
      <c r="F1119" s="31">
        <v>71.44</v>
      </c>
      <c r="G1119" s="31">
        <v>2596.2508000000003</v>
      </c>
      <c r="H1119" s="31">
        <v>0</v>
      </c>
      <c r="I1119" s="31">
        <v>0</v>
      </c>
      <c r="J1119" s="31">
        <v>0</v>
      </c>
      <c r="K1119" s="31">
        <v>0</v>
      </c>
      <c r="L1119" s="31">
        <v>0</v>
      </c>
      <c r="M1119" s="31">
        <v>2596</v>
      </c>
    </row>
    <row r="1120" spans="1:13" x14ac:dyDescent="0.25">
      <c r="A1120">
        <v>20020020</v>
      </c>
      <c r="B1120" t="s">
        <v>40</v>
      </c>
      <c r="C1120" t="s">
        <v>10951</v>
      </c>
      <c r="D1120" t="s">
        <v>10987</v>
      </c>
      <c r="E1120" t="s">
        <v>275</v>
      </c>
      <c r="F1120" s="31">
        <v>72.180000000000007</v>
      </c>
      <c r="G1120" s="31">
        <v>2958.7074000000007</v>
      </c>
      <c r="H1120" s="31">
        <v>0</v>
      </c>
      <c r="I1120" s="31">
        <v>553</v>
      </c>
      <c r="J1120" s="31">
        <v>0</v>
      </c>
      <c r="K1120" s="31">
        <v>0</v>
      </c>
      <c r="L1120" s="31">
        <v>0</v>
      </c>
      <c r="M1120" s="31">
        <v>2406</v>
      </c>
    </row>
    <row r="1121" spans="1:13" x14ac:dyDescent="0.25">
      <c r="A1121">
        <v>20020020</v>
      </c>
      <c r="B1121" t="s">
        <v>25</v>
      </c>
      <c r="C1121" t="s">
        <v>1035</v>
      </c>
      <c r="D1121" t="s">
        <v>10704</v>
      </c>
      <c r="E1121" t="s">
        <v>275</v>
      </c>
      <c r="F1121" s="31">
        <v>61.7</v>
      </c>
      <c r="G1121" s="31">
        <v>2363.8663999999999</v>
      </c>
      <c r="H1121" s="31">
        <v>0</v>
      </c>
      <c r="I1121" s="31">
        <v>0</v>
      </c>
      <c r="J1121" s="31">
        <v>0</v>
      </c>
      <c r="K1121" s="31">
        <v>0</v>
      </c>
      <c r="L1121" s="31">
        <v>0</v>
      </c>
      <c r="M1121" s="31">
        <v>2364</v>
      </c>
    </row>
    <row r="1122" spans="1:13" x14ac:dyDescent="0.25">
      <c r="A1122">
        <v>20020020</v>
      </c>
      <c r="B1122" t="s">
        <v>26</v>
      </c>
      <c r="C1122" t="s">
        <v>10665</v>
      </c>
      <c r="D1122" t="s">
        <v>10705</v>
      </c>
      <c r="E1122" t="s">
        <v>275</v>
      </c>
      <c r="F1122" s="31">
        <v>8.16</v>
      </c>
      <c r="G1122" s="31">
        <v>325.27100000000002</v>
      </c>
      <c r="H1122" s="31">
        <v>0</v>
      </c>
      <c r="I1122" s="31">
        <v>0</v>
      </c>
      <c r="J1122" s="31">
        <v>0</v>
      </c>
      <c r="K1122" s="31">
        <v>0</v>
      </c>
      <c r="L1122" s="31">
        <v>0</v>
      </c>
      <c r="M1122" s="31">
        <v>325</v>
      </c>
    </row>
    <row r="1123" spans="1:13" x14ac:dyDescent="0.25">
      <c r="A1123">
        <v>20020020</v>
      </c>
      <c r="B1123" t="s">
        <v>27</v>
      </c>
      <c r="C1123" t="s">
        <v>937</v>
      </c>
      <c r="D1123" t="s">
        <v>10706</v>
      </c>
      <c r="E1123" t="s">
        <v>274</v>
      </c>
      <c r="F1123" s="31">
        <v>19.7</v>
      </c>
      <c r="G1123" s="31">
        <v>788.66059999999993</v>
      </c>
      <c r="H1123" s="31">
        <v>0</v>
      </c>
      <c r="I1123" s="31">
        <v>0</v>
      </c>
      <c r="J1123" s="31">
        <v>0</v>
      </c>
      <c r="K1123" s="31">
        <v>0</v>
      </c>
      <c r="L1123" s="31">
        <v>0</v>
      </c>
      <c r="M1123" s="31">
        <v>789</v>
      </c>
    </row>
    <row r="1124" spans="1:13" x14ac:dyDescent="0.25">
      <c r="A1124">
        <v>20020020</v>
      </c>
      <c r="B1124" t="s">
        <v>2</v>
      </c>
      <c r="C1124" t="s">
        <v>9725</v>
      </c>
      <c r="D1124" t="s">
        <v>10707</v>
      </c>
      <c r="E1124" t="s">
        <v>275</v>
      </c>
      <c r="F1124" s="31">
        <v>68.72</v>
      </c>
      <c r="G1124" s="31">
        <v>2871.8130000000001</v>
      </c>
      <c r="H1124" s="31">
        <v>0</v>
      </c>
      <c r="I1124" s="31">
        <v>0</v>
      </c>
      <c r="J1124" s="31">
        <v>0</v>
      </c>
      <c r="K1124" s="31">
        <v>0</v>
      </c>
      <c r="L1124" s="31">
        <v>0</v>
      </c>
      <c r="M1124" s="31">
        <v>2872</v>
      </c>
    </row>
    <row r="1125" spans="1:13" x14ac:dyDescent="0.25">
      <c r="A1125">
        <v>20020020</v>
      </c>
      <c r="B1125" t="s">
        <v>3</v>
      </c>
      <c r="C1125" t="s">
        <v>10666</v>
      </c>
      <c r="D1125" t="s">
        <v>10708</v>
      </c>
      <c r="E1125" t="s">
        <v>275</v>
      </c>
      <c r="F1125" s="31">
        <v>23.9</v>
      </c>
      <c r="G1125" s="31">
        <v>1049.5692000000001</v>
      </c>
      <c r="H1125" s="31">
        <v>0</v>
      </c>
      <c r="I1125" s="31">
        <v>0</v>
      </c>
      <c r="J1125" s="31">
        <v>0</v>
      </c>
      <c r="K1125" s="31">
        <v>0</v>
      </c>
      <c r="L1125" s="31">
        <v>0</v>
      </c>
      <c r="M1125" s="31">
        <v>1050</v>
      </c>
    </row>
    <row r="1126" spans="1:13" x14ac:dyDescent="0.25">
      <c r="A1126">
        <v>20020020</v>
      </c>
      <c r="B1126" t="s">
        <v>4</v>
      </c>
      <c r="C1126" t="s">
        <v>10667</v>
      </c>
      <c r="D1126" t="s">
        <v>10709</v>
      </c>
      <c r="E1126" t="s">
        <v>275</v>
      </c>
      <c r="F1126" s="31">
        <v>47.68</v>
      </c>
      <c r="G1126" s="31">
        <v>1758.1904000000002</v>
      </c>
      <c r="H1126" s="31">
        <v>0</v>
      </c>
      <c r="I1126" s="31">
        <v>0</v>
      </c>
      <c r="J1126" s="31">
        <v>0</v>
      </c>
      <c r="K1126" s="31">
        <v>0</v>
      </c>
      <c r="L1126" s="31">
        <v>0</v>
      </c>
      <c r="M1126" s="31">
        <v>1758</v>
      </c>
    </row>
    <row r="1127" spans="1:13" x14ac:dyDescent="0.25">
      <c r="A1127">
        <v>20020020</v>
      </c>
      <c r="B1127" t="s">
        <v>28</v>
      </c>
      <c r="C1127" t="s">
        <v>10952</v>
      </c>
      <c r="D1127" t="s">
        <v>10988</v>
      </c>
      <c r="E1127" t="s">
        <v>275</v>
      </c>
      <c r="F1127" s="31">
        <v>47.500000000000007</v>
      </c>
      <c r="G1127" s="31">
        <v>1777.4556</v>
      </c>
      <c r="H1127" s="31">
        <v>0</v>
      </c>
      <c r="I1127" s="31">
        <v>0</v>
      </c>
      <c r="J1127" s="31">
        <v>0</v>
      </c>
      <c r="K1127" s="31">
        <v>0</v>
      </c>
      <c r="L1127" s="31">
        <v>0</v>
      </c>
      <c r="M1127" s="31">
        <v>1777</v>
      </c>
    </row>
    <row r="1128" spans="1:13" x14ac:dyDescent="0.25">
      <c r="A1128">
        <v>20020020</v>
      </c>
      <c r="B1128" t="s">
        <v>37</v>
      </c>
      <c r="C1128" t="s">
        <v>5714</v>
      </c>
      <c r="D1128" t="s">
        <v>10847</v>
      </c>
      <c r="E1128" t="s">
        <v>275</v>
      </c>
      <c r="F1128" s="31">
        <v>75.88</v>
      </c>
      <c r="G1128" s="31">
        <v>3489.0282000000002</v>
      </c>
      <c r="H1128" s="31">
        <v>0</v>
      </c>
      <c r="I1128" s="31">
        <v>0</v>
      </c>
      <c r="J1128" s="31">
        <v>0</v>
      </c>
      <c r="K1128" s="31">
        <v>0</v>
      </c>
      <c r="L1128" s="31">
        <v>0</v>
      </c>
      <c r="M1128" s="31">
        <v>3489</v>
      </c>
    </row>
    <row r="1129" spans="1:13" x14ac:dyDescent="0.25">
      <c r="A1129">
        <v>20020020</v>
      </c>
      <c r="B1129" t="s">
        <v>38</v>
      </c>
      <c r="C1129" t="s">
        <v>434</v>
      </c>
      <c r="D1129" t="s">
        <v>10848</v>
      </c>
      <c r="E1129" t="s">
        <v>275</v>
      </c>
      <c r="F1129" s="31">
        <v>184.68</v>
      </c>
      <c r="G1129" s="31">
        <v>7558.7867999999999</v>
      </c>
      <c r="H1129" s="31">
        <v>0</v>
      </c>
      <c r="I1129" s="31">
        <v>0</v>
      </c>
      <c r="J1129" s="31">
        <v>0</v>
      </c>
      <c r="K1129" s="31">
        <v>0</v>
      </c>
      <c r="L1129" s="31">
        <v>160</v>
      </c>
      <c r="M1129" s="31">
        <v>7399</v>
      </c>
    </row>
    <row r="1130" spans="1:13" x14ac:dyDescent="0.25">
      <c r="A1130">
        <v>20020020</v>
      </c>
      <c r="B1130" t="s">
        <v>29</v>
      </c>
      <c r="C1130" t="s">
        <v>7211</v>
      </c>
      <c r="D1130" t="s">
        <v>10849</v>
      </c>
      <c r="E1130" t="s">
        <v>1032</v>
      </c>
      <c r="F1130" s="31">
        <v>54.120000000000005</v>
      </c>
      <c r="G1130" s="31">
        <v>2047.3336000000004</v>
      </c>
      <c r="H1130" s="31">
        <v>0</v>
      </c>
      <c r="I1130" s="31">
        <v>0</v>
      </c>
      <c r="J1130" s="31">
        <v>0</v>
      </c>
      <c r="K1130" s="31">
        <v>0</v>
      </c>
      <c r="L1130" s="31">
        <v>0</v>
      </c>
      <c r="M1130" s="31">
        <v>2047</v>
      </c>
    </row>
    <row r="1131" spans="1:13" x14ac:dyDescent="0.25">
      <c r="A1131">
        <v>20020020</v>
      </c>
      <c r="B1131" t="s">
        <v>5</v>
      </c>
      <c r="C1131" t="s">
        <v>445</v>
      </c>
      <c r="D1131" t="s">
        <v>10850</v>
      </c>
      <c r="E1131" t="s">
        <v>275</v>
      </c>
      <c r="F1131" s="31">
        <v>50.2</v>
      </c>
      <c r="G1131" s="31">
        <v>1856.9213999999999</v>
      </c>
      <c r="H1131" s="31">
        <v>0</v>
      </c>
      <c r="I1131" s="31">
        <v>0</v>
      </c>
      <c r="J1131" s="31">
        <v>0</v>
      </c>
      <c r="K1131" s="31">
        <v>0</v>
      </c>
      <c r="L1131" s="31">
        <v>0</v>
      </c>
      <c r="M1131" s="31">
        <v>1857</v>
      </c>
    </row>
    <row r="1132" spans="1:13" x14ac:dyDescent="0.25">
      <c r="A1132">
        <v>20020020</v>
      </c>
      <c r="B1132" t="s">
        <v>39</v>
      </c>
      <c r="C1132" t="s">
        <v>7519</v>
      </c>
      <c r="D1132" t="s">
        <v>10851</v>
      </c>
      <c r="E1132" t="s">
        <v>6239</v>
      </c>
      <c r="F1132" s="31">
        <v>16.96</v>
      </c>
      <c r="G1132" s="31">
        <v>710.55480000000011</v>
      </c>
      <c r="H1132" s="31">
        <v>0</v>
      </c>
      <c r="I1132" s="31">
        <v>0</v>
      </c>
      <c r="J1132" s="31">
        <v>0</v>
      </c>
      <c r="K1132" s="31">
        <v>0</v>
      </c>
      <c r="L1132" s="31">
        <v>0</v>
      </c>
      <c r="M1132" s="31">
        <v>711</v>
      </c>
    </row>
    <row r="1133" spans="1:13" x14ac:dyDescent="0.25">
      <c r="A1133">
        <v>20020020</v>
      </c>
      <c r="B1133" t="s">
        <v>6</v>
      </c>
      <c r="C1133" t="s">
        <v>10821</v>
      </c>
      <c r="D1133" t="s">
        <v>10852</v>
      </c>
      <c r="E1133" t="s">
        <v>275</v>
      </c>
      <c r="F1133" s="31">
        <v>26.900000000000002</v>
      </c>
      <c r="G1133" s="31">
        <v>1143.8406</v>
      </c>
      <c r="H1133" s="31">
        <v>0</v>
      </c>
      <c r="I1133" s="31">
        <v>0</v>
      </c>
      <c r="J1133" s="31">
        <v>0</v>
      </c>
      <c r="K1133" s="31">
        <v>0</v>
      </c>
      <c r="L1133" s="31">
        <v>0</v>
      </c>
      <c r="M1133" s="31">
        <v>1144</v>
      </c>
    </row>
    <row r="1134" spans="1:13" x14ac:dyDescent="0.25">
      <c r="A1134">
        <v>20020020</v>
      </c>
      <c r="B1134" t="s">
        <v>7</v>
      </c>
      <c r="C1134" t="s">
        <v>8044</v>
      </c>
      <c r="D1134" t="s">
        <v>10991</v>
      </c>
      <c r="E1134" t="s">
        <v>275</v>
      </c>
      <c r="F1134" s="31">
        <v>31.22</v>
      </c>
      <c r="G1134" s="31">
        <v>1484.1892</v>
      </c>
      <c r="H1134" s="31">
        <v>0</v>
      </c>
      <c r="I1134" s="31">
        <v>0</v>
      </c>
      <c r="J1134" s="31">
        <v>0</v>
      </c>
      <c r="K1134" s="31">
        <v>0</v>
      </c>
      <c r="L1134" s="31">
        <v>0</v>
      </c>
      <c r="M1134" s="31">
        <v>1484</v>
      </c>
    </row>
    <row r="1135" spans="1:13" x14ac:dyDescent="0.25">
      <c r="A1135">
        <v>20020020</v>
      </c>
      <c r="B1135" t="s">
        <v>8</v>
      </c>
      <c r="C1135" t="s">
        <v>9607</v>
      </c>
      <c r="D1135" t="s">
        <v>12080</v>
      </c>
      <c r="E1135" t="s">
        <v>275</v>
      </c>
      <c r="F1135" s="31">
        <v>14.340000000000002</v>
      </c>
      <c r="G1135" s="31">
        <v>616.39840000000004</v>
      </c>
      <c r="H1135" s="31">
        <v>0</v>
      </c>
      <c r="I1135" s="31">
        <v>0</v>
      </c>
      <c r="J1135" s="31">
        <v>0</v>
      </c>
      <c r="K1135" s="31">
        <v>0</v>
      </c>
      <c r="L1135" s="31">
        <v>0</v>
      </c>
      <c r="M1135" s="31">
        <v>616</v>
      </c>
    </row>
    <row r="1136" spans="1:13" x14ac:dyDescent="0.25">
      <c r="A1136">
        <v>20020020</v>
      </c>
      <c r="B1136" t="s">
        <v>32</v>
      </c>
      <c r="C1136" t="s">
        <v>12207</v>
      </c>
      <c r="D1136" t="s">
        <v>12232</v>
      </c>
      <c r="E1136" t="s">
        <v>1284</v>
      </c>
      <c r="F1136" s="31">
        <v>66.56</v>
      </c>
      <c r="G1136" s="31">
        <v>2737.1138000000001</v>
      </c>
      <c r="H1136" s="31">
        <v>0</v>
      </c>
      <c r="I1136" s="31">
        <v>0</v>
      </c>
      <c r="J1136" s="31">
        <v>0</v>
      </c>
      <c r="K1136" s="31">
        <v>0</v>
      </c>
      <c r="L1136" s="31">
        <v>0</v>
      </c>
      <c r="M1136" s="31">
        <v>2737</v>
      </c>
    </row>
    <row r="1137" spans="1:13" x14ac:dyDescent="0.25">
      <c r="A1137">
        <v>20020020</v>
      </c>
      <c r="B1137" t="s">
        <v>11</v>
      </c>
      <c r="C1137" t="s">
        <v>559</v>
      </c>
      <c r="D1137" t="s">
        <v>12650</v>
      </c>
      <c r="E1137" t="s">
        <v>274</v>
      </c>
      <c r="F1137" s="31">
        <v>8.9200000000000017</v>
      </c>
      <c r="G1137" s="31">
        <v>393.99360000000001</v>
      </c>
      <c r="H1137" s="31">
        <v>0</v>
      </c>
      <c r="I1137" s="31">
        <v>0</v>
      </c>
      <c r="J1137" s="31">
        <v>0</v>
      </c>
      <c r="K1137" s="31">
        <v>0</v>
      </c>
      <c r="L1137" s="31">
        <v>0</v>
      </c>
      <c r="M1137" s="31">
        <v>394</v>
      </c>
    </row>
    <row r="1138" spans="1:13" x14ac:dyDescent="0.25">
      <c r="A1138">
        <v>20020020</v>
      </c>
      <c r="B1138" t="s">
        <v>12</v>
      </c>
      <c r="C1138" t="s">
        <v>13073</v>
      </c>
      <c r="D1138" t="s">
        <v>13094</v>
      </c>
      <c r="E1138" t="s">
        <v>275</v>
      </c>
      <c r="F1138" s="31">
        <v>38.879999999999995</v>
      </c>
      <c r="G1138" s="31">
        <v>1786.144</v>
      </c>
      <c r="H1138" s="31">
        <v>0</v>
      </c>
      <c r="I1138" s="31">
        <v>0</v>
      </c>
      <c r="J1138" s="31">
        <v>0</v>
      </c>
      <c r="K1138" s="31">
        <v>0</v>
      </c>
      <c r="L1138" s="31">
        <v>0</v>
      </c>
      <c r="M1138" s="31">
        <v>1786</v>
      </c>
    </row>
    <row r="1139" spans="1:13" x14ac:dyDescent="0.25">
      <c r="A1139">
        <v>20020020</v>
      </c>
      <c r="B1139" t="s">
        <v>13</v>
      </c>
      <c r="C1139" t="s">
        <v>13172</v>
      </c>
      <c r="D1139" t="s">
        <v>13863</v>
      </c>
      <c r="E1139" t="s">
        <v>1284</v>
      </c>
      <c r="F1139" s="31">
        <v>22.779999999999998</v>
      </c>
      <c r="G1139" s="31">
        <v>927.28859999999997</v>
      </c>
      <c r="H1139" s="31">
        <v>0</v>
      </c>
      <c r="I1139" s="31">
        <v>0</v>
      </c>
      <c r="J1139" s="31">
        <v>0</v>
      </c>
      <c r="K1139" s="31">
        <v>0</v>
      </c>
      <c r="L1139" s="31">
        <v>0</v>
      </c>
      <c r="M1139" s="31">
        <v>927</v>
      </c>
    </row>
    <row r="1140" spans="1:13" x14ac:dyDescent="0.25">
      <c r="A1140">
        <v>20020020</v>
      </c>
      <c r="B1140" t="s">
        <v>35</v>
      </c>
      <c r="C1140" t="s">
        <v>14044</v>
      </c>
      <c r="D1140" t="s">
        <v>14078</v>
      </c>
      <c r="E1140" t="s">
        <v>275</v>
      </c>
      <c r="F1140" s="31">
        <v>34.74</v>
      </c>
      <c r="G1140" s="31">
        <v>1543.9166000000002</v>
      </c>
      <c r="H1140" s="31">
        <v>0</v>
      </c>
      <c r="I1140" s="31">
        <v>0</v>
      </c>
      <c r="J1140" s="31">
        <v>0</v>
      </c>
      <c r="K1140" s="31">
        <v>0</v>
      </c>
      <c r="L1140" s="31">
        <v>0</v>
      </c>
      <c r="M1140" s="31">
        <v>1544</v>
      </c>
    </row>
    <row r="1141" spans="1:13" x14ac:dyDescent="0.25">
      <c r="A1141">
        <v>20020020</v>
      </c>
      <c r="B1141" t="s">
        <v>14</v>
      </c>
      <c r="C1141" t="s">
        <v>14045</v>
      </c>
      <c r="D1141" t="s">
        <v>14079</v>
      </c>
      <c r="E1141" t="s">
        <v>275</v>
      </c>
      <c r="F1141" s="31">
        <v>45.76</v>
      </c>
      <c r="G1141" s="31">
        <v>1841.9726000000001</v>
      </c>
      <c r="H1141" s="31">
        <v>0</v>
      </c>
      <c r="I1141" s="31">
        <v>0</v>
      </c>
      <c r="J1141" s="31">
        <v>0</v>
      </c>
      <c r="K1141" s="31">
        <v>0</v>
      </c>
      <c r="L1141" s="31">
        <v>0</v>
      </c>
      <c r="M1141" s="31">
        <v>1842</v>
      </c>
    </row>
    <row r="1142" spans="1:13" x14ac:dyDescent="0.25">
      <c r="A1142">
        <v>20020020</v>
      </c>
      <c r="B1142" t="s">
        <v>1650</v>
      </c>
      <c r="C1142" t="s">
        <v>14299</v>
      </c>
      <c r="D1142" t="s">
        <v>14332</v>
      </c>
      <c r="E1142" t="s">
        <v>1691</v>
      </c>
      <c r="F1142" s="31">
        <v>25.240000000000006</v>
      </c>
      <c r="G1142" s="31">
        <v>1144.9312</v>
      </c>
      <c r="H1142" s="31">
        <v>0</v>
      </c>
      <c r="I1142" s="31">
        <v>0</v>
      </c>
      <c r="J1142" s="31">
        <v>0</v>
      </c>
      <c r="K1142" s="31">
        <v>0</v>
      </c>
      <c r="L1142" s="31">
        <v>0</v>
      </c>
      <c r="M1142" s="31">
        <v>1145</v>
      </c>
    </row>
    <row r="1143" spans="1:13" x14ac:dyDescent="0.25">
      <c r="A1143">
        <v>20020020</v>
      </c>
      <c r="B1143" t="s">
        <v>15</v>
      </c>
      <c r="C1143" t="s">
        <v>14514</v>
      </c>
      <c r="D1143" t="s">
        <v>14536</v>
      </c>
      <c r="E1143" t="s">
        <v>1284</v>
      </c>
      <c r="F1143" s="31">
        <v>55.660000000000011</v>
      </c>
      <c r="G1143" s="31">
        <v>2139.0832</v>
      </c>
      <c r="H1143" s="31">
        <v>0</v>
      </c>
      <c r="I1143" s="31">
        <v>0</v>
      </c>
      <c r="J1143" s="31">
        <v>0</v>
      </c>
      <c r="K1143" s="31">
        <v>0</v>
      </c>
      <c r="L1143" s="31">
        <v>0</v>
      </c>
      <c r="M1143" s="31">
        <v>2139</v>
      </c>
    </row>
    <row r="1144" spans="1:13" x14ac:dyDescent="0.25">
      <c r="A1144">
        <v>20020020</v>
      </c>
      <c r="B1144" t="s">
        <v>16</v>
      </c>
      <c r="C1144" t="s">
        <v>15157</v>
      </c>
      <c r="D1144" t="s">
        <v>15189</v>
      </c>
      <c r="E1144" t="s">
        <v>274</v>
      </c>
      <c r="F1144" s="31">
        <v>57.78</v>
      </c>
      <c r="G1144" s="31">
        <v>2345.9500000000003</v>
      </c>
      <c r="H1144" s="31">
        <v>0</v>
      </c>
      <c r="I1144" s="31">
        <v>0</v>
      </c>
      <c r="J1144" s="31">
        <v>0</v>
      </c>
      <c r="K1144" s="31">
        <v>0</v>
      </c>
      <c r="L1144" s="31">
        <v>0</v>
      </c>
      <c r="M1144" s="31">
        <v>2346</v>
      </c>
    </row>
    <row r="1145" spans="1:13" x14ac:dyDescent="0.25">
      <c r="A1145">
        <v>20020020</v>
      </c>
      <c r="B1145" t="s">
        <v>423</v>
      </c>
      <c r="C1145" t="s">
        <v>13167</v>
      </c>
      <c r="D1145" t="s">
        <v>15549</v>
      </c>
      <c r="E1145" t="s">
        <v>275</v>
      </c>
      <c r="F1145" s="31">
        <v>43.16</v>
      </c>
      <c r="G1145" s="31">
        <v>1768.3162</v>
      </c>
      <c r="H1145" s="31">
        <v>0</v>
      </c>
      <c r="I1145" s="31">
        <v>0</v>
      </c>
      <c r="J1145" s="31">
        <v>0</v>
      </c>
      <c r="K1145" s="31">
        <v>0</v>
      </c>
      <c r="L1145" s="31">
        <v>0</v>
      </c>
      <c r="M1145" s="31">
        <v>1768</v>
      </c>
    </row>
    <row r="1146" spans="1:13" x14ac:dyDescent="0.25">
      <c r="A1146">
        <v>20020020</v>
      </c>
      <c r="B1146" t="s">
        <v>424</v>
      </c>
      <c r="C1146" t="s">
        <v>15305</v>
      </c>
      <c r="D1146" t="s">
        <v>15346</v>
      </c>
      <c r="E1146" t="s">
        <v>1284</v>
      </c>
      <c r="F1146" s="31">
        <v>18.020000000000003</v>
      </c>
      <c r="G1146" s="31">
        <v>757.29380000000003</v>
      </c>
      <c r="H1146" s="31">
        <v>0</v>
      </c>
      <c r="I1146" s="31">
        <v>0</v>
      </c>
      <c r="J1146" s="31">
        <v>0</v>
      </c>
      <c r="K1146" s="31">
        <v>0</v>
      </c>
      <c r="L1146" s="31">
        <v>0</v>
      </c>
      <c r="M1146" s="31">
        <v>757</v>
      </c>
    </row>
    <row r="1147" spans="1:13" x14ac:dyDescent="0.25">
      <c r="A1147">
        <v>20020020</v>
      </c>
      <c r="B1147" t="s">
        <v>425</v>
      </c>
      <c r="C1147" t="s">
        <v>15306</v>
      </c>
      <c r="D1147" t="s">
        <v>15347</v>
      </c>
      <c r="E1147" t="s">
        <v>1284</v>
      </c>
      <c r="F1147" s="31">
        <v>8.48</v>
      </c>
      <c r="G1147" s="31">
        <v>391.91339999999997</v>
      </c>
      <c r="H1147" s="31">
        <v>0</v>
      </c>
      <c r="I1147" s="31">
        <v>0</v>
      </c>
      <c r="J1147" s="31">
        <v>0</v>
      </c>
      <c r="K1147" s="31">
        <v>0</v>
      </c>
      <c r="L1147" s="31">
        <v>0</v>
      </c>
      <c r="M1147" s="31">
        <v>392</v>
      </c>
    </row>
    <row r="1148" spans="1:13" x14ac:dyDescent="0.25">
      <c r="A1148">
        <v>20020020</v>
      </c>
      <c r="B1148" t="s">
        <v>2068</v>
      </c>
      <c r="C1148" t="s">
        <v>15839</v>
      </c>
      <c r="D1148" t="s">
        <v>15859</v>
      </c>
      <c r="E1148" t="s">
        <v>5245</v>
      </c>
      <c r="F1148" s="31">
        <v>66.460000000000008</v>
      </c>
      <c r="G1148" s="31">
        <v>2558.2096000000001</v>
      </c>
      <c r="H1148" s="31">
        <v>0</v>
      </c>
      <c r="I1148" s="31">
        <v>0</v>
      </c>
      <c r="J1148" s="31">
        <v>0</v>
      </c>
      <c r="K1148" s="31">
        <v>0</v>
      </c>
      <c r="L1148" s="31">
        <v>0</v>
      </c>
      <c r="M1148" s="31">
        <v>2558</v>
      </c>
    </row>
    <row r="1149" spans="1:13" x14ac:dyDescent="0.25">
      <c r="A1149" t="s">
        <v>16486</v>
      </c>
      <c r="F1149" s="31">
        <v>1448.2600000000004</v>
      </c>
      <c r="G1149" s="31">
        <v>59501.591199999995</v>
      </c>
      <c r="H1149" s="31">
        <v>0</v>
      </c>
      <c r="I1149" s="31">
        <v>553</v>
      </c>
      <c r="J1149" s="31">
        <v>0</v>
      </c>
      <c r="K1149" s="31">
        <v>0</v>
      </c>
      <c r="L1149" s="31">
        <v>160</v>
      </c>
      <c r="M1149" s="31">
        <v>58787</v>
      </c>
    </row>
    <row r="1150" spans="1:13" x14ac:dyDescent="0.25">
      <c r="A1150">
        <v>20090008</v>
      </c>
      <c r="B1150" t="s">
        <v>1</v>
      </c>
      <c r="C1150" t="s">
        <v>15526</v>
      </c>
      <c r="D1150" t="s">
        <v>15589</v>
      </c>
      <c r="E1150" t="s">
        <v>4690</v>
      </c>
      <c r="F1150" s="31">
        <v>30.06</v>
      </c>
      <c r="G1150" s="31">
        <v>1137.9079999999999</v>
      </c>
      <c r="H1150" s="31">
        <v>0</v>
      </c>
      <c r="I1150" s="31">
        <v>0</v>
      </c>
      <c r="J1150" s="31">
        <v>0</v>
      </c>
      <c r="K1150" s="31">
        <v>0</v>
      </c>
      <c r="L1150" s="31">
        <v>0</v>
      </c>
      <c r="M1150" s="31">
        <v>1138</v>
      </c>
    </row>
    <row r="1151" spans="1:13" x14ac:dyDescent="0.25">
      <c r="A1151">
        <v>20090008</v>
      </c>
      <c r="B1151" t="s">
        <v>18</v>
      </c>
      <c r="C1151" t="s">
        <v>5996</v>
      </c>
      <c r="D1151" t="s">
        <v>12664</v>
      </c>
      <c r="E1151" t="s">
        <v>1691</v>
      </c>
      <c r="F1151" s="31">
        <v>1175.27</v>
      </c>
      <c r="G1151" s="31">
        <v>53235.190199999997</v>
      </c>
      <c r="H1151" s="31">
        <v>0</v>
      </c>
      <c r="I1151" s="31">
        <v>635</v>
      </c>
      <c r="J1151" s="31">
        <v>0</v>
      </c>
      <c r="K1151" s="31">
        <v>0</v>
      </c>
      <c r="L1151" s="31">
        <v>0</v>
      </c>
      <c r="M1151" s="31">
        <v>52600</v>
      </c>
    </row>
    <row r="1152" spans="1:13" x14ac:dyDescent="0.25">
      <c r="A1152">
        <v>20090008</v>
      </c>
      <c r="B1152" t="s">
        <v>26</v>
      </c>
      <c r="C1152" t="s">
        <v>11132</v>
      </c>
      <c r="D1152" t="s">
        <v>11170</v>
      </c>
      <c r="E1152" t="s">
        <v>4690</v>
      </c>
      <c r="F1152" s="31">
        <v>46.29999999999999</v>
      </c>
      <c r="G1152" s="31">
        <v>1772.7569000000001</v>
      </c>
      <c r="H1152" s="31">
        <v>0</v>
      </c>
      <c r="I1152" s="31">
        <v>0</v>
      </c>
      <c r="J1152" s="31">
        <v>0</v>
      </c>
      <c r="K1152" s="31">
        <v>0</v>
      </c>
      <c r="L1152" s="31">
        <v>0</v>
      </c>
      <c r="M1152" s="31">
        <v>1773</v>
      </c>
    </row>
    <row r="1153" spans="1:13" x14ac:dyDescent="0.25">
      <c r="A1153">
        <v>20090008</v>
      </c>
      <c r="B1153" t="s">
        <v>28</v>
      </c>
      <c r="C1153" t="s">
        <v>10972</v>
      </c>
      <c r="D1153" t="s">
        <v>11018</v>
      </c>
      <c r="E1153" t="s">
        <v>4690</v>
      </c>
      <c r="F1153" s="31">
        <v>43.32</v>
      </c>
      <c r="G1153" s="31">
        <v>2401.4198000000001</v>
      </c>
      <c r="H1153" s="31">
        <v>0</v>
      </c>
      <c r="I1153" s="31">
        <v>0</v>
      </c>
      <c r="J1153" s="31">
        <v>0</v>
      </c>
      <c r="K1153" s="31">
        <v>0</v>
      </c>
      <c r="L1153" s="31">
        <v>0</v>
      </c>
      <c r="M1153" s="31">
        <v>2401</v>
      </c>
    </row>
    <row r="1154" spans="1:13" x14ac:dyDescent="0.25">
      <c r="A1154">
        <v>20090008</v>
      </c>
      <c r="B1154" t="s">
        <v>30</v>
      </c>
      <c r="C1154" t="s">
        <v>13401</v>
      </c>
      <c r="D1154" t="s">
        <v>13426</v>
      </c>
      <c r="E1154" t="s">
        <v>4690</v>
      </c>
      <c r="F1154" s="31">
        <v>23.35</v>
      </c>
      <c r="G1154" s="31">
        <v>1025.4288000000001</v>
      </c>
      <c r="H1154" s="31">
        <v>0</v>
      </c>
      <c r="I1154" s="31">
        <v>0</v>
      </c>
      <c r="J1154" s="31">
        <v>0</v>
      </c>
      <c r="K1154" s="31">
        <v>0</v>
      </c>
      <c r="L1154" s="31">
        <v>0</v>
      </c>
      <c r="M1154" s="31">
        <v>1025</v>
      </c>
    </row>
    <row r="1155" spans="1:13" x14ac:dyDescent="0.25">
      <c r="A1155">
        <v>20090008</v>
      </c>
      <c r="B1155" t="s">
        <v>422</v>
      </c>
      <c r="C1155" t="s">
        <v>15773</v>
      </c>
      <c r="D1155" t="s">
        <v>15797</v>
      </c>
      <c r="E1155" t="s">
        <v>4690</v>
      </c>
      <c r="F1155" s="31">
        <v>41.150000000000006</v>
      </c>
      <c r="G1155" s="31">
        <v>1573.5301999999999</v>
      </c>
      <c r="H1155" s="31">
        <v>0</v>
      </c>
      <c r="I1155" s="31">
        <v>0</v>
      </c>
      <c r="J1155" s="31">
        <v>0</v>
      </c>
      <c r="K1155" s="31">
        <v>0</v>
      </c>
      <c r="L1155" s="31">
        <v>0</v>
      </c>
      <c r="M1155" s="31">
        <v>1574</v>
      </c>
    </row>
    <row r="1156" spans="1:13" x14ac:dyDescent="0.25">
      <c r="A1156" t="s">
        <v>16487</v>
      </c>
      <c r="F1156" s="31">
        <v>1359.4499999999998</v>
      </c>
      <c r="G1156" s="31">
        <v>61146.233900000007</v>
      </c>
      <c r="H1156" s="31">
        <v>0</v>
      </c>
      <c r="I1156" s="31">
        <v>635</v>
      </c>
      <c r="J1156" s="31">
        <v>0</v>
      </c>
      <c r="K1156" s="31">
        <v>0</v>
      </c>
      <c r="L1156" s="31">
        <v>0</v>
      </c>
      <c r="M1156" s="31">
        <v>60511</v>
      </c>
    </row>
    <row r="1157" spans="1:13" x14ac:dyDescent="0.25">
      <c r="A1157">
        <v>20040007</v>
      </c>
      <c r="B1157" t="s">
        <v>0</v>
      </c>
      <c r="C1157" t="s">
        <v>5397</v>
      </c>
      <c r="D1157" t="s">
        <v>13428</v>
      </c>
      <c r="E1157" t="s">
        <v>275</v>
      </c>
      <c r="F1157" s="31">
        <v>123.09000000000002</v>
      </c>
      <c r="G1157" s="31">
        <v>5804.0555000000013</v>
      </c>
      <c r="H1157" s="31">
        <v>0</v>
      </c>
      <c r="I1157" s="31">
        <v>0</v>
      </c>
      <c r="J1157" s="31">
        <v>0</v>
      </c>
      <c r="K1157" s="31">
        <v>0</v>
      </c>
      <c r="L1157" s="31">
        <v>50</v>
      </c>
      <c r="M1157" s="31">
        <v>5754</v>
      </c>
    </row>
    <row r="1158" spans="1:13" x14ac:dyDescent="0.25">
      <c r="A1158">
        <v>20040007</v>
      </c>
      <c r="B1158" t="s">
        <v>1</v>
      </c>
      <c r="C1158" t="s">
        <v>11776</v>
      </c>
      <c r="D1158" t="s">
        <v>11815</v>
      </c>
      <c r="E1158" t="s">
        <v>275</v>
      </c>
      <c r="F1158" s="31">
        <v>65.61</v>
      </c>
      <c r="G1158" s="31">
        <v>2734.5102999999999</v>
      </c>
      <c r="H1158" s="31">
        <v>0</v>
      </c>
      <c r="I1158" s="31">
        <v>0</v>
      </c>
      <c r="J1158" s="31">
        <v>0</v>
      </c>
      <c r="K1158" s="31">
        <v>0</v>
      </c>
      <c r="L1158" s="31">
        <v>0</v>
      </c>
      <c r="M1158" s="31">
        <v>2735</v>
      </c>
    </row>
    <row r="1159" spans="1:13" x14ac:dyDescent="0.25">
      <c r="A1159">
        <v>20040007</v>
      </c>
      <c r="B1159" t="s">
        <v>18</v>
      </c>
      <c r="C1159" t="s">
        <v>7132</v>
      </c>
      <c r="D1159" t="s">
        <v>11960</v>
      </c>
      <c r="E1159" t="s">
        <v>1370</v>
      </c>
      <c r="F1159" s="31">
        <v>76.610000000000014</v>
      </c>
      <c r="G1159" s="31">
        <v>2822.9166</v>
      </c>
      <c r="H1159" s="31">
        <v>0</v>
      </c>
      <c r="I1159" s="31">
        <v>0</v>
      </c>
      <c r="J1159" s="31">
        <v>0</v>
      </c>
      <c r="K1159" s="31">
        <v>0</v>
      </c>
      <c r="L1159" s="31">
        <v>0</v>
      </c>
      <c r="M1159" s="31">
        <v>2823</v>
      </c>
    </row>
    <row r="1160" spans="1:13" x14ac:dyDescent="0.25">
      <c r="A1160">
        <v>20040007</v>
      </c>
      <c r="B1160" t="s">
        <v>41</v>
      </c>
      <c r="C1160" t="s">
        <v>12407</v>
      </c>
      <c r="D1160" t="s">
        <v>12720</v>
      </c>
      <c r="E1160" t="s">
        <v>275</v>
      </c>
      <c r="F1160" s="31">
        <v>54.7</v>
      </c>
      <c r="G1160" s="31">
        <v>2189.8305</v>
      </c>
      <c r="H1160" s="31">
        <v>0</v>
      </c>
      <c r="I1160" s="31">
        <v>0</v>
      </c>
      <c r="J1160" s="31">
        <v>0</v>
      </c>
      <c r="K1160" s="31">
        <v>0</v>
      </c>
      <c r="L1160" s="31">
        <v>0</v>
      </c>
      <c r="M1160" s="31">
        <v>2190</v>
      </c>
    </row>
    <row r="1161" spans="1:13" x14ac:dyDescent="0.25">
      <c r="A1161">
        <v>20040007</v>
      </c>
      <c r="B1161" t="s">
        <v>40</v>
      </c>
      <c r="C1161" t="s">
        <v>12408</v>
      </c>
      <c r="D1161" t="s">
        <v>12721</v>
      </c>
      <c r="E1161" t="s">
        <v>275</v>
      </c>
      <c r="F1161" s="31">
        <v>4.87</v>
      </c>
      <c r="G1161" s="31">
        <v>280.59059999999999</v>
      </c>
      <c r="H1161" s="31">
        <v>0</v>
      </c>
      <c r="I1161" s="31">
        <v>0</v>
      </c>
      <c r="J1161" s="31">
        <v>0</v>
      </c>
      <c r="K1161" s="31">
        <v>0</v>
      </c>
      <c r="L1161" s="31">
        <v>0</v>
      </c>
      <c r="M1161" s="31">
        <v>281</v>
      </c>
    </row>
    <row r="1162" spans="1:13" x14ac:dyDescent="0.25">
      <c r="A1162">
        <v>20040007</v>
      </c>
      <c r="B1162" t="s">
        <v>23</v>
      </c>
      <c r="C1162" t="s">
        <v>13402</v>
      </c>
      <c r="D1162" t="s">
        <v>13429</v>
      </c>
      <c r="E1162" t="s">
        <v>275</v>
      </c>
      <c r="F1162" s="31">
        <v>20.419999999999998</v>
      </c>
      <c r="G1162" s="31">
        <v>1143.1758</v>
      </c>
      <c r="H1162" s="31">
        <v>0</v>
      </c>
      <c r="I1162" s="31">
        <v>0</v>
      </c>
      <c r="J1162" s="31">
        <v>0</v>
      </c>
      <c r="K1162" s="31">
        <v>0</v>
      </c>
      <c r="L1162" s="31">
        <v>0</v>
      </c>
      <c r="M1162" s="31">
        <v>1143</v>
      </c>
    </row>
    <row r="1163" spans="1:13" x14ac:dyDescent="0.25">
      <c r="A1163">
        <v>20040007</v>
      </c>
      <c r="B1163" t="s">
        <v>24</v>
      </c>
      <c r="C1163" t="s">
        <v>10959</v>
      </c>
      <c r="D1163" t="s">
        <v>13549</v>
      </c>
      <c r="E1163" t="s">
        <v>1691</v>
      </c>
      <c r="F1163" s="31">
        <v>14.049999999999999</v>
      </c>
      <c r="G1163" s="31">
        <v>683.60969999999986</v>
      </c>
      <c r="H1163" s="31">
        <v>0</v>
      </c>
      <c r="I1163" s="31">
        <v>0</v>
      </c>
      <c r="J1163" s="31">
        <v>0</v>
      </c>
      <c r="K1163" s="31">
        <v>0</v>
      </c>
      <c r="L1163" s="31">
        <v>0</v>
      </c>
      <c r="M1163" s="31">
        <v>684</v>
      </c>
    </row>
    <row r="1164" spans="1:13" x14ac:dyDescent="0.25">
      <c r="A1164">
        <v>20040007</v>
      </c>
      <c r="B1164" t="s">
        <v>26</v>
      </c>
      <c r="C1164" t="s">
        <v>13519</v>
      </c>
      <c r="D1164" t="s">
        <v>13551</v>
      </c>
      <c r="E1164" t="s">
        <v>275</v>
      </c>
      <c r="F1164" s="31">
        <v>137.71999999999997</v>
      </c>
      <c r="G1164" s="31">
        <v>5392.3513000000003</v>
      </c>
      <c r="H1164" s="31">
        <v>0</v>
      </c>
      <c r="I1164" s="31">
        <v>0</v>
      </c>
      <c r="J1164" s="31">
        <v>0</v>
      </c>
      <c r="K1164" s="31">
        <v>0</v>
      </c>
      <c r="L1164" s="31">
        <v>50</v>
      </c>
      <c r="M1164" s="31">
        <v>5342</v>
      </c>
    </row>
    <row r="1165" spans="1:13" x14ac:dyDescent="0.25">
      <c r="A1165">
        <v>20040007</v>
      </c>
      <c r="B1165" t="s">
        <v>27</v>
      </c>
      <c r="C1165" t="s">
        <v>9989</v>
      </c>
      <c r="D1165" t="s">
        <v>14746</v>
      </c>
      <c r="E1165" t="s">
        <v>275</v>
      </c>
      <c r="F1165" s="31">
        <v>25.259999999999994</v>
      </c>
      <c r="G1165" s="31">
        <v>929.09900000000005</v>
      </c>
      <c r="H1165" s="31">
        <v>0</v>
      </c>
      <c r="I1165" s="31">
        <v>0</v>
      </c>
      <c r="J1165" s="31">
        <v>0</v>
      </c>
      <c r="K1165" s="31">
        <v>0</v>
      </c>
      <c r="L1165" s="31">
        <v>0</v>
      </c>
      <c r="M1165" s="31">
        <v>929</v>
      </c>
    </row>
    <row r="1166" spans="1:13" x14ac:dyDescent="0.25">
      <c r="A1166">
        <v>20040007</v>
      </c>
      <c r="B1166" t="s">
        <v>2</v>
      </c>
      <c r="C1166" t="s">
        <v>14975</v>
      </c>
      <c r="D1166" t="s">
        <v>14991</v>
      </c>
      <c r="E1166" t="s">
        <v>275</v>
      </c>
      <c r="F1166" s="31">
        <v>34.35</v>
      </c>
      <c r="G1166" s="31">
        <v>1514.5708999999999</v>
      </c>
      <c r="H1166" s="31">
        <v>0</v>
      </c>
      <c r="I1166" s="31">
        <v>0</v>
      </c>
      <c r="J1166" s="31">
        <v>0</v>
      </c>
      <c r="K1166" s="31">
        <v>0</v>
      </c>
      <c r="L1166" s="31">
        <v>0</v>
      </c>
      <c r="M1166" s="31">
        <v>1515</v>
      </c>
    </row>
    <row r="1167" spans="1:13" x14ac:dyDescent="0.25">
      <c r="A1167">
        <v>20040007</v>
      </c>
      <c r="B1167" t="s">
        <v>3</v>
      </c>
      <c r="C1167" t="s">
        <v>15165</v>
      </c>
      <c r="D1167" t="s">
        <v>15203</v>
      </c>
      <c r="E1167" t="s">
        <v>275</v>
      </c>
      <c r="F1167" s="31">
        <v>51.500000000000007</v>
      </c>
      <c r="G1167" s="31">
        <v>1805.6904000000002</v>
      </c>
      <c r="H1167" s="31">
        <v>0</v>
      </c>
      <c r="I1167" s="31">
        <v>0</v>
      </c>
      <c r="J1167" s="31">
        <v>0</v>
      </c>
      <c r="K1167" s="31">
        <v>0</v>
      </c>
      <c r="L1167" s="31">
        <v>0</v>
      </c>
      <c r="M1167" s="31">
        <v>1806</v>
      </c>
    </row>
    <row r="1168" spans="1:13" x14ac:dyDescent="0.25">
      <c r="A1168">
        <v>20040007</v>
      </c>
      <c r="B1168" t="s">
        <v>4</v>
      </c>
      <c r="C1168" t="s">
        <v>15166</v>
      </c>
      <c r="D1168" t="s">
        <v>15204</v>
      </c>
      <c r="E1168" t="s">
        <v>1370</v>
      </c>
      <c r="F1168" s="31">
        <v>10.52</v>
      </c>
      <c r="G1168" s="31">
        <v>476.14499999999998</v>
      </c>
      <c r="H1168" s="31">
        <v>0</v>
      </c>
      <c r="I1168" s="31">
        <v>0</v>
      </c>
      <c r="J1168" s="31">
        <v>0</v>
      </c>
      <c r="K1168" s="31">
        <v>0</v>
      </c>
      <c r="L1168" s="31">
        <v>0</v>
      </c>
      <c r="M1168" s="31">
        <v>476</v>
      </c>
    </row>
    <row r="1169" spans="1:13" x14ac:dyDescent="0.25">
      <c r="A1169">
        <v>20040007</v>
      </c>
      <c r="B1169" t="s">
        <v>28</v>
      </c>
      <c r="C1169" t="s">
        <v>7133</v>
      </c>
      <c r="D1169" t="s">
        <v>15982</v>
      </c>
      <c r="E1169" t="s">
        <v>275</v>
      </c>
      <c r="F1169" s="31">
        <v>19.14</v>
      </c>
      <c r="G1169" s="31">
        <v>1141.6066000000001</v>
      </c>
      <c r="H1169" s="31">
        <v>0</v>
      </c>
      <c r="I1169" s="31">
        <v>0</v>
      </c>
      <c r="J1169" s="31">
        <v>0</v>
      </c>
      <c r="K1169" s="31">
        <v>0</v>
      </c>
      <c r="L1169" s="31">
        <v>0</v>
      </c>
      <c r="M1169" s="31">
        <v>1142</v>
      </c>
    </row>
    <row r="1170" spans="1:13" x14ac:dyDescent="0.25">
      <c r="A1170">
        <v>20040007</v>
      </c>
      <c r="B1170" t="s">
        <v>37</v>
      </c>
      <c r="C1170" t="s">
        <v>8778</v>
      </c>
      <c r="D1170" t="s">
        <v>15983</v>
      </c>
      <c r="E1170" t="s">
        <v>275</v>
      </c>
      <c r="F1170" s="31">
        <v>23.65</v>
      </c>
      <c r="G1170" s="31">
        <v>1031.7547999999999</v>
      </c>
      <c r="H1170" s="31">
        <v>0</v>
      </c>
      <c r="I1170" s="31">
        <v>0</v>
      </c>
      <c r="J1170" s="31">
        <v>0</v>
      </c>
      <c r="K1170" s="31">
        <v>0</v>
      </c>
      <c r="L1170" s="31">
        <v>0</v>
      </c>
      <c r="M1170" s="31">
        <v>1032</v>
      </c>
    </row>
    <row r="1171" spans="1:13" x14ac:dyDescent="0.25">
      <c r="A1171">
        <v>20040007</v>
      </c>
      <c r="B1171" t="s">
        <v>38</v>
      </c>
      <c r="C1171" t="s">
        <v>13065</v>
      </c>
      <c r="D1171" t="s">
        <v>15984</v>
      </c>
      <c r="E1171" t="s">
        <v>7961</v>
      </c>
      <c r="F1171" s="31">
        <v>7.0600000000000005</v>
      </c>
      <c r="G1171" s="31">
        <v>533.37199999999996</v>
      </c>
      <c r="H1171" s="31">
        <v>0</v>
      </c>
      <c r="I1171" s="31">
        <v>0</v>
      </c>
      <c r="J1171" s="31">
        <v>0</v>
      </c>
      <c r="K1171" s="31">
        <v>0</v>
      </c>
      <c r="L1171" s="31">
        <v>0</v>
      </c>
      <c r="M1171" s="31">
        <v>533</v>
      </c>
    </row>
    <row r="1172" spans="1:13" x14ac:dyDescent="0.25">
      <c r="A1172">
        <v>20040007</v>
      </c>
      <c r="B1172" t="s">
        <v>29</v>
      </c>
      <c r="C1172" t="s">
        <v>15970</v>
      </c>
      <c r="D1172" t="s">
        <v>15985</v>
      </c>
      <c r="E1172" t="s">
        <v>4438</v>
      </c>
      <c r="F1172" s="31">
        <v>29.83</v>
      </c>
      <c r="G1172" s="31">
        <v>1371.3838999999998</v>
      </c>
      <c r="H1172" s="31">
        <v>0</v>
      </c>
      <c r="I1172" s="31">
        <v>0</v>
      </c>
      <c r="J1172" s="31">
        <v>0</v>
      </c>
      <c r="K1172" s="31">
        <v>0</v>
      </c>
      <c r="L1172" s="31">
        <v>0</v>
      </c>
      <c r="M1172" s="31">
        <v>1371</v>
      </c>
    </row>
    <row r="1173" spans="1:13" x14ac:dyDescent="0.25">
      <c r="A1173">
        <v>20040007</v>
      </c>
      <c r="B1173" t="s">
        <v>5</v>
      </c>
      <c r="C1173" t="s">
        <v>7287</v>
      </c>
      <c r="D1173" t="s">
        <v>16240</v>
      </c>
      <c r="E1173" t="s">
        <v>4438</v>
      </c>
      <c r="F1173" s="31">
        <v>28.230000000000004</v>
      </c>
      <c r="G1173" s="31">
        <v>2219.1723000000002</v>
      </c>
      <c r="H1173" s="31">
        <v>0</v>
      </c>
      <c r="I1173" s="31">
        <v>0</v>
      </c>
      <c r="J1173" s="31">
        <v>0</v>
      </c>
      <c r="K1173" s="31">
        <v>0</v>
      </c>
      <c r="L1173" s="31">
        <v>0</v>
      </c>
      <c r="M1173" s="31">
        <v>2219</v>
      </c>
    </row>
    <row r="1174" spans="1:13" x14ac:dyDescent="0.25">
      <c r="A1174">
        <v>20040007</v>
      </c>
      <c r="B1174" t="s">
        <v>39</v>
      </c>
      <c r="C1174" t="s">
        <v>16216</v>
      </c>
      <c r="D1174" t="s">
        <v>16241</v>
      </c>
      <c r="E1174" t="s">
        <v>4438</v>
      </c>
      <c r="F1174" s="31">
        <v>65.23</v>
      </c>
      <c r="G1174" s="31">
        <v>3134.7752</v>
      </c>
      <c r="H1174" s="31">
        <v>0</v>
      </c>
      <c r="I1174" s="31">
        <v>0</v>
      </c>
      <c r="J1174" s="31">
        <v>0</v>
      </c>
      <c r="K1174" s="31">
        <v>0</v>
      </c>
      <c r="L1174" s="31">
        <v>0</v>
      </c>
      <c r="M1174" s="31">
        <v>3135</v>
      </c>
    </row>
    <row r="1175" spans="1:13" x14ac:dyDescent="0.25">
      <c r="A1175">
        <v>20040007</v>
      </c>
      <c r="B1175" t="s">
        <v>6</v>
      </c>
      <c r="C1175" t="s">
        <v>741</v>
      </c>
      <c r="D1175" t="s">
        <v>16242</v>
      </c>
      <c r="E1175" t="s">
        <v>1691</v>
      </c>
      <c r="F1175" s="31">
        <v>26.060000000000002</v>
      </c>
      <c r="G1175" s="31">
        <v>1190.3350999999998</v>
      </c>
      <c r="H1175" s="31">
        <v>0</v>
      </c>
      <c r="I1175" s="31">
        <v>0</v>
      </c>
      <c r="J1175" s="31">
        <v>0</v>
      </c>
      <c r="K1175" s="31">
        <v>0</v>
      </c>
      <c r="L1175" s="31">
        <v>6</v>
      </c>
      <c r="M1175" s="31">
        <v>1184</v>
      </c>
    </row>
    <row r="1176" spans="1:13" x14ac:dyDescent="0.25">
      <c r="A1176" t="s">
        <v>16488</v>
      </c>
      <c r="F1176" s="31">
        <v>817.90000000000009</v>
      </c>
      <c r="G1176" s="31">
        <v>36398.945499999987</v>
      </c>
      <c r="H1176" s="31">
        <v>0</v>
      </c>
      <c r="I1176" s="31">
        <v>0</v>
      </c>
      <c r="J1176" s="31">
        <v>0</v>
      </c>
      <c r="K1176" s="31">
        <v>0</v>
      </c>
      <c r="L1176" s="31">
        <v>106</v>
      </c>
      <c r="M1176" s="31">
        <v>36294</v>
      </c>
    </row>
    <row r="1177" spans="1:13" x14ac:dyDescent="0.25">
      <c r="A1177">
        <v>20070019</v>
      </c>
      <c r="B1177" t="s">
        <v>17</v>
      </c>
      <c r="C1177" t="s">
        <v>7424</v>
      </c>
      <c r="D1177" t="s">
        <v>11264</v>
      </c>
      <c r="E1177" t="s">
        <v>1370</v>
      </c>
      <c r="F1177" s="31">
        <v>325</v>
      </c>
      <c r="G1177" s="31">
        <v>13406.25</v>
      </c>
      <c r="H1177" s="31">
        <v>0</v>
      </c>
      <c r="I1177" s="31">
        <v>0</v>
      </c>
      <c r="J1177" s="31">
        <v>0</v>
      </c>
      <c r="K1177" s="31">
        <v>0</v>
      </c>
      <c r="L1177" s="31">
        <v>0</v>
      </c>
      <c r="M1177" s="31">
        <v>13406</v>
      </c>
    </row>
    <row r="1178" spans="1:13" x14ac:dyDescent="0.25">
      <c r="A1178">
        <v>20070019</v>
      </c>
      <c r="B1178" t="s">
        <v>0</v>
      </c>
      <c r="C1178" t="s">
        <v>11247</v>
      </c>
      <c r="D1178" t="s">
        <v>11265</v>
      </c>
      <c r="E1178" t="s">
        <v>1370</v>
      </c>
      <c r="F1178" s="31">
        <v>16.350000000000001</v>
      </c>
      <c r="G1178" s="31">
        <v>577.23900000000003</v>
      </c>
      <c r="H1178" s="31">
        <v>0</v>
      </c>
      <c r="I1178" s="31">
        <v>0</v>
      </c>
      <c r="J1178" s="31">
        <v>0</v>
      </c>
      <c r="K1178" s="31">
        <v>0</v>
      </c>
      <c r="L1178" s="31">
        <v>0</v>
      </c>
      <c r="M1178" s="31">
        <v>577</v>
      </c>
    </row>
    <row r="1179" spans="1:13" x14ac:dyDescent="0.25">
      <c r="A1179">
        <v>20070019</v>
      </c>
      <c r="B1179" t="s">
        <v>1</v>
      </c>
      <c r="C1179" t="s">
        <v>11248</v>
      </c>
      <c r="D1179" t="s">
        <v>11266</v>
      </c>
      <c r="E1179" t="s">
        <v>1370</v>
      </c>
      <c r="F1179" s="31">
        <v>2</v>
      </c>
      <c r="G1179" s="31">
        <v>67.64</v>
      </c>
      <c r="H1179" s="31">
        <v>0</v>
      </c>
      <c r="I1179" s="31">
        <v>0</v>
      </c>
      <c r="J1179" s="31">
        <v>0</v>
      </c>
      <c r="K1179" s="31">
        <v>0</v>
      </c>
      <c r="L1179" s="31">
        <v>0</v>
      </c>
      <c r="M1179" s="31">
        <v>68</v>
      </c>
    </row>
    <row r="1180" spans="1:13" x14ac:dyDescent="0.25">
      <c r="A1180">
        <v>20070019</v>
      </c>
      <c r="B1180" t="s">
        <v>18</v>
      </c>
      <c r="C1180" t="s">
        <v>7574</v>
      </c>
      <c r="D1180" t="s">
        <v>11267</v>
      </c>
      <c r="E1180" t="s">
        <v>1370</v>
      </c>
      <c r="F1180" s="31">
        <v>5.42</v>
      </c>
      <c r="G1180" s="31">
        <v>188.10139999999998</v>
      </c>
      <c r="H1180" s="31">
        <v>0</v>
      </c>
      <c r="I1180" s="31">
        <v>0</v>
      </c>
      <c r="J1180" s="31">
        <v>0</v>
      </c>
      <c r="K1180" s="31">
        <v>0</v>
      </c>
      <c r="L1180" s="31">
        <v>0</v>
      </c>
      <c r="M1180" s="31">
        <v>188</v>
      </c>
    </row>
    <row r="1181" spans="1:13" x14ac:dyDescent="0.25">
      <c r="A1181">
        <v>20070019</v>
      </c>
      <c r="B1181" t="s">
        <v>19</v>
      </c>
      <c r="C1181" t="s">
        <v>11332</v>
      </c>
      <c r="D1181" t="s">
        <v>11364</v>
      </c>
      <c r="E1181" t="s">
        <v>7573</v>
      </c>
      <c r="F1181" s="31">
        <v>3.92</v>
      </c>
      <c r="G1181" s="31">
        <v>132.5744</v>
      </c>
      <c r="H1181" s="31">
        <v>0</v>
      </c>
      <c r="I1181" s="31">
        <v>0</v>
      </c>
      <c r="J1181" s="31">
        <v>0</v>
      </c>
      <c r="K1181" s="31">
        <v>0</v>
      </c>
      <c r="L1181" s="31">
        <v>0</v>
      </c>
      <c r="M1181" s="31">
        <v>133</v>
      </c>
    </row>
    <row r="1182" spans="1:13" x14ac:dyDescent="0.25">
      <c r="A1182">
        <v>20070019</v>
      </c>
      <c r="B1182" t="s">
        <v>36</v>
      </c>
      <c r="C1182" t="s">
        <v>10411</v>
      </c>
      <c r="D1182" t="s">
        <v>11366</v>
      </c>
      <c r="E1182" t="s">
        <v>11380</v>
      </c>
      <c r="F1182" s="31">
        <v>5.1899999999999995</v>
      </c>
      <c r="G1182" s="31">
        <v>207.10500000000002</v>
      </c>
      <c r="H1182" s="31">
        <v>0</v>
      </c>
      <c r="I1182" s="31">
        <v>0</v>
      </c>
      <c r="J1182" s="31">
        <v>0</v>
      </c>
      <c r="K1182" s="31">
        <v>0</v>
      </c>
      <c r="L1182" s="31">
        <v>0</v>
      </c>
      <c r="M1182" s="31">
        <v>207</v>
      </c>
    </row>
    <row r="1183" spans="1:13" x14ac:dyDescent="0.25">
      <c r="A1183">
        <v>20070019</v>
      </c>
      <c r="B1183" t="s">
        <v>21</v>
      </c>
      <c r="C1183" t="s">
        <v>12052</v>
      </c>
      <c r="D1183" t="s">
        <v>12101</v>
      </c>
      <c r="E1183" t="s">
        <v>1691</v>
      </c>
      <c r="F1183" s="31">
        <v>4.63</v>
      </c>
      <c r="G1183" s="31">
        <v>175.58620000000002</v>
      </c>
      <c r="H1183" s="31">
        <v>0</v>
      </c>
      <c r="I1183" s="31">
        <v>0</v>
      </c>
      <c r="J1183" s="31">
        <v>0</v>
      </c>
      <c r="K1183" s="31">
        <v>0</v>
      </c>
      <c r="L1183" s="31">
        <v>0</v>
      </c>
      <c r="M1183" s="31">
        <v>176</v>
      </c>
    </row>
    <row r="1184" spans="1:13" x14ac:dyDescent="0.25">
      <c r="A1184">
        <v>20070019</v>
      </c>
      <c r="B1184" t="s">
        <v>2</v>
      </c>
      <c r="C1184" t="s">
        <v>14050</v>
      </c>
      <c r="D1184" t="s">
        <v>14089</v>
      </c>
      <c r="E1184" t="s">
        <v>1370</v>
      </c>
      <c r="F1184" s="31">
        <v>9.65</v>
      </c>
      <c r="G1184" s="31">
        <v>361.58410000000003</v>
      </c>
      <c r="H1184" s="31">
        <v>0</v>
      </c>
      <c r="I1184" s="31">
        <v>0</v>
      </c>
      <c r="J1184" s="31">
        <v>0</v>
      </c>
      <c r="K1184" s="31">
        <v>0</v>
      </c>
      <c r="L1184" s="31">
        <v>0</v>
      </c>
      <c r="M1184" s="31">
        <v>362</v>
      </c>
    </row>
    <row r="1185" spans="1:13" x14ac:dyDescent="0.25">
      <c r="A1185" t="s">
        <v>16489</v>
      </c>
      <c r="F1185" s="31">
        <v>372.16</v>
      </c>
      <c r="G1185" s="31">
        <v>15116.080099999997</v>
      </c>
      <c r="H1185" s="31">
        <v>0</v>
      </c>
      <c r="I1185" s="31">
        <v>0</v>
      </c>
      <c r="J1185" s="31">
        <v>0</v>
      </c>
      <c r="K1185" s="31">
        <v>0</v>
      </c>
      <c r="L1185" s="31">
        <v>0</v>
      </c>
      <c r="M1185" s="31">
        <v>15117</v>
      </c>
    </row>
    <row r="1186" spans="1:13" x14ac:dyDescent="0.25">
      <c r="A1186">
        <v>20020021</v>
      </c>
      <c r="B1186" t="s">
        <v>0</v>
      </c>
      <c r="C1186" t="s">
        <v>11774</v>
      </c>
      <c r="D1186" t="s">
        <v>11813</v>
      </c>
      <c r="E1186" t="s">
        <v>1380</v>
      </c>
      <c r="F1186" s="31">
        <v>4.9400000000000004</v>
      </c>
      <c r="G1186" s="31">
        <v>169.9796</v>
      </c>
      <c r="H1186" s="31">
        <v>0</v>
      </c>
      <c r="I1186" s="31">
        <v>0</v>
      </c>
      <c r="J1186" s="31">
        <v>0</v>
      </c>
      <c r="K1186" s="31">
        <v>0</v>
      </c>
      <c r="L1186" s="31">
        <v>0</v>
      </c>
      <c r="M1186" s="31">
        <v>170</v>
      </c>
    </row>
    <row r="1187" spans="1:13" x14ac:dyDescent="0.25">
      <c r="A1187">
        <v>20020021</v>
      </c>
      <c r="B1187" t="s">
        <v>1</v>
      </c>
      <c r="C1187" t="s">
        <v>5754</v>
      </c>
      <c r="D1187" t="s">
        <v>11683</v>
      </c>
      <c r="E1187" t="s">
        <v>1284</v>
      </c>
      <c r="F1187" s="31">
        <v>15.389999999999999</v>
      </c>
      <c r="G1187" s="31">
        <v>604.0293999999999</v>
      </c>
      <c r="H1187" s="31">
        <v>0</v>
      </c>
      <c r="I1187" s="31">
        <v>0</v>
      </c>
      <c r="J1187" s="31">
        <v>0</v>
      </c>
      <c r="K1187" s="31">
        <v>0</v>
      </c>
      <c r="L1187" s="31">
        <v>0</v>
      </c>
      <c r="M1187" s="31">
        <v>604</v>
      </c>
    </row>
    <row r="1188" spans="1:13" x14ac:dyDescent="0.25">
      <c r="A1188">
        <v>20020021</v>
      </c>
      <c r="B1188" t="s">
        <v>18</v>
      </c>
      <c r="C1188" t="s">
        <v>11473</v>
      </c>
      <c r="D1188" t="s">
        <v>11519</v>
      </c>
      <c r="E1188" t="s">
        <v>1284</v>
      </c>
      <c r="F1188" s="31">
        <v>16.790000000000003</v>
      </c>
      <c r="G1188" s="31">
        <v>713.54370000000006</v>
      </c>
      <c r="H1188" s="31">
        <v>0</v>
      </c>
      <c r="I1188" s="31">
        <v>0</v>
      </c>
      <c r="J1188" s="31">
        <v>0</v>
      </c>
      <c r="K1188" s="31">
        <v>0</v>
      </c>
      <c r="L1188" s="31">
        <v>0</v>
      </c>
      <c r="M1188" s="31">
        <v>714</v>
      </c>
    </row>
    <row r="1189" spans="1:13" x14ac:dyDescent="0.25">
      <c r="A1189">
        <v>20020021</v>
      </c>
      <c r="B1189" t="s">
        <v>19</v>
      </c>
      <c r="C1189" t="s">
        <v>11474</v>
      </c>
      <c r="D1189" t="s">
        <v>11520</v>
      </c>
      <c r="E1189" t="s">
        <v>1380</v>
      </c>
      <c r="F1189" s="31">
        <v>23.85</v>
      </c>
      <c r="G1189" s="31">
        <v>1028.5056</v>
      </c>
      <c r="H1189" s="31">
        <v>0</v>
      </c>
      <c r="I1189" s="31">
        <v>0</v>
      </c>
      <c r="J1189" s="31">
        <v>0</v>
      </c>
      <c r="K1189" s="31">
        <v>0</v>
      </c>
      <c r="L1189" s="31">
        <v>0</v>
      </c>
      <c r="M1189" s="31">
        <v>1029</v>
      </c>
    </row>
    <row r="1190" spans="1:13" x14ac:dyDescent="0.25">
      <c r="A1190">
        <v>20020021</v>
      </c>
      <c r="B1190" t="s">
        <v>41</v>
      </c>
      <c r="C1190" t="s">
        <v>864</v>
      </c>
      <c r="D1190" t="s">
        <v>11684</v>
      </c>
      <c r="E1190" t="s">
        <v>1380</v>
      </c>
      <c r="F1190" s="31">
        <v>17.32</v>
      </c>
      <c r="G1190" s="31">
        <v>1186.3839</v>
      </c>
      <c r="H1190" s="31">
        <v>0</v>
      </c>
      <c r="I1190" s="31">
        <v>0</v>
      </c>
      <c r="J1190" s="31">
        <v>0</v>
      </c>
      <c r="K1190" s="31">
        <v>0</v>
      </c>
      <c r="L1190" s="31">
        <v>0</v>
      </c>
      <c r="M1190" s="31">
        <v>1186</v>
      </c>
    </row>
    <row r="1191" spans="1:13" x14ac:dyDescent="0.25">
      <c r="A1191">
        <v>20020021</v>
      </c>
      <c r="B1191" t="s">
        <v>36</v>
      </c>
      <c r="C1191" t="s">
        <v>6353</v>
      </c>
      <c r="D1191" t="s">
        <v>11685</v>
      </c>
      <c r="E1191" t="s">
        <v>1380</v>
      </c>
      <c r="F1191" s="31">
        <v>19.18</v>
      </c>
      <c r="G1191" s="31">
        <v>668.33180000000004</v>
      </c>
      <c r="H1191" s="31">
        <v>0</v>
      </c>
      <c r="I1191" s="31">
        <v>0</v>
      </c>
      <c r="J1191" s="31">
        <v>0</v>
      </c>
      <c r="K1191" s="31">
        <v>0</v>
      </c>
      <c r="L1191" s="31">
        <v>0</v>
      </c>
      <c r="M1191" s="31">
        <v>668</v>
      </c>
    </row>
    <row r="1192" spans="1:13" x14ac:dyDescent="0.25">
      <c r="A1192">
        <v>20020021</v>
      </c>
      <c r="B1192" t="s">
        <v>27</v>
      </c>
      <c r="C1192" t="s">
        <v>12396</v>
      </c>
      <c r="D1192" t="s">
        <v>12427</v>
      </c>
      <c r="E1192" t="s">
        <v>4438</v>
      </c>
      <c r="F1192" s="31">
        <v>21.38</v>
      </c>
      <c r="G1192" s="31">
        <v>931.97370000000001</v>
      </c>
      <c r="H1192" s="31">
        <v>0</v>
      </c>
      <c r="I1192" s="31">
        <v>0</v>
      </c>
      <c r="J1192" s="31">
        <v>0</v>
      </c>
      <c r="K1192" s="31">
        <v>0</v>
      </c>
      <c r="L1192" s="31">
        <v>0</v>
      </c>
      <c r="M1192" s="31">
        <v>932</v>
      </c>
    </row>
    <row r="1193" spans="1:13" x14ac:dyDescent="0.25">
      <c r="A1193">
        <v>20020021</v>
      </c>
      <c r="B1193" t="s">
        <v>2</v>
      </c>
      <c r="C1193" t="s">
        <v>8580</v>
      </c>
      <c r="D1193" t="s">
        <v>12551</v>
      </c>
      <c r="E1193" t="s">
        <v>5502</v>
      </c>
      <c r="F1193" s="31">
        <v>30.19</v>
      </c>
      <c r="G1193" s="31">
        <v>2229.7786000000001</v>
      </c>
      <c r="H1193" s="31">
        <v>0</v>
      </c>
      <c r="I1193" s="31">
        <v>0</v>
      </c>
      <c r="J1193" s="31">
        <v>0</v>
      </c>
      <c r="K1193" s="31">
        <v>0</v>
      </c>
      <c r="L1193" s="31">
        <v>0</v>
      </c>
      <c r="M1193" s="31">
        <v>2230</v>
      </c>
    </row>
    <row r="1194" spans="1:13" x14ac:dyDescent="0.25">
      <c r="A1194">
        <v>20020021</v>
      </c>
      <c r="B1194" t="s">
        <v>3</v>
      </c>
      <c r="C1194" t="s">
        <v>12526</v>
      </c>
      <c r="D1194" t="s">
        <v>12552</v>
      </c>
      <c r="E1194" t="s">
        <v>1380</v>
      </c>
      <c r="F1194" s="31">
        <v>12.099999999999998</v>
      </c>
      <c r="G1194" s="31">
        <v>538.81700000000001</v>
      </c>
      <c r="H1194" s="31">
        <v>0</v>
      </c>
      <c r="I1194" s="31">
        <v>0</v>
      </c>
      <c r="J1194" s="31">
        <v>0</v>
      </c>
      <c r="K1194" s="31">
        <v>0</v>
      </c>
      <c r="L1194" s="31">
        <v>0</v>
      </c>
      <c r="M1194" s="31">
        <v>539</v>
      </c>
    </row>
    <row r="1195" spans="1:13" x14ac:dyDescent="0.25">
      <c r="A1195">
        <v>20020021</v>
      </c>
      <c r="B1195" t="s">
        <v>28</v>
      </c>
      <c r="C1195" t="s">
        <v>13074</v>
      </c>
      <c r="D1195" t="s">
        <v>13095</v>
      </c>
      <c r="E1195" t="s">
        <v>1380</v>
      </c>
      <c r="F1195" s="31">
        <v>33.39</v>
      </c>
      <c r="G1195" s="31">
        <v>1166.4011</v>
      </c>
      <c r="H1195" s="31">
        <v>0</v>
      </c>
      <c r="I1195" s="31">
        <v>0</v>
      </c>
      <c r="J1195" s="31">
        <v>0</v>
      </c>
      <c r="K1195" s="31">
        <v>0</v>
      </c>
      <c r="L1195" s="31">
        <v>0</v>
      </c>
      <c r="M1195" s="31">
        <v>1166</v>
      </c>
    </row>
    <row r="1196" spans="1:13" x14ac:dyDescent="0.25">
      <c r="A1196">
        <v>20020021</v>
      </c>
      <c r="B1196" t="s">
        <v>29</v>
      </c>
      <c r="C1196" t="s">
        <v>455</v>
      </c>
      <c r="D1196" t="s">
        <v>14080</v>
      </c>
      <c r="E1196" t="s">
        <v>14103</v>
      </c>
      <c r="F1196" s="31">
        <v>55.8</v>
      </c>
      <c r="G1196" s="31">
        <v>2460.4618000000005</v>
      </c>
      <c r="H1196" s="31">
        <v>0</v>
      </c>
      <c r="I1196" s="31">
        <v>0</v>
      </c>
      <c r="J1196" s="31">
        <v>0</v>
      </c>
      <c r="K1196" s="31">
        <v>0</v>
      </c>
      <c r="L1196" s="31">
        <v>0</v>
      </c>
      <c r="M1196" s="31">
        <v>2460</v>
      </c>
    </row>
    <row r="1197" spans="1:13" x14ac:dyDescent="0.25">
      <c r="A1197">
        <v>20020021</v>
      </c>
      <c r="B1197" t="s">
        <v>5</v>
      </c>
      <c r="C1197" t="s">
        <v>7044</v>
      </c>
      <c r="D1197" t="s">
        <v>14333</v>
      </c>
      <c r="E1197" t="s">
        <v>1380</v>
      </c>
      <c r="F1197" s="31">
        <v>15.649999999999999</v>
      </c>
      <c r="G1197" s="31">
        <v>716.60380000000009</v>
      </c>
      <c r="H1197" s="31">
        <v>0</v>
      </c>
      <c r="I1197" s="31">
        <v>0</v>
      </c>
      <c r="J1197" s="31">
        <v>0</v>
      </c>
      <c r="K1197" s="31">
        <v>0</v>
      </c>
      <c r="L1197" s="31">
        <v>0</v>
      </c>
      <c r="M1197" s="31">
        <v>717</v>
      </c>
    </row>
    <row r="1198" spans="1:13" x14ac:dyDescent="0.25">
      <c r="A1198">
        <v>20020021</v>
      </c>
      <c r="B1198" t="s">
        <v>6</v>
      </c>
      <c r="C1198" t="s">
        <v>14718</v>
      </c>
      <c r="D1198" t="s">
        <v>14739</v>
      </c>
      <c r="E1198" t="s">
        <v>14760</v>
      </c>
      <c r="F1198" s="31">
        <v>39.69</v>
      </c>
      <c r="G1198" s="31">
        <v>1629.5543</v>
      </c>
      <c r="H1198" s="31">
        <v>0</v>
      </c>
      <c r="I1198" s="31">
        <v>0</v>
      </c>
      <c r="J1198" s="31">
        <v>0</v>
      </c>
      <c r="K1198" s="31">
        <v>0</v>
      </c>
      <c r="L1198" s="31">
        <v>0</v>
      </c>
      <c r="M1198" s="31">
        <v>1630</v>
      </c>
    </row>
    <row r="1199" spans="1:13" x14ac:dyDescent="0.25">
      <c r="A1199">
        <v>20020021</v>
      </c>
      <c r="B1199" t="s">
        <v>31</v>
      </c>
      <c r="C1199" t="s">
        <v>15713</v>
      </c>
      <c r="D1199" t="s">
        <v>15728</v>
      </c>
      <c r="E1199" t="s">
        <v>1284</v>
      </c>
      <c r="F1199" s="31">
        <v>11.77</v>
      </c>
      <c r="G1199" s="31">
        <v>472.15699999999998</v>
      </c>
      <c r="H1199" s="31">
        <v>0</v>
      </c>
      <c r="I1199" s="31">
        <v>0</v>
      </c>
      <c r="J1199" s="31">
        <v>0</v>
      </c>
      <c r="K1199" s="31">
        <v>0</v>
      </c>
      <c r="L1199" s="31">
        <v>0</v>
      </c>
      <c r="M1199" s="31">
        <v>472</v>
      </c>
    </row>
    <row r="1200" spans="1:13" x14ac:dyDescent="0.25">
      <c r="A1200">
        <v>20020021</v>
      </c>
      <c r="B1200" t="s">
        <v>7</v>
      </c>
      <c r="C1200" t="s">
        <v>6621</v>
      </c>
      <c r="D1200" t="s">
        <v>15784</v>
      </c>
      <c r="E1200" t="s">
        <v>5502</v>
      </c>
      <c r="F1200" s="31">
        <v>6.58</v>
      </c>
      <c r="G1200" s="31">
        <v>270.18510000000003</v>
      </c>
      <c r="H1200" s="31">
        <v>0</v>
      </c>
      <c r="I1200" s="31">
        <v>0</v>
      </c>
      <c r="J1200" s="31">
        <v>0</v>
      </c>
      <c r="K1200" s="31">
        <v>0</v>
      </c>
      <c r="L1200" s="31">
        <v>0</v>
      </c>
      <c r="M1200" s="31">
        <v>270</v>
      </c>
    </row>
    <row r="1201" spans="1:13" x14ac:dyDescent="0.25">
      <c r="A1201">
        <v>20020021</v>
      </c>
      <c r="B1201" t="s">
        <v>422</v>
      </c>
      <c r="C1201" t="s">
        <v>15914</v>
      </c>
      <c r="D1201" t="s">
        <v>15926</v>
      </c>
      <c r="E1201" t="s">
        <v>1284</v>
      </c>
      <c r="F1201" s="31">
        <v>19.39</v>
      </c>
      <c r="G1201" s="31">
        <v>638.83750000000009</v>
      </c>
      <c r="H1201" s="31">
        <v>0</v>
      </c>
      <c r="I1201" s="31">
        <v>0</v>
      </c>
      <c r="J1201" s="31">
        <v>0</v>
      </c>
      <c r="K1201" s="31">
        <v>0</v>
      </c>
      <c r="L1201" s="31">
        <v>0</v>
      </c>
      <c r="M1201" s="31">
        <v>639</v>
      </c>
    </row>
    <row r="1202" spans="1:13" x14ac:dyDescent="0.25">
      <c r="A1202">
        <v>20020021</v>
      </c>
      <c r="B1202" t="s">
        <v>8</v>
      </c>
      <c r="C1202" t="s">
        <v>15915</v>
      </c>
      <c r="D1202" t="s">
        <v>15927</v>
      </c>
      <c r="E1202" t="s">
        <v>4438</v>
      </c>
      <c r="F1202" s="31">
        <v>8.65</v>
      </c>
      <c r="G1202" s="31">
        <v>276.21080000000001</v>
      </c>
      <c r="H1202" s="31">
        <v>0</v>
      </c>
      <c r="I1202" s="31">
        <v>0</v>
      </c>
      <c r="J1202" s="31">
        <v>0</v>
      </c>
      <c r="K1202" s="31">
        <v>0</v>
      </c>
      <c r="L1202" s="31">
        <v>0</v>
      </c>
      <c r="M1202" s="31">
        <v>276</v>
      </c>
    </row>
    <row r="1203" spans="1:13" x14ac:dyDescent="0.25">
      <c r="A1203">
        <v>20020021</v>
      </c>
      <c r="B1203" t="s">
        <v>32</v>
      </c>
      <c r="C1203" t="s">
        <v>9046</v>
      </c>
      <c r="D1203" t="s">
        <v>16096</v>
      </c>
      <c r="E1203" t="s">
        <v>1380</v>
      </c>
      <c r="F1203" s="31">
        <v>28.81</v>
      </c>
      <c r="G1203" s="31">
        <v>1135.8088000000002</v>
      </c>
      <c r="H1203" s="31">
        <v>0</v>
      </c>
      <c r="I1203" s="31">
        <v>0</v>
      </c>
      <c r="J1203" s="31">
        <v>0</v>
      </c>
      <c r="K1203" s="31">
        <v>0</v>
      </c>
      <c r="L1203" s="31">
        <v>0</v>
      </c>
      <c r="M1203" s="31">
        <v>1136</v>
      </c>
    </row>
    <row r="1204" spans="1:13" x14ac:dyDescent="0.25">
      <c r="A1204">
        <v>20020021</v>
      </c>
      <c r="B1204" t="s">
        <v>33</v>
      </c>
      <c r="C1204" t="s">
        <v>16149</v>
      </c>
      <c r="D1204" t="s">
        <v>16166</v>
      </c>
      <c r="E1204" t="s">
        <v>1380</v>
      </c>
      <c r="F1204" s="31">
        <v>13.529999999999998</v>
      </c>
      <c r="G1204" s="31">
        <v>468.17639999999994</v>
      </c>
      <c r="H1204" s="31">
        <v>0</v>
      </c>
      <c r="I1204" s="31">
        <v>0</v>
      </c>
      <c r="J1204" s="31">
        <v>0</v>
      </c>
      <c r="K1204" s="31">
        <v>0</v>
      </c>
      <c r="L1204" s="31">
        <v>0</v>
      </c>
      <c r="M1204" s="31">
        <v>468</v>
      </c>
    </row>
    <row r="1205" spans="1:13" x14ac:dyDescent="0.25">
      <c r="A1205">
        <v>20020021</v>
      </c>
      <c r="B1205" t="s">
        <v>9</v>
      </c>
      <c r="C1205">
        <v>0</v>
      </c>
      <c r="D1205">
        <v>0</v>
      </c>
      <c r="E1205">
        <v>0</v>
      </c>
      <c r="F1205" s="31">
        <v>1.01</v>
      </c>
      <c r="G1205" s="31">
        <v>32.229100000000003</v>
      </c>
      <c r="H1205" s="31">
        <v>0</v>
      </c>
      <c r="I1205" s="31">
        <v>0</v>
      </c>
      <c r="J1205" s="31">
        <v>0</v>
      </c>
      <c r="K1205" s="31">
        <v>0</v>
      </c>
      <c r="L1205" s="31">
        <v>0</v>
      </c>
      <c r="M1205" s="31">
        <v>32</v>
      </c>
    </row>
    <row r="1206" spans="1:13" x14ac:dyDescent="0.25">
      <c r="A1206" t="s">
        <v>16490</v>
      </c>
      <c r="F1206" s="31">
        <v>395.40999999999985</v>
      </c>
      <c r="G1206" s="31">
        <v>17337.969000000001</v>
      </c>
      <c r="H1206" s="31">
        <v>0</v>
      </c>
      <c r="I1206" s="31">
        <v>0</v>
      </c>
      <c r="J1206" s="31">
        <v>0</v>
      </c>
      <c r="K1206" s="31">
        <v>0</v>
      </c>
      <c r="L1206" s="31">
        <v>0</v>
      </c>
      <c r="M1206" s="31">
        <v>17338</v>
      </c>
    </row>
    <row r="1207" spans="1:13" x14ac:dyDescent="0.25">
      <c r="A1207">
        <v>20070020</v>
      </c>
      <c r="B1207" t="s">
        <v>17</v>
      </c>
      <c r="C1207" t="s">
        <v>10673</v>
      </c>
      <c r="D1207" t="s">
        <v>11542</v>
      </c>
      <c r="E1207" t="s">
        <v>1048</v>
      </c>
      <c r="F1207" s="31">
        <v>128.94</v>
      </c>
      <c r="G1207" s="31">
        <v>5750.5891999999994</v>
      </c>
      <c r="H1207" s="31">
        <v>0</v>
      </c>
      <c r="I1207" s="31">
        <v>0</v>
      </c>
      <c r="J1207" s="31">
        <v>0</v>
      </c>
      <c r="K1207" s="31">
        <v>0</v>
      </c>
      <c r="L1207" s="31">
        <v>773.18000000000757</v>
      </c>
      <c r="M1207" s="31">
        <v>4977</v>
      </c>
    </row>
    <row r="1208" spans="1:13" x14ac:dyDescent="0.25">
      <c r="A1208">
        <v>20070020</v>
      </c>
      <c r="B1208" t="s">
        <v>18</v>
      </c>
      <c r="C1208" t="s">
        <v>14226</v>
      </c>
      <c r="D1208" t="s">
        <v>14243</v>
      </c>
      <c r="E1208" t="s">
        <v>7370</v>
      </c>
      <c r="F1208" s="31">
        <v>932.17</v>
      </c>
      <c r="G1208" s="31">
        <v>36747.743399999999</v>
      </c>
      <c r="H1208" s="31">
        <v>0</v>
      </c>
      <c r="I1208" s="31">
        <v>0</v>
      </c>
      <c r="J1208" s="31">
        <v>0</v>
      </c>
      <c r="K1208" s="31">
        <v>0</v>
      </c>
      <c r="L1208" s="31">
        <v>0</v>
      </c>
      <c r="M1208" s="31">
        <v>36748</v>
      </c>
    </row>
    <row r="1209" spans="1:13" x14ac:dyDescent="0.25">
      <c r="A1209">
        <v>20070020</v>
      </c>
      <c r="B1209" t="s">
        <v>36</v>
      </c>
      <c r="C1209" t="s">
        <v>14378</v>
      </c>
      <c r="D1209" t="s">
        <v>15387</v>
      </c>
      <c r="E1209" t="s">
        <v>776</v>
      </c>
      <c r="F1209" s="31">
        <v>3.33</v>
      </c>
      <c r="G1209" s="31">
        <v>270.8904</v>
      </c>
      <c r="H1209" s="31">
        <v>0</v>
      </c>
      <c r="I1209" s="31">
        <v>0</v>
      </c>
      <c r="J1209" s="31">
        <v>0</v>
      </c>
      <c r="K1209" s="31">
        <v>0</v>
      </c>
      <c r="L1209" s="31">
        <v>0</v>
      </c>
      <c r="M1209" s="31">
        <v>271</v>
      </c>
    </row>
    <row r="1210" spans="1:13" x14ac:dyDescent="0.25">
      <c r="A1210">
        <v>20070020</v>
      </c>
      <c r="B1210" t="s">
        <v>21</v>
      </c>
      <c r="C1210" t="s">
        <v>15174</v>
      </c>
      <c r="D1210" t="s">
        <v>15216</v>
      </c>
      <c r="E1210" t="s">
        <v>15229</v>
      </c>
      <c r="F1210" s="31">
        <v>27.21</v>
      </c>
      <c r="G1210" s="31">
        <v>1161.7003</v>
      </c>
      <c r="H1210" s="31">
        <v>0</v>
      </c>
      <c r="I1210" s="31">
        <v>0</v>
      </c>
      <c r="J1210" s="31">
        <v>0</v>
      </c>
      <c r="K1210" s="31">
        <v>0</v>
      </c>
      <c r="L1210" s="31">
        <v>0</v>
      </c>
      <c r="M1210" s="31">
        <v>1162</v>
      </c>
    </row>
    <row r="1211" spans="1:13" x14ac:dyDescent="0.25">
      <c r="A1211" t="s">
        <v>16491</v>
      </c>
      <c r="F1211" s="31">
        <v>1091.6499999999999</v>
      </c>
      <c r="G1211" s="31">
        <v>43930.923299999995</v>
      </c>
      <c r="H1211" s="31">
        <v>0</v>
      </c>
      <c r="I1211" s="31">
        <v>0</v>
      </c>
      <c r="J1211" s="31">
        <v>0</v>
      </c>
      <c r="K1211" s="31">
        <v>0</v>
      </c>
      <c r="L1211" s="31">
        <v>773.18000000000757</v>
      </c>
      <c r="M1211" s="31">
        <v>43158</v>
      </c>
    </row>
    <row r="1212" spans="1:13" x14ac:dyDescent="0.25">
      <c r="A1212">
        <v>20090012</v>
      </c>
      <c r="B1212" t="s">
        <v>0</v>
      </c>
      <c r="C1212" t="s">
        <v>11950</v>
      </c>
      <c r="D1212" t="s">
        <v>11978</v>
      </c>
      <c r="E1212" t="s">
        <v>1370</v>
      </c>
      <c r="F1212" s="31">
        <v>48.010000000000005</v>
      </c>
      <c r="G1212" s="31">
        <v>2130.4732000000004</v>
      </c>
      <c r="H1212" s="31">
        <v>0</v>
      </c>
      <c r="I1212" s="31">
        <v>0</v>
      </c>
      <c r="J1212" s="31">
        <v>0</v>
      </c>
      <c r="K1212" s="31">
        <v>0</v>
      </c>
      <c r="L1212" s="31">
        <v>0</v>
      </c>
      <c r="M1212" s="31">
        <v>2130</v>
      </c>
    </row>
    <row r="1213" spans="1:13" x14ac:dyDescent="0.25">
      <c r="A1213">
        <v>20090012</v>
      </c>
      <c r="B1213" t="s">
        <v>20</v>
      </c>
      <c r="C1213" t="s">
        <v>8624</v>
      </c>
      <c r="D1213" t="s">
        <v>13872</v>
      </c>
      <c r="E1213" t="s">
        <v>275</v>
      </c>
      <c r="F1213" s="31">
        <v>1.71</v>
      </c>
      <c r="G1213" s="31">
        <v>75.616199999999992</v>
      </c>
      <c r="H1213" s="31">
        <v>0</v>
      </c>
      <c r="I1213" s="31">
        <v>0</v>
      </c>
      <c r="J1213" s="31">
        <v>0</v>
      </c>
      <c r="K1213" s="31">
        <v>0</v>
      </c>
      <c r="L1213" s="31">
        <v>0</v>
      </c>
      <c r="M1213" s="31">
        <v>76</v>
      </c>
    </row>
    <row r="1214" spans="1:13" x14ac:dyDescent="0.25">
      <c r="A1214">
        <v>20090012</v>
      </c>
      <c r="B1214" t="s">
        <v>41</v>
      </c>
      <c r="C1214" t="s">
        <v>13855</v>
      </c>
      <c r="D1214" t="s">
        <v>13873</v>
      </c>
      <c r="E1214" t="s">
        <v>1370</v>
      </c>
      <c r="F1214" s="31">
        <v>117.61</v>
      </c>
      <c r="G1214" s="31">
        <v>5381.0115000000005</v>
      </c>
      <c r="H1214" s="31">
        <v>0</v>
      </c>
      <c r="I1214" s="31">
        <v>0</v>
      </c>
      <c r="J1214" s="31">
        <v>0</v>
      </c>
      <c r="K1214" s="31">
        <v>0</v>
      </c>
      <c r="L1214" s="31">
        <v>0</v>
      </c>
      <c r="M1214" s="31">
        <v>5381</v>
      </c>
    </row>
    <row r="1215" spans="1:13" x14ac:dyDescent="0.25">
      <c r="A1215">
        <v>20090012</v>
      </c>
      <c r="B1215" t="s">
        <v>21</v>
      </c>
      <c r="C1215" t="s">
        <v>15775</v>
      </c>
      <c r="D1215" t="s">
        <v>15799</v>
      </c>
      <c r="E1215" t="s">
        <v>4690</v>
      </c>
      <c r="F1215" s="31">
        <v>1.91</v>
      </c>
      <c r="G1215" s="31">
        <v>78.3673</v>
      </c>
      <c r="H1215" s="31">
        <v>0</v>
      </c>
      <c r="I1215" s="31">
        <v>0</v>
      </c>
      <c r="J1215" s="31">
        <v>0</v>
      </c>
      <c r="K1215" s="31">
        <v>0</v>
      </c>
      <c r="L1215" s="31">
        <v>0</v>
      </c>
      <c r="M1215" s="31">
        <v>78</v>
      </c>
    </row>
    <row r="1216" spans="1:13" x14ac:dyDescent="0.25">
      <c r="A1216" t="s">
        <v>16492</v>
      </c>
      <c r="F1216" s="31">
        <v>169.24</v>
      </c>
      <c r="G1216" s="31">
        <v>7665.4682000000012</v>
      </c>
      <c r="H1216" s="31">
        <v>0</v>
      </c>
      <c r="I1216" s="31">
        <v>0</v>
      </c>
      <c r="J1216" s="31">
        <v>0</v>
      </c>
      <c r="K1216" s="31">
        <v>0</v>
      </c>
      <c r="L1216" s="31">
        <v>0</v>
      </c>
      <c r="M1216" s="31">
        <v>7665</v>
      </c>
    </row>
    <row r="1217" spans="1:13" x14ac:dyDescent="0.25">
      <c r="A1217">
        <v>20090013</v>
      </c>
      <c r="B1217" t="s">
        <v>17</v>
      </c>
      <c r="C1217" t="s">
        <v>11503</v>
      </c>
      <c r="D1217" t="s">
        <v>11559</v>
      </c>
      <c r="E1217" t="s">
        <v>275</v>
      </c>
      <c r="F1217" s="31">
        <v>514.71999999999991</v>
      </c>
      <c r="G1217" s="31">
        <v>21163.855</v>
      </c>
      <c r="H1217" s="31">
        <v>0</v>
      </c>
      <c r="I1217" s="31">
        <v>0</v>
      </c>
      <c r="J1217" s="31">
        <v>0</v>
      </c>
      <c r="K1217" s="31">
        <v>0</v>
      </c>
      <c r="L1217" s="31">
        <v>678.43000000000029</v>
      </c>
      <c r="M1217" s="31">
        <v>20485</v>
      </c>
    </row>
    <row r="1218" spans="1:13" x14ac:dyDescent="0.25">
      <c r="A1218">
        <v>20090013</v>
      </c>
      <c r="B1218" t="s">
        <v>18</v>
      </c>
      <c r="C1218" t="s">
        <v>12761</v>
      </c>
      <c r="D1218" t="s">
        <v>12816</v>
      </c>
      <c r="E1218" t="s">
        <v>275</v>
      </c>
      <c r="F1218" s="31">
        <v>21.060000000000002</v>
      </c>
      <c r="G1218" s="31">
        <v>804.31400000000008</v>
      </c>
      <c r="H1218" s="31">
        <v>0</v>
      </c>
      <c r="I1218" s="31">
        <v>0</v>
      </c>
      <c r="J1218" s="31">
        <v>0</v>
      </c>
      <c r="K1218" s="31">
        <v>0</v>
      </c>
      <c r="L1218" s="31">
        <v>0</v>
      </c>
      <c r="M1218" s="31">
        <v>804</v>
      </c>
    </row>
    <row r="1219" spans="1:13" x14ac:dyDescent="0.25">
      <c r="A1219">
        <v>20090013</v>
      </c>
      <c r="B1219" t="s">
        <v>36</v>
      </c>
      <c r="C1219" t="s">
        <v>9826</v>
      </c>
      <c r="D1219" t="s">
        <v>13816</v>
      </c>
      <c r="E1219" t="s">
        <v>275</v>
      </c>
      <c r="F1219" s="31">
        <v>62.32</v>
      </c>
      <c r="G1219" s="31">
        <v>2579.9706000000001</v>
      </c>
      <c r="H1219" s="31">
        <v>0</v>
      </c>
      <c r="I1219" s="31">
        <v>0</v>
      </c>
      <c r="J1219" s="31">
        <v>0</v>
      </c>
      <c r="K1219" s="31">
        <v>0</v>
      </c>
      <c r="L1219" s="31">
        <v>0</v>
      </c>
      <c r="M1219" s="31">
        <v>2580</v>
      </c>
    </row>
    <row r="1220" spans="1:13" x14ac:dyDescent="0.25">
      <c r="A1220">
        <v>20090013</v>
      </c>
      <c r="B1220" t="s">
        <v>21</v>
      </c>
      <c r="C1220" t="s">
        <v>13802</v>
      </c>
      <c r="D1220" t="s">
        <v>13817</v>
      </c>
      <c r="E1220" t="s">
        <v>275</v>
      </c>
      <c r="F1220" s="31">
        <v>20.259999999999998</v>
      </c>
      <c r="G1220" s="31">
        <v>809.34299999999985</v>
      </c>
      <c r="H1220" s="31">
        <v>0</v>
      </c>
      <c r="I1220" s="31">
        <v>0</v>
      </c>
      <c r="J1220" s="31">
        <v>0</v>
      </c>
      <c r="K1220" s="31">
        <v>0</v>
      </c>
      <c r="L1220" s="31">
        <v>0</v>
      </c>
      <c r="M1220" s="31">
        <v>809</v>
      </c>
    </row>
    <row r="1221" spans="1:13" x14ac:dyDescent="0.25">
      <c r="A1221">
        <v>20090013</v>
      </c>
      <c r="B1221" t="s">
        <v>22</v>
      </c>
      <c r="C1221" t="s">
        <v>14059</v>
      </c>
      <c r="D1221" t="s">
        <v>14101</v>
      </c>
      <c r="E1221" t="s">
        <v>275</v>
      </c>
      <c r="F1221" s="31">
        <v>26.02</v>
      </c>
      <c r="G1221" s="31">
        <v>1100.7167999999999</v>
      </c>
      <c r="H1221" s="31">
        <v>0</v>
      </c>
      <c r="I1221" s="31">
        <v>0</v>
      </c>
      <c r="J1221" s="31">
        <v>0</v>
      </c>
      <c r="K1221" s="31">
        <v>0</v>
      </c>
      <c r="L1221" s="31">
        <v>0</v>
      </c>
      <c r="M1221" s="31">
        <v>1101</v>
      </c>
    </row>
    <row r="1222" spans="1:13" x14ac:dyDescent="0.25">
      <c r="A1222">
        <v>20090013</v>
      </c>
      <c r="B1222" t="s">
        <v>40</v>
      </c>
      <c r="C1222" t="s">
        <v>14060</v>
      </c>
      <c r="D1222" t="s">
        <v>14102</v>
      </c>
      <c r="E1222" t="s">
        <v>275</v>
      </c>
      <c r="F1222" s="31">
        <v>28.86</v>
      </c>
      <c r="G1222" s="31">
        <v>1203.5170000000001</v>
      </c>
      <c r="H1222" s="31">
        <v>0</v>
      </c>
      <c r="I1222" s="31">
        <v>0</v>
      </c>
      <c r="J1222" s="31">
        <v>0</v>
      </c>
      <c r="K1222" s="31">
        <v>0</v>
      </c>
      <c r="L1222" s="31">
        <v>0</v>
      </c>
      <c r="M1222" s="31">
        <v>1204</v>
      </c>
    </row>
    <row r="1223" spans="1:13" x14ac:dyDescent="0.25">
      <c r="A1223">
        <v>20090013</v>
      </c>
      <c r="B1223" t="s">
        <v>23</v>
      </c>
      <c r="C1223" t="s">
        <v>14317</v>
      </c>
      <c r="D1223" t="s">
        <v>14360</v>
      </c>
      <c r="E1223" t="s">
        <v>275</v>
      </c>
      <c r="F1223" s="31">
        <v>30.080000000000002</v>
      </c>
      <c r="G1223" s="31">
        <v>1226.6565999999998</v>
      </c>
      <c r="H1223" s="31">
        <v>0</v>
      </c>
      <c r="I1223" s="31">
        <v>0</v>
      </c>
      <c r="J1223" s="31">
        <v>0</v>
      </c>
      <c r="K1223" s="31">
        <v>0</v>
      </c>
      <c r="L1223" s="31">
        <v>0</v>
      </c>
      <c r="M1223" s="31">
        <v>1227</v>
      </c>
    </row>
    <row r="1224" spans="1:13" x14ac:dyDescent="0.25">
      <c r="A1224">
        <v>20090013</v>
      </c>
      <c r="B1224" t="s">
        <v>24</v>
      </c>
      <c r="C1224" t="s">
        <v>15065</v>
      </c>
      <c r="D1224" t="s">
        <v>15096</v>
      </c>
      <c r="E1224" t="s">
        <v>4690</v>
      </c>
      <c r="F1224" s="31">
        <v>14.739999999999998</v>
      </c>
      <c r="G1224" s="31">
        <v>616.09900000000005</v>
      </c>
      <c r="H1224" s="31">
        <v>0</v>
      </c>
      <c r="I1224" s="31">
        <v>0</v>
      </c>
      <c r="J1224" s="31">
        <v>0</v>
      </c>
      <c r="K1224" s="31">
        <v>0</v>
      </c>
      <c r="L1224" s="31">
        <v>0</v>
      </c>
      <c r="M1224" s="31">
        <v>616</v>
      </c>
    </row>
    <row r="1225" spans="1:13" x14ac:dyDescent="0.25">
      <c r="A1225" t="s">
        <v>16493</v>
      </c>
      <c r="F1225" s="31">
        <v>718.06000000000006</v>
      </c>
      <c r="G1225" s="31">
        <v>29504.471999999994</v>
      </c>
      <c r="H1225" s="31">
        <v>0</v>
      </c>
      <c r="I1225" s="31">
        <v>0</v>
      </c>
      <c r="J1225" s="31">
        <v>0</v>
      </c>
      <c r="K1225" s="31">
        <v>0</v>
      </c>
      <c r="L1225" s="31">
        <v>678.43000000000029</v>
      </c>
      <c r="M1225" s="31">
        <v>28826</v>
      </c>
    </row>
    <row r="1226" spans="1:13" x14ac:dyDescent="0.25">
      <c r="A1226">
        <v>20090014</v>
      </c>
      <c r="B1226" t="s">
        <v>17</v>
      </c>
      <c r="C1226" t="s">
        <v>11504</v>
      </c>
      <c r="D1226" t="s">
        <v>11560</v>
      </c>
      <c r="E1226" t="s">
        <v>1370</v>
      </c>
      <c r="F1226" s="31">
        <v>31.79</v>
      </c>
      <c r="G1226" s="31">
        <v>1227.4982</v>
      </c>
      <c r="H1226" s="31">
        <v>0</v>
      </c>
      <c r="I1226" s="31">
        <v>0</v>
      </c>
      <c r="J1226" s="31">
        <v>0</v>
      </c>
      <c r="K1226" s="31">
        <v>0</v>
      </c>
      <c r="L1226" s="31">
        <v>188</v>
      </c>
      <c r="M1226" s="31">
        <v>1039</v>
      </c>
    </row>
    <row r="1227" spans="1:13" x14ac:dyDescent="0.25">
      <c r="A1227">
        <v>20090014</v>
      </c>
      <c r="B1227" t="s">
        <v>0</v>
      </c>
      <c r="C1227" t="s">
        <v>12068</v>
      </c>
      <c r="D1227" t="s">
        <v>12119</v>
      </c>
      <c r="E1227" t="s">
        <v>275</v>
      </c>
      <c r="F1227" s="31">
        <v>87.190000000000012</v>
      </c>
      <c r="G1227" s="31">
        <v>3623.2809000000002</v>
      </c>
      <c r="H1227" s="31">
        <v>0</v>
      </c>
      <c r="I1227" s="31">
        <v>0</v>
      </c>
      <c r="J1227" s="31">
        <v>0</v>
      </c>
      <c r="K1227" s="31">
        <v>0</v>
      </c>
      <c r="L1227" s="31">
        <v>0</v>
      </c>
      <c r="M1227" s="31">
        <v>3623</v>
      </c>
    </row>
    <row r="1228" spans="1:13" x14ac:dyDescent="0.25">
      <c r="A1228">
        <v>20090014</v>
      </c>
      <c r="B1228" t="s">
        <v>18</v>
      </c>
      <c r="C1228" t="s">
        <v>14823</v>
      </c>
      <c r="D1228" t="s">
        <v>14844</v>
      </c>
      <c r="E1228" t="s">
        <v>275</v>
      </c>
      <c r="F1228" s="31">
        <v>14.339999999999998</v>
      </c>
      <c r="G1228" s="31">
        <v>720.96360000000004</v>
      </c>
      <c r="H1228" s="31">
        <v>0</v>
      </c>
      <c r="I1228" s="31">
        <v>0</v>
      </c>
      <c r="J1228" s="31">
        <v>0</v>
      </c>
      <c r="K1228" s="31">
        <v>0</v>
      </c>
      <c r="L1228" s="31">
        <v>0</v>
      </c>
      <c r="M1228" s="31">
        <v>721</v>
      </c>
    </row>
    <row r="1229" spans="1:13" x14ac:dyDescent="0.25">
      <c r="A1229">
        <v>20090014</v>
      </c>
      <c r="B1229" t="s">
        <v>22</v>
      </c>
      <c r="C1229" t="s">
        <v>11497</v>
      </c>
      <c r="D1229" t="s">
        <v>12818</v>
      </c>
      <c r="E1229" t="s">
        <v>275</v>
      </c>
      <c r="F1229" s="31">
        <v>303.43</v>
      </c>
      <c r="G1229" s="31">
        <v>12100.8423</v>
      </c>
      <c r="H1229" s="31">
        <v>0</v>
      </c>
      <c r="I1229" s="31">
        <v>0</v>
      </c>
      <c r="J1229" s="31">
        <v>0</v>
      </c>
      <c r="K1229" s="31">
        <v>0</v>
      </c>
      <c r="L1229" s="31">
        <v>0</v>
      </c>
      <c r="M1229" s="31">
        <v>12101</v>
      </c>
    </row>
    <row r="1230" spans="1:13" x14ac:dyDescent="0.25">
      <c r="A1230">
        <v>20090014</v>
      </c>
      <c r="B1230" t="s">
        <v>40</v>
      </c>
      <c r="C1230" t="s">
        <v>12763</v>
      </c>
      <c r="D1230" t="s">
        <v>12819</v>
      </c>
      <c r="E1230" t="s">
        <v>275</v>
      </c>
      <c r="F1230" s="31">
        <v>39.479999999999997</v>
      </c>
      <c r="G1230" s="31">
        <v>1851.7511999999997</v>
      </c>
      <c r="H1230" s="31">
        <v>0</v>
      </c>
      <c r="I1230" s="31">
        <v>0</v>
      </c>
      <c r="J1230" s="31">
        <v>0</v>
      </c>
      <c r="K1230" s="31">
        <v>0</v>
      </c>
      <c r="L1230" s="31">
        <v>0</v>
      </c>
      <c r="M1230" s="31">
        <v>1852</v>
      </c>
    </row>
    <row r="1231" spans="1:13" x14ac:dyDescent="0.25">
      <c r="A1231">
        <v>20090014</v>
      </c>
      <c r="B1231" t="s">
        <v>25</v>
      </c>
      <c r="C1231" t="s">
        <v>8804</v>
      </c>
      <c r="D1231" t="s">
        <v>13205</v>
      </c>
      <c r="E1231" t="s">
        <v>1370</v>
      </c>
      <c r="F1231" s="31">
        <v>393.71000000000004</v>
      </c>
      <c r="G1231" s="31">
        <v>17060.694800000001</v>
      </c>
      <c r="H1231" s="31">
        <v>0</v>
      </c>
      <c r="I1231" s="31">
        <v>12700</v>
      </c>
      <c r="J1231" s="31">
        <v>0</v>
      </c>
      <c r="K1231" s="31">
        <v>0</v>
      </c>
      <c r="L1231" s="31">
        <v>0</v>
      </c>
      <c r="M1231" s="31">
        <v>4361</v>
      </c>
    </row>
    <row r="1232" spans="1:13" x14ac:dyDescent="0.25">
      <c r="A1232">
        <v>20090014</v>
      </c>
      <c r="B1232" t="s">
        <v>26</v>
      </c>
      <c r="C1232" t="s">
        <v>13166</v>
      </c>
      <c r="D1232" t="s">
        <v>13206</v>
      </c>
      <c r="E1232" t="s">
        <v>275</v>
      </c>
      <c r="F1232" s="31">
        <v>16.68</v>
      </c>
      <c r="G1232" s="31">
        <v>785.58789999999999</v>
      </c>
      <c r="H1232" s="31">
        <v>0</v>
      </c>
      <c r="I1232" s="31">
        <v>0</v>
      </c>
      <c r="J1232" s="31">
        <v>0</v>
      </c>
      <c r="K1232" s="31">
        <v>0</v>
      </c>
      <c r="L1232" s="31">
        <v>0</v>
      </c>
      <c r="M1232" s="31">
        <v>786</v>
      </c>
    </row>
    <row r="1233" spans="1:13" x14ac:dyDescent="0.25">
      <c r="A1233">
        <v>20090014</v>
      </c>
      <c r="B1233" t="s">
        <v>27</v>
      </c>
      <c r="C1233" t="s">
        <v>13167</v>
      </c>
      <c r="D1233" t="s">
        <v>13207</v>
      </c>
      <c r="E1233" t="s">
        <v>275</v>
      </c>
      <c r="F1233" s="31">
        <v>18.809999999999999</v>
      </c>
      <c r="G1233" s="31">
        <v>999.13799999999992</v>
      </c>
      <c r="H1233" s="31">
        <v>0</v>
      </c>
      <c r="I1233" s="31">
        <v>0</v>
      </c>
      <c r="J1233" s="31">
        <v>0</v>
      </c>
      <c r="K1233" s="31">
        <v>0</v>
      </c>
      <c r="L1233" s="31">
        <v>0</v>
      </c>
      <c r="M1233" s="31">
        <v>999</v>
      </c>
    </row>
    <row r="1234" spans="1:13" x14ac:dyDescent="0.25">
      <c r="A1234">
        <v>20090014</v>
      </c>
      <c r="B1234" t="s">
        <v>2</v>
      </c>
      <c r="C1234" t="s">
        <v>10100</v>
      </c>
      <c r="D1234" t="s">
        <v>13746</v>
      </c>
      <c r="E1234" t="s">
        <v>275</v>
      </c>
      <c r="F1234" s="31">
        <v>28.080000000000002</v>
      </c>
      <c r="G1234" s="31">
        <v>1238.941</v>
      </c>
      <c r="H1234" s="31">
        <v>0</v>
      </c>
      <c r="I1234" s="31">
        <v>0</v>
      </c>
      <c r="J1234" s="31">
        <v>0</v>
      </c>
      <c r="K1234" s="31">
        <v>0</v>
      </c>
      <c r="L1234" s="31">
        <v>0</v>
      </c>
      <c r="M1234" s="31">
        <v>1239</v>
      </c>
    </row>
    <row r="1235" spans="1:13" x14ac:dyDescent="0.25">
      <c r="A1235">
        <v>20090014</v>
      </c>
      <c r="B1235" t="s">
        <v>38</v>
      </c>
      <c r="C1235" t="s">
        <v>922</v>
      </c>
      <c r="D1235" t="s">
        <v>13558</v>
      </c>
      <c r="E1235" t="s">
        <v>275</v>
      </c>
      <c r="F1235" s="31">
        <v>58.400000000000006</v>
      </c>
      <c r="G1235" s="31">
        <v>2406.6410999999998</v>
      </c>
      <c r="H1235" s="31">
        <v>0</v>
      </c>
      <c r="I1235" s="31">
        <v>0</v>
      </c>
      <c r="J1235" s="31">
        <v>0</v>
      </c>
      <c r="K1235" s="31">
        <v>0</v>
      </c>
      <c r="L1235" s="31">
        <v>0</v>
      </c>
      <c r="M1235" s="31">
        <v>2407</v>
      </c>
    </row>
    <row r="1236" spans="1:13" x14ac:dyDescent="0.25">
      <c r="A1236">
        <v>20090014</v>
      </c>
      <c r="B1236" t="s">
        <v>29</v>
      </c>
      <c r="C1236" t="s">
        <v>13618</v>
      </c>
      <c r="D1236" t="s">
        <v>13648</v>
      </c>
      <c r="E1236" t="s">
        <v>275</v>
      </c>
      <c r="F1236" s="31">
        <v>45.92</v>
      </c>
      <c r="G1236" s="31">
        <v>1953.9579000000001</v>
      </c>
      <c r="H1236" s="31">
        <v>0</v>
      </c>
      <c r="I1236" s="31">
        <v>0</v>
      </c>
      <c r="J1236" s="31">
        <v>0</v>
      </c>
      <c r="K1236" s="31">
        <v>0</v>
      </c>
      <c r="L1236" s="31">
        <v>0</v>
      </c>
      <c r="M1236" s="31">
        <v>1954</v>
      </c>
    </row>
    <row r="1237" spans="1:13" x14ac:dyDescent="0.25">
      <c r="A1237">
        <v>20090014</v>
      </c>
      <c r="B1237" t="s">
        <v>5</v>
      </c>
      <c r="C1237" t="s">
        <v>13619</v>
      </c>
      <c r="D1237" t="s">
        <v>13649</v>
      </c>
      <c r="E1237" t="s">
        <v>13651</v>
      </c>
      <c r="F1237" s="31">
        <v>20.87</v>
      </c>
      <c r="G1237" s="31">
        <v>864.78140000000019</v>
      </c>
      <c r="H1237" s="31">
        <v>0</v>
      </c>
      <c r="I1237" s="31">
        <v>0</v>
      </c>
      <c r="J1237" s="31">
        <v>0</v>
      </c>
      <c r="K1237" s="31">
        <v>0</v>
      </c>
      <c r="L1237" s="31">
        <v>0</v>
      </c>
      <c r="M1237" s="31">
        <v>865</v>
      </c>
    </row>
    <row r="1238" spans="1:13" x14ac:dyDescent="0.25">
      <c r="A1238">
        <v>20090014</v>
      </c>
      <c r="B1238" t="s">
        <v>39</v>
      </c>
      <c r="C1238" t="s">
        <v>13620</v>
      </c>
      <c r="D1238" t="s">
        <v>13650</v>
      </c>
      <c r="E1238" t="s">
        <v>275</v>
      </c>
      <c r="F1238" s="31">
        <v>24.28</v>
      </c>
      <c r="G1238" s="31">
        <v>1049.1702</v>
      </c>
      <c r="H1238" s="31">
        <v>0</v>
      </c>
      <c r="I1238" s="31">
        <v>0</v>
      </c>
      <c r="J1238" s="31">
        <v>0</v>
      </c>
      <c r="K1238" s="31">
        <v>0</v>
      </c>
      <c r="L1238" s="31">
        <v>0</v>
      </c>
      <c r="M1238" s="31">
        <v>1049</v>
      </c>
    </row>
    <row r="1239" spans="1:13" x14ac:dyDescent="0.25">
      <c r="A1239">
        <v>20090014</v>
      </c>
      <c r="B1239" t="s">
        <v>6</v>
      </c>
      <c r="C1239" t="s">
        <v>13720</v>
      </c>
      <c r="D1239" t="s">
        <v>13747</v>
      </c>
      <c r="E1239" t="s">
        <v>275</v>
      </c>
      <c r="F1239" s="31">
        <v>100.71000000000001</v>
      </c>
      <c r="G1239" s="31">
        <v>4244.1464999999998</v>
      </c>
      <c r="H1239" s="31">
        <v>0</v>
      </c>
      <c r="I1239" s="31">
        <v>0</v>
      </c>
      <c r="J1239" s="31">
        <v>0</v>
      </c>
      <c r="K1239" s="31">
        <v>0</v>
      </c>
      <c r="L1239" s="31">
        <v>0</v>
      </c>
      <c r="M1239" s="31">
        <v>4244</v>
      </c>
    </row>
    <row r="1240" spans="1:13" x14ac:dyDescent="0.25">
      <c r="A1240">
        <v>20090014</v>
      </c>
      <c r="B1240" t="s">
        <v>30</v>
      </c>
      <c r="C1240" t="s">
        <v>13721</v>
      </c>
      <c r="D1240" t="s">
        <v>13748</v>
      </c>
      <c r="E1240" t="s">
        <v>275</v>
      </c>
      <c r="F1240" s="31">
        <v>53.14</v>
      </c>
      <c r="G1240" s="31">
        <v>2091.6286</v>
      </c>
      <c r="H1240" s="31">
        <v>0</v>
      </c>
      <c r="I1240" s="31">
        <v>0</v>
      </c>
      <c r="J1240" s="31">
        <v>0</v>
      </c>
      <c r="K1240" s="31">
        <v>0</v>
      </c>
      <c r="L1240" s="31">
        <v>0</v>
      </c>
      <c r="M1240" s="31">
        <v>2092</v>
      </c>
    </row>
    <row r="1241" spans="1:13" x14ac:dyDescent="0.25">
      <c r="A1241">
        <v>20090014</v>
      </c>
      <c r="B1241" t="s">
        <v>7</v>
      </c>
      <c r="C1241" t="s">
        <v>7299</v>
      </c>
      <c r="D1241" t="s">
        <v>14362</v>
      </c>
      <c r="E1241" t="s">
        <v>275</v>
      </c>
      <c r="F1241" s="31">
        <v>48.07</v>
      </c>
      <c r="G1241" s="31">
        <v>1964.5365000000002</v>
      </c>
      <c r="H1241" s="31">
        <v>0</v>
      </c>
      <c r="I1241" s="31">
        <v>0</v>
      </c>
      <c r="J1241" s="31">
        <v>0</v>
      </c>
      <c r="K1241" s="31">
        <v>0</v>
      </c>
      <c r="L1241" s="31">
        <v>0</v>
      </c>
      <c r="M1241" s="31">
        <v>1965</v>
      </c>
    </row>
    <row r="1242" spans="1:13" x14ac:dyDescent="0.25">
      <c r="A1242">
        <v>20090014</v>
      </c>
      <c r="B1242" t="s">
        <v>422</v>
      </c>
      <c r="C1242" t="s">
        <v>14319</v>
      </c>
      <c r="D1242" t="s">
        <v>14363</v>
      </c>
      <c r="E1242" t="s">
        <v>275</v>
      </c>
      <c r="F1242" s="31">
        <v>54.52</v>
      </c>
      <c r="G1242" s="31">
        <v>2155.4290999999998</v>
      </c>
      <c r="H1242" s="31">
        <v>0</v>
      </c>
      <c r="I1242" s="31">
        <v>0</v>
      </c>
      <c r="J1242" s="31">
        <v>0</v>
      </c>
      <c r="K1242" s="31">
        <v>0</v>
      </c>
      <c r="L1242" s="31">
        <v>0</v>
      </c>
      <c r="M1242" s="31">
        <v>2155</v>
      </c>
    </row>
    <row r="1243" spans="1:13" x14ac:dyDescent="0.25">
      <c r="A1243">
        <v>20090014</v>
      </c>
      <c r="B1243" t="s">
        <v>8</v>
      </c>
      <c r="C1243" t="s">
        <v>155</v>
      </c>
      <c r="D1243" t="s">
        <v>14915</v>
      </c>
      <c r="E1243" t="s">
        <v>275</v>
      </c>
      <c r="F1243" s="31">
        <v>16.98</v>
      </c>
      <c r="G1243" s="31">
        <v>756.64569999999992</v>
      </c>
      <c r="H1243" s="31">
        <v>0</v>
      </c>
      <c r="I1243" s="31">
        <v>0</v>
      </c>
      <c r="J1243" s="31">
        <v>0</v>
      </c>
      <c r="K1243" s="31">
        <v>0</v>
      </c>
      <c r="L1243" s="31">
        <v>0</v>
      </c>
      <c r="M1243" s="31">
        <v>757</v>
      </c>
    </row>
    <row r="1244" spans="1:13" x14ac:dyDescent="0.25">
      <c r="A1244">
        <v>20090014</v>
      </c>
      <c r="B1244" t="s">
        <v>32</v>
      </c>
      <c r="C1244" t="s">
        <v>14897</v>
      </c>
      <c r="D1244" t="s">
        <v>14916</v>
      </c>
      <c r="E1244" t="s">
        <v>1370</v>
      </c>
      <c r="F1244" s="31">
        <v>22.22</v>
      </c>
      <c r="G1244" s="31">
        <v>897.72979999999995</v>
      </c>
      <c r="H1244" s="31">
        <v>0</v>
      </c>
      <c r="I1244" s="31">
        <v>0</v>
      </c>
      <c r="J1244" s="31">
        <v>0</v>
      </c>
      <c r="K1244" s="31">
        <v>0</v>
      </c>
      <c r="L1244" s="31">
        <v>0</v>
      </c>
      <c r="M1244" s="31">
        <v>898</v>
      </c>
    </row>
    <row r="1245" spans="1:13" x14ac:dyDescent="0.25">
      <c r="A1245">
        <v>20090014</v>
      </c>
      <c r="B1245" t="s">
        <v>33</v>
      </c>
      <c r="C1245" t="s">
        <v>14898</v>
      </c>
      <c r="D1245" t="s">
        <v>14917</v>
      </c>
      <c r="E1245" t="s">
        <v>275</v>
      </c>
      <c r="F1245" s="31">
        <v>3.94</v>
      </c>
      <c r="G1245" s="31">
        <v>178.00919999999999</v>
      </c>
      <c r="H1245" s="31">
        <v>0</v>
      </c>
      <c r="I1245" s="31">
        <v>0</v>
      </c>
      <c r="J1245" s="31">
        <v>0</v>
      </c>
      <c r="K1245" s="31">
        <v>0</v>
      </c>
      <c r="L1245" s="31">
        <v>0</v>
      </c>
      <c r="M1245" s="31">
        <v>178</v>
      </c>
    </row>
    <row r="1246" spans="1:13" x14ac:dyDescent="0.25">
      <c r="A1246">
        <v>20090014</v>
      </c>
      <c r="B1246" t="s">
        <v>9</v>
      </c>
      <c r="C1246" t="s">
        <v>14899</v>
      </c>
      <c r="D1246" t="s">
        <v>14918</v>
      </c>
      <c r="E1246" t="s">
        <v>275</v>
      </c>
      <c r="F1246" s="31">
        <v>39.559999999999995</v>
      </c>
      <c r="G1246" s="31">
        <v>1593.7356999999997</v>
      </c>
      <c r="H1246" s="31">
        <v>0</v>
      </c>
      <c r="I1246" s="31">
        <v>0</v>
      </c>
      <c r="J1246" s="31">
        <v>0</v>
      </c>
      <c r="K1246" s="31">
        <v>0</v>
      </c>
      <c r="L1246" s="31">
        <v>0</v>
      </c>
      <c r="M1246" s="31">
        <v>1594</v>
      </c>
    </row>
    <row r="1247" spans="1:13" x14ac:dyDescent="0.25">
      <c r="A1247">
        <v>20090014</v>
      </c>
      <c r="B1247" t="s">
        <v>10</v>
      </c>
      <c r="C1247" t="s">
        <v>14900</v>
      </c>
      <c r="D1247" t="s">
        <v>14919</v>
      </c>
      <c r="E1247" t="s">
        <v>275</v>
      </c>
      <c r="F1247" s="31">
        <v>0.08</v>
      </c>
      <c r="G1247" s="31">
        <v>3.0880000000000001</v>
      </c>
      <c r="H1247" s="31">
        <v>0</v>
      </c>
      <c r="I1247" s="31">
        <v>0</v>
      </c>
      <c r="J1247" s="31">
        <v>0</v>
      </c>
      <c r="K1247" s="31">
        <v>0</v>
      </c>
      <c r="L1247" s="31">
        <v>0</v>
      </c>
      <c r="M1247" s="31">
        <v>3</v>
      </c>
    </row>
    <row r="1248" spans="1:13" x14ac:dyDescent="0.25">
      <c r="A1248">
        <v>20090014</v>
      </c>
      <c r="B1248" t="s">
        <v>34</v>
      </c>
      <c r="C1248" t="s">
        <v>14901</v>
      </c>
      <c r="D1248" t="s">
        <v>14920</v>
      </c>
      <c r="E1248" t="s">
        <v>275</v>
      </c>
      <c r="F1248" s="31">
        <v>21.819999999999997</v>
      </c>
      <c r="G1248" s="31">
        <v>844.31799999999998</v>
      </c>
      <c r="H1248" s="31">
        <v>0</v>
      </c>
      <c r="I1248" s="31">
        <v>0</v>
      </c>
      <c r="J1248" s="31">
        <v>0</v>
      </c>
      <c r="K1248" s="31">
        <v>0</v>
      </c>
      <c r="L1248" s="31">
        <v>0</v>
      </c>
      <c r="M1248" s="31">
        <v>844</v>
      </c>
    </row>
    <row r="1249" spans="1:13" x14ac:dyDescent="0.25">
      <c r="A1249">
        <v>20090014</v>
      </c>
      <c r="B1249" t="s">
        <v>11</v>
      </c>
      <c r="C1249" t="s">
        <v>15180</v>
      </c>
      <c r="D1249" t="s">
        <v>12813</v>
      </c>
      <c r="E1249" t="s">
        <v>1370</v>
      </c>
      <c r="F1249" s="31">
        <v>60.97</v>
      </c>
      <c r="G1249" s="31">
        <v>2579.9893999999999</v>
      </c>
      <c r="H1249" s="31">
        <v>0</v>
      </c>
      <c r="I1249" s="31">
        <v>0</v>
      </c>
      <c r="J1249" s="31">
        <v>0</v>
      </c>
      <c r="K1249" s="31">
        <v>0</v>
      </c>
      <c r="L1249" s="31">
        <v>0</v>
      </c>
      <c r="M1249" s="31">
        <v>2580</v>
      </c>
    </row>
    <row r="1250" spans="1:13" x14ac:dyDescent="0.25">
      <c r="A1250">
        <v>20090014</v>
      </c>
      <c r="B1250" t="s">
        <v>12</v>
      </c>
      <c r="C1250" t="s">
        <v>15181</v>
      </c>
      <c r="D1250" t="s">
        <v>15226</v>
      </c>
      <c r="E1250" t="s">
        <v>1370</v>
      </c>
      <c r="F1250" s="31">
        <v>38.96</v>
      </c>
      <c r="G1250" s="31">
        <v>1742.4510000000002</v>
      </c>
      <c r="H1250" s="31">
        <v>0</v>
      </c>
      <c r="I1250" s="31">
        <v>0</v>
      </c>
      <c r="J1250" s="31">
        <v>0</v>
      </c>
      <c r="K1250" s="31">
        <v>0</v>
      </c>
      <c r="L1250" s="31">
        <v>0</v>
      </c>
      <c r="M1250" s="31">
        <v>1742</v>
      </c>
    </row>
    <row r="1251" spans="1:13" x14ac:dyDescent="0.25">
      <c r="A1251">
        <v>20090014</v>
      </c>
      <c r="B1251" t="s">
        <v>13</v>
      </c>
      <c r="C1251" t="s">
        <v>15182</v>
      </c>
      <c r="D1251" t="s">
        <v>15701</v>
      </c>
      <c r="E1251" t="s">
        <v>275</v>
      </c>
      <c r="F1251" s="31">
        <v>19.11</v>
      </c>
      <c r="G1251" s="31">
        <v>836.74699999999996</v>
      </c>
      <c r="H1251" s="31">
        <v>0</v>
      </c>
      <c r="I1251" s="31">
        <v>0</v>
      </c>
      <c r="J1251" s="31">
        <v>0</v>
      </c>
      <c r="K1251" s="31">
        <v>0</v>
      </c>
      <c r="L1251" s="31">
        <v>0</v>
      </c>
      <c r="M1251" s="31">
        <v>837</v>
      </c>
    </row>
    <row r="1252" spans="1:13" x14ac:dyDescent="0.25">
      <c r="A1252">
        <v>20090014</v>
      </c>
      <c r="B1252" t="s">
        <v>35</v>
      </c>
      <c r="C1252" t="s">
        <v>10609</v>
      </c>
      <c r="D1252" t="s">
        <v>15227</v>
      </c>
      <c r="E1252" t="s">
        <v>1370</v>
      </c>
      <c r="F1252" s="31">
        <v>34.32</v>
      </c>
      <c r="G1252" s="31">
        <v>1263.1856</v>
      </c>
      <c r="H1252" s="31">
        <v>0</v>
      </c>
      <c r="I1252" s="31">
        <v>0</v>
      </c>
      <c r="J1252" s="31">
        <v>0</v>
      </c>
      <c r="K1252" s="31">
        <v>0</v>
      </c>
      <c r="L1252" s="31">
        <v>0</v>
      </c>
      <c r="M1252" s="31">
        <v>1263</v>
      </c>
    </row>
    <row r="1253" spans="1:13" x14ac:dyDescent="0.25">
      <c r="A1253">
        <v>20090014</v>
      </c>
      <c r="B1253" t="s">
        <v>14</v>
      </c>
      <c r="C1253" t="s">
        <v>8725</v>
      </c>
      <c r="D1253" t="s">
        <v>15228</v>
      </c>
      <c r="E1253" t="s">
        <v>275</v>
      </c>
      <c r="F1253" s="31">
        <v>26.36</v>
      </c>
      <c r="G1253" s="31">
        <v>1050.1288</v>
      </c>
      <c r="H1253" s="31">
        <v>0</v>
      </c>
      <c r="I1253" s="31">
        <v>0</v>
      </c>
      <c r="J1253" s="31">
        <v>0</v>
      </c>
      <c r="K1253" s="31">
        <v>0</v>
      </c>
      <c r="L1253" s="31">
        <v>0</v>
      </c>
      <c r="M1253" s="31">
        <v>1050</v>
      </c>
    </row>
    <row r="1254" spans="1:13" x14ac:dyDescent="0.25">
      <c r="A1254">
        <v>20090014</v>
      </c>
      <c r="B1254" t="s">
        <v>1650</v>
      </c>
      <c r="C1254" t="s">
        <v>10598</v>
      </c>
      <c r="D1254" t="s">
        <v>15591</v>
      </c>
      <c r="E1254" t="s">
        <v>1370</v>
      </c>
      <c r="F1254" s="31">
        <v>115.96000000000002</v>
      </c>
      <c r="G1254" s="31">
        <v>4694.8737000000001</v>
      </c>
      <c r="H1254" s="31">
        <v>0</v>
      </c>
      <c r="I1254" s="31">
        <v>0</v>
      </c>
      <c r="J1254" s="31">
        <v>0</v>
      </c>
      <c r="K1254" s="31">
        <v>0</v>
      </c>
      <c r="L1254" s="31">
        <v>0</v>
      </c>
      <c r="M1254" s="31">
        <v>4695</v>
      </c>
    </row>
    <row r="1255" spans="1:13" x14ac:dyDescent="0.25">
      <c r="A1255">
        <v>20090014</v>
      </c>
      <c r="B1255" t="s">
        <v>15</v>
      </c>
      <c r="C1255" t="s">
        <v>9992</v>
      </c>
      <c r="D1255" t="s">
        <v>15592</v>
      </c>
      <c r="E1255" t="s">
        <v>1370</v>
      </c>
      <c r="F1255" s="31">
        <v>24.199999999999996</v>
      </c>
      <c r="G1255" s="31">
        <v>1007.8888000000001</v>
      </c>
      <c r="H1255" s="31">
        <v>0</v>
      </c>
      <c r="I1255" s="31">
        <v>0</v>
      </c>
      <c r="J1255" s="31">
        <v>0</v>
      </c>
      <c r="K1255" s="31">
        <v>0</v>
      </c>
      <c r="L1255" s="31">
        <v>0</v>
      </c>
      <c r="M1255" s="31">
        <v>1008</v>
      </c>
    </row>
    <row r="1256" spans="1:13" x14ac:dyDescent="0.25">
      <c r="A1256">
        <v>20090014</v>
      </c>
      <c r="B1256" t="s">
        <v>16</v>
      </c>
      <c r="C1256" t="s">
        <v>8402</v>
      </c>
      <c r="D1256" t="s">
        <v>15593</v>
      </c>
      <c r="E1256" t="s">
        <v>1691</v>
      </c>
      <c r="F1256" s="31">
        <v>49.67</v>
      </c>
      <c r="G1256" s="31">
        <v>1865.0086999999999</v>
      </c>
      <c r="H1256" s="31">
        <v>0</v>
      </c>
      <c r="I1256" s="31">
        <v>0</v>
      </c>
      <c r="J1256" s="31">
        <v>0</v>
      </c>
      <c r="K1256" s="31">
        <v>0</v>
      </c>
      <c r="L1256" s="31">
        <v>0</v>
      </c>
      <c r="M1256" s="31">
        <v>1865</v>
      </c>
    </row>
    <row r="1257" spans="1:13" x14ac:dyDescent="0.25">
      <c r="A1257">
        <v>20090014</v>
      </c>
      <c r="B1257" t="s">
        <v>129</v>
      </c>
      <c r="C1257" t="s">
        <v>10895</v>
      </c>
      <c r="D1257" t="s">
        <v>15938</v>
      </c>
      <c r="E1257" t="s">
        <v>1370</v>
      </c>
      <c r="F1257" s="31">
        <v>89.100000000000009</v>
      </c>
      <c r="G1257" s="31">
        <v>3667.6743000000001</v>
      </c>
      <c r="H1257" s="31">
        <v>0</v>
      </c>
      <c r="I1257" s="31">
        <v>0</v>
      </c>
      <c r="J1257" s="31">
        <v>0</v>
      </c>
      <c r="K1257" s="31">
        <v>0</v>
      </c>
      <c r="L1257" s="31">
        <v>0</v>
      </c>
      <c r="M1257" s="31">
        <v>3668</v>
      </c>
    </row>
    <row r="1258" spans="1:13" x14ac:dyDescent="0.25">
      <c r="A1258">
        <v>20090014</v>
      </c>
      <c r="B1258" t="s">
        <v>423</v>
      </c>
      <c r="C1258" t="s">
        <v>11944</v>
      </c>
      <c r="D1258" t="s">
        <v>15939</v>
      </c>
      <c r="E1258" t="s">
        <v>275</v>
      </c>
      <c r="F1258" s="31">
        <v>24.04</v>
      </c>
      <c r="G1258" s="31">
        <v>1133.0711000000001</v>
      </c>
      <c r="H1258" s="31">
        <v>0</v>
      </c>
      <c r="I1258" s="31">
        <v>0</v>
      </c>
      <c r="J1258" s="31">
        <v>0</v>
      </c>
      <c r="K1258" s="31">
        <v>0</v>
      </c>
      <c r="L1258" s="31">
        <v>0</v>
      </c>
      <c r="M1258" s="31">
        <v>1133</v>
      </c>
    </row>
    <row r="1259" spans="1:13" x14ac:dyDescent="0.25">
      <c r="A1259">
        <v>20090014</v>
      </c>
      <c r="B1259" t="s">
        <v>424</v>
      </c>
      <c r="C1259" t="s">
        <v>16091</v>
      </c>
      <c r="D1259" t="s">
        <v>16108</v>
      </c>
      <c r="E1259" t="s">
        <v>275</v>
      </c>
      <c r="F1259" s="31">
        <v>30.67</v>
      </c>
      <c r="G1259" s="31">
        <v>1232.7771</v>
      </c>
      <c r="H1259" s="31">
        <v>0</v>
      </c>
      <c r="I1259" s="31">
        <v>0</v>
      </c>
      <c r="J1259" s="31">
        <v>0</v>
      </c>
      <c r="K1259" s="31">
        <v>0</v>
      </c>
      <c r="L1259" s="31">
        <v>0</v>
      </c>
      <c r="M1259" s="31">
        <v>1233</v>
      </c>
    </row>
    <row r="1260" spans="1:13" x14ac:dyDescent="0.25">
      <c r="A1260">
        <v>20090014</v>
      </c>
      <c r="B1260" t="s">
        <v>425</v>
      </c>
      <c r="C1260" t="s">
        <v>8646</v>
      </c>
      <c r="D1260" t="s">
        <v>16179</v>
      </c>
      <c r="E1260" t="s">
        <v>275</v>
      </c>
      <c r="F1260" s="31">
        <v>21.62</v>
      </c>
      <c r="G1260" s="31">
        <v>789.79499999999996</v>
      </c>
      <c r="H1260" s="31">
        <v>0</v>
      </c>
      <c r="I1260" s="31">
        <v>0</v>
      </c>
      <c r="J1260" s="31">
        <v>0</v>
      </c>
      <c r="K1260" s="31">
        <v>0</v>
      </c>
      <c r="L1260" s="31">
        <v>0</v>
      </c>
      <c r="M1260" s="31">
        <v>790</v>
      </c>
    </row>
    <row r="1261" spans="1:13" x14ac:dyDescent="0.25">
      <c r="A1261" t="s">
        <v>16494</v>
      </c>
      <c r="F1261" s="31">
        <v>1978.9999999999995</v>
      </c>
      <c r="G1261" s="31">
        <v>82476.106100000019</v>
      </c>
      <c r="H1261" s="31">
        <v>0</v>
      </c>
      <c r="I1261" s="31">
        <v>12700</v>
      </c>
      <c r="J1261" s="31">
        <v>0</v>
      </c>
      <c r="K1261" s="31">
        <v>0</v>
      </c>
      <c r="L1261" s="31">
        <v>188</v>
      </c>
      <c r="M1261" s="31">
        <v>69590</v>
      </c>
    </row>
    <row r="1262" spans="1:13" x14ac:dyDescent="0.25">
      <c r="A1262">
        <v>20080039</v>
      </c>
      <c r="B1262" t="s">
        <v>0</v>
      </c>
      <c r="C1262" t="s">
        <v>12053</v>
      </c>
      <c r="D1262" t="s">
        <v>12104</v>
      </c>
      <c r="E1262" t="s">
        <v>7819</v>
      </c>
      <c r="F1262" s="31">
        <v>25.520000000000003</v>
      </c>
      <c r="G1262" s="31">
        <v>1528.6541</v>
      </c>
      <c r="H1262" s="31">
        <v>0</v>
      </c>
      <c r="I1262" s="31">
        <v>0</v>
      </c>
      <c r="J1262" s="31">
        <v>0</v>
      </c>
      <c r="K1262" s="31">
        <v>0</v>
      </c>
      <c r="L1262" s="31">
        <v>0</v>
      </c>
      <c r="M1262" s="31">
        <v>1529</v>
      </c>
    </row>
    <row r="1263" spans="1:13" x14ac:dyDescent="0.25">
      <c r="A1263">
        <v>20080039</v>
      </c>
      <c r="B1263" t="s">
        <v>20</v>
      </c>
      <c r="C1263" t="s">
        <v>8457</v>
      </c>
      <c r="D1263" t="s">
        <v>11968</v>
      </c>
      <c r="E1263" t="s">
        <v>8122</v>
      </c>
      <c r="F1263" s="31">
        <v>120.56</v>
      </c>
      <c r="G1263" s="31">
        <v>5313.3392000000003</v>
      </c>
      <c r="H1263" s="31">
        <v>0</v>
      </c>
      <c r="I1263" s="31">
        <v>0</v>
      </c>
      <c r="J1263" s="31">
        <v>0</v>
      </c>
      <c r="K1263" s="31">
        <v>0</v>
      </c>
      <c r="L1263" s="31">
        <v>0</v>
      </c>
      <c r="M1263" s="31">
        <v>5313</v>
      </c>
    </row>
    <row r="1264" spans="1:13" x14ac:dyDescent="0.25">
      <c r="A1264">
        <v>20080039</v>
      </c>
      <c r="B1264" t="s">
        <v>21</v>
      </c>
      <c r="C1264" t="s">
        <v>12756</v>
      </c>
      <c r="D1264" t="s">
        <v>12809</v>
      </c>
      <c r="E1264" t="s">
        <v>6239</v>
      </c>
      <c r="F1264" s="31">
        <v>8.08</v>
      </c>
      <c r="G1264" s="31">
        <v>467.91319999999996</v>
      </c>
      <c r="H1264" s="31">
        <v>0</v>
      </c>
      <c r="I1264" s="31">
        <v>0</v>
      </c>
      <c r="J1264" s="31">
        <v>0</v>
      </c>
      <c r="K1264" s="31">
        <v>0</v>
      </c>
      <c r="L1264" s="31">
        <v>0</v>
      </c>
      <c r="M1264" s="31">
        <v>468</v>
      </c>
    </row>
    <row r="1265" spans="1:13" x14ac:dyDescent="0.25">
      <c r="A1265">
        <v>20080039</v>
      </c>
      <c r="B1265" t="s">
        <v>26</v>
      </c>
      <c r="C1265" t="s">
        <v>12061</v>
      </c>
      <c r="D1265" t="s">
        <v>12112</v>
      </c>
      <c r="E1265" t="s">
        <v>8439</v>
      </c>
      <c r="F1265" s="31">
        <v>15.25</v>
      </c>
      <c r="G1265" s="31">
        <v>847.23590000000002</v>
      </c>
      <c r="H1265" s="31">
        <v>0</v>
      </c>
      <c r="I1265" s="31">
        <v>0</v>
      </c>
      <c r="J1265" s="31">
        <v>0</v>
      </c>
      <c r="K1265" s="31">
        <v>0</v>
      </c>
      <c r="L1265" s="31">
        <v>0</v>
      </c>
      <c r="M1265" s="31">
        <v>847</v>
      </c>
    </row>
    <row r="1266" spans="1:13" x14ac:dyDescent="0.25">
      <c r="A1266">
        <v>20080039</v>
      </c>
      <c r="B1266" t="s">
        <v>38</v>
      </c>
      <c r="C1266" t="s">
        <v>12064</v>
      </c>
      <c r="D1266" t="s">
        <v>12115</v>
      </c>
      <c r="E1266" t="s">
        <v>6239</v>
      </c>
      <c r="F1266" s="31">
        <v>270.55999999999995</v>
      </c>
      <c r="G1266" s="31">
        <v>11474.034</v>
      </c>
      <c r="H1266" s="31">
        <v>0</v>
      </c>
      <c r="I1266" s="31">
        <v>0</v>
      </c>
      <c r="J1266" s="31">
        <v>0</v>
      </c>
      <c r="K1266" s="31">
        <v>0</v>
      </c>
      <c r="L1266" s="31">
        <v>635</v>
      </c>
      <c r="M1266" s="31">
        <v>10839</v>
      </c>
    </row>
    <row r="1267" spans="1:13" x14ac:dyDescent="0.25">
      <c r="A1267" t="s">
        <v>16495</v>
      </c>
      <c r="F1267" s="31">
        <v>439.96999999999997</v>
      </c>
      <c r="G1267" s="31">
        <v>19631.1764</v>
      </c>
      <c r="H1267" s="31">
        <v>0</v>
      </c>
      <c r="I1267" s="31">
        <v>0</v>
      </c>
      <c r="J1267" s="31">
        <v>0</v>
      </c>
      <c r="K1267" s="31">
        <v>0</v>
      </c>
      <c r="L1267" s="31">
        <v>635</v>
      </c>
      <c r="M1267" s="31">
        <v>18996</v>
      </c>
    </row>
    <row r="1268" spans="1:13" x14ac:dyDescent="0.25">
      <c r="A1268">
        <v>20090015</v>
      </c>
      <c r="B1268" t="s">
        <v>17</v>
      </c>
      <c r="C1268" t="s">
        <v>11793</v>
      </c>
      <c r="D1268" t="s">
        <v>11837</v>
      </c>
      <c r="E1268" t="s">
        <v>4690</v>
      </c>
      <c r="F1268" s="31">
        <v>11.46</v>
      </c>
      <c r="G1268" s="31">
        <v>452.80690000000004</v>
      </c>
      <c r="H1268" s="31">
        <v>0</v>
      </c>
      <c r="I1268" s="31">
        <v>0</v>
      </c>
      <c r="J1268" s="31">
        <v>0</v>
      </c>
      <c r="K1268" s="31">
        <v>0</v>
      </c>
      <c r="L1268" s="31">
        <v>0</v>
      </c>
      <c r="M1268" s="31">
        <v>453</v>
      </c>
    </row>
    <row r="1269" spans="1:13" x14ac:dyDescent="0.25">
      <c r="A1269">
        <v>20090015</v>
      </c>
      <c r="B1269" t="s">
        <v>20</v>
      </c>
      <c r="C1269" t="s">
        <v>11796</v>
      </c>
      <c r="D1269" t="s">
        <v>11841</v>
      </c>
      <c r="E1269" t="s">
        <v>4690</v>
      </c>
      <c r="F1269" s="31">
        <v>4.17</v>
      </c>
      <c r="G1269" s="31">
        <v>186.1071</v>
      </c>
      <c r="H1269" s="31">
        <v>0</v>
      </c>
      <c r="I1269" s="31">
        <v>0</v>
      </c>
      <c r="J1269" s="31">
        <v>0</v>
      </c>
      <c r="K1269" s="31">
        <v>0</v>
      </c>
      <c r="L1269" s="31">
        <v>0</v>
      </c>
      <c r="M1269" s="31">
        <v>186</v>
      </c>
    </row>
    <row r="1270" spans="1:13" x14ac:dyDescent="0.25">
      <c r="A1270">
        <v>20090015</v>
      </c>
      <c r="B1270" t="s">
        <v>21</v>
      </c>
      <c r="C1270" t="s">
        <v>7119</v>
      </c>
      <c r="D1270" t="s">
        <v>11844</v>
      </c>
      <c r="E1270" t="s">
        <v>4690</v>
      </c>
      <c r="F1270" s="31">
        <v>66.930000000000007</v>
      </c>
      <c r="G1270" s="31">
        <v>2479.1320999999998</v>
      </c>
      <c r="H1270" s="31">
        <v>0</v>
      </c>
      <c r="I1270" s="31">
        <v>0</v>
      </c>
      <c r="J1270" s="31">
        <v>0</v>
      </c>
      <c r="K1270" s="31">
        <v>0</v>
      </c>
      <c r="L1270" s="31">
        <v>0</v>
      </c>
      <c r="M1270" s="31">
        <v>2479</v>
      </c>
    </row>
    <row r="1271" spans="1:13" x14ac:dyDescent="0.25">
      <c r="A1271">
        <v>20090015</v>
      </c>
      <c r="B1271" t="s">
        <v>40</v>
      </c>
      <c r="C1271" t="s">
        <v>11798</v>
      </c>
      <c r="D1271" t="s">
        <v>11845</v>
      </c>
      <c r="E1271" t="s">
        <v>4690</v>
      </c>
      <c r="F1271" s="31">
        <v>70.52</v>
      </c>
      <c r="G1271" s="31">
        <v>2651.2533000000003</v>
      </c>
      <c r="H1271" s="31">
        <v>0</v>
      </c>
      <c r="I1271" s="31">
        <v>0</v>
      </c>
      <c r="J1271" s="31">
        <v>0</v>
      </c>
      <c r="K1271" s="31">
        <v>0</v>
      </c>
      <c r="L1271" s="31">
        <v>0</v>
      </c>
      <c r="M1271" s="31">
        <v>2651</v>
      </c>
    </row>
    <row r="1272" spans="1:13" x14ac:dyDescent="0.25">
      <c r="A1272">
        <v>20090015</v>
      </c>
      <c r="B1272" t="s">
        <v>23</v>
      </c>
      <c r="C1272" t="s">
        <v>13698</v>
      </c>
      <c r="D1272" t="s">
        <v>13699</v>
      </c>
      <c r="E1272" t="s">
        <v>275</v>
      </c>
      <c r="F1272" s="31">
        <v>34.46</v>
      </c>
      <c r="G1272" s="31">
        <v>1281.6384</v>
      </c>
      <c r="H1272" s="31">
        <v>0</v>
      </c>
      <c r="I1272" s="31">
        <v>0</v>
      </c>
      <c r="J1272" s="31">
        <v>0</v>
      </c>
      <c r="K1272" s="31">
        <v>0</v>
      </c>
      <c r="L1272" s="31">
        <v>0</v>
      </c>
      <c r="M1272" s="31">
        <v>1282</v>
      </c>
    </row>
    <row r="1273" spans="1:13" x14ac:dyDescent="0.25">
      <c r="A1273">
        <v>20090015</v>
      </c>
      <c r="B1273" t="s">
        <v>24</v>
      </c>
      <c r="C1273" t="s">
        <v>8790</v>
      </c>
      <c r="D1273" t="s">
        <v>11846</v>
      </c>
      <c r="E1273" t="s">
        <v>1370</v>
      </c>
      <c r="F1273" s="31">
        <v>110.13999999999999</v>
      </c>
      <c r="G1273" s="31">
        <v>4124.4728000000005</v>
      </c>
      <c r="H1273" s="31">
        <v>0</v>
      </c>
      <c r="I1273" s="31">
        <v>0</v>
      </c>
      <c r="J1273" s="31">
        <v>0</v>
      </c>
      <c r="K1273" s="31">
        <v>0</v>
      </c>
      <c r="L1273" s="31">
        <v>0</v>
      </c>
      <c r="M1273" s="31">
        <v>4124</v>
      </c>
    </row>
    <row r="1274" spans="1:13" x14ac:dyDescent="0.25">
      <c r="A1274">
        <v>20090015</v>
      </c>
      <c r="B1274" t="s">
        <v>26</v>
      </c>
      <c r="C1274" t="s">
        <v>11799</v>
      </c>
      <c r="D1274" t="s">
        <v>11847</v>
      </c>
      <c r="E1274" t="s">
        <v>4690</v>
      </c>
      <c r="F1274" s="31">
        <v>48.07</v>
      </c>
      <c r="G1274" s="31">
        <v>1947.5837000000004</v>
      </c>
      <c r="H1274" s="31">
        <v>0</v>
      </c>
      <c r="I1274" s="31">
        <v>0</v>
      </c>
      <c r="J1274" s="31">
        <v>0</v>
      </c>
      <c r="K1274" s="31">
        <v>0</v>
      </c>
      <c r="L1274" s="31">
        <v>0</v>
      </c>
      <c r="M1274" s="31">
        <v>1948</v>
      </c>
    </row>
    <row r="1275" spans="1:13" x14ac:dyDescent="0.25">
      <c r="A1275">
        <v>20090015</v>
      </c>
      <c r="B1275" t="s">
        <v>27</v>
      </c>
      <c r="C1275" t="s">
        <v>12003</v>
      </c>
      <c r="D1275" t="s">
        <v>12820</v>
      </c>
      <c r="E1275" t="s">
        <v>4690</v>
      </c>
      <c r="F1275" s="31">
        <v>11.589999999999998</v>
      </c>
      <c r="G1275" s="31">
        <v>557.92290000000003</v>
      </c>
      <c r="H1275" s="31">
        <v>0</v>
      </c>
      <c r="I1275" s="31">
        <v>0</v>
      </c>
      <c r="J1275" s="31">
        <v>0</v>
      </c>
      <c r="K1275" s="31">
        <v>0</v>
      </c>
      <c r="L1275" s="31">
        <v>0</v>
      </c>
      <c r="M1275" s="31">
        <v>558</v>
      </c>
    </row>
    <row r="1276" spans="1:13" x14ac:dyDescent="0.25">
      <c r="A1276">
        <v>20090015</v>
      </c>
      <c r="B1276" t="s">
        <v>2</v>
      </c>
      <c r="C1276" t="s">
        <v>12072</v>
      </c>
      <c r="D1276" t="s">
        <v>12123</v>
      </c>
      <c r="E1276" t="s">
        <v>4690</v>
      </c>
      <c r="F1276" s="31">
        <v>14.35</v>
      </c>
      <c r="G1276" s="31">
        <v>648.0027</v>
      </c>
      <c r="H1276" s="31">
        <v>0</v>
      </c>
      <c r="I1276" s="31">
        <v>0</v>
      </c>
      <c r="J1276" s="31">
        <v>0</v>
      </c>
      <c r="K1276" s="31">
        <v>0</v>
      </c>
      <c r="L1276" s="31">
        <v>0</v>
      </c>
      <c r="M1276" s="31">
        <v>648</v>
      </c>
    </row>
    <row r="1277" spans="1:13" x14ac:dyDescent="0.25">
      <c r="A1277">
        <v>20090015</v>
      </c>
      <c r="B1277" t="s">
        <v>28</v>
      </c>
      <c r="C1277" t="s">
        <v>10423</v>
      </c>
      <c r="D1277" t="s">
        <v>11849</v>
      </c>
      <c r="E1277" t="s">
        <v>4690</v>
      </c>
      <c r="F1277" s="31">
        <v>53.679999999999993</v>
      </c>
      <c r="G1277" s="31">
        <v>2321.0046000000002</v>
      </c>
      <c r="H1277" s="31">
        <v>0</v>
      </c>
      <c r="I1277" s="31">
        <v>0</v>
      </c>
      <c r="J1277" s="31">
        <v>0</v>
      </c>
      <c r="K1277" s="31">
        <v>0</v>
      </c>
      <c r="L1277" s="31">
        <v>0</v>
      </c>
      <c r="M1277" s="31">
        <v>2321</v>
      </c>
    </row>
    <row r="1278" spans="1:13" x14ac:dyDescent="0.25">
      <c r="A1278">
        <v>20090015</v>
      </c>
      <c r="B1278" t="s">
        <v>37</v>
      </c>
      <c r="C1278" t="s">
        <v>11800</v>
      </c>
      <c r="D1278" t="s">
        <v>11850</v>
      </c>
      <c r="E1278" t="s">
        <v>4690</v>
      </c>
      <c r="F1278" s="31">
        <v>20.759999999999998</v>
      </c>
      <c r="G1278" s="31">
        <v>953.86569999999983</v>
      </c>
      <c r="H1278" s="31">
        <v>0</v>
      </c>
      <c r="I1278" s="31">
        <v>0</v>
      </c>
      <c r="J1278" s="31">
        <v>0</v>
      </c>
      <c r="K1278" s="31">
        <v>0</v>
      </c>
      <c r="L1278" s="31">
        <v>0</v>
      </c>
      <c r="M1278" s="31">
        <v>954</v>
      </c>
    </row>
    <row r="1279" spans="1:13" x14ac:dyDescent="0.25">
      <c r="A1279">
        <v>20090015</v>
      </c>
      <c r="B1279" t="s">
        <v>30</v>
      </c>
      <c r="C1279" t="s">
        <v>12767</v>
      </c>
      <c r="D1279" t="s">
        <v>12823</v>
      </c>
      <c r="E1279" t="s">
        <v>1370</v>
      </c>
      <c r="F1279" s="31">
        <v>44.21</v>
      </c>
      <c r="G1279" s="31">
        <v>1654.9504000000002</v>
      </c>
      <c r="H1279" s="31">
        <v>0</v>
      </c>
      <c r="I1279" s="31">
        <v>0</v>
      </c>
      <c r="J1279" s="31">
        <v>0</v>
      </c>
      <c r="K1279" s="31">
        <v>0</v>
      </c>
      <c r="L1279" s="31">
        <v>0</v>
      </c>
      <c r="M1279" s="31">
        <v>1655</v>
      </c>
    </row>
    <row r="1280" spans="1:13" x14ac:dyDescent="0.25">
      <c r="A1280">
        <v>20090015</v>
      </c>
      <c r="B1280" t="s">
        <v>422</v>
      </c>
      <c r="C1280" t="s">
        <v>13310</v>
      </c>
      <c r="D1280" t="s">
        <v>13340</v>
      </c>
      <c r="E1280" t="s">
        <v>4690</v>
      </c>
      <c r="F1280" s="31">
        <v>31.279999999999998</v>
      </c>
      <c r="G1280" s="31">
        <v>1692.5338000000002</v>
      </c>
      <c r="H1280" s="31">
        <v>0</v>
      </c>
      <c r="I1280" s="31">
        <v>0</v>
      </c>
      <c r="J1280" s="31">
        <v>0</v>
      </c>
      <c r="K1280" s="31">
        <v>0</v>
      </c>
      <c r="L1280" s="31">
        <v>0</v>
      </c>
      <c r="M1280" s="31">
        <v>1693</v>
      </c>
    </row>
    <row r="1281" spans="1:13" x14ac:dyDescent="0.25">
      <c r="A1281">
        <v>20090015</v>
      </c>
      <c r="B1281" t="s">
        <v>8</v>
      </c>
      <c r="C1281" t="s">
        <v>13311</v>
      </c>
      <c r="D1281" t="s">
        <v>13341</v>
      </c>
      <c r="E1281" t="s">
        <v>4690</v>
      </c>
      <c r="F1281" s="31">
        <v>75.08</v>
      </c>
      <c r="G1281" s="31">
        <v>3081.4438999999998</v>
      </c>
      <c r="H1281" s="31">
        <v>0</v>
      </c>
      <c r="I1281" s="31">
        <v>0</v>
      </c>
      <c r="J1281" s="31">
        <v>0</v>
      </c>
      <c r="K1281" s="31">
        <v>0</v>
      </c>
      <c r="L1281" s="31">
        <v>0</v>
      </c>
      <c r="M1281" s="31">
        <v>3081</v>
      </c>
    </row>
    <row r="1282" spans="1:13" x14ac:dyDescent="0.25">
      <c r="A1282">
        <v>20090015</v>
      </c>
      <c r="B1282" t="s">
        <v>32</v>
      </c>
      <c r="C1282" t="s">
        <v>13312</v>
      </c>
      <c r="D1282" t="s">
        <v>13342</v>
      </c>
      <c r="E1282" t="s">
        <v>4690</v>
      </c>
      <c r="F1282" s="31">
        <v>8.75</v>
      </c>
      <c r="G1282" s="31">
        <v>342.79840000000007</v>
      </c>
      <c r="H1282" s="31">
        <v>0</v>
      </c>
      <c r="I1282" s="31">
        <v>0</v>
      </c>
      <c r="J1282" s="31">
        <v>0</v>
      </c>
      <c r="K1282" s="31">
        <v>0</v>
      </c>
      <c r="L1282" s="31">
        <v>0</v>
      </c>
      <c r="M1282" s="31">
        <v>343</v>
      </c>
    </row>
    <row r="1283" spans="1:13" x14ac:dyDescent="0.25">
      <c r="A1283">
        <v>20090015</v>
      </c>
      <c r="B1283" t="s">
        <v>10</v>
      </c>
      <c r="C1283" t="s">
        <v>11323</v>
      </c>
      <c r="D1283" t="s">
        <v>13875</v>
      </c>
      <c r="E1283" t="s">
        <v>1691</v>
      </c>
      <c r="F1283" s="31">
        <v>95.94</v>
      </c>
      <c r="G1283" s="31">
        <v>3800.9829</v>
      </c>
      <c r="H1283" s="31">
        <v>0</v>
      </c>
      <c r="I1283" s="31">
        <v>0</v>
      </c>
      <c r="J1283" s="31">
        <v>0</v>
      </c>
      <c r="K1283" s="31">
        <v>0</v>
      </c>
      <c r="L1283" s="31">
        <v>0</v>
      </c>
      <c r="M1283" s="31">
        <v>3801</v>
      </c>
    </row>
    <row r="1284" spans="1:13" x14ac:dyDescent="0.25">
      <c r="A1284">
        <v>20090015</v>
      </c>
      <c r="B1284" t="s">
        <v>34</v>
      </c>
      <c r="C1284" t="s">
        <v>12405</v>
      </c>
      <c r="D1284" t="s">
        <v>15594</v>
      </c>
      <c r="E1284" t="s">
        <v>4690</v>
      </c>
      <c r="F1284" s="31">
        <v>82.339999999999989</v>
      </c>
      <c r="G1284" s="31">
        <v>3225.2516999999993</v>
      </c>
      <c r="H1284" s="31">
        <v>0</v>
      </c>
      <c r="I1284" s="31">
        <v>0</v>
      </c>
      <c r="J1284" s="31">
        <v>0</v>
      </c>
      <c r="K1284" s="31">
        <v>0</v>
      </c>
      <c r="L1284" s="31">
        <v>0</v>
      </c>
      <c r="M1284" s="31">
        <v>3225</v>
      </c>
    </row>
    <row r="1285" spans="1:13" x14ac:dyDescent="0.25">
      <c r="A1285">
        <v>20090015</v>
      </c>
      <c r="B1285" t="s">
        <v>11</v>
      </c>
      <c r="C1285">
        <v>0</v>
      </c>
      <c r="D1285">
        <v>0</v>
      </c>
      <c r="E1285">
        <v>0</v>
      </c>
      <c r="F1285" s="31">
        <v>35.1</v>
      </c>
      <c r="G1285" s="31">
        <v>1505.0988</v>
      </c>
      <c r="H1285" s="31">
        <v>0</v>
      </c>
      <c r="I1285" s="31">
        <v>0</v>
      </c>
      <c r="J1285" s="31">
        <v>0</v>
      </c>
      <c r="K1285" s="31">
        <v>0</v>
      </c>
      <c r="L1285" s="31">
        <v>0</v>
      </c>
      <c r="M1285" s="31">
        <v>1505</v>
      </c>
    </row>
    <row r="1286" spans="1:13" x14ac:dyDescent="0.25">
      <c r="A1286" t="s">
        <v>16496</v>
      </c>
      <c r="F1286" s="31">
        <v>818.82999999999993</v>
      </c>
      <c r="G1286" s="31">
        <v>32906.850100000003</v>
      </c>
      <c r="H1286" s="31">
        <v>0</v>
      </c>
      <c r="I1286" s="31">
        <v>0</v>
      </c>
      <c r="J1286" s="31">
        <v>0</v>
      </c>
      <c r="K1286" s="31">
        <v>0</v>
      </c>
      <c r="L1286" s="31">
        <v>0</v>
      </c>
      <c r="M1286" s="31">
        <v>32907</v>
      </c>
    </row>
    <row r="1287" spans="1:13" x14ac:dyDescent="0.25">
      <c r="A1287">
        <v>20070021</v>
      </c>
      <c r="B1287" t="s">
        <v>17</v>
      </c>
      <c r="C1287" t="s">
        <v>12307</v>
      </c>
      <c r="D1287" t="s">
        <v>12705</v>
      </c>
      <c r="E1287" t="s">
        <v>1048</v>
      </c>
      <c r="F1287" s="31">
        <v>271.10000000000002</v>
      </c>
      <c r="G1287" s="31">
        <v>11181.65</v>
      </c>
      <c r="H1287" s="31">
        <v>0</v>
      </c>
      <c r="I1287" s="31">
        <v>0</v>
      </c>
      <c r="J1287" s="31">
        <v>0</v>
      </c>
      <c r="K1287" s="31">
        <v>0</v>
      </c>
      <c r="L1287" s="31">
        <v>0</v>
      </c>
      <c r="M1287" s="31">
        <v>11182</v>
      </c>
    </row>
    <row r="1288" spans="1:13" x14ac:dyDescent="0.25">
      <c r="A1288" t="s">
        <v>16497</v>
      </c>
      <c r="F1288" s="31">
        <v>271.10000000000002</v>
      </c>
      <c r="G1288" s="31">
        <v>11181.65</v>
      </c>
      <c r="H1288" s="31">
        <v>0</v>
      </c>
      <c r="I1288" s="31">
        <v>0</v>
      </c>
      <c r="J1288" s="31">
        <v>0</v>
      </c>
      <c r="K1288" s="31">
        <v>0</v>
      </c>
      <c r="L1288" s="31">
        <v>0</v>
      </c>
      <c r="M1288" s="31">
        <v>11182</v>
      </c>
    </row>
    <row r="1289" spans="1:13" x14ac:dyDescent="0.25">
      <c r="A1289">
        <v>20090017</v>
      </c>
      <c r="B1289" t="s">
        <v>17</v>
      </c>
      <c r="C1289" t="s">
        <v>12311</v>
      </c>
      <c r="D1289" t="s">
        <v>12337</v>
      </c>
      <c r="E1289" t="s">
        <v>12338</v>
      </c>
      <c r="F1289" s="31">
        <v>20.100000000000001</v>
      </c>
      <c r="G1289" s="31">
        <v>886.83290000000011</v>
      </c>
      <c r="H1289" s="31">
        <v>0</v>
      </c>
      <c r="I1289" s="31">
        <v>0</v>
      </c>
      <c r="J1289" s="31">
        <v>0</v>
      </c>
      <c r="K1289" s="31">
        <v>0</v>
      </c>
      <c r="L1289" s="31">
        <v>0</v>
      </c>
      <c r="M1289" s="31">
        <v>887</v>
      </c>
    </row>
    <row r="1290" spans="1:13" x14ac:dyDescent="0.25">
      <c r="A1290">
        <v>20090017</v>
      </c>
      <c r="B1290" t="s">
        <v>0</v>
      </c>
      <c r="C1290" t="s">
        <v>12358</v>
      </c>
      <c r="D1290" t="s">
        <v>12573</v>
      </c>
      <c r="E1290" t="s">
        <v>11381</v>
      </c>
      <c r="F1290" s="31">
        <v>890.13000000000011</v>
      </c>
      <c r="G1290" s="31">
        <v>37422.156000000003</v>
      </c>
      <c r="H1290" s="31">
        <v>0</v>
      </c>
      <c r="I1290" s="31">
        <v>0</v>
      </c>
      <c r="J1290" s="31">
        <v>0</v>
      </c>
      <c r="K1290" s="31">
        <v>0</v>
      </c>
      <c r="L1290" s="31">
        <v>0</v>
      </c>
      <c r="M1290" s="31">
        <v>37422</v>
      </c>
    </row>
    <row r="1291" spans="1:13" x14ac:dyDescent="0.25">
      <c r="A1291" t="s">
        <v>16498</v>
      </c>
      <c r="F1291" s="31">
        <v>910.23000000000013</v>
      </c>
      <c r="G1291" s="31">
        <v>38308.988900000004</v>
      </c>
      <c r="H1291" s="31">
        <v>0</v>
      </c>
      <c r="I1291" s="31">
        <v>0</v>
      </c>
      <c r="J1291" s="31">
        <v>0</v>
      </c>
      <c r="K1291" s="31">
        <v>0</v>
      </c>
      <c r="L1291" s="31">
        <v>0</v>
      </c>
      <c r="M1291" s="31">
        <v>38309</v>
      </c>
    </row>
    <row r="1292" spans="1:13" x14ac:dyDescent="0.25">
      <c r="A1292">
        <v>20090020</v>
      </c>
      <c r="B1292" t="s">
        <v>17</v>
      </c>
      <c r="C1292" t="s">
        <v>12313</v>
      </c>
      <c r="D1292" t="s">
        <v>12340</v>
      </c>
      <c r="E1292" t="s">
        <v>278</v>
      </c>
      <c r="F1292" s="31">
        <v>718.14</v>
      </c>
      <c r="G1292" s="31">
        <v>27431.0969</v>
      </c>
      <c r="H1292" s="31">
        <v>0</v>
      </c>
      <c r="I1292" s="31">
        <v>635</v>
      </c>
      <c r="J1292" s="31">
        <v>0</v>
      </c>
      <c r="K1292" s="31">
        <v>0</v>
      </c>
      <c r="L1292" s="31">
        <v>1614.8000000000029</v>
      </c>
      <c r="M1292" s="31">
        <v>25181</v>
      </c>
    </row>
    <row r="1293" spans="1:13" x14ac:dyDescent="0.25">
      <c r="A1293">
        <v>20090020</v>
      </c>
      <c r="B1293" t="s">
        <v>18</v>
      </c>
      <c r="C1293" t="s">
        <v>14234</v>
      </c>
      <c r="D1293" t="s">
        <v>14255</v>
      </c>
      <c r="E1293" t="s">
        <v>275</v>
      </c>
      <c r="F1293" s="31">
        <v>451.53999999999996</v>
      </c>
      <c r="G1293" s="31">
        <v>17072.092800000002</v>
      </c>
      <c r="H1293" s="31">
        <v>0</v>
      </c>
      <c r="I1293" s="31">
        <v>0</v>
      </c>
      <c r="J1293" s="31">
        <v>0</v>
      </c>
      <c r="K1293" s="31">
        <v>0</v>
      </c>
      <c r="L1293" s="31">
        <v>0</v>
      </c>
      <c r="M1293" s="31">
        <v>17072</v>
      </c>
    </row>
    <row r="1294" spans="1:13" x14ac:dyDescent="0.25">
      <c r="A1294" t="s">
        <v>16499</v>
      </c>
      <c r="F1294" s="31">
        <v>1169.6799999999998</v>
      </c>
      <c r="G1294" s="31">
        <v>44503.189700000003</v>
      </c>
      <c r="H1294" s="31">
        <v>0</v>
      </c>
      <c r="I1294" s="31">
        <v>635</v>
      </c>
      <c r="J1294" s="31">
        <v>0</v>
      </c>
      <c r="K1294" s="31">
        <v>0</v>
      </c>
      <c r="L1294" s="31">
        <v>1614.8000000000029</v>
      </c>
      <c r="M1294" s="31">
        <v>42253</v>
      </c>
    </row>
    <row r="1295" spans="1:13" x14ac:dyDescent="0.25">
      <c r="A1295">
        <v>20010055</v>
      </c>
      <c r="B1295" t="s">
        <v>17</v>
      </c>
      <c r="C1295" t="s">
        <v>12042</v>
      </c>
      <c r="D1295" t="s">
        <v>12422</v>
      </c>
      <c r="E1295" t="s">
        <v>460</v>
      </c>
      <c r="F1295" s="31">
        <v>19.47</v>
      </c>
      <c r="G1295" s="31">
        <v>813.41880000000003</v>
      </c>
      <c r="H1295" s="31">
        <v>0</v>
      </c>
      <c r="I1295" s="31">
        <v>0</v>
      </c>
      <c r="J1295" s="31">
        <v>0</v>
      </c>
      <c r="K1295" s="31">
        <v>0</v>
      </c>
      <c r="L1295" s="31">
        <v>294</v>
      </c>
      <c r="M1295" s="31">
        <v>519</v>
      </c>
    </row>
    <row r="1296" spans="1:13" x14ac:dyDescent="0.25">
      <c r="A1296">
        <v>20010055</v>
      </c>
      <c r="B1296" t="s">
        <v>1</v>
      </c>
      <c r="C1296" t="s">
        <v>12521</v>
      </c>
      <c r="D1296" t="s">
        <v>12542</v>
      </c>
      <c r="E1296" t="s">
        <v>460</v>
      </c>
      <c r="F1296" s="31">
        <v>17.38</v>
      </c>
      <c r="G1296" s="31">
        <v>811.79899999999998</v>
      </c>
      <c r="H1296" s="31">
        <v>0</v>
      </c>
      <c r="I1296" s="31">
        <v>0</v>
      </c>
      <c r="J1296" s="31">
        <v>0</v>
      </c>
      <c r="K1296" s="31">
        <v>0</v>
      </c>
      <c r="L1296" s="31">
        <v>0</v>
      </c>
      <c r="M1296" s="31">
        <v>812</v>
      </c>
    </row>
    <row r="1297" spans="1:13" x14ac:dyDescent="0.25">
      <c r="A1297">
        <v>20010055</v>
      </c>
      <c r="B1297" t="s">
        <v>18</v>
      </c>
      <c r="C1297" t="s">
        <v>12522</v>
      </c>
      <c r="D1297" t="s">
        <v>12543</v>
      </c>
      <c r="E1297" t="s">
        <v>456</v>
      </c>
      <c r="F1297" s="31">
        <v>9.42</v>
      </c>
      <c r="G1297" s="31">
        <v>701.50149999999996</v>
      </c>
      <c r="H1297" s="31">
        <v>0</v>
      </c>
      <c r="I1297" s="31">
        <v>0</v>
      </c>
      <c r="J1297" s="31">
        <v>0</v>
      </c>
      <c r="K1297" s="31">
        <v>0</v>
      </c>
      <c r="L1297" s="31">
        <v>0</v>
      </c>
      <c r="M1297" s="31">
        <v>702</v>
      </c>
    </row>
    <row r="1298" spans="1:13" x14ac:dyDescent="0.25">
      <c r="A1298">
        <v>20010055</v>
      </c>
      <c r="B1298" t="s">
        <v>20</v>
      </c>
      <c r="C1298" t="s">
        <v>13001</v>
      </c>
      <c r="D1298" t="s">
        <v>13016</v>
      </c>
      <c r="E1298" t="s">
        <v>13030</v>
      </c>
      <c r="F1298" s="31">
        <v>38.859999999999992</v>
      </c>
      <c r="G1298" s="31">
        <v>1539.5925999999999</v>
      </c>
      <c r="H1298" s="31">
        <v>0</v>
      </c>
      <c r="I1298" s="31">
        <v>0</v>
      </c>
      <c r="J1298" s="31">
        <v>0</v>
      </c>
      <c r="K1298" s="31">
        <v>0</v>
      </c>
      <c r="L1298" s="31">
        <v>0</v>
      </c>
      <c r="M1298" s="31">
        <v>1540</v>
      </c>
    </row>
    <row r="1299" spans="1:13" x14ac:dyDescent="0.25">
      <c r="A1299">
        <v>20010055</v>
      </c>
      <c r="B1299" t="s">
        <v>36</v>
      </c>
      <c r="C1299" t="s">
        <v>13003</v>
      </c>
      <c r="D1299" t="s">
        <v>13018</v>
      </c>
      <c r="E1299" t="s">
        <v>275</v>
      </c>
      <c r="F1299" s="31">
        <v>162.10000000000002</v>
      </c>
      <c r="G1299" s="31">
        <v>6162.8334000000004</v>
      </c>
      <c r="H1299" s="31">
        <v>0</v>
      </c>
      <c r="I1299" s="31">
        <v>0</v>
      </c>
      <c r="J1299" s="31">
        <v>0</v>
      </c>
      <c r="K1299" s="31">
        <v>0</v>
      </c>
      <c r="L1299" s="31">
        <v>0</v>
      </c>
      <c r="M1299" s="31">
        <v>6163</v>
      </c>
    </row>
    <row r="1300" spans="1:13" x14ac:dyDescent="0.25">
      <c r="A1300">
        <v>20010055</v>
      </c>
      <c r="B1300" t="s">
        <v>21</v>
      </c>
      <c r="C1300" t="s">
        <v>13004</v>
      </c>
      <c r="D1300" t="s">
        <v>13019</v>
      </c>
      <c r="E1300" t="s">
        <v>275</v>
      </c>
      <c r="F1300" s="31">
        <v>73.38000000000001</v>
      </c>
      <c r="G1300" s="31">
        <v>3316.9050000000002</v>
      </c>
      <c r="H1300" s="31">
        <v>0</v>
      </c>
      <c r="I1300" s="31">
        <v>0</v>
      </c>
      <c r="J1300" s="31">
        <v>0</v>
      </c>
      <c r="K1300" s="31">
        <v>0</v>
      </c>
      <c r="L1300" s="31">
        <v>0</v>
      </c>
      <c r="M1300" s="31">
        <v>3317</v>
      </c>
    </row>
    <row r="1301" spans="1:13" x14ac:dyDescent="0.25">
      <c r="A1301">
        <v>20010055</v>
      </c>
      <c r="B1301" t="s">
        <v>22</v>
      </c>
      <c r="C1301" t="s">
        <v>12920</v>
      </c>
      <c r="D1301" t="s">
        <v>12940</v>
      </c>
      <c r="E1301" t="s">
        <v>429</v>
      </c>
      <c r="F1301" s="31">
        <v>6.26</v>
      </c>
      <c r="G1301" s="31">
        <v>245.7706</v>
      </c>
      <c r="H1301" s="31">
        <v>0</v>
      </c>
      <c r="I1301" s="31">
        <v>0</v>
      </c>
      <c r="J1301" s="31">
        <v>0</v>
      </c>
      <c r="K1301" s="31">
        <v>0</v>
      </c>
      <c r="L1301" s="31">
        <v>0</v>
      </c>
      <c r="M1301" s="31">
        <v>246</v>
      </c>
    </row>
    <row r="1302" spans="1:13" x14ac:dyDescent="0.25">
      <c r="A1302">
        <v>20010055</v>
      </c>
      <c r="B1302" t="s">
        <v>40</v>
      </c>
      <c r="C1302" t="s">
        <v>13718</v>
      </c>
      <c r="D1302" t="s">
        <v>13744</v>
      </c>
      <c r="E1302" t="s">
        <v>275</v>
      </c>
      <c r="F1302" s="31">
        <v>85.68</v>
      </c>
      <c r="G1302" s="31">
        <v>3720.9386000000004</v>
      </c>
      <c r="H1302" s="31">
        <v>0</v>
      </c>
      <c r="I1302" s="31">
        <v>0</v>
      </c>
      <c r="J1302" s="31">
        <v>0</v>
      </c>
      <c r="K1302" s="31">
        <v>0</v>
      </c>
      <c r="L1302" s="31">
        <v>0</v>
      </c>
      <c r="M1302" s="31">
        <v>3721</v>
      </c>
    </row>
    <row r="1303" spans="1:13" x14ac:dyDescent="0.25">
      <c r="A1303">
        <v>20010055</v>
      </c>
      <c r="B1303" t="s">
        <v>24</v>
      </c>
      <c r="C1303" t="s">
        <v>12921</v>
      </c>
      <c r="D1303" t="s">
        <v>12941</v>
      </c>
      <c r="E1303" t="s">
        <v>429</v>
      </c>
      <c r="F1303" s="31">
        <v>7.57</v>
      </c>
      <c r="G1303" s="31">
        <v>405.58119999999997</v>
      </c>
      <c r="H1303" s="31">
        <v>0</v>
      </c>
      <c r="I1303" s="31">
        <v>0</v>
      </c>
      <c r="J1303" s="31">
        <v>0</v>
      </c>
      <c r="K1303" s="31">
        <v>0</v>
      </c>
      <c r="L1303" s="31">
        <v>0</v>
      </c>
      <c r="M1303" s="31">
        <v>406</v>
      </c>
    </row>
    <row r="1304" spans="1:13" x14ac:dyDescent="0.25">
      <c r="A1304">
        <v>20010055</v>
      </c>
      <c r="B1304" t="s">
        <v>3</v>
      </c>
      <c r="C1304" t="s">
        <v>13522</v>
      </c>
      <c r="D1304" t="s">
        <v>13554</v>
      </c>
      <c r="E1304" t="s">
        <v>275</v>
      </c>
      <c r="F1304" s="31">
        <v>21.080000000000002</v>
      </c>
      <c r="G1304" s="31">
        <v>935.60590000000002</v>
      </c>
      <c r="H1304" s="31">
        <v>0</v>
      </c>
      <c r="I1304" s="31">
        <v>0</v>
      </c>
      <c r="J1304" s="31">
        <v>0</v>
      </c>
      <c r="K1304" s="31">
        <v>0</v>
      </c>
      <c r="L1304" s="31">
        <v>0</v>
      </c>
      <c r="M1304" s="31">
        <v>936</v>
      </c>
    </row>
    <row r="1305" spans="1:13" x14ac:dyDescent="0.25">
      <c r="A1305">
        <v>20010055</v>
      </c>
      <c r="B1305" t="s">
        <v>28</v>
      </c>
      <c r="C1305" t="s">
        <v>14146</v>
      </c>
      <c r="D1305" t="s">
        <v>14161</v>
      </c>
      <c r="E1305" t="s">
        <v>460</v>
      </c>
      <c r="F1305" s="31">
        <v>46.26</v>
      </c>
      <c r="G1305" s="31">
        <v>1876.3265999999999</v>
      </c>
      <c r="H1305" s="31">
        <v>0</v>
      </c>
      <c r="I1305" s="31">
        <v>0</v>
      </c>
      <c r="J1305" s="31">
        <v>0</v>
      </c>
      <c r="K1305" s="31">
        <v>0</v>
      </c>
      <c r="L1305" s="31">
        <v>0</v>
      </c>
      <c r="M1305" s="31">
        <v>1876</v>
      </c>
    </row>
    <row r="1306" spans="1:13" x14ac:dyDescent="0.25">
      <c r="A1306">
        <v>20010055</v>
      </c>
      <c r="B1306" t="s">
        <v>37</v>
      </c>
      <c r="C1306" t="s">
        <v>8400</v>
      </c>
      <c r="D1306" t="s">
        <v>14460</v>
      </c>
      <c r="E1306" t="s">
        <v>460</v>
      </c>
      <c r="F1306" s="31">
        <v>32.72</v>
      </c>
      <c r="G1306" s="31">
        <v>1217.7943999999998</v>
      </c>
      <c r="H1306" s="31">
        <v>0</v>
      </c>
      <c r="I1306" s="31">
        <v>0</v>
      </c>
      <c r="J1306" s="31">
        <v>0</v>
      </c>
      <c r="K1306" s="31">
        <v>0</v>
      </c>
      <c r="L1306" s="31">
        <v>0</v>
      </c>
      <c r="M1306" s="31">
        <v>1218</v>
      </c>
    </row>
    <row r="1307" spans="1:13" x14ac:dyDescent="0.25">
      <c r="A1307">
        <v>20010055</v>
      </c>
      <c r="B1307" t="s">
        <v>38</v>
      </c>
      <c r="C1307" t="s">
        <v>14607</v>
      </c>
      <c r="D1307" t="s">
        <v>14631</v>
      </c>
      <c r="E1307" t="s">
        <v>272</v>
      </c>
      <c r="F1307" s="31">
        <v>3.8000000000000003</v>
      </c>
      <c r="G1307" s="31">
        <v>176.78570000000002</v>
      </c>
      <c r="H1307" s="31">
        <v>0</v>
      </c>
      <c r="I1307" s="31">
        <v>0</v>
      </c>
      <c r="J1307" s="31">
        <v>0</v>
      </c>
      <c r="K1307" s="31">
        <v>0</v>
      </c>
      <c r="L1307" s="31">
        <v>0</v>
      </c>
      <c r="M1307" s="31">
        <v>177</v>
      </c>
    </row>
    <row r="1308" spans="1:13" x14ac:dyDescent="0.25">
      <c r="A1308">
        <v>20010055</v>
      </c>
      <c r="B1308" t="s">
        <v>29</v>
      </c>
      <c r="C1308" t="s">
        <v>14512</v>
      </c>
      <c r="D1308" t="s">
        <v>14531</v>
      </c>
      <c r="E1308" t="s">
        <v>460</v>
      </c>
      <c r="F1308" s="31">
        <v>8.52</v>
      </c>
      <c r="G1308" s="31">
        <v>446.15009999999995</v>
      </c>
      <c r="H1308" s="31">
        <v>0</v>
      </c>
      <c r="I1308" s="31">
        <v>0</v>
      </c>
      <c r="J1308" s="31">
        <v>0</v>
      </c>
      <c r="K1308" s="31">
        <v>0</v>
      </c>
      <c r="L1308" s="31">
        <v>0</v>
      </c>
      <c r="M1308" s="31">
        <v>446</v>
      </c>
    </row>
    <row r="1309" spans="1:13" x14ac:dyDescent="0.25">
      <c r="A1309">
        <v>20010055</v>
      </c>
      <c r="B1309" t="s">
        <v>5</v>
      </c>
      <c r="C1309" t="s">
        <v>14513</v>
      </c>
      <c r="D1309" t="s">
        <v>14532</v>
      </c>
      <c r="E1309" t="s">
        <v>273</v>
      </c>
      <c r="F1309" s="31">
        <v>23.47</v>
      </c>
      <c r="G1309" s="31">
        <v>1213.8263999999999</v>
      </c>
      <c r="H1309" s="31">
        <v>0</v>
      </c>
      <c r="I1309" s="31">
        <v>0</v>
      </c>
      <c r="J1309" s="31">
        <v>0</v>
      </c>
      <c r="K1309" s="31">
        <v>0</v>
      </c>
      <c r="L1309" s="31">
        <v>0</v>
      </c>
      <c r="M1309" s="31">
        <v>1214</v>
      </c>
    </row>
    <row r="1310" spans="1:13" x14ac:dyDescent="0.25">
      <c r="A1310">
        <v>20010055</v>
      </c>
      <c r="B1310" t="s">
        <v>39</v>
      </c>
      <c r="C1310" t="s">
        <v>14608</v>
      </c>
      <c r="D1310" t="s">
        <v>14632</v>
      </c>
      <c r="E1310" t="s">
        <v>460</v>
      </c>
      <c r="F1310" s="31">
        <v>12.27</v>
      </c>
      <c r="G1310" s="31">
        <v>557.03829999999994</v>
      </c>
      <c r="H1310" s="31">
        <v>0</v>
      </c>
      <c r="I1310" s="31">
        <v>0</v>
      </c>
      <c r="J1310" s="31">
        <v>0</v>
      </c>
      <c r="K1310" s="31">
        <v>0</v>
      </c>
      <c r="L1310" s="31">
        <v>0</v>
      </c>
      <c r="M1310" s="31">
        <v>557</v>
      </c>
    </row>
    <row r="1311" spans="1:13" x14ac:dyDescent="0.25">
      <c r="A1311">
        <v>20010055</v>
      </c>
      <c r="B1311" t="s">
        <v>6</v>
      </c>
      <c r="C1311" t="s">
        <v>14971</v>
      </c>
      <c r="D1311" t="s">
        <v>14983</v>
      </c>
      <c r="E1311" t="s">
        <v>429</v>
      </c>
      <c r="F1311" s="31">
        <v>4.3600000000000003</v>
      </c>
      <c r="G1311" s="31">
        <v>212.97289999999998</v>
      </c>
      <c r="H1311" s="31">
        <v>0</v>
      </c>
      <c r="I1311" s="31">
        <v>0</v>
      </c>
      <c r="J1311" s="31">
        <v>0</v>
      </c>
      <c r="K1311" s="31">
        <v>0</v>
      </c>
      <c r="L1311" s="31">
        <v>0</v>
      </c>
      <c r="M1311" s="31">
        <v>213</v>
      </c>
    </row>
    <row r="1312" spans="1:13" x14ac:dyDescent="0.25">
      <c r="A1312">
        <v>20010055</v>
      </c>
      <c r="B1312" t="s">
        <v>30</v>
      </c>
      <c r="C1312">
        <v>0</v>
      </c>
      <c r="D1312">
        <v>0</v>
      </c>
      <c r="E1312">
        <v>0</v>
      </c>
      <c r="F1312" s="31">
        <v>3.54</v>
      </c>
      <c r="G1312" s="31">
        <v>137.79300000000001</v>
      </c>
      <c r="H1312" s="31">
        <v>0</v>
      </c>
      <c r="I1312" s="31">
        <v>0</v>
      </c>
      <c r="J1312" s="31">
        <v>0</v>
      </c>
      <c r="K1312" s="31">
        <v>0</v>
      </c>
      <c r="L1312" s="31">
        <v>0</v>
      </c>
      <c r="M1312" s="31">
        <v>138</v>
      </c>
    </row>
    <row r="1313" spans="1:13" x14ac:dyDescent="0.25">
      <c r="A1313">
        <v>20010055</v>
      </c>
      <c r="B1313" t="s">
        <v>31</v>
      </c>
      <c r="C1313">
        <v>0</v>
      </c>
      <c r="D1313">
        <v>0</v>
      </c>
      <c r="E1313">
        <v>0</v>
      </c>
      <c r="F1313" s="31">
        <v>11.930000000000001</v>
      </c>
      <c r="G1313" s="31">
        <v>518.29320000000007</v>
      </c>
      <c r="H1313" s="31">
        <v>0</v>
      </c>
      <c r="I1313" s="31">
        <v>0</v>
      </c>
      <c r="J1313" s="31">
        <v>0</v>
      </c>
      <c r="K1313" s="31">
        <v>0</v>
      </c>
      <c r="L1313" s="31">
        <v>0</v>
      </c>
      <c r="M1313" s="31">
        <v>518</v>
      </c>
    </row>
    <row r="1314" spans="1:13" x14ac:dyDescent="0.25">
      <c r="A1314" t="s">
        <v>16500</v>
      </c>
      <c r="F1314" s="31">
        <v>588.06999999999982</v>
      </c>
      <c r="G1314" s="31">
        <v>25010.927200000002</v>
      </c>
      <c r="H1314" s="31">
        <v>0</v>
      </c>
      <c r="I1314" s="31">
        <v>0</v>
      </c>
      <c r="J1314" s="31">
        <v>0</v>
      </c>
      <c r="K1314" s="31">
        <v>0</v>
      </c>
      <c r="L1314" s="31">
        <v>294</v>
      </c>
      <c r="M1314" s="31">
        <v>24719</v>
      </c>
    </row>
    <row r="1315" spans="1:13" x14ac:dyDescent="0.25">
      <c r="A1315">
        <v>20020023</v>
      </c>
      <c r="B1315" t="s">
        <v>18</v>
      </c>
      <c r="C1315" t="s">
        <v>10541</v>
      </c>
      <c r="D1315" t="s">
        <v>12430</v>
      </c>
      <c r="E1315" t="s">
        <v>1380</v>
      </c>
      <c r="F1315" s="31">
        <v>43.72</v>
      </c>
      <c r="G1315" s="31">
        <v>1676.6122</v>
      </c>
      <c r="H1315" s="31">
        <v>0</v>
      </c>
      <c r="I1315" s="31">
        <v>0</v>
      </c>
      <c r="J1315" s="31">
        <v>0</v>
      </c>
      <c r="K1315" s="31">
        <v>0</v>
      </c>
      <c r="L1315" s="31">
        <v>0</v>
      </c>
      <c r="M1315" s="31">
        <v>1677</v>
      </c>
    </row>
    <row r="1316" spans="1:13" x14ac:dyDescent="0.25">
      <c r="A1316">
        <v>20020023</v>
      </c>
      <c r="B1316" t="s">
        <v>36</v>
      </c>
      <c r="C1316" t="s">
        <v>12632</v>
      </c>
      <c r="D1316" t="s">
        <v>12651</v>
      </c>
      <c r="E1316" t="s">
        <v>1284</v>
      </c>
      <c r="F1316" s="31">
        <v>14.499999999999998</v>
      </c>
      <c r="G1316" s="31">
        <v>540.10839999999996</v>
      </c>
      <c r="H1316" s="31">
        <v>0</v>
      </c>
      <c r="I1316" s="31">
        <v>0</v>
      </c>
      <c r="J1316" s="31">
        <v>0</v>
      </c>
      <c r="K1316" s="31">
        <v>0</v>
      </c>
      <c r="L1316" s="31">
        <v>0</v>
      </c>
      <c r="M1316" s="31">
        <v>540</v>
      </c>
    </row>
    <row r="1317" spans="1:13" x14ac:dyDescent="0.25">
      <c r="A1317">
        <v>20020023</v>
      </c>
      <c r="B1317" t="s">
        <v>21</v>
      </c>
      <c r="C1317" t="s">
        <v>12399</v>
      </c>
      <c r="D1317" t="s">
        <v>12431</v>
      </c>
      <c r="E1317" t="s">
        <v>11030</v>
      </c>
      <c r="F1317" s="31">
        <v>41.08</v>
      </c>
      <c r="G1317" s="31">
        <v>1558.1790000000001</v>
      </c>
      <c r="H1317" s="31">
        <v>0</v>
      </c>
      <c r="I1317" s="31">
        <v>0</v>
      </c>
      <c r="J1317" s="31">
        <v>0</v>
      </c>
      <c r="K1317" s="31">
        <v>0</v>
      </c>
      <c r="L1317" s="31">
        <v>0</v>
      </c>
      <c r="M1317" s="31">
        <v>1558</v>
      </c>
    </row>
    <row r="1318" spans="1:13" x14ac:dyDescent="0.25">
      <c r="A1318">
        <v>20020023</v>
      </c>
      <c r="B1318" t="s">
        <v>25</v>
      </c>
      <c r="C1318" t="s">
        <v>13527</v>
      </c>
      <c r="D1318" t="s">
        <v>13560</v>
      </c>
      <c r="E1318" t="s">
        <v>5245</v>
      </c>
      <c r="F1318" s="31">
        <v>53.160000000000004</v>
      </c>
      <c r="G1318" s="31">
        <v>1986.4874000000002</v>
      </c>
      <c r="H1318" s="31">
        <v>0</v>
      </c>
      <c r="I1318" s="31">
        <v>0</v>
      </c>
      <c r="J1318" s="31">
        <v>0</v>
      </c>
      <c r="K1318" s="31">
        <v>0</v>
      </c>
      <c r="L1318" s="31">
        <v>0</v>
      </c>
      <c r="M1318" s="31">
        <v>1986</v>
      </c>
    </row>
    <row r="1319" spans="1:13" x14ac:dyDescent="0.25">
      <c r="A1319">
        <v>20020023</v>
      </c>
      <c r="B1319" t="s">
        <v>26</v>
      </c>
      <c r="C1319" t="s">
        <v>12528</v>
      </c>
      <c r="D1319" t="s">
        <v>12557</v>
      </c>
      <c r="E1319" t="s">
        <v>281</v>
      </c>
      <c r="F1319" s="31">
        <v>1.3199999999999998</v>
      </c>
      <c r="G1319" s="31">
        <v>52.751599999999996</v>
      </c>
      <c r="H1319" s="31">
        <v>0</v>
      </c>
      <c r="I1319" s="31">
        <v>0</v>
      </c>
      <c r="J1319" s="31">
        <v>0</v>
      </c>
      <c r="K1319" s="31">
        <v>0</v>
      </c>
      <c r="L1319" s="31">
        <v>0</v>
      </c>
      <c r="M1319" s="31">
        <v>53</v>
      </c>
    </row>
    <row r="1320" spans="1:13" x14ac:dyDescent="0.25">
      <c r="A1320">
        <v>20020023</v>
      </c>
      <c r="B1320" t="s">
        <v>37</v>
      </c>
      <c r="C1320" t="s">
        <v>12404</v>
      </c>
      <c r="D1320" t="s">
        <v>12437</v>
      </c>
      <c r="E1320" t="s">
        <v>5502</v>
      </c>
      <c r="F1320" s="31">
        <v>52.379999999999995</v>
      </c>
      <c r="G1320" s="31">
        <v>1975.348</v>
      </c>
      <c r="H1320" s="31">
        <v>0</v>
      </c>
      <c r="I1320" s="31">
        <v>0</v>
      </c>
      <c r="J1320" s="31">
        <v>0</v>
      </c>
      <c r="K1320" s="31">
        <v>0</v>
      </c>
      <c r="L1320" s="31">
        <v>0</v>
      </c>
      <c r="M1320" s="31">
        <v>1975</v>
      </c>
    </row>
    <row r="1321" spans="1:13" x14ac:dyDescent="0.25">
      <c r="A1321">
        <v>20020023</v>
      </c>
      <c r="B1321" t="s">
        <v>29</v>
      </c>
      <c r="C1321" t="s">
        <v>12405</v>
      </c>
      <c r="D1321" t="s">
        <v>12438</v>
      </c>
      <c r="E1321" t="s">
        <v>1284</v>
      </c>
      <c r="F1321" s="31">
        <v>150.73999999999998</v>
      </c>
      <c r="G1321" s="31">
        <v>5800.7262000000001</v>
      </c>
      <c r="H1321" s="31">
        <v>0</v>
      </c>
      <c r="I1321" s="31">
        <v>0</v>
      </c>
      <c r="J1321" s="31">
        <v>0</v>
      </c>
      <c r="K1321" s="31">
        <v>0</v>
      </c>
      <c r="L1321" s="31">
        <v>0</v>
      </c>
      <c r="M1321" s="31">
        <v>5801</v>
      </c>
    </row>
    <row r="1322" spans="1:13" x14ac:dyDescent="0.25">
      <c r="A1322">
        <v>20020023</v>
      </c>
      <c r="B1322" t="s">
        <v>39</v>
      </c>
      <c r="C1322" t="s">
        <v>13301</v>
      </c>
      <c r="D1322" t="s">
        <v>13323</v>
      </c>
      <c r="E1322" t="s">
        <v>275</v>
      </c>
      <c r="F1322" s="31">
        <v>17.100000000000001</v>
      </c>
      <c r="G1322" s="31">
        <v>672.87620000000004</v>
      </c>
      <c r="H1322" s="31">
        <v>0</v>
      </c>
      <c r="I1322" s="31">
        <v>0</v>
      </c>
      <c r="J1322" s="31">
        <v>0</v>
      </c>
      <c r="K1322" s="31">
        <v>0</v>
      </c>
      <c r="L1322" s="31">
        <v>0</v>
      </c>
      <c r="M1322" s="31">
        <v>673</v>
      </c>
    </row>
    <row r="1323" spans="1:13" x14ac:dyDescent="0.25">
      <c r="A1323">
        <v>20020023</v>
      </c>
      <c r="B1323" t="s">
        <v>6</v>
      </c>
      <c r="C1323" t="s">
        <v>618</v>
      </c>
      <c r="D1323" t="s">
        <v>12719</v>
      </c>
      <c r="E1323" t="s">
        <v>1284</v>
      </c>
      <c r="F1323" s="31">
        <v>55.2</v>
      </c>
      <c r="G1323" s="31">
        <v>2105.8427999999999</v>
      </c>
      <c r="H1323" s="31">
        <v>0</v>
      </c>
      <c r="I1323" s="31">
        <v>0</v>
      </c>
      <c r="J1323" s="31">
        <v>0</v>
      </c>
      <c r="K1323" s="31">
        <v>0</v>
      </c>
      <c r="L1323" s="31">
        <v>0</v>
      </c>
      <c r="M1323" s="31">
        <v>2106</v>
      </c>
    </row>
    <row r="1324" spans="1:13" x14ac:dyDescent="0.25">
      <c r="A1324">
        <v>20020023</v>
      </c>
      <c r="B1324" t="s">
        <v>31</v>
      </c>
      <c r="C1324" t="s">
        <v>13076</v>
      </c>
      <c r="D1324" t="s">
        <v>13099</v>
      </c>
      <c r="E1324" t="s">
        <v>7961</v>
      </c>
      <c r="F1324" s="31">
        <v>8.8800000000000008</v>
      </c>
      <c r="G1324" s="31">
        <v>346.08880000000005</v>
      </c>
      <c r="H1324" s="31">
        <v>0</v>
      </c>
      <c r="I1324" s="31">
        <v>0</v>
      </c>
      <c r="J1324" s="31">
        <v>0</v>
      </c>
      <c r="K1324" s="31">
        <v>0</v>
      </c>
      <c r="L1324" s="31">
        <v>0</v>
      </c>
      <c r="M1324" s="31">
        <v>346</v>
      </c>
    </row>
    <row r="1325" spans="1:13" x14ac:dyDescent="0.25">
      <c r="A1325">
        <v>20020023</v>
      </c>
      <c r="B1325" t="s">
        <v>9</v>
      </c>
      <c r="C1325" t="s">
        <v>7428</v>
      </c>
      <c r="D1325" t="s">
        <v>12653</v>
      </c>
      <c r="E1325" t="s">
        <v>1380</v>
      </c>
      <c r="F1325" s="31">
        <v>96.2</v>
      </c>
      <c r="G1325" s="31">
        <v>3679.9507999999996</v>
      </c>
      <c r="H1325" s="31">
        <v>0</v>
      </c>
      <c r="I1325" s="31">
        <v>0</v>
      </c>
      <c r="J1325" s="31">
        <v>0</v>
      </c>
      <c r="K1325" s="31">
        <v>0</v>
      </c>
      <c r="L1325" s="31">
        <v>0</v>
      </c>
      <c r="M1325" s="31">
        <v>3680</v>
      </c>
    </row>
    <row r="1326" spans="1:13" x14ac:dyDescent="0.25">
      <c r="A1326">
        <v>20020023</v>
      </c>
      <c r="B1326" t="s">
        <v>10</v>
      </c>
      <c r="C1326" t="s">
        <v>11878</v>
      </c>
      <c r="D1326" t="s">
        <v>12560</v>
      </c>
      <c r="E1326" t="s">
        <v>1380</v>
      </c>
      <c r="F1326" s="31">
        <v>51.300000000000004</v>
      </c>
      <c r="G1326" s="31">
        <v>1911.3853999999997</v>
      </c>
      <c r="H1326" s="31">
        <v>0</v>
      </c>
      <c r="I1326" s="31">
        <v>0</v>
      </c>
      <c r="J1326" s="31">
        <v>0</v>
      </c>
      <c r="K1326" s="31">
        <v>0</v>
      </c>
      <c r="L1326" s="31">
        <v>0</v>
      </c>
      <c r="M1326" s="31">
        <v>1911</v>
      </c>
    </row>
    <row r="1327" spans="1:13" x14ac:dyDescent="0.25">
      <c r="A1327">
        <v>20020023</v>
      </c>
      <c r="B1327" t="s">
        <v>34</v>
      </c>
      <c r="C1327" t="s">
        <v>11332</v>
      </c>
      <c r="D1327" t="s">
        <v>13100</v>
      </c>
      <c r="E1327" t="s">
        <v>1380</v>
      </c>
      <c r="F1327" s="31">
        <v>28.200000000000006</v>
      </c>
      <c r="G1327" s="31">
        <v>1126.6798000000001</v>
      </c>
      <c r="H1327" s="31">
        <v>0</v>
      </c>
      <c r="I1327" s="31">
        <v>0</v>
      </c>
      <c r="J1327" s="31">
        <v>0</v>
      </c>
      <c r="K1327" s="31">
        <v>0</v>
      </c>
      <c r="L1327" s="31">
        <v>0</v>
      </c>
      <c r="M1327" s="31">
        <v>1127</v>
      </c>
    </row>
    <row r="1328" spans="1:13" x14ac:dyDescent="0.25">
      <c r="A1328">
        <v>20020023</v>
      </c>
      <c r="B1328" t="s">
        <v>12</v>
      </c>
      <c r="C1328" t="s">
        <v>12530</v>
      </c>
      <c r="D1328" t="s">
        <v>12561</v>
      </c>
      <c r="E1328" t="s">
        <v>5245</v>
      </c>
      <c r="F1328" s="31">
        <v>22.080000000000002</v>
      </c>
      <c r="G1328" s="31">
        <v>910.49019999999996</v>
      </c>
      <c r="H1328" s="31">
        <v>0</v>
      </c>
      <c r="I1328" s="31">
        <v>0</v>
      </c>
      <c r="J1328" s="31">
        <v>0</v>
      </c>
      <c r="K1328" s="31">
        <v>0</v>
      </c>
      <c r="L1328" s="31">
        <v>0</v>
      </c>
      <c r="M1328" s="31">
        <v>910</v>
      </c>
    </row>
    <row r="1329" spans="1:13" x14ac:dyDescent="0.25">
      <c r="A1329">
        <v>20020023</v>
      </c>
      <c r="B1329" t="s">
        <v>15</v>
      </c>
      <c r="C1329" t="s">
        <v>15967</v>
      </c>
      <c r="D1329" t="s">
        <v>15979</v>
      </c>
      <c r="E1329" t="s">
        <v>1284</v>
      </c>
      <c r="F1329" s="31">
        <v>10.8</v>
      </c>
      <c r="G1329" s="31">
        <v>423.11220000000003</v>
      </c>
      <c r="H1329" s="31">
        <v>0</v>
      </c>
      <c r="I1329" s="31">
        <v>0</v>
      </c>
      <c r="J1329" s="31">
        <v>0</v>
      </c>
      <c r="K1329" s="31">
        <v>0</v>
      </c>
      <c r="L1329" s="31">
        <v>0</v>
      </c>
      <c r="M1329" s="31">
        <v>423</v>
      </c>
    </row>
    <row r="1330" spans="1:13" x14ac:dyDescent="0.25">
      <c r="A1330">
        <v>20020023</v>
      </c>
      <c r="B1330" t="s">
        <v>16</v>
      </c>
      <c r="C1330" t="s">
        <v>7602</v>
      </c>
      <c r="D1330" t="s">
        <v>15348</v>
      </c>
      <c r="E1330" t="s">
        <v>1284</v>
      </c>
      <c r="F1330" s="31">
        <v>50.419999999999995</v>
      </c>
      <c r="G1330" s="31">
        <v>1905.2559999999999</v>
      </c>
      <c r="H1330" s="31">
        <v>0</v>
      </c>
      <c r="I1330" s="31">
        <v>0</v>
      </c>
      <c r="J1330" s="31">
        <v>0</v>
      </c>
      <c r="K1330" s="31">
        <v>0</v>
      </c>
      <c r="L1330" s="31">
        <v>0</v>
      </c>
      <c r="M1330" s="31">
        <v>1905</v>
      </c>
    </row>
    <row r="1331" spans="1:13" x14ac:dyDescent="0.25">
      <c r="A1331">
        <v>20020023</v>
      </c>
      <c r="B1331" t="s">
        <v>423</v>
      </c>
      <c r="C1331" t="s">
        <v>15500</v>
      </c>
      <c r="D1331" t="s">
        <v>15550</v>
      </c>
      <c r="E1331" t="s">
        <v>1284</v>
      </c>
      <c r="F1331" s="31">
        <v>12</v>
      </c>
      <c r="G1331" s="31">
        <v>473.90719999999993</v>
      </c>
      <c r="H1331" s="31">
        <v>0</v>
      </c>
      <c r="I1331" s="31">
        <v>0</v>
      </c>
      <c r="J1331" s="31">
        <v>0</v>
      </c>
      <c r="K1331" s="31">
        <v>0</v>
      </c>
      <c r="L1331" s="31">
        <v>0</v>
      </c>
      <c r="M1331" s="31">
        <v>474</v>
      </c>
    </row>
    <row r="1332" spans="1:13" x14ac:dyDescent="0.25">
      <c r="A1332">
        <v>20020023</v>
      </c>
      <c r="B1332" t="s">
        <v>424</v>
      </c>
      <c r="C1332" t="s">
        <v>13951</v>
      </c>
      <c r="D1332" t="s">
        <v>15785</v>
      </c>
      <c r="E1332" t="s">
        <v>14103</v>
      </c>
      <c r="F1332" s="31">
        <v>50.900000000000006</v>
      </c>
      <c r="G1332" s="31">
        <v>1920.6232</v>
      </c>
      <c r="H1332" s="31">
        <v>0</v>
      </c>
      <c r="I1332" s="31">
        <v>0</v>
      </c>
      <c r="J1332" s="31">
        <v>0</v>
      </c>
      <c r="K1332" s="31">
        <v>0</v>
      </c>
      <c r="L1332" s="31">
        <v>0</v>
      </c>
      <c r="M1332" s="31">
        <v>1921</v>
      </c>
    </row>
    <row r="1333" spans="1:13" x14ac:dyDescent="0.25">
      <c r="A1333" t="s">
        <v>16501</v>
      </c>
      <c r="F1333" s="31">
        <v>759.9799999999999</v>
      </c>
      <c r="G1333" s="31">
        <v>29066.425400000007</v>
      </c>
      <c r="H1333" s="31">
        <v>0</v>
      </c>
      <c r="I1333" s="31">
        <v>0</v>
      </c>
      <c r="J1333" s="31">
        <v>0</v>
      </c>
      <c r="K1333" s="31">
        <v>0</v>
      </c>
      <c r="L1333" s="31">
        <v>0</v>
      </c>
      <c r="M1333" s="31">
        <v>29066</v>
      </c>
    </row>
    <row r="1334" spans="1:13" x14ac:dyDescent="0.25">
      <c r="A1334">
        <v>20080041</v>
      </c>
      <c r="B1334" t="s">
        <v>17</v>
      </c>
      <c r="C1334" t="s">
        <v>7914</v>
      </c>
      <c r="D1334" t="s">
        <v>12448</v>
      </c>
      <c r="E1334" t="s">
        <v>7962</v>
      </c>
      <c r="F1334" s="31">
        <v>369.39000000000004</v>
      </c>
      <c r="G1334" s="31">
        <v>15353.6626</v>
      </c>
      <c r="H1334" s="31">
        <v>0</v>
      </c>
      <c r="I1334" s="31">
        <v>0</v>
      </c>
      <c r="J1334" s="31">
        <v>0</v>
      </c>
      <c r="K1334" s="31">
        <v>0</v>
      </c>
      <c r="L1334" s="31">
        <v>8600.5500000000029</v>
      </c>
      <c r="M1334" s="31">
        <v>6753</v>
      </c>
    </row>
    <row r="1335" spans="1:13" x14ac:dyDescent="0.25">
      <c r="A1335">
        <v>20080041</v>
      </c>
      <c r="B1335" t="s">
        <v>1</v>
      </c>
      <c r="C1335" t="s">
        <v>13168</v>
      </c>
      <c r="D1335" t="s">
        <v>13208</v>
      </c>
      <c r="E1335" t="s">
        <v>275</v>
      </c>
      <c r="F1335" s="31">
        <v>19.64</v>
      </c>
      <c r="G1335" s="31">
        <v>849.80079999999998</v>
      </c>
      <c r="H1335" s="31">
        <v>0</v>
      </c>
      <c r="I1335" s="31">
        <v>0</v>
      </c>
      <c r="J1335" s="31">
        <v>0</v>
      </c>
      <c r="K1335" s="31">
        <v>0</v>
      </c>
      <c r="L1335" s="31">
        <v>0</v>
      </c>
      <c r="M1335" s="31">
        <v>850</v>
      </c>
    </row>
    <row r="1336" spans="1:13" x14ac:dyDescent="0.25">
      <c r="A1336">
        <v>20080041</v>
      </c>
      <c r="B1336" t="s">
        <v>20</v>
      </c>
      <c r="C1336" t="s">
        <v>13170</v>
      </c>
      <c r="D1336" t="s">
        <v>13210</v>
      </c>
      <c r="E1336" t="s">
        <v>7962</v>
      </c>
      <c r="F1336" s="31">
        <v>33.06</v>
      </c>
      <c r="G1336" s="31">
        <v>1329.9783</v>
      </c>
      <c r="H1336" s="31">
        <v>0</v>
      </c>
      <c r="I1336" s="31">
        <v>0</v>
      </c>
      <c r="J1336" s="31">
        <v>0</v>
      </c>
      <c r="K1336" s="31">
        <v>0</v>
      </c>
      <c r="L1336" s="31">
        <v>0</v>
      </c>
      <c r="M1336" s="31">
        <v>1330</v>
      </c>
    </row>
    <row r="1337" spans="1:13" x14ac:dyDescent="0.25">
      <c r="A1337">
        <v>20080041</v>
      </c>
      <c r="B1337" t="s">
        <v>36</v>
      </c>
      <c r="C1337" t="s">
        <v>16003</v>
      </c>
      <c r="D1337" t="s">
        <v>16106</v>
      </c>
      <c r="E1337" t="s">
        <v>7417</v>
      </c>
      <c r="F1337" s="31">
        <v>14.510000000000002</v>
      </c>
      <c r="G1337" s="31">
        <v>652.20689999999991</v>
      </c>
      <c r="H1337" s="31">
        <v>0</v>
      </c>
      <c r="I1337" s="31">
        <v>0</v>
      </c>
      <c r="J1337" s="31">
        <v>0</v>
      </c>
      <c r="K1337" s="31">
        <v>0</v>
      </c>
      <c r="L1337" s="31">
        <v>0</v>
      </c>
      <c r="M1337" s="31">
        <v>652</v>
      </c>
    </row>
    <row r="1338" spans="1:13" x14ac:dyDescent="0.25">
      <c r="A1338">
        <v>20080041</v>
      </c>
      <c r="B1338" t="s">
        <v>22</v>
      </c>
      <c r="C1338" t="s">
        <v>7541</v>
      </c>
      <c r="D1338" t="s">
        <v>16262</v>
      </c>
      <c r="E1338" t="s">
        <v>7962</v>
      </c>
      <c r="F1338" s="31">
        <v>37.880000000000003</v>
      </c>
      <c r="G1338" s="31">
        <v>1600.5179999999998</v>
      </c>
      <c r="H1338" s="31">
        <v>0</v>
      </c>
      <c r="I1338" s="31">
        <v>0</v>
      </c>
      <c r="J1338" s="31">
        <v>0</v>
      </c>
      <c r="K1338" s="31">
        <v>0</v>
      </c>
      <c r="L1338" s="31">
        <v>0</v>
      </c>
      <c r="M1338" s="31">
        <v>1601</v>
      </c>
    </row>
    <row r="1339" spans="1:13" x14ac:dyDescent="0.25">
      <c r="A1339">
        <v>20080041</v>
      </c>
      <c r="B1339" t="s">
        <v>40</v>
      </c>
      <c r="C1339" t="s">
        <v>13171</v>
      </c>
      <c r="D1339" t="s">
        <v>13211</v>
      </c>
      <c r="E1339" t="s">
        <v>5245</v>
      </c>
      <c r="F1339" s="31">
        <v>8.75</v>
      </c>
      <c r="G1339" s="31">
        <v>354.48590000000002</v>
      </c>
      <c r="H1339" s="31">
        <v>0</v>
      </c>
      <c r="I1339" s="31">
        <v>0</v>
      </c>
      <c r="J1339" s="31">
        <v>0</v>
      </c>
      <c r="K1339" s="31">
        <v>0</v>
      </c>
      <c r="L1339" s="31">
        <v>0</v>
      </c>
      <c r="M1339" s="31">
        <v>354</v>
      </c>
    </row>
    <row r="1340" spans="1:13" x14ac:dyDescent="0.25">
      <c r="A1340">
        <v>20080041</v>
      </c>
      <c r="B1340" t="s">
        <v>23</v>
      </c>
      <c r="C1340" t="s">
        <v>16226</v>
      </c>
      <c r="D1340" t="s">
        <v>16263</v>
      </c>
      <c r="E1340" t="s">
        <v>7962</v>
      </c>
      <c r="F1340" s="31">
        <v>35.529999999999994</v>
      </c>
      <c r="G1340" s="31">
        <v>1410.0389</v>
      </c>
      <c r="H1340" s="31">
        <v>0</v>
      </c>
      <c r="I1340" s="31">
        <v>0</v>
      </c>
      <c r="J1340" s="31">
        <v>0</v>
      </c>
      <c r="K1340" s="31">
        <v>0</v>
      </c>
      <c r="L1340" s="31">
        <v>0</v>
      </c>
      <c r="M1340" s="31">
        <v>1410</v>
      </c>
    </row>
    <row r="1341" spans="1:13" x14ac:dyDescent="0.25">
      <c r="A1341">
        <v>20080041</v>
      </c>
      <c r="B1341" t="s">
        <v>24</v>
      </c>
      <c r="C1341" t="s">
        <v>16227</v>
      </c>
      <c r="D1341" t="s">
        <v>16264</v>
      </c>
      <c r="E1341" t="s">
        <v>275</v>
      </c>
      <c r="F1341" s="31">
        <v>15.48</v>
      </c>
      <c r="G1341" s="31">
        <v>611.76959999999997</v>
      </c>
      <c r="H1341" s="31">
        <v>0</v>
      </c>
      <c r="I1341" s="31">
        <v>0</v>
      </c>
      <c r="J1341" s="31">
        <v>0</v>
      </c>
      <c r="K1341" s="31">
        <v>0</v>
      </c>
      <c r="L1341" s="31">
        <v>0</v>
      </c>
      <c r="M1341" s="31">
        <v>612</v>
      </c>
    </row>
    <row r="1342" spans="1:13" x14ac:dyDescent="0.25">
      <c r="A1342">
        <v>20080041</v>
      </c>
      <c r="B1342" t="s">
        <v>25</v>
      </c>
      <c r="C1342" t="s">
        <v>16228</v>
      </c>
      <c r="D1342" t="s">
        <v>16265</v>
      </c>
      <c r="E1342" t="s">
        <v>275</v>
      </c>
      <c r="F1342" s="31">
        <v>24.900000000000002</v>
      </c>
      <c r="G1342" s="31">
        <v>982.95570000000009</v>
      </c>
      <c r="H1342" s="31">
        <v>0</v>
      </c>
      <c r="I1342" s="31">
        <v>0</v>
      </c>
      <c r="J1342" s="31">
        <v>0</v>
      </c>
      <c r="K1342" s="31">
        <v>0</v>
      </c>
      <c r="L1342" s="31">
        <v>0</v>
      </c>
      <c r="M1342" s="31">
        <v>983</v>
      </c>
    </row>
    <row r="1343" spans="1:13" x14ac:dyDescent="0.25">
      <c r="A1343">
        <v>20080041</v>
      </c>
      <c r="B1343" t="s">
        <v>26</v>
      </c>
      <c r="C1343" t="s">
        <v>16229</v>
      </c>
      <c r="D1343" t="s">
        <v>16266</v>
      </c>
      <c r="E1343" t="s">
        <v>7962</v>
      </c>
      <c r="F1343" s="31">
        <v>43.92</v>
      </c>
      <c r="G1343" s="31">
        <v>1543.9837999999997</v>
      </c>
      <c r="H1343" s="31">
        <v>0</v>
      </c>
      <c r="I1343" s="31">
        <v>0</v>
      </c>
      <c r="J1343" s="31">
        <v>0</v>
      </c>
      <c r="K1343" s="31">
        <v>0</v>
      </c>
      <c r="L1343" s="31">
        <v>0</v>
      </c>
      <c r="M1343" s="31">
        <v>1544</v>
      </c>
    </row>
    <row r="1344" spans="1:13" x14ac:dyDescent="0.25">
      <c r="A1344">
        <v>20080041</v>
      </c>
      <c r="B1344" t="s">
        <v>27</v>
      </c>
      <c r="C1344" t="s">
        <v>9500</v>
      </c>
      <c r="D1344" t="s">
        <v>16267</v>
      </c>
      <c r="E1344" t="s">
        <v>7962</v>
      </c>
      <c r="F1344" s="31">
        <v>16.649999999999999</v>
      </c>
      <c r="G1344" s="31">
        <v>623.90319999999997</v>
      </c>
      <c r="H1344" s="31">
        <v>0</v>
      </c>
      <c r="I1344" s="31">
        <v>0</v>
      </c>
      <c r="J1344" s="31">
        <v>0</v>
      </c>
      <c r="K1344" s="31">
        <v>0</v>
      </c>
      <c r="L1344" s="31">
        <v>0</v>
      </c>
      <c r="M1344" s="31">
        <v>624</v>
      </c>
    </row>
    <row r="1345" spans="1:13" x14ac:dyDescent="0.25">
      <c r="A1345" t="s">
        <v>16502</v>
      </c>
      <c r="F1345" s="31">
        <v>619.70999999999992</v>
      </c>
      <c r="G1345" s="31">
        <v>25313.303699999997</v>
      </c>
      <c r="H1345" s="31">
        <v>0</v>
      </c>
      <c r="I1345" s="31">
        <v>0</v>
      </c>
      <c r="J1345" s="31">
        <v>0</v>
      </c>
      <c r="K1345" s="31">
        <v>0</v>
      </c>
      <c r="L1345" s="31">
        <v>8600.5500000000029</v>
      </c>
      <c r="M1345" s="31">
        <v>16713</v>
      </c>
    </row>
    <row r="1346" spans="1:13" x14ac:dyDescent="0.25">
      <c r="A1346">
        <v>20060017</v>
      </c>
      <c r="B1346" t="s">
        <v>17</v>
      </c>
      <c r="C1346" t="s">
        <v>12680</v>
      </c>
      <c r="D1346" t="s">
        <v>12785</v>
      </c>
      <c r="E1346" t="s">
        <v>6927</v>
      </c>
      <c r="F1346" s="31">
        <v>7.41</v>
      </c>
      <c r="G1346" s="31">
        <v>285.64420000000007</v>
      </c>
      <c r="H1346" s="31">
        <v>0</v>
      </c>
      <c r="I1346" s="31">
        <v>0</v>
      </c>
      <c r="J1346" s="31">
        <v>0</v>
      </c>
      <c r="K1346" s="31">
        <v>0</v>
      </c>
      <c r="L1346" s="31">
        <v>126.86000000000786</v>
      </c>
      <c r="M1346" s="31">
        <v>159</v>
      </c>
    </row>
    <row r="1347" spans="1:13" x14ac:dyDescent="0.25">
      <c r="A1347">
        <v>20060017</v>
      </c>
      <c r="B1347" t="s">
        <v>1</v>
      </c>
      <c r="C1347" t="s">
        <v>5212</v>
      </c>
      <c r="D1347" t="s">
        <v>5259</v>
      </c>
      <c r="E1347" t="s">
        <v>1676</v>
      </c>
      <c r="F1347" s="31">
        <v>107.82000000000001</v>
      </c>
      <c r="G1347" s="31">
        <v>4042.7213000000002</v>
      </c>
      <c r="H1347" s="31">
        <v>0</v>
      </c>
      <c r="I1347" s="31">
        <v>0</v>
      </c>
      <c r="J1347" s="31">
        <v>0</v>
      </c>
      <c r="K1347" s="31">
        <v>0</v>
      </c>
      <c r="L1347" s="31">
        <v>0</v>
      </c>
      <c r="M1347" s="31">
        <v>4043</v>
      </c>
    </row>
    <row r="1348" spans="1:13" x14ac:dyDescent="0.25">
      <c r="A1348">
        <v>20060017</v>
      </c>
      <c r="B1348" t="s">
        <v>18</v>
      </c>
      <c r="C1348" t="s">
        <v>9246</v>
      </c>
      <c r="D1348" t="s">
        <v>12658</v>
      </c>
      <c r="E1348" t="s">
        <v>1676</v>
      </c>
      <c r="F1348" s="31">
        <v>60.650000000000006</v>
      </c>
      <c r="G1348" s="31">
        <v>2291.1050999999998</v>
      </c>
      <c r="H1348" s="31">
        <v>0</v>
      </c>
      <c r="I1348" s="31">
        <v>0</v>
      </c>
      <c r="J1348" s="31">
        <v>0</v>
      </c>
      <c r="K1348" s="31">
        <v>0</v>
      </c>
      <c r="L1348" s="31">
        <v>0</v>
      </c>
      <c r="M1348" s="31">
        <v>2291</v>
      </c>
    </row>
    <row r="1349" spans="1:13" x14ac:dyDescent="0.25">
      <c r="A1349">
        <v>20060017</v>
      </c>
      <c r="B1349" t="s">
        <v>19</v>
      </c>
      <c r="C1349" t="s">
        <v>12637</v>
      </c>
      <c r="D1349" t="s">
        <v>12659</v>
      </c>
      <c r="E1349" t="s">
        <v>5250</v>
      </c>
      <c r="F1349" s="31">
        <v>41.9</v>
      </c>
      <c r="G1349" s="31">
        <v>2088.0567000000001</v>
      </c>
      <c r="H1349" s="31">
        <v>0</v>
      </c>
      <c r="I1349" s="31">
        <v>0</v>
      </c>
      <c r="J1349" s="31">
        <v>0</v>
      </c>
      <c r="K1349" s="31">
        <v>0</v>
      </c>
      <c r="L1349" s="31">
        <v>0</v>
      </c>
      <c r="M1349" s="31">
        <v>2088</v>
      </c>
    </row>
    <row r="1350" spans="1:13" x14ac:dyDescent="0.25">
      <c r="A1350">
        <v>20060017</v>
      </c>
      <c r="B1350" t="s">
        <v>20</v>
      </c>
      <c r="C1350" t="s">
        <v>13606</v>
      </c>
      <c r="D1350" t="s">
        <v>7673</v>
      </c>
      <c r="E1350" t="s">
        <v>1676</v>
      </c>
      <c r="F1350" s="31">
        <v>129.43</v>
      </c>
      <c r="G1350" s="31">
        <v>5408.9064999999991</v>
      </c>
      <c r="H1350" s="31">
        <v>0</v>
      </c>
      <c r="I1350" s="31">
        <v>0</v>
      </c>
      <c r="J1350" s="31">
        <v>0</v>
      </c>
      <c r="K1350" s="31">
        <v>0</v>
      </c>
      <c r="L1350" s="31">
        <v>0</v>
      </c>
      <c r="M1350" s="31">
        <v>5409</v>
      </c>
    </row>
    <row r="1351" spans="1:13" x14ac:dyDescent="0.25">
      <c r="A1351">
        <v>20060017</v>
      </c>
      <c r="B1351" t="s">
        <v>21</v>
      </c>
      <c r="C1351" t="s">
        <v>1035</v>
      </c>
      <c r="D1351" t="s">
        <v>12661</v>
      </c>
      <c r="E1351" t="s">
        <v>4452</v>
      </c>
      <c r="F1351" s="31">
        <v>67.790000000000006</v>
      </c>
      <c r="G1351" s="31">
        <v>3399.8423999999995</v>
      </c>
      <c r="H1351" s="31">
        <v>0</v>
      </c>
      <c r="I1351" s="31">
        <v>0</v>
      </c>
      <c r="J1351" s="31">
        <v>0</v>
      </c>
      <c r="K1351" s="31">
        <v>0</v>
      </c>
      <c r="L1351" s="31">
        <v>0</v>
      </c>
      <c r="M1351" s="31">
        <v>3400</v>
      </c>
    </row>
    <row r="1352" spans="1:13" x14ac:dyDescent="0.25">
      <c r="A1352">
        <v>20060017</v>
      </c>
      <c r="B1352" t="s">
        <v>40</v>
      </c>
      <c r="C1352" t="s">
        <v>12738</v>
      </c>
      <c r="D1352" t="s">
        <v>12787</v>
      </c>
      <c r="E1352" t="s">
        <v>4452</v>
      </c>
      <c r="F1352" s="31">
        <v>23.8</v>
      </c>
      <c r="G1352" s="31">
        <v>1467.1048000000001</v>
      </c>
      <c r="H1352" s="31">
        <v>0</v>
      </c>
      <c r="I1352" s="31">
        <v>0</v>
      </c>
      <c r="J1352" s="31">
        <v>0</v>
      </c>
      <c r="K1352" s="31">
        <v>0</v>
      </c>
      <c r="L1352" s="31">
        <v>0</v>
      </c>
      <c r="M1352" s="31">
        <v>1467</v>
      </c>
    </row>
    <row r="1353" spans="1:13" x14ac:dyDescent="0.25">
      <c r="A1353">
        <v>20060017</v>
      </c>
      <c r="B1353" t="s">
        <v>23</v>
      </c>
      <c r="C1353" t="s">
        <v>13722</v>
      </c>
      <c r="D1353" t="s">
        <v>13749</v>
      </c>
      <c r="E1353" t="s">
        <v>1676</v>
      </c>
      <c r="F1353" s="31">
        <v>10.389999999999999</v>
      </c>
      <c r="G1353" s="31">
        <v>686.46800000000007</v>
      </c>
      <c r="H1353" s="31">
        <v>0</v>
      </c>
      <c r="I1353" s="31">
        <v>0</v>
      </c>
      <c r="J1353" s="31">
        <v>0</v>
      </c>
      <c r="K1353" s="31">
        <v>0</v>
      </c>
      <c r="L1353" s="31">
        <v>0</v>
      </c>
      <c r="M1353" s="31">
        <v>686</v>
      </c>
    </row>
    <row r="1354" spans="1:13" x14ac:dyDescent="0.25">
      <c r="A1354">
        <v>20060017</v>
      </c>
      <c r="B1354" t="s">
        <v>24</v>
      </c>
      <c r="C1354" t="s">
        <v>12927</v>
      </c>
      <c r="D1354" t="s">
        <v>12949</v>
      </c>
      <c r="E1354" t="s">
        <v>1676</v>
      </c>
      <c r="F1354" s="31">
        <v>9.19</v>
      </c>
      <c r="G1354" s="31">
        <v>394.71170000000001</v>
      </c>
      <c r="H1354" s="31">
        <v>0</v>
      </c>
      <c r="I1354" s="31">
        <v>0</v>
      </c>
      <c r="J1354" s="31">
        <v>0</v>
      </c>
      <c r="K1354" s="31">
        <v>0</v>
      </c>
      <c r="L1354" s="31">
        <v>0</v>
      </c>
      <c r="M1354" s="31">
        <v>395</v>
      </c>
    </row>
    <row r="1355" spans="1:13" x14ac:dyDescent="0.25">
      <c r="A1355">
        <v>20060017</v>
      </c>
      <c r="B1355" t="s">
        <v>3</v>
      </c>
      <c r="C1355" t="s">
        <v>559</v>
      </c>
      <c r="D1355" t="s">
        <v>7675</v>
      </c>
      <c r="E1355" t="s">
        <v>275</v>
      </c>
      <c r="F1355" s="31">
        <v>29.71</v>
      </c>
      <c r="G1355" s="31">
        <v>1323.5843</v>
      </c>
      <c r="H1355" s="31">
        <v>0</v>
      </c>
      <c r="I1355" s="31">
        <v>0</v>
      </c>
      <c r="J1355" s="31">
        <v>0</v>
      </c>
      <c r="K1355" s="31">
        <v>0</v>
      </c>
      <c r="L1355" s="31">
        <v>0</v>
      </c>
      <c r="M1355" s="31">
        <v>1324</v>
      </c>
    </row>
    <row r="1356" spans="1:13" x14ac:dyDescent="0.25">
      <c r="A1356">
        <v>20060017</v>
      </c>
      <c r="B1356" t="s">
        <v>4</v>
      </c>
      <c r="C1356" t="s">
        <v>5723</v>
      </c>
      <c r="D1356" t="s">
        <v>8849</v>
      </c>
      <c r="E1356" t="s">
        <v>5252</v>
      </c>
      <c r="F1356" s="31">
        <v>69.66</v>
      </c>
      <c r="G1356" s="31">
        <v>2529.9866000000002</v>
      </c>
      <c r="H1356" s="31">
        <v>0</v>
      </c>
      <c r="I1356" s="31">
        <v>0</v>
      </c>
      <c r="J1356" s="31">
        <v>0</v>
      </c>
      <c r="K1356" s="31">
        <v>0</v>
      </c>
      <c r="L1356" s="31">
        <v>0</v>
      </c>
      <c r="M1356" s="31">
        <v>2530</v>
      </c>
    </row>
    <row r="1357" spans="1:13" x14ac:dyDescent="0.25">
      <c r="A1357">
        <v>20060017</v>
      </c>
      <c r="B1357" t="s">
        <v>28</v>
      </c>
      <c r="C1357" t="s">
        <v>7127</v>
      </c>
      <c r="D1357" t="s">
        <v>13325</v>
      </c>
      <c r="E1357" t="s">
        <v>1676</v>
      </c>
      <c r="F1357" s="31">
        <v>14.829999999999998</v>
      </c>
      <c r="G1357" s="31">
        <v>649.25170000000003</v>
      </c>
      <c r="H1357" s="31">
        <v>0</v>
      </c>
      <c r="I1357" s="31">
        <v>0</v>
      </c>
      <c r="J1357" s="31">
        <v>0</v>
      </c>
      <c r="K1357" s="31">
        <v>0</v>
      </c>
      <c r="L1357" s="31">
        <v>0</v>
      </c>
      <c r="M1357" s="31">
        <v>649</v>
      </c>
    </row>
    <row r="1358" spans="1:13" x14ac:dyDescent="0.25">
      <c r="A1358">
        <v>20060017</v>
      </c>
      <c r="B1358" t="s">
        <v>37</v>
      </c>
      <c r="C1358" t="s">
        <v>810</v>
      </c>
      <c r="D1358" t="s">
        <v>14169</v>
      </c>
      <c r="E1358" t="s">
        <v>1676</v>
      </c>
      <c r="F1358" s="31">
        <v>64.650000000000006</v>
      </c>
      <c r="G1358" s="31">
        <v>2537.0700000000002</v>
      </c>
      <c r="H1358" s="31">
        <v>0</v>
      </c>
      <c r="I1358" s="31">
        <v>0</v>
      </c>
      <c r="J1358" s="31">
        <v>0</v>
      </c>
      <c r="K1358" s="31">
        <v>0</v>
      </c>
      <c r="L1358" s="31">
        <v>0</v>
      </c>
      <c r="M1358" s="31">
        <v>2537</v>
      </c>
    </row>
    <row r="1359" spans="1:13" x14ac:dyDescent="0.25">
      <c r="A1359">
        <v>20060017</v>
      </c>
      <c r="B1359" t="s">
        <v>38</v>
      </c>
      <c r="C1359" t="s">
        <v>12961</v>
      </c>
      <c r="D1359" t="s">
        <v>14170</v>
      </c>
      <c r="E1359" t="s">
        <v>5250</v>
      </c>
      <c r="F1359" s="31">
        <v>1.89</v>
      </c>
      <c r="G1359" s="31">
        <v>83.632499999999993</v>
      </c>
      <c r="H1359" s="31">
        <v>0</v>
      </c>
      <c r="I1359" s="31">
        <v>0</v>
      </c>
      <c r="J1359" s="31">
        <v>0</v>
      </c>
      <c r="K1359" s="31">
        <v>0</v>
      </c>
      <c r="L1359" s="31">
        <v>0</v>
      </c>
      <c r="M1359" s="31">
        <v>84</v>
      </c>
    </row>
    <row r="1360" spans="1:13" x14ac:dyDescent="0.25">
      <c r="A1360">
        <v>20060017</v>
      </c>
      <c r="B1360" t="s">
        <v>39</v>
      </c>
      <c r="C1360" t="s">
        <v>7046</v>
      </c>
      <c r="D1360" t="s">
        <v>14465</v>
      </c>
      <c r="E1360" t="s">
        <v>1676</v>
      </c>
      <c r="F1360" s="31">
        <v>16.349999999999998</v>
      </c>
      <c r="G1360" s="31">
        <v>804.70129999999995</v>
      </c>
      <c r="H1360" s="31">
        <v>0</v>
      </c>
      <c r="I1360" s="31">
        <v>0</v>
      </c>
      <c r="J1360" s="31">
        <v>0</v>
      </c>
      <c r="K1360" s="31">
        <v>0</v>
      </c>
      <c r="L1360" s="31">
        <v>0</v>
      </c>
      <c r="M1360" s="31">
        <v>805</v>
      </c>
    </row>
    <row r="1361" spans="1:13" x14ac:dyDescent="0.25">
      <c r="A1361">
        <v>20060017</v>
      </c>
      <c r="B1361" t="s">
        <v>6</v>
      </c>
      <c r="C1361" t="s">
        <v>15517</v>
      </c>
      <c r="D1361" t="s">
        <v>15577</v>
      </c>
      <c r="E1361" t="s">
        <v>1676</v>
      </c>
      <c r="F1361" s="31">
        <v>20.330000000000002</v>
      </c>
      <c r="G1361" s="31">
        <v>945.01610000000005</v>
      </c>
      <c r="H1361" s="31">
        <v>0</v>
      </c>
      <c r="I1361" s="31">
        <v>0</v>
      </c>
      <c r="J1361" s="31">
        <v>0</v>
      </c>
      <c r="K1361" s="31">
        <v>0</v>
      </c>
      <c r="L1361" s="31">
        <v>0</v>
      </c>
      <c r="M1361" s="31">
        <v>945</v>
      </c>
    </row>
    <row r="1362" spans="1:13" x14ac:dyDescent="0.25">
      <c r="A1362">
        <v>20060017</v>
      </c>
      <c r="B1362" t="s">
        <v>30</v>
      </c>
      <c r="C1362" t="s">
        <v>15333</v>
      </c>
      <c r="D1362" t="s">
        <v>15874</v>
      </c>
      <c r="E1362" t="s">
        <v>5252</v>
      </c>
      <c r="F1362" s="31">
        <v>22.169999999999998</v>
      </c>
      <c r="G1362" s="31">
        <v>767.95489999999995</v>
      </c>
      <c r="H1362" s="31">
        <v>0</v>
      </c>
      <c r="I1362" s="31">
        <v>0</v>
      </c>
      <c r="J1362" s="31">
        <v>0</v>
      </c>
      <c r="K1362" s="31">
        <v>0</v>
      </c>
      <c r="L1362" s="31">
        <v>0</v>
      </c>
      <c r="M1362" s="31">
        <v>768</v>
      </c>
    </row>
    <row r="1363" spans="1:13" x14ac:dyDescent="0.25">
      <c r="A1363">
        <v>20060017</v>
      </c>
      <c r="B1363" t="s">
        <v>31</v>
      </c>
      <c r="C1363" t="s">
        <v>6613</v>
      </c>
      <c r="D1363" t="s">
        <v>6643</v>
      </c>
      <c r="E1363" t="s">
        <v>1676</v>
      </c>
      <c r="F1363" s="31">
        <v>37.39</v>
      </c>
      <c r="G1363" s="31">
        <v>1842.6865000000003</v>
      </c>
      <c r="H1363" s="31">
        <v>0</v>
      </c>
      <c r="I1363" s="31">
        <v>0</v>
      </c>
      <c r="J1363" s="31">
        <v>0</v>
      </c>
      <c r="K1363" s="31">
        <v>0</v>
      </c>
      <c r="L1363" s="31">
        <v>0</v>
      </c>
      <c r="M1363" s="31">
        <v>1843</v>
      </c>
    </row>
    <row r="1364" spans="1:13" x14ac:dyDescent="0.25">
      <c r="A1364">
        <v>20060017</v>
      </c>
      <c r="B1364" t="s">
        <v>7</v>
      </c>
      <c r="C1364" t="s">
        <v>16221</v>
      </c>
      <c r="D1364" t="s">
        <v>16250</v>
      </c>
      <c r="E1364" t="s">
        <v>1676</v>
      </c>
      <c r="F1364" s="31">
        <v>40.06</v>
      </c>
      <c r="G1364" s="31">
        <v>2308.2806999999998</v>
      </c>
      <c r="H1364" s="31">
        <v>0</v>
      </c>
      <c r="I1364" s="31">
        <v>0</v>
      </c>
      <c r="J1364" s="31">
        <v>0</v>
      </c>
      <c r="K1364" s="31">
        <v>0</v>
      </c>
      <c r="L1364" s="31">
        <v>0</v>
      </c>
      <c r="M1364" s="31">
        <v>2308</v>
      </c>
    </row>
    <row r="1365" spans="1:13" x14ac:dyDescent="0.25">
      <c r="A1365">
        <v>20060017</v>
      </c>
      <c r="B1365" t="s">
        <v>422</v>
      </c>
      <c r="C1365" t="s">
        <v>16222</v>
      </c>
      <c r="D1365" t="s">
        <v>16251</v>
      </c>
      <c r="E1365" t="s">
        <v>1676</v>
      </c>
      <c r="F1365" s="31">
        <v>15.66</v>
      </c>
      <c r="G1365" s="31">
        <v>803.51340000000005</v>
      </c>
      <c r="H1365" s="31">
        <v>0</v>
      </c>
      <c r="I1365" s="31">
        <v>0</v>
      </c>
      <c r="J1365" s="31">
        <v>0</v>
      </c>
      <c r="K1365" s="31">
        <v>0</v>
      </c>
      <c r="L1365" s="31">
        <v>0</v>
      </c>
      <c r="M1365" s="31">
        <v>804</v>
      </c>
    </row>
    <row r="1366" spans="1:13" x14ac:dyDescent="0.25">
      <c r="A1366">
        <v>20060017</v>
      </c>
      <c r="B1366" t="s">
        <v>8</v>
      </c>
      <c r="C1366">
        <v>0</v>
      </c>
      <c r="D1366">
        <v>0</v>
      </c>
      <c r="E1366">
        <v>0</v>
      </c>
      <c r="F1366" s="31">
        <v>13.930000000000001</v>
      </c>
      <c r="G1366" s="31">
        <v>483.8329</v>
      </c>
      <c r="H1366" s="31">
        <v>0</v>
      </c>
      <c r="I1366" s="31">
        <v>0</v>
      </c>
      <c r="J1366" s="31">
        <v>0</v>
      </c>
      <c r="K1366" s="31">
        <v>0</v>
      </c>
      <c r="L1366" s="31">
        <v>0</v>
      </c>
      <c r="M1366" s="31">
        <v>484</v>
      </c>
    </row>
    <row r="1367" spans="1:13" x14ac:dyDescent="0.25">
      <c r="A1367">
        <v>20060017</v>
      </c>
      <c r="B1367" t="s">
        <v>32</v>
      </c>
      <c r="C1367">
        <v>0</v>
      </c>
      <c r="D1367">
        <v>0</v>
      </c>
      <c r="E1367">
        <v>0</v>
      </c>
      <c r="F1367" s="31">
        <v>1.49</v>
      </c>
      <c r="G1367" s="31">
        <v>73.650700000000001</v>
      </c>
      <c r="H1367" s="31">
        <v>0</v>
      </c>
      <c r="I1367" s="31">
        <v>0</v>
      </c>
      <c r="J1367" s="31">
        <v>0</v>
      </c>
      <c r="K1367" s="31">
        <v>0</v>
      </c>
      <c r="L1367" s="31">
        <v>0</v>
      </c>
      <c r="M1367" s="31">
        <v>74</v>
      </c>
    </row>
    <row r="1368" spans="1:13" x14ac:dyDescent="0.25">
      <c r="A1368" t="s">
        <v>16503</v>
      </c>
      <c r="F1368" s="31">
        <v>806.5</v>
      </c>
      <c r="G1368" s="31">
        <v>35217.722300000009</v>
      </c>
      <c r="H1368" s="31">
        <v>0</v>
      </c>
      <c r="I1368" s="31">
        <v>0</v>
      </c>
      <c r="J1368" s="31">
        <v>0</v>
      </c>
      <c r="K1368" s="31">
        <v>0</v>
      </c>
      <c r="L1368" s="31">
        <v>126.86000000000786</v>
      </c>
      <c r="M1368" s="31">
        <v>35093</v>
      </c>
    </row>
    <row r="1369" spans="1:13" x14ac:dyDescent="0.25">
      <c r="A1369">
        <v>20080043</v>
      </c>
      <c r="B1369" t="s">
        <v>17</v>
      </c>
      <c r="C1369" t="s">
        <v>12757</v>
      </c>
      <c r="D1369" t="s">
        <v>12810</v>
      </c>
      <c r="E1369" t="s">
        <v>8122</v>
      </c>
      <c r="F1369" s="31">
        <v>263.84999999999997</v>
      </c>
      <c r="G1369" s="31">
        <v>10607.253500000001</v>
      </c>
      <c r="H1369" s="31">
        <v>0</v>
      </c>
      <c r="I1369" s="31">
        <v>0</v>
      </c>
      <c r="J1369" s="31">
        <v>0</v>
      </c>
      <c r="K1369" s="31">
        <v>0</v>
      </c>
      <c r="L1369" s="31">
        <v>708.80999999999767</v>
      </c>
      <c r="M1369" s="31">
        <v>9898</v>
      </c>
    </row>
    <row r="1370" spans="1:13" x14ac:dyDescent="0.25">
      <c r="A1370">
        <v>20080043</v>
      </c>
      <c r="B1370" t="s">
        <v>0</v>
      </c>
      <c r="C1370" t="s">
        <v>5459</v>
      </c>
      <c r="D1370" t="s">
        <v>13433</v>
      </c>
      <c r="E1370" t="s">
        <v>5245</v>
      </c>
      <c r="F1370" s="31">
        <v>27.5</v>
      </c>
      <c r="G1370" s="31">
        <v>1110.5048999999999</v>
      </c>
      <c r="H1370" s="31">
        <v>0</v>
      </c>
      <c r="I1370" s="31">
        <v>0</v>
      </c>
      <c r="J1370" s="31">
        <v>0</v>
      </c>
      <c r="K1370" s="31">
        <v>0</v>
      </c>
      <c r="L1370" s="31">
        <v>0</v>
      </c>
      <c r="M1370" s="31">
        <v>1111</v>
      </c>
    </row>
    <row r="1371" spans="1:13" x14ac:dyDescent="0.25">
      <c r="A1371">
        <v>20080043</v>
      </c>
      <c r="B1371" t="s">
        <v>1</v>
      </c>
      <c r="C1371" t="s">
        <v>13405</v>
      </c>
      <c r="D1371" t="s">
        <v>13434</v>
      </c>
      <c r="E1371" t="s">
        <v>8439</v>
      </c>
      <c r="F1371" s="31">
        <v>133.6</v>
      </c>
      <c r="G1371" s="31">
        <v>5166.5154000000002</v>
      </c>
      <c r="H1371" s="31">
        <v>0</v>
      </c>
      <c r="I1371" s="31">
        <v>0</v>
      </c>
      <c r="J1371" s="31">
        <v>0</v>
      </c>
      <c r="K1371" s="31">
        <v>0</v>
      </c>
      <c r="L1371" s="31">
        <v>0</v>
      </c>
      <c r="M1371" s="31">
        <v>5167</v>
      </c>
    </row>
    <row r="1372" spans="1:13" x14ac:dyDescent="0.25">
      <c r="A1372">
        <v>20080043</v>
      </c>
      <c r="B1372" t="s">
        <v>41</v>
      </c>
      <c r="C1372" t="s">
        <v>13407</v>
      </c>
      <c r="D1372" t="s">
        <v>13437</v>
      </c>
      <c r="E1372" t="s">
        <v>7819</v>
      </c>
      <c r="F1372" s="31">
        <v>20.099999999999998</v>
      </c>
      <c r="G1372" s="31">
        <v>721.81020000000001</v>
      </c>
      <c r="H1372" s="31">
        <v>0</v>
      </c>
      <c r="I1372" s="31">
        <v>0</v>
      </c>
      <c r="J1372" s="31">
        <v>0</v>
      </c>
      <c r="K1372" s="31">
        <v>0</v>
      </c>
      <c r="L1372" s="31">
        <v>0</v>
      </c>
      <c r="M1372" s="31">
        <v>722</v>
      </c>
    </row>
    <row r="1373" spans="1:13" x14ac:dyDescent="0.25">
      <c r="A1373">
        <v>20080043</v>
      </c>
      <c r="B1373" t="s">
        <v>22</v>
      </c>
      <c r="C1373" t="s">
        <v>9393</v>
      </c>
      <c r="D1373" t="s">
        <v>15937</v>
      </c>
      <c r="E1373" t="s">
        <v>5245</v>
      </c>
      <c r="F1373" s="31">
        <v>10.76</v>
      </c>
      <c r="G1373" s="31">
        <v>718.73669999999993</v>
      </c>
      <c r="H1373" s="31">
        <v>0</v>
      </c>
      <c r="I1373" s="31">
        <v>0</v>
      </c>
      <c r="J1373" s="31">
        <v>0</v>
      </c>
      <c r="K1373" s="31">
        <v>0</v>
      </c>
      <c r="L1373" s="31">
        <v>0</v>
      </c>
      <c r="M1373" s="31">
        <v>719</v>
      </c>
    </row>
    <row r="1374" spans="1:13" x14ac:dyDescent="0.25">
      <c r="A1374">
        <v>20080043</v>
      </c>
      <c r="B1374" t="s">
        <v>40</v>
      </c>
      <c r="C1374" t="s">
        <v>16038</v>
      </c>
      <c r="D1374" t="s">
        <v>16057</v>
      </c>
      <c r="E1374" t="s">
        <v>7819</v>
      </c>
      <c r="F1374" s="31">
        <v>72.44</v>
      </c>
      <c r="G1374" s="31">
        <v>3363.1555999999996</v>
      </c>
      <c r="H1374" s="31">
        <v>0</v>
      </c>
      <c r="I1374" s="31">
        <v>0</v>
      </c>
      <c r="J1374" s="31">
        <v>0</v>
      </c>
      <c r="K1374" s="31">
        <v>0</v>
      </c>
      <c r="L1374" s="31">
        <v>0</v>
      </c>
      <c r="M1374" s="31">
        <v>3363</v>
      </c>
    </row>
    <row r="1375" spans="1:13" x14ac:dyDescent="0.25">
      <c r="A1375" t="s">
        <v>16504</v>
      </c>
      <c r="F1375" s="31">
        <v>528.25</v>
      </c>
      <c r="G1375" s="31">
        <v>21687.976300000002</v>
      </c>
      <c r="H1375" s="31">
        <v>0</v>
      </c>
      <c r="I1375" s="31">
        <v>0</v>
      </c>
      <c r="J1375" s="31">
        <v>0</v>
      </c>
      <c r="K1375" s="31">
        <v>0</v>
      </c>
      <c r="L1375" s="31">
        <v>708.80999999999767</v>
      </c>
      <c r="M1375" s="31">
        <v>20980</v>
      </c>
    </row>
    <row r="1376" spans="1:13" x14ac:dyDescent="0.25">
      <c r="A1376">
        <v>20010059</v>
      </c>
      <c r="B1376" t="s">
        <v>17</v>
      </c>
      <c r="C1376" t="s">
        <v>13176</v>
      </c>
      <c r="D1376" t="s">
        <v>13219</v>
      </c>
      <c r="E1376" t="s">
        <v>429</v>
      </c>
      <c r="F1376" s="31">
        <v>130.94999999999999</v>
      </c>
      <c r="G1376" s="31">
        <v>5595.9372999999996</v>
      </c>
      <c r="H1376" s="31">
        <v>0</v>
      </c>
      <c r="I1376" s="31">
        <v>0</v>
      </c>
      <c r="J1376" s="31">
        <v>0</v>
      </c>
      <c r="K1376" s="31">
        <v>0</v>
      </c>
      <c r="L1376" s="31">
        <v>622.27000000000044</v>
      </c>
      <c r="M1376" s="31">
        <v>4974</v>
      </c>
    </row>
    <row r="1377" spans="1:13" x14ac:dyDescent="0.25">
      <c r="A1377">
        <v>20010059</v>
      </c>
      <c r="B1377" t="s">
        <v>0</v>
      </c>
      <c r="C1377" t="s">
        <v>13298</v>
      </c>
      <c r="D1377" t="s">
        <v>13320</v>
      </c>
      <c r="E1377" t="s">
        <v>467</v>
      </c>
      <c r="F1377" s="31">
        <v>24.74</v>
      </c>
      <c r="G1377" s="31">
        <v>1170.8134</v>
      </c>
      <c r="H1377" s="31">
        <v>0</v>
      </c>
      <c r="I1377" s="31">
        <v>0</v>
      </c>
      <c r="J1377" s="31">
        <v>0</v>
      </c>
      <c r="K1377" s="31">
        <v>0</v>
      </c>
      <c r="L1377" s="31">
        <v>0</v>
      </c>
      <c r="M1377" s="31">
        <v>1171</v>
      </c>
    </row>
    <row r="1378" spans="1:13" x14ac:dyDescent="0.25">
      <c r="A1378" t="s">
        <v>16505</v>
      </c>
      <c r="F1378" s="31">
        <v>155.69</v>
      </c>
      <c r="G1378" s="31">
        <v>6766.7506999999996</v>
      </c>
      <c r="H1378" s="31">
        <v>0</v>
      </c>
      <c r="I1378" s="31">
        <v>0</v>
      </c>
      <c r="J1378" s="31">
        <v>0</v>
      </c>
      <c r="K1378" s="31">
        <v>0</v>
      </c>
      <c r="L1378" s="31">
        <v>622.27000000000044</v>
      </c>
      <c r="M1378" s="31">
        <v>6145</v>
      </c>
    </row>
    <row r="1379" spans="1:13" x14ac:dyDescent="0.25">
      <c r="A1379">
        <v>20070023</v>
      </c>
      <c r="B1379" t="s">
        <v>18</v>
      </c>
      <c r="C1379" t="s">
        <v>12922</v>
      </c>
      <c r="D1379" t="s">
        <v>13562</v>
      </c>
      <c r="E1379" t="s">
        <v>1048</v>
      </c>
      <c r="F1379" s="31">
        <v>47.879999999999995</v>
      </c>
      <c r="G1379" s="31">
        <v>1967.1368</v>
      </c>
      <c r="H1379" s="31">
        <v>0</v>
      </c>
      <c r="I1379" s="31">
        <v>0</v>
      </c>
      <c r="J1379" s="31">
        <v>0</v>
      </c>
      <c r="K1379" s="31">
        <v>0</v>
      </c>
      <c r="L1379" s="31">
        <v>0</v>
      </c>
      <c r="M1379" s="31">
        <v>1967</v>
      </c>
    </row>
    <row r="1380" spans="1:13" x14ac:dyDescent="0.25">
      <c r="A1380">
        <v>20070023</v>
      </c>
      <c r="B1380" t="s">
        <v>19</v>
      </c>
      <c r="C1380" t="s">
        <v>670</v>
      </c>
      <c r="D1380" t="s">
        <v>14090</v>
      </c>
      <c r="E1380" t="s">
        <v>2021</v>
      </c>
      <c r="F1380" s="31">
        <v>81</v>
      </c>
      <c r="G1380" s="31">
        <v>3493.5662000000007</v>
      </c>
      <c r="H1380" s="31">
        <v>0</v>
      </c>
      <c r="I1380" s="31">
        <v>0</v>
      </c>
      <c r="J1380" s="31">
        <v>0</v>
      </c>
      <c r="K1380" s="31">
        <v>0</v>
      </c>
      <c r="L1380" s="31">
        <v>0</v>
      </c>
      <c r="M1380" s="31">
        <v>3494</v>
      </c>
    </row>
    <row r="1381" spans="1:13" x14ac:dyDescent="0.25">
      <c r="A1381">
        <v>20070023</v>
      </c>
      <c r="B1381" t="s">
        <v>40</v>
      </c>
      <c r="C1381" t="s">
        <v>5754</v>
      </c>
      <c r="D1381" t="s">
        <v>14246</v>
      </c>
      <c r="E1381" t="s">
        <v>1048</v>
      </c>
      <c r="F1381" s="31">
        <v>45.300000000000004</v>
      </c>
      <c r="G1381" s="31">
        <v>1929.6996000000004</v>
      </c>
      <c r="H1381" s="31">
        <v>0</v>
      </c>
      <c r="I1381" s="31">
        <v>0</v>
      </c>
      <c r="J1381" s="31">
        <v>0</v>
      </c>
      <c r="K1381" s="31">
        <v>0</v>
      </c>
      <c r="L1381" s="31">
        <v>0</v>
      </c>
      <c r="M1381" s="31">
        <v>1930</v>
      </c>
    </row>
    <row r="1382" spans="1:13" x14ac:dyDescent="0.25">
      <c r="A1382" t="s">
        <v>16506</v>
      </c>
      <c r="F1382" s="31">
        <v>174.18</v>
      </c>
      <c r="G1382" s="31">
        <v>7390.4026000000013</v>
      </c>
      <c r="H1382" s="31">
        <v>0</v>
      </c>
      <c r="I1382" s="31">
        <v>0</v>
      </c>
      <c r="J1382" s="31">
        <v>0</v>
      </c>
      <c r="K1382" s="31">
        <v>0</v>
      </c>
      <c r="L1382" s="31">
        <v>0</v>
      </c>
      <c r="M1382" s="31">
        <v>7391</v>
      </c>
    </row>
    <row r="1383" spans="1:13" x14ac:dyDescent="0.25">
      <c r="A1383">
        <v>20090023</v>
      </c>
      <c r="B1383" t="s">
        <v>17</v>
      </c>
      <c r="C1383" t="s">
        <v>13288</v>
      </c>
      <c r="D1383" t="s">
        <v>13289</v>
      </c>
      <c r="E1383" t="s">
        <v>11380</v>
      </c>
      <c r="F1383" s="31">
        <v>740.17000000000007</v>
      </c>
      <c r="G1383" s="31">
        <v>32662.759200000004</v>
      </c>
      <c r="H1383" s="31">
        <v>0</v>
      </c>
      <c r="I1383" s="31">
        <v>0</v>
      </c>
      <c r="J1383" s="31">
        <v>0</v>
      </c>
      <c r="K1383" s="31">
        <v>0</v>
      </c>
      <c r="L1383" s="31">
        <v>280.69999999999709</v>
      </c>
      <c r="M1383" s="31">
        <v>32382</v>
      </c>
    </row>
    <row r="1384" spans="1:13" x14ac:dyDescent="0.25">
      <c r="A1384">
        <v>20090023</v>
      </c>
      <c r="B1384" t="s">
        <v>0</v>
      </c>
      <c r="C1384" t="s">
        <v>13724</v>
      </c>
      <c r="D1384" t="s">
        <v>13752</v>
      </c>
      <c r="E1384" t="s">
        <v>11381</v>
      </c>
      <c r="F1384" s="31">
        <v>2</v>
      </c>
      <c r="G1384" s="31">
        <v>73.760000000000005</v>
      </c>
      <c r="H1384" s="31">
        <v>0</v>
      </c>
      <c r="I1384" s="31">
        <v>0</v>
      </c>
      <c r="J1384" s="31">
        <v>0</v>
      </c>
      <c r="K1384" s="31">
        <v>0</v>
      </c>
      <c r="L1384" s="31">
        <v>0</v>
      </c>
      <c r="M1384" s="31">
        <v>74</v>
      </c>
    </row>
    <row r="1385" spans="1:13" x14ac:dyDescent="0.25">
      <c r="A1385" t="s">
        <v>16507</v>
      </c>
      <c r="F1385" s="31">
        <v>742.17000000000007</v>
      </c>
      <c r="G1385" s="31">
        <v>32736.519200000002</v>
      </c>
      <c r="H1385" s="31">
        <v>0</v>
      </c>
      <c r="I1385" s="31">
        <v>0</v>
      </c>
      <c r="J1385" s="31">
        <v>0</v>
      </c>
      <c r="K1385" s="31">
        <v>0</v>
      </c>
      <c r="L1385" s="31">
        <v>280.69999999999709</v>
      </c>
      <c r="M1385" s="31">
        <v>32456</v>
      </c>
    </row>
    <row r="1386" spans="1:13" x14ac:dyDescent="0.25">
      <c r="A1386">
        <v>20060019</v>
      </c>
      <c r="B1386" t="s">
        <v>17</v>
      </c>
      <c r="C1386" t="s">
        <v>7721</v>
      </c>
      <c r="D1386" t="s">
        <v>8420</v>
      </c>
      <c r="E1386" t="s">
        <v>5807</v>
      </c>
      <c r="F1386" s="31">
        <v>401.1</v>
      </c>
      <c r="G1386" s="31">
        <v>15170.898500000001</v>
      </c>
      <c r="H1386" s="31">
        <v>0</v>
      </c>
      <c r="I1386" s="31">
        <v>0</v>
      </c>
      <c r="J1386" s="31">
        <v>0</v>
      </c>
      <c r="K1386" s="31">
        <v>0</v>
      </c>
      <c r="L1386" s="31">
        <v>0</v>
      </c>
      <c r="M1386" s="31">
        <v>15171</v>
      </c>
    </row>
    <row r="1387" spans="1:13" x14ac:dyDescent="0.25">
      <c r="A1387">
        <v>20060019</v>
      </c>
      <c r="B1387" t="s">
        <v>1</v>
      </c>
      <c r="C1387" t="s">
        <v>7089</v>
      </c>
      <c r="D1387" t="s">
        <v>14545</v>
      </c>
      <c r="E1387" t="s">
        <v>5807</v>
      </c>
      <c r="F1387" s="31">
        <v>83.6</v>
      </c>
      <c r="G1387" s="31">
        <v>3841.2745000000004</v>
      </c>
      <c r="H1387" s="31">
        <v>0</v>
      </c>
      <c r="I1387" s="31">
        <v>0</v>
      </c>
      <c r="J1387" s="31">
        <v>0</v>
      </c>
      <c r="K1387" s="31">
        <v>0</v>
      </c>
      <c r="L1387" s="31">
        <v>0</v>
      </c>
      <c r="M1387" s="31">
        <v>3841</v>
      </c>
    </row>
    <row r="1388" spans="1:13" x14ac:dyDescent="0.25">
      <c r="A1388">
        <v>20060019</v>
      </c>
      <c r="B1388" t="s">
        <v>18</v>
      </c>
      <c r="C1388" t="s">
        <v>15172</v>
      </c>
      <c r="D1388" t="s">
        <v>15213</v>
      </c>
      <c r="E1388" t="s">
        <v>5807</v>
      </c>
      <c r="F1388" s="31">
        <v>266.87</v>
      </c>
      <c r="G1388" s="31">
        <v>10837.2613</v>
      </c>
      <c r="H1388" s="31">
        <v>0</v>
      </c>
      <c r="I1388" s="31">
        <v>0</v>
      </c>
      <c r="J1388" s="31">
        <v>0</v>
      </c>
      <c r="K1388" s="31">
        <v>0</v>
      </c>
      <c r="L1388" s="31">
        <v>0</v>
      </c>
      <c r="M1388" s="31">
        <v>10837</v>
      </c>
    </row>
    <row r="1389" spans="1:13" x14ac:dyDescent="0.25">
      <c r="A1389">
        <v>20060019</v>
      </c>
      <c r="B1389" t="s">
        <v>20</v>
      </c>
      <c r="C1389" t="s">
        <v>15518</v>
      </c>
      <c r="D1389" t="s">
        <v>15578</v>
      </c>
      <c r="E1389" t="s">
        <v>5807</v>
      </c>
      <c r="F1389" s="31">
        <v>128.62</v>
      </c>
      <c r="G1389" s="31">
        <v>5718.3195999999998</v>
      </c>
      <c r="H1389" s="31">
        <v>0</v>
      </c>
      <c r="I1389" s="31">
        <v>0</v>
      </c>
      <c r="J1389" s="31">
        <v>0</v>
      </c>
      <c r="K1389" s="31">
        <v>0</v>
      </c>
      <c r="L1389" s="31">
        <v>0</v>
      </c>
      <c r="M1389" s="31">
        <v>5718</v>
      </c>
    </row>
    <row r="1390" spans="1:13" x14ac:dyDescent="0.25">
      <c r="A1390" t="s">
        <v>16508</v>
      </c>
      <c r="F1390" s="31">
        <v>880.19</v>
      </c>
      <c r="G1390" s="31">
        <v>35567.753900000003</v>
      </c>
      <c r="H1390" s="31">
        <v>0</v>
      </c>
      <c r="I1390" s="31">
        <v>0</v>
      </c>
      <c r="J1390" s="31">
        <v>0</v>
      </c>
      <c r="K1390" s="31">
        <v>0</v>
      </c>
      <c r="L1390" s="31">
        <v>0</v>
      </c>
      <c r="M1390" s="31">
        <v>35567</v>
      </c>
    </row>
    <row r="1391" spans="1:13" x14ac:dyDescent="0.25">
      <c r="A1391">
        <v>20060022</v>
      </c>
      <c r="B1391" t="s">
        <v>0</v>
      </c>
      <c r="C1391" t="s">
        <v>13910</v>
      </c>
      <c r="D1391" t="s">
        <v>13921</v>
      </c>
      <c r="E1391" t="s">
        <v>13593</v>
      </c>
      <c r="F1391" s="31">
        <v>577.20999999999992</v>
      </c>
      <c r="G1391" s="31">
        <v>21437.029300000002</v>
      </c>
      <c r="H1391" s="31">
        <v>0</v>
      </c>
      <c r="I1391" s="31">
        <v>0</v>
      </c>
      <c r="J1391" s="31">
        <v>0</v>
      </c>
      <c r="K1391" s="31">
        <v>0</v>
      </c>
      <c r="L1391" s="31">
        <v>0</v>
      </c>
      <c r="M1391" s="31">
        <v>21437</v>
      </c>
    </row>
    <row r="1392" spans="1:13" x14ac:dyDescent="0.25">
      <c r="A1392">
        <v>20060022</v>
      </c>
      <c r="B1392" t="s">
        <v>18</v>
      </c>
      <c r="C1392" t="s">
        <v>13960</v>
      </c>
      <c r="D1392" t="s">
        <v>13982</v>
      </c>
      <c r="E1392" t="s">
        <v>13986</v>
      </c>
      <c r="F1392" s="31">
        <v>294.93</v>
      </c>
      <c r="G1392" s="31">
        <v>10944.847900000001</v>
      </c>
      <c r="H1392" s="31">
        <v>0</v>
      </c>
      <c r="I1392" s="31">
        <v>0</v>
      </c>
      <c r="J1392" s="31">
        <v>0</v>
      </c>
      <c r="K1392" s="31">
        <v>0</v>
      </c>
      <c r="L1392" s="31">
        <v>0</v>
      </c>
      <c r="M1392" s="31">
        <v>10945</v>
      </c>
    </row>
    <row r="1393" spans="1:13" x14ac:dyDescent="0.25">
      <c r="A1393" t="s">
        <v>16509</v>
      </c>
      <c r="F1393" s="31">
        <v>872.13999999999987</v>
      </c>
      <c r="G1393" s="31">
        <v>32381.877200000003</v>
      </c>
      <c r="H1393" s="31">
        <v>0</v>
      </c>
      <c r="I1393" s="31">
        <v>0</v>
      </c>
      <c r="J1393" s="31">
        <v>0</v>
      </c>
      <c r="K1393" s="31">
        <v>0</v>
      </c>
      <c r="L1393" s="31">
        <v>0</v>
      </c>
      <c r="M1393" s="31">
        <v>32382</v>
      </c>
    </row>
    <row r="1394" spans="1:13" x14ac:dyDescent="0.25">
      <c r="A1394">
        <v>20060018</v>
      </c>
      <c r="B1394" t="s">
        <v>17</v>
      </c>
      <c r="C1394" t="s">
        <v>7739</v>
      </c>
      <c r="D1394" t="s">
        <v>7781</v>
      </c>
      <c r="E1394" t="s">
        <v>5266</v>
      </c>
      <c r="F1394" s="31">
        <v>112.49</v>
      </c>
      <c r="G1394" s="31">
        <v>4471.1507000000001</v>
      </c>
      <c r="H1394" s="31">
        <v>0</v>
      </c>
      <c r="I1394" s="31">
        <v>0</v>
      </c>
      <c r="J1394" s="31">
        <v>0</v>
      </c>
      <c r="K1394" s="31">
        <v>0</v>
      </c>
      <c r="L1394" s="31">
        <v>0</v>
      </c>
      <c r="M1394" s="31">
        <v>4471</v>
      </c>
    </row>
    <row r="1395" spans="1:13" x14ac:dyDescent="0.25">
      <c r="A1395" t="s">
        <v>16510</v>
      </c>
      <c r="F1395" s="31">
        <v>112.49</v>
      </c>
      <c r="G1395" s="31">
        <v>4471.1507000000001</v>
      </c>
      <c r="H1395" s="31">
        <v>0</v>
      </c>
      <c r="I1395" s="31">
        <v>0</v>
      </c>
      <c r="J1395" s="31">
        <v>0</v>
      </c>
      <c r="K1395" s="31">
        <v>0</v>
      </c>
      <c r="L1395" s="31">
        <v>0</v>
      </c>
      <c r="M1395" s="31">
        <v>4471</v>
      </c>
    </row>
    <row r="1396" spans="1:13" x14ac:dyDescent="0.25">
      <c r="A1396">
        <v>20010061</v>
      </c>
      <c r="B1396" t="s">
        <v>17</v>
      </c>
      <c r="C1396" t="s">
        <v>11934</v>
      </c>
      <c r="D1396" t="s">
        <v>11951</v>
      </c>
      <c r="E1396" t="s">
        <v>264</v>
      </c>
      <c r="F1396" s="31">
        <v>144.22000000000003</v>
      </c>
      <c r="G1396" s="31">
        <v>5909.4192999999996</v>
      </c>
      <c r="H1396" s="31">
        <v>0</v>
      </c>
      <c r="I1396" s="31">
        <v>0</v>
      </c>
      <c r="J1396" s="31">
        <v>0</v>
      </c>
      <c r="K1396" s="31">
        <v>0</v>
      </c>
      <c r="L1396" s="31">
        <v>56.470000000001164</v>
      </c>
      <c r="M1396" s="31">
        <v>5853</v>
      </c>
    </row>
    <row r="1397" spans="1:13" x14ac:dyDescent="0.25">
      <c r="A1397">
        <v>20010061</v>
      </c>
      <c r="B1397" t="s">
        <v>0</v>
      </c>
      <c r="C1397" t="s">
        <v>12723</v>
      </c>
      <c r="D1397" t="s">
        <v>12769</v>
      </c>
      <c r="E1397" t="s">
        <v>275</v>
      </c>
      <c r="F1397" s="31">
        <v>74.53</v>
      </c>
      <c r="G1397" s="31">
        <v>3018.7174000000005</v>
      </c>
      <c r="H1397" s="31">
        <v>0</v>
      </c>
      <c r="I1397" s="31">
        <v>0</v>
      </c>
      <c r="J1397" s="31">
        <v>0</v>
      </c>
      <c r="K1397" s="31">
        <v>0</v>
      </c>
      <c r="L1397" s="31">
        <v>0</v>
      </c>
      <c r="M1397" s="31">
        <v>3019</v>
      </c>
    </row>
    <row r="1398" spans="1:13" x14ac:dyDescent="0.25">
      <c r="A1398">
        <v>20010061</v>
      </c>
      <c r="B1398" t="s">
        <v>1</v>
      </c>
      <c r="C1398" t="s">
        <v>14716</v>
      </c>
      <c r="D1398" t="s">
        <v>12768</v>
      </c>
      <c r="E1398" t="s">
        <v>275</v>
      </c>
      <c r="F1398" s="31">
        <v>160.37</v>
      </c>
      <c r="G1398" s="31">
        <v>6689.9386999999997</v>
      </c>
      <c r="H1398" s="31">
        <v>0</v>
      </c>
      <c r="I1398" s="31">
        <v>0</v>
      </c>
      <c r="J1398" s="31">
        <v>0</v>
      </c>
      <c r="K1398" s="31">
        <v>0</v>
      </c>
      <c r="L1398" s="31">
        <v>0</v>
      </c>
      <c r="M1398" s="31">
        <v>6690</v>
      </c>
    </row>
    <row r="1399" spans="1:13" x14ac:dyDescent="0.25">
      <c r="A1399">
        <v>20010061</v>
      </c>
      <c r="B1399" t="s">
        <v>19</v>
      </c>
      <c r="C1399" t="s">
        <v>14972</v>
      </c>
      <c r="D1399" t="s">
        <v>14984</v>
      </c>
      <c r="E1399" t="s">
        <v>265</v>
      </c>
      <c r="F1399" s="31">
        <v>60.720000000000006</v>
      </c>
      <c r="G1399" s="31">
        <v>2407.4682000000003</v>
      </c>
      <c r="H1399" s="31">
        <v>0</v>
      </c>
      <c r="I1399" s="31">
        <v>0</v>
      </c>
      <c r="J1399" s="31">
        <v>0</v>
      </c>
      <c r="K1399" s="31">
        <v>0</v>
      </c>
      <c r="L1399" s="31">
        <v>0</v>
      </c>
      <c r="M1399" s="31">
        <v>2407</v>
      </c>
    </row>
    <row r="1400" spans="1:13" x14ac:dyDescent="0.25">
      <c r="A1400">
        <v>20010061</v>
      </c>
      <c r="B1400" t="s">
        <v>36</v>
      </c>
      <c r="C1400" t="s">
        <v>15913</v>
      </c>
      <c r="D1400" t="s">
        <v>15924</v>
      </c>
      <c r="E1400" t="s">
        <v>265</v>
      </c>
      <c r="F1400" s="31">
        <v>89.049999999999983</v>
      </c>
      <c r="G1400" s="31">
        <v>3559.8918000000003</v>
      </c>
      <c r="H1400" s="31">
        <v>0</v>
      </c>
      <c r="I1400" s="31">
        <v>0</v>
      </c>
      <c r="J1400" s="31">
        <v>0</v>
      </c>
      <c r="K1400" s="31">
        <v>0</v>
      </c>
      <c r="L1400" s="31">
        <v>0</v>
      </c>
      <c r="M1400" s="31">
        <v>3560</v>
      </c>
    </row>
    <row r="1401" spans="1:13" x14ac:dyDescent="0.25">
      <c r="A1401" t="s">
        <v>16511</v>
      </c>
      <c r="F1401" s="31">
        <v>528.89</v>
      </c>
      <c r="G1401" s="31">
        <v>21585.435399999998</v>
      </c>
      <c r="H1401" s="31">
        <v>0</v>
      </c>
      <c r="I1401" s="31">
        <v>0</v>
      </c>
      <c r="J1401" s="31">
        <v>0</v>
      </c>
      <c r="K1401" s="31">
        <v>0</v>
      </c>
      <c r="L1401" s="31">
        <v>56.470000000001164</v>
      </c>
      <c r="M1401" s="31">
        <v>21529</v>
      </c>
    </row>
    <row r="1402" spans="1:13" x14ac:dyDescent="0.25">
      <c r="A1402">
        <v>20010062</v>
      </c>
      <c r="B1402" t="s">
        <v>0</v>
      </c>
      <c r="C1402" t="s">
        <v>14041</v>
      </c>
      <c r="D1402" t="s">
        <v>14072</v>
      </c>
      <c r="E1402" t="s">
        <v>272</v>
      </c>
      <c r="F1402" s="31">
        <v>10.89</v>
      </c>
      <c r="G1402" s="31">
        <v>523.77800000000002</v>
      </c>
      <c r="H1402" s="31">
        <v>0</v>
      </c>
      <c r="I1402" s="31">
        <v>0</v>
      </c>
      <c r="J1402" s="31">
        <v>0</v>
      </c>
      <c r="K1402" s="31">
        <v>0</v>
      </c>
      <c r="L1402" s="31">
        <v>0</v>
      </c>
      <c r="M1402" s="31">
        <v>524</v>
      </c>
    </row>
    <row r="1403" spans="1:13" x14ac:dyDescent="0.25">
      <c r="A1403">
        <v>20010062</v>
      </c>
      <c r="B1403" t="s">
        <v>40</v>
      </c>
      <c r="C1403" t="s">
        <v>14717</v>
      </c>
      <c r="D1403" t="s">
        <v>14738</v>
      </c>
      <c r="E1403" t="s">
        <v>272</v>
      </c>
      <c r="F1403" s="31">
        <v>67.83</v>
      </c>
      <c r="G1403" s="31">
        <v>2407.1179999999999</v>
      </c>
      <c r="H1403" s="31">
        <v>0</v>
      </c>
      <c r="I1403" s="31">
        <v>0</v>
      </c>
      <c r="J1403" s="31">
        <v>0</v>
      </c>
      <c r="K1403" s="31">
        <v>0</v>
      </c>
      <c r="L1403" s="31">
        <v>0</v>
      </c>
      <c r="M1403" s="31">
        <v>2407</v>
      </c>
    </row>
    <row r="1404" spans="1:13" x14ac:dyDescent="0.25">
      <c r="A1404">
        <v>20010062</v>
      </c>
      <c r="B1404" t="s">
        <v>26</v>
      </c>
      <c r="C1404" t="s">
        <v>15301</v>
      </c>
      <c r="D1404" t="s">
        <v>15339</v>
      </c>
      <c r="E1404" t="s">
        <v>3834</v>
      </c>
      <c r="F1404" s="31">
        <v>34.360000000000007</v>
      </c>
      <c r="G1404" s="31">
        <v>1423.0087999999998</v>
      </c>
      <c r="H1404" s="31">
        <v>0</v>
      </c>
      <c r="I1404" s="31">
        <v>0</v>
      </c>
      <c r="J1404" s="31">
        <v>0</v>
      </c>
      <c r="K1404" s="31">
        <v>0</v>
      </c>
      <c r="L1404" s="31">
        <v>0</v>
      </c>
      <c r="M1404" s="31">
        <v>1423</v>
      </c>
    </row>
    <row r="1405" spans="1:13" x14ac:dyDescent="0.25">
      <c r="A1405">
        <v>20010062</v>
      </c>
      <c r="B1405" t="s">
        <v>27</v>
      </c>
      <c r="C1405" t="s">
        <v>15489</v>
      </c>
      <c r="D1405" t="s">
        <v>15537</v>
      </c>
      <c r="E1405" t="s">
        <v>270</v>
      </c>
      <c r="F1405" s="31">
        <v>9.91</v>
      </c>
      <c r="G1405" s="31">
        <v>388.75700000000001</v>
      </c>
      <c r="H1405" s="31">
        <v>0</v>
      </c>
      <c r="I1405" s="31">
        <v>0</v>
      </c>
      <c r="J1405" s="31">
        <v>0</v>
      </c>
      <c r="K1405" s="31">
        <v>0</v>
      </c>
      <c r="L1405" s="31">
        <v>0</v>
      </c>
      <c r="M1405" s="31">
        <v>389</v>
      </c>
    </row>
    <row r="1406" spans="1:13" x14ac:dyDescent="0.25">
      <c r="A1406">
        <v>20010062</v>
      </c>
      <c r="B1406" t="s">
        <v>4</v>
      </c>
      <c r="C1406" t="s">
        <v>16084</v>
      </c>
      <c r="D1406" t="s">
        <v>16093</v>
      </c>
      <c r="E1406" t="s">
        <v>271</v>
      </c>
      <c r="F1406" s="31">
        <v>33.14</v>
      </c>
      <c r="G1406" s="31">
        <v>1152.2663</v>
      </c>
      <c r="H1406" s="31">
        <v>0</v>
      </c>
      <c r="I1406" s="31">
        <v>0</v>
      </c>
      <c r="J1406" s="31">
        <v>0</v>
      </c>
      <c r="K1406" s="31">
        <v>0</v>
      </c>
      <c r="L1406" s="31">
        <v>0</v>
      </c>
      <c r="M1406" s="31">
        <v>1152</v>
      </c>
    </row>
    <row r="1407" spans="1:13" x14ac:dyDescent="0.25">
      <c r="A1407">
        <v>20010062</v>
      </c>
      <c r="B1407" t="s">
        <v>28</v>
      </c>
      <c r="C1407" t="s">
        <v>16212</v>
      </c>
      <c r="D1407" t="s">
        <v>16231</v>
      </c>
      <c r="E1407" t="s">
        <v>15229</v>
      </c>
      <c r="F1407" s="31">
        <v>17.7</v>
      </c>
      <c r="G1407" s="31">
        <v>841.30160000000012</v>
      </c>
      <c r="H1407" s="31">
        <v>0</v>
      </c>
      <c r="I1407" s="31">
        <v>0</v>
      </c>
      <c r="J1407" s="31">
        <v>0</v>
      </c>
      <c r="K1407" s="31">
        <v>0</v>
      </c>
      <c r="L1407" s="31">
        <v>0</v>
      </c>
      <c r="M1407" s="31">
        <v>841</v>
      </c>
    </row>
    <row r="1408" spans="1:13" x14ac:dyDescent="0.25">
      <c r="A1408" t="s">
        <v>16512</v>
      </c>
      <c r="F1408" s="31">
        <v>173.82999999999998</v>
      </c>
      <c r="G1408" s="31">
        <v>6736.229699999999</v>
      </c>
      <c r="H1408" s="31">
        <v>0</v>
      </c>
      <c r="I1408" s="31">
        <v>0</v>
      </c>
      <c r="J1408" s="31">
        <v>0</v>
      </c>
      <c r="K1408" s="31">
        <v>0</v>
      </c>
      <c r="L1408" s="31">
        <v>0</v>
      </c>
      <c r="M1408" s="31">
        <v>6736</v>
      </c>
    </row>
    <row r="1409" spans="1:13" x14ac:dyDescent="0.25">
      <c r="A1409">
        <v>20070024</v>
      </c>
      <c r="B1409" t="s">
        <v>17</v>
      </c>
      <c r="C1409" t="s">
        <v>14053</v>
      </c>
      <c r="D1409" t="s">
        <v>14093</v>
      </c>
      <c r="E1409" t="s">
        <v>5545</v>
      </c>
      <c r="F1409" s="31">
        <v>113.83999999999999</v>
      </c>
      <c r="G1409" s="31">
        <v>5113.9728999999988</v>
      </c>
      <c r="H1409" s="31">
        <v>0</v>
      </c>
      <c r="I1409" s="31">
        <v>0</v>
      </c>
      <c r="J1409" s="31">
        <v>0</v>
      </c>
      <c r="K1409" s="31">
        <v>0</v>
      </c>
      <c r="L1409" s="31">
        <v>286.04000000000087</v>
      </c>
      <c r="M1409" s="31">
        <v>4828</v>
      </c>
    </row>
    <row r="1410" spans="1:13" x14ac:dyDescent="0.25">
      <c r="A1410">
        <v>20070024</v>
      </c>
      <c r="B1410" t="s">
        <v>1</v>
      </c>
      <c r="C1410" t="s">
        <v>610</v>
      </c>
      <c r="D1410" t="s">
        <v>14248</v>
      </c>
      <c r="E1410" t="s">
        <v>275</v>
      </c>
      <c r="F1410" s="31">
        <v>13.22</v>
      </c>
      <c r="G1410" s="31">
        <v>595.10840000000007</v>
      </c>
      <c r="H1410" s="31">
        <v>0</v>
      </c>
      <c r="I1410" s="31">
        <v>0</v>
      </c>
      <c r="J1410" s="31">
        <v>0</v>
      </c>
      <c r="K1410" s="31">
        <v>0</v>
      </c>
      <c r="L1410" s="31">
        <v>0</v>
      </c>
      <c r="M1410" s="31">
        <v>595</v>
      </c>
    </row>
    <row r="1411" spans="1:13" x14ac:dyDescent="0.25">
      <c r="A1411">
        <v>20070024</v>
      </c>
      <c r="B1411" t="s">
        <v>20</v>
      </c>
      <c r="C1411" t="s">
        <v>14302</v>
      </c>
      <c r="D1411" t="s">
        <v>14337</v>
      </c>
      <c r="E1411" t="s">
        <v>5545</v>
      </c>
      <c r="F1411" s="31">
        <v>45.879999999999995</v>
      </c>
      <c r="G1411" s="31">
        <v>1821.4032000000002</v>
      </c>
      <c r="H1411" s="31">
        <v>0</v>
      </c>
      <c r="I1411" s="31">
        <v>0</v>
      </c>
      <c r="J1411" s="31">
        <v>0</v>
      </c>
      <c r="K1411" s="31">
        <v>0</v>
      </c>
      <c r="L1411" s="31">
        <v>0</v>
      </c>
      <c r="M1411" s="31">
        <v>1821</v>
      </c>
    </row>
    <row r="1412" spans="1:13" x14ac:dyDescent="0.25">
      <c r="A1412">
        <v>20070024</v>
      </c>
      <c r="B1412" t="s">
        <v>41</v>
      </c>
      <c r="C1412" t="s">
        <v>14303</v>
      </c>
      <c r="D1412" t="s">
        <v>14338</v>
      </c>
      <c r="E1412" t="s">
        <v>14257</v>
      </c>
      <c r="F1412" s="31">
        <v>28.039999999999996</v>
      </c>
      <c r="G1412" s="31">
        <v>973.19420000000002</v>
      </c>
      <c r="H1412" s="31">
        <v>0</v>
      </c>
      <c r="I1412" s="31">
        <v>0</v>
      </c>
      <c r="J1412" s="31">
        <v>0</v>
      </c>
      <c r="K1412" s="31">
        <v>0</v>
      </c>
      <c r="L1412" s="31">
        <v>0</v>
      </c>
      <c r="M1412" s="31">
        <v>973</v>
      </c>
    </row>
    <row r="1413" spans="1:13" x14ac:dyDescent="0.25">
      <c r="A1413">
        <v>20070024</v>
      </c>
      <c r="B1413" t="s">
        <v>21</v>
      </c>
      <c r="C1413" t="s">
        <v>14447</v>
      </c>
      <c r="D1413" t="s">
        <v>14466</v>
      </c>
      <c r="E1413" t="s">
        <v>14257</v>
      </c>
      <c r="F1413" s="31">
        <v>5.91</v>
      </c>
      <c r="G1413" s="31">
        <v>227.28990000000002</v>
      </c>
      <c r="H1413" s="31">
        <v>0</v>
      </c>
      <c r="I1413" s="31">
        <v>0</v>
      </c>
      <c r="J1413" s="31">
        <v>0</v>
      </c>
      <c r="K1413" s="31">
        <v>0</v>
      </c>
      <c r="L1413" s="31">
        <v>0</v>
      </c>
      <c r="M1413" s="31">
        <v>227</v>
      </c>
    </row>
    <row r="1414" spans="1:13" x14ac:dyDescent="0.25">
      <c r="A1414">
        <v>20070024</v>
      </c>
      <c r="B1414" t="s">
        <v>23</v>
      </c>
      <c r="C1414" t="s">
        <v>445</v>
      </c>
      <c r="D1414" t="s">
        <v>14645</v>
      </c>
      <c r="E1414" t="s">
        <v>5545</v>
      </c>
      <c r="F1414" s="31">
        <v>11.319999999999999</v>
      </c>
      <c r="G1414" s="31">
        <v>471.63819999999998</v>
      </c>
      <c r="H1414" s="31">
        <v>0</v>
      </c>
      <c r="I1414" s="31">
        <v>0</v>
      </c>
      <c r="J1414" s="31">
        <v>0</v>
      </c>
      <c r="K1414" s="31">
        <v>0</v>
      </c>
      <c r="L1414" s="31">
        <v>0</v>
      </c>
      <c r="M1414" s="31">
        <v>472</v>
      </c>
    </row>
    <row r="1415" spans="1:13" x14ac:dyDescent="0.25">
      <c r="A1415">
        <v>20070024</v>
      </c>
      <c r="B1415" t="s">
        <v>25</v>
      </c>
      <c r="C1415" t="s">
        <v>11496</v>
      </c>
      <c r="D1415" t="s">
        <v>14646</v>
      </c>
      <c r="E1415" t="s">
        <v>14258</v>
      </c>
      <c r="F1415" s="31">
        <v>29.139999999999997</v>
      </c>
      <c r="G1415" s="31">
        <v>1215.1299000000001</v>
      </c>
      <c r="H1415" s="31">
        <v>0</v>
      </c>
      <c r="I1415" s="31">
        <v>0</v>
      </c>
      <c r="J1415" s="31">
        <v>0</v>
      </c>
      <c r="K1415" s="31">
        <v>0</v>
      </c>
      <c r="L1415" s="31">
        <v>0</v>
      </c>
      <c r="M1415" s="31">
        <v>1215</v>
      </c>
    </row>
    <row r="1416" spans="1:13" x14ac:dyDescent="0.25">
      <c r="A1416">
        <v>20070024</v>
      </c>
      <c r="B1416" t="s">
        <v>26</v>
      </c>
      <c r="C1416" t="s">
        <v>14618</v>
      </c>
      <c r="D1416" t="s">
        <v>14647</v>
      </c>
      <c r="E1416" t="s">
        <v>14257</v>
      </c>
      <c r="F1416" s="31">
        <v>40.530000000000008</v>
      </c>
      <c r="G1416" s="31">
        <v>1961.1724000000004</v>
      </c>
      <c r="H1416" s="31">
        <v>0</v>
      </c>
      <c r="I1416" s="31">
        <v>0</v>
      </c>
      <c r="J1416" s="31">
        <v>0</v>
      </c>
      <c r="K1416" s="31">
        <v>0</v>
      </c>
      <c r="L1416" s="31">
        <v>0</v>
      </c>
      <c r="M1416" s="31">
        <v>1961</v>
      </c>
    </row>
    <row r="1417" spans="1:13" x14ac:dyDescent="0.25">
      <c r="A1417">
        <v>20070024</v>
      </c>
      <c r="B1417" t="s">
        <v>27</v>
      </c>
      <c r="C1417" t="s">
        <v>610</v>
      </c>
      <c r="D1417" t="s">
        <v>14750</v>
      </c>
      <c r="E1417" t="s">
        <v>275</v>
      </c>
      <c r="F1417" s="31">
        <v>12.059999999999999</v>
      </c>
      <c r="G1417" s="31">
        <v>551.07899999999995</v>
      </c>
      <c r="H1417" s="31">
        <v>0</v>
      </c>
      <c r="I1417" s="31">
        <v>0</v>
      </c>
      <c r="J1417" s="31">
        <v>0</v>
      </c>
      <c r="K1417" s="31">
        <v>0</v>
      </c>
      <c r="L1417" s="31">
        <v>0</v>
      </c>
      <c r="M1417" s="31">
        <v>551</v>
      </c>
    </row>
    <row r="1418" spans="1:13" x14ac:dyDescent="0.25">
      <c r="A1418">
        <v>20070024</v>
      </c>
      <c r="B1418" t="s">
        <v>4</v>
      </c>
      <c r="C1418" t="s">
        <v>14725</v>
      </c>
      <c r="D1418" t="s">
        <v>14751</v>
      </c>
      <c r="E1418" t="s">
        <v>5545</v>
      </c>
      <c r="F1418" s="31">
        <v>2.84</v>
      </c>
      <c r="G1418" s="31">
        <v>124.6978</v>
      </c>
      <c r="H1418" s="31">
        <v>0</v>
      </c>
      <c r="I1418" s="31">
        <v>0</v>
      </c>
      <c r="J1418" s="31">
        <v>0</v>
      </c>
      <c r="K1418" s="31">
        <v>0</v>
      </c>
      <c r="L1418" s="31">
        <v>0</v>
      </c>
      <c r="M1418" s="31">
        <v>125</v>
      </c>
    </row>
    <row r="1419" spans="1:13" x14ac:dyDescent="0.25">
      <c r="A1419">
        <v>20070024</v>
      </c>
      <c r="B1419" t="s">
        <v>28</v>
      </c>
      <c r="C1419" t="s">
        <v>5397</v>
      </c>
      <c r="D1419" t="s">
        <v>14752</v>
      </c>
      <c r="E1419" t="s">
        <v>5545</v>
      </c>
      <c r="F1419" s="31">
        <v>17.590000000000003</v>
      </c>
      <c r="G1419" s="31">
        <v>698.63149999999996</v>
      </c>
      <c r="H1419" s="31">
        <v>0</v>
      </c>
      <c r="I1419" s="31">
        <v>0</v>
      </c>
      <c r="J1419" s="31">
        <v>0</v>
      </c>
      <c r="K1419" s="31">
        <v>0</v>
      </c>
      <c r="L1419" s="31">
        <v>0</v>
      </c>
      <c r="M1419" s="31">
        <v>699</v>
      </c>
    </row>
    <row r="1420" spans="1:13" x14ac:dyDescent="0.25">
      <c r="A1420">
        <v>20070024</v>
      </c>
      <c r="B1420" t="s">
        <v>37</v>
      </c>
      <c r="C1420" t="s">
        <v>6780</v>
      </c>
      <c r="D1420" t="s">
        <v>14835</v>
      </c>
      <c r="E1420" t="s">
        <v>5545</v>
      </c>
      <c r="F1420" s="31">
        <v>10.219999999999999</v>
      </c>
      <c r="G1420" s="31">
        <v>385.36769999999996</v>
      </c>
      <c r="H1420" s="31">
        <v>0</v>
      </c>
      <c r="I1420" s="31">
        <v>0</v>
      </c>
      <c r="J1420" s="31">
        <v>0</v>
      </c>
      <c r="K1420" s="31">
        <v>0</v>
      </c>
      <c r="L1420" s="31">
        <v>0</v>
      </c>
      <c r="M1420" s="31">
        <v>385</v>
      </c>
    </row>
    <row r="1421" spans="1:13" x14ac:dyDescent="0.25">
      <c r="A1421">
        <v>20070024</v>
      </c>
      <c r="B1421" t="s">
        <v>30</v>
      </c>
      <c r="C1421" t="s">
        <v>14817</v>
      </c>
      <c r="D1421" t="s">
        <v>14838</v>
      </c>
      <c r="E1421" t="s">
        <v>14846</v>
      </c>
      <c r="F1421" s="31">
        <v>39.049999999999997</v>
      </c>
      <c r="G1421" s="31">
        <v>1951.2013999999999</v>
      </c>
      <c r="H1421" s="31">
        <v>0</v>
      </c>
      <c r="I1421" s="31">
        <v>0</v>
      </c>
      <c r="J1421" s="31">
        <v>0</v>
      </c>
      <c r="K1421" s="31">
        <v>0</v>
      </c>
      <c r="L1421" s="31">
        <v>0</v>
      </c>
      <c r="M1421" s="31">
        <v>1951</v>
      </c>
    </row>
    <row r="1422" spans="1:13" x14ac:dyDescent="0.25">
      <c r="A1422">
        <v>20070024</v>
      </c>
      <c r="B1422" t="s">
        <v>422</v>
      </c>
      <c r="C1422" t="s">
        <v>15519</v>
      </c>
      <c r="D1422" t="s">
        <v>15579</v>
      </c>
      <c r="E1422" t="s">
        <v>10390</v>
      </c>
      <c r="F1422" s="31">
        <v>25.29</v>
      </c>
      <c r="G1422" s="31">
        <v>1151.6352000000002</v>
      </c>
      <c r="H1422" s="31">
        <v>0</v>
      </c>
      <c r="I1422" s="31">
        <v>0</v>
      </c>
      <c r="J1422" s="31">
        <v>0</v>
      </c>
      <c r="K1422" s="31">
        <v>0</v>
      </c>
      <c r="L1422" s="31">
        <v>0</v>
      </c>
      <c r="M1422" s="31">
        <v>1152</v>
      </c>
    </row>
    <row r="1423" spans="1:13" x14ac:dyDescent="0.25">
      <c r="A1423">
        <v>20070024</v>
      </c>
      <c r="B1423" t="s">
        <v>8</v>
      </c>
      <c r="C1423" t="s">
        <v>14892</v>
      </c>
      <c r="D1423" t="s">
        <v>14910</v>
      </c>
      <c r="E1423" t="s">
        <v>5545</v>
      </c>
      <c r="F1423" s="31">
        <v>14.71</v>
      </c>
      <c r="G1423" s="31">
        <v>629.36320000000001</v>
      </c>
      <c r="H1423" s="31">
        <v>0</v>
      </c>
      <c r="I1423" s="31">
        <v>0</v>
      </c>
      <c r="J1423" s="31">
        <v>0</v>
      </c>
      <c r="K1423" s="31">
        <v>0</v>
      </c>
      <c r="L1423" s="31">
        <v>0</v>
      </c>
      <c r="M1423" s="31">
        <v>629</v>
      </c>
    </row>
    <row r="1424" spans="1:13" x14ac:dyDescent="0.25">
      <c r="A1424">
        <v>20070024</v>
      </c>
      <c r="B1424" t="s">
        <v>32</v>
      </c>
      <c r="C1424" t="s">
        <v>5413</v>
      </c>
      <c r="D1424" t="s">
        <v>15580</v>
      </c>
      <c r="E1424" t="s">
        <v>15598</v>
      </c>
      <c r="F1424" s="31">
        <v>20.060000000000002</v>
      </c>
      <c r="G1424" s="31">
        <v>831.11469999999997</v>
      </c>
      <c r="H1424" s="31">
        <v>0</v>
      </c>
      <c r="I1424" s="31">
        <v>0</v>
      </c>
      <c r="J1424" s="31">
        <v>0</v>
      </c>
      <c r="K1424" s="31">
        <v>0</v>
      </c>
      <c r="L1424" s="31">
        <v>0</v>
      </c>
      <c r="M1424" s="31">
        <v>831</v>
      </c>
    </row>
    <row r="1425" spans="1:13" x14ac:dyDescent="0.25">
      <c r="A1425">
        <v>20070024</v>
      </c>
      <c r="B1425" t="s">
        <v>10</v>
      </c>
      <c r="C1425" t="s">
        <v>8044</v>
      </c>
      <c r="D1425" t="s">
        <v>14997</v>
      </c>
      <c r="E1425" t="s">
        <v>5545</v>
      </c>
      <c r="F1425" s="31">
        <v>27.529999999999998</v>
      </c>
      <c r="G1425" s="31">
        <v>1773.0188999999998</v>
      </c>
      <c r="H1425" s="31">
        <v>0</v>
      </c>
      <c r="I1425" s="31">
        <v>0</v>
      </c>
      <c r="J1425" s="31">
        <v>0</v>
      </c>
      <c r="K1425" s="31">
        <v>0</v>
      </c>
      <c r="L1425" s="31">
        <v>0</v>
      </c>
      <c r="M1425" s="31">
        <v>1773</v>
      </c>
    </row>
    <row r="1426" spans="1:13" x14ac:dyDescent="0.25">
      <c r="A1426">
        <v>20070024</v>
      </c>
      <c r="B1426" t="s">
        <v>34</v>
      </c>
      <c r="C1426" t="s">
        <v>962</v>
      </c>
      <c r="D1426" t="s">
        <v>14998</v>
      </c>
      <c r="E1426" t="s">
        <v>5545</v>
      </c>
      <c r="F1426" s="31">
        <v>3.5</v>
      </c>
      <c r="G1426" s="31">
        <v>159.61679999999998</v>
      </c>
      <c r="H1426" s="31">
        <v>0</v>
      </c>
      <c r="I1426" s="31">
        <v>0</v>
      </c>
      <c r="J1426" s="31">
        <v>0</v>
      </c>
      <c r="K1426" s="31">
        <v>0</v>
      </c>
      <c r="L1426" s="31">
        <v>0</v>
      </c>
      <c r="M1426" s="31">
        <v>160</v>
      </c>
    </row>
    <row r="1427" spans="1:13" x14ac:dyDescent="0.25">
      <c r="A1427">
        <v>20070024</v>
      </c>
      <c r="B1427" t="s">
        <v>11</v>
      </c>
      <c r="C1427" t="s">
        <v>14977</v>
      </c>
      <c r="D1427" t="s">
        <v>14999</v>
      </c>
      <c r="E1427" t="s">
        <v>275</v>
      </c>
      <c r="F1427" s="31">
        <v>6.49</v>
      </c>
      <c r="G1427" s="31">
        <v>284.33629999999999</v>
      </c>
      <c r="H1427" s="31">
        <v>0</v>
      </c>
      <c r="I1427" s="31">
        <v>0</v>
      </c>
      <c r="J1427" s="31">
        <v>0</v>
      </c>
      <c r="K1427" s="31">
        <v>0</v>
      </c>
      <c r="L1427" s="31">
        <v>0</v>
      </c>
      <c r="M1427" s="31">
        <v>284</v>
      </c>
    </row>
    <row r="1428" spans="1:13" x14ac:dyDescent="0.25">
      <c r="A1428">
        <v>20070024</v>
      </c>
      <c r="B1428" t="s">
        <v>13</v>
      </c>
      <c r="C1428" t="s">
        <v>14978</v>
      </c>
      <c r="D1428" t="s">
        <v>15000</v>
      </c>
      <c r="E1428" t="s">
        <v>275</v>
      </c>
      <c r="F1428" s="31">
        <v>8.5399999999999991</v>
      </c>
      <c r="G1428" s="31">
        <v>366.96380000000005</v>
      </c>
      <c r="H1428" s="31">
        <v>0</v>
      </c>
      <c r="I1428" s="31">
        <v>0</v>
      </c>
      <c r="J1428" s="31">
        <v>0</v>
      </c>
      <c r="K1428" s="31">
        <v>0</v>
      </c>
      <c r="L1428" s="31">
        <v>0</v>
      </c>
      <c r="M1428" s="31">
        <v>367</v>
      </c>
    </row>
    <row r="1429" spans="1:13" x14ac:dyDescent="0.25">
      <c r="A1429">
        <v>20070024</v>
      </c>
      <c r="B1429" t="s">
        <v>14</v>
      </c>
      <c r="C1429" t="s">
        <v>13613</v>
      </c>
      <c r="D1429" t="s">
        <v>15093</v>
      </c>
      <c r="E1429" t="s">
        <v>5545</v>
      </c>
      <c r="F1429" s="31">
        <v>24.400000000000002</v>
      </c>
      <c r="G1429" s="31">
        <v>1090.6220000000001</v>
      </c>
      <c r="H1429" s="31">
        <v>0</v>
      </c>
      <c r="I1429" s="31">
        <v>0</v>
      </c>
      <c r="J1429" s="31">
        <v>0</v>
      </c>
      <c r="K1429" s="31">
        <v>0</v>
      </c>
      <c r="L1429" s="31">
        <v>0</v>
      </c>
      <c r="M1429" s="31">
        <v>1091</v>
      </c>
    </row>
    <row r="1430" spans="1:13" x14ac:dyDescent="0.25">
      <c r="A1430">
        <v>20070024</v>
      </c>
      <c r="B1430" t="s">
        <v>16</v>
      </c>
      <c r="C1430" t="s">
        <v>15772</v>
      </c>
      <c r="D1430" t="s">
        <v>15792</v>
      </c>
      <c r="E1430" t="s">
        <v>5545</v>
      </c>
      <c r="F1430" s="31">
        <v>32.930000000000007</v>
      </c>
      <c r="G1430" s="31">
        <v>1600.9259999999999</v>
      </c>
      <c r="H1430" s="31">
        <v>0</v>
      </c>
      <c r="I1430" s="31">
        <v>0</v>
      </c>
      <c r="J1430" s="31">
        <v>0</v>
      </c>
      <c r="K1430" s="31">
        <v>0</v>
      </c>
      <c r="L1430" s="31">
        <v>0</v>
      </c>
      <c r="M1430" s="31">
        <v>1601</v>
      </c>
    </row>
    <row r="1431" spans="1:13" x14ac:dyDescent="0.25">
      <c r="A1431">
        <v>20070024</v>
      </c>
      <c r="B1431" t="s">
        <v>129</v>
      </c>
      <c r="C1431" t="s">
        <v>15521</v>
      </c>
      <c r="D1431" t="s">
        <v>15582</v>
      </c>
      <c r="E1431" t="s">
        <v>14257</v>
      </c>
      <c r="F1431" s="31">
        <v>12.55</v>
      </c>
      <c r="G1431" s="31">
        <v>568.83479999999997</v>
      </c>
      <c r="H1431" s="31">
        <v>0</v>
      </c>
      <c r="I1431" s="31">
        <v>0</v>
      </c>
      <c r="J1431" s="31">
        <v>0</v>
      </c>
      <c r="K1431" s="31">
        <v>0</v>
      </c>
      <c r="L1431" s="31">
        <v>0</v>
      </c>
      <c r="M1431" s="31">
        <v>569</v>
      </c>
    </row>
    <row r="1432" spans="1:13" x14ac:dyDescent="0.25">
      <c r="A1432">
        <v>20070024</v>
      </c>
      <c r="B1432" t="s">
        <v>423</v>
      </c>
      <c r="C1432" t="s">
        <v>9246</v>
      </c>
      <c r="D1432" t="s">
        <v>15793</v>
      </c>
      <c r="E1432" t="s">
        <v>14257</v>
      </c>
      <c r="F1432" s="31">
        <v>11.799999999999999</v>
      </c>
      <c r="G1432" s="31">
        <v>472.11509999999998</v>
      </c>
      <c r="H1432" s="31">
        <v>0</v>
      </c>
      <c r="I1432" s="31">
        <v>0</v>
      </c>
      <c r="J1432" s="31">
        <v>0</v>
      </c>
      <c r="K1432" s="31">
        <v>0</v>
      </c>
      <c r="L1432" s="31">
        <v>0</v>
      </c>
      <c r="M1432" s="31">
        <v>472</v>
      </c>
    </row>
    <row r="1433" spans="1:13" x14ac:dyDescent="0.25">
      <c r="A1433">
        <v>20070024</v>
      </c>
      <c r="B1433" t="s">
        <v>424</v>
      </c>
      <c r="C1433" t="s">
        <v>8451</v>
      </c>
      <c r="D1433" t="s">
        <v>15794</v>
      </c>
      <c r="E1433" t="s">
        <v>12252</v>
      </c>
      <c r="F1433" s="31">
        <v>38.82</v>
      </c>
      <c r="G1433" s="31">
        <v>1588.7891000000002</v>
      </c>
      <c r="H1433" s="31">
        <v>0</v>
      </c>
      <c r="I1433" s="31">
        <v>0</v>
      </c>
      <c r="J1433" s="31">
        <v>0</v>
      </c>
      <c r="K1433" s="31">
        <v>0</v>
      </c>
      <c r="L1433" s="31">
        <v>0</v>
      </c>
      <c r="M1433" s="31">
        <v>1589</v>
      </c>
    </row>
    <row r="1434" spans="1:13" x14ac:dyDescent="0.25">
      <c r="A1434">
        <v>20070024</v>
      </c>
      <c r="B1434" t="s">
        <v>425</v>
      </c>
      <c r="C1434" t="s">
        <v>15919</v>
      </c>
      <c r="D1434" t="s">
        <v>15933</v>
      </c>
      <c r="E1434" t="s">
        <v>14257</v>
      </c>
      <c r="F1434" s="31">
        <v>21.61</v>
      </c>
      <c r="G1434" s="31">
        <v>1110.0014000000001</v>
      </c>
      <c r="H1434" s="31">
        <v>0</v>
      </c>
      <c r="I1434" s="31">
        <v>0</v>
      </c>
      <c r="J1434" s="31">
        <v>0</v>
      </c>
      <c r="K1434" s="31">
        <v>0</v>
      </c>
      <c r="L1434" s="31">
        <v>0</v>
      </c>
      <c r="M1434" s="31">
        <v>1110</v>
      </c>
    </row>
    <row r="1435" spans="1:13" x14ac:dyDescent="0.25">
      <c r="A1435">
        <v>20070024</v>
      </c>
      <c r="B1435" t="s">
        <v>426</v>
      </c>
      <c r="C1435" t="s">
        <v>16154</v>
      </c>
      <c r="D1435" t="s">
        <v>16172</v>
      </c>
      <c r="E1435" t="s">
        <v>5245</v>
      </c>
      <c r="F1435" s="31">
        <v>26.940000000000005</v>
      </c>
      <c r="G1435" s="31">
        <v>1422.3885</v>
      </c>
      <c r="H1435" s="31">
        <v>0</v>
      </c>
      <c r="I1435" s="31">
        <v>0</v>
      </c>
      <c r="J1435" s="31">
        <v>0</v>
      </c>
      <c r="K1435" s="31">
        <v>0</v>
      </c>
      <c r="L1435" s="31">
        <v>0</v>
      </c>
      <c r="M1435" s="31">
        <v>1422</v>
      </c>
    </row>
    <row r="1436" spans="1:13" x14ac:dyDescent="0.25">
      <c r="A1436">
        <v>20070024</v>
      </c>
      <c r="B1436" t="s">
        <v>131</v>
      </c>
      <c r="C1436" t="s">
        <v>16155</v>
      </c>
      <c r="D1436" t="s">
        <v>16173</v>
      </c>
      <c r="E1436" t="s">
        <v>14257</v>
      </c>
      <c r="F1436" s="31">
        <v>39.89</v>
      </c>
      <c r="G1436" s="31">
        <v>1754.0546999999997</v>
      </c>
      <c r="H1436" s="31">
        <v>0</v>
      </c>
      <c r="I1436" s="31">
        <v>0</v>
      </c>
      <c r="J1436" s="31">
        <v>0</v>
      </c>
      <c r="K1436" s="31">
        <v>0</v>
      </c>
      <c r="L1436" s="31">
        <v>0</v>
      </c>
      <c r="M1436" s="31">
        <v>1754</v>
      </c>
    </row>
    <row r="1437" spans="1:13" x14ac:dyDescent="0.25">
      <c r="A1437">
        <v>20070024</v>
      </c>
      <c r="B1437" t="s">
        <v>760</v>
      </c>
      <c r="C1437" t="s">
        <v>16156</v>
      </c>
      <c r="D1437" t="s">
        <v>16174</v>
      </c>
      <c r="E1437" t="s">
        <v>14257</v>
      </c>
      <c r="F1437" s="31">
        <v>29.669999999999998</v>
      </c>
      <c r="G1437" s="31">
        <v>1216.2483999999999</v>
      </c>
      <c r="H1437" s="31">
        <v>0</v>
      </c>
      <c r="I1437" s="31">
        <v>0</v>
      </c>
      <c r="J1437" s="31">
        <v>0</v>
      </c>
      <c r="K1437" s="31">
        <v>0</v>
      </c>
      <c r="L1437" s="31">
        <v>0</v>
      </c>
      <c r="M1437" s="31">
        <v>1216</v>
      </c>
    </row>
    <row r="1438" spans="1:13" x14ac:dyDescent="0.25">
      <c r="A1438">
        <v>20070024</v>
      </c>
      <c r="B1438" t="s">
        <v>427</v>
      </c>
      <c r="C1438" t="s">
        <v>559</v>
      </c>
      <c r="D1438" t="s">
        <v>16100</v>
      </c>
      <c r="E1438" t="s">
        <v>15230</v>
      </c>
      <c r="F1438" s="31">
        <v>7.8599999999999994</v>
      </c>
      <c r="G1438" s="31">
        <v>299.36360000000002</v>
      </c>
      <c r="H1438" s="31">
        <v>0</v>
      </c>
      <c r="I1438" s="31">
        <v>0</v>
      </c>
      <c r="J1438" s="31">
        <v>0</v>
      </c>
      <c r="K1438" s="31">
        <v>0</v>
      </c>
      <c r="L1438" s="31">
        <v>0</v>
      </c>
      <c r="M1438" s="31">
        <v>299</v>
      </c>
    </row>
    <row r="1439" spans="1:13" x14ac:dyDescent="0.25">
      <c r="A1439" t="s">
        <v>16513</v>
      </c>
      <c r="F1439" s="31">
        <v>722.23</v>
      </c>
      <c r="G1439" s="31">
        <v>32409.278999999999</v>
      </c>
      <c r="H1439" s="31">
        <v>0</v>
      </c>
      <c r="I1439" s="31">
        <v>0</v>
      </c>
      <c r="J1439" s="31">
        <v>0</v>
      </c>
      <c r="K1439" s="31">
        <v>0</v>
      </c>
      <c r="L1439" s="31">
        <v>286.04000000000087</v>
      </c>
      <c r="M1439" s="31">
        <v>32122</v>
      </c>
    </row>
    <row r="1440" spans="1:13" x14ac:dyDescent="0.25">
      <c r="A1440">
        <v>20070026</v>
      </c>
      <c r="B1440" t="s">
        <v>0</v>
      </c>
      <c r="C1440" t="s">
        <v>14306</v>
      </c>
      <c r="D1440" t="s">
        <v>14341</v>
      </c>
      <c r="E1440" t="s">
        <v>14370</v>
      </c>
      <c r="F1440" s="31">
        <v>30.930000000000003</v>
      </c>
      <c r="G1440" s="31">
        <v>1492.9243999999999</v>
      </c>
      <c r="H1440" s="31">
        <v>0</v>
      </c>
      <c r="I1440" s="31">
        <v>0</v>
      </c>
      <c r="J1440" s="31">
        <v>0</v>
      </c>
      <c r="K1440" s="31">
        <v>0</v>
      </c>
      <c r="L1440" s="31">
        <v>0</v>
      </c>
      <c r="M1440" s="31">
        <v>1493</v>
      </c>
    </row>
    <row r="1441" spans="1:13" x14ac:dyDescent="0.25">
      <c r="A1441">
        <v>20070026</v>
      </c>
      <c r="B1441" t="s">
        <v>1</v>
      </c>
      <c r="C1441" t="s">
        <v>14307</v>
      </c>
      <c r="D1441" t="s">
        <v>14342</v>
      </c>
      <c r="E1441" t="s">
        <v>14370</v>
      </c>
      <c r="F1441" s="31">
        <v>19.29</v>
      </c>
      <c r="G1441" s="31">
        <v>864.53390000000002</v>
      </c>
      <c r="H1441" s="31">
        <v>0</v>
      </c>
      <c r="I1441" s="31">
        <v>0</v>
      </c>
      <c r="J1441" s="31">
        <v>0</v>
      </c>
      <c r="K1441" s="31">
        <v>0</v>
      </c>
      <c r="L1441" s="31">
        <v>0</v>
      </c>
      <c r="M1441" s="31">
        <v>865</v>
      </c>
    </row>
    <row r="1442" spans="1:13" x14ac:dyDescent="0.25">
      <c r="A1442">
        <v>20070026</v>
      </c>
      <c r="B1442" t="s">
        <v>18</v>
      </c>
      <c r="C1442" t="s">
        <v>14448</v>
      </c>
      <c r="D1442" t="s">
        <v>14467</v>
      </c>
      <c r="E1442" t="s">
        <v>14370</v>
      </c>
      <c r="F1442" s="31">
        <v>62.570000000000007</v>
      </c>
      <c r="G1442" s="31">
        <v>2660.3749000000003</v>
      </c>
      <c r="H1442" s="31">
        <v>0</v>
      </c>
      <c r="I1442" s="31">
        <v>0</v>
      </c>
      <c r="J1442" s="31">
        <v>0</v>
      </c>
      <c r="K1442" s="31">
        <v>0</v>
      </c>
      <c r="L1442" s="31">
        <v>0</v>
      </c>
      <c r="M1442" s="31">
        <v>2660</v>
      </c>
    </row>
    <row r="1443" spans="1:13" x14ac:dyDescent="0.25">
      <c r="A1443">
        <v>20070026</v>
      </c>
      <c r="B1443" t="s">
        <v>19</v>
      </c>
      <c r="C1443" t="s">
        <v>14308</v>
      </c>
      <c r="D1443" t="s">
        <v>14343</v>
      </c>
      <c r="E1443" t="s">
        <v>275</v>
      </c>
      <c r="F1443" s="31">
        <v>19.66</v>
      </c>
      <c r="G1443" s="31">
        <v>737.06020000000012</v>
      </c>
      <c r="H1443" s="31">
        <v>0</v>
      </c>
      <c r="I1443" s="31">
        <v>0</v>
      </c>
      <c r="J1443" s="31">
        <v>0</v>
      </c>
      <c r="K1443" s="31">
        <v>0</v>
      </c>
      <c r="L1443" s="31">
        <v>0</v>
      </c>
      <c r="M1443" s="31">
        <v>737</v>
      </c>
    </row>
    <row r="1444" spans="1:13" x14ac:dyDescent="0.25">
      <c r="A1444">
        <v>20070026</v>
      </c>
      <c r="B1444" t="s">
        <v>20</v>
      </c>
      <c r="C1444" t="s">
        <v>7088</v>
      </c>
      <c r="D1444" t="s">
        <v>14344</v>
      </c>
      <c r="E1444" t="s">
        <v>14370</v>
      </c>
      <c r="F1444" s="31">
        <v>25.150000000000002</v>
      </c>
      <c r="G1444" s="31">
        <v>1059.8593000000001</v>
      </c>
      <c r="H1444" s="31">
        <v>0</v>
      </c>
      <c r="I1444" s="31">
        <v>0</v>
      </c>
      <c r="J1444" s="31">
        <v>0</v>
      </c>
      <c r="K1444" s="31">
        <v>0</v>
      </c>
      <c r="L1444" s="31">
        <v>0</v>
      </c>
      <c r="M1444" s="31">
        <v>1060</v>
      </c>
    </row>
    <row r="1445" spans="1:13" x14ac:dyDescent="0.25">
      <c r="A1445">
        <v>20070026</v>
      </c>
      <c r="B1445" t="s">
        <v>41</v>
      </c>
      <c r="C1445" t="s">
        <v>6609</v>
      </c>
      <c r="D1445" t="s">
        <v>14345</v>
      </c>
      <c r="E1445" t="s">
        <v>14371</v>
      </c>
      <c r="F1445" s="31">
        <v>28.14</v>
      </c>
      <c r="G1445" s="31">
        <v>1252.2405000000001</v>
      </c>
      <c r="H1445" s="31">
        <v>0</v>
      </c>
      <c r="I1445" s="31">
        <v>0</v>
      </c>
      <c r="J1445" s="31">
        <v>0</v>
      </c>
      <c r="K1445" s="31">
        <v>0</v>
      </c>
      <c r="L1445" s="31">
        <v>0</v>
      </c>
      <c r="M1445" s="31">
        <v>1252</v>
      </c>
    </row>
    <row r="1446" spans="1:13" x14ac:dyDescent="0.25">
      <c r="A1446">
        <v>20070026</v>
      </c>
      <c r="B1446" t="s">
        <v>36</v>
      </c>
      <c r="C1446" t="s">
        <v>14309</v>
      </c>
      <c r="D1446" t="s">
        <v>14346</v>
      </c>
      <c r="E1446" t="s">
        <v>275</v>
      </c>
      <c r="F1446" s="31">
        <v>3.41</v>
      </c>
      <c r="G1446" s="31">
        <v>153.39080000000001</v>
      </c>
      <c r="H1446" s="31">
        <v>0</v>
      </c>
      <c r="I1446" s="31">
        <v>0</v>
      </c>
      <c r="J1446" s="31">
        <v>0</v>
      </c>
      <c r="K1446" s="31">
        <v>0</v>
      </c>
      <c r="L1446" s="31">
        <v>0</v>
      </c>
      <c r="M1446" s="31">
        <v>153</v>
      </c>
    </row>
    <row r="1447" spans="1:13" x14ac:dyDescent="0.25">
      <c r="A1447">
        <v>20070026</v>
      </c>
      <c r="B1447" t="s">
        <v>21</v>
      </c>
      <c r="C1447" t="s">
        <v>989</v>
      </c>
      <c r="D1447" t="s">
        <v>14347</v>
      </c>
      <c r="E1447" t="s">
        <v>14370</v>
      </c>
      <c r="F1447" s="31">
        <v>33.89</v>
      </c>
      <c r="G1447" s="31">
        <v>1573.9331</v>
      </c>
      <c r="H1447" s="31">
        <v>0</v>
      </c>
      <c r="I1447" s="31">
        <v>0</v>
      </c>
      <c r="J1447" s="31">
        <v>0</v>
      </c>
      <c r="K1447" s="31">
        <v>0</v>
      </c>
      <c r="L1447" s="31">
        <v>0</v>
      </c>
      <c r="M1447" s="31">
        <v>1574</v>
      </c>
    </row>
    <row r="1448" spans="1:13" x14ac:dyDescent="0.25">
      <c r="A1448">
        <v>20070026</v>
      </c>
      <c r="B1448" t="s">
        <v>22</v>
      </c>
      <c r="C1448" t="s">
        <v>13405</v>
      </c>
      <c r="D1448" t="s">
        <v>14348</v>
      </c>
      <c r="E1448" t="s">
        <v>5795</v>
      </c>
      <c r="F1448" s="31">
        <v>35.24</v>
      </c>
      <c r="G1448" s="31">
        <v>1464.2337</v>
      </c>
      <c r="H1448" s="31">
        <v>0</v>
      </c>
      <c r="I1448" s="31">
        <v>0</v>
      </c>
      <c r="J1448" s="31">
        <v>0</v>
      </c>
      <c r="K1448" s="31">
        <v>0</v>
      </c>
      <c r="L1448" s="31">
        <v>0</v>
      </c>
      <c r="M1448" s="31">
        <v>1464</v>
      </c>
    </row>
    <row r="1449" spans="1:13" x14ac:dyDescent="0.25">
      <c r="A1449">
        <v>20070026</v>
      </c>
      <c r="B1449" t="s">
        <v>40</v>
      </c>
      <c r="C1449" t="s">
        <v>14310</v>
      </c>
      <c r="D1449" t="s">
        <v>14349</v>
      </c>
      <c r="E1449" t="s">
        <v>14370</v>
      </c>
      <c r="F1449" s="31">
        <v>31.65</v>
      </c>
      <c r="G1449" s="31">
        <v>1420.9078999999999</v>
      </c>
      <c r="H1449" s="31">
        <v>0</v>
      </c>
      <c r="I1449" s="31">
        <v>0</v>
      </c>
      <c r="J1449" s="31">
        <v>0</v>
      </c>
      <c r="K1449" s="31">
        <v>0</v>
      </c>
      <c r="L1449" s="31">
        <v>0</v>
      </c>
      <c r="M1449" s="31">
        <v>1421</v>
      </c>
    </row>
    <row r="1450" spans="1:13" x14ac:dyDescent="0.25">
      <c r="A1450">
        <v>20070026</v>
      </c>
      <c r="B1450" t="s">
        <v>23</v>
      </c>
      <c r="C1450" t="s">
        <v>14311</v>
      </c>
      <c r="D1450" t="s">
        <v>14350</v>
      </c>
      <c r="E1450" t="s">
        <v>14370</v>
      </c>
      <c r="F1450" s="31">
        <v>47.330000000000005</v>
      </c>
      <c r="G1450" s="31">
        <v>2047.8913999999997</v>
      </c>
      <c r="H1450" s="31">
        <v>0</v>
      </c>
      <c r="I1450" s="31">
        <v>0</v>
      </c>
      <c r="J1450" s="31">
        <v>0</v>
      </c>
      <c r="K1450" s="31">
        <v>0</v>
      </c>
      <c r="L1450" s="31">
        <v>0</v>
      </c>
      <c r="M1450" s="31">
        <v>2048</v>
      </c>
    </row>
    <row r="1451" spans="1:13" x14ac:dyDescent="0.25">
      <c r="A1451">
        <v>20070026</v>
      </c>
      <c r="B1451" t="s">
        <v>24</v>
      </c>
      <c r="C1451" t="s">
        <v>5399</v>
      </c>
      <c r="D1451" t="s">
        <v>14351</v>
      </c>
      <c r="E1451" t="s">
        <v>14371</v>
      </c>
      <c r="F1451" s="31">
        <v>34.65</v>
      </c>
      <c r="G1451" s="31">
        <v>1368.8466999999998</v>
      </c>
      <c r="H1451" s="31">
        <v>0</v>
      </c>
      <c r="I1451" s="31">
        <v>0</v>
      </c>
      <c r="J1451" s="31">
        <v>0</v>
      </c>
      <c r="K1451" s="31">
        <v>0</v>
      </c>
      <c r="L1451" s="31">
        <v>0</v>
      </c>
      <c r="M1451" s="31">
        <v>1369</v>
      </c>
    </row>
    <row r="1452" spans="1:13" x14ac:dyDescent="0.25">
      <c r="A1452">
        <v>20070026</v>
      </c>
      <c r="B1452" t="s">
        <v>26</v>
      </c>
      <c r="C1452" t="s">
        <v>14313</v>
      </c>
      <c r="D1452" t="s">
        <v>14353</v>
      </c>
      <c r="E1452" t="s">
        <v>14372</v>
      </c>
      <c r="F1452" s="31">
        <v>74.519999999999982</v>
      </c>
      <c r="G1452" s="31">
        <v>3397.0382999999997</v>
      </c>
      <c r="H1452" s="31">
        <v>0</v>
      </c>
      <c r="I1452" s="31">
        <v>0</v>
      </c>
      <c r="J1452" s="31">
        <v>0</v>
      </c>
      <c r="K1452" s="31">
        <v>0</v>
      </c>
      <c r="L1452" s="31">
        <v>0</v>
      </c>
      <c r="M1452" s="31">
        <v>3397</v>
      </c>
    </row>
    <row r="1453" spans="1:13" x14ac:dyDescent="0.25">
      <c r="A1453">
        <v>20070026</v>
      </c>
      <c r="B1453" t="s">
        <v>27</v>
      </c>
      <c r="C1453" t="s">
        <v>10959</v>
      </c>
      <c r="D1453" t="s">
        <v>14468</v>
      </c>
      <c r="E1453" t="s">
        <v>14370</v>
      </c>
      <c r="F1453" s="31">
        <v>6.76</v>
      </c>
      <c r="G1453" s="31">
        <v>276.50540000000001</v>
      </c>
      <c r="H1453" s="31">
        <v>0</v>
      </c>
      <c r="I1453" s="31">
        <v>0</v>
      </c>
      <c r="J1453" s="31">
        <v>0</v>
      </c>
      <c r="K1453" s="31">
        <v>0</v>
      </c>
      <c r="L1453" s="31">
        <v>0</v>
      </c>
      <c r="M1453" s="31">
        <v>277</v>
      </c>
    </row>
    <row r="1454" spans="1:13" x14ac:dyDescent="0.25">
      <c r="A1454">
        <v>20070026</v>
      </c>
      <c r="B1454" t="s">
        <v>3</v>
      </c>
      <c r="C1454" t="s">
        <v>9412</v>
      </c>
      <c r="D1454" t="s">
        <v>14650</v>
      </c>
      <c r="E1454" t="s">
        <v>14371</v>
      </c>
      <c r="F1454" s="31">
        <v>16.490000000000002</v>
      </c>
      <c r="G1454" s="31">
        <v>774.53219999999988</v>
      </c>
      <c r="H1454" s="31">
        <v>0</v>
      </c>
      <c r="I1454" s="31">
        <v>0</v>
      </c>
      <c r="J1454" s="31">
        <v>0</v>
      </c>
      <c r="K1454" s="31">
        <v>0</v>
      </c>
      <c r="L1454" s="31">
        <v>0</v>
      </c>
      <c r="M1454" s="31">
        <v>775</v>
      </c>
    </row>
    <row r="1455" spans="1:13" x14ac:dyDescent="0.25">
      <c r="A1455">
        <v>20070026</v>
      </c>
      <c r="B1455" t="s">
        <v>4</v>
      </c>
      <c r="C1455" t="s">
        <v>5716</v>
      </c>
      <c r="D1455" t="s">
        <v>14651</v>
      </c>
      <c r="E1455" t="s">
        <v>275</v>
      </c>
      <c r="F1455" s="31">
        <v>26.159999999999997</v>
      </c>
      <c r="G1455" s="31">
        <v>1156.4379000000001</v>
      </c>
      <c r="H1455" s="31">
        <v>0</v>
      </c>
      <c r="I1455" s="31">
        <v>0</v>
      </c>
      <c r="J1455" s="31">
        <v>0</v>
      </c>
      <c r="K1455" s="31">
        <v>0</v>
      </c>
      <c r="L1455" s="31">
        <v>0</v>
      </c>
      <c r="M1455" s="31">
        <v>1156</v>
      </c>
    </row>
    <row r="1456" spans="1:13" x14ac:dyDescent="0.25">
      <c r="A1456">
        <v>20070026</v>
      </c>
      <c r="B1456" t="s">
        <v>28</v>
      </c>
      <c r="C1456" t="s">
        <v>14621</v>
      </c>
      <c r="D1456" t="s">
        <v>14652</v>
      </c>
      <c r="E1456" t="s">
        <v>14258</v>
      </c>
      <c r="F1456" s="31">
        <v>37.04999999999999</v>
      </c>
      <c r="G1456" s="31">
        <v>1667.5868</v>
      </c>
      <c r="H1456" s="31">
        <v>0</v>
      </c>
      <c r="I1456" s="31">
        <v>0</v>
      </c>
      <c r="J1456" s="31">
        <v>0</v>
      </c>
      <c r="K1456" s="31">
        <v>0</v>
      </c>
      <c r="L1456" s="31">
        <v>0</v>
      </c>
      <c r="M1456" s="31">
        <v>1668</v>
      </c>
    </row>
    <row r="1457" spans="1:13" x14ac:dyDescent="0.25">
      <c r="A1457">
        <v>20070026</v>
      </c>
      <c r="B1457" t="s">
        <v>37</v>
      </c>
      <c r="C1457" t="s">
        <v>14820</v>
      </c>
      <c r="D1457" t="s">
        <v>14841</v>
      </c>
      <c r="E1457" t="s">
        <v>14371</v>
      </c>
      <c r="F1457" s="31">
        <v>7.3</v>
      </c>
      <c r="G1457" s="31">
        <v>331.60579999999999</v>
      </c>
      <c r="H1457" s="31">
        <v>0</v>
      </c>
      <c r="I1457" s="31">
        <v>0</v>
      </c>
      <c r="J1457" s="31">
        <v>0</v>
      </c>
      <c r="K1457" s="31">
        <v>0</v>
      </c>
      <c r="L1457" s="31">
        <v>0</v>
      </c>
      <c r="M1457" s="31">
        <v>332</v>
      </c>
    </row>
    <row r="1458" spans="1:13" x14ac:dyDescent="0.25">
      <c r="A1458">
        <v>20070026</v>
      </c>
      <c r="B1458" t="s">
        <v>38</v>
      </c>
      <c r="C1458" t="s">
        <v>14821</v>
      </c>
      <c r="D1458" t="s">
        <v>14842</v>
      </c>
      <c r="E1458" t="s">
        <v>275</v>
      </c>
      <c r="F1458" s="31">
        <v>10.08</v>
      </c>
      <c r="G1458" s="31">
        <v>441.74189999999999</v>
      </c>
      <c r="H1458" s="31">
        <v>0</v>
      </c>
      <c r="I1458" s="31">
        <v>0</v>
      </c>
      <c r="J1458" s="31">
        <v>0</v>
      </c>
      <c r="K1458" s="31">
        <v>0</v>
      </c>
      <c r="L1458" s="31">
        <v>0</v>
      </c>
      <c r="M1458" s="31">
        <v>442</v>
      </c>
    </row>
    <row r="1459" spans="1:13" x14ac:dyDescent="0.25">
      <c r="A1459">
        <v>20070026</v>
      </c>
      <c r="B1459" t="s">
        <v>29</v>
      </c>
      <c r="C1459" t="s">
        <v>7519</v>
      </c>
      <c r="D1459" t="s">
        <v>15388</v>
      </c>
      <c r="E1459" t="s">
        <v>14258</v>
      </c>
      <c r="F1459" s="31">
        <v>29.86</v>
      </c>
      <c r="G1459" s="31">
        <v>1553.3419000000001</v>
      </c>
      <c r="H1459" s="31">
        <v>0</v>
      </c>
      <c r="I1459" s="31">
        <v>0</v>
      </c>
      <c r="J1459" s="31">
        <v>0</v>
      </c>
      <c r="K1459" s="31">
        <v>0</v>
      </c>
      <c r="L1459" s="31">
        <v>0</v>
      </c>
      <c r="M1459" s="31">
        <v>1553</v>
      </c>
    </row>
    <row r="1460" spans="1:13" x14ac:dyDescent="0.25">
      <c r="A1460">
        <v>20070026</v>
      </c>
      <c r="B1460" t="s">
        <v>5</v>
      </c>
      <c r="C1460" t="s">
        <v>15332</v>
      </c>
      <c r="D1460" t="s">
        <v>15389</v>
      </c>
      <c r="E1460" t="s">
        <v>275</v>
      </c>
      <c r="F1460" s="31">
        <v>9.6999999999999993</v>
      </c>
      <c r="G1460" s="31">
        <v>349.34100000000007</v>
      </c>
      <c r="H1460" s="31">
        <v>0</v>
      </c>
      <c r="I1460" s="31">
        <v>0</v>
      </c>
      <c r="J1460" s="31">
        <v>0</v>
      </c>
      <c r="K1460" s="31">
        <v>0</v>
      </c>
      <c r="L1460" s="31">
        <v>0</v>
      </c>
      <c r="M1460" s="31">
        <v>349</v>
      </c>
    </row>
    <row r="1461" spans="1:13" x14ac:dyDescent="0.25">
      <c r="A1461">
        <v>20070026</v>
      </c>
      <c r="B1461" t="s">
        <v>39</v>
      </c>
      <c r="C1461" t="s">
        <v>13009</v>
      </c>
      <c r="D1461" t="s">
        <v>15390</v>
      </c>
      <c r="E1461" t="s">
        <v>14371</v>
      </c>
      <c r="F1461" s="31">
        <v>6.7200000000000006</v>
      </c>
      <c r="G1461" s="31">
        <v>311.96710000000002</v>
      </c>
      <c r="H1461" s="31">
        <v>0</v>
      </c>
      <c r="I1461" s="31">
        <v>0</v>
      </c>
      <c r="J1461" s="31">
        <v>0</v>
      </c>
      <c r="K1461" s="31">
        <v>0</v>
      </c>
      <c r="L1461" s="31">
        <v>0</v>
      </c>
      <c r="M1461" s="31">
        <v>312</v>
      </c>
    </row>
    <row r="1462" spans="1:13" x14ac:dyDescent="0.25">
      <c r="A1462">
        <v>20070026</v>
      </c>
      <c r="B1462" t="s">
        <v>30</v>
      </c>
      <c r="C1462" t="s">
        <v>8800</v>
      </c>
      <c r="D1462" t="s">
        <v>15795</v>
      </c>
      <c r="E1462" t="s">
        <v>14371</v>
      </c>
      <c r="F1462" s="31">
        <v>18.47</v>
      </c>
      <c r="G1462" s="31">
        <v>816.38930000000005</v>
      </c>
      <c r="H1462" s="31">
        <v>0</v>
      </c>
      <c r="I1462" s="31">
        <v>0</v>
      </c>
      <c r="J1462" s="31">
        <v>0</v>
      </c>
      <c r="K1462" s="31">
        <v>0</v>
      </c>
      <c r="L1462" s="31">
        <v>0</v>
      </c>
      <c r="M1462" s="31">
        <v>816</v>
      </c>
    </row>
    <row r="1463" spans="1:13" x14ac:dyDescent="0.25">
      <c r="A1463">
        <v>20070026</v>
      </c>
      <c r="B1463" t="s">
        <v>7</v>
      </c>
      <c r="C1463" t="s">
        <v>15973</v>
      </c>
      <c r="D1463" t="s">
        <v>15992</v>
      </c>
      <c r="E1463" t="s">
        <v>14258</v>
      </c>
      <c r="F1463" s="31">
        <v>35.619999999999997</v>
      </c>
      <c r="G1463" s="31">
        <v>1419.9390000000001</v>
      </c>
      <c r="H1463" s="31">
        <v>0</v>
      </c>
      <c r="I1463" s="31">
        <v>0</v>
      </c>
      <c r="J1463" s="31">
        <v>0</v>
      </c>
      <c r="K1463" s="31">
        <v>0</v>
      </c>
      <c r="L1463" s="31">
        <v>0</v>
      </c>
      <c r="M1463" s="31">
        <v>1420</v>
      </c>
    </row>
    <row r="1464" spans="1:13" x14ac:dyDescent="0.25">
      <c r="A1464">
        <v>20070026</v>
      </c>
      <c r="B1464" t="s">
        <v>422</v>
      </c>
      <c r="C1464" t="s">
        <v>7300</v>
      </c>
      <c r="D1464" t="s">
        <v>15993</v>
      </c>
      <c r="E1464" t="s">
        <v>275</v>
      </c>
      <c r="F1464" s="31">
        <v>1.02</v>
      </c>
      <c r="G1464" s="31">
        <v>39.300600000000003</v>
      </c>
      <c r="H1464" s="31">
        <v>0</v>
      </c>
      <c r="I1464" s="31">
        <v>0</v>
      </c>
      <c r="J1464" s="31">
        <v>0</v>
      </c>
      <c r="K1464" s="31">
        <v>0</v>
      </c>
      <c r="L1464" s="31">
        <v>0</v>
      </c>
      <c r="M1464" s="31">
        <v>39</v>
      </c>
    </row>
    <row r="1465" spans="1:13" x14ac:dyDescent="0.25">
      <c r="A1465">
        <v>20070026</v>
      </c>
      <c r="B1465" t="s">
        <v>8</v>
      </c>
      <c r="C1465" t="s">
        <v>7769</v>
      </c>
      <c r="D1465" t="s">
        <v>16054</v>
      </c>
      <c r="E1465" t="s">
        <v>14370</v>
      </c>
      <c r="F1465" s="31">
        <v>14.45</v>
      </c>
      <c r="G1465" s="31">
        <v>598.57779999999991</v>
      </c>
      <c r="H1465" s="31">
        <v>0</v>
      </c>
      <c r="I1465" s="31">
        <v>0</v>
      </c>
      <c r="J1465" s="31">
        <v>0</v>
      </c>
      <c r="K1465" s="31">
        <v>0</v>
      </c>
      <c r="L1465" s="31">
        <v>0</v>
      </c>
      <c r="M1465" s="31">
        <v>599</v>
      </c>
    </row>
    <row r="1466" spans="1:13" x14ac:dyDescent="0.25">
      <c r="A1466">
        <v>20070026</v>
      </c>
      <c r="B1466" t="s">
        <v>32</v>
      </c>
      <c r="C1466" t="s">
        <v>8799</v>
      </c>
      <c r="D1466" t="s">
        <v>15994</v>
      </c>
      <c r="E1466" t="s">
        <v>14372</v>
      </c>
      <c r="F1466" s="31">
        <v>22.23</v>
      </c>
      <c r="G1466" s="31">
        <v>973.56539999999995</v>
      </c>
      <c r="H1466" s="31">
        <v>0</v>
      </c>
      <c r="I1466" s="31">
        <v>0</v>
      </c>
      <c r="J1466" s="31">
        <v>0</v>
      </c>
      <c r="K1466" s="31">
        <v>0</v>
      </c>
      <c r="L1466" s="31">
        <v>0</v>
      </c>
      <c r="M1466" s="31">
        <v>974</v>
      </c>
    </row>
    <row r="1467" spans="1:13" x14ac:dyDescent="0.25">
      <c r="A1467">
        <v>20070026</v>
      </c>
      <c r="B1467" t="s">
        <v>33</v>
      </c>
      <c r="C1467" t="s">
        <v>16157</v>
      </c>
      <c r="D1467" t="s">
        <v>16175</v>
      </c>
      <c r="E1467" t="s">
        <v>275</v>
      </c>
      <c r="F1467" s="31">
        <v>36.43</v>
      </c>
      <c r="G1467" s="31">
        <v>1921.2185999999999</v>
      </c>
      <c r="H1467" s="31">
        <v>0</v>
      </c>
      <c r="I1467" s="31">
        <v>0</v>
      </c>
      <c r="J1467" s="31">
        <v>0</v>
      </c>
      <c r="K1467" s="31">
        <v>0</v>
      </c>
      <c r="L1467" s="31">
        <v>134</v>
      </c>
      <c r="M1467" s="31">
        <v>1787</v>
      </c>
    </row>
    <row r="1468" spans="1:13" x14ac:dyDescent="0.25">
      <c r="A1468">
        <v>20070026</v>
      </c>
      <c r="B1468" t="s">
        <v>9</v>
      </c>
      <c r="C1468">
        <v>0</v>
      </c>
      <c r="D1468">
        <v>0</v>
      </c>
      <c r="E1468">
        <v>0</v>
      </c>
      <c r="F1468" s="31">
        <v>2.04</v>
      </c>
      <c r="G1468" s="31">
        <v>85.17</v>
      </c>
      <c r="H1468" s="31">
        <v>0</v>
      </c>
      <c r="I1468" s="31">
        <v>0</v>
      </c>
      <c r="J1468" s="31">
        <v>0</v>
      </c>
      <c r="K1468" s="31">
        <v>0</v>
      </c>
      <c r="L1468" s="31">
        <v>0</v>
      </c>
      <c r="M1468" s="31">
        <v>85</v>
      </c>
    </row>
    <row r="1469" spans="1:13" x14ac:dyDescent="0.25">
      <c r="A1469">
        <v>20070026</v>
      </c>
      <c r="B1469" t="s">
        <v>10</v>
      </c>
      <c r="C1469">
        <v>0</v>
      </c>
      <c r="D1469">
        <v>0</v>
      </c>
      <c r="E1469">
        <v>0</v>
      </c>
      <c r="F1469" s="31">
        <v>18.259999999999998</v>
      </c>
      <c r="G1469" s="31">
        <v>769.23460000000011</v>
      </c>
      <c r="H1469" s="31">
        <v>0</v>
      </c>
      <c r="I1469" s="31">
        <v>0</v>
      </c>
      <c r="J1469" s="31">
        <v>0</v>
      </c>
      <c r="K1469" s="31">
        <v>0</v>
      </c>
      <c r="L1469" s="31">
        <v>0</v>
      </c>
      <c r="M1469" s="31">
        <v>769</v>
      </c>
    </row>
    <row r="1470" spans="1:13" x14ac:dyDescent="0.25">
      <c r="A1470" t="s">
        <v>16514</v>
      </c>
      <c r="F1470" s="31">
        <v>745.06999999999994</v>
      </c>
      <c r="G1470" s="31">
        <v>32979.690399999999</v>
      </c>
      <c r="H1470" s="31">
        <v>0</v>
      </c>
      <c r="I1470" s="31">
        <v>0</v>
      </c>
      <c r="J1470" s="31">
        <v>0</v>
      </c>
      <c r="K1470" s="31">
        <v>0</v>
      </c>
      <c r="L1470" s="31">
        <v>134</v>
      </c>
      <c r="M1470" s="31">
        <v>32846</v>
      </c>
    </row>
    <row r="1471" spans="1:13" x14ac:dyDescent="0.25">
      <c r="A1471">
        <v>20070025</v>
      </c>
      <c r="B1471" t="s">
        <v>17</v>
      </c>
      <c r="C1471" t="s">
        <v>9259</v>
      </c>
      <c r="D1471" t="s">
        <v>9295</v>
      </c>
      <c r="E1471" t="s">
        <v>9308</v>
      </c>
      <c r="F1471" s="31">
        <v>399.05000000000007</v>
      </c>
      <c r="G1471" s="31">
        <v>17727.653900000001</v>
      </c>
      <c r="H1471" s="31">
        <v>0</v>
      </c>
      <c r="I1471" s="31">
        <v>0</v>
      </c>
      <c r="J1471" s="31">
        <v>0</v>
      </c>
      <c r="K1471" s="31">
        <v>0</v>
      </c>
      <c r="L1471" s="31">
        <v>4955.5800000000017</v>
      </c>
      <c r="M1471" s="31">
        <v>12772</v>
      </c>
    </row>
    <row r="1472" spans="1:13" x14ac:dyDescent="0.25">
      <c r="A1472">
        <v>20070025</v>
      </c>
      <c r="B1472" t="s">
        <v>0</v>
      </c>
      <c r="C1472" t="s">
        <v>739</v>
      </c>
      <c r="D1472" t="s">
        <v>16101</v>
      </c>
      <c r="E1472" t="s">
        <v>9308</v>
      </c>
      <c r="F1472" s="31">
        <v>134.78</v>
      </c>
      <c r="G1472" s="31">
        <v>5700.1851000000006</v>
      </c>
      <c r="H1472" s="31">
        <v>0</v>
      </c>
      <c r="I1472" s="31">
        <v>0</v>
      </c>
      <c r="J1472" s="31">
        <v>0</v>
      </c>
      <c r="K1472" s="31">
        <v>0</v>
      </c>
      <c r="L1472" s="31">
        <v>0</v>
      </c>
      <c r="M1472" s="31">
        <v>5700</v>
      </c>
    </row>
    <row r="1473" spans="1:13" x14ac:dyDescent="0.25">
      <c r="A1473">
        <v>20070025</v>
      </c>
      <c r="B1473" t="s">
        <v>1</v>
      </c>
      <c r="C1473" t="s">
        <v>16087</v>
      </c>
      <c r="D1473" t="s">
        <v>16102</v>
      </c>
      <c r="E1473" t="s">
        <v>9308</v>
      </c>
      <c r="F1473" s="31">
        <v>12.670000000000002</v>
      </c>
      <c r="G1473" s="31">
        <v>477.54270000000002</v>
      </c>
      <c r="H1473" s="31">
        <v>0</v>
      </c>
      <c r="I1473" s="31">
        <v>0</v>
      </c>
      <c r="J1473" s="31">
        <v>0</v>
      </c>
      <c r="K1473" s="31">
        <v>0</v>
      </c>
      <c r="L1473" s="31">
        <v>0</v>
      </c>
      <c r="M1473" s="31">
        <v>478</v>
      </c>
    </row>
    <row r="1474" spans="1:13" x14ac:dyDescent="0.25">
      <c r="A1474" t="s">
        <v>16515</v>
      </c>
      <c r="F1474" s="31">
        <v>546.5</v>
      </c>
      <c r="G1474" s="31">
        <v>23905.381700000002</v>
      </c>
      <c r="H1474" s="31">
        <v>0</v>
      </c>
      <c r="I1474" s="31">
        <v>0</v>
      </c>
      <c r="J1474" s="31">
        <v>0</v>
      </c>
      <c r="K1474" s="31">
        <v>0</v>
      </c>
      <c r="L1474" s="31">
        <v>4955.5800000000017</v>
      </c>
      <c r="M1474" s="31">
        <v>18950</v>
      </c>
    </row>
    <row r="1475" spans="1:13" x14ac:dyDescent="0.25">
      <c r="A1475">
        <v>20080050</v>
      </c>
      <c r="B1475" t="s">
        <v>17</v>
      </c>
      <c r="C1475" t="s">
        <v>14450</v>
      </c>
      <c r="D1475" t="s">
        <v>14471</v>
      </c>
      <c r="E1475" t="s">
        <v>7417</v>
      </c>
      <c r="F1475" s="31">
        <v>0.77</v>
      </c>
      <c r="G1475" s="31">
        <v>30.900100000000002</v>
      </c>
      <c r="H1475" s="31">
        <v>0</v>
      </c>
      <c r="I1475" s="31">
        <v>0</v>
      </c>
      <c r="J1475" s="31">
        <v>0</v>
      </c>
      <c r="K1475" s="31">
        <v>0</v>
      </c>
      <c r="L1475" s="31">
        <v>0</v>
      </c>
      <c r="M1475" s="31">
        <v>31</v>
      </c>
    </row>
    <row r="1476" spans="1:13" x14ac:dyDescent="0.25">
      <c r="A1476">
        <v>20080050</v>
      </c>
      <c r="B1476" t="s">
        <v>0</v>
      </c>
      <c r="C1476" t="s">
        <v>14527</v>
      </c>
      <c r="D1476" t="s">
        <v>14554</v>
      </c>
      <c r="E1476" t="s">
        <v>7439</v>
      </c>
      <c r="F1476" s="31">
        <v>94.64</v>
      </c>
      <c r="G1476" s="31">
        <v>3695.4769000000001</v>
      </c>
      <c r="H1476" s="31">
        <v>0</v>
      </c>
      <c r="I1476" s="31">
        <v>0</v>
      </c>
      <c r="J1476" s="31">
        <v>0</v>
      </c>
      <c r="K1476" s="31">
        <v>0</v>
      </c>
      <c r="L1476" s="31">
        <v>0</v>
      </c>
      <c r="M1476" s="31">
        <v>3695</v>
      </c>
    </row>
    <row r="1477" spans="1:13" x14ac:dyDescent="0.25">
      <c r="A1477">
        <v>20080050</v>
      </c>
      <c r="B1477" t="s">
        <v>1</v>
      </c>
      <c r="C1477" t="s">
        <v>6711</v>
      </c>
      <c r="D1477" t="s">
        <v>14472</v>
      </c>
      <c r="E1477" t="s">
        <v>7439</v>
      </c>
      <c r="F1477" s="31">
        <v>29.17</v>
      </c>
      <c r="G1477" s="31">
        <v>1049.2003</v>
      </c>
      <c r="H1477" s="31">
        <v>0</v>
      </c>
      <c r="I1477" s="31">
        <v>0</v>
      </c>
      <c r="J1477" s="31">
        <v>0</v>
      </c>
      <c r="K1477" s="31">
        <v>0</v>
      </c>
      <c r="L1477" s="31">
        <v>0</v>
      </c>
      <c r="M1477" s="31">
        <v>1049</v>
      </c>
    </row>
    <row r="1478" spans="1:13" x14ac:dyDescent="0.25">
      <c r="A1478">
        <v>20080050</v>
      </c>
      <c r="B1478" t="s">
        <v>18</v>
      </c>
      <c r="C1478" t="s">
        <v>14451</v>
      </c>
      <c r="D1478" t="s">
        <v>14473</v>
      </c>
      <c r="E1478" t="s">
        <v>7962</v>
      </c>
      <c r="F1478" s="31">
        <v>70.39</v>
      </c>
      <c r="G1478" s="31">
        <v>2670.8618999999999</v>
      </c>
      <c r="H1478" s="31">
        <v>0</v>
      </c>
      <c r="I1478" s="31">
        <v>0</v>
      </c>
      <c r="J1478" s="31">
        <v>0</v>
      </c>
      <c r="K1478" s="31">
        <v>0</v>
      </c>
      <c r="L1478" s="31">
        <v>0</v>
      </c>
      <c r="M1478" s="31">
        <v>2671</v>
      </c>
    </row>
    <row r="1479" spans="1:13" x14ac:dyDescent="0.25">
      <c r="A1479">
        <v>20080050</v>
      </c>
      <c r="B1479" t="s">
        <v>20</v>
      </c>
      <c r="C1479" t="s">
        <v>14624</v>
      </c>
      <c r="D1479" t="s">
        <v>14657</v>
      </c>
      <c r="E1479" t="s">
        <v>7415</v>
      </c>
      <c r="F1479" s="31">
        <v>52.71</v>
      </c>
      <c r="G1479" s="31">
        <v>2021.3452000000004</v>
      </c>
      <c r="H1479" s="31">
        <v>0</v>
      </c>
      <c r="I1479" s="31">
        <v>0</v>
      </c>
      <c r="J1479" s="31">
        <v>0</v>
      </c>
      <c r="K1479" s="31">
        <v>0</v>
      </c>
      <c r="L1479" s="31">
        <v>0</v>
      </c>
      <c r="M1479" s="31">
        <v>2021</v>
      </c>
    </row>
    <row r="1480" spans="1:13" x14ac:dyDescent="0.25">
      <c r="A1480">
        <v>20080050</v>
      </c>
      <c r="B1480" t="s">
        <v>41</v>
      </c>
      <c r="C1480" t="s">
        <v>16090</v>
      </c>
      <c r="D1480" t="s">
        <v>16107</v>
      </c>
      <c r="E1480" t="s">
        <v>7417</v>
      </c>
      <c r="F1480" s="31">
        <v>11.000000000000002</v>
      </c>
      <c r="G1480" s="31">
        <v>405.8014</v>
      </c>
      <c r="H1480" s="31">
        <v>0</v>
      </c>
      <c r="I1480" s="31">
        <v>0</v>
      </c>
      <c r="J1480" s="31">
        <v>0</v>
      </c>
      <c r="K1480" s="31">
        <v>0</v>
      </c>
      <c r="L1480" s="31">
        <v>0</v>
      </c>
      <c r="M1480" s="31">
        <v>406</v>
      </c>
    </row>
    <row r="1481" spans="1:13" x14ac:dyDescent="0.25">
      <c r="A1481">
        <v>20080050</v>
      </c>
      <c r="B1481" t="s">
        <v>36</v>
      </c>
      <c r="C1481" t="s">
        <v>6156</v>
      </c>
      <c r="D1481" t="s">
        <v>15586</v>
      </c>
      <c r="E1481" t="s">
        <v>7417</v>
      </c>
      <c r="F1481" s="31">
        <v>14.31</v>
      </c>
      <c r="G1481" s="31">
        <v>643.6187000000001</v>
      </c>
      <c r="H1481" s="31">
        <v>0</v>
      </c>
      <c r="I1481" s="31">
        <v>0</v>
      </c>
      <c r="J1481" s="31">
        <v>0</v>
      </c>
      <c r="K1481" s="31">
        <v>0</v>
      </c>
      <c r="L1481" s="31">
        <v>0</v>
      </c>
      <c r="M1481" s="31">
        <v>644</v>
      </c>
    </row>
    <row r="1482" spans="1:13" x14ac:dyDescent="0.25">
      <c r="A1482">
        <v>20080050</v>
      </c>
      <c r="B1482" t="s">
        <v>21</v>
      </c>
      <c r="C1482" t="s">
        <v>16160</v>
      </c>
      <c r="D1482" t="s">
        <v>16178</v>
      </c>
      <c r="E1482" t="s">
        <v>7962</v>
      </c>
      <c r="F1482" s="31">
        <v>17.09</v>
      </c>
      <c r="G1482" s="31">
        <v>691.37109999999996</v>
      </c>
      <c r="H1482" s="31">
        <v>0</v>
      </c>
      <c r="I1482" s="31">
        <v>0</v>
      </c>
      <c r="J1482" s="31">
        <v>0</v>
      </c>
      <c r="K1482" s="31">
        <v>0</v>
      </c>
      <c r="L1482" s="31">
        <v>0</v>
      </c>
      <c r="M1482" s="31">
        <v>691</v>
      </c>
    </row>
    <row r="1483" spans="1:13" x14ac:dyDescent="0.25">
      <c r="A1483" t="s">
        <v>16516</v>
      </c>
      <c r="F1483" s="31">
        <v>290.08</v>
      </c>
      <c r="G1483" s="31">
        <v>11208.575600000002</v>
      </c>
      <c r="H1483" s="31">
        <v>0</v>
      </c>
      <c r="I1483" s="31">
        <v>0</v>
      </c>
      <c r="J1483" s="31">
        <v>0</v>
      </c>
      <c r="K1483" s="31">
        <v>0</v>
      </c>
      <c r="L1483" s="31">
        <v>0</v>
      </c>
      <c r="M1483" s="31">
        <v>11208</v>
      </c>
    </row>
    <row r="1484" spans="1:13" x14ac:dyDescent="0.25">
      <c r="A1484">
        <v>20020025</v>
      </c>
      <c r="B1484" t="s">
        <v>0</v>
      </c>
      <c r="C1484" t="s">
        <v>6892</v>
      </c>
      <c r="D1484" t="s">
        <v>14539</v>
      </c>
      <c r="E1484" t="s">
        <v>1187</v>
      </c>
      <c r="F1484" s="31">
        <v>49.92</v>
      </c>
      <c r="G1484" s="31">
        <v>2117.9255000000003</v>
      </c>
      <c r="H1484" s="31">
        <v>0</v>
      </c>
      <c r="I1484" s="31">
        <v>0</v>
      </c>
      <c r="J1484" s="31">
        <v>0</v>
      </c>
      <c r="K1484" s="31">
        <v>0</v>
      </c>
      <c r="L1484" s="31">
        <v>0</v>
      </c>
      <c r="M1484" s="31">
        <v>2118</v>
      </c>
    </row>
    <row r="1485" spans="1:13" x14ac:dyDescent="0.25">
      <c r="A1485">
        <v>20020025</v>
      </c>
      <c r="B1485" t="s">
        <v>20</v>
      </c>
      <c r="C1485" t="s">
        <v>14610</v>
      </c>
      <c r="D1485" t="s">
        <v>14635</v>
      </c>
      <c r="E1485" t="s">
        <v>276</v>
      </c>
      <c r="F1485" s="31">
        <v>13.33</v>
      </c>
      <c r="G1485" s="31">
        <v>574.10230000000013</v>
      </c>
      <c r="H1485" s="31">
        <v>0</v>
      </c>
      <c r="I1485" s="31">
        <v>0</v>
      </c>
      <c r="J1485" s="31">
        <v>0</v>
      </c>
      <c r="K1485" s="31">
        <v>0</v>
      </c>
      <c r="L1485" s="31">
        <v>0</v>
      </c>
      <c r="M1485" s="31">
        <v>574</v>
      </c>
    </row>
    <row r="1486" spans="1:13" x14ac:dyDescent="0.25">
      <c r="A1486">
        <v>20020025</v>
      </c>
      <c r="B1486" t="s">
        <v>36</v>
      </c>
      <c r="C1486" t="s">
        <v>6839</v>
      </c>
      <c r="D1486" t="s">
        <v>14740</v>
      </c>
      <c r="E1486" t="s">
        <v>1187</v>
      </c>
      <c r="F1486" s="31">
        <v>12.3</v>
      </c>
      <c r="G1486" s="31">
        <v>579.3614</v>
      </c>
      <c r="H1486" s="31">
        <v>0</v>
      </c>
      <c r="I1486" s="31">
        <v>0</v>
      </c>
      <c r="J1486" s="31">
        <v>0</v>
      </c>
      <c r="K1486" s="31">
        <v>0</v>
      </c>
      <c r="L1486" s="31">
        <v>0</v>
      </c>
      <c r="M1486" s="31">
        <v>579</v>
      </c>
    </row>
    <row r="1487" spans="1:13" x14ac:dyDescent="0.25">
      <c r="A1487">
        <v>20020025</v>
      </c>
      <c r="B1487" t="s">
        <v>25</v>
      </c>
      <c r="C1487" t="s">
        <v>14721</v>
      </c>
      <c r="D1487" t="s">
        <v>14744</v>
      </c>
      <c r="E1487" t="s">
        <v>276</v>
      </c>
      <c r="F1487" s="31">
        <v>36.380000000000003</v>
      </c>
      <c r="G1487" s="31">
        <v>1407.0666000000001</v>
      </c>
      <c r="H1487" s="31">
        <v>0</v>
      </c>
      <c r="I1487" s="31">
        <v>0</v>
      </c>
      <c r="J1487" s="31">
        <v>0</v>
      </c>
      <c r="K1487" s="31">
        <v>0</v>
      </c>
      <c r="L1487" s="31">
        <v>0</v>
      </c>
      <c r="M1487" s="31">
        <v>1407</v>
      </c>
    </row>
    <row r="1488" spans="1:13" x14ac:dyDescent="0.25">
      <c r="A1488">
        <v>20020025</v>
      </c>
      <c r="B1488" t="s">
        <v>26</v>
      </c>
      <c r="C1488" t="s">
        <v>14811</v>
      </c>
      <c r="D1488" t="s">
        <v>14830</v>
      </c>
      <c r="E1488" t="s">
        <v>14845</v>
      </c>
      <c r="F1488" s="31">
        <v>45.96</v>
      </c>
      <c r="G1488" s="31">
        <v>1777.5671</v>
      </c>
      <c r="H1488" s="31">
        <v>0</v>
      </c>
      <c r="I1488" s="31">
        <v>0</v>
      </c>
      <c r="J1488" s="31">
        <v>0</v>
      </c>
      <c r="K1488" s="31">
        <v>0</v>
      </c>
      <c r="L1488" s="31">
        <v>0</v>
      </c>
      <c r="M1488" s="31">
        <v>1778</v>
      </c>
    </row>
    <row r="1489" spans="1:13" x14ac:dyDescent="0.25">
      <c r="A1489">
        <v>20020025</v>
      </c>
      <c r="B1489" t="s">
        <v>27</v>
      </c>
      <c r="C1489" t="s">
        <v>7454</v>
      </c>
      <c r="D1489" t="s">
        <v>14989</v>
      </c>
      <c r="E1489" t="s">
        <v>15003</v>
      </c>
      <c r="F1489" s="31">
        <v>44.449999999999996</v>
      </c>
      <c r="G1489" s="31">
        <v>1900.0910000000003</v>
      </c>
      <c r="H1489" s="31">
        <v>0</v>
      </c>
      <c r="I1489" s="31">
        <v>0</v>
      </c>
      <c r="J1489" s="31">
        <v>0</v>
      </c>
      <c r="K1489" s="31">
        <v>0</v>
      </c>
      <c r="L1489" s="31">
        <v>0</v>
      </c>
      <c r="M1489" s="31">
        <v>1900</v>
      </c>
    </row>
    <row r="1490" spans="1:13" x14ac:dyDescent="0.25">
      <c r="A1490">
        <v>20020025</v>
      </c>
      <c r="B1490" t="s">
        <v>28</v>
      </c>
      <c r="C1490" t="s">
        <v>14813</v>
      </c>
      <c r="D1490" t="s">
        <v>14832</v>
      </c>
      <c r="E1490" t="s">
        <v>1187</v>
      </c>
      <c r="F1490" s="31">
        <v>3.1100000000000003</v>
      </c>
      <c r="G1490" s="31">
        <v>123.65350000000001</v>
      </c>
      <c r="H1490" s="31">
        <v>0</v>
      </c>
      <c r="I1490" s="31">
        <v>0</v>
      </c>
      <c r="J1490" s="31">
        <v>0</v>
      </c>
      <c r="K1490" s="31">
        <v>0</v>
      </c>
      <c r="L1490" s="31">
        <v>0</v>
      </c>
      <c r="M1490" s="31">
        <v>124</v>
      </c>
    </row>
    <row r="1491" spans="1:13" x14ac:dyDescent="0.25">
      <c r="A1491">
        <v>20020025</v>
      </c>
      <c r="B1491" t="s">
        <v>37</v>
      </c>
      <c r="C1491" t="s">
        <v>7769</v>
      </c>
      <c r="D1491" t="s">
        <v>14909</v>
      </c>
      <c r="E1491" t="s">
        <v>276</v>
      </c>
      <c r="F1491" s="31">
        <v>9.94</v>
      </c>
      <c r="G1491" s="31">
        <v>403.86220000000003</v>
      </c>
      <c r="H1491" s="31">
        <v>0</v>
      </c>
      <c r="I1491" s="31">
        <v>0</v>
      </c>
      <c r="J1491" s="31">
        <v>0</v>
      </c>
      <c r="K1491" s="31">
        <v>0</v>
      </c>
      <c r="L1491" s="31">
        <v>0</v>
      </c>
      <c r="M1491" s="31">
        <v>404</v>
      </c>
    </row>
    <row r="1492" spans="1:13" x14ac:dyDescent="0.25">
      <c r="A1492">
        <v>20020025</v>
      </c>
      <c r="B1492" t="s">
        <v>38</v>
      </c>
      <c r="C1492" t="s">
        <v>15714</v>
      </c>
      <c r="D1492" t="s">
        <v>15729</v>
      </c>
      <c r="E1492" t="s">
        <v>1032</v>
      </c>
      <c r="F1492" s="31">
        <v>38.470000000000006</v>
      </c>
      <c r="G1492" s="31">
        <v>1789.0021000000002</v>
      </c>
      <c r="H1492" s="31">
        <v>0</v>
      </c>
      <c r="I1492" s="31">
        <v>0</v>
      </c>
      <c r="J1492" s="31">
        <v>0</v>
      </c>
      <c r="K1492" s="31">
        <v>0</v>
      </c>
      <c r="L1492" s="31">
        <v>0</v>
      </c>
      <c r="M1492" s="31">
        <v>1789</v>
      </c>
    </row>
    <row r="1493" spans="1:13" x14ac:dyDescent="0.25">
      <c r="A1493" t="s">
        <v>16517</v>
      </c>
      <c r="F1493" s="31">
        <v>253.86</v>
      </c>
      <c r="G1493" s="31">
        <v>10672.6317</v>
      </c>
      <c r="H1493" s="31">
        <v>0</v>
      </c>
      <c r="I1493" s="31">
        <v>0</v>
      </c>
      <c r="J1493" s="31">
        <v>0</v>
      </c>
      <c r="K1493" s="31">
        <v>0</v>
      </c>
      <c r="L1493" s="31">
        <v>0</v>
      </c>
      <c r="M1493" s="31">
        <v>10673</v>
      </c>
    </row>
    <row r="1494" spans="1:13" x14ac:dyDescent="0.25">
      <c r="A1494">
        <v>20020026</v>
      </c>
      <c r="B1494" t="s">
        <v>17</v>
      </c>
      <c r="C1494" t="s">
        <v>15051</v>
      </c>
      <c r="D1494" t="s">
        <v>15074</v>
      </c>
      <c r="E1494" t="s">
        <v>7729</v>
      </c>
      <c r="F1494" s="31">
        <v>8.09</v>
      </c>
      <c r="G1494" s="31">
        <v>304.42039999999997</v>
      </c>
      <c r="H1494" s="31">
        <v>0</v>
      </c>
      <c r="I1494" s="31">
        <v>0</v>
      </c>
      <c r="J1494" s="31">
        <v>0</v>
      </c>
      <c r="K1494" s="31">
        <v>0</v>
      </c>
      <c r="L1494" s="31">
        <v>0</v>
      </c>
      <c r="M1494" s="31">
        <v>304</v>
      </c>
    </row>
    <row r="1495" spans="1:13" x14ac:dyDescent="0.25">
      <c r="A1495">
        <v>20020026</v>
      </c>
      <c r="B1495" t="s">
        <v>0</v>
      </c>
      <c r="C1495" t="s">
        <v>15052</v>
      </c>
      <c r="D1495" t="s">
        <v>15075</v>
      </c>
      <c r="E1495" t="s">
        <v>280</v>
      </c>
      <c r="F1495" s="31">
        <v>64.02</v>
      </c>
      <c r="G1495" s="31">
        <v>2529.1929999999998</v>
      </c>
      <c r="H1495" s="31">
        <v>0</v>
      </c>
      <c r="I1495" s="31">
        <v>0</v>
      </c>
      <c r="J1495" s="31">
        <v>0</v>
      </c>
      <c r="K1495" s="31">
        <v>0</v>
      </c>
      <c r="L1495" s="31">
        <v>0</v>
      </c>
      <c r="M1495" s="31">
        <v>2529</v>
      </c>
    </row>
    <row r="1496" spans="1:13" x14ac:dyDescent="0.25">
      <c r="A1496">
        <v>20020026</v>
      </c>
      <c r="B1496" t="s">
        <v>1</v>
      </c>
      <c r="C1496" t="s">
        <v>15053</v>
      </c>
      <c r="D1496" t="s">
        <v>15076</v>
      </c>
      <c r="E1496" t="s">
        <v>276</v>
      </c>
      <c r="F1496" s="31">
        <v>209.77</v>
      </c>
      <c r="G1496" s="31">
        <v>8722.8245000000006</v>
      </c>
      <c r="H1496" s="31">
        <v>0</v>
      </c>
      <c r="I1496" s="31">
        <v>0</v>
      </c>
      <c r="J1496" s="31">
        <v>0</v>
      </c>
      <c r="K1496" s="31">
        <v>0</v>
      </c>
      <c r="L1496" s="31">
        <v>0</v>
      </c>
      <c r="M1496" s="31">
        <v>8723</v>
      </c>
    </row>
    <row r="1497" spans="1:13" x14ac:dyDescent="0.25">
      <c r="A1497">
        <v>20020026</v>
      </c>
      <c r="B1497" t="s">
        <v>18</v>
      </c>
      <c r="C1497" t="s">
        <v>7582</v>
      </c>
      <c r="D1497" t="s">
        <v>15077</v>
      </c>
      <c r="E1497" t="s">
        <v>5155</v>
      </c>
      <c r="F1497" s="31">
        <v>1182.6599999999999</v>
      </c>
      <c r="G1497" s="31">
        <v>48209.326200000003</v>
      </c>
      <c r="H1497" s="31">
        <v>0</v>
      </c>
      <c r="I1497" s="31">
        <v>0</v>
      </c>
      <c r="J1497" s="31">
        <v>0</v>
      </c>
      <c r="K1497" s="31">
        <v>0</v>
      </c>
      <c r="L1497" s="31">
        <v>0</v>
      </c>
      <c r="M1497" s="31">
        <v>48209</v>
      </c>
    </row>
    <row r="1498" spans="1:13" x14ac:dyDescent="0.25">
      <c r="A1498">
        <v>20020026</v>
      </c>
      <c r="B1498" t="s">
        <v>19</v>
      </c>
      <c r="C1498" t="s">
        <v>15054</v>
      </c>
      <c r="D1498" t="s">
        <v>15078</v>
      </c>
      <c r="E1498" t="s">
        <v>1187</v>
      </c>
      <c r="F1498" s="31">
        <v>54.2</v>
      </c>
      <c r="G1498" s="31">
        <v>2205.4714000000004</v>
      </c>
      <c r="H1498" s="31">
        <v>0</v>
      </c>
      <c r="I1498" s="31">
        <v>0</v>
      </c>
      <c r="J1498" s="31">
        <v>0</v>
      </c>
      <c r="K1498" s="31">
        <v>0</v>
      </c>
      <c r="L1498" s="31">
        <v>0</v>
      </c>
      <c r="M1498" s="31">
        <v>2205</v>
      </c>
    </row>
    <row r="1499" spans="1:13" x14ac:dyDescent="0.25">
      <c r="A1499">
        <v>20020026</v>
      </c>
      <c r="B1499" t="s">
        <v>20</v>
      </c>
      <c r="C1499" t="s">
        <v>15055</v>
      </c>
      <c r="D1499" t="s">
        <v>15079</v>
      </c>
      <c r="E1499" t="s">
        <v>276</v>
      </c>
      <c r="F1499" s="31">
        <v>5.7799999999999994</v>
      </c>
      <c r="G1499" s="31">
        <v>264.17410000000001</v>
      </c>
      <c r="H1499" s="31">
        <v>0</v>
      </c>
      <c r="I1499" s="31">
        <v>0</v>
      </c>
      <c r="J1499" s="31">
        <v>0</v>
      </c>
      <c r="K1499" s="31">
        <v>0</v>
      </c>
      <c r="L1499" s="31">
        <v>0</v>
      </c>
      <c r="M1499" s="31">
        <v>264</v>
      </c>
    </row>
    <row r="1500" spans="1:13" x14ac:dyDescent="0.25">
      <c r="A1500">
        <v>20020026</v>
      </c>
      <c r="B1500" t="s">
        <v>41</v>
      </c>
      <c r="C1500" t="s">
        <v>559</v>
      </c>
      <c r="D1500" t="s">
        <v>15080</v>
      </c>
      <c r="E1500" t="s">
        <v>276</v>
      </c>
      <c r="F1500" s="31">
        <v>60.55</v>
      </c>
      <c r="G1500" s="31">
        <v>2409.7413999999999</v>
      </c>
      <c r="H1500" s="31">
        <v>0</v>
      </c>
      <c r="I1500" s="31">
        <v>0</v>
      </c>
      <c r="J1500" s="31">
        <v>0</v>
      </c>
      <c r="K1500" s="31">
        <v>0</v>
      </c>
      <c r="L1500" s="31">
        <v>0</v>
      </c>
      <c r="M1500" s="31">
        <v>2410</v>
      </c>
    </row>
    <row r="1501" spans="1:13" x14ac:dyDescent="0.25">
      <c r="A1501">
        <v>20020026</v>
      </c>
      <c r="B1501" t="s">
        <v>36</v>
      </c>
      <c r="C1501" t="s">
        <v>13520</v>
      </c>
      <c r="D1501" t="s">
        <v>15081</v>
      </c>
      <c r="E1501" t="s">
        <v>276</v>
      </c>
      <c r="F1501" s="31">
        <v>76.48</v>
      </c>
      <c r="G1501" s="31">
        <v>3105.9752999999996</v>
      </c>
      <c r="H1501" s="31">
        <v>0</v>
      </c>
      <c r="I1501" s="31">
        <v>0</v>
      </c>
      <c r="J1501" s="31">
        <v>0</v>
      </c>
      <c r="K1501" s="31">
        <v>0</v>
      </c>
      <c r="L1501" s="31">
        <v>0</v>
      </c>
      <c r="M1501" s="31">
        <v>3106</v>
      </c>
    </row>
    <row r="1502" spans="1:13" x14ac:dyDescent="0.25">
      <c r="A1502">
        <v>20020026</v>
      </c>
      <c r="B1502" t="s">
        <v>21</v>
      </c>
      <c r="C1502" t="s">
        <v>6609</v>
      </c>
      <c r="D1502" t="s">
        <v>15082</v>
      </c>
      <c r="E1502" t="s">
        <v>1187</v>
      </c>
      <c r="F1502" s="31">
        <v>42.609999999999992</v>
      </c>
      <c r="G1502" s="31">
        <v>1834.9459000000002</v>
      </c>
      <c r="H1502" s="31">
        <v>0</v>
      </c>
      <c r="I1502" s="31">
        <v>0</v>
      </c>
      <c r="J1502" s="31">
        <v>0</v>
      </c>
      <c r="K1502" s="31">
        <v>0</v>
      </c>
      <c r="L1502" s="31">
        <v>0</v>
      </c>
      <c r="M1502" s="31">
        <v>1835</v>
      </c>
    </row>
    <row r="1503" spans="1:13" x14ac:dyDescent="0.25">
      <c r="A1503">
        <v>20020026</v>
      </c>
      <c r="B1503" t="s">
        <v>22</v>
      </c>
      <c r="C1503" t="s">
        <v>9946</v>
      </c>
      <c r="D1503" t="s">
        <v>15083</v>
      </c>
      <c r="E1503" t="s">
        <v>276</v>
      </c>
      <c r="F1503" s="31">
        <v>39.86</v>
      </c>
      <c r="G1503" s="31">
        <v>1765.4502</v>
      </c>
      <c r="H1503" s="31">
        <v>0</v>
      </c>
      <c r="I1503" s="31">
        <v>0</v>
      </c>
      <c r="J1503" s="31">
        <v>0</v>
      </c>
      <c r="K1503" s="31">
        <v>0</v>
      </c>
      <c r="L1503" s="31">
        <v>0</v>
      </c>
      <c r="M1503" s="31">
        <v>1765</v>
      </c>
    </row>
    <row r="1504" spans="1:13" x14ac:dyDescent="0.25">
      <c r="A1504">
        <v>20020026</v>
      </c>
      <c r="B1504" t="s">
        <v>40</v>
      </c>
      <c r="C1504" t="s">
        <v>15056</v>
      </c>
      <c r="D1504" t="s">
        <v>15084</v>
      </c>
      <c r="E1504" t="s">
        <v>1187</v>
      </c>
      <c r="F1504" s="31">
        <v>134.66</v>
      </c>
      <c r="G1504" s="31">
        <v>5629.0289999999995</v>
      </c>
      <c r="H1504" s="31">
        <v>0</v>
      </c>
      <c r="I1504" s="31">
        <v>0</v>
      </c>
      <c r="J1504" s="31">
        <v>0</v>
      </c>
      <c r="K1504" s="31">
        <v>0</v>
      </c>
      <c r="L1504" s="31">
        <v>0</v>
      </c>
      <c r="M1504" s="31">
        <v>5629</v>
      </c>
    </row>
    <row r="1505" spans="1:13" x14ac:dyDescent="0.25">
      <c r="A1505">
        <v>20020026</v>
      </c>
      <c r="B1505" t="s">
        <v>23</v>
      </c>
      <c r="C1505" t="s">
        <v>15057</v>
      </c>
      <c r="D1505" t="s">
        <v>15085</v>
      </c>
      <c r="E1505" t="s">
        <v>1187</v>
      </c>
      <c r="F1505" s="31">
        <v>31.909999999999997</v>
      </c>
      <c r="G1505" s="31">
        <v>1371.9663</v>
      </c>
      <c r="H1505" s="31">
        <v>0</v>
      </c>
      <c r="I1505" s="31">
        <v>0</v>
      </c>
      <c r="J1505" s="31">
        <v>0</v>
      </c>
      <c r="K1505" s="31">
        <v>0</v>
      </c>
      <c r="L1505" s="31">
        <v>0</v>
      </c>
      <c r="M1505" s="31">
        <v>1372</v>
      </c>
    </row>
    <row r="1506" spans="1:13" x14ac:dyDescent="0.25">
      <c r="A1506">
        <v>20020026</v>
      </c>
      <c r="B1506" t="s">
        <v>24</v>
      </c>
      <c r="C1506" t="s">
        <v>15058</v>
      </c>
      <c r="D1506" t="s">
        <v>15086</v>
      </c>
      <c r="E1506" t="s">
        <v>276</v>
      </c>
      <c r="F1506" s="31">
        <v>39.230000000000004</v>
      </c>
      <c r="G1506" s="31">
        <v>1562.4658999999999</v>
      </c>
      <c r="H1506" s="31">
        <v>0</v>
      </c>
      <c r="I1506" s="31">
        <v>0</v>
      </c>
      <c r="J1506" s="31">
        <v>0</v>
      </c>
      <c r="K1506" s="31">
        <v>0</v>
      </c>
      <c r="L1506" s="31">
        <v>0</v>
      </c>
      <c r="M1506" s="31">
        <v>1562</v>
      </c>
    </row>
    <row r="1507" spans="1:13" x14ac:dyDescent="0.25">
      <c r="A1507">
        <v>20020026</v>
      </c>
      <c r="B1507" t="s">
        <v>25</v>
      </c>
      <c r="C1507" t="s">
        <v>15059</v>
      </c>
      <c r="D1507" t="s">
        <v>15087</v>
      </c>
      <c r="E1507" t="s">
        <v>276</v>
      </c>
      <c r="F1507" s="31">
        <v>36.019999999999996</v>
      </c>
      <c r="G1507" s="31">
        <v>1511.9914000000001</v>
      </c>
      <c r="H1507" s="31">
        <v>0</v>
      </c>
      <c r="I1507" s="31">
        <v>0</v>
      </c>
      <c r="J1507" s="31">
        <v>0</v>
      </c>
      <c r="K1507" s="31">
        <v>0</v>
      </c>
      <c r="L1507" s="31">
        <v>0</v>
      </c>
      <c r="M1507" s="31">
        <v>1512</v>
      </c>
    </row>
    <row r="1508" spans="1:13" x14ac:dyDescent="0.25">
      <c r="A1508">
        <v>20020026</v>
      </c>
      <c r="B1508" t="s">
        <v>26</v>
      </c>
      <c r="C1508" t="s">
        <v>15060</v>
      </c>
      <c r="D1508" t="s">
        <v>15088</v>
      </c>
      <c r="E1508" t="s">
        <v>276</v>
      </c>
      <c r="F1508" s="31">
        <v>99.089999999999989</v>
      </c>
      <c r="G1508" s="31">
        <v>4057.2595000000006</v>
      </c>
      <c r="H1508" s="31">
        <v>0</v>
      </c>
      <c r="I1508" s="31">
        <v>0</v>
      </c>
      <c r="J1508" s="31">
        <v>0</v>
      </c>
      <c r="K1508" s="31">
        <v>0</v>
      </c>
      <c r="L1508" s="31">
        <v>0</v>
      </c>
      <c r="M1508" s="31">
        <v>4057</v>
      </c>
    </row>
    <row r="1509" spans="1:13" x14ac:dyDescent="0.25">
      <c r="A1509">
        <v>20020026</v>
      </c>
      <c r="B1509" t="s">
        <v>27</v>
      </c>
      <c r="C1509" t="s">
        <v>15061</v>
      </c>
      <c r="D1509" t="s">
        <v>15089</v>
      </c>
      <c r="E1509" t="s">
        <v>276</v>
      </c>
      <c r="F1509" s="31">
        <v>29.81</v>
      </c>
      <c r="G1509" s="31">
        <v>1342.5464999999999</v>
      </c>
      <c r="H1509" s="31">
        <v>0</v>
      </c>
      <c r="I1509" s="31">
        <v>0</v>
      </c>
      <c r="J1509" s="31">
        <v>0</v>
      </c>
      <c r="K1509" s="31">
        <v>0</v>
      </c>
      <c r="L1509" s="31">
        <v>0</v>
      </c>
      <c r="M1509" s="31">
        <v>1343</v>
      </c>
    </row>
    <row r="1510" spans="1:13" x14ac:dyDescent="0.25">
      <c r="A1510">
        <v>20020026</v>
      </c>
      <c r="B1510" t="s">
        <v>2</v>
      </c>
      <c r="C1510" t="s">
        <v>15062</v>
      </c>
      <c r="D1510" t="s">
        <v>15090</v>
      </c>
      <c r="E1510" t="s">
        <v>276</v>
      </c>
      <c r="F1510" s="31">
        <v>50.599999999999994</v>
      </c>
      <c r="G1510" s="31">
        <v>1961.5831000000001</v>
      </c>
      <c r="H1510" s="31">
        <v>0</v>
      </c>
      <c r="I1510" s="31">
        <v>0</v>
      </c>
      <c r="J1510" s="31">
        <v>0</v>
      </c>
      <c r="K1510" s="31">
        <v>0</v>
      </c>
      <c r="L1510" s="31">
        <v>0</v>
      </c>
      <c r="M1510" s="31">
        <v>1962</v>
      </c>
    </row>
    <row r="1511" spans="1:13" x14ac:dyDescent="0.25">
      <c r="A1511">
        <v>20020026</v>
      </c>
      <c r="B1511" t="s">
        <v>3</v>
      </c>
      <c r="C1511" t="s">
        <v>6609</v>
      </c>
      <c r="D1511" t="s">
        <v>15191</v>
      </c>
      <c r="E1511" t="s">
        <v>276</v>
      </c>
      <c r="F1511" s="31">
        <v>122.30000000000001</v>
      </c>
      <c r="G1511" s="31">
        <v>5210.3750999999993</v>
      </c>
      <c r="H1511" s="31">
        <v>0</v>
      </c>
      <c r="I1511" s="31">
        <v>0</v>
      </c>
      <c r="J1511" s="31">
        <v>0</v>
      </c>
      <c r="K1511" s="31">
        <v>0</v>
      </c>
      <c r="L1511" s="31">
        <v>0</v>
      </c>
      <c r="M1511" s="31">
        <v>5210</v>
      </c>
    </row>
    <row r="1512" spans="1:13" x14ac:dyDescent="0.25">
      <c r="A1512">
        <v>20020026</v>
      </c>
      <c r="B1512" t="s">
        <v>4</v>
      </c>
      <c r="C1512" t="s">
        <v>15159</v>
      </c>
      <c r="D1512" t="s">
        <v>15192</v>
      </c>
      <c r="E1512" t="s">
        <v>1187</v>
      </c>
      <c r="F1512" s="31">
        <v>41.830000000000005</v>
      </c>
      <c r="G1512" s="31">
        <v>1713.8916000000002</v>
      </c>
      <c r="H1512" s="31">
        <v>0</v>
      </c>
      <c r="I1512" s="31">
        <v>0</v>
      </c>
      <c r="J1512" s="31">
        <v>0</v>
      </c>
      <c r="K1512" s="31">
        <v>0</v>
      </c>
      <c r="L1512" s="31">
        <v>0</v>
      </c>
      <c r="M1512" s="31">
        <v>1714</v>
      </c>
    </row>
    <row r="1513" spans="1:13" x14ac:dyDescent="0.25">
      <c r="A1513">
        <v>20020026</v>
      </c>
      <c r="B1513" t="s">
        <v>37</v>
      </c>
      <c r="C1513" t="s">
        <v>15063</v>
      </c>
      <c r="D1513" t="s">
        <v>15091</v>
      </c>
      <c r="E1513" t="s">
        <v>1032</v>
      </c>
      <c r="F1513" s="31">
        <v>75.930000000000007</v>
      </c>
      <c r="G1513" s="31">
        <v>3123.3104999999996</v>
      </c>
      <c r="H1513" s="31">
        <v>0</v>
      </c>
      <c r="I1513" s="31">
        <v>0</v>
      </c>
      <c r="J1513" s="31">
        <v>0</v>
      </c>
      <c r="K1513" s="31">
        <v>0</v>
      </c>
      <c r="L1513" s="31">
        <v>0</v>
      </c>
      <c r="M1513" s="31">
        <v>3123</v>
      </c>
    </row>
    <row r="1514" spans="1:13" x14ac:dyDescent="0.25">
      <c r="A1514">
        <v>20020026</v>
      </c>
      <c r="B1514" t="s">
        <v>29</v>
      </c>
      <c r="C1514" t="s">
        <v>15161</v>
      </c>
      <c r="D1514" t="s">
        <v>15195</v>
      </c>
      <c r="E1514" t="s">
        <v>276</v>
      </c>
      <c r="F1514" s="31">
        <v>30.23</v>
      </c>
      <c r="G1514" s="31">
        <v>1250.0398</v>
      </c>
      <c r="H1514" s="31">
        <v>0</v>
      </c>
      <c r="I1514" s="31">
        <v>0</v>
      </c>
      <c r="J1514" s="31">
        <v>0</v>
      </c>
      <c r="K1514" s="31">
        <v>0</v>
      </c>
      <c r="L1514" s="31">
        <v>0</v>
      </c>
      <c r="M1514" s="31">
        <v>1250</v>
      </c>
    </row>
    <row r="1515" spans="1:13" x14ac:dyDescent="0.25">
      <c r="A1515">
        <v>20020026</v>
      </c>
      <c r="B1515" t="s">
        <v>39</v>
      </c>
      <c r="C1515" t="s">
        <v>15162</v>
      </c>
      <c r="D1515" t="s">
        <v>15197</v>
      </c>
      <c r="E1515" t="s">
        <v>278</v>
      </c>
      <c r="F1515" s="31">
        <v>44.51</v>
      </c>
      <c r="G1515" s="31">
        <v>1898.7384000000002</v>
      </c>
      <c r="H1515" s="31">
        <v>0</v>
      </c>
      <c r="I1515" s="31">
        <v>0</v>
      </c>
      <c r="J1515" s="31">
        <v>0</v>
      </c>
      <c r="K1515" s="31">
        <v>0</v>
      </c>
      <c r="L1515" s="31">
        <v>0</v>
      </c>
      <c r="M1515" s="31">
        <v>1899</v>
      </c>
    </row>
    <row r="1516" spans="1:13" x14ac:dyDescent="0.25">
      <c r="A1516">
        <v>20020026</v>
      </c>
      <c r="B1516" t="s">
        <v>6</v>
      </c>
      <c r="C1516" t="s">
        <v>14816</v>
      </c>
      <c r="D1516" t="s">
        <v>15551</v>
      </c>
      <c r="E1516" t="s">
        <v>2020</v>
      </c>
      <c r="F1516" s="31">
        <v>52.099999999999994</v>
      </c>
      <c r="G1516" s="31">
        <v>2484.5133000000001</v>
      </c>
      <c r="H1516" s="31">
        <v>0</v>
      </c>
      <c r="I1516" s="31">
        <v>0</v>
      </c>
      <c r="J1516" s="31">
        <v>0</v>
      </c>
      <c r="K1516" s="31">
        <v>0</v>
      </c>
      <c r="L1516" s="31">
        <v>0</v>
      </c>
      <c r="M1516" s="31">
        <v>2485</v>
      </c>
    </row>
    <row r="1517" spans="1:13" x14ac:dyDescent="0.25">
      <c r="A1517">
        <v>20020026</v>
      </c>
      <c r="B1517" t="s">
        <v>30</v>
      </c>
      <c r="C1517" t="s">
        <v>15163</v>
      </c>
      <c r="D1517" t="s">
        <v>15198</v>
      </c>
      <c r="E1517" t="s">
        <v>2020</v>
      </c>
      <c r="F1517" s="31">
        <v>34.57</v>
      </c>
      <c r="G1517" s="31">
        <v>1596.4911999999999</v>
      </c>
      <c r="H1517" s="31">
        <v>0</v>
      </c>
      <c r="I1517" s="31">
        <v>0</v>
      </c>
      <c r="J1517" s="31">
        <v>0</v>
      </c>
      <c r="K1517" s="31">
        <v>0</v>
      </c>
      <c r="L1517" s="31">
        <v>0</v>
      </c>
      <c r="M1517" s="31">
        <v>1596</v>
      </c>
    </row>
    <row r="1518" spans="1:13" x14ac:dyDescent="0.25">
      <c r="A1518">
        <v>20020026</v>
      </c>
      <c r="B1518" t="s">
        <v>31</v>
      </c>
      <c r="C1518" t="s">
        <v>15164</v>
      </c>
      <c r="D1518" t="s">
        <v>15199</v>
      </c>
      <c r="E1518" t="s">
        <v>276</v>
      </c>
      <c r="F1518" s="31">
        <v>55.259999999999991</v>
      </c>
      <c r="G1518" s="31">
        <v>2198.5013000000004</v>
      </c>
      <c r="H1518" s="31">
        <v>0</v>
      </c>
      <c r="I1518" s="31">
        <v>0</v>
      </c>
      <c r="J1518" s="31">
        <v>0</v>
      </c>
      <c r="K1518" s="31">
        <v>0</v>
      </c>
      <c r="L1518" s="31">
        <v>0</v>
      </c>
      <c r="M1518" s="31">
        <v>2199</v>
      </c>
    </row>
    <row r="1519" spans="1:13" x14ac:dyDescent="0.25">
      <c r="A1519">
        <v>20020026</v>
      </c>
      <c r="B1519" t="s">
        <v>7</v>
      </c>
      <c r="C1519" t="s">
        <v>8540</v>
      </c>
      <c r="D1519" t="s">
        <v>15200</v>
      </c>
      <c r="E1519" t="s">
        <v>278</v>
      </c>
      <c r="F1519" s="31">
        <v>24.380000000000003</v>
      </c>
      <c r="G1519" s="31">
        <v>1103.0046</v>
      </c>
      <c r="H1519" s="31">
        <v>0</v>
      </c>
      <c r="I1519" s="31">
        <v>0</v>
      </c>
      <c r="J1519" s="31">
        <v>0</v>
      </c>
      <c r="K1519" s="31">
        <v>0</v>
      </c>
      <c r="L1519" s="31">
        <v>0</v>
      </c>
      <c r="M1519" s="31">
        <v>1103</v>
      </c>
    </row>
    <row r="1520" spans="1:13" x14ac:dyDescent="0.25">
      <c r="A1520">
        <v>20020026</v>
      </c>
      <c r="B1520" t="s">
        <v>422</v>
      </c>
      <c r="C1520" t="s">
        <v>6348</v>
      </c>
      <c r="D1520" t="s">
        <v>15201</v>
      </c>
      <c r="E1520" t="s">
        <v>12338</v>
      </c>
      <c r="F1520" s="31">
        <v>26.1</v>
      </c>
      <c r="G1520" s="31">
        <v>1002.9694000000001</v>
      </c>
      <c r="H1520" s="31">
        <v>0</v>
      </c>
      <c r="I1520" s="31">
        <v>0</v>
      </c>
      <c r="J1520" s="31">
        <v>0</v>
      </c>
      <c r="K1520" s="31">
        <v>0</v>
      </c>
      <c r="L1520" s="31">
        <v>0</v>
      </c>
      <c r="M1520" s="31">
        <v>1003</v>
      </c>
    </row>
    <row r="1521" spans="1:13" x14ac:dyDescent="0.25">
      <c r="A1521">
        <v>20020026</v>
      </c>
      <c r="B1521" t="s">
        <v>8</v>
      </c>
      <c r="C1521" t="s">
        <v>944</v>
      </c>
      <c r="D1521" t="s">
        <v>15202</v>
      </c>
      <c r="E1521" t="s">
        <v>1187</v>
      </c>
      <c r="F1521" s="31">
        <v>48.540000000000006</v>
      </c>
      <c r="G1521" s="31">
        <v>2035.9702000000002</v>
      </c>
      <c r="H1521" s="31">
        <v>0</v>
      </c>
      <c r="I1521" s="31">
        <v>0</v>
      </c>
      <c r="J1521" s="31">
        <v>0</v>
      </c>
      <c r="K1521" s="31">
        <v>0</v>
      </c>
      <c r="L1521" s="31">
        <v>0</v>
      </c>
      <c r="M1521" s="31">
        <v>2036</v>
      </c>
    </row>
    <row r="1522" spans="1:13" x14ac:dyDescent="0.25">
      <c r="A1522">
        <v>20020026</v>
      </c>
      <c r="B1522" t="s">
        <v>32</v>
      </c>
      <c r="C1522" t="s">
        <v>15307</v>
      </c>
      <c r="D1522" t="s">
        <v>15349</v>
      </c>
      <c r="E1522" t="s">
        <v>1187</v>
      </c>
      <c r="F1522" s="31">
        <v>44.61</v>
      </c>
      <c r="G1522" s="31">
        <v>1817.3283000000001</v>
      </c>
      <c r="H1522" s="31">
        <v>0</v>
      </c>
      <c r="I1522" s="31">
        <v>0</v>
      </c>
      <c r="J1522" s="31">
        <v>0</v>
      </c>
      <c r="K1522" s="31">
        <v>0</v>
      </c>
      <c r="L1522" s="31">
        <v>0</v>
      </c>
      <c r="M1522" s="31">
        <v>1817</v>
      </c>
    </row>
    <row r="1523" spans="1:13" x14ac:dyDescent="0.25">
      <c r="A1523">
        <v>20020026</v>
      </c>
      <c r="B1523" t="s">
        <v>9</v>
      </c>
      <c r="C1523" t="s">
        <v>9261</v>
      </c>
      <c r="D1523" t="s">
        <v>15552</v>
      </c>
      <c r="E1523" t="s">
        <v>276</v>
      </c>
      <c r="F1523" s="31">
        <v>403.36</v>
      </c>
      <c r="G1523" s="31">
        <v>16539.892199999998</v>
      </c>
      <c r="H1523" s="31">
        <v>0</v>
      </c>
      <c r="I1523" s="31">
        <v>0</v>
      </c>
      <c r="J1523" s="31">
        <v>0</v>
      </c>
      <c r="K1523" s="31">
        <v>0</v>
      </c>
      <c r="L1523" s="31">
        <v>0</v>
      </c>
      <c r="M1523" s="31">
        <v>16540</v>
      </c>
    </row>
    <row r="1524" spans="1:13" x14ac:dyDescent="0.25">
      <c r="A1524">
        <v>20020026</v>
      </c>
      <c r="B1524" t="s">
        <v>11</v>
      </c>
      <c r="C1524" t="s">
        <v>15503</v>
      </c>
      <c r="D1524" t="s">
        <v>15555</v>
      </c>
      <c r="E1524" t="s">
        <v>276</v>
      </c>
      <c r="F1524" s="31">
        <v>11.129999999999999</v>
      </c>
      <c r="G1524" s="31">
        <v>462.94400000000002</v>
      </c>
      <c r="H1524" s="31">
        <v>0</v>
      </c>
      <c r="I1524" s="31">
        <v>0</v>
      </c>
      <c r="J1524" s="31">
        <v>0</v>
      </c>
      <c r="K1524" s="31">
        <v>0</v>
      </c>
      <c r="L1524" s="31">
        <v>0</v>
      </c>
      <c r="M1524" s="31">
        <v>463</v>
      </c>
    </row>
    <row r="1525" spans="1:13" x14ac:dyDescent="0.25">
      <c r="A1525">
        <v>20020026</v>
      </c>
      <c r="B1525" t="s">
        <v>12</v>
      </c>
      <c r="C1525" t="s">
        <v>15504</v>
      </c>
      <c r="D1525" t="s">
        <v>15556</v>
      </c>
      <c r="E1525" t="s">
        <v>276</v>
      </c>
      <c r="F1525" s="31">
        <v>31.179999999999996</v>
      </c>
      <c r="G1525" s="31">
        <v>1239.6873000000001</v>
      </c>
      <c r="H1525" s="31">
        <v>0</v>
      </c>
      <c r="I1525" s="31">
        <v>0</v>
      </c>
      <c r="J1525" s="31">
        <v>0</v>
      </c>
      <c r="K1525" s="31">
        <v>0</v>
      </c>
      <c r="L1525" s="31">
        <v>0</v>
      </c>
      <c r="M1525" s="31">
        <v>1240</v>
      </c>
    </row>
    <row r="1526" spans="1:13" x14ac:dyDescent="0.25">
      <c r="A1526">
        <v>20020026</v>
      </c>
      <c r="B1526" t="s">
        <v>13</v>
      </c>
      <c r="C1526" t="s">
        <v>9598</v>
      </c>
      <c r="D1526" t="s">
        <v>15557</v>
      </c>
      <c r="E1526" t="s">
        <v>15595</v>
      </c>
      <c r="F1526" s="31">
        <v>111.49999999999999</v>
      </c>
      <c r="G1526" s="31">
        <v>4660.9753000000001</v>
      </c>
      <c r="H1526" s="31">
        <v>0</v>
      </c>
      <c r="I1526" s="31">
        <v>0</v>
      </c>
      <c r="J1526" s="31">
        <v>0</v>
      </c>
      <c r="K1526" s="31">
        <v>0</v>
      </c>
      <c r="L1526" s="31">
        <v>0</v>
      </c>
      <c r="M1526" s="31">
        <v>4661</v>
      </c>
    </row>
    <row r="1527" spans="1:13" x14ac:dyDescent="0.25">
      <c r="A1527">
        <v>20020026</v>
      </c>
      <c r="B1527" t="s">
        <v>35</v>
      </c>
      <c r="C1527" t="s">
        <v>15715</v>
      </c>
      <c r="D1527" t="s">
        <v>15730</v>
      </c>
      <c r="E1527" t="s">
        <v>276</v>
      </c>
      <c r="F1527" s="31">
        <v>84.9</v>
      </c>
      <c r="G1527" s="31">
        <v>3381.0418000000004</v>
      </c>
      <c r="H1527" s="31">
        <v>0</v>
      </c>
      <c r="I1527" s="31">
        <v>0</v>
      </c>
      <c r="J1527" s="31">
        <v>0</v>
      </c>
      <c r="K1527" s="31">
        <v>0</v>
      </c>
      <c r="L1527" s="31">
        <v>0</v>
      </c>
      <c r="M1527" s="31">
        <v>3381</v>
      </c>
    </row>
    <row r="1528" spans="1:13" x14ac:dyDescent="0.25">
      <c r="A1528">
        <v>20020026</v>
      </c>
      <c r="B1528" t="s">
        <v>14</v>
      </c>
      <c r="C1528" t="s">
        <v>5421</v>
      </c>
      <c r="D1528" t="s">
        <v>15786</v>
      </c>
      <c r="E1528" t="s">
        <v>276</v>
      </c>
      <c r="F1528" s="31">
        <v>99.91</v>
      </c>
      <c r="G1528" s="31">
        <v>3953.0754999999999</v>
      </c>
      <c r="H1528" s="31">
        <v>0</v>
      </c>
      <c r="I1528" s="31">
        <v>0</v>
      </c>
      <c r="J1528" s="31">
        <v>0</v>
      </c>
      <c r="K1528" s="31">
        <v>0</v>
      </c>
      <c r="L1528" s="31">
        <v>0</v>
      </c>
      <c r="M1528" s="31">
        <v>3953</v>
      </c>
    </row>
    <row r="1529" spans="1:13" x14ac:dyDescent="0.25">
      <c r="A1529">
        <v>20020026</v>
      </c>
      <c r="B1529" t="s">
        <v>1650</v>
      </c>
      <c r="C1529" t="s">
        <v>15840</v>
      </c>
      <c r="D1529" t="s">
        <v>16045</v>
      </c>
      <c r="E1529" t="s">
        <v>276</v>
      </c>
      <c r="F1529" s="31">
        <v>70.03</v>
      </c>
      <c r="G1529" s="31">
        <v>2805.4935999999993</v>
      </c>
      <c r="H1529" s="31">
        <v>0</v>
      </c>
      <c r="I1529" s="31">
        <v>0</v>
      </c>
      <c r="J1529" s="31">
        <v>0</v>
      </c>
      <c r="K1529" s="31">
        <v>0</v>
      </c>
      <c r="L1529" s="31">
        <v>0</v>
      </c>
      <c r="M1529" s="31">
        <v>2805</v>
      </c>
    </row>
    <row r="1530" spans="1:13" x14ac:dyDescent="0.25">
      <c r="A1530">
        <v>20020026</v>
      </c>
      <c r="B1530" t="s">
        <v>15</v>
      </c>
      <c r="C1530" t="s">
        <v>15968</v>
      </c>
      <c r="D1530" t="s">
        <v>15980</v>
      </c>
      <c r="E1530" t="s">
        <v>276</v>
      </c>
      <c r="F1530" s="31">
        <v>62.889999999999993</v>
      </c>
      <c r="G1530" s="31">
        <v>2622.7967000000003</v>
      </c>
      <c r="H1530" s="31">
        <v>0</v>
      </c>
      <c r="I1530" s="31">
        <v>0</v>
      </c>
      <c r="J1530" s="31">
        <v>0</v>
      </c>
      <c r="K1530" s="31">
        <v>0</v>
      </c>
      <c r="L1530" s="31">
        <v>0</v>
      </c>
      <c r="M1530" s="31">
        <v>2623</v>
      </c>
    </row>
    <row r="1531" spans="1:13" x14ac:dyDescent="0.25">
      <c r="A1531">
        <v>20020026</v>
      </c>
      <c r="B1531" t="s">
        <v>16</v>
      </c>
      <c r="C1531" t="s">
        <v>13241</v>
      </c>
      <c r="D1531" t="s">
        <v>16046</v>
      </c>
      <c r="E1531" t="s">
        <v>276</v>
      </c>
      <c r="F1531" s="31">
        <v>26.760000000000005</v>
      </c>
      <c r="G1531" s="31">
        <v>1033.5291999999999</v>
      </c>
      <c r="H1531" s="31">
        <v>0</v>
      </c>
      <c r="I1531" s="31">
        <v>0</v>
      </c>
      <c r="J1531" s="31">
        <v>0</v>
      </c>
      <c r="K1531" s="31">
        <v>0</v>
      </c>
      <c r="L1531" s="31">
        <v>0</v>
      </c>
      <c r="M1531" s="31">
        <v>1034</v>
      </c>
    </row>
    <row r="1532" spans="1:13" x14ac:dyDescent="0.25">
      <c r="A1532">
        <v>20020026</v>
      </c>
      <c r="B1532" t="s">
        <v>129</v>
      </c>
      <c r="C1532" t="s">
        <v>9243</v>
      </c>
      <c r="D1532" t="s">
        <v>16097</v>
      </c>
      <c r="E1532" t="s">
        <v>456</v>
      </c>
      <c r="F1532" s="31">
        <v>40.900000000000006</v>
      </c>
      <c r="G1532" s="31">
        <v>1825.8001999999999</v>
      </c>
      <c r="H1532" s="31">
        <v>0</v>
      </c>
      <c r="I1532" s="31">
        <v>0</v>
      </c>
      <c r="J1532" s="31">
        <v>0</v>
      </c>
      <c r="K1532" s="31">
        <v>0</v>
      </c>
      <c r="L1532" s="31">
        <v>0</v>
      </c>
      <c r="M1532" s="31">
        <v>1826</v>
      </c>
    </row>
    <row r="1533" spans="1:13" x14ac:dyDescent="0.25">
      <c r="A1533">
        <v>20020026</v>
      </c>
      <c r="B1533" t="s">
        <v>423</v>
      </c>
      <c r="C1533">
        <v>0</v>
      </c>
      <c r="D1533">
        <v>0</v>
      </c>
      <c r="E1533">
        <v>0</v>
      </c>
      <c r="F1533" s="31">
        <v>25.419999999999998</v>
      </c>
      <c r="G1533" s="31">
        <v>1055.0506</v>
      </c>
      <c r="H1533" s="31">
        <v>0</v>
      </c>
      <c r="I1533" s="31">
        <v>0</v>
      </c>
      <c r="J1533" s="31">
        <v>0</v>
      </c>
      <c r="K1533" s="31">
        <v>0</v>
      </c>
      <c r="L1533" s="31">
        <v>0</v>
      </c>
      <c r="M1533" s="31">
        <v>1055</v>
      </c>
    </row>
    <row r="1534" spans="1:13" x14ac:dyDescent="0.25">
      <c r="A1534">
        <v>20020026</v>
      </c>
      <c r="B1534" t="s">
        <v>424</v>
      </c>
      <c r="C1534">
        <v>0</v>
      </c>
      <c r="D1534">
        <v>0</v>
      </c>
      <c r="E1534">
        <v>0</v>
      </c>
      <c r="F1534" s="31">
        <v>12.35</v>
      </c>
      <c r="G1534" s="31">
        <v>523.15840000000003</v>
      </c>
      <c r="H1534" s="31">
        <v>0</v>
      </c>
      <c r="I1534" s="31">
        <v>0</v>
      </c>
      <c r="J1534" s="31">
        <v>0</v>
      </c>
      <c r="K1534" s="31">
        <v>0</v>
      </c>
      <c r="L1534" s="31">
        <v>0</v>
      </c>
      <c r="M1534" s="31">
        <v>523</v>
      </c>
    </row>
    <row r="1535" spans="1:13" x14ac:dyDescent="0.25">
      <c r="A1535" t="s">
        <v>16518</v>
      </c>
      <c r="F1535" s="31">
        <v>3746.03</v>
      </c>
      <c r="G1535" s="31">
        <v>154326.94259999995</v>
      </c>
      <c r="H1535" s="31">
        <v>0</v>
      </c>
      <c r="I1535" s="31">
        <v>0</v>
      </c>
      <c r="J1535" s="31">
        <v>0</v>
      </c>
      <c r="K1535" s="31">
        <v>0</v>
      </c>
      <c r="L1535" s="31">
        <v>0</v>
      </c>
      <c r="M1535" s="31">
        <v>154326</v>
      </c>
    </row>
    <row r="1536" spans="1:13" x14ac:dyDescent="0.25">
      <c r="A1536">
        <v>20020027</v>
      </c>
      <c r="B1536" t="s">
        <v>17</v>
      </c>
      <c r="C1536" t="s">
        <v>15308</v>
      </c>
      <c r="D1536" t="s">
        <v>15351</v>
      </c>
      <c r="E1536" t="s">
        <v>7729</v>
      </c>
      <c r="F1536" s="31">
        <v>139.08000000000001</v>
      </c>
      <c r="G1536" s="31">
        <v>6030.2946999999995</v>
      </c>
      <c r="H1536" s="31">
        <v>0</v>
      </c>
      <c r="I1536" s="31">
        <v>0</v>
      </c>
      <c r="J1536" s="31">
        <v>0</v>
      </c>
      <c r="K1536" s="31">
        <v>0</v>
      </c>
      <c r="L1536" s="31">
        <v>698.33999999999651</v>
      </c>
      <c r="M1536" s="31">
        <v>5332</v>
      </c>
    </row>
    <row r="1537" spans="1:13" x14ac:dyDescent="0.25">
      <c r="A1537">
        <v>20020027</v>
      </c>
      <c r="B1537" t="s">
        <v>0</v>
      </c>
      <c r="C1537" t="s">
        <v>15505</v>
      </c>
      <c r="D1537" t="s">
        <v>15558</v>
      </c>
      <c r="E1537" t="s">
        <v>276</v>
      </c>
      <c r="F1537" s="31">
        <v>16.43</v>
      </c>
      <c r="G1537" s="31">
        <v>802.81350000000009</v>
      </c>
      <c r="H1537" s="31">
        <v>0</v>
      </c>
      <c r="I1537" s="31">
        <v>0</v>
      </c>
      <c r="J1537" s="31">
        <v>0</v>
      </c>
      <c r="K1537" s="31">
        <v>0</v>
      </c>
      <c r="L1537" s="31">
        <v>0</v>
      </c>
      <c r="M1537" s="31">
        <v>803</v>
      </c>
    </row>
    <row r="1538" spans="1:13" x14ac:dyDescent="0.25">
      <c r="A1538">
        <v>20020027</v>
      </c>
      <c r="B1538" t="s">
        <v>18</v>
      </c>
      <c r="C1538" t="s">
        <v>15506</v>
      </c>
      <c r="D1538" t="s">
        <v>15559</v>
      </c>
      <c r="E1538" t="s">
        <v>275</v>
      </c>
      <c r="F1538" s="31">
        <v>111.5</v>
      </c>
      <c r="G1538" s="31">
        <v>5010.064699999999</v>
      </c>
      <c r="H1538" s="31">
        <v>0</v>
      </c>
      <c r="I1538" s="31">
        <v>0</v>
      </c>
      <c r="J1538" s="31">
        <v>0</v>
      </c>
      <c r="K1538" s="31">
        <v>0</v>
      </c>
      <c r="L1538" s="31">
        <v>0</v>
      </c>
      <c r="M1538" s="31">
        <v>5010</v>
      </c>
    </row>
    <row r="1539" spans="1:13" x14ac:dyDescent="0.25">
      <c r="A1539">
        <v>20020027</v>
      </c>
      <c r="B1539" t="s">
        <v>19</v>
      </c>
      <c r="C1539" t="s">
        <v>15507</v>
      </c>
      <c r="D1539" t="s">
        <v>15560</v>
      </c>
      <c r="E1539" t="s">
        <v>277</v>
      </c>
      <c r="F1539" s="31">
        <v>37.309999999999995</v>
      </c>
      <c r="G1539" s="31">
        <v>1588.2322999999999</v>
      </c>
      <c r="H1539" s="31">
        <v>0</v>
      </c>
      <c r="I1539" s="31">
        <v>0</v>
      </c>
      <c r="J1539" s="31">
        <v>0</v>
      </c>
      <c r="K1539" s="31">
        <v>0</v>
      </c>
      <c r="L1539" s="31">
        <v>0</v>
      </c>
      <c r="M1539" s="31">
        <v>1588</v>
      </c>
    </row>
    <row r="1540" spans="1:13" x14ac:dyDescent="0.25">
      <c r="A1540">
        <v>20020027</v>
      </c>
      <c r="B1540" t="s">
        <v>36</v>
      </c>
      <c r="C1540" t="s">
        <v>15508</v>
      </c>
      <c r="D1540" t="s">
        <v>15561</v>
      </c>
      <c r="E1540" t="s">
        <v>15596</v>
      </c>
      <c r="F1540" s="31">
        <v>71.2</v>
      </c>
      <c r="G1540" s="31">
        <v>2946.9185999999995</v>
      </c>
      <c r="H1540" s="31">
        <v>0</v>
      </c>
      <c r="I1540" s="31">
        <v>1537</v>
      </c>
      <c r="J1540" s="31">
        <v>0</v>
      </c>
      <c r="K1540" s="31">
        <v>0</v>
      </c>
      <c r="L1540" s="31">
        <v>0</v>
      </c>
      <c r="M1540" s="31">
        <v>1410</v>
      </c>
    </row>
    <row r="1541" spans="1:13" x14ac:dyDescent="0.25">
      <c r="A1541">
        <v>20020027</v>
      </c>
      <c r="B1541" t="s">
        <v>21</v>
      </c>
      <c r="C1541">
        <v>0</v>
      </c>
      <c r="D1541">
        <v>0</v>
      </c>
      <c r="E1541">
        <v>0</v>
      </c>
      <c r="F1541" s="31">
        <v>18.39</v>
      </c>
      <c r="G1541" s="31">
        <v>770.14480000000003</v>
      </c>
      <c r="H1541" s="31">
        <v>0</v>
      </c>
      <c r="I1541" s="31">
        <v>0</v>
      </c>
      <c r="J1541" s="31">
        <v>0</v>
      </c>
      <c r="K1541" s="31">
        <v>0</v>
      </c>
      <c r="L1541" s="31">
        <v>0</v>
      </c>
      <c r="M1541" s="31">
        <v>770</v>
      </c>
    </row>
    <row r="1542" spans="1:13" x14ac:dyDescent="0.25">
      <c r="A1542">
        <v>20020027</v>
      </c>
      <c r="B1542" t="s">
        <v>22</v>
      </c>
      <c r="C1542">
        <v>0</v>
      </c>
      <c r="D1542">
        <v>0</v>
      </c>
      <c r="E1542">
        <v>0</v>
      </c>
      <c r="F1542" s="31">
        <v>27.14</v>
      </c>
      <c r="G1542" s="31">
        <v>1393.8220999999999</v>
      </c>
      <c r="H1542" s="31">
        <v>0</v>
      </c>
      <c r="I1542" s="31">
        <v>0</v>
      </c>
      <c r="J1542" s="31">
        <v>0</v>
      </c>
      <c r="K1542" s="31">
        <v>0</v>
      </c>
      <c r="L1542" s="31">
        <v>0</v>
      </c>
      <c r="M1542" s="31">
        <v>1394</v>
      </c>
    </row>
    <row r="1543" spans="1:13" x14ac:dyDescent="0.25">
      <c r="A1543" t="s">
        <v>16519</v>
      </c>
      <c r="F1543" s="31">
        <v>421.04999999999995</v>
      </c>
      <c r="G1543" s="31">
        <v>18542.290699999998</v>
      </c>
      <c r="H1543" s="31">
        <v>0</v>
      </c>
      <c r="I1543" s="31">
        <v>1537</v>
      </c>
      <c r="J1543" s="31">
        <v>0</v>
      </c>
      <c r="K1543" s="31">
        <v>0</v>
      </c>
      <c r="L1543" s="31">
        <v>698.33999999999651</v>
      </c>
      <c r="M1543" s="31">
        <v>16307</v>
      </c>
    </row>
    <row r="1544" spans="1:13" x14ac:dyDescent="0.25">
      <c r="A1544">
        <v>20020028</v>
      </c>
      <c r="B1544" t="s">
        <v>0</v>
      </c>
      <c r="C1544" t="s">
        <v>183</v>
      </c>
      <c r="D1544" t="s">
        <v>15353</v>
      </c>
      <c r="E1544" t="s">
        <v>2020</v>
      </c>
      <c r="F1544" s="31">
        <v>47.38</v>
      </c>
      <c r="G1544" s="31">
        <v>2213.0817999999999</v>
      </c>
      <c r="H1544" s="31">
        <v>0</v>
      </c>
      <c r="I1544" s="31">
        <v>0</v>
      </c>
      <c r="J1544" s="31">
        <v>0</v>
      </c>
      <c r="K1544" s="31">
        <v>0</v>
      </c>
      <c r="L1544" s="31">
        <v>0</v>
      </c>
      <c r="M1544" s="31">
        <v>2213</v>
      </c>
    </row>
    <row r="1545" spans="1:13" x14ac:dyDescent="0.25">
      <c r="A1545">
        <v>20020028</v>
      </c>
      <c r="B1545" t="s">
        <v>1</v>
      </c>
      <c r="C1545" t="s">
        <v>7734</v>
      </c>
      <c r="D1545" t="s">
        <v>15354</v>
      </c>
      <c r="E1545" t="s">
        <v>276</v>
      </c>
      <c r="F1545" s="31">
        <v>46.63000000000001</v>
      </c>
      <c r="G1545" s="31">
        <v>1901.0257999999999</v>
      </c>
      <c r="H1545" s="31">
        <v>0</v>
      </c>
      <c r="I1545" s="31">
        <v>0</v>
      </c>
      <c r="J1545" s="31">
        <v>0</v>
      </c>
      <c r="K1545" s="31">
        <v>0</v>
      </c>
      <c r="L1545" s="31">
        <v>0</v>
      </c>
      <c r="M1545" s="31">
        <v>1901</v>
      </c>
    </row>
    <row r="1546" spans="1:13" x14ac:dyDescent="0.25">
      <c r="A1546">
        <v>20020028</v>
      </c>
      <c r="B1546" t="s">
        <v>19</v>
      </c>
      <c r="C1546" t="s">
        <v>15309</v>
      </c>
      <c r="D1546" t="s">
        <v>15356</v>
      </c>
      <c r="E1546" t="s">
        <v>1032</v>
      </c>
      <c r="F1546" s="31">
        <v>50.67</v>
      </c>
      <c r="G1546" s="31">
        <v>2298.2515000000003</v>
      </c>
      <c r="H1546" s="31">
        <v>0</v>
      </c>
      <c r="I1546" s="31">
        <v>0</v>
      </c>
      <c r="J1546" s="31">
        <v>0</v>
      </c>
      <c r="K1546" s="31">
        <v>0</v>
      </c>
      <c r="L1546" s="31">
        <v>0</v>
      </c>
      <c r="M1546" s="31">
        <v>2298</v>
      </c>
    </row>
    <row r="1547" spans="1:13" x14ac:dyDescent="0.25">
      <c r="A1547">
        <v>20020028</v>
      </c>
      <c r="B1547" t="s">
        <v>20</v>
      </c>
      <c r="C1547" t="s">
        <v>15310</v>
      </c>
      <c r="D1547" t="s">
        <v>15357</v>
      </c>
      <c r="E1547" t="s">
        <v>276</v>
      </c>
      <c r="F1547" s="31">
        <v>27.38</v>
      </c>
      <c r="G1547" s="31">
        <v>1170.3922000000002</v>
      </c>
      <c r="H1547" s="31">
        <v>0</v>
      </c>
      <c r="I1547" s="31">
        <v>0</v>
      </c>
      <c r="J1547" s="31">
        <v>0</v>
      </c>
      <c r="K1547" s="31">
        <v>0</v>
      </c>
      <c r="L1547" s="31">
        <v>0</v>
      </c>
      <c r="M1547" s="31">
        <v>1170</v>
      </c>
    </row>
    <row r="1548" spans="1:13" x14ac:dyDescent="0.25">
      <c r="A1548">
        <v>20020028</v>
      </c>
      <c r="B1548" t="s">
        <v>41</v>
      </c>
      <c r="C1548" t="s">
        <v>15311</v>
      </c>
      <c r="D1548" t="s">
        <v>15358</v>
      </c>
      <c r="E1548" t="s">
        <v>1187</v>
      </c>
      <c r="F1548" s="31">
        <v>138.67000000000002</v>
      </c>
      <c r="G1548" s="31">
        <v>5748.0819999999994</v>
      </c>
      <c r="H1548" s="31">
        <v>0</v>
      </c>
      <c r="I1548" s="31">
        <v>0</v>
      </c>
      <c r="J1548" s="31">
        <v>0</v>
      </c>
      <c r="K1548" s="31">
        <v>0</v>
      </c>
      <c r="L1548" s="31">
        <v>0</v>
      </c>
      <c r="M1548" s="31">
        <v>5748</v>
      </c>
    </row>
    <row r="1549" spans="1:13" x14ac:dyDescent="0.25">
      <c r="A1549">
        <v>20020028</v>
      </c>
      <c r="B1549" t="s">
        <v>36</v>
      </c>
      <c r="C1549" t="s">
        <v>15312</v>
      </c>
      <c r="D1549" t="s">
        <v>15359</v>
      </c>
      <c r="E1549" t="s">
        <v>276</v>
      </c>
      <c r="F1549" s="31">
        <v>127.52000000000001</v>
      </c>
      <c r="G1549" s="31">
        <v>5600.7336999999998</v>
      </c>
      <c r="H1549" s="31">
        <v>0</v>
      </c>
      <c r="I1549" s="31">
        <v>0</v>
      </c>
      <c r="J1549" s="31">
        <v>0</v>
      </c>
      <c r="K1549" s="31">
        <v>0</v>
      </c>
      <c r="L1549" s="31">
        <v>0</v>
      </c>
      <c r="M1549" s="31">
        <v>5601</v>
      </c>
    </row>
    <row r="1550" spans="1:13" x14ac:dyDescent="0.25">
      <c r="A1550">
        <v>20020028</v>
      </c>
      <c r="B1550" t="s">
        <v>21</v>
      </c>
      <c r="C1550" t="s">
        <v>15313</v>
      </c>
      <c r="D1550" t="s">
        <v>15360</v>
      </c>
      <c r="E1550" t="s">
        <v>276</v>
      </c>
      <c r="F1550" s="31">
        <v>32.019999999999996</v>
      </c>
      <c r="G1550" s="31">
        <v>1296.8869000000002</v>
      </c>
      <c r="H1550" s="31">
        <v>0</v>
      </c>
      <c r="I1550" s="31">
        <v>0</v>
      </c>
      <c r="J1550" s="31">
        <v>0</v>
      </c>
      <c r="K1550" s="31">
        <v>0</v>
      </c>
      <c r="L1550" s="31">
        <v>0</v>
      </c>
      <c r="M1550" s="31">
        <v>1297</v>
      </c>
    </row>
    <row r="1551" spans="1:13" x14ac:dyDescent="0.25">
      <c r="A1551">
        <v>20020028</v>
      </c>
      <c r="B1551" t="s">
        <v>22</v>
      </c>
      <c r="C1551" t="s">
        <v>15314</v>
      </c>
      <c r="D1551" t="s">
        <v>15361</v>
      </c>
      <c r="E1551" t="s">
        <v>276</v>
      </c>
      <c r="F1551" s="31">
        <v>14.2</v>
      </c>
      <c r="G1551" s="31">
        <v>606.15179999999998</v>
      </c>
      <c r="H1551" s="31">
        <v>0</v>
      </c>
      <c r="I1551" s="31">
        <v>0</v>
      </c>
      <c r="J1551" s="31">
        <v>0</v>
      </c>
      <c r="K1551" s="31">
        <v>0</v>
      </c>
      <c r="L1551" s="31">
        <v>0</v>
      </c>
      <c r="M1551" s="31">
        <v>606</v>
      </c>
    </row>
    <row r="1552" spans="1:13" x14ac:dyDescent="0.25">
      <c r="A1552">
        <v>20020028</v>
      </c>
      <c r="B1552" t="s">
        <v>23</v>
      </c>
      <c r="C1552" t="s">
        <v>15316</v>
      </c>
      <c r="D1552" t="s">
        <v>15363</v>
      </c>
      <c r="E1552" t="s">
        <v>1187</v>
      </c>
      <c r="F1552" s="31">
        <v>16.330000000000002</v>
      </c>
      <c r="G1552" s="31">
        <v>725.51389999999992</v>
      </c>
      <c r="H1552" s="31">
        <v>0</v>
      </c>
      <c r="I1552" s="31">
        <v>0</v>
      </c>
      <c r="J1552" s="31">
        <v>0</v>
      </c>
      <c r="K1552" s="31">
        <v>0</v>
      </c>
      <c r="L1552" s="31">
        <v>0</v>
      </c>
      <c r="M1552" s="31">
        <v>726</v>
      </c>
    </row>
    <row r="1553" spans="1:13" x14ac:dyDescent="0.25">
      <c r="A1553">
        <v>20020028</v>
      </c>
      <c r="B1553" t="s">
        <v>24</v>
      </c>
      <c r="C1553" t="s">
        <v>15317</v>
      </c>
      <c r="D1553" t="s">
        <v>15364</v>
      </c>
      <c r="E1553" t="s">
        <v>276</v>
      </c>
      <c r="F1553" s="31">
        <v>18.32</v>
      </c>
      <c r="G1553" s="31">
        <v>866.20500000000004</v>
      </c>
      <c r="H1553" s="31">
        <v>0</v>
      </c>
      <c r="I1553" s="31">
        <v>0</v>
      </c>
      <c r="J1553" s="31">
        <v>0</v>
      </c>
      <c r="K1553" s="31">
        <v>0</v>
      </c>
      <c r="L1553" s="31">
        <v>0</v>
      </c>
      <c r="M1553" s="31">
        <v>866</v>
      </c>
    </row>
    <row r="1554" spans="1:13" x14ac:dyDescent="0.25">
      <c r="A1554">
        <v>20020028</v>
      </c>
      <c r="B1554" t="s">
        <v>27</v>
      </c>
      <c r="C1554" t="s">
        <v>15318</v>
      </c>
      <c r="D1554" t="s">
        <v>15366</v>
      </c>
      <c r="E1554" t="s">
        <v>276</v>
      </c>
      <c r="F1554" s="31">
        <v>10.999999999999998</v>
      </c>
      <c r="G1554" s="31">
        <v>485.73990000000003</v>
      </c>
      <c r="H1554" s="31">
        <v>0</v>
      </c>
      <c r="I1554" s="31">
        <v>0</v>
      </c>
      <c r="J1554" s="31">
        <v>0</v>
      </c>
      <c r="K1554" s="31">
        <v>0</v>
      </c>
      <c r="L1554" s="31">
        <v>0</v>
      </c>
      <c r="M1554" s="31">
        <v>486</v>
      </c>
    </row>
    <row r="1555" spans="1:13" x14ac:dyDescent="0.25">
      <c r="A1555">
        <v>20020028</v>
      </c>
      <c r="B1555" t="s">
        <v>2</v>
      </c>
      <c r="C1555" t="s">
        <v>15011</v>
      </c>
      <c r="D1555" t="s">
        <v>15367</v>
      </c>
      <c r="E1555" t="s">
        <v>1032</v>
      </c>
      <c r="F1555" s="31">
        <v>28.57</v>
      </c>
      <c r="G1555" s="31">
        <v>1327.5204999999999</v>
      </c>
      <c r="H1555" s="31">
        <v>0</v>
      </c>
      <c r="I1555" s="31">
        <v>0</v>
      </c>
      <c r="J1555" s="31">
        <v>0</v>
      </c>
      <c r="K1555" s="31">
        <v>0</v>
      </c>
      <c r="L1555" s="31">
        <v>0</v>
      </c>
      <c r="M1555" s="31">
        <v>1328</v>
      </c>
    </row>
    <row r="1556" spans="1:13" x14ac:dyDescent="0.25">
      <c r="A1556">
        <v>20020028</v>
      </c>
      <c r="B1556" t="s">
        <v>4</v>
      </c>
      <c r="C1556" t="s">
        <v>15320</v>
      </c>
      <c r="D1556" t="s">
        <v>15369</v>
      </c>
      <c r="E1556" t="s">
        <v>276</v>
      </c>
      <c r="F1556" s="31">
        <v>88.460000000000008</v>
      </c>
      <c r="G1556" s="31">
        <v>3649.6311999999998</v>
      </c>
      <c r="H1556" s="31">
        <v>0</v>
      </c>
      <c r="I1556" s="31">
        <v>0</v>
      </c>
      <c r="J1556" s="31">
        <v>0</v>
      </c>
      <c r="K1556" s="31">
        <v>0</v>
      </c>
      <c r="L1556" s="31">
        <v>0</v>
      </c>
      <c r="M1556" s="31">
        <v>3650</v>
      </c>
    </row>
    <row r="1557" spans="1:13" x14ac:dyDescent="0.25">
      <c r="A1557">
        <v>20020028</v>
      </c>
      <c r="B1557" t="s">
        <v>28</v>
      </c>
      <c r="C1557" t="s">
        <v>15321</v>
      </c>
      <c r="D1557" t="s">
        <v>15370</v>
      </c>
      <c r="E1557" t="s">
        <v>276</v>
      </c>
      <c r="F1557" s="31">
        <v>78.09</v>
      </c>
      <c r="G1557" s="31">
        <v>3185.6125999999995</v>
      </c>
      <c r="H1557" s="31">
        <v>0</v>
      </c>
      <c r="I1557" s="31">
        <v>0</v>
      </c>
      <c r="J1557" s="31">
        <v>0</v>
      </c>
      <c r="K1557" s="31">
        <v>0</v>
      </c>
      <c r="L1557" s="31">
        <v>0</v>
      </c>
      <c r="M1557" s="31">
        <v>3186</v>
      </c>
    </row>
    <row r="1558" spans="1:13" x14ac:dyDescent="0.25">
      <c r="A1558">
        <v>20020028</v>
      </c>
      <c r="B1558" t="s">
        <v>37</v>
      </c>
      <c r="C1558" t="s">
        <v>15322</v>
      </c>
      <c r="D1558" t="s">
        <v>15371</v>
      </c>
      <c r="E1558" t="s">
        <v>276</v>
      </c>
      <c r="F1558" s="31">
        <v>35.779999999999994</v>
      </c>
      <c r="G1558" s="31">
        <v>1497.1969999999999</v>
      </c>
      <c r="H1558" s="31">
        <v>0</v>
      </c>
      <c r="I1558" s="31">
        <v>0</v>
      </c>
      <c r="J1558" s="31">
        <v>0</v>
      </c>
      <c r="K1558" s="31">
        <v>0</v>
      </c>
      <c r="L1558" s="31">
        <v>0</v>
      </c>
      <c r="M1558" s="31">
        <v>1497</v>
      </c>
    </row>
    <row r="1559" spans="1:13" x14ac:dyDescent="0.25">
      <c r="A1559">
        <v>20020028</v>
      </c>
      <c r="B1559" t="s">
        <v>29</v>
      </c>
      <c r="C1559" t="s">
        <v>7299</v>
      </c>
      <c r="D1559" t="s">
        <v>15372</v>
      </c>
      <c r="E1559" t="s">
        <v>1187</v>
      </c>
      <c r="F1559" s="31">
        <v>43.82</v>
      </c>
      <c r="G1559" s="31">
        <v>1724.6231000000002</v>
      </c>
      <c r="H1559" s="31">
        <v>0</v>
      </c>
      <c r="I1559" s="31">
        <v>0</v>
      </c>
      <c r="J1559" s="31">
        <v>0</v>
      </c>
      <c r="K1559" s="31">
        <v>0</v>
      </c>
      <c r="L1559" s="31">
        <v>0</v>
      </c>
      <c r="M1559" s="31">
        <v>1725</v>
      </c>
    </row>
    <row r="1560" spans="1:13" x14ac:dyDescent="0.25">
      <c r="A1560">
        <v>20020028</v>
      </c>
      <c r="B1560" t="s">
        <v>39</v>
      </c>
      <c r="C1560" t="s">
        <v>15323</v>
      </c>
      <c r="D1560" t="s">
        <v>15373</v>
      </c>
      <c r="E1560" t="s">
        <v>276</v>
      </c>
      <c r="F1560" s="31">
        <v>71.33</v>
      </c>
      <c r="G1560" s="31">
        <v>3007.0241999999998</v>
      </c>
      <c r="H1560" s="31">
        <v>0</v>
      </c>
      <c r="I1560" s="31">
        <v>0</v>
      </c>
      <c r="J1560" s="31">
        <v>0</v>
      </c>
      <c r="K1560" s="31">
        <v>0</v>
      </c>
      <c r="L1560" s="31">
        <v>0</v>
      </c>
      <c r="M1560" s="31">
        <v>3007</v>
      </c>
    </row>
    <row r="1561" spans="1:13" x14ac:dyDescent="0.25">
      <c r="A1561">
        <v>20020028</v>
      </c>
      <c r="B1561" t="s">
        <v>6</v>
      </c>
      <c r="C1561" t="s">
        <v>15324</v>
      </c>
      <c r="D1561" t="s">
        <v>15374</v>
      </c>
      <c r="E1561" t="s">
        <v>280</v>
      </c>
      <c r="F1561" s="31">
        <v>14.93</v>
      </c>
      <c r="G1561" s="31">
        <v>621.31280000000004</v>
      </c>
      <c r="H1561" s="31">
        <v>0</v>
      </c>
      <c r="I1561" s="31">
        <v>0</v>
      </c>
      <c r="J1561" s="31">
        <v>0</v>
      </c>
      <c r="K1561" s="31">
        <v>0</v>
      </c>
      <c r="L1561" s="31">
        <v>0</v>
      </c>
      <c r="M1561" s="31">
        <v>621</v>
      </c>
    </row>
    <row r="1562" spans="1:13" x14ac:dyDescent="0.25">
      <c r="A1562">
        <v>20020028</v>
      </c>
      <c r="B1562" t="s">
        <v>30</v>
      </c>
      <c r="C1562" t="s">
        <v>15325</v>
      </c>
      <c r="D1562" t="s">
        <v>15375</v>
      </c>
      <c r="E1562" t="s">
        <v>276</v>
      </c>
      <c r="F1562" s="31">
        <v>18.830000000000002</v>
      </c>
      <c r="G1562" s="31">
        <v>840.78319999999997</v>
      </c>
      <c r="H1562" s="31">
        <v>0</v>
      </c>
      <c r="I1562" s="31">
        <v>0</v>
      </c>
      <c r="J1562" s="31">
        <v>0</v>
      </c>
      <c r="K1562" s="31">
        <v>0</v>
      </c>
      <c r="L1562" s="31">
        <v>0</v>
      </c>
      <c r="M1562" s="31">
        <v>841</v>
      </c>
    </row>
    <row r="1563" spans="1:13" x14ac:dyDescent="0.25">
      <c r="A1563">
        <v>20020028</v>
      </c>
      <c r="B1563" t="s">
        <v>31</v>
      </c>
      <c r="C1563" t="s">
        <v>5413</v>
      </c>
      <c r="D1563" t="s">
        <v>15376</v>
      </c>
      <c r="E1563" t="s">
        <v>276</v>
      </c>
      <c r="F1563" s="31">
        <v>39.93</v>
      </c>
      <c r="G1563" s="31">
        <v>1920.5864000000001</v>
      </c>
      <c r="H1563" s="31">
        <v>0</v>
      </c>
      <c r="I1563" s="31">
        <v>0</v>
      </c>
      <c r="J1563" s="31">
        <v>0</v>
      </c>
      <c r="K1563" s="31">
        <v>0</v>
      </c>
      <c r="L1563" s="31">
        <v>0</v>
      </c>
      <c r="M1563" s="31">
        <v>1921</v>
      </c>
    </row>
    <row r="1564" spans="1:13" x14ac:dyDescent="0.25">
      <c r="A1564">
        <v>20020028</v>
      </c>
      <c r="B1564" t="s">
        <v>7</v>
      </c>
      <c r="C1564" t="s">
        <v>15326</v>
      </c>
      <c r="D1564" t="s">
        <v>15377</v>
      </c>
      <c r="E1564" t="s">
        <v>276</v>
      </c>
      <c r="F1564" s="31">
        <v>54.990000000000009</v>
      </c>
      <c r="G1564" s="31">
        <v>2432.6311999999998</v>
      </c>
      <c r="H1564" s="31">
        <v>0</v>
      </c>
      <c r="I1564" s="31">
        <v>0</v>
      </c>
      <c r="J1564" s="31">
        <v>0</v>
      </c>
      <c r="K1564" s="31">
        <v>0</v>
      </c>
      <c r="L1564" s="31">
        <v>0</v>
      </c>
      <c r="M1564" s="31">
        <v>2433</v>
      </c>
    </row>
    <row r="1565" spans="1:13" x14ac:dyDescent="0.25">
      <c r="A1565">
        <v>20020028</v>
      </c>
      <c r="B1565" t="s">
        <v>422</v>
      </c>
      <c r="C1565" t="s">
        <v>15327</v>
      </c>
      <c r="D1565" t="s">
        <v>15378</v>
      </c>
      <c r="E1565" t="s">
        <v>276</v>
      </c>
      <c r="F1565" s="31">
        <v>6.02</v>
      </c>
      <c r="G1565" s="31">
        <v>319.26709999999997</v>
      </c>
      <c r="H1565" s="31">
        <v>0</v>
      </c>
      <c r="I1565" s="31">
        <v>0</v>
      </c>
      <c r="J1565" s="31">
        <v>0</v>
      </c>
      <c r="K1565" s="31">
        <v>0</v>
      </c>
      <c r="L1565" s="31">
        <v>0</v>
      </c>
      <c r="M1565" s="31">
        <v>319</v>
      </c>
    </row>
    <row r="1566" spans="1:13" x14ac:dyDescent="0.25">
      <c r="A1566">
        <v>20020028</v>
      </c>
      <c r="B1566" t="s">
        <v>32</v>
      </c>
      <c r="C1566" t="s">
        <v>15328</v>
      </c>
      <c r="D1566" t="s">
        <v>15380</v>
      </c>
      <c r="E1566" t="s">
        <v>279</v>
      </c>
      <c r="F1566" s="31">
        <v>43.01</v>
      </c>
      <c r="G1566" s="31">
        <v>2003.1852999999999</v>
      </c>
      <c r="H1566" s="31">
        <v>0</v>
      </c>
      <c r="I1566" s="31">
        <v>0</v>
      </c>
      <c r="J1566" s="31">
        <v>0</v>
      </c>
      <c r="K1566" s="31">
        <v>0</v>
      </c>
      <c r="L1566" s="31">
        <v>0</v>
      </c>
      <c r="M1566" s="31">
        <v>2003</v>
      </c>
    </row>
    <row r="1567" spans="1:13" x14ac:dyDescent="0.25">
      <c r="A1567">
        <v>20020028</v>
      </c>
      <c r="B1567" t="s">
        <v>33</v>
      </c>
      <c r="C1567" t="s">
        <v>15329</v>
      </c>
      <c r="D1567" t="s">
        <v>15381</v>
      </c>
      <c r="E1567" t="s">
        <v>276</v>
      </c>
      <c r="F1567" s="31">
        <v>6.08</v>
      </c>
      <c r="G1567" s="31">
        <v>289.26690000000002</v>
      </c>
      <c r="H1567" s="31">
        <v>0</v>
      </c>
      <c r="I1567" s="31">
        <v>0</v>
      </c>
      <c r="J1567" s="31">
        <v>0</v>
      </c>
      <c r="K1567" s="31">
        <v>0</v>
      </c>
      <c r="L1567" s="31">
        <v>0</v>
      </c>
      <c r="M1567" s="31">
        <v>289</v>
      </c>
    </row>
    <row r="1568" spans="1:13" x14ac:dyDescent="0.25">
      <c r="A1568">
        <v>20020028</v>
      </c>
      <c r="B1568" t="s">
        <v>9</v>
      </c>
      <c r="C1568" t="s">
        <v>6332</v>
      </c>
      <c r="D1568" t="s">
        <v>15382</v>
      </c>
      <c r="E1568" t="s">
        <v>276</v>
      </c>
      <c r="F1568" s="31">
        <v>34.11</v>
      </c>
      <c r="G1568" s="31">
        <v>1549.8736999999999</v>
      </c>
      <c r="H1568" s="31">
        <v>0</v>
      </c>
      <c r="I1568" s="31">
        <v>0</v>
      </c>
      <c r="J1568" s="31">
        <v>0</v>
      </c>
      <c r="K1568" s="31">
        <v>0</v>
      </c>
      <c r="L1568" s="31">
        <v>0</v>
      </c>
      <c r="M1568" s="31">
        <v>1550</v>
      </c>
    </row>
    <row r="1569" spans="1:13" x14ac:dyDescent="0.25">
      <c r="A1569">
        <v>20020028</v>
      </c>
      <c r="B1569" t="s">
        <v>10</v>
      </c>
      <c r="C1569" t="s">
        <v>15330</v>
      </c>
      <c r="D1569" t="s">
        <v>15383</v>
      </c>
      <c r="E1569" t="s">
        <v>276</v>
      </c>
      <c r="F1569" s="31">
        <v>22.799999999999997</v>
      </c>
      <c r="G1569" s="31">
        <v>972.04140000000007</v>
      </c>
      <c r="H1569" s="31">
        <v>0</v>
      </c>
      <c r="I1569" s="31">
        <v>0</v>
      </c>
      <c r="J1569" s="31">
        <v>0</v>
      </c>
      <c r="K1569" s="31">
        <v>0</v>
      </c>
      <c r="L1569" s="31">
        <v>176</v>
      </c>
      <c r="M1569" s="31">
        <v>796</v>
      </c>
    </row>
    <row r="1570" spans="1:13" x14ac:dyDescent="0.25">
      <c r="A1570">
        <v>20020028</v>
      </c>
      <c r="B1570" t="s">
        <v>34</v>
      </c>
      <c r="C1570" t="s">
        <v>5418</v>
      </c>
      <c r="D1570" t="s">
        <v>15384</v>
      </c>
      <c r="E1570" t="s">
        <v>1187</v>
      </c>
      <c r="F1570" s="31">
        <v>18.54</v>
      </c>
      <c r="G1570" s="31">
        <v>913.27729999999997</v>
      </c>
      <c r="H1570" s="31">
        <v>0</v>
      </c>
      <c r="I1570" s="31">
        <v>0</v>
      </c>
      <c r="J1570" s="31">
        <v>0</v>
      </c>
      <c r="K1570" s="31">
        <v>0</v>
      </c>
      <c r="L1570" s="31">
        <v>0</v>
      </c>
      <c r="M1570" s="31">
        <v>913</v>
      </c>
    </row>
    <row r="1571" spans="1:13" x14ac:dyDescent="0.25">
      <c r="A1571">
        <v>20020028</v>
      </c>
      <c r="B1571" t="s">
        <v>11</v>
      </c>
      <c r="C1571" t="s">
        <v>15509</v>
      </c>
      <c r="D1571" t="s">
        <v>15562</v>
      </c>
      <c r="E1571" t="s">
        <v>1187</v>
      </c>
      <c r="F1571" s="31">
        <v>75.55</v>
      </c>
      <c r="G1571" s="31">
        <v>3162.8074999999999</v>
      </c>
      <c r="H1571" s="31">
        <v>0</v>
      </c>
      <c r="I1571" s="31">
        <v>0</v>
      </c>
      <c r="J1571" s="31">
        <v>0</v>
      </c>
      <c r="K1571" s="31">
        <v>0</v>
      </c>
      <c r="L1571" s="31">
        <v>0</v>
      </c>
      <c r="M1571" s="31">
        <v>3163</v>
      </c>
    </row>
    <row r="1572" spans="1:13" x14ac:dyDescent="0.25">
      <c r="A1572">
        <v>20020028</v>
      </c>
      <c r="B1572" t="s">
        <v>13</v>
      </c>
      <c r="C1572" t="s">
        <v>15716</v>
      </c>
      <c r="D1572" t="s">
        <v>15731</v>
      </c>
      <c r="E1572" t="s">
        <v>1032</v>
      </c>
      <c r="F1572" s="31">
        <v>89.82</v>
      </c>
      <c r="G1572" s="31">
        <v>3819.8259999999996</v>
      </c>
      <c r="H1572" s="31">
        <v>0</v>
      </c>
      <c r="I1572" s="31">
        <v>0</v>
      </c>
      <c r="J1572" s="31">
        <v>0</v>
      </c>
      <c r="K1572" s="31">
        <v>0</v>
      </c>
      <c r="L1572" s="31">
        <v>0</v>
      </c>
      <c r="M1572" s="31">
        <v>3820</v>
      </c>
    </row>
    <row r="1573" spans="1:13" x14ac:dyDescent="0.25">
      <c r="A1573">
        <v>20020028</v>
      </c>
      <c r="B1573" t="s">
        <v>14</v>
      </c>
      <c r="C1573" t="s">
        <v>9886</v>
      </c>
      <c r="D1573" t="s">
        <v>16167</v>
      </c>
      <c r="E1573" t="s">
        <v>281</v>
      </c>
      <c r="F1573" s="31">
        <v>45.73</v>
      </c>
      <c r="G1573" s="31">
        <v>2198.7402999999999</v>
      </c>
      <c r="H1573" s="31">
        <v>0</v>
      </c>
      <c r="I1573" s="31">
        <v>0</v>
      </c>
      <c r="J1573" s="31">
        <v>0</v>
      </c>
      <c r="K1573" s="31">
        <v>0</v>
      </c>
      <c r="L1573" s="31">
        <v>0</v>
      </c>
      <c r="M1573" s="31">
        <v>2199</v>
      </c>
    </row>
    <row r="1574" spans="1:13" x14ac:dyDescent="0.25">
      <c r="A1574">
        <v>20020028</v>
      </c>
      <c r="B1574" t="s">
        <v>1650</v>
      </c>
      <c r="C1574" t="s">
        <v>13655</v>
      </c>
      <c r="D1574" t="s">
        <v>16047</v>
      </c>
      <c r="E1574" t="s">
        <v>1187</v>
      </c>
      <c r="F1574" s="31">
        <v>49.89</v>
      </c>
      <c r="G1574" s="31">
        <v>2094.2267999999999</v>
      </c>
      <c r="H1574" s="31">
        <v>0</v>
      </c>
      <c r="I1574" s="31">
        <v>0</v>
      </c>
      <c r="J1574" s="31">
        <v>0</v>
      </c>
      <c r="K1574" s="31">
        <v>0</v>
      </c>
      <c r="L1574" s="31">
        <v>0</v>
      </c>
      <c r="M1574" s="31">
        <v>2094</v>
      </c>
    </row>
    <row r="1575" spans="1:13" x14ac:dyDescent="0.25">
      <c r="A1575">
        <v>20020028</v>
      </c>
      <c r="B1575" t="s">
        <v>15</v>
      </c>
      <c r="C1575">
        <v>0</v>
      </c>
      <c r="D1575">
        <v>0</v>
      </c>
      <c r="E1575">
        <v>0</v>
      </c>
      <c r="F1575" s="31">
        <v>32.07</v>
      </c>
      <c r="G1575" s="31">
        <v>1294.8708999999999</v>
      </c>
      <c r="H1575" s="31">
        <v>0</v>
      </c>
      <c r="I1575" s="31">
        <v>0</v>
      </c>
      <c r="J1575" s="31">
        <v>0</v>
      </c>
      <c r="K1575" s="31">
        <v>0</v>
      </c>
      <c r="L1575" s="31">
        <v>0</v>
      </c>
      <c r="M1575" s="31">
        <v>1295</v>
      </c>
    </row>
    <row r="1576" spans="1:13" x14ac:dyDescent="0.25">
      <c r="A1576" t="s">
        <v>16520</v>
      </c>
      <c r="F1576" s="31">
        <v>1428.4699999999998</v>
      </c>
      <c r="G1576" s="31">
        <v>61736.369899999991</v>
      </c>
      <c r="H1576" s="31">
        <v>0</v>
      </c>
      <c r="I1576" s="31">
        <v>0</v>
      </c>
      <c r="J1576" s="31">
        <v>0</v>
      </c>
      <c r="K1576" s="31">
        <v>0</v>
      </c>
      <c r="L1576" s="31">
        <v>176</v>
      </c>
      <c r="M1576" s="31">
        <v>61562</v>
      </c>
    </row>
    <row r="1577" spans="1:13" x14ac:dyDescent="0.25">
      <c r="A1577">
        <v>20020029</v>
      </c>
      <c r="B1577" t="s">
        <v>0</v>
      </c>
      <c r="C1577" t="s">
        <v>15840</v>
      </c>
      <c r="D1577" t="s">
        <v>15860</v>
      </c>
      <c r="E1577" t="s">
        <v>275</v>
      </c>
      <c r="F1577" s="31">
        <v>46.339999999999996</v>
      </c>
      <c r="G1577" s="31">
        <v>2116.6273999999999</v>
      </c>
      <c r="H1577" s="31">
        <v>0</v>
      </c>
      <c r="I1577" s="31">
        <v>0</v>
      </c>
      <c r="J1577" s="31">
        <v>0</v>
      </c>
      <c r="K1577" s="31">
        <v>0</v>
      </c>
      <c r="L1577" s="31">
        <v>0</v>
      </c>
      <c r="M1577" s="31">
        <v>2117</v>
      </c>
    </row>
    <row r="1578" spans="1:13" x14ac:dyDescent="0.25">
      <c r="A1578">
        <v>20020029</v>
      </c>
      <c r="B1578" t="s">
        <v>18</v>
      </c>
      <c r="C1578" t="s">
        <v>15842</v>
      </c>
      <c r="D1578" t="s">
        <v>15862</v>
      </c>
      <c r="E1578" t="s">
        <v>275</v>
      </c>
      <c r="F1578" s="31">
        <v>74.27000000000001</v>
      </c>
      <c r="G1578" s="31">
        <v>3145.8793000000001</v>
      </c>
      <c r="H1578" s="31">
        <v>0</v>
      </c>
      <c r="I1578" s="31">
        <v>0</v>
      </c>
      <c r="J1578" s="31">
        <v>0</v>
      </c>
      <c r="K1578" s="31">
        <v>0</v>
      </c>
      <c r="L1578" s="31">
        <v>0</v>
      </c>
      <c r="M1578" s="31">
        <v>3146</v>
      </c>
    </row>
    <row r="1579" spans="1:13" x14ac:dyDescent="0.25">
      <c r="A1579">
        <v>20020029</v>
      </c>
      <c r="B1579" t="s">
        <v>20</v>
      </c>
      <c r="C1579" t="s">
        <v>15843</v>
      </c>
      <c r="D1579" t="s">
        <v>15863</v>
      </c>
      <c r="E1579" t="s">
        <v>274</v>
      </c>
      <c r="F1579" s="31">
        <v>8.85</v>
      </c>
      <c r="G1579" s="31">
        <v>310.36249999999995</v>
      </c>
      <c r="H1579" s="31">
        <v>0</v>
      </c>
      <c r="I1579" s="31">
        <v>0</v>
      </c>
      <c r="J1579" s="31">
        <v>0</v>
      </c>
      <c r="K1579" s="31">
        <v>0</v>
      </c>
      <c r="L1579" s="31">
        <v>0</v>
      </c>
      <c r="M1579" s="31">
        <v>310</v>
      </c>
    </row>
    <row r="1580" spans="1:13" x14ac:dyDescent="0.25">
      <c r="A1580">
        <v>20020029</v>
      </c>
      <c r="B1580" t="s">
        <v>41</v>
      </c>
      <c r="C1580">
        <v>0</v>
      </c>
      <c r="D1580">
        <v>0</v>
      </c>
      <c r="E1580">
        <v>0</v>
      </c>
      <c r="F1580" s="31">
        <v>8.17</v>
      </c>
      <c r="G1580" s="31">
        <v>358.44009999999997</v>
      </c>
      <c r="H1580" s="31">
        <v>0</v>
      </c>
      <c r="I1580" s="31">
        <v>0</v>
      </c>
      <c r="J1580" s="31">
        <v>0</v>
      </c>
      <c r="K1580" s="31">
        <v>0</v>
      </c>
      <c r="L1580" s="31">
        <v>0</v>
      </c>
      <c r="M1580" s="31">
        <v>358</v>
      </c>
    </row>
    <row r="1581" spans="1:13" x14ac:dyDescent="0.25">
      <c r="A1581">
        <v>20020029</v>
      </c>
      <c r="B1581" t="s">
        <v>21</v>
      </c>
      <c r="C1581" t="s">
        <v>15844</v>
      </c>
      <c r="D1581" t="s">
        <v>15864</v>
      </c>
      <c r="E1581" t="s">
        <v>275</v>
      </c>
      <c r="F1581" s="31">
        <v>56.230000000000004</v>
      </c>
      <c r="G1581" s="31">
        <v>2293.6026000000002</v>
      </c>
      <c r="H1581" s="31">
        <v>0</v>
      </c>
      <c r="I1581" s="31">
        <v>0</v>
      </c>
      <c r="J1581" s="31">
        <v>0</v>
      </c>
      <c r="K1581" s="31">
        <v>0</v>
      </c>
      <c r="L1581" s="31">
        <v>0</v>
      </c>
      <c r="M1581" s="31">
        <v>2294</v>
      </c>
    </row>
    <row r="1582" spans="1:13" x14ac:dyDescent="0.25">
      <c r="A1582">
        <v>20020029</v>
      </c>
      <c r="B1582" t="s">
        <v>40</v>
      </c>
      <c r="C1582" t="s">
        <v>15845</v>
      </c>
      <c r="D1582" t="s">
        <v>15865</v>
      </c>
      <c r="E1582" t="s">
        <v>274</v>
      </c>
      <c r="F1582" s="31">
        <v>53.99</v>
      </c>
      <c r="G1582" s="31">
        <v>1975.5823</v>
      </c>
      <c r="H1582" s="31">
        <v>0</v>
      </c>
      <c r="I1582" s="31">
        <v>0</v>
      </c>
      <c r="J1582" s="31">
        <v>0</v>
      </c>
      <c r="K1582" s="31">
        <v>0</v>
      </c>
      <c r="L1582" s="31">
        <v>0</v>
      </c>
      <c r="M1582" s="31">
        <v>1976</v>
      </c>
    </row>
    <row r="1583" spans="1:13" x14ac:dyDescent="0.25">
      <c r="A1583">
        <v>20020029</v>
      </c>
      <c r="B1583" t="s">
        <v>24</v>
      </c>
      <c r="C1583" t="s">
        <v>7576</v>
      </c>
      <c r="D1583" t="s">
        <v>15866</v>
      </c>
      <c r="E1583" t="s">
        <v>1691</v>
      </c>
      <c r="F1583" s="31">
        <v>42.61</v>
      </c>
      <c r="G1583" s="31">
        <v>1692.3388000000002</v>
      </c>
      <c r="H1583" s="31">
        <v>0</v>
      </c>
      <c r="I1583" s="31">
        <v>0</v>
      </c>
      <c r="J1583" s="31">
        <v>0</v>
      </c>
      <c r="K1583" s="31">
        <v>0</v>
      </c>
      <c r="L1583" s="31">
        <v>0</v>
      </c>
      <c r="M1583" s="31">
        <v>1692</v>
      </c>
    </row>
    <row r="1584" spans="1:13" x14ac:dyDescent="0.25">
      <c r="A1584">
        <v>20020029</v>
      </c>
      <c r="B1584" t="s">
        <v>26</v>
      </c>
      <c r="C1584" t="s">
        <v>15916</v>
      </c>
      <c r="D1584" t="s">
        <v>15928</v>
      </c>
      <c r="E1584" t="s">
        <v>275</v>
      </c>
      <c r="F1584" s="31">
        <v>46.569999999999993</v>
      </c>
      <c r="G1584" s="31">
        <v>1863.6175000000001</v>
      </c>
      <c r="H1584" s="31">
        <v>0</v>
      </c>
      <c r="I1584" s="31">
        <v>0</v>
      </c>
      <c r="J1584" s="31">
        <v>0</v>
      </c>
      <c r="K1584" s="31">
        <v>0</v>
      </c>
      <c r="L1584" s="31">
        <v>0</v>
      </c>
      <c r="M1584" s="31">
        <v>1864</v>
      </c>
    </row>
    <row r="1585" spans="1:13" x14ac:dyDescent="0.25">
      <c r="A1585">
        <v>20020029</v>
      </c>
      <c r="B1585" t="s">
        <v>27</v>
      </c>
      <c r="C1585" t="s">
        <v>16033</v>
      </c>
      <c r="D1585" t="s">
        <v>16048</v>
      </c>
      <c r="E1585" t="s">
        <v>274</v>
      </c>
      <c r="F1585" s="31">
        <v>79.199999999999989</v>
      </c>
      <c r="G1585" s="31">
        <v>3012.1904000000009</v>
      </c>
      <c r="H1585" s="31">
        <v>0</v>
      </c>
      <c r="I1585" s="31">
        <v>0</v>
      </c>
      <c r="J1585" s="31">
        <v>0</v>
      </c>
      <c r="K1585" s="31">
        <v>0</v>
      </c>
      <c r="L1585" s="31">
        <v>0</v>
      </c>
      <c r="M1585" s="31">
        <v>3012</v>
      </c>
    </row>
    <row r="1586" spans="1:13" x14ac:dyDescent="0.25">
      <c r="A1586">
        <v>20020029</v>
      </c>
      <c r="B1586" t="s">
        <v>2</v>
      </c>
      <c r="C1586" t="s">
        <v>15969</v>
      </c>
      <c r="D1586" t="s">
        <v>15981</v>
      </c>
      <c r="E1586" t="s">
        <v>1284</v>
      </c>
      <c r="F1586" s="31">
        <v>48.010000000000005</v>
      </c>
      <c r="G1586" s="31">
        <v>1984.5945000000002</v>
      </c>
      <c r="H1586" s="31">
        <v>0</v>
      </c>
      <c r="I1586" s="31">
        <v>1900</v>
      </c>
      <c r="J1586" s="31">
        <v>0</v>
      </c>
      <c r="K1586" s="31">
        <v>0</v>
      </c>
      <c r="L1586" s="31">
        <v>0</v>
      </c>
      <c r="M1586" s="31">
        <v>85</v>
      </c>
    </row>
    <row r="1587" spans="1:13" x14ac:dyDescent="0.25">
      <c r="A1587">
        <v>20020029</v>
      </c>
      <c r="B1587" t="s">
        <v>28</v>
      </c>
      <c r="C1587" t="s">
        <v>16150</v>
      </c>
      <c r="D1587" t="s">
        <v>16168</v>
      </c>
      <c r="E1587" t="s">
        <v>275</v>
      </c>
      <c r="F1587" s="31">
        <v>98.43</v>
      </c>
      <c r="G1587" s="31">
        <v>4071.5170000000007</v>
      </c>
      <c r="H1587" s="31">
        <v>0</v>
      </c>
      <c r="I1587" s="31">
        <v>0</v>
      </c>
      <c r="J1587" s="31">
        <v>0</v>
      </c>
      <c r="K1587" s="31">
        <v>0</v>
      </c>
      <c r="L1587" s="31">
        <v>0</v>
      </c>
      <c r="M1587" s="31">
        <v>4072</v>
      </c>
    </row>
    <row r="1588" spans="1:13" x14ac:dyDescent="0.25">
      <c r="A1588">
        <v>20020029</v>
      </c>
      <c r="B1588" t="s">
        <v>37</v>
      </c>
      <c r="C1588" t="s">
        <v>16151</v>
      </c>
      <c r="D1588" t="s">
        <v>16169</v>
      </c>
      <c r="E1588" t="s">
        <v>275</v>
      </c>
      <c r="F1588" s="31">
        <v>49.720000000000013</v>
      </c>
      <c r="G1588" s="31">
        <v>1929.7574000000004</v>
      </c>
      <c r="H1588" s="31">
        <v>0</v>
      </c>
      <c r="I1588" s="31">
        <v>0</v>
      </c>
      <c r="J1588" s="31">
        <v>0</v>
      </c>
      <c r="K1588" s="31">
        <v>0</v>
      </c>
      <c r="L1588" s="31">
        <v>0</v>
      </c>
      <c r="M1588" s="31">
        <v>1930</v>
      </c>
    </row>
    <row r="1589" spans="1:13" x14ac:dyDescent="0.25">
      <c r="A1589">
        <v>20020029</v>
      </c>
      <c r="B1589" t="s">
        <v>38</v>
      </c>
      <c r="C1589" t="s">
        <v>16152</v>
      </c>
      <c r="D1589" t="s">
        <v>16170</v>
      </c>
      <c r="E1589" t="s">
        <v>275</v>
      </c>
      <c r="F1589" s="31">
        <v>26.58</v>
      </c>
      <c r="G1589" s="31">
        <v>1159.7781</v>
      </c>
      <c r="H1589" s="31">
        <v>0</v>
      </c>
      <c r="I1589" s="31">
        <v>0</v>
      </c>
      <c r="J1589" s="31">
        <v>0</v>
      </c>
      <c r="K1589" s="31">
        <v>0</v>
      </c>
      <c r="L1589" s="31">
        <v>0</v>
      </c>
      <c r="M1589" s="31">
        <v>1160</v>
      </c>
    </row>
    <row r="1590" spans="1:13" x14ac:dyDescent="0.25">
      <c r="A1590">
        <v>20020029</v>
      </c>
      <c r="B1590" t="s">
        <v>29</v>
      </c>
      <c r="C1590" t="s">
        <v>16214</v>
      </c>
      <c r="D1590" t="s">
        <v>16237</v>
      </c>
      <c r="E1590" t="s">
        <v>16268</v>
      </c>
      <c r="F1590" s="31">
        <v>17.270000000000003</v>
      </c>
      <c r="G1590" s="31">
        <v>738.05050000000006</v>
      </c>
      <c r="H1590" s="31">
        <v>0</v>
      </c>
      <c r="I1590" s="31">
        <v>0</v>
      </c>
      <c r="J1590" s="31">
        <v>0</v>
      </c>
      <c r="K1590" s="31">
        <v>0</v>
      </c>
      <c r="L1590" s="31">
        <v>0</v>
      </c>
      <c r="M1590" s="31">
        <v>738</v>
      </c>
    </row>
    <row r="1591" spans="1:13" x14ac:dyDescent="0.25">
      <c r="A1591">
        <v>20020029</v>
      </c>
      <c r="B1591" t="s">
        <v>5</v>
      </c>
      <c r="C1591" t="s">
        <v>16215</v>
      </c>
      <c r="D1591" t="s">
        <v>16238</v>
      </c>
      <c r="E1591" t="s">
        <v>275</v>
      </c>
      <c r="F1591" s="31">
        <v>49.14</v>
      </c>
      <c r="G1591" s="31">
        <v>1775.6188</v>
      </c>
      <c r="H1591" s="31">
        <v>0</v>
      </c>
      <c r="I1591" s="31">
        <v>0</v>
      </c>
      <c r="J1591" s="31">
        <v>0</v>
      </c>
      <c r="K1591" s="31">
        <v>0</v>
      </c>
      <c r="L1591" s="31">
        <v>0</v>
      </c>
      <c r="M1591" s="31">
        <v>1776</v>
      </c>
    </row>
    <row r="1592" spans="1:13" x14ac:dyDescent="0.25">
      <c r="A1592">
        <v>20020029</v>
      </c>
      <c r="B1592" t="s">
        <v>39</v>
      </c>
      <c r="C1592">
        <v>0</v>
      </c>
      <c r="D1592">
        <v>0</v>
      </c>
      <c r="E1592">
        <v>0</v>
      </c>
      <c r="F1592" s="31">
        <v>63.339999999999996</v>
      </c>
      <c r="G1592" s="31">
        <v>2371.7789000000002</v>
      </c>
      <c r="H1592" s="31">
        <v>0</v>
      </c>
      <c r="I1592" s="31">
        <v>1351</v>
      </c>
      <c r="J1592" s="31">
        <v>0</v>
      </c>
      <c r="K1592" s="31">
        <v>0</v>
      </c>
      <c r="L1592" s="31">
        <v>0</v>
      </c>
      <c r="M1592" s="31">
        <v>1021</v>
      </c>
    </row>
    <row r="1593" spans="1:13" x14ac:dyDescent="0.25">
      <c r="A1593">
        <v>20020029</v>
      </c>
      <c r="B1593" t="s">
        <v>6</v>
      </c>
      <c r="C1593">
        <v>0</v>
      </c>
      <c r="D1593">
        <v>0</v>
      </c>
      <c r="E1593">
        <v>0</v>
      </c>
      <c r="F1593" s="31">
        <v>15.01</v>
      </c>
      <c r="G1593" s="31">
        <v>605.80349999999999</v>
      </c>
      <c r="H1593" s="31">
        <v>0</v>
      </c>
      <c r="I1593" s="31">
        <v>0</v>
      </c>
      <c r="J1593" s="31">
        <v>0</v>
      </c>
      <c r="K1593" s="31">
        <v>0</v>
      </c>
      <c r="L1593" s="31">
        <v>0</v>
      </c>
      <c r="M1593" s="31">
        <v>606</v>
      </c>
    </row>
    <row r="1594" spans="1:13" x14ac:dyDescent="0.25">
      <c r="A1594">
        <v>20020029</v>
      </c>
      <c r="B1594" t="s">
        <v>30</v>
      </c>
      <c r="C1594">
        <v>0</v>
      </c>
      <c r="D1594">
        <v>0</v>
      </c>
      <c r="E1594">
        <v>0</v>
      </c>
      <c r="F1594" s="31">
        <v>9.9</v>
      </c>
      <c r="G1594" s="31">
        <v>369.62729999999999</v>
      </c>
      <c r="H1594" s="31">
        <v>0</v>
      </c>
      <c r="I1594" s="31">
        <v>0</v>
      </c>
      <c r="J1594" s="31">
        <v>0</v>
      </c>
      <c r="K1594" s="31">
        <v>0</v>
      </c>
      <c r="L1594" s="31">
        <v>0</v>
      </c>
      <c r="M1594" s="31">
        <v>370</v>
      </c>
    </row>
    <row r="1595" spans="1:13" x14ac:dyDescent="0.25">
      <c r="A1595" t="s">
        <v>16521</v>
      </c>
      <c r="F1595" s="31">
        <v>793.63000000000011</v>
      </c>
      <c r="G1595" s="31">
        <v>31775.166900000004</v>
      </c>
      <c r="H1595" s="31">
        <v>0</v>
      </c>
      <c r="I1595" s="31">
        <v>3251</v>
      </c>
      <c r="J1595" s="31">
        <v>0</v>
      </c>
      <c r="K1595" s="31">
        <v>0</v>
      </c>
      <c r="L1595" s="31">
        <v>0</v>
      </c>
      <c r="M1595" s="31">
        <v>28527</v>
      </c>
    </row>
    <row r="1596" spans="1:13" x14ac:dyDescent="0.25">
      <c r="A1596">
        <v>20070027</v>
      </c>
      <c r="B1596" t="s">
        <v>17</v>
      </c>
      <c r="C1596" t="s">
        <v>16036</v>
      </c>
      <c r="D1596" t="s">
        <v>16055</v>
      </c>
      <c r="E1596" t="s">
        <v>14371</v>
      </c>
      <c r="F1596" s="31">
        <v>185.28</v>
      </c>
      <c r="G1596" s="31">
        <v>8148.9141</v>
      </c>
      <c r="H1596" s="31">
        <v>0</v>
      </c>
      <c r="I1596" s="31">
        <v>0</v>
      </c>
      <c r="J1596" s="31">
        <v>0</v>
      </c>
      <c r="K1596" s="31">
        <v>0</v>
      </c>
      <c r="L1596" s="31">
        <v>0</v>
      </c>
      <c r="M1596" s="31">
        <v>8149</v>
      </c>
    </row>
    <row r="1597" spans="1:13" x14ac:dyDescent="0.25">
      <c r="A1597">
        <v>20070027</v>
      </c>
      <c r="B1597" t="s">
        <v>0</v>
      </c>
      <c r="C1597" t="s">
        <v>16158</v>
      </c>
      <c r="D1597" t="s">
        <v>16176</v>
      </c>
      <c r="E1597" t="s">
        <v>14371</v>
      </c>
      <c r="F1597" s="31">
        <v>10.95</v>
      </c>
      <c r="G1597" s="31">
        <v>505.41459999999995</v>
      </c>
      <c r="H1597" s="31">
        <v>0</v>
      </c>
      <c r="I1597" s="31">
        <v>0</v>
      </c>
      <c r="J1597" s="31">
        <v>0</v>
      </c>
      <c r="K1597" s="31">
        <v>0</v>
      </c>
      <c r="L1597" s="31">
        <v>0</v>
      </c>
      <c r="M1597" s="31">
        <v>505</v>
      </c>
    </row>
    <row r="1598" spans="1:13" x14ac:dyDescent="0.25">
      <c r="A1598" t="s">
        <v>16522</v>
      </c>
      <c r="F1598" s="31">
        <v>196.23</v>
      </c>
      <c r="G1598" s="31">
        <v>8654.3287</v>
      </c>
      <c r="H1598" s="31">
        <v>0</v>
      </c>
      <c r="I1598" s="31">
        <v>0</v>
      </c>
      <c r="J1598" s="31">
        <v>0</v>
      </c>
      <c r="K1598" s="31">
        <v>0</v>
      </c>
      <c r="L1598" s="31">
        <v>0</v>
      </c>
      <c r="M1598" s="31">
        <v>8654</v>
      </c>
    </row>
    <row r="1599" spans="1:13" x14ac:dyDescent="0.25">
      <c r="A1599">
        <v>20060028</v>
      </c>
      <c r="B1599" t="s">
        <v>17</v>
      </c>
      <c r="C1599" t="s">
        <v>16133</v>
      </c>
      <c r="D1599" t="s">
        <v>16136</v>
      </c>
      <c r="E1599" t="s">
        <v>6927</v>
      </c>
      <c r="F1599" s="31">
        <v>319.24</v>
      </c>
      <c r="G1599" s="31">
        <v>14017.105100000001</v>
      </c>
      <c r="H1599" s="31">
        <v>0</v>
      </c>
      <c r="I1599" s="31">
        <v>0</v>
      </c>
      <c r="J1599" s="31">
        <v>0</v>
      </c>
      <c r="K1599" s="31">
        <v>0</v>
      </c>
      <c r="L1599" s="31">
        <v>11743.81</v>
      </c>
      <c r="M1599" s="31">
        <v>2273</v>
      </c>
    </row>
    <row r="1600" spans="1:13" x14ac:dyDescent="0.25">
      <c r="A1600">
        <v>20060028</v>
      </c>
      <c r="B1600" t="s">
        <v>0</v>
      </c>
      <c r="C1600" t="s">
        <v>12526</v>
      </c>
      <c r="D1600" t="s">
        <v>16252</v>
      </c>
      <c r="E1600" t="s">
        <v>1676</v>
      </c>
      <c r="F1600" s="31">
        <v>28.84</v>
      </c>
      <c r="G1600" s="31">
        <v>1210.6948</v>
      </c>
      <c r="H1600" s="31">
        <v>0</v>
      </c>
      <c r="I1600" s="31">
        <v>0</v>
      </c>
      <c r="J1600" s="31">
        <v>0</v>
      </c>
      <c r="K1600" s="31">
        <v>0</v>
      </c>
      <c r="L1600" s="31">
        <v>0</v>
      </c>
      <c r="M1600" s="31">
        <v>1211</v>
      </c>
    </row>
    <row r="1601" spans="1:13" x14ac:dyDescent="0.25">
      <c r="A1601">
        <v>20060028</v>
      </c>
      <c r="B1601" t="s">
        <v>1</v>
      </c>
      <c r="C1601" t="s">
        <v>16223</v>
      </c>
      <c r="D1601" t="s">
        <v>16253</v>
      </c>
      <c r="E1601" t="s">
        <v>6116</v>
      </c>
      <c r="F1601" s="31">
        <v>17.52</v>
      </c>
      <c r="G1601" s="31">
        <v>693.1348999999999</v>
      </c>
      <c r="H1601" s="31">
        <v>0</v>
      </c>
      <c r="I1601" s="31">
        <v>0</v>
      </c>
      <c r="J1601" s="31">
        <v>0</v>
      </c>
      <c r="K1601" s="31">
        <v>0</v>
      </c>
      <c r="L1601" s="31">
        <v>0</v>
      </c>
      <c r="M1601" s="31">
        <v>693</v>
      </c>
    </row>
    <row r="1602" spans="1:13" x14ac:dyDescent="0.25">
      <c r="A1602">
        <v>20060028</v>
      </c>
      <c r="B1602" t="s">
        <v>18</v>
      </c>
      <c r="C1602" t="s">
        <v>16224</v>
      </c>
      <c r="D1602" t="s">
        <v>16254</v>
      </c>
      <c r="E1602" t="s">
        <v>1676</v>
      </c>
      <c r="F1602" s="31">
        <v>16.04</v>
      </c>
      <c r="G1602" s="31">
        <v>694.32130000000006</v>
      </c>
      <c r="H1602" s="31">
        <v>0</v>
      </c>
      <c r="I1602" s="31">
        <v>0</v>
      </c>
      <c r="J1602" s="31">
        <v>0</v>
      </c>
      <c r="K1602" s="31">
        <v>0</v>
      </c>
      <c r="L1602" s="31">
        <v>0</v>
      </c>
      <c r="M1602" s="31">
        <v>694</v>
      </c>
    </row>
    <row r="1603" spans="1:13" x14ac:dyDescent="0.25">
      <c r="A1603">
        <v>20060028</v>
      </c>
      <c r="B1603" t="s">
        <v>19</v>
      </c>
      <c r="C1603" t="s">
        <v>559</v>
      </c>
      <c r="D1603" t="s">
        <v>16255</v>
      </c>
      <c r="E1603" t="s">
        <v>6116</v>
      </c>
      <c r="F1603" s="31">
        <v>30.08</v>
      </c>
      <c r="G1603" s="31">
        <v>1258.6798000000003</v>
      </c>
      <c r="H1603" s="31">
        <v>0</v>
      </c>
      <c r="I1603" s="31">
        <v>0</v>
      </c>
      <c r="J1603" s="31">
        <v>0</v>
      </c>
      <c r="K1603" s="31">
        <v>0</v>
      </c>
      <c r="L1603" s="31">
        <v>0</v>
      </c>
      <c r="M1603" s="31">
        <v>1259</v>
      </c>
    </row>
    <row r="1604" spans="1:13" x14ac:dyDescent="0.25">
      <c r="A1604">
        <v>20060028</v>
      </c>
      <c r="B1604" t="s">
        <v>20</v>
      </c>
      <c r="C1604" t="s">
        <v>610</v>
      </c>
      <c r="D1604" t="s">
        <v>16256</v>
      </c>
      <c r="E1604" t="s">
        <v>4452</v>
      </c>
      <c r="F1604" s="31">
        <v>19.019999999999996</v>
      </c>
      <c r="G1604" s="31">
        <v>930.74839999999983</v>
      </c>
      <c r="H1604" s="31">
        <v>0</v>
      </c>
      <c r="I1604" s="31">
        <v>0</v>
      </c>
      <c r="J1604" s="31">
        <v>0</v>
      </c>
      <c r="K1604" s="31">
        <v>0</v>
      </c>
      <c r="L1604" s="31">
        <v>0</v>
      </c>
      <c r="M1604" s="31">
        <v>931</v>
      </c>
    </row>
    <row r="1605" spans="1:13" x14ac:dyDescent="0.25">
      <c r="A1605">
        <v>20060028</v>
      </c>
      <c r="B1605" t="s">
        <v>41</v>
      </c>
      <c r="C1605" t="s">
        <v>8448</v>
      </c>
      <c r="D1605" t="s">
        <v>16257</v>
      </c>
      <c r="E1605" t="s">
        <v>6116</v>
      </c>
      <c r="F1605" s="31">
        <v>16.399999999999999</v>
      </c>
      <c r="G1605" s="31">
        <v>668.62149999999997</v>
      </c>
      <c r="H1605" s="31">
        <v>0</v>
      </c>
      <c r="I1605" s="31">
        <v>0</v>
      </c>
      <c r="J1605" s="31">
        <v>0</v>
      </c>
      <c r="K1605" s="31">
        <v>0</v>
      </c>
      <c r="L1605" s="31">
        <v>0</v>
      </c>
      <c r="M1605" s="31">
        <v>669</v>
      </c>
    </row>
    <row r="1606" spans="1:13" x14ac:dyDescent="0.25">
      <c r="A1606">
        <v>20060028</v>
      </c>
      <c r="B1606" t="s">
        <v>36</v>
      </c>
      <c r="C1606">
        <v>0</v>
      </c>
      <c r="D1606">
        <v>0</v>
      </c>
      <c r="E1606">
        <v>0</v>
      </c>
      <c r="F1606" s="31">
        <v>14.21</v>
      </c>
      <c r="G1606" s="31">
        <v>688.07860000000005</v>
      </c>
      <c r="H1606" s="31">
        <v>0</v>
      </c>
      <c r="I1606" s="31">
        <v>0</v>
      </c>
      <c r="J1606" s="31">
        <v>0</v>
      </c>
      <c r="K1606" s="31">
        <v>0</v>
      </c>
      <c r="L1606" s="31">
        <v>0</v>
      </c>
      <c r="M1606" s="31">
        <v>688</v>
      </c>
    </row>
    <row r="1607" spans="1:13" x14ac:dyDescent="0.25">
      <c r="A1607">
        <v>20060028</v>
      </c>
      <c r="B1607" t="s">
        <v>21</v>
      </c>
      <c r="C1607">
        <v>0</v>
      </c>
      <c r="D1607">
        <v>0</v>
      </c>
      <c r="E1607">
        <v>0</v>
      </c>
      <c r="F1607" s="31">
        <v>1.74</v>
      </c>
      <c r="G1607" s="31">
        <v>78.369599999999991</v>
      </c>
      <c r="H1607" s="31">
        <v>0</v>
      </c>
      <c r="I1607" s="31">
        <v>0</v>
      </c>
      <c r="J1607" s="31">
        <v>0</v>
      </c>
      <c r="K1607" s="31">
        <v>0</v>
      </c>
      <c r="L1607" s="31">
        <v>0</v>
      </c>
      <c r="M1607" s="31">
        <v>78</v>
      </c>
    </row>
    <row r="1608" spans="1:13" x14ac:dyDescent="0.25">
      <c r="A1608">
        <v>20060028</v>
      </c>
      <c r="B1608" t="s">
        <v>22</v>
      </c>
      <c r="C1608">
        <v>0</v>
      </c>
      <c r="D1608">
        <v>0</v>
      </c>
      <c r="E1608">
        <v>0</v>
      </c>
      <c r="F1608" s="31">
        <v>27.970000000000002</v>
      </c>
      <c r="G1608" s="31">
        <v>1324.2677999999999</v>
      </c>
      <c r="H1608" s="31">
        <v>0</v>
      </c>
      <c r="I1608" s="31">
        <v>0</v>
      </c>
      <c r="J1608" s="31">
        <v>0</v>
      </c>
      <c r="K1608" s="31">
        <v>0</v>
      </c>
      <c r="L1608" s="31">
        <v>0</v>
      </c>
      <c r="M1608" s="31">
        <v>1324</v>
      </c>
    </row>
    <row r="1609" spans="1:13" x14ac:dyDescent="0.25">
      <c r="A1609">
        <v>20060028</v>
      </c>
      <c r="B1609" t="s">
        <v>40</v>
      </c>
      <c r="C1609" t="s">
        <v>8801</v>
      </c>
      <c r="D1609" t="s">
        <v>16258</v>
      </c>
      <c r="E1609" t="s">
        <v>275</v>
      </c>
      <c r="F1609" s="31">
        <v>15.289999999999997</v>
      </c>
      <c r="G1609" s="31">
        <v>653.01570000000004</v>
      </c>
      <c r="H1609" s="31">
        <v>0</v>
      </c>
      <c r="I1609" s="31">
        <v>0</v>
      </c>
      <c r="J1609" s="31">
        <v>0</v>
      </c>
      <c r="K1609" s="31">
        <v>0</v>
      </c>
      <c r="L1609" s="31">
        <v>0</v>
      </c>
      <c r="M1609" s="31">
        <v>653</v>
      </c>
    </row>
    <row r="1610" spans="1:13" x14ac:dyDescent="0.25">
      <c r="A1610">
        <v>20060028</v>
      </c>
      <c r="B1610" t="s">
        <v>23</v>
      </c>
      <c r="C1610" t="s">
        <v>10888</v>
      </c>
      <c r="D1610" t="s">
        <v>16259</v>
      </c>
      <c r="E1610" t="s">
        <v>4452</v>
      </c>
      <c r="F1610" s="31">
        <v>33.769999999999996</v>
      </c>
      <c r="G1610" s="31">
        <v>1475.3632000000002</v>
      </c>
      <c r="H1610" s="31">
        <v>0</v>
      </c>
      <c r="I1610" s="31">
        <v>0</v>
      </c>
      <c r="J1610" s="31">
        <v>0</v>
      </c>
      <c r="K1610" s="31">
        <v>0</v>
      </c>
      <c r="L1610" s="31">
        <v>0</v>
      </c>
      <c r="M1610" s="31">
        <v>1475</v>
      </c>
    </row>
    <row r="1611" spans="1:13" x14ac:dyDescent="0.25">
      <c r="A1611">
        <v>20060028</v>
      </c>
      <c r="B1611" t="s">
        <v>24</v>
      </c>
      <c r="C1611">
        <v>0</v>
      </c>
      <c r="D1611">
        <v>0</v>
      </c>
      <c r="E1611">
        <v>0</v>
      </c>
      <c r="F1611" s="31">
        <v>12.82</v>
      </c>
      <c r="G1611" s="31">
        <v>636.4819</v>
      </c>
      <c r="H1611" s="31">
        <v>0</v>
      </c>
      <c r="I1611" s="31">
        <v>0</v>
      </c>
      <c r="J1611" s="31">
        <v>0</v>
      </c>
      <c r="K1611" s="31">
        <v>0</v>
      </c>
      <c r="L1611" s="31">
        <v>0</v>
      </c>
      <c r="M1611" s="31">
        <v>636</v>
      </c>
    </row>
    <row r="1612" spans="1:13" x14ac:dyDescent="0.25">
      <c r="A1612">
        <v>20060028</v>
      </c>
      <c r="B1612" t="s">
        <v>25</v>
      </c>
      <c r="C1612">
        <v>0</v>
      </c>
      <c r="D1612">
        <v>0</v>
      </c>
      <c r="E1612">
        <v>0</v>
      </c>
      <c r="F1612" s="31">
        <v>9.15</v>
      </c>
      <c r="G1612" s="31">
        <v>454.88979999999998</v>
      </c>
      <c r="H1612" s="31">
        <v>0</v>
      </c>
      <c r="I1612" s="31">
        <v>0</v>
      </c>
      <c r="J1612" s="31">
        <v>0</v>
      </c>
      <c r="K1612" s="31">
        <v>0</v>
      </c>
      <c r="L1612" s="31">
        <v>0</v>
      </c>
      <c r="M1612" s="31">
        <v>455</v>
      </c>
    </row>
    <row r="1613" spans="1:13" x14ac:dyDescent="0.25">
      <c r="A1613">
        <v>20060028</v>
      </c>
      <c r="B1613" t="s">
        <v>26</v>
      </c>
      <c r="C1613">
        <v>0</v>
      </c>
      <c r="D1613">
        <v>0</v>
      </c>
      <c r="E1613">
        <v>0</v>
      </c>
      <c r="F1613" s="31">
        <v>5.1300000000000008</v>
      </c>
      <c r="G1613" s="31">
        <v>181.38240000000002</v>
      </c>
      <c r="H1613" s="31">
        <v>0</v>
      </c>
      <c r="I1613" s="31">
        <v>0</v>
      </c>
      <c r="J1613" s="31">
        <v>0</v>
      </c>
      <c r="K1613" s="31">
        <v>0</v>
      </c>
      <c r="L1613" s="31">
        <v>0</v>
      </c>
      <c r="M1613" s="31">
        <v>181</v>
      </c>
    </row>
    <row r="1614" spans="1:13" x14ac:dyDescent="0.25">
      <c r="A1614" t="s">
        <v>16523</v>
      </c>
      <c r="F1614" s="31">
        <v>567.22</v>
      </c>
      <c r="G1614" s="31">
        <v>24965.1548</v>
      </c>
      <c r="H1614" s="31">
        <v>0</v>
      </c>
      <c r="I1614" s="31">
        <v>0</v>
      </c>
      <c r="J1614" s="31">
        <v>0</v>
      </c>
      <c r="K1614" s="31">
        <v>0</v>
      </c>
      <c r="L1614" s="31">
        <v>11743.81</v>
      </c>
      <c r="M1614" s="31">
        <v>13220</v>
      </c>
    </row>
    <row r="1615" spans="1:13" x14ac:dyDescent="0.25">
      <c r="A1615" t="s">
        <v>92</v>
      </c>
      <c r="F1615" s="31">
        <v>97047.850000000195</v>
      </c>
      <c r="G1615" s="31">
        <v>4008158.435299994</v>
      </c>
      <c r="H1615" s="31">
        <v>39082</v>
      </c>
      <c r="I1615" s="31">
        <v>76508</v>
      </c>
      <c r="J1615" s="31">
        <v>0</v>
      </c>
      <c r="K1615" s="31">
        <v>0</v>
      </c>
      <c r="L1615" s="31">
        <v>65542.160000000062</v>
      </c>
      <c r="M1615" s="31">
        <v>3827039</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5114</v>
      </c>
      <c r="C2" s="105" t="s">
        <v>58</v>
      </c>
      <c r="D2" s="104" t="s">
        <v>61</v>
      </c>
      <c r="E2" s="104" t="s">
        <v>60</v>
      </c>
      <c r="F2" s="104" t="s">
        <v>4881</v>
      </c>
      <c r="G2" s="178" t="s">
        <v>4882</v>
      </c>
      <c r="H2" s="112" t="s">
        <v>4883</v>
      </c>
      <c r="I2" s="112" t="s">
        <v>4884</v>
      </c>
      <c r="J2" s="112" t="s">
        <v>8526</v>
      </c>
      <c r="K2" s="112" t="s">
        <v>4885</v>
      </c>
      <c r="L2" s="112" t="s">
        <v>4886</v>
      </c>
      <c r="M2" s="112" t="s">
        <v>4887</v>
      </c>
      <c r="N2" s="112" t="s">
        <v>4888</v>
      </c>
      <c r="O2" s="112" t="s">
        <v>4889</v>
      </c>
      <c r="P2" s="112" t="s">
        <v>4890</v>
      </c>
      <c r="Q2" s="112" t="s">
        <v>4891</v>
      </c>
      <c r="R2" s="112" t="s">
        <v>4892</v>
      </c>
      <c r="S2" s="112" t="s">
        <v>4893</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1504.9733333333336</v>
      </c>
      <c r="H3" s="117">
        <f>COUNTIF('Farmer Payment Calc'!D:D,'MPG Performance'!B3)</f>
        <v>21</v>
      </c>
      <c r="I3" s="186">
        <f>IFERROR(G3/J3/H3*2,0)</f>
        <v>10.237913832199549</v>
      </c>
      <c r="J3" s="117">
        <v>14</v>
      </c>
      <c r="K3" s="117">
        <v>0</v>
      </c>
      <c r="L3" s="117" t="e">
        <f>'MPG Payment'!#REF!</f>
        <v>#REF!</v>
      </c>
      <c r="M3" s="117">
        <f>SUMIF('Farmer Payment Calc'!D:D,'MPG Performance'!B3,'Farmer Payment Calc'!Y:Y)</f>
        <v>427.64540681088192</v>
      </c>
      <c r="N3" s="117">
        <f>'MPG Payment'!P4</f>
        <v>0</v>
      </c>
      <c r="O3" s="118">
        <f>IFERROR(N3-M3/M3,0)</f>
        <v>-1</v>
      </c>
      <c r="P3" s="118">
        <f>'MPG Payment'!AB4</f>
        <v>3.2161536719985772E-8</v>
      </c>
      <c r="Q3" s="117">
        <f>'MPG Payment'!R4</f>
        <v>0</v>
      </c>
      <c r="R3" s="119">
        <v>0.64168720342769769</v>
      </c>
      <c r="S3" s="119">
        <v>0.63564064236709983</v>
      </c>
      <c r="T3" s="119">
        <f>R3-S3</f>
        <v>6.0465610605978659E-3</v>
      </c>
    </row>
    <row r="4" spans="1:20" x14ac:dyDescent="0.25">
      <c r="A4" s="29" t="str">
        <f>'MPG Payment'!A5</f>
        <v>BMC Code :2001</v>
      </c>
      <c r="B4" s="29">
        <f>'MPG Payment'!B5</f>
        <v>20010002</v>
      </c>
      <c r="C4" s="30" t="str">
        <f>'MPG Payment'!C5</f>
        <v>Jamtoli</v>
      </c>
      <c r="D4" s="115" t="str">
        <f>'MPG Payment'!D5</f>
        <v>MPG</v>
      </c>
      <c r="E4" s="115" t="str">
        <f>'MPG Payment'!E5</f>
        <v>Direct</v>
      </c>
      <c r="F4" s="116"/>
      <c r="G4" s="97">
        <f>'MPG Payment'!F5/3</f>
        <v>7.9333333333333327</v>
      </c>
      <c r="H4" s="117">
        <f>COUNTIF('Farmer Payment Calc'!D:D,'MPG Performance'!B4)</f>
        <v>1</v>
      </c>
      <c r="I4" s="186">
        <f t="shared" ref="I4:I67" si="0">IFERROR(G4/J4/H4*2,0)</f>
        <v>1.7629629629629628</v>
      </c>
      <c r="J4" s="117">
        <v>9</v>
      </c>
      <c r="K4" s="117">
        <v>0</v>
      </c>
      <c r="L4" s="117" t="e">
        <f>'MPG Payment'!#REF!</f>
        <v>#REF!</v>
      </c>
      <c r="M4" s="117">
        <f>SUMIF('Farmer Payment Calc'!D:D,'MPG Performance'!B4,'Farmer Payment Calc'!Y:Y)</f>
        <v>1.9235</v>
      </c>
      <c r="N4" s="117">
        <f>'MPG Payment'!P5</f>
        <v>0</v>
      </c>
      <c r="O4" s="118">
        <f t="shared" ref="O4:O67" si="1">IFERROR(N4-M4/M4,0)</f>
        <v>-1</v>
      </c>
      <c r="P4" s="118">
        <f>'MPG Payment'!AB5</f>
        <v>-3.1835912923115543E-2</v>
      </c>
      <c r="Q4" s="117">
        <f>'MPG Payment'!R5</f>
        <v>0</v>
      </c>
      <c r="R4" s="119">
        <v>0.74174054031290138</v>
      </c>
      <c r="S4" s="119">
        <v>1</v>
      </c>
      <c r="T4" s="119">
        <f t="shared" ref="T4:T67" si="2">R4-S4</f>
        <v>-0.25825945968709862</v>
      </c>
    </row>
    <row r="5" spans="1:20" x14ac:dyDescent="0.25">
      <c r="A5" s="29" t="str">
        <f>'MPG Payment'!A6</f>
        <v>BMC Code :2001</v>
      </c>
      <c r="B5" s="29">
        <f>'MPG Payment'!B6</f>
        <v>20010003</v>
      </c>
      <c r="C5" s="30" t="str">
        <f>'MPG Payment'!C6</f>
        <v>Bero</v>
      </c>
      <c r="D5" s="115" t="str">
        <f>'MPG Payment'!D6</f>
        <v>MPG</v>
      </c>
      <c r="E5" s="115" t="str">
        <f>'MPG Payment'!E6</f>
        <v>Direct</v>
      </c>
      <c r="F5" s="116"/>
      <c r="G5" s="97">
        <f>'MPG Payment'!F6/3</f>
        <v>96.506666666666675</v>
      </c>
      <c r="H5" s="117">
        <f>COUNTIF('Farmer Payment Calc'!D:D,'MPG Performance'!B5)</f>
        <v>10</v>
      </c>
      <c r="I5" s="186">
        <f t="shared" si="0"/>
        <v>1.3786666666666667</v>
      </c>
      <c r="J5" s="117">
        <v>14</v>
      </c>
      <c r="K5" s="117">
        <v>0</v>
      </c>
      <c r="L5" s="117" t="e">
        <f>'MPG Payment'!#REF!</f>
        <v>#REF!</v>
      </c>
      <c r="M5" s="117">
        <f>SUMIF('Farmer Payment Calc'!D:D,'MPG Performance'!B5,'Farmer Payment Calc'!Y:Y)</f>
        <v>108.97150043757739</v>
      </c>
      <c r="N5" s="117">
        <f>'MPG Payment'!P6</f>
        <v>0</v>
      </c>
      <c r="O5" s="118">
        <f t="shared" si="1"/>
        <v>-1</v>
      </c>
      <c r="P5" s="118">
        <f>'MPG Payment'!AB6</f>
        <v>-8.4138932591048133E-4</v>
      </c>
      <c r="Q5" s="117">
        <f>'MPG Payment'!R6</f>
        <v>5846</v>
      </c>
      <c r="R5" s="119">
        <v>0.66649739922868956</v>
      </c>
      <c r="S5" s="119">
        <v>0.79953999069028781</v>
      </c>
      <c r="T5" s="119">
        <f t="shared" si="2"/>
        <v>-0.13304259146159825</v>
      </c>
    </row>
    <row r="6" spans="1:20" x14ac:dyDescent="0.25">
      <c r="A6" s="29" t="str">
        <f>'MPG Payment'!A7</f>
        <v>BMC Code :2001</v>
      </c>
      <c r="B6" s="29">
        <f>'MPG Payment'!B7</f>
        <v>20010005</v>
      </c>
      <c r="C6" s="30" t="str">
        <f>'MPG Payment'!C7</f>
        <v>Basila</v>
      </c>
      <c r="D6" s="115" t="str">
        <f>'MPG Payment'!D7</f>
        <v>MPG</v>
      </c>
      <c r="E6" s="115" t="str">
        <f>'MPG Payment'!E7</f>
        <v>Direct</v>
      </c>
      <c r="F6" s="116"/>
      <c r="G6" s="97">
        <f>'MPG Payment'!F7/3</f>
        <v>476.02666666666681</v>
      </c>
      <c r="H6" s="117">
        <f>COUNTIF('Farmer Payment Calc'!D:D,'MPG Performance'!B6)</f>
        <v>21</v>
      </c>
      <c r="I6" s="186">
        <f t="shared" si="0"/>
        <v>3.2382766439909312</v>
      </c>
      <c r="J6" s="117">
        <v>14</v>
      </c>
      <c r="K6" s="117">
        <v>0</v>
      </c>
      <c r="L6" s="117" t="e">
        <f>'MPG Payment'!#REF!</f>
        <v>#REF!</v>
      </c>
      <c r="M6" s="117">
        <f>SUMIF('Farmer Payment Calc'!D:D,'MPG Performance'!B6,'Farmer Payment Calc'!Y:Y)</f>
        <v>501.4025175590217</v>
      </c>
      <c r="N6" s="117">
        <f>'MPG Payment'!P7</f>
        <v>0</v>
      </c>
      <c r="O6" s="118">
        <f t="shared" si="1"/>
        <v>-1</v>
      </c>
      <c r="P6" s="118">
        <f>'MPG Payment'!AB7</f>
        <v>8.0291037509277897E-3</v>
      </c>
      <c r="Q6" s="117">
        <f>'MPG Payment'!R7</f>
        <v>0</v>
      </c>
      <c r="R6" s="119">
        <v>0.89433588706206413</v>
      </c>
      <c r="S6" s="119">
        <v>1</v>
      </c>
      <c r="T6" s="119">
        <f t="shared" si="2"/>
        <v>-0.10566411293793587</v>
      </c>
    </row>
    <row r="7" spans="1:20" x14ac:dyDescent="0.25">
      <c r="A7" s="29" t="str">
        <f>'MPG Payment'!A8</f>
        <v>BMC Code :2001</v>
      </c>
      <c r="B7" s="29">
        <f>'MPG Payment'!B8</f>
        <v>20010008</v>
      </c>
      <c r="C7" s="30" t="str">
        <f>'MPG Payment'!C8</f>
        <v>Erchoro</v>
      </c>
      <c r="D7" s="115" t="str">
        <f>'MPG Payment'!D8</f>
        <v>MPG</v>
      </c>
      <c r="E7" s="115" t="str">
        <f>'MPG Payment'!E8</f>
        <v>Direct</v>
      </c>
      <c r="F7" s="116"/>
      <c r="G7" s="97">
        <f>'MPG Payment'!F8/3</f>
        <v>353.24</v>
      </c>
      <c r="H7" s="117">
        <f>COUNTIF('Farmer Payment Calc'!D:D,'MPG Performance'!B7)</f>
        <v>11</v>
      </c>
      <c r="I7" s="186">
        <f t="shared" si="0"/>
        <v>5.3521212121212125</v>
      </c>
      <c r="J7" s="117">
        <v>12</v>
      </c>
      <c r="K7" s="117">
        <v>0</v>
      </c>
      <c r="L7" s="117" t="e">
        <f>'MPG Payment'!#REF!</f>
        <v>#REF!</v>
      </c>
      <c r="M7" s="117">
        <f>SUMIF('Farmer Payment Calc'!D:D,'MPG Performance'!B7,'Farmer Payment Calc'!Y:Y)</f>
        <v>252.59758458297765</v>
      </c>
      <c r="N7" s="117">
        <f>'MPG Payment'!P8</f>
        <v>0</v>
      </c>
      <c r="O7" s="118">
        <f t="shared" si="1"/>
        <v>-1</v>
      </c>
      <c r="P7" s="118">
        <f>'MPG Payment'!AB8</f>
        <v>-1.0036579094340194E-3</v>
      </c>
      <c r="Q7" s="117">
        <f>'MPG Payment'!R8</f>
        <v>19050</v>
      </c>
      <c r="R7" s="119">
        <v>0.51606940301642645</v>
      </c>
      <c r="S7" s="119">
        <v>0.61848838184716048</v>
      </c>
      <c r="T7" s="119">
        <f t="shared" si="2"/>
        <v>-0.10241897883073403</v>
      </c>
    </row>
    <row r="8" spans="1:20" x14ac:dyDescent="0.25">
      <c r="A8" s="29" t="str">
        <f>'MPG Payment'!A9</f>
        <v>BMC Code :2001</v>
      </c>
      <c r="B8" s="29">
        <f>'MPG Payment'!B9</f>
        <v>20010009</v>
      </c>
      <c r="C8" s="30" t="str">
        <f>'MPG Payment'!C9</f>
        <v>Makunda</v>
      </c>
      <c r="D8" s="115" t="str">
        <f>'MPG Payment'!D9</f>
        <v>MPG</v>
      </c>
      <c r="E8" s="115" t="str">
        <f>'MPG Payment'!E9</f>
        <v>Direct</v>
      </c>
      <c r="F8" s="116"/>
      <c r="G8" s="97">
        <f>'MPG Payment'!F9/3</f>
        <v>220.54</v>
      </c>
      <c r="H8" s="117">
        <f>COUNTIF('Farmer Payment Calc'!D:D,'MPG Performance'!B8)</f>
        <v>7</v>
      </c>
      <c r="I8" s="186">
        <f t="shared" si="0"/>
        <v>4.847032967032967</v>
      </c>
      <c r="J8" s="117">
        <v>13</v>
      </c>
      <c r="K8" s="117">
        <v>0</v>
      </c>
      <c r="L8" s="117" t="e">
        <f>'MPG Payment'!#REF!</f>
        <v>#REF!</v>
      </c>
      <c r="M8" s="117">
        <f>SUMIF('Farmer Payment Calc'!D:D,'MPG Performance'!B8,'Farmer Payment Calc'!Y:Y)</f>
        <v>145.98703303892526</v>
      </c>
      <c r="N8" s="117">
        <f>'MPG Payment'!P9</f>
        <v>0</v>
      </c>
      <c r="O8" s="118">
        <f t="shared" si="1"/>
        <v>-1</v>
      </c>
      <c r="P8" s="118">
        <f>'MPG Payment'!AB9</f>
        <v>3.4618627912797548E-3</v>
      </c>
      <c r="Q8" s="117">
        <f>'MPG Payment'!R9</f>
        <v>0</v>
      </c>
      <c r="R8" s="119">
        <v>0</v>
      </c>
      <c r="S8" s="119">
        <v>0.88561643835616444</v>
      </c>
      <c r="T8" s="119">
        <f t="shared" si="2"/>
        <v>-0.88561643835616444</v>
      </c>
    </row>
    <row r="9" spans="1:20" x14ac:dyDescent="0.25">
      <c r="A9" s="29" t="str">
        <f>'MPG Payment'!A10</f>
        <v>BMC Code :2001</v>
      </c>
      <c r="B9" s="29">
        <f>'MPG Payment'!B10</f>
        <v>20010012</v>
      </c>
      <c r="C9" s="30" t="str">
        <f>'MPG Payment'!C10</f>
        <v>NAGRI</v>
      </c>
      <c r="D9" s="115" t="str">
        <f>'MPG Payment'!D10</f>
        <v>VLC</v>
      </c>
      <c r="E9" s="115" t="str">
        <f>'MPG Payment'!E10</f>
        <v>Indirect</v>
      </c>
      <c r="F9" s="116"/>
      <c r="G9" s="97">
        <f>'MPG Payment'!F10/3</f>
        <v>41.84</v>
      </c>
      <c r="H9" s="117">
        <f>COUNTIF('Farmer Payment Calc'!D:D,'MPG Performance'!B9)</f>
        <v>0</v>
      </c>
      <c r="I9" s="186">
        <f t="shared" si="0"/>
        <v>0</v>
      </c>
      <c r="J9" s="117">
        <v>14</v>
      </c>
      <c r="K9" s="117">
        <v>0</v>
      </c>
      <c r="L9" s="117" t="e">
        <f>'MPG Payment'!#REF!</f>
        <v>#REF!</v>
      </c>
      <c r="M9" s="117">
        <f>SUMIF('Farmer Payment Calc'!D:D,'MPG Performance'!B9,'Farmer Payment Calc'!Y:Y)</f>
        <v>0</v>
      </c>
      <c r="N9" s="117">
        <f>'MPG Payment'!P10</f>
        <v>0</v>
      </c>
      <c r="O9" s="118">
        <f t="shared" si="1"/>
        <v>0</v>
      </c>
      <c r="P9" s="118">
        <f>'MPG Payment'!AB10</f>
        <v>-1</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20010015</v>
      </c>
      <c r="C10" s="30" t="str">
        <f>'MPG Payment'!C11</f>
        <v>BOREYA</v>
      </c>
      <c r="D10" s="115" t="str">
        <f>'MPG Payment'!D11</f>
        <v>MPG</v>
      </c>
      <c r="E10" s="115" t="str">
        <f>'MPG Payment'!E11</f>
        <v>Direct</v>
      </c>
      <c r="F10" s="116"/>
      <c r="G10" s="97">
        <f>'MPG Payment'!F11/3</f>
        <v>964.42666666666673</v>
      </c>
      <c r="H10" s="117">
        <f>COUNTIF('Farmer Payment Calc'!D:D,'MPG Performance'!B10)</f>
        <v>51</v>
      </c>
      <c r="I10" s="186">
        <f t="shared" si="0"/>
        <v>5.402950513538749</v>
      </c>
      <c r="J10" s="117">
        <v>7</v>
      </c>
      <c r="K10" s="117">
        <v>0</v>
      </c>
      <c r="L10" s="117" t="e">
        <f>'MPG Payment'!#REF!</f>
        <v>#REF!</v>
      </c>
      <c r="M10" s="117">
        <f>SUMIF('Farmer Payment Calc'!D:D,'MPG Performance'!B10,'Farmer Payment Calc'!Y:Y)</f>
        <v>1137.5515821770618</v>
      </c>
      <c r="N10" s="117">
        <f>'MPG Payment'!P11</f>
        <v>0</v>
      </c>
      <c r="O10" s="118">
        <f t="shared" si="1"/>
        <v>-1</v>
      </c>
      <c r="P10" s="118">
        <f>'MPG Payment'!AB11</f>
        <v>-2.8306953707835542E-4</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167.49333333333334</v>
      </c>
      <c r="H11" s="117">
        <f>COUNTIF('Farmer Payment Calc'!D:D,'MPG Performance'!B11)</f>
        <v>17</v>
      </c>
      <c r="I11" s="186">
        <f t="shared" si="0"/>
        <v>1.4075070028011205</v>
      </c>
      <c r="J11" s="117">
        <v>14</v>
      </c>
      <c r="K11" s="117">
        <v>0</v>
      </c>
      <c r="L11" s="117" t="e">
        <f>'MPG Payment'!#REF!</f>
        <v>#REF!</v>
      </c>
      <c r="M11" s="117">
        <f>SUMIF('Farmer Payment Calc'!D:D,'MPG Performance'!B11,'Farmer Payment Calc'!Y:Y)</f>
        <v>242.44413760774466</v>
      </c>
      <c r="N11" s="117">
        <f>'MPG Payment'!P12</f>
        <v>0</v>
      </c>
      <c r="O11" s="118">
        <f t="shared" si="1"/>
        <v>-1</v>
      </c>
      <c r="P11" s="118">
        <f>'MPG Payment'!AB12</f>
        <v>0.10705683581441065</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257</v>
      </c>
      <c r="H12" s="117">
        <f>COUNTIF('Farmer Payment Calc'!D:D,'MPG Performance'!B12)</f>
        <v>22</v>
      </c>
      <c r="I12" s="186">
        <f t="shared" si="0"/>
        <v>1.6688311688311688</v>
      </c>
      <c r="J12" s="117">
        <v>14</v>
      </c>
      <c r="K12" s="117">
        <v>0</v>
      </c>
      <c r="L12" s="117" t="e">
        <f>'MPG Payment'!#REF!</f>
        <v>#REF!</v>
      </c>
      <c r="M12" s="117">
        <f>SUMIF('Farmer Payment Calc'!D:D,'MPG Performance'!B12,'Farmer Payment Calc'!Y:Y)</f>
        <v>482.37341947348801</v>
      </c>
      <c r="N12" s="117">
        <f>'MPG Payment'!P13</f>
        <v>0</v>
      </c>
      <c r="O12" s="118">
        <f t="shared" si="1"/>
        <v>-1</v>
      </c>
      <c r="P12" s="118">
        <f>'MPG Payment'!AB13</f>
        <v>1.9805554129665821E-3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111.65333333333332</v>
      </c>
      <c r="H13" s="117">
        <f>COUNTIF('Farmer Payment Calc'!D:D,'MPG Performance'!B13)</f>
        <v>11</v>
      </c>
      <c r="I13" s="186">
        <f t="shared" si="0"/>
        <v>1.45004329004329</v>
      </c>
      <c r="J13" s="117">
        <v>14</v>
      </c>
      <c r="K13" s="117">
        <v>0</v>
      </c>
      <c r="L13" s="117" t="e">
        <f>'MPG Payment'!#REF!</f>
        <v>#REF!</v>
      </c>
      <c r="M13" s="117">
        <f>SUMIF('Farmer Payment Calc'!D:D,'MPG Performance'!B13,'Farmer Payment Calc'!Y:Y)</f>
        <v>195.2853254883085</v>
      </c>
      <c r="N13" s="117">
        <f>'MPG Payment'!P14</f>
        <v>0</v>
      </c>
      <c r="O13" s="118">
        <f t="shared" si="1"/>
        <v>-1</v>
      </c>
      <c r="P13" s="118">
        <f>'MPG Payment'!AB14</f>
        <v>-1.9680702199843208E-3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106.77999999999997</v>
      </c>
      <c r="H14" s="117">
        <f>COUNTIF('Farmer Payment Calc'!D:D,'MPG Performance'!B14)</f>
        <v>2</v>
      </c>
      <c r="I14" s="186">
        <f t="shared" si="0"/>
        <v>7.6271428571428554</v>
      </c>
      <c r="J14" s="117">
        <v>14</v>
      </c>
      <c r="K14" s="117">
        <v>0</v>
      </c>
      <c r="L14" s="117" t="e">
        <f>'MPG Payment'!#REF!</f>
        <v>#REF!</v>
      </c>
      <c r="M14" s="117">
        <f>SUMIF('Farmer Payment Calc'!D:D,'MPG Performance'!B14,'Farmer Payment Calc'!Y:Y)</f>
        <v>67.673514766740297</v>
      </c>
      <c r="N14" s="117">
        <f>'MPG Payment'!P15</f>
        <v>0</v>
      </c>
      <c r="O14" s="118">
        <f t="shared" si="1"/>
        <v>-1</v>
      </c>
      <c r="P14" s="118">
        <f>'MPG Payment'!AB15</f>
        <v>3.622110932093859E-2</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Indirect</v>
      </c>
      <c r="F15" s="116"/>
      <c r="G15" s="97">
        <f>'MPG Payment'!F16/3</f>
        <v>44.866666666666667</v>
      </c>
      <c r="H15" s="117">
        <f>COUNTIF('Farmer Payment Calc'!D:D,'MPG Performance'!B15)</f>
        <v>0</v>
      </c>
      <c r="I15" s="186">
        <f t="shared" si="0"/>
        <v>0</v>
      </c>
      <c r="J15" s="117">
        <v>14</v>
      </c>
      <c r="K15" s="117">
        <v>0</v>
      </c>
      <c r="L15" s="117" t="e">
        <f>'MPG Payment'!#REF!</f>
        <v>#REF!</v>
      </c>
      <c r="M15" s="117">
        <f>SUMIF('Farmer Payment Calc'!D:D,'MPG Performance'!B15,'Farmer Payment Calc'!Y:Y)</f>
        <v>0</v>
      </c>
      <c r="N15" s="117">
        <f>'MPG Payment'!P16</f>
        <v>0</v>
      </c>
      <c r="O15" s="118">
        <f t="shared" si="1"/>
        <v>0</v>
      </c>
      <c r="P15" s="118">
        <f>'MPG Payment'!AB16</f>
        <v>-1</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50.650000000000006</v>
      </c>
      <c r="H16" s="117">
        <f>COUNTIF('Farmer Payment Calc'!D:D,'MPG Performance'!B16)</f>
        <v>3</v>
      </c>
      <c r="I16" s="186">
        <f t="shared" si="0"/>
        <v>4.8238095238095244</v>
      </c>
      <c r="J16" s="117">
        <v>7</v>
      </c>
      <c r="K16" s="117">
        <v>0</v>
      </c>
      <c r="L16" s="117" t="e">
        <f>'MPG Payment'!#REF!</f>
        <v>#REF!</v>
      </c>
      <c r="M16" s="117">
        <f>SUMIF('Farmer Payment Calc'!D:D,'MPG Performance'!B16,'Farmer Payment Calc'!Y:Y)</f>
        <v>23.714575880232772</v>
      </c>
      <c r="N16" s="117">
        <f>'MPG Payment'!P17</f>
        <v>0</v>
      </c>
      <c r="O16" s="118">
        <f t="shared" si="1"/>
        <v>-1</v>
      </c>
      <c r="P16" s="118">
        <f>'MPG Payment'!AB17</f>
        <v>5.2152758174985976E-3</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129.60666666666668</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55.913333333333327</v>
      </c>
      <c r="H18" s="117">
        <f>COUNTIF('Farmer Payment Calc'!D:D,'MPG Performance'!B18)</f>
        <v>1</v>
      </c>
      <c r="I18" s="186">
        <f t="shared" si="0"/>
        <v>7.987619047619047</v>
      </c>
      <c r="J18" s="117">
        <v>14</v>
      </c>
      <c r="K18" s="117">
        <v>0</v>
      </c>
      <c r="L18" s="117" t="e">
        <f>'MPG Payment'!#REF!</f>
        <v>#REF!</v>
      </c>
      <c r="M18" s="117">
        <f>SUMIF('Farmer Payment Calc'!D:D,'MPG Performance'!B18,'Farmer Payment Calc'!Y:Y)</f>
        <v>17.528590601948309</v>
      </c>
      <c r="N18" s="117">
        <f>'MPG Payment'!P19</f>
        <v>0</v>
      </c>
      <c r="O18" s="118">
        <f t="shared" si="1"/>
        <v>-1</v>
      </c>
      <c r="P18" s="118">
        <f>'MPG Payment'!AB19</f>
        <v>6.1138349440098237E-2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232.58</v>
      </c>
      <c r="H19" s="117">
        <f>COUNTIF('Farmer Payment Calc'!D:D,'MPG Performance'!B19)</f>
        <v>8</v>
      </c>
      <c r="I19" s="186">
        <f t="shared" si="0"/>
        <v>4.1532142857142862</v>
      </c>
      <c r="J19" s="117">
        <v>14</v>
      </c>
      <c r="K19" s="117">
        <v>0</v>
      </c>
      <c r="L19" s="117" t="e">
        <f>'MPG Payment'!#REF!</f>
        <v>#REF!</v>
      </c>
      <c r="M19" s="117">
        <f>SUMIF('Farmer Payment Calc'!D:D,'MPG Performance'!B19,'Farmer Payment Calc'!Y:Y)</f>
        <v>158.41714583539948</v>
      </c>
      <c r="N19" s="117">
        <f>'MPG Payment'!P20</f>
        <v>0</v>
      </c>
      <c r="O19" s="118">
        <f t="shared" si="1"/>
        <v>-1</v>
      </c>
      <c r="P19" s="118">
        <f>'MPG Payment'!AB20</f>
        <v>2.3082047549785979E-2</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103.75666666666666</v>
      </c>
      <c r="H20" s="117">
        <f>COUNTIF('Farmer Payment Calc'!D:D,'MPG Performance'!B20)</f>
        <v>9</v>
      </c>
      <c r="I20" s="186">
        <f t="shared" si="0"/>
        <v>1.6469312169312169</v>
      </c>
      <c r="J20" s="117">
        <v>14</v>
      </c>
      <c r="K20" s="117">
        <v>0</v>
      </c>
      <c r="L20" s="117" t="e">
        <f>'MPG Payment'!#REF!</f>
        <v>#REF!</v>
      </c>
      <c r="M20" s="117">
        <f>SUMIF('Farmer Payment Calc'!D:D,'MPG Performance'!B20,'Farmer Payment Calc'!Y:Y)</f>
        <v>234.54523122605195</v>
      </c>
      <c r="N20" s="117">
        <f>'MPG Payment'!P21</f>
        <v>0</v>
      </c>
      <c r="O20" s="118">
        <f t="shared" si="1"/>
        <v>-1</v>
      </c>
      <c r="P20" s="118">
        <f>'MPG Payment'!AB21</f>
        <v>-6.7581113124049309E-4</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274.01999999999992</v>
      </c>
      <c r="H21" s="117">
        <f>COUNTIF('Farmer Payment Calc'!D:D,'MPG Performance'!B21)</f>
        <v>23</v>
      </c>
      <c r="I21" s="186">
        <f t="shared" si="0"/>
        <v>1.7019875776397513</v>
      </c>
      <c r="J21" s="117">
        <v>14</v>
      </c>
      <c r="K21" s="117">
        <v>0</v>
      </c>
      <c r="L21" s="117" t="e">
        <f>'MPG Payment'!#REF!</f>
        <v>#REF!</v>
      </c>
      <c r="M21" s="117">
        <f>SUMIF('Farmer Payment Calc'!D:D,'MPG Performance'!B21,'Farmer Payment Calc'!Y:Y)</f>
        <v>509.26059600109255</v>
      </c>
      <c r="N21" s="117">
        <f>'MPG Payment'!P22</f>
        <v>0</v>
      </c>
      <c r="O21" s="118">
        <f t="shared" si="1"/>
        <v>-1</v>
      </c>
      <c r="P21" s="118">
        <f>'MPG Payment'!AB22</f>
        <v>-9.2575624936709535E-4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247.30666666666664</v>
      </c>
      <c r="H22" s="117">
        <f>COUNTIF('Farmer Payment Calc'!D:D,'MPG Performance'!B22)</f>
        <v>22</v>
      </c>
      <c r="I22" s="186">
        <f t="shared" si="0"/>
        <v>1.6058874458874457</v>
      </c>
      <c r="J22" s="117">
        <v>14</v>
      </c>
      <c r="K22" s="117">
        <v>0</v>
      </c>
      <c r="L22" s="117" t="e">
        <f>'MPG Payment'!#REF!</f>
        <v>#REF!</v>
      </c>
      <c r="M22" s="117">
        <f>SUMIF('Farmer Payment Calc'!D:D,'MPG Performance'!B22,'Farmer Payment Calc'!Y:Y)</f>
        <v>578.85771133811647</v>
      </c>
      <c r="N22" s="117">
        <f>'MPG Payment'!P23</f>
        <v>0</v>
      </c>
      <c r="O22" s="118">
        <f t="shared" si="1"/>
        <v>-1</v>
      </c>
      <c r="P22" s="118">
        <f>'MPG Payment'!AB23</f>
        <v>3.3071244429984596E-2</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20010050</v>
      </c>
      <c r="C23" s="30" t="str">
        <f>'MPG Payment'!C24</f>
        <v>SARNA TOLI</v>
      </c>
      <c r="D23" s="115" t="str">
        <f>'MPG Payment'!D24</f>
        <v>VLC</v>
      </c>
      <c r="E23" s="115" t="str">
        <f>'MPG Payment'!E24</f>
        <v>Direct</v>
      </c>
      <c r="F23" s="116"/>
      <c r="G23" s="97">
        <f>'MPG Payment'!F24/3</f>
        <v>19.253333333333334</v>
      </c>
      <c r="H23" s="117">
        <f>COUNTIF('Farmer Payment Calc'!D:D,'MPG Performance'!B23)</f>
        <v>1</v>
      </c>
      <c r="I23" s="186">
        <f t="shared" si="0"/>
        <v>4.2785185185185188</v>
      </c>
      <c r="J23" s="117">
        <v>9</v>
      </c>
      <c r="K23" s="117">
        <v>0</v>
      </c>
      <c r="L23" s="117" t="e">
        <f>'MPG Payment'!#REF!</f>
        <v>#REF!</v>
      </c>
      <c r="M23" s="117">
        <f>SUMIF('Farmer Payment Calc'!D:D,'MPG Performance'!B23,'Farmer Payment Calc'!Y:Y)</f>
        <v>1.9965000000000004</v>
      </c>
      <c r="N23" s="117">
        <f>'MPG Payment'!P24</f>
        <v>0</v>
      </c>
      <c r="O23" s="118">
        <f t="shared" si="1"/>
        <v>-1</v>
      </c>
      <c r="P23" s="118">
        <f>'MPG Payment'!AB24</f>
        <v>-1.3516138704595891E-2</v>
      </c>
      <c r="Q23" s="117">
        <f>'MPG Payment'!R24</f>
        <v>0</v>
      </c>
      <c r="R23" s="119">
        <v>6.2235791451385629E-2</v>
      </c>
      <c r="S23" s="119">
        <v>0.66836498378879106</v>
      </c>
      <c r="T23" s="119">
        <f t="shared" si="2"/>
        <v>-0.60612919233740548</v>
      </c>
    </row>
    <row r="24" spans="1:20" x14ac:dyDescent="0.25">
      <c r="A24" s="29" t="str">
        <f>'MPG Payment'!A25</f>
        <v>BMC Code :2001</v>
      </c>
      <c r="B24" s="29">
        <f>'MPG Payment'!B25</f>
        <v>20010052</v>
      </c>
      <c r="C24" s="30" t="str">
        <f>'MPG Payment'!C25</f>
        <v>Kumbatoli</v>
      </c>
      <c r="D24" s="115" t="str">
        <f>'MPG Payment'!D25</f>
        <v>MPG</v>
      </c>
      <c r="E24" s="115" t="str">
        <f>'MPG Payment'!E25</f>
        <v>Direct</v>
      </c>
      <c r="F24" s="116"/>
      <c r="G24" s="97">
        <f>'MPG Payment'!F25/3</f>
        <v>389.21</v>
      </c>
      <c r="H24" s="117">
        <f>COUNTIF('Farmer Payment Calc'!D:D,'MPG Performance'!B24)</f>
        <v>18</v>
      </c>
      <c r="I24" s="186">
        <f t="shared" si="0"/>
        <v>6.1779365079365078</v>
      </c>
      <c r="J24" s="117">
        <v>7</v>
      </c>
      <c r="K24" s="117">
        <v>0</v>
      </c>
      <c r="L24" s="117" t="e">
        <f>'MPG Payment'!#REF!</f>
        <v>#REF!</v>
      </c>
      <c r="M24" s="117">
        <f>SUMIF('Farmer Payment Calc'!D:D,'MPG Performance'!B24,'Farmer Payment Calc'!Y:Y)</f>
        <v>376.79303946364331</v>
      </c>
      <c r="N24" s="117">
        <f>'MPG Payment'!P25</f>
        <v>0</v>
      </c>
      <c r="O24" s="118">
        <f t="shared" si="1"/>
        <v>-1</v>
      </c>
      <c r="P24" s="118">
        <f>'MPG Payment'!AB25</f>
        <v>3.018233643355556E-2</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248.51333333333332</v>
      </c>
      <c r="H25" s="117">
        <f>COUNTIF('Farmer Payment Calc'!D:D,'MPG Performance'!B25)</f>
        <v>13</v>
      </c>
      <c r="I25" s="186">
        <f t="shared" si="0"/>
        <v>2.7309157509157509</v>
      </c>
      <c r="J25" s="117">
        <v>14</v>
      </c>
      <c r="K25" s="117">
        <v>0</v>
      </c>
      <c r="L25" s="117" t="e">
        <f>'MPG Payment'!#REF!</f>
        <v>#REF!</v>
      </c>
      <c r="M25" s="117">
        <f>SUMIF('Farmer Payment Calc'!D:D,'MPG Performance'!B25,'Farmer Payment Calc'!Y:Y)</f>
        <v>290.50358406718158</v>
      </c>
      <c r="N25" s="117">
        <f>'MPG Payment'!P26</f>
        <v>0</v>
      </c>
      <c r="O25" s="118">
        <f t="shared" si="1"/>
        <v>-1</v>
      </c>
      <c r="P25" s="118">
        <f>'MPG Payment'!AB26</f>
        <v>3.258214016505482E-2</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192.60666666666668</v>
      </c>
      <c r="H26" s="117">
        <f>COUNTIF('Farmer Payment Calc'!D:D,'MPG Performance'!B26)</f>
        <v>19</v>
      </c>
      <c r="I26" s="186">
        <f t="shared" si="0"/>
        <v>1.4481704260651629</v>
      </c>
      <c r="J26" s="117">
        <v>14</v>
      </c>
      <c r="K26" s="117">
        <v>0</v>
      </c>
      <c r="L26" s="117" t="e">
        <f>'MPG Payment'!#REF!</f>
        <v>#REF!</v>
      </c>
      <c r="M26" s="117">
        <f>SUMIF('Farmer Payment Calc'!D:D,'MPG Performance'!B26,'Farmer Payment Calc'!Y:Y)</f>
        <v>357.42782570367081</v>
      </c>
      <c r="N26" s="117">
        <f>'MPG Payment'!P27</f>
        <v>0</v>
      </c>
      <c r="O26" s="118">
        <f t="shared" si="1"/>
        <v>-1</v>
      </c>
      <c r="P26" s="118">
        <f>'MPG Payment'!AB27</f>
        <v>1.1795504331626979E-2</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99.483333333333348</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51.273333333333333</v>
      </c>
      <c r="H28" s="117">
        <f>COUNTIF('Farmer Payment Calc'!D:D,'MPG Performance'!B28)</f>
        <v>2</v>
      </c>
      <c r="I28" s="186">
        <f t="shared" si="0"/>
        <v>3.6623809523809525</v>
      </c>
      <c r="J28" s="117">
        <v>14</v>
      </c>
      <c r="K28" s="117">
        <v>0</v>
      </c>
      <c r="L28" s="117" t="e">
        <f>'MPG Payment'!#REF!</f>
        <v>#REF!</v>
      </c>
      <c r="M28" s="117">
        <f>SUMIF('Farmer Payment Calc'!D:D,'MPG Performance'!B28,'Farmer Payment Calc'!Y:Y)</f>
        <v>46.477021911236932</v>
      </c>
      <c r="N28" s="117">
        <f>'MPG Payment'!P29</f>
        <v>0</v>
      </c>
      <c r="O28" s="118">
        <f t="shared" si="1"/>
        <v>-1</v>
      </c>
      <c r="P28" s="118">
        <f>'MPG Payment'!AB29</f>
        <v>0.10122832085380482</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22.159999999999997</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176.72666666666666</v>
      </c>
      <c r="H30" s="117">
        <f>COUNTIF('Farmer Payment Calc'!D:D,'MPG Performance'!B30)</f>
        <v>5</v>
      </c>
      <c r="I30" s="186">
        <f t="shared" si="0"/>
        <v>5.0493333333333332</v>
      </c>
      <c r="J30" s="117">
        <v>14</v>
      </c>
      <c r="K30" s="117">
        <v>0</v>
      </c>
      <c r="L30" s="117" t="e">
        <f>'MPG Payment'!#REF!</f>
        <v>#REF!</v>
      </c>
      <c r="M30" s="117">
        <f>SUMIF('Farmer Payment Calc'!D:D,'MPG Performance'!B30,'Farmer Payment Calc'!Y:Y)</f>
        <v>141.97335649308502</v>
      </c>
      <c r="N30" s="117">
        <f>'MPG Payment'!P31</f>
        <v>0</v>
      </c>
      <c r="O30" s="118">
        <f t="shared" si="1"/>
        <v>-1</v>
      </c>
      <c r="P30" s="118">
        <f>'MPG Payment'!AB31</f>
        <v>2.643255252448711E-3</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56.143333333333324</v>
      </c>
      <c r="H31" s="117">
        <f>COUNTIF('Farmer Payment Calc'!D:D,'MPG Performance'!B31)</f>
        <v>6</v>
      </c>
      <c r="I31" s="186">
        <f t="shared" si="0"/>
        <v>1.3367460317460316</v>
      </c>
      <c r="J31" s="117">
        <v>14</v>
      </c>
      <c r="K31" s="117">
        <v>0</v>
      </c>
      <c r="L31" s="117" t="e">
        <f>'MPG Payment'!#REF!</f>
        <v>#REF!</v>
      </c>
      <c r="M31" s="117">
        <f>SUMIF('Farmer Payment Calc'!D:D,'MPG Performance'!B31,'Farmer Payment Calc'!Y:Y)</f>
        <v>89.195622172417671</v>
      </c>
      <c r="N31" s="117">
        <f>'MPG Payment'!P32</f>
        <v>0</v>
      </c>
      <c r="O31" s="118">
        <f t="shared" si="1"/>
        <v>-1</v>
      </c>
      <c r="P31" s="118">
        <f>'MPG Payment'!AB32</f>
        <v>-8.5906896653224034E-3</v>
      </c>
      <c r="Q31" s="117">
        <f>'MPG Payment'!R32</f>
        <v>0</v>
      </c>
      <c r="R31" s="119">
        <v>0.80016313841370978</v>
      </c>
      <c r="S31" s="119">
        <v>1</v>
      </c>
      <c r="T31" s="119">
        <f t="shared" si="2"/>
        <v>-0.19983686158629022</v>
      </c>
    </row>
    <row r="32" spans="1:20" x14ac:dyDescent="0.25">
      <c r="A32" s="29" t="str">
        <f>'MPG Payment'!A33</f>
        <v>BMC Code :2001</v>
      </c>
      <c r="B32" s="29">
        <f>'MPG Payment'!B33</f>
        <v>20010063</v>
      </c>
      <c r="C32" s="30" t="str">
        <f>'MPG Payment'!C33</f>
        <v xml:space="preserve">BANDHIYA </v>
      </c>
      <c r="D32" s="115" t="str">
        <f>'MPG Payment'!D33</f>
        <v>VLC</v>
      </c>
      <c r="E32" s="115" t="str">
        <f>'MPG Payment'!E33</f>
        <v>Indirect</v>
      </c>
      <c r="F32" s="116"/>
      <c r="G32" s="97">
        <f>'MPG Payment'!F33/3</f>
        <v>134.89333333333335</v>
      </c>
      <c r="H32" s="117">
        <f>COUNTIF('Farmer Payment Calc'!D:D,'MPG Performance'!B32)</f>
        <v>0</v>
      </c>
      <c r="I32" s="186">
        <f t="shared" si="0"/>
        <v>0</v>
      </c>
      <c r="J32" s="117">
        <v>14</v>
      </c>
      <c r="K32" s="117">
        <v>0</v>
      </c>
      <c r="L32" s="117" t="e">
        <f>'MPG Payment'!#REF!</f>
        <v>#REF!</v>
      </c>
      <c r="M32" s="117">
        <f>SUMIF('Farmer Payment Calc'!D:D,'MPG Performance'!B32,'Farmer Payment Calc'!Y:Y)</f>
        <v>0</v>
      </c>
      <c r="N32" s="117">
        <f>'MPG Payment'!P33</f>
        <v>0</v>
      </c>
      <c r="O32" s="118">
        <f t="shared" si="1"/>
        <v>0</v>
      </c>
      <c r="P32" s="118">
        <f>'MPG Payment'!AB33</f>
        <v>-1</v>
      </c>
      <c r="Q32" s="117">
        <f>'MPG Payment'!R33</f>
        <v>0</v>
      </c>
      <c r="R32" s="119">
        <v>0.93449380098232249</v>
      </c>
      <c r="S32" s="119">
        <v>1</v>
      </c>
      <c r="T32" s="119">
        <f t="shared" si="2"/>
        <v>-6.5506199017677513E-2</v>
      </c>
    </row>
    <row r="33" spans="1:20" x14ac:dyDescent="0.25">
      <c r="A33" s="29" t="str">
        <f>'MPG Payment'!A34</f>
        <v>BMC Code :2002</v>
      </c>
      <c r="B33" s="29">
        <f>'MPG Payment'!B34</f>
        <v>20020001</v>
      </c>
      <c r="C33" s="30" t="str">
        <f>'MPG Payment'!C34</f>
        <v>Paali</v>
      </c>
      <c r="D33" s="115" t="str">
        <f>'MPG Payment'!D34</f>
        <v>RMC</v>
      </c>
      <c r="E33" s="115" t="str">
        <f>'MPG Payment'!E34</f>
        <v>Direct</v>
      </c>
      <c r="F33" s="116"/>
      <c r="G33" s="97">
        <f>'MPG Payment'!F34/3</f>
        <v>1781.3666666666666</v>
      </c>
      <c r="H33" s="117">
        <f>COUNTIF('Farmer Payment Calc'!D:D,'MPG Performance'!B33)</f>
        <v>85</v>
      </c>
      <c r="I33" s="186">
        <f t="shared" si="0"/>
        <v>3.2241930618401202</v>
      </c>
      <c r="J33" s="117">
        <v>13</v>
      </c>
      <c r="K33" s="117">
        <v>0</v>
      </c>
      <c r="L33" s="117" t="e">
        <f>'MPG Payment'!#REF!</f>
        <v>#REF!</v>
      </c>
      <c r="M33" s="117">
        <f>SUMIF('Farmer Payment Calc'!D:D,'MPG Performance'!B33,'Farmer Payment Calc'!Y:Y)</f>
        <v>1650.9157639892233</v>
      </c>
      <c r="N33" s="117">
        <f>'MPG Payment'!P34</f>
        <v>0</v>
      </c>
      <c r="O33" s="118">
        <f t="shared" si="1"/>
        <v>-1</v>
      </c>
      <c r="P33" s="118">
        <f>'MPG Payment'!AB34</f>
        <v>-9.037572249411969E-4</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20020002</v>
      </c>
      <c r="C34" s="30" t="str">
        <f>'MPG Payment'!C35</f>
        <v>Jari</v>
      </c>
      <c r="D34" s="115" t="str">
        <f>'MPG Payment'!D35</f>
        <v>MPG</v>
      </c>
      <c r="E34" s="115" t="str">
        <f>'MPG Payment'!E35</f>
        <v>Direct</v>
      </c>
      <c r="F34" s="116"/>
      <c r="G34" s="97">
        <f>'MPG Payment'!F35/3</f>
        <v>710.68666666666684</v>
      </c>
      <c r="H34" s="117">
        <f>COUNTIF('Farmer Payment Calc'!D:D,'MPG Performance'!B34)</f>
        <v>32</v>
      </c>
      <c r="I34" s="186">
        <f t="shared" si="0"/>
        <v>3.1727083333333339</v>
      </c>
      <c r="J34" s="117">
        <v>14</v>
      </c>
      <c r="K34" s="117">
        <v>0</v>
      </c>
      <c r="L34" s="117" t="e">
        <f>'MPG Payment'!#REF!</f>
        <v>#REF!</v>
      </c>
      <c r="M34" s="117">
        <f>SUMIF('Farmer Payment Calc'!D:D,'MPG Performance'!B34,'Farmer Payment Calc'!Y:Y)</f>
        <v>705.73853482158017</v>
      </c>
      <c r="N34" s="117">
        <f>'MPG Payment'!P35</f>
        <v>0</v>
      </c>
      <c r="O34" s="118">
        <f t="shared" si="1"/>
        <v>-1</v>
      </c>
      <c r="P34" s="118">
        <f>'MPG Payment'!AB35</f>
        <v>2.7125265501796874E-2</v>
      </c>
      <c r="Q34" s="117">
        <f>'MPG Payment'!R35</f>
        <v>0</v>
      </c>
      <c r="R34" s="119">
        <v>1</v>
      </c>
      <c r="S34" s="119">
        <v>1</v>
      </c>
      <c r="T34" s="119">
        <f t="shared" si="2"/>
        <v>0</v>
      </c>
    </row>
    <row r="35" spans="1:20" x14ac:dyDescent="0.25">
      <c r="A35" s="29" t="str">
        <f>'MPG Payment'!A36</f>
        <v>BMC Code :2002</v>
      </c>
      <c r="B35" s="29">
        <f>'MPG Payment'!B36</f>
        <v>20020003</v>
      </c>
      <c r="C35" s="30" t="str">
        <f>'MPG Payment'!C36</f>
        <v>Bijuliya</v>
      </c>
      <c r="D35" s="115" t="str">
        <f>'MPG Payment'!D36</f>
        <v>MPG</v>
      </c>
      <c r="E35" s="115" t="str">
        <f>'MPG Payment'!E36</f>
        <v>Direct</v>
      </c>
      <c r="F35" s="116"/>
      <c r="G35" s="97">
        <f>'MPG Payment'!F36/3</f>
        <v>297.86666666666667</v>
      </c>
      <c r="H35" s="117">
        <f>COUNTIF('Farmer Payment Calc'!D:D,'MPG Performance'!B35)</f>
        <v>9</v>
      </c>
      <c r="I35" s="186">
        <f t="shared" si="0"/>
        <v>4.7280423280423278</v>
      </c>
      <c r="J35" s="117">
        <v>14</v>
      </c>
      <c r="K35" s="117">
        <v>0</v>
      </c>
      <c r="L35" s="117" t="e">
        <f>'MPG Payment'!#REF!</f>
        <v>#REF!</v>
      </c>
      <c r="M35" s="117">
        <f>SUMIF('Farmer Payment Calc'!D:D,'MPG Performance'!B35,'Farmer Payment Calc'!Y:Y)</f>
        <v>203.07871634018835</v>
      </c>
      <c r="N35" s="117">
        <f>'MPG Payment'!P36</f>
        <v>0</v>
      </c>
      <c r="O35" s="118">
        <f t="shared" si="1"/>
        <v>-1</v>
      </c>
      <c r="P35" s="118">
        <f>'MPG Payment'!AB36</f>
        <v>4.0832442314890652E-2</v>
      </c>
      <c r="Q35" s="117">
        <f>'MPG Payment'!R36</f>
        <v>3810</v>
      </c>
      <c r="R35" s="119">
        <v>1</v>
      </c>
      <c r="S35" s="119">
        <v>1</v>
      </c>
      <c r="T35" s="119">
        <f t="shared" si="2"/>
        <v>0</v>
      </c>
    </row>
    <row r="36" spans="1:20" x14ac:dyDescent="0.25">
      <c r="A36" s="29" t="str">
        <f>'MPG Payment'!A37</f>
        <v>BMC Code :2002</v>
      </c>
      <c r="B36" s="29">
        <f>'MPG Payment'!B37</f>
        <v>20020004</v>
      </c>
      <c r="C36" s="30" t="str">
        <f>'MPG Payment'!C37</f>
        <v>Pandra</v>
      </c>
      <c r="D36" s="115" t="str">
        <f>'MPG Payment'!D37</f>
        <v>MPG</v>
      </c>
      <c r="E36" s="115" t="str">
        <f>'MPG Payment'!E37</f>
        <v>Direct</v>
      </c>
      <c r="F36" s="116"/>
      <c r="G36" s="97">
        <f>'MPG Payment'!F37/3</f>
        <v>125.77666666666669</v>
      </c>
      <c r="H36" s="117">
        <f>COUNTIF('Farmer Payment Calc'!D:D,'MPG Performance'!B36)</f>
        <v>12</v>
      </c>
      <c r="I36" s="186">
        <f t="shared" si="0"/>
        <v>1.49734126984127</v>
      </c>
      <c r="J36" s="117">
        <v>14</v>
      </c>
      <c r="K36" s="117">
        <v>0</v>
      </c>
      <c r="L36" s="117" t="e">
        <f>'MPG Payment'!#REF!</f>
        <v>#REF!</v>
      </c>
      <c r="M36" s="117">
        <f>SUMIF('Farmer Payment Calc'!D:D,'MPG Performance'!B36,'Farmer Payment Calc'!Y:Y)</f>
        <v>221.20413381320813</v>
      </c>
      <c r="N36" s="117">
        <f>'MPG Payment'!P37</f>
        <v>0</v>
      </c>
      <c r="O36" s="118">
        <f t="shared" si="1"/>
        <v>-1</v>
      </c>
      <c r="P36" s="118">
        <f>'MPG Payment'!AB37</f>
        <v>2.9314807398025536E-3</v>
      </c>
      <c r="Q36" s="117">
        <f>'MPG Payment'!R37</f>
        <v>0</v>
      </c>
      <c r="R36" s="119">
        <v>0.65475640239588717</v>
      </c>
      <c r="S36" s="119">
        <v>1</v>
      </c>
      <c r="T36" s="119">
        <f t="shared" si="2"/>
        <v>-0.34524359760411283</v>
      </c>
    </row>
    <row r="37" spans="1:20" x14ac:dyDescent="0.25">
      <c r="A37" s="29" t="str">
        <f>'MPG Payment'!A38</f>
        <v>BMC Code :2002</v>
      </c>
      <c r="B37" s="29">
        <f>'MPG Payment'!B38</f>
        <v>20020005</v>
      </c>
      <c r="C37" s="30" t="str">
        <f>'MPG Payment'!C38</f>
        <v>BASKI</v>
      </c>
      <c r="D37" s="115" t="str">
        <f>'MPG Payment'!D38</f>
        <v>MPG</v>
      </c>
      <c r="E37" s="115" t="str">
        <f>'MPG Payment'!E38</f>
        <v>Direct</v>
      </c>
      <c r="F37" s="116"/>
      <c r="G37" s="97">
        <f>'MPG Payment'!F38/3</f>
        <v>133.19999999999996</v>
      </c>
      <c r="H37" s="117">
        <f>COUNTIF('Farmer Payment Calc'!D:D,'MPG Performance'!B37)</f>
        <v>16</v>
      </c>
      <c r="I37" s="186">
        <f t="shared" si="0"/>
        <v>1.1892857142857138</v>
      </c>
      <c r="J37" s="117">
        <v>14</v>
      </c>
      <c r="K37" s="117">
        <v>0</v>
      </c>
      <c r="L37" s="117" t="e">
        <f>'MPG Payment'!#REF!</f>
        <v>#REF!</v>
      </c>
      <c r="M37" s="117">
        <f>SUMIF('Farmer Payment Calc'!D:D,'MPG Performance'!B37,'Farmer Payment Calc'!Y:Y)</f>
        <v>295.93206434330841</v>
      </c>
      <c r="N37" s="117">
        <f>'MPG Payment'!P38</f>
        <v>0</v>
      </c>
      <c r="O37" s="118">
        <f t="shared" si="1"/>
        <v>-1</v>
      </c>
      <c r="P37" s="118">
        <f>'MPG Payment'!AB38</f>
        <v>7.8245520738606713E-4</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20020006</v>
      </c>
      <c r="C38" s="30" t="str">
        <f>'MPG Payment'!C39</f>
        <v>RANIKHATANGA</v>
      </c>
      <c r="D38" s="115" t="str">
        <f>'MPG Payment'!D39</f>
        <v>MPG</v>
      </c>
      <c r="E38" s="115" t="str">
        <f>'MPG Payment'!E39</f>
        <v>Direct</v>
      </c>
      <c r="F38" s="116"/>
      <c r="G38" s="97">
        <f>'MPG Payment'!F39/3</f>
        <v>827.83333333333337</v>
      </c>
      <c r="H38" s="117">
        <f>COUNTIF('Farmer Payment Calc'!D:D,'MPG Performance'!B38)</f>
        <v>2</v>
      </c>
      <c r="I38" s="186">
        <f t="shared" si="0"/>
        <v>59.130952380952387</v>
      </c>
      <c r="J38" s="117">
        <v>14</v>
      </c>
      <c r="K38" s="117">
        <v>0</v>
      </c>
      <c r="L38" s="117" t="e">
        <f>'MPG Payment'!#REF!</f>
        <v>#REF!</v>
      </c>
      <c r="M38" s="117">
        <f>SUMIF('Farmer Payment Calc'!D:D,'MPG Performance'!B38,'Farmer Payment Calc'!Y:Y)</f>
        <v>27.530637610941188</v>
      </c>
      <c r="N38" s="117">
        <f>'MPG Payment'!P39</f>
        <v>0</v>
      </c>
      <c r="O38" s="118">
        <f t="shared" si="1"/>
        <v>-1</v>
      </c>
      <c r="P38" s="118">
        <f>'MPG Payment'!AB39</f>
        <v>3.635758236326983E-2</v>
      </c>
      <c r="Q38" s="117">
        <f>'MPG Payment'!R39</f>
        <v>0</v>
      </c>
      <c r="R38" s="119">
        <v>0.76484926390337371</v>
      </c>
      <c r="S38" s="119">
        <v>1</v>
      </c>
      <c r="T38" s="119">
        <f t="shared" si="2"/>
        <v>-0.23515073609662629</v>
      </c>
    </row>
    <row r="39" spans="1:20" x14ac:dyDescent="0.25">
      <c r="A39" s="29" t="str">
        <f>'MPG Payment'!A40</f>
        <v>BMC Code :2002</v>
      </c>
      <c r="B39" s="29">
        <f>'MPG Payment'!B40</f>
        <v>20020007</v>
      </c>
      <c r="C39" s="30" t="str">
        <f>'MPG Payment'!C40</f>
        <v>SURSA</v>
      </c>
      <c r="D39" s="115" t="str">
        <f>'MPG Payment'!D40</f>
        <v>MPG</v>
      </c>
      <c r="E39" s="115" t="str">
        <f>'MPG Payment'!E40</f>
        <v>Direct</v>
      </c>
      <c r="F39" s="116"/>
      <c r="G39" s="97">
        <f>'MPG Payment'!F40/3</f>
        <v>516.70666666666671</v>
      </c>
      <c r="H39" s="117">
        <f>COUNTIF('Farmer Payment Calc'!D:D,'MPG Performance'!B39)</f>
        <v>52</v>
      </c>
      <c r="I39" s="186">
        <f t="shared" si="0"/>
        <v>2.8390476190476193</v>
      </c>
      <c r="J39" s="117">
        <v>7</v>
      </c>
      <c r="K39" s="117">
        <v>0</v>
      </c>
      <c r="L39" s="117" t="e">
        <f>'MPG Payment'!#REF!</f>
        <v>#REF!</v>
      </c>
      <c r="M39" s="117">
        <f>SUMIF('Farmer Payment Calc'!D:D,'MPG Performance'!B39,'Farmer Payment Calc'!Y:Y)</f>
        <v>964.12093312168622</v>
      </c>
      <c r="N39" s="117">
        <f>'MPG Payment'!P40</f>
        <v>0</v>
      </c>
      <c r="O39" s="118">
        <f t="shared" si="1"/>
        <v>-1</v>
      </c>
      <c r="P39" s="118">
        <f>'MPG Payment'!AB40</f>
        <v>3.3279286146545494E-3</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187.07000000000002</v>
      </c>
      <c r="H40" s="117">
        <f>COUNTIF('Farmer Payment Calc'!D:D,'MPG Performance'!B40)</f>
        <v>23</v>
      </c>
      <c r="I40" s="186">
        <f t="shared" si="0"/>
        <v>1.1619254658385094</v>
      </c>
      <c r="J40" s="117">
        <v>14</v>
      </c>
      <c r="K40" s="117">
        <v>0</v>
      </c>
      <c r="L40" s="117" t="e">
        <f>'MPG Payment'!#REF!</f>
        <v>#REF!</v>
      </c>
      <c r="M40" s="117">
        <f>SUMIF('Farmer Payment Calc'!D:D,'MPG Performance'!B40,'Farmer Payment Calc'!Y:Y)</f>
        <v>358.68194875890185</v>
      </c>
      <c r="N40" s="117">
        <f>'MPG Payment'!P41</f>
        <v>0</v>
      </c>
      <c r="O40" s="118">
        <f t="shared" si="1"/>
        <v>-1</v>
      </c>
      <c r="P40" s="118">
        <f>'MPG Payment'!AB41</f>
        <v>4.274721706527978E-3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28.033333333333331</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363.40000000000003</v>
      </c>
      <c r="H42" s="117">
        <f>COUNTIF('Farmer Payment Calc'!D:D,'MPG Performance'!B42)</f>
        <v>16</v>
      </c>
      <c r="I42" s="186">
        <f t="shared" si="0"/>
        <v>3.2446428571428574</v>
      </c>
      <c r="J42" s="117">
        <v>14</v>
      </c>
      <c r="K42" s="117">
        <v>0</v>
      </c>
      <c r="L42" s="117" t="e">
        <f>'MPG Payment'!#REF!</f>
        <v>#REF!</v>
      </c>
      <c r="M42" s="117">
        <f>SUMIF('Farmer Payment Calc'!D:D,'MPG Performance'!B42,'Farmer Payment Calc'!Y:Y)</f>
        <v>316.41077925408752</v>
      </c>
      <c r="N42" s="117">
        <f>'MPG Payment'!P43</f>
        <v>0</v>
      </c>
      <c r="O42" s="118">
        <f t="shared" si="1"/>
        <v>-1</v>
      </c>
      <c r="P42" s="118">
        <f>'MPG Payment'!AB43</f>
        <v>-1.7387265149020345E-3</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659.87</v>
      </c>
      <c r="H43" s="117">
        <f>COUNTIF('Farmer Payment Calc'!D:D,'MPG Performance'!B43)</f>
        <v>34</v>
      </c>
      <c r="I43" s="186">
        <f t="shared" si="0"/>
        <v>5.5451260504201683</v>
      </c>
      <c r="J43" s="117">
        <v>7</v>
      </c>
      <c r="K43" s="117">
        <v>0</v>
      </c>
      <c r="L43" s="117" t="e">
        <f>'MPG Payment'!#REF!</f>
        <v>#REF!</v>
      </c>
      <c r="M43" s="117">
        <f>SUMIF('Farmer Payment Calc'!D:D,'MPG Performance'!B43,'Farmer Payment Calc'!Y:Y)</f>
        <v>738.78876585828129</v>
      </c>
      <c r="N43" s="117">
        <f>'MPG Payment'!P44</f>
        <v>0</v>
      </c>
      <c r="O43" s="118">
        <f t="shared" si="1"/>
        <v>-1</v>
      </c>
      <c r="P43" s="118">
        <f>'MPG Payment'!AB44</f>
        <v>1.0772664469369454E-2</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107.26666666666667</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20020020</v>
      </c>
      <c r="C45" s="30" t="str">
        <f>'MPG Payment'!C46</f>
        <v>TIKO TOLI</v>
      </c>
      <c r="D45" s="115" t="str">
        <f>'MPG Payment'!D46</f>
        <v>MPG</v>
      </c>
      <c r="E45" s="115" t="str">
        <f>'MPG Payment'!E46</f>
        <v>Direct</v>
      </c>
      <c r="F45" s="116"/>
      <c r="G45" s="97">
        <f>'MPG Payment'!F46/3</f>
        <v>490.11000000000007</v>
      </c>
      <c r="H45" s="117">
        <f>COUNTIF('Farmer Payment Calc'!D:D,'MPG Performance'!B45)</f>
        <v>33</v>
      </c>
      <c r="I45" s="186">
        <f t="shared" si="0"/>
        <v>2.1216883116883118</v>
      </c>
      <c r="J45" s="117">
        <v>14</v>
      </c>
      <c r="K45" s="117">
        <v>0</v>
      </c>
      <c r="L45" s="117" t="e">
        <f>'MPG Payment'!#REF!</f>
        <v>#REF!</v>
      </c>
      <c r="M45" s="117">
        <f>SUMIF('Farmer Payment Calc'!D:D,'MPG Performance'!B45,'Farmer Payment Calc'!Y:Y)</f>
        <v>738.2895881164917</v>
      </c>
      <c r="N45" s="117">
        <f>'MPG Payment'!P46</f>
        <v>0</v>
      </c>
      <c r="O45" s="118">
        <f t="shared" si="1"/>
        <v>-1</v>
      </c>
      <c r="P45" s="118">
        <f>'MPG Payment'!AB46</f>
        <v>2.7172269796184897E-3</v>
      </c>
      <c r="Q45" s="117">
        <f>'MPG Payment'!R46</f>
        <v>553</v>
      </c>
      <c r="R45" s="119">
        <v>0.65483229413029476</v>
      </c>
      <c r="S45" s="119">
        <v>1</v>
      </c>
      <c r="T45" s="119">
        <f t="shared" si="2"/>
        <v>-0.34516770586970524</v>
      </c>
    </row>
    <row r="46" spans="1:20" x14ac:dyDescent="0.25">
      <c r="A46" s="29" t="str">
        <f>'MPG Payment'!A47</f>
        <v>BMC Code :2002</v>
      </c>
      <c r="B46" s="29">
        <f>'MPG Payment'!B47</f>
        <v>20020021</v>
      </c>
      <c r="C46" s="30" t="str">
        <f>'MPG Payment'!C47</f>
        <v>PUNGI</v>
      </c>
      <c r="D46" s="115" t="str">
        <f>'MPG Payment'!D47</f>
        <v>MPG</v>
      </c>
      <c r="E46" s="115" t="str">
        <f>'MPG Payment'!E47</f>
        <v>Direct</v>
      </c>
      <c r="F46" s="116"/>
      <c r="G46" s="97">
        <f>'MPG Payment'!F47/3</f>
        <v>134.29999999999998</v>
      </c>
      <c r="H46" s="117">
        <f>COUNTIF('Farmer Payment Calc'!D:D,'MPG Performance'!B46)</f>
        <v>20</v>
      </c>
      <c r="I46" s="186">
        <f t="shared" si="0"/>
        <v>0.95928571428571419</v>
      </c>
      <c r="J46" s="117">
        <v>14</v>
      </c>
      <c r="K46" s="117">
        <v>0</v>
      </c>
      <c r="L46" s="117" t="e">
        <f>'MPG Payment'!#REF!</f>
        <v>#REF!</v>
      </c>
      <c r="M46" s="117">
        <f>SUMIF('Farmer Payment Calc'!D:D,'MPG Performance'!B46,'Farmer Payment Calc'!Y:Y)</f>
        <v>284.51981126554432</v>
      </c>
      <c r="N46" s="117">
        <f>'MPG Payment'!P47</f>
        <v>0</v>
      </c>
      <c r="O46" s="118">
        <f t="shared" si="1"/>
        <v>-1</v>
      </c>
      <c r="P46" s="118">
        <f>'MPG Payment'!AB47</f>
        <v>-2.6588335852746218E-5</v>
      </c>
      <c r="Q46" s="117">
        <f>'MPG Payment'!R47</f>
        <v>0</v>
      </c>
      <c r="R46" s="119">
        <v>0.6630947218219716</v>
      </c>
      <c r="S46" s="119">
        <v>1</v>
      </c>
      <c r="T46" s="119">
        <f t="shared" si="2"/>
        <v>-0.3369052781780284</v>
      </c>
    </row>
    <row r="47" spans="1:20" x14ac:dyDescent="0.25">
      <c r="A47" s="29" t="str">
        <f>'MPG Payment'!A48</f>
        <v>BMC Code :2002</v>
      </c>
      <c r="B47" s="29">
        <f>'MPG Payment'!B48</f>
        <v>20020023</v>
      </c>
      <c r="C47" s="30" t="str">
        <f>'MPG Payment'!C48</f>
        <v>BARTOLI</v>
      </c>
      <c r="D47" s="115" t="str">
        <f>'MPG Payment'!D48</f>
        <v>MPG</v>
      </c>
      <c r="E47" s="115" t="str">
        <f>'MPG Payment'!E48</f>
        <v>Direct</v>
      </c>
      <c r="F47" s="116"/>
      <c r="G47" s="97">
        <f>'MPG Payment'!F48/3</f>
        <v>253.33333333333337</v>
      </c>
      <c r="H47" s="117">
        <f>COUNTIF('Farmer Payment Calc'!D:D,'MPG Performance'!B47)</f>
        <v>18</v>
      </c>
      <c r="I47" s="186">
        <f t="shared" si="0"/>
        <v>2.0105820105820111</v>
      </c>
      <c r="J47" s="117">
        <v>14</v>
      </c>
      <c r="K47" s="117">
        <v>0</v>
      </c>
      <c r="L47" s="117" t="e">
        <f>'MPG Payment'!#REF!</f>
        <v>#REF!</v>
      </c>
      <c r="M47" s="117">
        <f>SUMIF('Farmer Payment Calc'!D:D,'MPG Performance'!B47,'Farmer Payment Calc'!Y:Y)</f>
        <v>370.510947669095</v>
      </c>
      <c r="N47" s="117">
        <f>'MPG Payment'!P48</f>
        <v>0</v>
      </c>
      <c r="O47" s="118">
        <f t="shared" si="1"/>
        <v>-1</v>
      </c>
      <c r="P47" s="118">
        <f>'MPG Payment'!AB48</f>
        <v>-1.8000236273147015E-3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20020025</v>
      </c>
      <c r="C48" s="30" t="str">
        <f>'MPG Payment'!C49</f>
        <v>AGRU</v>
      </c>
      <c r="D48" s="115" t="str">
        <f>'MPG Payment'!D49</f>
        <v>VLC</v>
      </c>
      <c r="E48" s="115" t="str">
        <f>'MPG Payment'!E49</f>
        <v>Direct</v>
      </c>
      <c r="F48" s="116"/>
      <c r="G48" s="97">
        <f>'MPG Payment'!F49/3</f>
        <v>86.533333333333317</v>
      </c>
      <c r="H48" s="117">
        <f>COUNTIF('Farmer Payment Calc'!D:D,'MPG Performance'!B48)</f>
        <v>9</v>
      </c>
      <c r="I48" s="186">
        <f t="shared" si="0"/>
        <v>1.3735449735449732</v>
      </c>
      <c r="J48" s="117">
        <v>14</v>
      </c>
      <c r="K48" s="117">
        <v>0</v>
      </c>
      <c r="L48" s="117" t="e">
        <f>'MPG Payment'!#REF!</f>
        <v>#REF!</v>
      </c>
      <c r="M48" s="117">
        <f>SUMIF('Farmer Payment Calc'!D:D,'MPG Performance'!B48,'Farmer Payment Calc'!Y:Y)</f>
        <v>137.16837177903665</v>
      </c>
      <c r="N48" s="117">
        <f>'MPG Payment'!P49</f>
        <v>0</v>
      </c>
      <c r="O48" s="118">
        <f t="shared" si="1"/>
        <v>-1</v>
      </c>
      <c r="P48" s="118">
        <f>'MPG Payment'!AB49</f>
        <v>-3.3532395639367411E-3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20020026</v>
      </c>
      <c r="C49" s="30" t="str">
        <f>'MPG Payment'!C50</f>
        <v>TIGRA</v>
      </c>
      <c r="D49" s="115" t="str">
        <f>'MPG Payment'!D50</f>
        <v>MPG</v>
      </c>
      <c r="E49" s="115" t="str">
        <f>'MPG Payment'!E50</f>
        <v>Direct</v>
      </c>
      <c r="F49" s="116"/>
      <c r="G49" s="97">
        <f>'MPG Payment'!F50/3</f>
        <v>1253.6633333333334</v>
      </c>
      <c r="H49" s="117">
        <f>COUNTIF('Farmer Payment Calc'!D:D,'MPG Performance'!B49)</f>
        <v>41</v>
      </c>
      <c r="I49" s="186">
        <f t="shared" si="0"/>
        <v>4.368164924506388</v>
      </c>
      <c r="J49" s="117">
        <v>14</v>
      </c>
      <c r="K49" s="117">
        <v>0</v>
      </c>
      <c r="L49" s="117" t="e">
        <f>'MPG Payment'!#REF!</f>
        <v>#REF!</v>
      </c>
      <c r="M49" s="117">
        <f>SUMIF('Farmer Payment Calc'!D:D,'MPG Performance'!B49,'Farmer Payment Calc'!Y:Y)</f>
        <v>937.97243596565147</v>
      </c>
      <c r="N49" s="117">
        <f>'MPG Payment'!P50</f>
        <v>0</v>
      </c>
      <c r="O49" s="118">
        <f t="shared" si="1"/>
        <v>-1</v>
      </c>
      <c r="P49" s="118">
        <f>'MPG Payment'!AB50</f>
        <v>-1.0274143011554253E-4</v>
      </c>
      <c r="Q49" s="117">
        <f>'MPG Payment'!R50</f>
        <v>0</v>
      </c>
      <c r="R49" s="119">
        <v>0</v>
      </c>
      <c r="S49" s="119">
        <v>0.71683389074693415</v>
      </c>
      <c r="T49" s="119">
        <f t="shared" si="2"/>
        <v>-0.71683389074693415</v>
      </c>
    </row>
    <row r="50" spans="1:20" x14ac:dyDescent="0.25">
      <c r="A50" s="29" t="str">
        <f>'MPG Payment'!A51</f>
        <v>BMC Code :2002</v>
      </c>
      <c r="B50" s="29">
        <f>'MPG Payment'!B51</f>
        <v>20020027</v>
      </c>
      <c r="C50" s="30" t="str">
        <f>'MPG Payment'!C51</f>
        <v>GARRI</v>
      </c>
      <c r="D50" s="115" t="str">
        <f>'MPG Payment'!D51</f>
        <v>VLC</v>
      </c>
      <c r="E50" s="115" t="str">
        <f>'MPG Payment'!E51</f>
        <v>Direct</v>
      </c>
      <c r="F50" s="116"/>
      <c r="G50" s="97">
        <f>'MPG Payment'!F51/3</f>
        <v>142.03333333333333</v>
      </c>
      <c r="H50" s="117">
        <f>COUNTIF('Farmer Payment Calc'!D:D,'MPG Performance'!B50)</f>
        <v>7</v>
      </c>
      <c r="I50" s="186">
        <f t="shared" si="0"/>
        <v>3.1216117216117216</v>
      </c>
      <c r="J50" s="117">
        <v>13</v>
      </c>
      <c r="K50" s="117">
        <v>0</v>
      </c>
      <c r="L50" s="117" t="e">
        <f>'MPG Payment'!#REF!</f>
        <v>#REF!</v>
      </c>
      <c r="M50" s="117">
        <f>SUMIF('Farmer Payment Calc'!D:D,'MPG Performance'!B50,'Farmer Payment Calc'!Y:Y)</f>
        <v>146.81768342575097</v>
      </c>
      <c r="N50" s="117">
        <f>'MPG Payment'!P51</f>
        <v>0</v>
      </c>
      <c r="O50" s="118">
        <f t="shared" si="1"/>
        <v>-1</v>
      </c>
      <c r="P50" s="118">
        <f>'MPG Payment'!AB51</f>
        <v>3.9152881191414433E-2</v>
      </c>
      <c r="Q50" s="117">
        <f>'MPG Payment'!R51</f>
        <v>1537</v>
      </c>
      <c r="R50" s="119">
        <v>0.5103365137991176</v>
      </c>
      <c r="S50" s="119">
        <v>0.45412690655623855</v>
      </c>
      <c r="T50" s="119">
        <f t="shared" si="2"/>
        <v>5.6209607242879045E-2</v>
      </c>
    </row>
    <row r="51" spans="1:20" x14ac:dyDescent="0.25">
      <c r="A51" s="29" t="str">
        <f>'MPG Payment'!A52</f>
        <v>BMC Code :2002</v>
      </c>
      <c r="B51" s="29">
        <f>'MPG Payment'!B52</f>
        <v>20020028</v>
      </c>
      <c r="C51" s="30" t="str">
        <f>'MPG Payment'!C52</f>
        <v xml:space="preserve">HISRI </v>
      </c>
      <c r="D51" s="115" t="str">
        <f>'MPG Payment'!D52</f>
        <v>VLC</v>
      </c>
      <c r="E51" s="115" t="str">
        <f>'MPG Payment'!E52</f>
        <v>Direct</v>
      </c>
      <c r="F51" s="116"/>
      <c r="G51" s="97">
        <f>'MPG Payment'!F52/3</f>
        <v>483.23</v>
      </c>
      <c r="H51" s="117">
        <f>COUNTIF('Farmer Payment Calc'!D:D,'MPG Performance'!B51)</f>
        <v>32</v>
      </c>
      <c r="I51" s="186">
        <f t="shared" si="0"/>
        <v>2.3232211538461538</v>
      </c>
      <c r="J51" s="117">
        <v>13</v>
      </c>
      <c r="K51" s="117">
        <v>0</v>
      </c>
      <c r="L51" s="117" t="e">
        <f>'MPG Payment'!#REF!</f>
        <v>#REF!</v>
      </c>
      <c r="M51" s="117">
        <f>SUMIF('Farmer Payment Calc'!D:D,'MPG Performance'!B51,'Farmer Payment Calc'!Y:Y)</f>
        <v>755.33307353487373</v>
      </c>
      <c r="N51" s="117">
        <f>'MPG Payment'!P52</f>
        <v>0</v>
      </c>
      <c r="O51" s="118">
        <f t="shared" si="1"/>
        <v>-1</v>
      </c>
      <c r="P51" s="118">
        <f>'MPG Payment'!AB52</f>
        <v>2.8277034528768228E-3</v>
      </c>
      <c r="Q51" s="117">
        <f>'MPG Payment'!R52</f>
        <v>0</v>
      </c>
      <c r="R51" s="119">
        <v>0</v>
      </c>
      <c r="S51" s="119">
        <v>0.97774219587396938</v>
      </c>
      <c r="T51" s="119">
        <f t="shared" si="2"/>
        <v>-0.97774219587396938</v>
      </c>
    </row>
    <row r="52" spans="1:20" x14ac:dyDescent="0.25">
      <c r="A52" s="29" t="str">
        <f>'MPG Payment'!A53</f>
        <v>BMC Code :2002</v>
      </c>
      <c r="B52" s="29">
        <f>'MPG Payment'!B53</f>
        <v>20020029</v>
      </c>
      <c r="C52" s="30" t="str">
        <f>'MPG Payment'!C53</f>
        <v>MURMA</v>
      </c>
      <c r="D52" s="115" t="str">
        <f>'MPG Payment'!D53</f>
        <v>VLC</v>
      </c>
      <c r="E52" s="115" t="str">
        <f>'MPG Payment'!E53</f>
        <v>Direct</v>
      </c>
      <c r="F52" s="116"/>
      <c r="G52" s="97">
        <f>'MPG Payment'!F53/3</f>
        <v>263.93333333333334</v>
      </c>
      <c r="H52" s="117">
        <f>COUNTIF('Farmer Payment Calc'!D:D,'MPG Performance'!B52)</f>
        <v>18</v>
      </c>
      <c r="I52" s="186">
        <f t="shared" si="0"/>
        <v>4.189417989417989</v>
      </c>
      <c r="J52" s="117">
        <v>7</v>
      </c>
      <c r="K52" s="117">
        <v>0</v>
      </c>
      <c r="L52" s="117" t="e">
        <f>'MPG Payment'!#REF!</f>
        <v>#REF!</v>
      </c>
      <c r="M52" s="117">
        <f>SUMIF('Farmer Payment Calc'!D:D,'MPG Performance'!B52,'Farmer Payment Calc'!Y:Y)</f>
        <v>364.97185529056998</v>
      </c>
      <c r="N52" s="117">
        <f>'MPG Payment'!P53</f>
        <v>0</v>
      </c>
      <c r="O52" s="118">
        <f t="shared" si="1"/>
        <v>-1</v>
      </c>
      <c r="P52" s="118">
        <f>'MPG Payment'!AB53</f>
        <v>-1.1948852645350173E-3</v>
      </c>
      <c r="Q52" s="117">
        <f>'MPG Payment'!R53</f>
        <v>3251</v>
      </c>
      <c r="R52" s="119">
        <v>0</v>
      </c>
      <c r="S52" s="119">
        <v>0.86960018382352944</v>
      </c>
      <c r="T52" s="119">
        <f t="shared" si="2"/>
        <v>-0.86960018382352944</v>
      </c>
    </row>
    <row r="53" spans="1:20" x14ac:dyDescent="0.25">
      <c r="A53" s="29" t="str">
        <f>'MPG Payment'!A54</f>
        <v>BMC Code :2002</v>
      </c>
      <c r="B53" s="29">
        <f>'MPG Payment'!B54</f>
        <v>20020030</v>
      </c>
      <c r="C53" s="30" t="str">
        <f>'MPG Payment'!C54</f>
        <v>NAYASARIYA</v>
      </c>
      <c r="D53" s="115" t="str">
        <f>'MPG Payment'!D54</f>
        <v>VLC</v>
      </c>
      <c r="E53" s="115" t="str">
        <f>'MPG Payment'!E54</f>
        <v>Indirect</v>
      </c>
      <c r="F53" s="116"/>
      <c r="G53" s="97">
        <f>'MPG Payment'!F54/3</f>
        <v>140.96666666666667</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20030001</v>
      </c>
      <c r="C54" s="30" t="str">
        <f>'MPG Payment'!C55</f>
        <v>Hisri Thakurgaon</v>
      </c>
      <c r="D54" s="115" t="str">
        <f>'MPG Payment'!D55</f>
        <v>RMC</v>
      </c>
      <c r="E54" s="115" t="str">
        <f>'MPG Payment'!E55</f>
        <v>Direct</v>
      </c>
      <c r="F54" s="116"/>
      <c r="G54" s="97">
        <f>'MPG Payment'!F55/3</f>
        <v>1452.1066666666666</v>
      </c>
      <c r="H54" s="117">
        <f>COUNTIF('Farmer Payment Calc'!D:D,'MPG Performance'!B54)</f>
        <v>21</v>
      </c>
      <c r="I54" s="186">
        <f t="shared" si="0"/>
        <v>9.8782766439909295</v>
      </c>
      <c r="J54" s="117">
        <v>14</v>
      </c>
      <c r="K54" s="117">
        <v>0</v>
      </c>
      <c r="L54" s="117" t="e">
        <f>'MPG Payment'!#REF!</f>
        <v>#REF!</v>
      </c>
      <c r="M54" s="117">
        <f>SUMIF('Farmer Payment Calc'!D:D,'MPG Performance'!B54,'Farmer Payment Calc'!Y:Y)</f>
        <v>435.40123936631448</v>
      </c>
      <c r="N54" s="117">
        <f>'MPG Payment'!P55</f>
        <v>0</v>
      </c>
      <c r="O54" s="118">
        <f t="shared" si="1"/>
        <v>-1</v>
      </c>
      <c r="P54" s="118">
        <f>'MPG Payment'!AB55</f>
        <v>-5.6940889734228764E-5</v>
      </c>
      <c r="Q54" s="117">
        <f>'MPG Payment'!R55</f>
        <v>0</v>
      </c>
      <c r="R54" s="119">
        <v>0.76752089899958897</v>
      </c>
      <c r="S54" s="119">
        <v>1</v>
      </c>
      <c r="T54" s="119">
        <f t="shared" si="2"/>
        <v>-0.23247910100041103</v>
      </c>
    </row>
    <row r="55" spans="1:20" x14ac:dyDescent="0.25">
      <c r="A55" s="29" t="str">
        <f>'MPG Payment'!A56</f>
        <v>BMC Code :2003</v>
      </c>
      <c r="B55" s="29">
        <f>'MPG Payment'!B56</f>
        <v>20030002</v>
      </c>
      <c r="C55" s="30" t="str">
        <f>'MPG Payment'!C56</f>
        <v>UMEDANDA</v>
      </c>
      <c r="D55" s="115" t="str">
        <f>'MPG Payment'!D56</f>
        <v>MPG</v>
      </c>
      <c r="E55" s="115" t="str">
        <f>'MPG Payment'!E56</f>
        <v>Direct</v>
      </c>
      <c r="F55" s="116"/>
      <c r="G55" s="97">
        <f>'MPG Payment'!F56/3</f>
        <v>250.56000000000003</v>
      </c>
      <c r="H55" s="117">
        <f>COUNTIF('Farmer Payment Calc'!D:D,'MPG Performance'!B55)</f>
        <v>10</v>
      </c>
      <c r="I55" s="186">
        <f t="shared" si="0"/>
        <v>3.5794285714285721</v>
      </c>
      <c r="J55" s="117">
        <v>14</v>
      </c>
      <c r="K55" s="117">
        <v>0</v>
      </c>
      <c r="L55" s="117" t="e">
        <f>'MPG Payment'!#REF!</f>
        <v>#REF!</v>
      </c>
      <c r="M55" s="117">
        <f>SUMIF('Farmer Payment Calc'!D:D,'MPG Performance'!B55,'Farmer Payment Calc'!Y:Y)</f>
        <v>199.90991726021593</v>
      </c>
      <c r="N55" s="117">
        <f>'MPG Payment'!P56</f>
        <v>0</v>
      </c>
      <c r="O55" s="118">
        <f t="shared" si="1"/>
        <v>-1</v>
      </c>
      <c r="P55" s="118">
        <f>'MPG Payment'!AB56</f>
        <v>1.3724909242356156E-2</v>
      </c>
      <c r="Q55" s="117">
        <f>'MPG Payment'!R56</f>
        <v>0</v>
      </c>
      <c r="R55" s="119">
        <v>0.65739025427799047</v>
      </c>
      <c r="S55" s="119">
        <v>1</v>
      </c>
      <c r="T55" s="119">
        <f t="shared" si="2"/>
        <v>-0.34260974572200953</v>
      </c>
    </row>
    <row r="56" spans="1:20" x14ac:dyDescent="0.25">
      <c r="A56" s="29" t="str">
        <f>'MPG Payment'!A57</f>
        <v>BMC Code :2003</v>
      </c>
      <c r="B56" s="29">
        <f>'MPG Payment'!B57</f>
        <v>20030005</v>
      </c>
      <c r="C56" s="30" t="str">
        <f>'MPG Payment'!C57</f>
        <v>THAKURGAON</v>
      </c>
      <c r="D56" s="115" t="str">
        <f>'MPG Payment'!D57</f>
        <v>VLC</v>
      </c>
      <c r="E56" s="115" t="str">
        <f>'MPG Payment'!E57</f>
        <v>Indirect</v>
      </c>
      <c r="F56" s="116"/>
      <c r="G56" s="97">
        <f>'MPG Payment'!F57/3</f>
        <v>73.876666666666651</v>
      </c>
      <c r="H56" s="117">
        <f>COUNTIF('Farmer Payment Calc'!D:D,'MPG Performance'!B56)</f>
        <v>0</v>
      </c>
      <c r="I56" s="186">
        <f t="shared" si="0"/>
        <v>0</v>
      </c>
      <c r="J56" s="117">
        <v>14</v>
      </c>
      <c r="K56" s="117">
        <v>0</v>
      </c>
      <c r="L56" s="117" t="e">
        <f>'MPG Payment'!#REF!</f>
        <v>#REF!</v>
      </c>
      <c r="M56" s="117">
        <f>SUMIF('Farmer Payment Calc'!D:D,'MPG Performance'!B56,'Farmer Payment Calc'!Y:Y)</f>
        <v>0</v>
      </c>
      <c r="N56" s="117">
        <f>'MPG Payment'!P57</f>
        <v>0</v>
      </c>
      <c r="O56" s="118">
        <f t="shared" si="1"/>
        <v>0</v>
      </c>
      <c r="P56" s="118">
        <f>'MPG Payment'!AB57</f>
        <v>-1</v>
      </c>
      <c r="Q56" s="117">
        <f>'MPG Payment'!R57</f>
        <v>0</v>
      </c>
      <c r="R56" s="119">
        <v>0.37809658853949457</v>
      </c>
      <c r="S56" s="119">
        <v>0.90683811632461897</v>
      </c>
      <c r="T56" s="119">
        <f t="shared" si="2"/>
        <v>-0.5287415277851244</v>
      </c>
    </row>
    <row r="57" spans="1:20" x14ac:dyDescent="0.25">
      <c r="A57" s="29" t="str">
        <f>'MPG Payment'!A58</f>
        <v>BMC Code :2003</v>
      </c>
      <c r="B57" s="29">
        <f>'MPG Payment'!B58</f>
        <v>20030009</v>
      </c>
      <c r="C57" s="30" t="str">
        <f>'MPG Payment'!C58</f>
        <v>SURID</v>
      </c>
      <c r="D57" s="115" t="str">
        <f>'MPG Payment'!D58</f>
        <v>MPG</v>
      </c>
      <c r="E57" s="115" t="str">
        <f>'MPG Payment'!E58</f>
        <v>Direct</v>
      </c>
      <c r="F57" s="116"/>
      <c r="G57" s="97">
        <f>'MPG Payment'!F58/3</f>
        <v>190.23</v>
      </c>
      <c r="H57" s="117">
        <f>COUNTIF('Farmer Payment Calc'!D:D,'MPG Performance'!B57)</f>
        <v>26</v>
      </c>
      <c r="I57" s="186">
        <f t="shared" si="0"/>
        <v>1.0452197802197802</v>
      </c>
      <c r="J57" s="117">
        <v>14</v>
      </c>
      <c r="K57" s="117">
        <v>0</v>
      </c>
      <c r="L57" s="117" t="e">
        <f>'MPG Payment'!#REF!</f>
        <v>#REF!</v>
      </c>
      <c r="M57" s="117">
        <f>SUMIF('Farmer Payment Calc'!D:D,'MPG Performance'!B57,'Farmer Payment Calc'!Y:Y)</f>
        <v>512.60462417872066</v>
      </c>
      <c r="N57" s="117">
        <f>'MPG Payment'!P58</f>
        <v>0</v>
      </c>
      <c r="O57" s="118">
        <f t="shared" si="1"/>
        <v>-1</v>
      </c>
      <c r="P57" s="118">
        <f>'MPG Payment'!AB58</f>
        <v>5.9391040029528729E-3</v>
      </c>
      <c r="Q57" s="117">
        <f>'MPG Payment'!R58</f>
        <v>0</v>
      </c>
      <c r="R57" s="119">
        <v>0.76346969214526328</v>
      </c>
      <c r="S57" s="119">
        <v>1</v>
      </c>
      <c r="T57" s="119">
        <f t="shared" si="2"/>
        <v>-0.23653030785473672</v>
      </c>
    </row>
    <row r="58" spans="1:20" x14ac:dyDescent="0.25">
      <c r="A58" s="29" t="str">
        <f>'MPG Payment'!A59</f>
        <v>BMC Code :2003</v>
      </c>
      <c r="B58" s="29">
        <f>'MPG Payment'!B59</f>
        <v>20030012</v>
      </c>
      <c r="C58" s="30" t="str">
        <f>'MPG Payment'!C59</f>
        <v>URUGUTU</v>
      </c>
      <c r="D58" s="115" t="str">
        <f>'MPG Payment'!D59</f>
        <v>VLC</v>
      </c>
      <c r="E58" s="115" t="str">
        <f>'MPG Payment'!E59</f>
        <v>Indirect</v>
      </c>
      <c r="F58" s="116"/>
      <c r="G58" s="97">
        <f>'MPG Payment'!F59/3</f>
        <v>131.40333333333336</v>
      </c>
      <c r="H58" s="117">
        <f>COUNTIF('Farmer Payment Calc'!D:D,'MPG Performance'!B58)</f>
        <v>0</v>
      </c>
      <c r="I58" s="186">
        <f t="shared" si="0"/>
        <v>0</v>
      </c>
      <c r="J58" s="117">
        <v>14</v>
      </c>
      <c r="K58" s="117">
        <v>0</v>
      </c>
      <c r="L58" s="117" t="e">
        <f>'MPG Payment'!#REF!</f>
        <v>#REF!</v>
      </c>
      <c r="M58" s="117">
        <f>SUMIF('Farmer Payment Calc'!D:D,'MPG Performance'!B58,'Farmer Payment Calc'!Y:Y)</f>
        <v>0</v>
      </c>
      <c r="N58" s="117">
        <f>'MPG Payment'!P59</f>
        <v>0</v>
      </c>
      <c r="O58" s="118">
        <f t="shared" si="1"/>
        <v>0</v>
      </c>
      <c r="P58" s="118">
        <f>'MPG Payment'!AB59</f>
        <v>-1</v>
      </c>
      <c r="Q58" s="117">
        <f>'MPG Payment'!R59</f>
        <v>0</v>
      </c>
      <c r="R58" s="119">
        <v>0.91465039280606542</v>
      </c>
      <c r="S58" s="119">
        <v>1</v>
      </c>
      <c r="T58" s="119">
        <f t="shared" si="2"/>
        <v>-8.5349607193934585E-2</v>
      </c>
    </row>
    <row r="59" spans="1:20" x14ac:dyDescent="0.25">
      <c r="A59" s="29" t="str">
        <f>'MPG Payment'!A60</f>
        <v>BMC Code :2004</v>
      </c>
      <c r="B59" s="29">
        <f>'MPG Payment'!B60</f>
        <v>20040001</v>
      </c>
      <c r="C59" s="30" t="str">
        <f>'MPG Payment'!C60</f>
        <v>CHOREYA</v>
      </c>
      <c r="D59" s="115" t="str">
        <f>'MPG Payment'!D60</f>
        <v>RMC</v>
      </c>
      <c r="E59" s="115" t="str">
        <f>'MPG Payment'!E60</f>
        <v>Direct</v>
      </c>
      <c r="F59" s="116"/>
      <c r="G59" s="97">
        <f>'MPG Payment'!F60/3</f>
        <v>715.55000000000007</v>
      </c>
      <c r="H59" s="117">
        <f>COUNTIF('Farmer Payment Calc'!D:D,'MPG Performance'!B59)</f>
        <v>25</v>
      </c>
      <c r="I59" s="186">
        <f t="shared" si="0"/>
        <v>4.088857142857143</v>
      </c>
      <c r="J59" s="117">
        <v>14</v>
      </c>
      <c r="K59" s="117">
        <v>0</v>
      </c>
      <c r="L59" s="117" t="e">
        <f>'MPG Payment'!#REF!</f>
        <v>#REF!</v>
      </c>
      <c r="M59" s="117">
        <f>SUMIF('Farmer Payment Calc'!D:D,'MPG Performance'!B59,'Farmer Payment Calc'!Y:Y)</f>
        <v>487.71251445361656</v>
      </c>
      <c r="N59" s="117">
        <f>'MPG Payment'!P60</f>
        <v>0</v>
      </c>
      <c r="O59" s="118">
        <f t="shared" si="1"/>
        <v>-1</v>
      </c>
      <c r="P59" s="118">
        <f>'MPG Payment'!AB60</f>
        <v>6.7421756711913178E-4</v>
      </c>
      <c r="Q59" s="117">
        <f>'MPG Payment'!R60</f>
        <v>3091</v>
      </c>
      <c r="R59" s="119">
        <v>0.87044080054866269</v>
      </c>
      <c r="S59" s="119">
        <v>1</v>
      </c>
      <c r="T59" s="119">
        <f t="shared" si="2"/>
        <v>-0.12955919945133731</v>
      </c>
    </row>
    <row r="60" spans="1:20" x14ac:dyDescent="0.25">
      <c r="A60" s="29" t="str">
        <f>'MPG Payment'!A61</f>
        <v>BMC Code :2004</v>
      </c>
      <c r="B60" s="29">
        <f>'MPG Payment'!B61</f>
        <v>20040006</v>
      </c>
      <c r="C60" s="30" t="str">
        <f>'MPG Payment'!C61</f>
        <v>KADAM TOLI</v>
      </c>
      <c r="D60" s="115" t="str">
        <f>'MPG Payment'!D61</f>
        <v>MPG</v>
      </c>
      <c r="E60" s="115" t="str">
        <f>'MPG Payment'!E61</f>
        <v>Direct</v>
      </c>
      <c r="F60" s="116"/>
      <c r="G60" s="97">
        <f>'MPG Payment'!F61/3</f>
        <v>196.91</v>
      </c>
      <c r="H60" s="117">
        <f>COUNTIF('Farmer Payment Calc'!D:D,'MPG Performance'!B60)</f>
        <v>14</v>
      </c>
      <c r="I60" s="186">
        <f t="shared" si="0"/>
        <v>2.0092857142857143</v>
      </c>
      <c r="J60" s="117">
        <v>14</v>
      </c>
      <c r="K60" s="117">
        <v>0</v>
      </c>
      <c r="L60" s="117" t="e">
        <f>'MPG Payment'!#REF!</f>
        <v>#REF!</v>
      </c>
      <c r="M60" s="117">
        <f>SUMIF('Farmer Payment Calc'!D:D,'MPG Performance'!B60,'Farmer Payment Calc'!Y:Y)</f>
        <v>319.57118902971854</v>
      </c>
      <c r="N60" s="117">
        <f>'MPG Payment'!P61</f>
        <v>0</v>
      </c>
      <c r="O60" s="118">
        <f t="shared" si="1"/>
        <v>-1</v>
      </c>
      <c r="P60" s="118">
        <f>'MPG Payment'!AB61</f>
        <v>5.6436109490723401E-3</v>
      </c>
      <c r="Q60" s="117">
        <f>'MPG Payment'!R61</f>
        <v>0</v>
      </c>
      <c r="R60" s="119">
        <v>0.93163478176496284</v>
      </c>
      <c r="S60" s="119">
        <v>0.93163478176496273</v>
      </c>
      <c r="T60" s="119">
        <f t="shared" si="2"/>
        <v>0</v>
      </c>
    </row>
    <row r="61" spans="1:20" x14ac:dyDescent="0.25">
      <c r="A61" s="29" t="str">
        <f>'MPG Payment'!A62</f>
        <v>BMC Code :2004</v>
      </c>
      <c r="B61" s="29">
        <f>'MPG Payment'!B62</f>
        <v>20040007</v>
      </c>
      <c r="C61" s="30" t="str">
        <f>'MPG Payment'!C62</f>
        <v>MADHUKAM</v>
      </c>
      <c r="D61" s="115" t="str">
        <f>'MPG Payment'!D62</f>
        <v>MPG</v>
      </c>
      <c r="E61" s="115" t="str">
        <f>'MPG Payment'!E62</f>
        <v>Direct</v>
      </c>
      <c r="F61" s="116"/>
      <c r="G61" s="97">
        <f>'MPG Payment'!F62/3</f>
        <v>292.73666666666668</v>
      </c>
      <c r="H61" s="117">
        <f>COUNTIF('Farmer Payment Calc'!D:D,'MPG Performance'!B61)</f>
        <v>19</v>
      </c>
      <c r="I61" s="186">
        <f t="shared" si="0"/>
        <v>2.2010275689223056</v>
      </c>
      <c r="J61" s="117">
        <v>14</v>
      </c>
      <c r="K61" s="117">
        <v>0</v>
      </c>
      <c r="L61" s="117" t="e">
        <f>'MPG Payment'!#REF!</f>
        <v>#REF!</v>
      </c>
      <c r="M61" s="117">
        <f>SUMIF('Farmer Payment Calc'!D:D,'MPG Performance'!B61,'Farmer Payment Calc'!Y:Y)</f>
        <v>414.96031490415101</v>
      </c>
      <c r="N61" s="117">
        <f>'MPG Payment'!P62</f>
        <v>0</v>
      </c>
      <c r="O61" s="118">
        <f t="shared" si="1"/>
        <v>-1</v>
      </c>
      <c r="P61" s="118">
        <f>'MPG Payment'!AB62</f>
        <v>2.8998283448639847E-3</v>
      </c>
      <c r="Q61" s="117">
        <f>'MPG Payment'!R62</f>
        <v>0</v>
      </c>
      <c r="R61" s="119">
        <v>0.78341488875840015</v>
      </c>
      <c r="S61" s="119">
        <v>1</v>
      </c>
      <c r="T61" s="119">
        <f t="shared" si="2"/>
        <v>-0.21658511124159985</v>
      </c>
    </row>
    <row r="62" spans="1:20" x14ac:dyDescent="0.25">
      <c r="A62" s="29" t="str">
        <f>'MPG Payment'!A63</f>
        <v>BMC Code :2002</v>
      </c>
      <c r="B62" s="29">
        <f>'MPG Payment'!B63</f>
        <v>20050001</v>
      </c>
      <c r="C62" s="30" t="str">
        <f>'MPG Payment'!C63</f>
        <v>Baski 2</v>
      </c>
      <c r="D62" s="115" t="str">
        <f>'MPG Payment'!D63</f>
        <v>RMC</v>
      </c>
      <c r="E62" s="115" t="str">
        <f>'MPG Payment'!E63</f>
        <v>Direct</v>
      </c>
      <c r="F62" s="116"/>
      <c r="G62" s="97">
        <f>'MPG Payment'!F63/3</f>
        <v>337.58333333333337</v>
      </c>
      <c r="H62" s="117">
        <f>COUNTIF('Farmer Payment Calc'!D:D,'MPG Performance'!B62)</f>
        <v>29</v>
      </c>
      <c r="I62" s="186">
        <f t="shared" si="0"/>
        <v>1.6629720853858787</v>
      </c>
      <c r="J62" s="117">
        <v>14</v>
      </c>
      <c r="K62" s="117">
        <v>0</v>
      </c>
      <c r="L62" s="117" t="e">
        <f>'MPG Payment'!#REF!</f>
        <v>#REF!</v>
      </c>
      <c r="M62" s="117">
        <f>SUMIF('Farmer Payment Calc'!D:D,'MPG Performance'!B62,'Farmer Payment Calc'!Y:Y)</f>
        <v>547.3716753660035</v>
      </c>
      <c r="N62" s="117">
        <f>'MPG Payment'!P63</f>
        <v>0</v>
      </c>
      <c r="O62" s="118">
        <f t="shared" si="1"/>
        <v>-1</v>
      </c>
      <c r="P62" s="118">
        <f>'MPG Payment'!AB63</f>
        <v>1.6810556762988469E-3</v>
      </c>
      <c r="Q62" s="117">
        <f>'MPG Payment'!R63</f>
        <v>0</v>
      </c>
      <c r="R62" s="119">
        <v>0.93323853783727539</v>
      </c>
      <c r="S62" s="119">
        <v>1</v>
      </c>
      <c r="T62" s="119">
        <f t="shared" si="2"/>
        <v>-6.6761462162724605E-2</v>
      </c>
    </row>
    <row r="63" spans="1:20" x14ac:dyDescent="0.25">
      <c r="A63" s="29" t="str">
        <f>'MPG Payment'!A64</f>
        <v>BMC Code :2002</v>
      </c>
      <c r="B63" s="29">
        <f>'MPG Payment'!B64</f>
        <v>20050003</v>
      </c>
      <c r="C63" s="30" t="str">
        <f>'MPG Payment'!C64</f>
        <v>UCHARI</v>
      </c>
      <c r="D63" s="115" t="str">
        <f>'MPG Payment'!D64</f>
        <v>MPG</v>
      </c>
      <c r="E63" s="115" t="str">
        <f>'MPG Payment'!E64</f>
        <v>Direct</v>
      </c>
      <c r="F63" s="116"/>
      <c r="G63" s="97">
        <f>'MPG Payment'!F64/3</f>
        <v>606.29333333333329</v>
      </c>
      <c r="H63" s="117">
        <f>COUNTIF('Farmer Payment Calc'!D:D,'MPG Performance'!B63)</f>
        <v>38</v>
      </c>
      <c r="I63" s="186">
        <f t="shared" si="0"/>
        <v>2.2792982456140352</v>
      </c>
      <c r="J63" s="117">
        <v>14</v>
      </c>
      <c r="K63" s="117">
        <v>0</v>
      </c>
      <c r="L63" s="117" t="e">
        <f>'MPG Payment'!#REF!</f>
        <v>#REF!</v>
      </c>
      <c r="M63" s="117">
        <f>SUMIF('Farmer Payment Calc'!D:D,'MPG Performance'!B63,'Farmer Payment Calc'!Y:Y)</f>
        <v>809.71806959502737</v>
      </c>
      <c r="N63" s="117">
        <f>'MPG Payment'!P64</f>
        <v>0</v>
      </c>
      <c r="O63" s="118">
        <f t="shared" si="1"/>
        <v>-1</v>
      </c>
      <c r="P63" s="118">
        <f>'MPG Payment'!AB64</f>
        <v>1.5444018043770897E-2</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20060001</v>
      </c>
      <c r="C64" s="30" t="str">
        <f>'MPG Payment'!C65</f>
        <v>ORMANJHI</v>
      </c>
      <c r="D64" s="115" t="str">
        <f>'MPG Payment'!D65</f>
        <v>RMC</v>
      </c>
      <c r="E64" s="115" t="str">
        <f>'MPG Payment'!E65</f>
        <v>Direct</v>
      </c>
      <c r="F64" s="116"/>
      <c r="G64" s="97">
        <f>'MPG Payment'!F65/3</f>
        <v>82.333333333333329</v>
      </c>
      <c r="H64" s="117">
        <f>COUNTIF('Farmer Payment Calc'!D:D,'MPG Performance'!B64)</f>
        <v>9</v>
      </c>
      <c r="I64" s="186">
        <f t="shared" si="0"/>
        <v>1.4074074074074074</v>
      </c>
      <c r="J64" s="117">
        <v>13</v>
      </c>
      <c r="K64" s="117">
        <v>0</v>
      </c>
      <c r="L64" s="117" t="e">
        <f>'MPG Payment'!#REF!</f>
        <v>#REF!</v>
      </c>
      <c r="M64" s="117">
        <f>SUMIF('Farmer Payment Calc'!D:D,'MPG Performance'!B64,'Farmer Payment Calc'!Y:Y)</f>
        <v>189.77414593302112</v>
      </c>
      <c r="N64" s="117">
        <f>'MPG Payment'!P65</f>
        <v>0</v>
      </c>
      <c r="O64" s="118">
        <f t="shared" si="1"/>
        <v>-1</v>
      </c>
      <c r="P64" s="118">
        <f>'MPG Payment'!AB65</f>
        <v>1.4696021970205332E-6</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20060002</v>
      </c>
      <c r="C65" s="30" t="str">
        <f>'MPG Payment'!C66</f>
        <v>MANDRO</v>
      </c>
      <c r="D65" s="115" t="str">
        <f>'MPG Payment'!D66</f>
        <v>MPG</v>
      </c>
      <c r="E65" s="115" t="str">
        <f>'MPG Payment'!E66</f>
        <v>Direct</v>
      </c>
      <c r="F65" s="116"/>
      <c r="G65" s="97">
        <f>'MPG Payment'!F66/3</f>
        <v>87.433333333333337</v>
      </c>
      <c r="H65" s="117">
        <f>COUNTIF('Farmer Payment Calc'!D:D,'MPG Performance'!B65)</f>
        <v>10</v>
      </c>
      <c r="I65" s="186">
        <f t="shared" si="0"/>
        <v>1.249047619047619</v>
      </c>
      <c r="J65" s="117">
        <v>14</v>
      </c>
      <c r="K65" s="117">
        <v>0</v>
      </c>
      <c r="L65" s="117" t="e">
        <f>'MPG Payment'!#REF!</f>
        <v>#REF!</v>
      </c>
      <c r="M65" s="117">
        <f>SUMIF('Farmer Payment Calc'!D:D,'MPG Performance'!B65,'Farmer Payment Calc'!Y:Y)</f>
        <v>204.71748490135471</v>
      </c>
      <c r="N65" s="117">
        <f>'MPG Payment'!P66</f>
        <v>0</v>
      </c>
      <c r="O65" s="118">
        <f t="shared" si="1"/>
        <v>-1</v>
      </c>
      <c r="P65" s="118">
        <f>'MPG Payment'!AB66</f>
        <v>-8.1590978489875961E-3</v>
      </c>
      <c r="Q65" s="117">
        <f>'MPG Payment'!R66</f>
        <v>0</v>
      </c>
      <c r="R65" s="119">
        <v>0.96785136697831009</v>
      </c>
      <c r="S65" s="119">
        <v>1</v>
      </c>
      <c r="T65" s="119">
        <f t="shared" si="2"/>
        <v>-3.214863302168991E-2</v>
      </c>
    </row>
    <row r="66" spans="1:20" x14ac:dyDescent="0.25">
      <c r="A66" s="29" t="str">
        <f>'MPG Payment'!A67</f>
        <v>BMC Code :2006</v>
      </c>
      <c r="B66" s="29">
        <f>'MPG Payment'!B67</f>
        <v>20060003</v>
      </c>
      <c r="C66" s="30" t="str">
        <f>'MPG Payment'!C67</f>
        <v>DUMARDAGA</v>
      </c>
      <c r="D66" s="115" t="str">
        <f>'MPG Payment'!D67</f>
        <v>MPG</v>
      </c>
      <c r="E66" s="115" t="str">
        <f>'MPG Payment'!E67</f>
        <v>Direct</v>
      </c>
      <c r="F66" s="116"/>
      <c r="G66" s="97">
        <f>'MPG Payment'!F67/3</f>
        <v>449.29999999999995</v>
      </c>
      <c r="H66" s="117">
        <f>COUNTIF('Farmer Payment Calc'!D:D,'MPG Performance'!B66)</f>
        <v>1</v>
      </c>
      <c r="I66" s="186">
        <f t="shared" si="0"/>
        <v>179.71999999999997</v>
      </c>
      <c r="J66" s="117">
        <v>5</v>
      </c>
      <c r="K66" s="117">
        <v>0</v>
      </c>
      <c r="L66" s="117" t="e">
        <f>'MPG Payment'!#REF!</f>
        <v>#REF!</v>
      </c>
      <c r="M66" s="117">
        <f>SUMIF('Farmer Payment Calc'!D:D,'MPG Performance'!B66,'Farmer Payment Calc'!Y:Y)</f>
        <v>25.07151904315629</v>
      </c>
      <c r="N66" s="117">
        <f>'MPG Payment'!P67</f>
        <v>0</v>
      </c>
      <c r="O66" s="118">
        <f t="shared" si="1"/>
        <v>-1</v>
      </c>
      <c r="P66" s="118">
        <f>'MPG Payment'!AB67</f>
        <v>-2.5418015738580064E-4</v>
      </c>
      <c r="Q66" s="117">
        <f>'MPG Payment'!R67</f>
        <v>25400</v>
      </c>
      <c r="R66" s="119">
        <v>0</v>
      </c>
      <c r="S66" s="119">
        <v>1</v>
      </c>
      <c r="T66" s="119">
        <f t="shared" si="2"/>
        <v>-1</v>
      </c>
    </row>
    <row r="67" spans="1:20" x14ac:dyDescent="0.25">
      <c r="A67" s="29" t="str">
        <f>'MPG Payment'!A68</f>
        <v>BMC Code :2006</v>
      </c>
      <c r="B67" s="29">
        <f>'MPG Payment'!B68</f>
        <v>20060004</v>
      </c>
      <c r="C67" s="30" t="str">
        <f>'MPG Payment'!C68</f>
        <v>CHUTTU</v>
      </c>
      <c r="D67" s="115" t="str">
        <f>'MPG Payment'!D68</f>
        <v>MPG</v>
      </c>
      <c r="E67" s="115" t="str">
        <f>'MPG Payment'!E68</f>
        <v>Direct</v>
      </c>
      <c r="F67" s="116"/>
      <c r="G67" s="97">
        <f>'MPG Payment'!F68/3</f>
        <v>392.69666666666666</v>
      </c>
      <c r="H67" s="117">
        <f>COUNTIF('Farmer Payment Calc'!D:D,'MPG Performance'!B67)</f>
        <v>30</v>
      </c>
      <c r="I67" s="186">
        <f t="shared" si="0"/>
        <v>1.8699841269841271</v>
      </c>
      <c r="J67" s="117">
        <v>14</v>
      </c>
      <c r="K67" s="117">
        <v>0</v>
      </c>
      <c r="L67" s="117" t="e">
        <f>'MPG Payment'!#REF!</f>
        <v>#REF!</v>
      </c>
      <c r="M67" s="117">
        <f>SUMIF('Farmer Payment Calc'!D:D,'MPG Performance'!B67,'Farmer Payment Calc'!Y:Y)</f>
        <v>507.61341849289244</v>
      </c>
      <c r="N67" s="117">
        <f>'MPG Payment'!P68</f>
        <v>0</v>
      </c>
      <c r="O67" s="118">
        <f t="shared" si="1"/>
        <v>-1</v>
      </c>
      <c r="P67" s="118">
        <f>'MPG Payment'!AB68</f>
        <v>3.6308357756816997E-2</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20060005</v>
      </c>
      <c r="C68" s="30" t="str">
        <f>'MPG Payment'!C69</f>
        <v>JIRABAR</v>
      </c>
      <c r="D68" s="115" t="str">
        <f>'MPG Payment'!D69</f>
        <v>MPG</v>
      </c>
      <c r="E68" s="115" t="str">
        <f>'MPG Payment'!E69</f>
        <v>Direct</v>
      </c>
      <c r="F68" s="116"/>
      <c r="G68" s="97">
        <f>'MPG Payment'!F69/3</f>
        <v>298.8</v>
      </c>
      <c r="H68" s="117">
        <f>COUNTIF('Farmer Payment Calc'!D:D,'MPG Performance'!B68)</f>
        <v>15</v>
      </c>
      <c r="I68" s="186">
        <f t="shared" ref="I68:I128" si="3">IFERROR(G68/J68/H68*2,0)</f>
        <v>2.8457142857142861</v>
      </c>
      <c r="J68" s="117">
        <v>14</v>
      </c>
      <c r="K68" s="117">
        <v>0</v>
      </c>
      <c r="L68" s="117" t="e">
        <f>'MPG Payment'!#REF!</f>
        <v>#REF!</v>
      </c>
      <c r="M68" s="117">
        <f>SUMIF('Farmer Payment Calc'!D:D,'MPG Performance'!B68,'Farmer Payment Calc'!Y:Y)</f>
        <v>304.98960898593504</v>
      </c>
      <c r="N68" s="117">
        <f>'MPG Payment'!P69</f>
        <v>0</v>
      </c>
      <c r="O68" s="118">
        <f t="shared" ref="O68:O128" si="4">IFERROR(N68-M68/M68,0)</f>
        <v>-1</v>
      </c>
      <c r="P68" s="118">
        <f>'MPG Payment'!AB69</f>
        <v>-1.0136674453191681E-4</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20060007</v>
      </c>
      <c r="C69" s="30" t="str">
        <f>'MPG Payment'!C70</f>
        <v>HOCHAR</v>
      </c>
      <c r="D69" s="115" t="str">
        <f>'MPG Payment'!D70</f>
        <v>MPG</v>
      </c>
      <c r="E69" s="115" t="str">
        <f>'MPG Payment'!E70</f>
        <v>Direct</v>
      </c>
      <c r="F69" s="116"/>
      <c r="G69" s="97">
        <f>'MPG Payment'!F70/3</f>
        <v>25.066666666666666</v>
      </c>
      <c r="H69" s="117">
        <f>COUNTIF('Farmer Payment Calc'!D:D,'MPG Performance'!B69)</f>
        <v>3</v>
      </c>
      <c r="I69" s="186">
        <f t="shared" si="3"/>
        <v>1.1936507936507936</v>
      </c>
      <c r="J69" s="117">
        <v>14</v>
      </c>
      <c r="K69" s="117">
        <v>0</v>
      </c>
      <c r="L69" s="117" t="e">
        <f>'MPG Payment'!#REF!</f>
        <v>#REF!</v>
      </c>
      <c r="M69" s="117">
        <f>SUMIF('Farmer Payment Calc'!D:D,'MPG Performance'!B69,'Farmer Payment Calc'!Y:Y)</f>
        <v>39.915379659735194</v>
      </c>
      <c r="N69" s="117">
        <f>'MPG Payment'!P70</f>
        <v>0</v>
      </c>
      <c r="O69" s="118">
        <f t="shared" si="4"/>
        <v>-1</v>
      </c>
      <c r="P69" s="118">
        <f>'MPG Payment'!AB70</f>
        <v>0.1454204527929896</v>
      </c>
      <c r="Q69" s="117">
        <f>'MPG Payment'!R70</f>
        <v>0</v>
      </c>
      <c r="R69" s="119">
        <v>0.61514892207469574</v>
      </c>
      <c r="S69" s="119">
        <v>1</v>
      </c>
      <c r="T69" s="119">
        <f t="shared" si="5"/>
        <v>-0.38485107792530426</v>
      </c>
    </row>
    <row r="70" spans="1:20" x14ac:dyDescent="0.25">
      <c r="A70" s="29" t="str">
        <f>'MPG Payment'!A71</f>
        <v>BMC Code :2006</v>
      </c>
      <c r="B70" s="29">
        <f>'MPG Payment'!B71</f>
        <v>20060009</v>
      </c>
      <c r="C70" s="30" t="str">
        <f>'MPG Payment'!C71</f>
        <v>KUCHU</v>
      </c>
      <c r="D70" s="115" t="str">
        <f>'MPG Payment'!D71</f>
        <v>MPG</v>
      </c>
      <c r="E70" s="115" t="str">
        <f>'MPG Payment'!E71</f>
        <v>Direct</v>
      </c>
      <c r="F70" s="116"/>
      <c r="G70" s="97">
        <f>'MPG Payment'!F71/3</f>
        <v>184.46333333333334</v>
      </c>
      <c r="H70" s="117">
        <f>COUNTIF('Farmer Payment Calc'!D:D,'MPG Performance'!B70)</f>
        <v>17</v>
      </c>
      <c r="I70" s="186">
        <f t="shared" si="3"/>
        <v>1.5501120448179273</v>
      </c>
      <c r="J70" s="117">
        <v>14</v>
      </c>
      <c r="K70" s="117">
        <v>0</v>
      </c>
      <c r="L70" s="117" t="e">
        <f>'MPG Payment'!#REF!</f>
        <v>#REF!</v>
      </c>
      <c r="M70" s="117">
        <f>SUMIF('Farmer Payment Calc'!D:D,'MPG Performance'!B70,'Farmer Payment Calc'!Y:Y)</f>
        <v>264.67268312751611</v>
      </c>
      <c r="N70" s="117">
        <f>'MPG Payment'!P71</f>
        <v>0</v>
      </c>
      <c r="O70" s="118">
        <f t="shared" si="4"/>
        <v>-1</v>
      </c>
      <c r="P70" s="118">
        <f>'MPG Payment'!AB71</f>
        <v>-1.8723523511054894E-3</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20060013</v>
      </c>
      <c r="C71" s="30" t="str">
        <f>'MPG Payment'!C72</f>
        <v>CHATAKPUR</v>
      </c>
      <c r="D71" s="115" t="str">
        <f>'MPG Payment'!D72</f>
        <v>VLC</v>
      </c>
      <c r="E71" s="115" t="str">
        <f>'MPG Payment'!E72</f>
        <v>Indirect</v>
      </c>
      <c r="F71" s="116"/>
      <c r="G71" s="97">
        <f>'MPG Payment'!F72/3</f>
        <v>84.366666666666674</v>
      </c>
      <c r="H71" s="117">
        <f>COUNTIF('Farmer Payment Calc'!D:D,'MPG Performance'!B71)</f>
        <v>0</v>
      </c>
      <c r="I71" s="186">
        <f t="shared" si="3"/>
        <v>0</v>
      </c>
      <c r="J71" s="117">
        <v>14</v>
      </c>
      <c r="K71" s="117">
        <v>0</v>
      </c>
      <c r="L71" s="117" t="e">
        <f>'MPG Payment'!#REF!</f>
        <v>#REF!</v>
      </c>
      <c r="M71" s="117">
        <f>SUMIF('Farmer Payment Calc'!D:D,'MPG Performance'!B71,'Farmer Payment Calc'!Y:Y)</f>
        <v>0</v>
      </c>
      <c r="N71" s="117">
        <f>'MPG Payment'!P72</f>
        <v>0</v>
      </c>
      <c r="O71" s="118">
        <f t="shared" si="4"/>
        <v>0</v>
      </c>
      <c r="P71" s="118">
        <f>'MPG Payment'!AB72</f>
        <v>-1</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20060017</v>
      </c>
      <c r="C72" s="30" t="str">
        <f>'MPG Payment'!C73</f>
        <v>KUKUI</v>
      </c>
      <c r="D72" s="115" t="str">
        <f>'MPG Payment'!D73</f>
        <v>MPG</v>
      </c>
      <c r="E72" s="115" t="str">
        <f>'MPG Payment'!E73</f>
        <v>Direct</v>
      </c>
      <c r="F72" s="116"/>
      <c r="G72" s="97">
        <f>'MPG Payment'!F73/3</f>
        <v>268.36666666666667</v>
      </c>
      <c r="H72" s="117">
        <f>COUNTIF('Farmer Payment Calc'!D:D,'MPG Performance'!B72)</f>
        <v>22</v>
      </c>
      <c r="I72" s="186">
        <f t="shared" si="3"/>
        <v>1.7426406926406928</v>
      </c>
      <c r="J72" s="117">
        <v>14</v>
      </c>
      <c r="K72" s="117">
        <v>0</v>
      </c>
      <c r="L72" s="117" t="e">
        <f>'MPG Payment'!#REF!</f>
        <v>#REF!</v>
      </c>
      <c r="M72" s="117">
        <f>SUMIF('Farmer Payment Calc'!D:D,'MPG Performance'!B72,'Farmer Payment Calc'!Y:Y)</f>
        <v>461.47609214516558</v>
      </c>
      <c r="N72" s="117">
        <f>'MPG Payment'!P73</f>
        <v>0</v>
      </c>
      <c r="O72" s="118">
        <f t="shared" si="4"/>
        <v>-1</v>
      </c>
      <c r="P72" s="118">
        <f>'MPG Payment'!AB73</f>
        <v>3.5500471032234911E-3</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20060018</v>
      </c>
      <c r="C73" s="30" t="str">
        <f>'MPG Payment'!C74</f>
        <v>PANCHOLI</v>
      </c>
      <c r="D73" s="115" t="str">
        <f>'MPG Payment'!D74</f>
        <v>MPG</v>
      </c>
      <c r="E73" s="115" t="str">
        <f>'MPG Payment'!E74</f>
        <v>Direct</v>
      </c>
      <c r="F73" s="116"/>
      <c r="G73" s="97">
        <f>'MPG Payment'!F74/3</f>
        <v>42.033333333333324</v>
      </c>
      <c r="H73" s="117">
        <f>COUNTIF('Farmer Payment Calc'!D:D,'MPG Performance'!B73)</f>
        <v>1</v>
      </c>
      <c r="I73" s="186">
        <f t="shared" si="3"/>
        <v>6.0047619047619039</v>
      </c>
      <c r="J73" s="117">
        <v>14</v>
      </c>
      <c r="K73" s="117">
        <v>0</v>
      </c>
      <c r="L73" s="117" t="e">
        <f>'MPG Payment'!#REF!</f>
        <v>#REF!</v>
      </c>
      <c r="M73" s="117">
        <f>SUMIF('Farmer Payment Calc'!D:D,'MPG Performance'!B73,'Farmer Payment Calc'!Y:Y)</f>
        <v>17.886192683794114</v>
      </c>
      <c r="N73" s="117">
        <f>'MPG Payment'!P74</f>
        <v>0</v>
      </c>
      <c r="O73" s="118">
        <f t="shared" si="4"/>
        <v>-1</v>
      </c>
      <c r="P73" s="118">
        <f>'MPG Payment'!AB74</f>
        <v>-1.6265786300791139E-2</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20060019</v>
      </c>
      <c r="C74" s="30" t="str">
        <f>'MPG Payment'!C75</f>
        <v>HOCHAR 2</v>
      </c>
      <c r="D74" s="115" t="str">
        <f>'MPG Payment'!D75</f>
        <v>MPG</v>
      </c>
      <c r="E74" s="115" t="str">
        <f>'MPG Payment'!E75</f>
        <v>Direct</v>
      </c>
      <c r="F74" s="116"/>
      <c r="G74" s="97">
        <f>'MPG Payment'!F75/3</f>
        <v>294.49</v>
      </c>
      <c r="H74" s="117">
        <f>COUNTIF('Farmer Payment Calc'!D:D,'MPG Performance'!B74)</f>
        <v>4</v>
      </c>
      <c r="I74" s="186">
        <f t="shared" si="3"/>
        <v>10.5175</v>
      </c>
      <c r="J74" s="117">
        <v>14</v>
      </c>
      <c r="K74" s="117">
        <v>0</v>
      </c>
      <c r="L74" s="117" t="e">
        <f>'MPG Payment'!#REF!</f>
        <v>#REF!</v>
      </c>
      <c r="M74" s="117">
        <f>SUMIF('Farmer Payment Calc'!D:D,'MPG Performance'!B74,'Farmer Payment Calc'!Y:Y)</f>
        <v>64.360981879280089</v>
      </c>
      <c r="N74" s="117">
        <f>'MPG Payment'!P75</f>
        <v>0</v>
      </c>
      <c r="O74" s="118">
        <f t="shared" si="4"/>
        <v>-1</v>
      </c>
      <c r="P74" s="118">
        <f>'MPG Payment'!AB75</f>
        <v>-5.9333437673068229E-4</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20060022</v>
      </c>
      <c r="C75" s="30" t="str">
        <f>'MPG Payment'!C76</f>
        <v>MAHESHPUR</v>
      </c>
      <c r="D75" s="115" t="str">
        <f>'MPG Payment'!D76</f>
        <v>MPG</v>
      </c>
      <c r="E75" s="115" t="str">
        <f>'MPG Payment'!E76</f>
        <v>Direct</v>
      </c>
      <c r="F75" s="116"/>
      <c r="G75" s="97">
        <f>'MPG Payment'!F76/3</f>
        <v>289.40000000000003</v>
      </c>
      <c r="H75" s="117">
        <f>COUNTIF('Farmer Payment Calc'!D:D,'MPG Performance'!B75)</f>
        <v>2</v>
      </c>
      <c r="I75" s="186">
        <f t="shared" si="3"/>
        <v>20.671428571428574</v>
      </c>
      <c r="J75" s="117">
        <v>14</v>
      </c>
      <c r="K75" s="117">
        <v>0</v>
      </c>
      <c r="L75" s="117" t="e">
        <f>'MPG Payment'!#REF!</f>
        <v>#REF!</v>
      </c>
      <c r="M75" s="117">
        <f>SUMIF('Farmer Payment Calc'!D:D,'MPG Performance'!B75,'Farmer Payment Calc'!Y:Y)</f>
        <v>42.696826163658358</v>
      </c>
      <c r="N75" s="117">
        <f>'MPG Payment'!P76</f>
        <v>0</v>
      </c>
      <c r="O75" s="118">
        <f t="shared" si="4"/>
        <v>-1</v>
      </c>
      <c r="P75" s="118">
        <f>'MPG Payment'!AB76</f>
        <v>-1.7938555619638637E-3</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20060028</v>
      </c>
      <c r="C76" s="30" t="str">
        <f>'MPG Payment'!C77</f>
        <v>SANTI</v>
      </c>
      <c r="D76" s="115" t="str">
        <f>'MPG Payment'!D77</f>
        <v>VLC</v>
      </c>
      <c r="E76" s="115" t="str">
        <f>'MPG Payment'!E77</f>
        <v>Direct</v>
      </c>
      <c r="F76" s="116"/>
      <c r="G76" s="97">
        <f>'MPG Payment'!F77/3</f>
        <v>104.86666666666663</v>
      </c>
      <c r="H76" s="117">
        <f>COUNTIF('Farmer Payment Calc'!D:D,'MPG Performance'!B76)</f>
        <v>15</v>
      </c>
      <c r="I76" s="186">
        <f t="shared" si="3"/>
        <v>0.99873015873015836</v>
      </c>
      <c r="J76" s="117">
        <v>14</v>
      </c>
      <c r="K76" s="117">
        <v>0</v>
      </c>
      <c r="L76" s="117" t="e">
        <f>'MPG Payment'!#REF!</f>
        <v>#REF!</v>
      </c>
      <c r="M76" s="117">
        <f>SUMIF('Farmer Payment Calc'!D:D,'MPG Performance'!B76,'Farmer Payment Calc'!Y:Y)</f>
        <v>204.64384343913082</v>
      </c>
      <c r="N76" s="117">
        <f>'MPG Payment'!P77</f>
        <v>0</v>
      </c>
      <c r="O76" s="118">
        <f t="shared" si="4"/>
        <v>-1</v>
      </c>
      <c r="P76" s="118">
        <f>'MPG Payment'!AB77</f>
        <v>0.88841119530052137</v>
      </c>
      <c r="Q76" s="117">
        <f>'MPG Payment'!R77</f>
        <v>0</v>
      </c>
      <c r="R76" s="119">
        <v>0</v>
      </c>
      <c r="S76" s="119">
        <v>0.20437492785409211</v>
      </c>
      <c r="T76" s="119">
        <f t="shared" si="5"/>
        <v>-0.20437492785409211</v>
      </c>
    </row>
    <row r="77" spans="1:20" x14ac:dyDescent="0.25">
      <c r="A77" s="29" t="str">
        <f>'MPG Payment'!A78</f>
        <v>BMC Code :2007</v>
      </c>
      <c r="B77" s="29">
        <f>'MPG Payment'!B78</f>
        <v>20070001</v>
      </c>
      <c r="C77" s="30" t="str">
        <f>'MPG Payment'!C78</f>
        <v>PIRAGUTU</v>
      </c>
      <c r="D77" s="115" t="str">
        <f>'MPG Payment'!D78</f>
        <v>RMC</v>
      </c>
      <c r="E77" s="115" t="str">
        <f>'MPG Payment'!E78</f>
        <v>Direct</v>
      </c>
      <c r="F77" s="116"/>
      <c r="G77" s="97">
        <f>'MPG Payment'!F78/3</f>
        <v>189.95333333333338</v>
      </c>
      <c r="H77" s="117">
        <f>COUNTIF('Farmer Payment Calc'!D:D,'MPG Performance'!B77)</f>
        <v>8</v>
      </c>
      <c r="I77" s="186">
        <f t="shared" si="3"/>
        <v>3.3920238095238102</v>
      </c>
      <c r="J77" s="117">
        <v>14</v>
      </c>
      <c r="K77" s="117">
        <v>0</v>
      </c>
      <c r="L77" s="117" t="e">
        <f>'MPG Payment'!#REF!</f>
        <v>#REF!</v>
      </c>
      <c r="M77" s="117">
        <f>SUMIF('Farmer Payment Calc'!D:D,'MPG Performance'!B77,'Farmer Payment Calc'!Y:Y)</f>
        <v>110.28990301871889</v>
      </c>
      <c r="N77" s="117">
        <f>'MPG Payment'!P78</f>
        <v>0</v>
      </c>
      <c r="O77" s="118">
        <f t="shared" si="4"/>
        <v>-1</v>
      </c>
      <c r="P77" s="118">
        <f>'MPG Payment'!AB78</f>
        <v>-6.3525097996803802E-3</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20070002</v>
      </c>
      <c r="C78" s="30" t="str">
        <f>'MPG Payment'!C79</f>
        <v>SARAM</v>
      </c>
      <c r="D78" s="115" t="str">
        <f>'MPG Payment'!D79</f>
        <v>MPG</v>
      </c>
      <c r="E78" s="115" t="str">
        <f>'MPG Payment'!E79</f>
        <v>Direct</v>
      </c>
      <c r="F78" s="116"/>
      <c r="G78" s="97">
        <f>'MPG Payment'!F79/3</f>
        <v>269.32</v>
      </c>
      <c r="H78" s="117">
        <f>COUNTIF('Farmer Payment Calc'!D:D,'MPG Performance'!B78)</f>
        <v>12</v>
      </c>
      <c r="I78" s="186">
        <f t="shared" si="3"/>
        <v>4.9874074074074075</v>
      </c>
      <c r="J78" s="117">
        <v>9</v>
      </c>
      <c r="K78" s="117">
        <v>0</v>
      </c>
      <c r="L78" s="117" t="e">
        <f>'MPG Payment'!#REF!</f>
        <v>#REF!</v>
      </c>
      <c r="M78" s="117">
        <f>SUMIF('Farmer Payment Calc'!D:D,'MPG Performance'!B78,'Farmer Payment Calc'!Y:Y)</f>
        <v>266.59025050826511</v>
      </c>
      <c r="N78" s="117">
        <f>'MPG Payment'!P79</f>
        <v>0</v>
      </c>
      <c r="O78" s="118">
        <f t="shared" si="4"/>
        <v>-1</v>
      </c>
      <c r="P78" s="118">
        <f>'MPG Payment'!AB79</f>
        <v>4.7086639908723256E-2</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20070003</v>
      </c>
      <c r="C79" s="30" t="str">
        <f>'MPG Payment'!C80</f>
        <v>MURUPIRI</v>
      </c>
      <c r="D79" s="115" t="str">
        <f>'MPG Payment'!D80</f>
        <v>MPG</v>
      </c>
      <c r="E79" s="115" t="str">
        <f>'MPG Payment'!E80</f>
        <v>Direct</v>
      </c>
      <c r="F79" s="116"/>
      <c r="G79" s="97">
        <f>'MPG Payment'!F80/3</f>
        <v>237.66666666666666</v>
      </c>
      <c r="H79" s="117">
        <f>COUNTIF('Farmer Payment Calc'!D:D,'MPG Performance'!B79)</f>
        <v>28</v>
      </c>
      <c r="I79" s="186">
        <f t="shared" si="3"/>
        <v>1.2125850340136053</v>
      </c>
      <c r="J79" s="117">
        <v>14</v>
      </c>
      <c r="K79" s="117">
        <v>0</v>
      </c>
      <c r="L79" s="117" t="e">
        <f>'MPG Payment'!#REF!</f>
        <v>#REF!</v>
      </c>
      <c r="M79" s="117">
        <f>SUMIF('Farmer Payment Calc'!D:D,'MPG Performance'!B79,'Farmer Payment Calc'!Y:Y)</f>
        <v>475.99949398848844</v>
      </c>
      <c r="N79" s="117">
        <f>'MPG Payment'!P80</f>
        <v>0</v>
      </c>
      <c r="O79" s="118">
        <f t="shared" si="4"/>
        <v>-1</v>
      </c>
      <c r="P79" s="118">
        <f>'MPG Payment'!AB80</f>
        <v>-5.4791543046638358E-3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20070004</v>
      </c>
      <c r="C80" s="30" t="str">
        <f>'MPG Payment'!C81</f>
        <v>KEDAL</v>
      </c>
      <c r="D80" s="115" t="str">
        <f>'MPG Payment'!D81</f>
        <v>MPG</v>
      </c>
      <c r="E80" s="115" t="str">
        <f>'MPG Payment'!E81</f>
        <v>Direct</v>
      </c>
      <c r="F80" s="116"/>
      <c r="G80" s="97">
        <f>'MPG Payment'!F81/3</f>
        <v>289.95999999999998</v>
      </c>
      <c r="H80" s="117">
        <f>COUNTIF('Farmer Payment Calc'!D:D,'MPG Performance'!B80)</f>
        <v>16</v>
      </c>
      <c r="I80" s="186">
        <f t="shared" si="3"/>
        <v>2.5889285714285712</v>
      </c>
      <c r="J80" s="117">
        <v>14</v>
      </c>
      <c r="K80" s="117">
        <v>0</v>
      </c>
      <c r="L80" s="117" t="e">
        <f>'MPG Payment'!#REF!</f>
        <v>#REF!</v>
      </c>
      <c r="M80" s="117">
        <f>SUMIF('Farmer Payment Calc'!D:D,'MPG Performance'!B80,'Farmer Payment Calc'!Y:Y)</f>
        <v>441.77764746389857</v>
      </c>
      <c r="N80" s="117">
        <f>'MPG Payment'!P81</f>
        <v>0</v>
      </c>
      <c r="O80" s="118">
        <f t="shared" si="4"/>
        <v>-1</v>
      </c>
      <c r="P80" s="118">
        <f>'MPG Payment'!AB81</f>
        <v>-2.3093538236073697E-4</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20070006</v>
      </c>
      <c r="C81" s="30" t="str">
        <f>'MPG Payment'!C82</f>
        <v>SAHEDA</v>
      </c>
      <c r="D81" s="115" t="str">
        <f>'MPG Payment'!D82</f>
        <v>MPG</v>
      </c>
      <c r="E81" s="115" t="str">
        <f>'MPG Payment'!E82</f>
        <v>Direct</v>
      </c>
      <c r="F81" s="116"/>
      <c r="G81" s="97">
        <f>'MPG Payment'!F82/3</f>
        <v>198.7266666666666</v>
      </c>
      <c r="H81" s="117">
        <f>COUNTIF('Farmer Payment Calc'!D:D,'MPG Performance'!B81)</f>
        <v>16</v>
      </c>
      <c r="I81" s="186">
        <f t="shared" si="3"/>
        <v>1.7743452380952376</v>
      </c>
      <c r="J81" s="117">
        <v>14</v>
      </c>
      <c r="K81" s="117">
        <v>0</v>
      </c>
      <c r="L81" s="117" t="e">
        <f>'MPG Payment'!#REF!</f>
        <v>#REF!</v>
      </c>
      <c r="M81" s="117">
        <f>SUMIF('Farmer Payment Calc'!D:D,'MPG Performance'!B81,'Farmer Payment Calc'!Y:Y)</f>
        <v>263.38800413884144</v>
      </c>
      <c r="N81" s="117">
        <f>'MPG Payment'!P82</f>
        <v>0</v>
      </c>
      <c r="O81" s="118">
        <f t="shared" si="4"/>
        <v>-1</v>
      </c>
      <c r="P81" s="118">
        <f>'MPG Payment'!AB82</f>
        <v>7.6745348318121628E-3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20070007</v>
      </c>
      <c r="C82" s="30" t="str">
        <f>'MPG Payment'!C83</f>
        <v>NABATOLI</v>
      </c>
      <c r="D82" s="115" t="str">
        <f>'MPG Payment'!D83</f>
        <v>MPG</v>
      </c>
      <c r="E82" s="115" t="str">
        <f>'MPG Payment'!E83</f>
        <v>Direct</v>
      </c>
      <c r="F82" s="116"/>
      <c r="G82" s="97">
        <f>'MPG Payment'!F83/3</f>
        <v>244.46</v>
      </c>
      <c r="H82" s="117">
        <f>COUNTIF('Farmer Payment Calc'!D:D,'MPG Performance'!B82)</f>
        <v>13</v>
      </c>
      <c r="I82" s="186">
        <f t="shared" si="3"/>
        <v>2.6863736263736269</v>
      </c>
      <c r="J82" s="117">
        <v>14</v>
      </c>
      <c r="K82" s="117">
        <v>0</v>
      </c>
      <c r="L82" s="117" t="e">
        <f>'MPG Payment'!#REF!</f>
        <v>#REF!</v>
      </c>
      <c r="M82" s="117">
        <f>SUMIF('Farmer Payment Calc'!D:D,'MPG Performance'!B82,'Farmer Payment Calc'!Y:Y)</f>
        <v>346.14680875828759</v>
      </c>
      <c r="N82" s="117">
        <f>'MPG Payment'!P83</f>
        <v>0</v>
      </c>
      <c r="O82" s="118">
        <f t="shared" si="4"/>
        <v>-1</v>
      </c>
      <c r="P82" s="118">
        <f>'MPG Payment'!AB83</f>
        <v>-2.1023145628382034E-2</v>
      </c>
      <c r="Q82" s="117">
        <f>'MPG Payment'!R83</f>
        <v>0</v>
      </c>
      <c r="R82" s="119">
        <v>0</v>
      </c>
      <c r="S82" s="119">
        <v>0.11034856207842353</v>
      </c>
      <c r="T82" s="119">
        <f t="shared" si="5"/>
        <v>-0.11034856207842353</v>
      </c>
    </row>
    <row r="83" spans="1:20" x14ac:dyDescent="0.25">
      <c r="A83" s="29" t="str">
        <f>'MPG Payment'!A84</f>
        <v>BMC Code :2007</v>
      </c>
      <c r="B83" s="29">
        <f>'MPG Payment'!B84</f>
        <v>20070009</v>
      </c>
      <c r="C83" s="30" t="str">
        <f>'MPG Payment'!C84</f>
        <v>KARAMBA</v>
      </c>
      <c r="D83" s="115" t="str">
        <f>'MPG Payment'!D84</f>
        <v>MPG</v>
      </c>
      <c r="E83" s="115" t="str">
        <f>'MPG Payment'!E84</f>
        <v>Direct</v>
      </c>
      <c r="F83" s="116"/>
      <c r="G83" s="97">
        <f>'MPG Payment'!F84/3</f>
        <v>120.77999999999999</v>
      </c>
      <c r="H83" s="117">
        <f>COUNTIF('Farmer Payment Calc'!D:D,'MPG Performance'!B83)</f>
        <v>1</v>
      </c>
      <c r="I83" s="186">
        <f t="shared" si="3"/>
        <v>34.508571428571422</v>
      </c>
      <c r="J83" s="117">
        <v>7</v>
      </c>
      <c r="K83" s="117">
        <v>0</v>
      </c>
      <c r="L83" s="117" t="e">
        <f>'MPG Payment'!#REF!</f>
        <v>#REF!</v>
      </c>
      <c r="M83" s="117">
        <f>SUMIF('Farmer Payment Calc'!D:D,'MPG Performance'!B83,'Farmer Payment Calc'!Y:Y)</f>
        <v>27.377963166436096</v>
      </c>
      <c r="N83" s="117">
        <f>'MPG Payment'!P84</f>
        <v>0</v>
      </c>
      <c r="O83" s="118">
        <f t="shared" si="4"/>
        <v>-1</v>
      </c>
      <c r="P83" s="118">
        <f>'MPG Payment'!AB84</f>
        <v>-2.085899097797558E-2</v>
      </c>
      <c r="Q83" s="117">
        <f>'MPG Payment'!R84</f>
        <v>0</v>
      </c>
      <c r="R83" s="119">
        <v>0</v>
      </c>
      <c r="S83" s="119">
        <v>1</v>
      </c>
      <c r="T83" s="119">
        <f t="shared" si="5"/>
        <v>-1</v>
      </c>
    </row>
    <row r="84" spans="1:20" x14ac:dyDescent="0.25">
      <c r="A84" s="29" t="str">
        <f>'MPG Payment'!A85</f>
        <v>BMC Code :2007</v>
      </c>
      <c r="B84" s="29">
        <f>'MPG Payment'!B85</f>
        <v>20070010</v>
      </c>
      <c r="C84" s="30" t="str">
        <f>'MPG Payment'!C85</f>
        <v>KURALU</v>
      </c>
      <c r="D84" s="115" t="str">
        <f>'MPG Payment'!D85</f>
        <v>MPG</v>
      </c>
      <c r="E84" s="115" t="str">
        <f>'MPG Payment'!E85</f>
        <v>Direct</v>
      </c>
      <c r="F84" s="116"/>
      <c r="G84" s="97">
        <f>'MPG Payment'!F85/3</f>
        <v>166.66666666666666</v>
      </c>
      <c r="H84" s="117">
        <f>COUNTIF('Farmer Payment Calc'!D:D,'MPG Performance'!B84)</f>
        <v>12</v>
      </c>
      <c r="I84" s="186">
        <f t="shared" si="3"/>
        <v>1.984126984126984</v>
      </c>
      <c r="J84" s="117">
        <v>14</v>
      </c>
      <c r="K84" s="117">
        <v>0</v>
      </c>
      <c r="L84" s="117" t="e">
        <f>'MPG Payment'!#REF!</f>
        <v>#REF!</v>
      </c>
      <c r="M84" s="117">
        <f>SUMIF('Farmer Payment Calc'!D:D,'MPG Performance'!B84,'Farmer Payment Calc'!Y:Y)</f>
        <v>247.22011372221732</v>
      </c>
      <c r="N84" s="117">
        <f>'MPG Payment'!P85</f>
        <v>0</v>
      </c>
      <c r="O84" s="118">
        <f t="shared" si="4"/>
        <v>-1</v>
      </c>
      <c r="P84" s="118">
        <f>'MPG Payment'!AB85</f>
        <v>1.8673639841811532E-3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20070018</v>
      </c>
      <c r="C85" s="30" t="str">
        <f>'MPG Payment'!C86</f>
        <v>MAKKA</v>
      </c>
      <c r="D85" s="115" t="str">
        <f>'MPG Payment'!D86</f>
        <v>MPG</v>
      </c>
      <c r="E85" s="115" t="str">
        <f>'MPG Payment'!E86</f>
        <v>Direct</v>
      </c>
      <c r="F85" s="116"/>
      <c r="G85" s="97">
        <f>'MPG Payment'!F86/3</f>
        <v>158.22</v>
      </c>
      <c r="H85" s="117">
        <f>COUNTIF('Farmer Payment Calc'!D:D,'MPG Performance'!B85)</f>
        <v>2</v>
      </c>
      <c r="I85" s="186">
        <f t="shared" si="3"/>
        <v>11.301428571428572</v>
      </c>
      <c r="J85" s="117">
        <v>14</v>
      </c>
      <c r="K85" s="117">
        <v>0</v>
      </c>
      <c r="L85" s="117" t="e">
        <f>'MPG Payment'!#REF!</f>
        <v>#REF!</v>
      </c>
      <c r="M85" s="117">
        <f>SUMIF('Farmer Payment Calc'!D:D,'MPG Performance'!B85,'Farmer Payment Calc'!Y:Y)</f>
        <v>28.589938905025274</v>
      </c>
      <c r="N85" s="117">
        <f>'MPG Payment'!P86</f>
        <v>0</v>
      </c>
      <c r="O85" s="118">
        <f t="shared" si="4"/>
        <v>-1</v>
      </c>
      <c r="P85" s="118">
        <f>'MPG Payment'!AB86</f>
        <v>2.6481505528815615E-2</v>
      </c>
      <c r="Q85" s="117">
        <f>'MPG Payment'!R86</f>
        <v>0</v>
      </c>
      <c r="R85" s="119">
        <v>0.80095168655742754</v>
      </c>
      <c r="S85" s="119">
        <v>1</v>
      </c>
      <c r="T85" s="119">
        <f t="shared" si="5"/>
        <v>-0.19904831344257246</v>
      </c>
    </row>
    <row r="86" spans="1:20" x14ac:dyDescent="0.25">
      <c r="A86" s="29" t="str">
        <f>'MPG Payment'!A87</f>
        <v>BMC Code :2007</v>
      </c>
      <c r="B86" s="29">
        <f>'MPG Payment'!B87</f>
        <v>20070019</v>
      </c>
      <c r="C86" s="30" t="str">
        <f>'MPG Payment'!C87</f>
        <v>CHORA</v>
      </c>
      <c r="D86" s="115" t="str">
        <f>'MPG Payment'!D87</f>
        <v>MPG</v>
      </c>
      <c r="E86" s="115" t="str">
        <f>'MPG Payment'!E87</f>
        <v>Direct</v>
      </c>
      <c r="F86" s="116"/>
      <c r="G86" s="97">
        <f>'MPG Payment'!F87/3</f>
        <v>118.74666666666667</v>
      </c>
      <c r="H86" s="117">
        <f>COUNTIF('Farmer Payment Calc'!D:D,'MPG Performance'!B86)</f>
        <v>8</v>
      </c>
      <c r="I86" s="186">
        <f t="shared" si="3"/>
        <v>9.8955555555555552</v>
      </c>
      <c r="J86" s="117">
        <v>3</v>
      </c>
      <c r="K86" s="117">
        <v>0</v>
      </c>
      <c r="L86" s="117" t="e">
        <f>'MPG Payment'!#REF!</f>
        <v>#REF!</v>
      </c>
      <c r="M86" s="117">
        <f>SUMIF('Farmer Payment Calc'!D:D,'MPG Performance'!B86,'Farmer Payment Calc'!Y:Y)</f>
        <v>23.975325747814381</v>
      </c>
      <c r="N86" s="117">
        <f>'MPG Payment'!P87</f>
        <v>0</v>
      </c>
      <c r="O86" s="118">
        <f t="shared" si="4"/>
        <v>-1</v>
      </c>
      <c r="P86" s="118">
        <f>'MPG Payment'!AB87</f>
        <v>-5.5131948410120212E-3</v>
      </c>
      <c r="Q86" s="117">
        <f>'MPG Payment'!R87</f>
        <v>0</v>
      </c>
      <c r="R86" s="119">
        <v>1</v>
      </c>
      <c r="S86" s="119">
        <v>1</v>
      </c>
      <c r="T86" s="119">
        <f t="shared" si="5"/>
        <v>0</v>
      </c>
    </row>
    <row r="87" spans="1:20" x14ac:dyDescent="0.25">
      <c r="A87" s="29" t="str">
        <f>'MPG Payment'!A88</f>
        <v>BMC Code :2007</v>
      </c>
      <c r="B87" s="29">
        <f>'MPG Payment'!B88</f>
        <v>20070020</v>
      </c>
      <c r="C87" s="30" t="str">
        <f>'MPG Payment'!C88</f>
        <v>ULATU</v>
      </c>
      <c r="D87" s="115" t="str">
        <f>'MPG Payment'!D88</f>
        <v>MPG</v>
      </c>
      <c r="E87" s="115" t="str">
        <f>'MPG Payment'!E88</f>
        <v>Direct</v>
      </c>
      <c r="F87" s="116"/>
      <c r="G87" s="97">
        <f>'MPG Payment'!F88/3</f>
        <v>335.41</v>
      </c>
      <c r="H87" s="117">
        <f>COUNTIF('Farmer Payment Calc'!D:D,'MPG Performance'!B87)</f>
        <v>4</v>
      </c>
      <c r="I87" s="186">
        <f t="shared" si="3"/>
        <v>11.978928571428572</v>
      </c>
      <c r="J87" s="117">
        <v>14</v>
      </c>
      <c r="K87" s="117">
        <v>0</v>
      </c>
      <c r="L87" s="117" t="e">
        <f>'MPG Payment'!#REF!</f>
        <v>#REF!</v>
      </c>
      <c r="M87" s="117">
        <f>SUMIF('Farmer Payment Calc'!D:D,'MPG Performance'!B87,'Farmer Payment Calc'!Y:Y)</f>
        <v>92.47038812975731</v>
      </c>
      <c r="N87" s="117">
        <f>'MPG Payment'!P88</f>
        <v>0</v>
      </c>
      <c r="O87" s="118">
        <f t="shared" si="4"/>
        <v>-1</v>
      </c>
      <c r="P87" s="118">
        <f>'MPG Payment'!AB88</f>
        <v>1.7889814874456778E-2</v>
      </c>
      <c r="Q87" s="117">
        <f>'MPG Payment'!R88</f>
        <v>0</v>
      </c>
      <c r="R87" s="119">
        <v>0.80545483209837609</v>
      </c>
      <c r="S87" s="119">
        <v>1</v>
      </c>
      <c r="T87" s="119">
        <f t="shared" si="5"/>
        <v>-0.19454516790162391</v>
      </c>
    </row>
    <row r="88" spans="1:20" x14ac:dyDescent="0.25">
      <c r="A88" s="29" t="str">
        <f>'MPG Payment'!A89</f>
        <v>BMC Code :2007</v>
      </c>
      <c r="B88" s="29">
        <f>'MPG Payment'!B89</f>
        <v>20070021</v>
      </c>
      <c r="C88" s="30" t="str">
        <f>'MPG Payment'!C89</f>
        <v>USKU</v>
      </c>
      <c r="D88" s="115" t="str">
        <f>'MPG Payment'!D89</f>
        <v>MPG</v>
      </c>
      <c r="E88" s="115" t="str">
        <f>'MPG Payment'!E89</f>
        <v>Direct</v>
      </c>
      <c r="F88" s="116"/>
      <c r="G88" s="97">
        <f>'MPG Payment'!F89/3</f>
        <v>88.199999999999989</v>
      </c>
      <c r="H88" s="117">
        <f>COUNTIF('Farmer Payment Calc'!D:D,'MPG Performance'!B88)</f>
        <v>1</v>
      </c>
      <c r="I88" s="186">
        <f t="shared" si="3"/>
        <v>25.199999999999996</v>
      </c>
      <c r="J88" s="117">
        <v>7</v>
      </c>
      <c r="K88" s="117">
        <v>0</v>
      </c>
      <c r="L88" s="117" t="e">
        <f>'MPG Payment'!#REF!</f>
        <v>#REF!</v>
      </c>
      <c r="M88" s="117">
        <f>SUMIF('Farmer Payment Calc'!D:D,'MPG Performance'!B88,'Farmer Payment Calc'!Y:Y)</f>
        <v>8.2490962744374752</v>
      </c>
      <c r="N88" s="117">
        <f>'MPG Payment'!P89</f>
        <v>0</v>
      </c>
      <c r="O88" s="118">
        <f t="shared" si="4"/>
        <v>-1</v>
      </c>
      <c r="P88" s="118">
        <f>'MPG Payment'!AB89</f>
        <v>-1.5539502471793698E-2</v>
      </c>
      <c r="Q88" s="117">
        <f>'MPG Payment'!R89</f>
        <v>0</v>
      </c>
      <c r="R88" s="119">
        <v>8.6439333862014259E-2</v>
      </c>
      <c r="S88" s="119">
        <v>0</v>
      </c>
      <c r="T88" s="119">
        <f t="shared" si="5"/>
        <v>8.6439333862014259E-2</v>
      </c>
    </row>
    <row r="89" spans="1:20" x14ac:dyDescent="0.25">
      <c r="A89" s="29" t="str">
        <f>'MPG Payment'!A90</f>
        <v>BMC Code :2007</v>
      </c>
      <c r="B89" s="29">
        <f>'MPG Payment'!B90</f>
        <v>20070023</v>
      </c>
      <c r="C89" s="30" t="str">
        <f>'MPG Payment'!C90</f>
        <v>ICHAPIRI</v>
      </c>
      <c r="D89" s="115" t="str">
        <f>'MPG Payment'!D90</f>
        <v>MPG</v>
      </c>
      <c r="E89" s="115" t="str">
        <f>'MPG Payment'!E90</f>
        <v>Direct</v>
      </c>
      <c r="F89" s="116"/>
      <c r="G89" s="97">
        <f>'MPG Payment'!F90/3</f>
        <v>61.779999999999994</v>
      </c>
      <c r="H89" s="117">
        <f>COUNTIF('Farmer Payment Calc'!D:D,'MPG Performance'!B89)</f>
        <v>3</v>
      </c>
      <c r="I89" s="186">
        <f t="shared" si="3"/>
        <v>2.941904761904762</v>
      </c>
      <c r="J89" s="117">
        <v>14</v>
      </c>
      <c r="K89" s="117">
        <v>0</v>
      </c>
      <c r="L89" s="117" t="e">
        <f>'MPG Payment'!#REF!</f>
        <v>#REF!</v>
      </c>
      <c r="M89" s="117">
        <f>SUMIF('Farmer Payment Calc'!D:D,'MPG Performance'!B89,'Farmer Payment Calc'!Y:Y)</f>
        <v>57.164157748129227</v>
      </c>
      <c r="N89" s="117">
        <f>'MPG Payment'!P90</f>
        <v>0</v>
      </c>
      <c r="O89" s="118">
        <f t="shared" si="4"/>
        <v>-1</v>
      </c>
      <c r="P89" s="118">
        <f>'MPG Payment'!AB90</f>
        <v>-7.3627642970924964E-3</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20070024</v>
      </c>
      <c r="C90" s="30" t="str">
        <f>'MPG Payment'!C91</f>
        <v>MURPA</v>
      </c>
      <c r="D90" s="115" t="str">
        <f>'MPG Payment'!D91</f>
        <v>MPG</v>
      </c>
      <c r="E90" s="115" t="str">
        <f>'MPG Payment'!E91</f>
        <v>Direct</v>
      </c>
      <c r="F90" s="116"/>
      <c r="G90" s="97">
        <f>'MPG Payment'!F91/3</f>
        <v>239.02333333333331</v>
      </c>
      <c r="H90" s="117">
        <f>COUNTIF('Farmer Payment Calc'!D:D,'MPG Performance'!B90)</f>
        <v>30</v>
      </c>
      <c r="I90" s="186">
        <f t="shared" si="3"/>
        <v>1.1382063492063492</v>
      </c>
      <c r="J90" s="117">
        <v>14</v>
      </c>
      <c r="K90" s="117">
        <v>0</v>
      </c>
      <c r="L90" s="117" t="e">
        <f>'MPG Payment'!#REF!</f>
        <v>#REF!</v>
      </c>
      <c r="M90" s="117">
        <f>SUMIF('Farmer Payment Calc'!D:D,'MPG Performance'!B90,'Farmer Payment Calc'!Y:Y)</f>
        <v>525.07864669863977</v>
      </c>
      <c r="N90" s="117">
        <f>'MPG Payment'!P91</f>
        <v>0</v>
      </c>
      <c r="O90" s="118">
        <f t="shared" si="4"/>
        <v>-1</v>
      </c>
      <c r="P90" s="118">
        <f>'MPG Payment'!AB91</f>
        <v>8.9446285344978796E-3</v>
      </c>
      <c r="Q90" s="117">
        <f>'MPG Payment'!R91</f>
        <v>0</v>
      </c>
      <c r="R90" s="119">
        <v>0.87917224876954936</v>
      </c>
      <c r="S90" s="119">
        <v>1</v>
      </c>
      <c r="T90" s="119">
        <f t="shared" si="5"/>
        <v>-0.12082775123045064</v>
      </c>
    </row>
    <row r="91" spans="1:20" x14ac:dyDescent="0.25">
      <c r="A91" s="29" t="str">
        <f>'MPG Payment'!A92</f>
        <v>BMC Code :2007</v>
      </c>
      <c r="B91" s="29">
        <f>'MPG Payment'!B92</f>
        <v>20070025</v>
      </c>
      <c r="C91" s="30" t="str">
        <f>'MPG Payment'!C92</f>
        <v>SUBHASH NAGAR</v>
      </c>
      <c r="D91" s="115" t="str">
        <f>'MPG Payment'!D92</f>
        <v>MPG</v>
      </c>
      <c r="E91" s="115" t="str">
        <f>'MPG Payment'!E92</f>
        <v>Direct</v>
      </c>
      <c r="F91" s="116"/>
      <c r="G91" s="97">
        <f>'MPG Payment'!F92/3</f>
        <v>156.13</v>
      </c>
      <c r="H91" s="117">
        <f>COUNTIF('Farmer Payment Calc'!D:D,'MPG Performance'!B91)</f>
        <v>3</v>
      </c>
      <c r="I91" s="186">
        <f t="shared" si="3"/>
        <v>7.4347619047619053</v>
      </c>
      <c r="J91" s="117">
        <v>14</v>
      </c>
      <c r="K91" s="117">
        <v>0</v>
      </c>
      <c r="L91" s="117" t="e">
        <f>'MPG Payment'!#REF!</f>
        <v>#REF!</v>
      </c>
      <c r="M91" s="117">
        <f>SUMIF('Farmer Payment Calc'!D:D,'MPG Performance'!B91,'Farmer Payment Calc'!Y:Y)</f>
        <v>63.797710261610611</v>
      </c>
      <c r="N91" s="117">
        <f>'MPG Payment'!P92</f>
        <v>0</v>
      </c>
      <c r="O91" s="118">
        <f t="shared" si="4"/>
        <v>-1</v>
      </c>
      <c r="P91" s="118">
        <f>'MPG Payment'!AB92</f>
        <v>0.26146975634313141</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20070026</v>
      </c>
      <c r="C92" s="30" t="str">
        <f>'MPG Payment'!C93</f>
        <v>NINDRA</v>
      </c>
      <c r="D92" s="115" t="str">
        <f>'MPG Payment'!D93</f>
        <v>MPG</v>
      </c>
      <c r="E92" s="115" t="str">
        <f>'MPG Payment'!E93</f>
        <v>Direct</v>
      </c>
      <c r="F92" s="116"/>
      <c r="G92" s="97">
        <f>'MPG Payment'!F93/3</f>
        <v>250.58333333333326</v>
      </c>
      <c r="H92" s="117">
        <f>COUNTIF('Farmer Payment Calc'!D:D,'MPG Performance'!B92)</f>
        <v>30</v>
      </c>
      <c r="I92" s="186">
        <f t="shared" si="3"/>
        <v>1.1932539682539678</v>
      </c>
      <c r="J92" s="117">
        <v>14</v>
      </c>
      <c r="K92" s="117">
        <v>0</v>
      </c>
      <c r="L92" s="117" t="e">
        <f>'MPG Payment'!#REF!</f>
        <v>#REF!</v>
      </c>
      <c r="M92" s="117">
        <f>SUMIF('Farmer Payment Calc'!D:D,'MPG Performance'!B92,'Farmer Payment Calc'!Y:Y)</f>
        <v>634.54861089413555</v>
      </c>
      <c r="N92" s="117">
        <f>'MPG Payment'!P93</f>
        <v>0</v>
      </c>
      <c r="O92" s="118">
        <f t="shared" si="4"/>
        <v>-1</v>
      </c>
      <c r="P92" s="118">
        <f>'MPG Payment'!AB93</f>
        <v>4.0748039706693011E-3</v>
      </c>
      <c r="Q92" s="117">
        <f>'MPG Payment'!R93</f>
        <v>0</v>
      </c>
      <c r="R92" s="119">
        <v>0.47634054650532104</v>
      </c>
      <c r="S92" s="119">
        <v>1</v>
      </c>
      <c r="T92" s="119">
        <f t="shared" si="5"/>
        <v>-0.52365945349467902</v>
      </c>
    </row>
    <row r="93" spans="1:20" x14ac:dyDescent="0.25">
      <c r="A93" s="29" t="str">
        <f>'MPG Payment'!A94</f>
        <v>BMC Code :2007</v>
      </c>
      <c r="B93" s="29">
        <f>'MPG Payment'!B94</f>
        <v>20070027</v>
      </c>
      <c r="C93" s="30" t="str">
        <f>'MPG Payment'!C94</f>
        <v>BELGARA</v>
      </c>
      <c r="D93" s="115" t="str">
        <f>'MPG Payment'!D94</f>
        <v>VLC</v>
      </c>
      <c r="E93" s="115" t="str">
        <f>'MPG Payment'!E94</f>
        <v>Direct</v>
      </c>
      <c r="F93" s="116"/>
      <c r="G93" s="97">
        <f>'MPG Payment'!F94/3</f>
        <v>66.103333333333325</v>
      </c>
      <c r="H93" s="117">
        <f>COUNTIF('Farmer Payment Calc'!D:D,'MPG Performance'!B93)</f>
        <v>2</v>
      </c>
      <c r="I93" s="186">
        <f t="shared" si="3"/>
        <v>5.5086111111111107</v>
      </c>
      <c r="J93" s="117">
        <v>12</v>
      </c>
      <c r="K93" s="117">
        <v>0</v>
      </c>
      <c r="L93" s="117" t="e">
        <f>'MPG Payment'!#REF!</f>
        <v>#REF!</v>
      </c>
      <c r="M93" s="117">
        <f>SUMIF('Farmer Payment Calc'!D:D,'MPG Performance'!B93,'Farmer Payment Calc'!Y:Y)</f>
        <v>37.928116649809553</v>
      </c>
      <c r="N93" s="117">
        <f>'MPG Payment'!P94</f>
        <v>0</v>
      </c>
      <c r="O93" s="118">
        <f t="shared" si="4"/>
        <v>-1</v>
      </c>
      <c r="P93" s="118">
        <f>'MPG Payment'!AB94</f>
        <v>-1.8581871277582778E-3</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20080001</v>
      </c>
      <c r="C94" s="30" t="str">
        <f>'MPG Payment'!C95</f>
        <v>CHATTI BHANDRA</v>
      </c>
      <c r="D94" s="115" t="str">
        <f>'MPG Payment'!D95</f>
        <v>RMC</v>
      </c>
      <c r="E94" s="115" t="str">
        <f>'MPG Payment'!E95</f>
        <v>Direct</v>
      </c>
      <c r="F94" s="116"/>
      <c r="G94" s="97">
        <f>'MPG Payment'!F95/3</f>
        <v>775.82</v>
      </c>
      <c r="H94" s="117">
        <f>COUNTIF('Farmer Payment Calc'!D:D,'MPG Performance'!B94)</f>
        <v>7</v>
      </c>
      <c r="I94" s="186">
        <f t="shared" si="3"/>
        <v>15.833061224489796</v>
      </c>
      <c r="J94" s="117">
        <v>14</v>
      </c>
      <c r="K94" s="117">
        <v>0</v>
      </c>
      <c r="L94" s="117" t="e">
        <f>'MPG Payment'!#REF!</f>
        <v>#REF!</v>
      </c>
      <c r="M94" s="117">
        <f>SUMIF('Farmer Payment Calc'!D:D,'MPG Performance'!B94,'Farmer Payment Calc'!Y:Y)</f>
        <v>160.56119787167279</v>
      </c>
      <c r="N94" s="117">
        <f>'MPG Payment'!P95</f>
        <v>0</v>
      </c>
      <c r="O94" s="118">
        <f t="shared" si="4"/>
        <v>-1</v>
      </c>
      <c r="P94" s="118">
        <f>'MPG Payment'!AB95</f>
        <v>-1.8159975650140935E-4</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20080004</v>
      </c>
      <c r="C95" s="30" t="str">
        <f>'MPG Payment'!C96</f>
        <v>Guri</v>
      </c>
      <c r="D95" s="115" t="str">
        <f>'MPG Payment'!D96</f>
        <v>MPG</v>
      </c>
      <c r="E95" s="115" t="str">
        <f>'MPG Payment'!E96</f>
        <v>Indirect</v>
      </c>
      <c r="F95" s="116"/>
      <c r="G95" s="97">
        <f>'MPG Payment'!F96/3</f>
        <v>3.5400000000000005</v>
      </c>
      <c r="H95" s="117">
        <f>COUNTIF('Farmer Payment Calc'!D:D,'MPG Performance'!B95)</f>
        <v>0</v>
      </c>
      <c r="I95" s="186">
        <f t="shared" si="3"/>
        <v>0</v>
      </c>
      <c r="J95" s="117">
        <v>14</v>
      </c>
      <c r="K95" s="117">
        <v>0</v>
      </c>
      <c r="L95" s="117" t="e">
        <f>'MPG Payment'!#REF!</f>
        <v>#REF!</v>
      </c>
      <c r="M95" s="117">
        <f>SUMIF('Farmer Payment Calc'!D:D,'MPG Performance'!B95,'Farmer Payment Calc'!Y:Y)</f>
        <v>0</v>
      </c>
      <c r="N95" s="117">
        <f>'MPG Payment'!P96</f>
        <v>0</v>
      </c>
      <c r="O95" s="118">
        <f t="shared" si="4"/>
        <v>0</v>
      </c>
      <c r="P95" s="118">
        <f>'MPG Payment'!AB96</f>
        <v>-1</v>
      </c>
      <c r="Q95" s="117">
        <f>'MPG Payment'!R96</f>
        <v>0</v>
      </c>
      <c r="R95" s="119">
        <v>0</v>
      </c>
      <c r="S95" s="119">
        <v>1</v>
      </c>
      <c r="T95" s="119">
        <f t="shared" si="5"/>
        <v>-1</v>
      </c>
    </row>
    <row r="96" spans="1:20" x14ac:dyDescent="0.25">
      <c r="A96" s="29" t="str">
        <f>'MPG Payment'!A97</f>
        <v>BMC Code :2008</v>
      </c>
      <c r="B96" s="29">
        <f>'MPG Payment'!B97</f>
        <v>20080006</v>
      </c>
      <c r="C96" s="30" t="str">
        <f>'MPG Payment'!C97</f>
        <v>Chitri Ambatoli</v>
      </c>
      <c r="D96" s="115" t="str">
        <f>'MPG Payment'!D97</f>
        <v>MPG</v>
      </c>
      <c r="E96" s="115" t="str">
        <f>'MPG Payment'!E97</f>
        <v>Direct</v>
      </c>
      <c r="F96" s="116"/>
      <c r="G96" s="97">
        <f>'MPG Payment'!F97/3</f>
        <v>614.55999999999995</v>
      </c>
      <c r="H96" s="117">
        <f>COUNTIF('Farmer Payment Calc'!D:D,'MPG Performance'!B96)</f>
        <v>2</v>
      </c>
      <c r="I96" s="186">
        <f t="shared" si="3"/>
        <v>43.897142857142853</v>
      </c>
      <c r="J96" s="117">
        <v>14</v>
      </c>
      <c r="K96" s="117">
        <v>0</v>
      </c>
      <c r="L96" s="117" t="e">
        <f>'MPG Payment'!#REF!</f>
        <v>#REF!</v>
      </c>
      <c r="M96" s="117">
        <f>SUMIF('Farmer Payment Calc'!D:D,'MPG Performance'!B96,'Farmer Payment Calc'!Y:Y)</f>
        <v>28.320938118223093</v>
      </c>
      <c r="N96" s="117">
        <f>'MPG Payment'!P97</f>
        <v>0</v>
      </c>
      <c r="O96" s="118">
        <f t="shared" si="4"/>
        <v>-1</v>
      </c>
      <c r="P96" s="118">
        <f>'MPG Payment'!AB97</f>
        <v>-5.9188064520696634E-4</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20080007</v>
      </c>
      <c r="C97" s="30" t="str">
        <f>'MPG Payment'!C98</f>
        <v>Rampur</v>
      </c>
      <c r="D97" s="115" t="str">
        <f>'MPG Payment'!D98</f>
        <v>MPG</v>
      </c>
      <c r="E97" s="115" t="str">
        <f>'MPG Payment'!E98</f>
        <v>Direct</v>
      </c>
      <c r="F97" s="116"/>
      <c r="G97" s="97">
        <f>'MPG Payment'!F98/3</f>
        <v>1051.1266666666668</v>
      </c>
      <c r="H97" s="117">
        <f>COUNTIF('Farmer Payment Calc'!D:D,'MPG Performance'!B97)</f>
        <v>52</v>
      </c>
      <c r="I97" s="186">
        <f t="shared" si="3"/>
        <v>2.8877106227106233</v>
      </c>
      <c r="J97" s="117">
        <v>14</v>
      </c>
      <c r="K97" s="117">
        <v>0</v>
      </c>
      <c r="L97" s="117" t="e">
        <f>'MPG Payment'!#REF!</f>
        <v>#REF!</v>
      </c>
      <c r="M97" s="117">
        <f>SUMIF('Farmer Payment Calc'!D:D,'MPG Performance'!B97,'Farmer Payment Calc'!Y:Y)</f>
        <v>1107.3522521695741</v>
      </c>
      <c r="N97" s="117">
        <f>'MPG Payment'!P98</f>
        <v>0</v>
      </c>
      <c r="O97" s="118">
        <f t="shared" si="4"/>
        <v>-1</v>
      </c>
      <c r="P97" s="118">
        <f>'MPG Payment'!AB98</f>
        <v>5.8988279292339412E-3</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20080008</v>
      </c>
      <c r="C98" s="30" t="str">
        <f>'MPG Payment'!C99</f>
        <v>Ningni</v>
      </c>
      <c r="D98" s="115" t="str">
        <f>'MPG Payment'!D99</f>
        <v>MPG</v>
      </c>
      <c r="E98" s="115" t="str">
        <f>'MPG Payment'!E99</f>
        <v>Direct</v>
      </c>
      <c r="F98" s="116"/>
      <c r="G98" s="97">
        <f>'MPG Payment'!F99/3</f>
        <v>166.87666666666667</v>
      </c>
      <c r="H98" s="117">
        <f>COUNTIF('Farmer Payment Calc'!D:D,'MPG Performance'!B98)</f>
        <v>1</v>
      </c>
      <c r="I98" s="186">
        <f t="shared" si="3"/>
        <v>23.839523809523808</v>
      </c>
      <c r="J98" s="117">
        <v>14</v>
      </c>
      <c r="K98" s="117">
        <v>0</v>
      </c>
      <c r="L98" s="117" t="e">
        <f>'MPG Payment'!#REF!</f>
        <v>#REF!</v>
      </c>
      <c r="M98" s="117">
        <f>SUMIF('Farmer Payment Calc'!D:D,'MPG Performance'!B98,'Farmer Payment Calc'!Y:Y)</f>
        <v>24.229135792906646</v>
      </c>
      <c r="N98" s="117">
        <f>'MPG Payment'!P99</f>
        <v>0</v>
      </c>
      <c r="O98" s="118">
        <f t="shared" si="4"/>
        <v>-1</v>
      </c>
      <c r="P98" s="118">
        <f>'MPG Payment'!AB99</f>
        <v>-1.8265826464748303E-3</v>
      </c>
      <c r="Q98" s="117">
        <f>'MPG Payment'!R99</f>
        <v>0</v>
      </c>
      <c r="R98" s="119">
        <v>0.83457032817138743</v>
      </c>
      <c r="S98" s="119">
        <v>1</v>
      </c>
      <c r="T98" s="119">
        <f t="shared" si="5"/>
        <v>-0.16542967182861257</v>
      </c>
    </row>
    <row r="99" spans="1:20" x14ac:dyDescent="0.25">
      <c r="A99" s="29" t="str">
        <f>'MPG Payment'!A100</f>
        <v>BMC Code :2008</v>
      </c>
      <c r="B99" s="29">
        <f>'MPG Payment'!B100</f>
        <v>20080009</v>
      </c>
      <c r="C99" s="30" t="str">
        <f>'MPG Payment'!C100</f>
        <v>MASHMANO</v>
      </c>
      <c r="D99" s="115" t="str">
        <f>'MPG Payment'!D100</f>
        <v>MPG</v>
      </c>
      <c r="E99" s="115" t="str">
        <f>'MPG Payment'!E100</f>
        <v>Direct</v>
      </c>
      <c r="F99" s="116"/>
      <c r="G99" s="97">
        <f>'MPG Payment'!F100/3</f>
        <v>143.76333333333335</v>
      </c>
      <c r="H99" s="117">
        <f>COUNTIF('Farmer Payment Calc'!D:D,'MPG Performance'!B99)</f>
        <v>4</v>
      </c>
      <c r="I99" s="186">
        <f t="shared" si="3"/>
        <v>5.1344047619047624</v>
      </c>
      <c r="J99" s="117">
        <v>14</v>
      </c>
      <c r="K99" s="117">
        <v>0</v>
      </c>
      <c r="L99" s="117" t="e">
        <f>'MPG Payment'!#REF!</f>
        <v>#REF!</v>
      </c>
      <c r="M99" s="117">
        <f>SUMIF('Farmer Payment Calc'!D:D,'MPG Performance'!B99,'Farmer Payment Calc'!Y:Y)</f>
        <v>64.971099444599375</v>
      </c>
      <c r="N99" s="117">
        <f>'MPG Payment'!P100</f>
        <v>0</v>
      </c>
      <c r="O99" s="118">
        <f t="shared" si="4"/>
        <v>-1</v>
      </c>
      <c r="P99" s="118">
        <f>'MPG Payment'!AB100</f>
        <v>-5.6760120355744698E-3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20080010</v>
      </c>
      <c r="C100" s="30" t="str">
        <f>'MPG Payment'!C101</f>
        <v>PAHARKESA</v>
      </c>
      <c r="D100" s="115" t="str">
        <f>'MPG Payment'!D101</f>
        <v>MPG</v>
      </c>
      <c r="E100" s="115" t="str">
        <f>'MPG Payment'!E101</f>
        <v>Direct</v>
      </c>
      <c r="F100" s="116"/>
      <c r="G100" s="97">
        <f>'MPG Payment'!F101/3</f>
        <v>286.7</v>
      </c>
      <c r="H100" s="117">
        <f>COUNTIF('Farmer Payment Calc'!D:D,'MPG Performance'!B100)</f>
        <v>20</v>
      </c>
      <c r="I100" s="186">
        <f t="shared" si="3"/>
        <v>2.0478571428571426</v>
      </c>
      <c r="J100" s="117">
        <v>14</v>
      </c>
      <c r="K100" s="117">
        <v>0</v>
      </c>
      <c r="L100" s="117" t="e">
        <f>'MPG Payment'!#REF!</f>
        <v>#REF!</v>
      </c>
      <c r="M100" s="117">
        <f>SUMIF('Farmer Payment Calc'!D:D,'MPG Performance'!B100,'Farmer Payment Calc'!Y:Y)</f>
        <v>320.02898399927096</v>
      </c>
      <c r="N100" s="117">
        <f>'MPG Payment'!P101</f>
        <v>0</v>
      </c>
      <c r="O100" s="118">
        <f t="shared" si="4"/>
        <v>-1</v>
      </c>
      <c r="P100" s="118">
        <f>'MPG Payment'!AB101</f>
        <v>3.1662593172650473E-2</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20080014</v>
      </c>
      <c r="C101" s="30" t="str">
        <f>'MPG Payment'!C102</f>
        <v>BHUJANIYA</v>
      </c>
      <c r="D101" s="115" t="str">
        <f>'MPG Payment'!D102</f>
        <v>MPG</v>
      </c>
      <c r="E101" s="115" t="str">
        <f>'MPG Payment'!E102</f>
        <v>Indirect</v>
      </c>
      <c r="F101" s="116"/>
      <c r="G101" s="97">
        <f>'MPG Payment'!F102/3</f>
        <v>242.91333333333338</v>
      </c>
      <c r="H101" s="117">
        <f>COUNTIF('Farmer Payment Calc'!D:D,'MPG Performance'!B101)</f>
        <v>0</v>
      </c>
      <c r="I101" s="186">
        <f t="shared" si="3"/>
        <v>0</v>
      </c>
      <c r="J101" s="117">
        <v>13</v>
      </c>
      <c r="K101" s="117">
        <v>0</v>
      </c>
      <c r="L101" s="117" t="e">
        <f>'MPG Payment'!#REF!</f>
        <v>#REF!</v>
      </c>
      <c r="M101" s="117">
        <f>SUMIF('Farmer Payment Calc'!D:D,'MPG Performance'!B101,'Farmer Payment Calc'!Y:Y)</f>
        <v>0</v>
      </c>
      <c r="N101" s="117">
        <f>'MPG Payment'!P102</f>
        <v>0</v>
      </c>
      <c r="O101" s="118">
        <f t="shared" si="4"/>
        <v>0</v>
      </c>
      <c r="P101" s="118">
        <f>'MPG Payment'!AB102</f>
        <v>-1</v>
      </c>
      <c r="Q101" s="117">
        <f>'MPG Payment'!R102</f>
        <v>0</v>
      </c>
      <c r="R101" s="119">
        <v>0.83137794319928793</v>
      </c>
      <c r="S101" s="119">
        <v>1</v>
      </c>
      <c r="T101" s="119">
        <f t="shared" si="5"/>
        <v>-0.16862205680071207</v>
      </c>
    </row>
    <row r="102" spans="1:20" x14ac:dyDescent="0.25">
      <c r="A102" s="29" t="str">
        <f>'MPG Payment'!A103</f>
        <v>BMC Code :2008</v>
      </c>
      <c r="B102" s="29">
        <f>'MPG Payment'!B103</f>
        <v>20080018</v>
      </c>
      <c r="C102" s="30" t="str">
        <f>'MPG Payment'!C103</f>
        <v>SITHIO</v>
      </c>
      <c r="D102" s="115" t="str">
        <f>'MPG Payment'!D103</f>
        <v>VLC</v>
      </c>
      <c r="E102" s="115" t="str">
        <f>'MPG Payment'!E103</f>
        <v>Indirect</v>
      </c>
      <c r="F102" s="116"/>
      <c r="G102" s="97">
        <f>'MPG Payment'!F103/3</f>
        <v>27.946666666666669</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20080026</v>
      </c>
      <c r="C103" s="30" t="str">
        <f>'MPG Payment'!C104</f>
        <v>CHHARDA</v>
      </c>
      <c r="D103" s="115" t="str">
        <f>'MPG Payment'!D104</f>
        <v>MPG</v>
      </c>
      <c r="E103" s="115" t="str">
        <f>'MPG Payment'!E104</f>
        <v>Direct</v>
      </c>
      <c r="F103" s="116"/>
      <c r="G103" s="97">
        <f>'MPG Payment'!F104/3</f>
        <v>175.25333333333333</v>
      </c>
      <c r="H103" s="117">
        <f>COUNTIF('Farmer Payment Calc'!D:D,'MPG Performance'!B103)</f>
        <v>5</v>
      </c>
      <c r="I103" s="186">
        <f t="shared" si="3"/>
        <v>5.0072380952380957</v>
      </c>
      <c r="J103" s="117">
        <v>14</v>
      </c>
      <c r="K103" s="117">
        <v>0</v>
      </c>
      <c r="L103" s="117" t="e">
        <f>'MPG Payment'!#REF!</f>
        <v>#REF!</v>
      </c>
      <c r="M103" s="117">
        <f>SUMIF('Farmer Payment Calc'!D:D,'MPG Performance'!B103,'Farmer Payment Calc'!Y:Y)</f>
        <v>103.73085845105791</v>
      </c>
      <c r="N103" s="117">
        <f>'MPG Payment'!P104</f>
        <v>0</v>
      </c>
      <c r="O103" s="118">
        <f t="shared" si="4"/>
        <v>-1</v>
      </c>
      <c r="P103" s="118">
        <f>'MPG Payment'!AB104</f>
        <v>0.24099098048057488</v>
      </c>
      <c r="Q103" s="117">
        <f>'MPG Payment'!R104</f>
        <v>0</v>
      </c>
      <c r="R103" s="119">
        <v>0</v>
      </c>
      <c r="S103" s="119">
        <v>0.57799671592775037</v>
      </c>
      <c r="T103" s="119">
        <f t="shared" si="5"/>
        <v>-0.57799671592775037</v>
      </c>
    </row>
    <row r="104" spans="1:20" x14ac:dyDescent="0.25">
      <c r="A104" s="29" t="str">
        <f>'MPG Payment'!A105</f>
        <v>BMC Code :2008</v>
      </c>
      <c r="B104" s="29">
        <f>'MPG Payment'!B105</f>
        <v>20080027</v>
      </c>
      <c r="C104" s="30" t="str">
        <f>'MPG Payment'!C105</f>
        <v>NADI NAGRA 2</v>
      </c>
      <c r="D104" s="115" t="str">
        <f>'MPG Payment'!D105</f>
        <v>MPG</v>
      </c>
      <c r="E104" s="115" t="str">
        <f>'MPG Payment'!E105</f>
        <v>Direct</v>
      </c>
      <c r="F104" s="116"/>
      <c r="G104" s="97">
        <f>'MPG Payment'!F105/3</f>
        <v>168.42666666666665</v>
      </c>
      <c r="H104" s="117">
        <f>COUNTIF('Farmer Payment Calc'!D:D,'MPG Performance'!B104)</f>
        <v>12</v>
      </c>
      <c r="I104" s="186">
        <f t="shared" si="3"/>
        <v>4.0101587301587296</v>
      </c>
      <c r="J104" s="117">
        <v>7</v>
      </c>
      <c r="K104" s="117">
        <v>0</v>
      </c>
      <c r="L104" s="117" t="e">
        <f>'MPG Payment'!#REF!</f>
        <v>#REF!</v>
      </c>
      <c r="M104" s="117">
        <f>SUMIF('Farmer Payment Calc'!D:D,'MPG Performance'!B104,'Farmer Payment Calc'!Y:Y)</f>
        <v>274.34887945215752</v>
      </c>
      <c r="N104" s="117">
        <f>'MPG Payment'!P105</f>
        <v>0</v>
      </c>
      <c r="O104" s="118">
        <f t="shared" si="4"/>
        <v>-1</v>
      </c>
      <c r="P104" s="118">
        <f>'MPG Payment'!AB105</f>
        <v>-2.1414040821062137E-3</v>
      </c>
      <c r="Q104" s="117">
        <f>'MPG Payment'!R105</f>
        <v>0</v>
      </c>
      <c r="R104" s="119">
        <v>0</v>
      </c>
      <c r="S104" s="119">
        <v>1</v>
      </c>
      <c r="T104" s="119">
        <f t="shared" si="5"/>
        <v>-1</v>
      </c>
    </row>
    <row r="105" spans="1:20" x14ac:dyDescent="0.25">
      <c r="A105" s="29" t="str">
        <f>'MPG Payment'!A106</f>
        <v>BMC Code :2008</v>
      </c>
      <c r="B105" s="29">
        <f>'MPG Payment'!B106</f>
        <v>20080028</v>
      </c>
      <c r="C105" s="30" t="str">
        <f>'MPG Payment'!C106</f>
        <v>BASRI NAGRA</v>
      </c>
      <c r="D105" s="115" t="str">
        <f>'MPG Payment'!D106</f>
        <v>MPG</v>
      </c>
      <c r="E105" s="115" t="str">
        <f>'MPG Payment'!E106</f>
        <v>Direct</v>
      </c>
      <c r="F105" s="116"/>
      <c r="G105" s="97">
        <f>'MPG Payment'!F106/3</f>
        <v>134.93333333333331</v>
      </c>
      <c r="H105" s="117">
        <f>COUNTIF('Farmer Payment Calc'!D:D,'MPG Performance'!B105)</f>
        <v>9</v>
      </c>
      <c r="I105" s="186">
        <f t="shared" si="3"/>
        <v>4.2835978835978823</v>
      </c>
      <c r="J105" s="117">
        <v>7</v>
      </c>
      <c r="K105" s="117">
        <v>0</v>
      </c>
      <c r="L105" s="117" t="e">
        <f>'MPG Payment'!#REF!</f>
        <v>#REF!</v>
      </c>
      <c r="M105" s="117">
        <f>SUMIF('Farmer Payment Calc'!D:D,'MPG Performance'!B105,'Farmer Payment Calc'!Y:Y)</f>
        <v>193.19442034291885</v>
      </c>
      <c r="N105" s="117">
        <f>'MPG Payment'!P106</f>
        <v>0</v>
      </c>
      <c r="O105" s="118">
        <f t="shared" si="4"/>
        <v>-1</v>
      </c>
      <c r="P105" s="118">
        <f>'MPG Payment'!AB106</f>
        <v>9.2597529017235669E-2</v>
      </c>
      <c r="Q105" s="117">
        <f>'MPG Payment'!R106</f>
        <v>0</v>
      </c>
      <c r="R105" s="119">
        <v>0</v>
      </c>
      <c r="S105" s="119">
        <v>0.85108391092759172</v>
      </c>
      <c r="T105" s="119">
        <f t="shared" si="5"/>
        <v>-0.85108391092759172</v>
      </c>
    </row>
    <row r="106" spans="1:20" x14ac:dyDescent="0.25">
      <c r="A106" s="29" t="str">
        <f>'MPG Payment'!A107</f>
        <v>BMC Code :2008</v>
      </c>
      <c r="B106" s="29">
        <f>'MPG Payment'!B107</f>
        <v>20080030</v>
      </c>
      <c r="C106" s="30" t="str">
        <f>'MPG Payment'!C107</f>
        <v>SORANDA</v>
      </c>
      <c r="D106" s="115" t="str">
        <f>'MPG Payment'!D107</f>
        <v>MPG</v>
      </c>
      <c r="E106" s="115" t="str">
        <f>'MPG Payment'!E107</f>
        <v>Direct</v>
      </c>
      <c r="F106" s="116"/>
      <c r="G106" s="97">
        <f>'MPG Payment'!F107/3</f>
        <v>110.26333333333332</v>
      </c>
      <c r="H106" s="117">
        <f>COUNTIF('Farmer Payment Calc'!D:D,'MPG Performance'!B106)</f>
        <v>2</v>
      </c>
      <c r="I106" s="186">
        <f t="shared" si="3"/>
        <v>7.8759523809523797</v>
      </c>
      <c r="J106" s="117">
        <v>14</v>
      </c>
      <c r="K106" s="117">
        <v>0</v>
      </c>
      <c r="L106" s="117" t="e">
        <f>'MPG Payment'!#REF!</f>
        <v>#REF!</v>
      </c>
      <c r="M106" s="117">
        <f>SUMIF('Farmer Payment Calc'!D:D,'MPG Performance'!B106,'Farmer Payment Calc'!Y:Y)</f>
        <v>30.982208289887343</v>
      </c>
      <c r="N106" s="117">
        <f>'MPG Payment'!P107</f>
        <v>0</v>
      </c>
      <c r="O106" s="118">
        <f t="shared" si="4"/>
        <v>-1</v>
      </c>
      <c r="P106" s="118">
        <f>'MPG Payment'!AB107</f>
        <v>3.1533923088969656E-2</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20080034</v>
      </c>
      <c r="C107" s="30" t="str">
        <f>'MPG Payment'!C108</f>
        <v>ITTA BARHI CHOWK</v>
      </c>
      <c r="D107" s="115" t="str">
        <f>'MPG Payment'!D108</f>
        <v>MPG</v>
      </c>
      <c r="E107" s="115" t="str">
        <f>'MPG Payment'!E108</f>
        <v>Indirect</v>
      </c>
      <c r="F107" s="116"/>
      <c r="G107" s="97">
        <f>'MPG Payment'!F108/3</f>
        <v>381.93333333333339</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f>'MPG Payment'!AB108</f>
        <v>-1</v>
      </c>
      <c r="Q107" s="117">
        <f>'MPG Payment'!R108</f>
        <v>0</v>
      </c>
      <c r="R107" s="119">
        <v>0</v>
      </c>
      <c r="S107" s="119">
        <v>0</v>
      </c>
      <c r="T107" s="119">
        <f t="shared" si="5"/>
        <v>0</v>
      </c>
    </row>
    <row r="108" spans="1:20" x14ac:dyDescent="0.25">
      <c r="A108" s="29" t="str">
        <f>'MPG Payment'!A109</f>
        <v>BMC Code :2008</v>
      </c>
      <c r="B108" s="29">
        <f>'MPG Payment'!B109</f>
        <v>20080036</v>
      </c>
      <c r="C108" s="30" t="str">
        <f>'MPG Payment'!C109</f>
        <v>MUNDO 2</v>
      </c>
      <c r="D108" s="115" t="str">
        <f>'MPG Payment'!D109</f>
        <v>VLC</v>
      </c>
      <c r="E108" s="115" t="str">
        <f>'MPG Payment'!E109</f>
        <v>Indirect</v>
      </c>
      <c r="F108" s="116"/>
      <c r="G108" s="97">
        <f>'MPG Payment'!F109/3</f>
        <v>44.146666666666668</v>
      </c>
      <c r="H108" s="117">
        <f>COUNTIF('Farmer Payment Calc'!D:D,'MPG Performance'!B108)</f>
        <v>0</v>
      </c>
      <c r="I108" s="186">
        <f t="shared" si="3"/>
        <v>0</v>
      </c>
      <c r="J108" s="117">
        <v>7</v>
      </c>
      <c r="K108" s="117">
        <v>0</v>
      </c>
      <c r="L108" s="117" t="e">
        <f>'MPG Payment'!#REF!</f>
        <v>#REF!</v>
      </c>
      <c r="M108" s="117">
        <f>SUMIF('Farmer Payment Calc'!D:D,'MPG Performance'!B108,'Farmer Payment Calc'!Y:Y)</f>
        <v>0</v>
      </c>
      <c r="N108" s="117">
        <f>'MPG Payment'!P109</f>
        <v>0</v>
      </c>
      <c r="O108" s="118">
        <f t="shared" si="4"/>
        <v>0</v>
      </c>
      <c r="P108" s="118">
        <f>'MPG Payment'!AB109</f>
        <v>-1</v>
      </c>
      <c r="Q108" s="117">
        <f>'MPG Payment'!R109</f>
        <v>0</v>
      </c>
      <c r="R108" s="119">
        <v>0</v>
      </c>
      <c r="S108" s="119">
        <v>0.55426008968609874</v>
      </c>
      <c r="T108" s="119">
        <f t="shared" si="5"/>
        <v>-0.55426008968609874</v>
      </c>
    </row>
    <row r="109" spans="1:20" x14ac:dyDescent="0.25">
      <c r="A109" s="29" t="str">
        <f>'MPG Payment'!A110</f>
        <v>BMC Code :2008</v>
      </c>
      <c r="B109" s="29">
        <f>'MPG Payment'!B110</f>
        <v>20080039</v>
      </c>
      <c r="C109" s="30" t="str">
        <f>'MPG Payment'!C110</f>
        <v>LONGA</v>
      </c>
      <c r="D109" s="115" t="str">
        <f>'MPG Payment'!D110</f>
        <v>MPG</v>
      </c>
      <c r="E109" s="115" t="str">
        <f>'MPG Payment'!E110</f>
        <v>Direct</v>
      </c>
      <c r="F109" s="116"/>
      <c r="G109" s="97">
        <f>'MPG Payment'!F110/3</f>
        <v>151.72666666666666</v>
      </c>
      <c r="H109" s="117">
        <f>COUNTIF('Farmer Payment Calc'!D:D,'MPG Performance'!B109)</f>
        <v>5</v>
      </c>
      <c r="I109" s="186">
        <f t="shared" si="3"/>
        <v>8.6700952380952376</v>
      </c>
      <c r="J109" s="117">
        <v>7</v>
      </c>
      <c r="K109" s="117">
        <v>0</v>
      </c>
      <c r="L109" s="117" t="e">
        <f>'MPG Payment'!#REF!</f>
        <v>#REF!</v>
      </c>
      <c r="M109" s="117">
        <f>SUMIF('Farmer Payment Calc'!D:D,'MPG Performance'!B109,'Farmer Payment Calc'!Y:Y)</f>
        <v>82.260069106737717</v>
      </c>
      <c r="N109" s="117">
        <f>'MPG Payment'!P110</f>
        <v>0</v>
      </c>
      <c r="O109" s="118">
        <f t="shared" si="4"/>
        <v>-1</v>
      </c>
      <c r="P109" s="118">
        <f>'MPG Payment'!AB110</f>
        <v>3.3453697415730906E-2</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20080041</v>
      </c>
      <c r="C110" s="30" t="str">
        <f>'MPG Payment'!C111</f>
        <v>KACHMACHI</v>
      </c>
      <c r="D110" s="115" t="str">
        <f>'MPG Payment'!D111</f>
        <v>MPG</v>
      </c>
      <c r="E110" s="115" t="str">
        <f>'MPG Payment'!E111</f>
        <v>Direct</v>
      </c>
      <c r="F110" s="116"/>
      <c r="G110" s="97">
        <f>'MPG Payment'!F111/3</f>
        <v>133.71333333333334</v>
      </c>
      <c r="H110" s="117">
        <f>COUNTIF('Farmer Payment Calc'!D:D,'MPG Performance'!B110)</f>
        <v>11</v>
      </c>
      <c r="I110" s="186">
        <f t="shared" si="3"/>
        <v>3.4730735930735932</v>
      </c>
      <c r="J110" s="117">
        <v>7</v>
      </c>
      <c r="K110" s="117">
        <v>0</v>
      </c>
      <c r="L110" s="117" t="e">
        <f>'MPG Payment'!#REF!</f>
        <v>#REF!</v>
      </c>
      <c r="M110" s="117">
        <f>SUMIF('Farmer Payment Calc'!D:D,'MPG Performance'!B110,'Farmer Payment Calc'!Y:Y)</f>
        <v>230.39978205174427</v>
      </c>
      <c r="N110" s="117">
        <f>'MPG Payment'!P111</f>
        <v>0</v>
      </c>
      <c r="O110" s="118">
        <f t="shared" si="4"/>
        <v>-1</v>
      </c>
      <c r="P110" s="118">
        <f>'MPG Payment'!AB111</f>
        <v>0.51454688888290578</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20080043</v>
      </c>
      <c r="C111" s="30" t="str">
        <f>'MPG Payment'!C112</f>
        <v>JATARGARI</v>
      </c>
      <c r="D111" s="115" t="str">
        <f>'MPG Payment'!D112</f>
        <v>MPG</v>
      </c>
      <c r="E111" s="115" t="str">
        <f>'MPG Payment'!E112</f>
        <v>Direct</v>
      </c>
      <c r="F111" s="116"/>
      <c r="G111" s="97">
        <f>'MPG Payment'!F112/3</f>
        <v>162.80999999999997</v>
      </c>
      <c r="H111" s="117">
        <f>COUNTIF('Farmer Payment Calc'!D:D,'MPG Performance'!B111)</f>
        <v>6</v>
      </c>
      <c r="I111" s="186">
        <f t="shared" si="3"/>
        <v>3.8764285714285709</v>
      </c>
      <c r="J111" s="117">
        <v>14</v>
      </c>
      <c r="K111" s="117">
        <v>0</v>
      </c>
      <c r="L111" s="117" t="e">
        <f>'MPG Payment'!#REF!</f>
        <v>#REF!</v>
      </c>
      <c r="M111" s="117">
        <f>SUMIF('Farmer Payment Calc'!D:D,'MPG Performance'!B111,'Farmer Payment Calc'!Y:Y)</f>
        <v>92.141012741043525</v>
      </c>
      <c r="N111" s="117">
        <f>'MPG Payment'!P112</f>
        <v>0</v>
      </c>
      <c r="O111" s="118">
        <f t="shared" si="4"/>
        <v>-1</v>
      </c>
      <c r="P111" s="118">
        <f>'MPG Payment'!AB112</f>
        <v>3.37359337546514E-2</v>
      </c>
      <c r="Q111" s="117">
        <f>'MPG Payment'!R112</f>
        <v>0</v>
      </c>
      <c r="R111" s="119">
        <v>0</v>
      </c>
      <c r="S111" s="119">
        <v>1</v>
      </c>
      <c r="T111" s="119">
        <f t="shared" si="5"/>
        <v>-1</v>
      </c>
    </row>
    <row r="112" spans="1:20" x14ac:dyDescent="0.25">
      <c r="A112" s="29" t="str">
        <f>'MPG Payment'!A113</f>
        <v>BMC Code :2008</v>
      </c>
      <c r="B112" s="29">
        <f>'MPG Payment'!B113</f>
        <v>20080047</v>
      </c>
      <c r="C112" s="30" t="str">
        <f>'MPG Payment'!C113</f>
        <v>PAHARKESHA 2</v>
      </c>
      <c r="D112" s="115" t="str">
        <f>'MPG Payment'!D113</f>
        <v>VLC</v>
      </c>
      <c r="E112" s="115" t="str">
        <f>'MPG Payment'!E113</f>
        <v>Indirect</v>
      </c>
      <c r="F112" s="116"/>
      <c r="G112" s="97">
        <f>'MPG Payment'!F113/3</f>
        <v>83.926666666666662</v>
      </c>
      <c r="H112" s="117">
        <f>COUNTIF('Farmer Payment Calc'!D:D,'MPG Performance'!B112)</f>
        <v>1</v>
      </c>
      <c r="I112" s="186">
        <f t="shared" si="3"/>
        <v>27.975555555555555</v>
      </c>
      <c r="J112" s="117">
        <v>6</v>
      </c>
      <c r="K112" s="117">
        <v>0</v>
      </c>
      <c r="L112" s="117" t="e">
        <f>'MPG Payment'!#REF!</f>
        <v>#REF!</v>
      </c>
      <c r="M112" s="117">
        <f>SUMIF('Farmer Payment Calc'!D:D,'MPG Performance'!B112,'Farmer Payment Calc'!Y:Y)</f>
        <v>6.2319002184577661</v>
      </c>
      <c r="N112" s="117">
        <f>'MPG Payment'!P113</f>
        <v>0</v>
      </c>
      <c r="O112" s="118">
        <f t="shared" si="4"/>
        <v>-1</v>
      </c>
      <c r="P112" s="118">
        <f>'MPG Payment'!AB113</f>
        <v>-3.264831932502777E-3</v>
      </c>
      <c r="Q112" s="117">
        <f>'MPG Payment'!R113</f>
        <v>0</v>
      </c>
      <c r="R112" s="119">
        <v>0</v>
      </c>
      <c r="S112" s="119">
        <v>0</v>
      </c>
      <c r="T112" s="119">
        <f t="shared" si="5"/>
        <v>0</v>
      </c>
    </row>
    <row r="113" spans="1:20" x14ac:dyDescent="0.25">
      <c r="A113" s="29" t="str">
        <f>'MPG Payment'!A114</f>
        <v>BMC Code :2008</v>
      </c>
      <c r="B113" s="29">
        <f>'MPG Payment'!B114</f>
        <v>20080050</v>
      </c>
      <c r="C113" s="30" t="str">
        <f>'MPG Payment'!C114</f>
        <v>KACHMACHI 2</v>
      </c>
      <c r="D113" s="115" t="str">
        <f>'MPG Payment'!D114</f>
        <v>MPG</v>
      </c>
      <c r="E113" s="115" t="str">
        <f>'MPG Payment'!E114</f>
        <v>Direct</v>
      </c>
      <c r="F113" s="116"/>
      <c r="G113" s="97">
        <f>'MPG Payment'!F114/3</f>
        <v>94.606666666666669</v>
      </c>
      <c r="H113" s="117">
        <f>COUNTIF('Farmer Payment Calc'!D:D,'MPG Performance'!B113)</f>
        <v>8</v>
      </c>
      <c r="I113" s="186">
        <f t="shared" si="3"/>
        <v>1.6894047619047619</v>
      </c>
      <c r="J113" s="117">
        <v>14</v>
      </c>
      <c r="K113" s="117">
        <v>0</v>
      </c>
      <c r="L113" s="117" t="e">
        <f>'MPG Payment'!#REF!</f>
        <v>#REF!</v>
      </c>
      <c r="M113" s="117">
        <f>SUMIF('Farmer Payment Calc'!D:D,'MPG Performance'!B113,'Farmer Payment Calc'!Y:Y)</f>
        <v>133.07914077150463</v>
      </c>
      <c r="N113" s="117">
        <f>'MPG Payment'!P114</f>
        <v>0</v>
      </c>
      <c r="O113" s="118">
        <f t="shared" si="4"/>
        <v>-1</v>
      </c>
      <c r="P113" s="118">
        <f>'MPG Payment'!AB114</f>
        <v>-5.3567061320758608E-3</v>
      </c>
      <c r="Q113" s="117">
        <f>'MPG Payment'!R114</f>
        <v>0</v>
      </c>
      <c r="R113" s="119">
        <v>0.96104746082090886</v>
      </c>
      <c r="S113" s="119">
        <v>0.96104746082090886</v>
      </c>
      <c r="T113" s="119">
        <f t="shared" si="5"/>
        <v>0</v>
      </c>
    </row>
    <row r="114" spans="1:20" x14ac:dyDescent="0.25">
      <c r="A114" s="29" t="str">
        <f>'MPG Payment'!A120</f>
        <v>BMC Code :2009</v>
      </c>
      <c r="B114" s="29">
        <f>'MPG Payment'!B120</f>
        <v>20090013</v>
      </c>
      <c r="C114" s="30" t="str">
        <f>'MPG Payment'!C120</f>
        <v>LUNDRI 1</v>
      </c>
      <c r="D114" s="115" t="str">
        <f>'MPG Payment'!D120</f>
        <v>MPG</v>
      </c>
      <c r="E114" s="115" t="str">
        <f>'MPG Payment'!E120</f>
        <v>Direct</v>
      </c>
      <c r="F114" s="116"/>
      <c r="G114" s="97">
        <f>'MPG Payment'!F120/3</f>
        <v>233.84000000000003</v>
      </c>
      <c r="H114" s="117">
        <f>COUNTIF('Farmer Payment Calc'!D:D,'MPG Performance'!B114)</f>
        <v>8</v>
      </c>
      <c r="I114" s="186">
        <f t="shared" si="3"/>
        <v>4.1757142857142862</v>
      </c>
      <c r="J114" s="117">
        <v>14</v>
      </c>
      <c r="K114" s="117">
        <v>0</v>
      </c>
      <c r="L114" s="117" t="e">
        <f>'MPG Payment'!#REF!</f>
        <v>#REF!</v>
      </c>
      <c r="M114" s="117">
        <f>SUMIF('Farmer Payment Calc'!D:D,'MPG Performance'!B114,'Farmer Payment Calc'!Y:Y)</f>
        <v>126.94689968000745</v>
      </c>
      <c r="N114" s="117">
        <f>'MPG Payment'!P120</f>
        <v>0</v>
      </c>
      <c r="O114" s="118">
        <f t="shared" si="4"/>
        <v>-1</v>
      </c>
      <c r="P114" s="118">
        <f>'MPG Payment'!AB120</f>
        <v>2.351656822160925E-2</v>
      </c>
      <c r="Q114" s="117">
        <f>'MPG Payment'!R120</f>
        <v>0</v>
      </c>
      <c r="R114" s="119">
        <v>0.91697901923884473</v>
      </c>
      <c r="S114" s="119">
        <v>1</v>
      </c>
      <c r="T114" s="119">
        <f t="shared" si="5"/>
        <v>-8.3020980761155272E-2</v>
      </c>
    </row>
    <row r="115" spans="1:20" x14ac:dyDescent="0.25">
      <c r="A115" s="29" t="e">
        <f>'MPG Payment'!#REF!</f>
        <v>#REF!</v>
      </c>
      <c r="B115" s="29" t="e">
        <f>'MPG Payment'!#REF!</f>
        <v>#REF!</v>
      </c>
      <c r="C115" s="30" t="e">
        <f>'MPG Payment'!#REF!</f>
        <v>#REF!</v>
      </c>
      <c r="D115" s="115" t="e">
        <f>'MPG Payment'!#REF!</f>
        <v>#REF!</v>
      </c>
      <c r="E115" s="115" t="e">
        <f>'MPG Payment'!#REF!</f>
        <v>#REF!</v>
      </c>
      <c r="F115" s="116"/>
      <c r="G115" s="97" t="e">
        <f>'MPG Payment'!#REF!/3</f>
        <v>#REF!</v>
      </c>
      <c r="H115" s="117">
        <f>COUNTIF('Farmer Payment Calc'!D:D,'MPG Performance'!B115)</f>
        <v>0</v>
      </c>
      <c r="I115" s="186">
        <f t="shared" si="3"/>
        <v>0</v>
      </c>
      <c r="J115" s="117">
        <v>14</v>
      </c>
      <c r="K115" s="117">
        <v>0</v>
      </c>
      <c r="L115" s="117" t="e">
        <f>'MPG Payment'!#REF!</f>
        <v>#REF!</v>
      </c>
      <c r="M115" s="117">
        <f>SUMIF('Farmer Payment Calc'!D:D,'MPG Performance'!B115,'Farmer Payment Calc'!Y:Y)</f>
        <v>0</v>
      </c>
      <c r="N115" s="117" t="e">
        <f>'MPG Payment'!#REF!</f>
        <v>#REF!</v>
      </c>
      <c r="O115" s="118">
        <f t="shared" si="4"/>
        <v>0</v>
      </c>
      <c r="P115" s="118" t="e">
        <f>'MPG Payment'!#REF!</f>
        <v>#REF!</v>
      </c>
      <c r="Q115" s="117" t="e">
        <f>'MPG Payment'!#REF!</f>
        <v>#REF!</v>
      </c>
      <c r="R115" s="119">
        <v>0.57014451326028259</v>
      </c>
      <c r="S115" s="119">
        <v>0.92219629115680579</v>
      </c>
      <c r="T115" s="119">
        <f t="shared" si="5"/>
        <v>-0.3520517778965232</v>
      </c>
    </row>
    <row r="116" spans="1:20" x14ac:dyDescent="0.25">
      <c r="A116" s="29" t="e">
        <f>'MPG Payment'!#REF!</f>
        <v>#REF!</v>
      </c>
      <c r="B116" s="29" t="e">
        <f>'MPG Payment'!#REF!</f>
        <v>#REF!</v>
      </c>
      <c r="C116" s="30" t="e">
        <f>'MPG Payment'!#REF!</f>
        <v>#REF!</v>
      </c>
      <c r="D116" s="115" t="e">
        <f>'MPG Payment'!#REF!</f>
        <v>#REF!</v>
      </c>
      <c r="E116" s="115" t="e">
        <f>'MPG Payment'!#REF!</f>
        <v>#REF!</v>
      </c>
      <c r="F116" s="116"/>
      <c r="G116" s="97" t="e">
        <f>'MPG Payment'!#REF!/3</f>
        <v>#REF!</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t="e">
        <f>'MPG Payment'!#REF!</f>
        <v>#REF!</v>
      </c>
      <c r="O116" s="118">
        <f t="shared" si="4"/>
        <v>0</v>
      </c>
      <c r="P116" s="118" t="e">
        <f>'MPG Payment'!#REF!</f>
        <v>#REF!</v>
      </c>
      <c r="Q116" s="117" t="e">
        <f>'MPG Payment'!#REF!</f>
        <v>#REF!</v>
      </c>
      <c r="R116" s="119">
        <v>0.48514731158527047</v>
      </c>
      <c r="S116" s="119">
        <v>1</v>
      </c>
      <c r="T116" s="119">
        <f t="shared" si="5"/>
        <v>-0.51485268841472953</v>
      </c>
    </row>
    <row r="117" spans="1:20" x14ac:dyDescent="0.25">
      <c r="A117" s="29" t="e">
        <f>'MPG Payment'!#REF!</f>
        <v>#REF!</v>
      </c>
      <c r="B117" s="29" t="e">
        <f>'MPG Payment'!#REF!</f>
        <v>#REF!</v>
      </c>
      <c r="C117" s="30" t="e">
        <f>'MPG Payment'!#REF!</f>
        <v>#REF!</v>
      </c>
      <c r="D117" s="115" t="e">
        <f>'MPG Payment'!#REF!</f>
        <v>#REF!</v>
      </c>
      <c r="E117" s="115" t="e">
        <f>'MPG Payment'!#REF!</f>
        <v>#REF!</v>
      </c>
      <c r="F117" s="116"/>
      <c r="G117" s="97" t="e">
        <f>'MPG Payment'!#REF!/3</f>
        <v>#REF!</v>
      </c>
      <c r="H117" s="117">
        <f>COUNTIF('Farmer Payment Calc'!D:D,'MPG Performance'!B117)</f>
        <v>0</v>
      </c>
      <c r="I117" s="186">
        <f t="shared" si="3"/>
        <v>0</v>
      </c>
      <c r="J117" s="117">
        <v>14</v>
      </c>
      <c r="K117" s="117">
        <v>0</v>
      </c>
      <c r="L117" s="117" t="e">
        <f>'MPG Payment'!#REF!</f>
        <v>#REF!</v>
      </c>
      <c r="M117" s="117">
        <f>SUMIF('Farmer Payment Calc'!D:D,'MPG Performance'!B117,'Farmer Payment Calc'!Y:Y)</f>
        <v>0</v>
      </c>
      <c r="N117" s="117" t="e">
        <f>'MPG Payment'!#REF!</f>
        <v>#REF!</v>
      </c>
      <c r="O117" s="118">
        <f t="shared" si="4"/>
        <v>0</v>
      </c>
      <c r="P117" s="118" t="e">
        <f>'MPG Payment'!#REF!</f>
        <v>#REF!</v>
      </c>
      <c r="Q117" s="117" t="e">
        <f>'MPG Payment'!#REF!</f>
        <v>#REF!</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06" priority="10" stopIfTrue="1"/>
  </conditionalFormatting>
  <conditionalFormatting sqref="B3:B128">
    <cfRule type="duplicateValues" dxfId="105" priority="4929"/>
  </conditionalFormatting>
  <conditionalFormatting sqref="C1:C1048576">
    <cfRule type="duplicateValues" dxfId="104" priority="1"/>
  </conditionalFormatting>
  <conditionalFormatting sqref="E3:F128">
    <cfRule type="containsText" dxfId="103" priority="6" operator="containsText" text="Indirect">
      <formula>NOT(ISERROR(SEARCH("Indirect",E3)))</formula>
    </cfRule>
  </conditionalFormatting>
  <conditionalFormatting sqref="K3:K128">
    <cfRule type="cellIs" dxfId="102" priority="3" operator="greaterThan">
      <formula>0</formula>
    </cfRule>
  </conditionalFormatting>
  <conditionalFormatting sqref="O3:O128">
    <cfRule type="cellIs" dxfId="101" priority="4" operator="lessThan">
      <formula>$O$1</formula>
    </cfRule>
  </conditionalFormatting>
  <conditionalFormatting sqref="P3:P128">
    <cfRule type="cellIs" dxfId="100"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16"/>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9.85546875" bestFit="1" customWidth="1"/>
    <col min="7" max="7" width="13" bestFit="1" customWidth="1"/>
    <col min="8" max="8" width="8.7109375" bestFit="1" customWidth="1"/>
    <col min="9" max="11" width="17.28515625" bestFit="1" customWidth="1"/>
  </cols>
  <sheetData>
    <row r="1" spans="1:11" x14ac:dyDescent="0.25">
      <c r="A1" s="256" t="s">
        <v>45</v>
      </c>
      <c r="B1" t="s">
        <v>5379</v>
      </c>
    </row>
    <row r="2" spans="1:11" x14ac:dyDescent="0.25">
      <c r="A2" s="374" t="s">
        <v>2338</v>
      </c>
      <c r="B2" s="374"/>
      <c r="C2" s="374"/>
      <c r="D2" s="374"/>
      <c r="E2" s="374"/>
      <c r="F2" s="374"/>
      <c r="G2" s="374"/>
      <c r="H2" s="374"/>
      <c r="I2" s="374"/>
      <c r="J2" s="374"/>
      <c r="K2" s="374"/>
    </row>
    <row r="3" spans="1:11" x14ac:dyDescent="0.25">
      <c r="F3" s="256" t="s">
        <v>91</v>
      </c>
    </row>
    <row r="4" spans="1:11" ht="39" customHeight="1" x14ac:dyDescent="0.25">
      <c r="A4" s="258" t="s">
        <v>46</v>
      </c>
      <c r="B4" s="258" t="s">
        <v>42</v>
      </c>
      <c r="C4" s="258" t="s">
        <v>50</v>
      </c>
      <c r="D4" s="258" t="s">
        <v>70</v>
      </c>
      <c r="E4" s="258" t="s">
        <v>51</v>
      </c>
      <c r="F4" s="38" t="s">
        <v>2183</v>
      </c>
      <c r="G4" s="38" t="s">
        <v>2184</v>
      </c>
      <c r="H4" s="38" t="s">
        <v>2185</v>
      </c>
      <c r="I4" t="s">
        <v>2431</v>
      </c>
    </row>
    <row r="5" spans="1:11" x14ac:dyDescent="0.25">
      <c r="A5">
        <v>20010001</v>
      </c>
      <c r="B5" t="s">
        <v>17</v>
      </c>
      <c r="C5" t="s">
        <v>132</v>
      </c>
      <c r="D5" t="s">
        <v>2849</v>
      </c>
      <c r="E5" t="s">
        <v>267</v>
      </c>
      <c r="F5" s="380">
        <v>2761.68</v>
      </c>
      <c r="G5" s="380">
        <v>120425.26000000001</v>
      </c>
      <c r="H5" s="380">
        <v>101689</v>
      </c>
      <c r="I5" s="380">
        <v>1.1400000000430737</v>
      </c>
    </row>
    <row r="6" spans="1:11" x14ac:dyDescent="0.25">
      <c r="A6">
        <v>20010001</v>
      </c>
      <c r="B6" t="s">
        <v>1</v>
      </c>
      <c r="C6" t="s">
        <v>133</v>
      </c>
      <c r="D6" t="s">
        <v>199</v>
      </c>
      <c r="E6" t="s">
        <v>265</v>
      </c>
      <c r="F6" s="380">
        <v>26.52</v>
      </c>
      <c r="G6" s="380">
        <v>1117.5188000000001</v>
      </c>
      <c r="H6" s="380">
        <v>1118</v>
      </c>
      <c r="I6" s="380">
        <v>0</v>
      </c>
    </row>
    <row r="7" spans="1:11" x14ac:dyDescent="0.25">
      <c r="A7">
        <v>20010001</v>
      </c>
      <c r="B7" t="s">
        <v>21</v>
      </c>
      <c r="C7" t="s">
        <v>434</v>
      </c>
      <c r="D7" t="s">
        <v>833</v>
      </c>
      <c r="E7" t="s">
        <v>267</v>
      </c>
      <c r="F7" s="380">
        <v>33.080000000000005</v>
      </c>
      <c r="G7" s="380">
        <v>1497.1142</v>
      </c>
      <c r="H7" s="380">
        <v>1497</v>
      </c>
      <c r="I7" s="380">
        <v>0</v>
      </c>
    </row>
    <row r="8" spans="1:11" x14ac:dyDescent="0.25">
      <c r="A8">
        <v>20010001</v>
      </c>
      <c r="B8" t="s">
        <v>26</v>
      </c>
      <c r="C8" t="s">
        <v>1310</v>
      </c>
      <c r="D8" t="s">
        <v>1311</v>
      </c>
      <c r="E8" t="s">
        <v>267</v>
      </c>
      <c r="F8" s="380">
        <v>26.699999999999996</v>
      </c>
      <c r="G8" s="380">
        <v>1146.7324000000001</v>
      </c>
      <c r="H8" s="380">
        <v>1147</v>
      </c>
      <c r="I8" s="380">
        <v>0</v>
      </c>
    </row>
    <row r="9" spans="1:11" x14ac:dyDescent="0.25">
      <c r="A9">
        <v>20010001</v>
      </c>
      <c r="B9" t="s">
        <v>27</v>
      </c>
      <c r="C9" t="s">
        <v>1333</v>
      </c>
      <c r="D9" t="s">
        <v>1362</v>
      </c>
      <c r="E9" t="s">
        <v>265</v>
      </c>
      <c r="F9" s="380">
        <v>16.619999999999997</v>
      </c>
      <c r="G9" s="380">
        <v>738.80360000000007</v>
      </c>
      <c r="H9" s="380">
        <v>739</v>
      </c>
      <c r="I9" s="380">
        <v>0</v>
      </c>
    </row>
    <row r="10" spans="1:11" x14ac:dyDescent="0.25">
      <c r="A10">
        <v>20010001</v>
      </c>
      <c r="B10" t="s">
        <v>3</v>
      </c>
      <c r="C10" t="s">
        <v>1479</v>
      </c>
      <c r="D10" t="s">
        <v>1527</v>
      </c>
      <c r="E10" t="s">
        <v>271</v>
      </c>
      <c r="F10" s="380">
        <v>40.179999999999993</v>
      </c>
      <c r="G10" s="380">
        <v>1588.5426000000002</v>
      </c>
      <c r="H10" s="380">
        <v>1589</v>
      </c>
      <c r="I10" s="380">
        <v>0</v>
      </c>
    </row>
    <row r="11" spans="1:11" x14ac:dyDescent="0.25">
      <c r="A11">
        <v>20010001</v>
      </c>
      <c r="B11" t="s">
        <v>129</v>
      </c>
      <c r="C11" t="s">
        <v>5439</v>
      </c>
      <c r="D11" t="s">
        <v>5521</v>
      </c>
      <c r="E11" t="s">
        <v>265</v>
      </c>
      <c r="F11" s="380">
        <v>56.139999999999993</v>
      </c>
      <c r="G11" s="380">
        <v>2235.0160000000001</v>
      </c>
      <c r="H11" s="380">
        <v>2235</v>
      </c>
      <c r="I11" s="380">
        <v>0</v>
      </c>
    </row>
    <row r="12" spans="1:11" x14ac:dyDescent="0.25">
      <c r="A12">
        <v>20010001</v>
      </c>
      <c r="B12" t="s">
        <v>423</v>
      </c>
      <c r="C12" t="s">
        <v>4930</v>
      </c>
      <c r="D12" t="s">
        <v>4981</v>
      </c>
      <c r="E12" t="s">
        <v>267</v>
      </c>
      <c r="F12" s="380">
        <v>47.44</v>
      </c>
      <c r="G12" s="380">
        <v>1919.2701999999995</v>
      </c>
      <c r="H12" s="380">
        <v>1919</v>
      </c>
      <c r="I12" s="380">
        <v>0</v>
      </c>
    </row>
    <row r="13" spans="1:11" x14ac:dyDescent="0.25">
      <c r="A13">
        <v>20010001</v>
      </c>
      <c r="B13" t="s">
        <v>424</v>
      </c>
      <c r="C13" t="s">
        <v>4945</v>
      </c>
      <c r="D13" t="s">
        <v>4998</v>
      </c>
      <c r="E13" t="s">
        <v>265</v>
      </c>
      <c r="F13" s="380">
        <v>40.799999999999997</v>
      </c>
      <c r="G13" s="380">
        <v>1698.5563999999999</v>
      </c>
      <c r="H13" s="380">
        <v>1699</v>
      </c>
      <c r="I13" s="380">
        <v>0</v>
      </c>
    </row>
    <row r="14" spans="1:11" x14ac:dyDescent="0.25">
      <c r="A14">
        <v>20010001</v>
      </c>
      <c r="B14" t="s">
        <v>2068</v>
      </c>
      <c r="C14" t="s">
        <v>6344</v>
      </c>
      <c r="D14" t="s">
        <v>6387</v>
      </c>
      <c r="E14" t="s">
        <v>6388</v>
      </c>
      <c r="F14" s="380">
        <v>140</v>
      </c>
      <c r="G14" s="380">
        <v>5742.6</v>
      </c>
      <c r="H14" s="380">
        <v>5743</v>
      </c>
      <c r="I14" s="380">
        <v>0</v>
      </c>
    </row>
    <row r="15" spans="1:11" x14ac:dyDescent="0.25">
      <c r="A15">
        <v>20010001</v>
      </c>
      <c r="B15" t="s">
        <v>1237</v>
      </c>
      <c r="C15" t="s">
        <v>10398</v>
      </c>
      <c r="D15" t="s">
        <v>10432</v>
      </c>
      <c r="E15" t="s">
        <v>265</v>
      </c>
      <c r="F15" s="380">
        <v>67.64</v>
      </c>
      <c r="G15" s="380">
        <v>3074.4949999999999</v>
      </c>
      <c r="H15" s="380">
        <v>3074</v>
      </c>
      <c r="I15" s="380">
        <v>0</v>
      </c>
    </row>
    <row r="16" spans="1:11" x14ac:dyDescent="0.25">
      <c r="A16">
        <v>20010001</v>
      </c>
      <c r="B16" t="s">
        <v>1247</v>
      </c>
      <c r="C16" t="s">
        <v>10944</v>
      </c>
      <c r="D16" t="s">
        <v>10978</v>
      </c>
      <c r="E16" t="s">
        <v>11026</v>
      </c>
      <c r="F16" s="380">
        <v>63</v>
      </c>
      <c r="G16" s="380">
        <v>2582.0100000000002</v>
      </c>
      <c r="H16" s="380">
        <v>2582</v>
      </c>
      <c r="I16" s="380">
        <v>0</v>
      </c>
    </row>
    <row r="17" spans="1:9" x14ac:dyDescent="0.25">
      <c r="A17">
        <v>20010001</v>
      </c>
      <c r="B17" t="s">
        <v>1346</v>
      </c>
      <c r="C17" t="s">
        <v>144</v>
      </c>
      <c r="D17" t="s">
        <v>10979</v>
      </c>
      <c r="E17" t="s">
        <v>265</v>
      </c>
      <c r="F17" s="380">
        <v>24.44</v>
      </c>
      <c r="G17" s="380">
        <v>1120.6722</v>
      </c>
      <c r="H17" s="380">
        <v>1121</v>
      </c>
      <c r="I17" s="380">
        <v>0</v>
      </c>
    </row>
    <row r="18" spans="1:9" x14ac:dyDescent="0.25">
      <c r="A18">
        <v>20010001</v>
      </c>
      <c r="B18" t="s">
        <v>130</v>
      </c>
      <c r="C18" t="s">
        <v>6345</v>
      </c>
      <c r="D18" t="s">
        <v>6390</v>
      </c>
      <c r="E18" t="s">
        <v>6391</v>
      </c>
      <c r="F18" s="380">
        <v>75</v>
      </c>
      <c r="G18" s="380">
        <v>3074.03</v>
      </c>
      <c r="H18" s="380">
        <v>3074</v>
      </c>
      <c r="I18" s="380">
        <v>0</v>
      </c>
    </row>
    <row r="19" spans="1:9" x14ac:dyDescent="0.25">
      <c r="A19">
        <v>20010001</v>
      </c>
      <c r="B19" t="s">
        <v>2802</v>
      </c>
      <c r="C19" t="s">
        <v>13293</v>
      </c>
      <c r="D19" t="s">
        <v>13313</v>
      </c>
      <c r="E19" t="s">
        <v>265</v>
      </c>
      <c r="F19" s="380">
        <v>16.899999999999999</v>
      </c>
      <c r="G19" s="380">
        <v>830.45299999999997</v>
      </c>
      <c r="H19" s="380">
        <v>830</v>
      </c>
      <c r="I19" s="380">
        <v>0</v>
      </c>
    </row>
    <row r="20" spans="1:9" x14ac:dyDescent="0.25">
      <c r="A20">
        <v>20010001</v>
      </c>
      <c r="B20" t="s">
        <v>3261</v>
      </c>
      <c r="C20" t="s">
        <v>14713</v>
      </c>
      <c r="D20" t="s">
        <v>14733</v>
      </c>
      <c r="E20" t="s">
        <v>267</v>
      </c>
      <c r="F20" s="380">
        <v>23.8</v>
      </c>
      <c r="G20" s="380">
        <v>972.43619999999999</v>
      </c>
      <c r="H20" s="380">
        <v>972</v>
      </c>
      <c r="I20" s="380">
        <v>0</v>
      </c>
    </row>
    <row r="21" spans="1:9" x14ac:dyDescent="0.25">
      <c r="A21">
        <v>20010001</v>
      </c>
      <c r="B21" t="s">
        <v>3415</v>
      </c>
      <c r="C21" t="s">
        <v>9879</v>
      </c>
      <c r="D21" t="s">
        <v>14902</v>
      </c>
      <c r="E21" t="s">
        <v>265</v>
      </c>
      <c r="F21" s="380">
        <v>24.360000000000003</v>
      </c>
      <c r="G21" s="380">
        <v>965.08119999999997</v>
      </c>
      <c r="H21" s="380">
        <v>965</v>
      </c>
      <c r="I21" s="380">
        <v>0</v>
      </c>
    </row>
    <row r="22" spans="1:9" x14ac:dyDescent="0.25">
      <c r="A22">
        <v>20010001</v>
      </c>
      <c r="B22" t="s">
        <v>3576</v>
      </c>
      <c r="C22" t="s">
        <v>15297</v>
      </c>
      <c r="D22" t="s">
        <v>15334</v>
      </c>
      <c r="E22" t="s">
        <v>6239</v>
      </c>
      <c r="F22" s="380">
        <v>51.600000000000009</v>
      </c>
      <c r="G22" s="380">
        <v>2529.5340000000006</v>
      </c>
      <c r="H22" s="380">
        <v>2530</v>
      </c>
      <c r="I22" s="380">
        <v>0</v>
      </c>
    </row>
    <row r="23" spans="1:9" x14ac:dyDescent="0.25">
      <c r="A23">
        <v>20010001</v>
      </c>
      <c r="B23" t="s">
        <v>3577</v>
      </c>
      <c r="C23" t="s">
        <v>16028</v>
      </c>
      <c r="D23" t="s">
        <v>16039</v>
      </c>
      <c r="E23" t="s">
        <v>266</v>
      </c>
      <c r="F23" s="380">
        <v>91.6</v>
      </c>
      <c r="G23" s="380">
        <v>3895.5691999999999</v>
      </c>
      <c r="H23" s="380">
        <v>3896</v>
      </c>
      <c r="I23" s="380">
        <v>0</v>
      </c>
    </row>
    <row r="24" spans="1:9" x14ac:dyDescent="0.25">
      <c r="A24">
        <v>20010001</v>
      </c>
      <c r="B24" t="s">
        <v>3578</v>
      </c>
      <c r="C24" t="s">
        <v>16083</v>
      </c>
      <c r="D24" t="s">
        <v>16092</v>
      </c>
      <c r="E24" t="s">
        <v>266</v>
      </c>
      <c r="F24" s="380">
        <v>132.5</v>
      </c>
      <c r="G24" s="380">
        <v>5408.88</v>
      </c>
      <c r="H24" s="380">
        <v>5409</v>
      </c>
      <c r="I24" s="380">
        <v>0</v>
      </c>
    </row>
    <row r="25" spans="1:9" x14ac:dyDescent="0.25">
      <c r="A25">
        <v>20010001</v>
      </c>
      <c r="B25" t="s">
        <v>3414</v>
      </c>
      <c r="C25" t="s">
        <v>14714</v>
      </c>
      <c r="D25" t="s">
        <v>14734</v>
      </c>
      <c r="E25" t="s">
        <v>6128</v>
      </c>
      <c r="F25" s="380">
        <v>754.92</v>
      </c>
      <c r="G25" s="380">
        <v>30214.2912</v>
      </c>
      <c r="H25" s="380">
        <v>30214</v>
      </c>
      <c r="I25" s="380">
        <v>0</v>
      </c>
    </row>
    <row r="26" spans="1:9" x14ac:dyDescent="0.25">
      <c r="A26" t="s">
        <v>16421</v>
      </c>
      <c r="F26" s="380">
        <v>4514.9199999999992</v>
      </c>
      <c r="G26" s="380">
        <v>192776.86620000002</v>
      </c>
      <c r="H26" s="380">
        <v>174042</v>
      </c>
      <c r="I26" s="380">
        <v>1.1400000000430737</v>
      </c>
    </row>
    <row r="27" spans="1:9" x14ac:dyDescent="0.25">
      <c r="A27">
        <v>20010003</v>
      </c>
      <c r="B27" t="s">
        <v>0</v>
      </c>
      <c r="C27" t="s">
        <v>7129</v>
      </c>
      <c r="D27" t="s">
        <v>10688</v>
      </c>
      <c r="E27" t="s">
        <v>467</v>
      </c>
      <c r="F27" s="380">
        <v>85.539999999999992</v>
      </c>
      <c r="G27" s="380">
        <v>3420.6366000000007</v>
      </c>
      <c r="H27" s="380">
        <v>1201</v>
      </c>
      <c r="I27" s="380">
        <v>0</v>
      </c>
    </row>
    <row r="28" spans="1:9" x14ac:dyDescent="0.25">
      <c r="A28">
        <v>20010003</v>
      </c>
      <c r="B28" t="s">
        <v>23</v>
      </c>
      <c r="C28" t="s">
        <v>948</v>
      </c>
      <c r="D28" t="s">
        <v>949</v>
      </c>
      <c r="E28" t="s">
        <v>273</v>
      </c>
      <c r="F28" s="380">
        <v>48.85</v>
      </c>
      <c r="G28" s="380">
        <v>2355.9286999999999</v>
      </c>
      <c r="H28" s="380">
        <v>0</v>
      </c>
      <c r="I28" s="380">
        <v>0</v>
      </c>
    </row>
    <row r="29" spans="1:9" x14ac:dyDescent="0.25">
      <c r="A29">
        <v>20010003</v>
      </c>
      <c r="B29" t="s">
        <v>39</v>
      </c>
      <c r="C29" t="s">
        <v>2441</v>
      </c>
      <c r="D29" t="s">
        <v>2448</v>
      </c>
      <c r="E29" t="s">
        <v>451</v>
      </c>
      <c r="F29" s="380">
        <v>25.22</v>
      </c>
      <c r="G29" s="380">
        <v>1029.431</v>
      </c>
      <c r="H29" s="380">
        <v>1029</v>
      </c>
      <c r="I29" s="380">
        <v>0</v>
      </c>
    </row>
    <row r="30" spans="1:9" x14ac:dyDescent="0.25">
      <c r="A30">
        <v>20010003</v>
      </c>
      <c r="B30" t="s">
        <v>15</v>
      </c>
      <c r="C30" t="s">
        <v>1666</v>
      </c>
      <c r="D30" t="s">
        <v>4215</v>
      </c>
      <c r="E30" t="s">
        <v>456</v>
      </c>
      <c r="F30" s="380">
        <v>20.310000000000002</v>
      </c>
      <c r="G30" s="380">
        <v>870.47550000000001</v>
      </c>
      <c r="H30" s="380">
        <v>870</v>
      </c>
      <c r="I30" s="380">
        <v>0</v>
      </c>
    </row>
    <row r="31" spans="1:9" x14ac:dyDescent="0.25">
      <c r="A31">
        <v>20010003</v>
      </c>
      <c r="B31" t="s">
        <v>2802</v>
      </c>
      <c r="C31" t="s">
        <v>6995</v>
      </c>
      <c r="D31" t="s">
        <v>6904</v>
      </c>
      <c r="E31" t="s">
        <v>273</v>
      </c>
      <c r="F31" s="380">
        <v>1.88</v>
      </c>
      <c r="G31" s="380">
        <v>88.002799999999993</v>
      </c>
      <c r="H31" s="380">
        <v>88</v>
      </c>
      <c r="I31" s="380">
        <v>0</v>
      </c>
    </row>
    <row r="32" spans="1:9" x14ac:dyDescent="0.25">
      <c r="A32">
        <v>20010003</v>
      </c>
      <c r="B32" t="s">
        <v>2936</v>
      </c>
      <c r="C32" t="s">
        <v>11764</v>
      </c>
      <c r="D32" t="s">
        <v>11801</v>
      </c>
      <c r="E32" t="s">
        <v>456</v>
      </c>
      <c r="F32" s="380">
        <v>9.370000000000001</v>
      </c>
      <c r="G32" s="380">
        <v>521.66970000000003</v>
      </c>
      <c r="H32" s="380">
        <v>522</v>
      </c>
      <c r="I32" s="380">
        <v>0</v>
      </c>
    </row>
    <row r="33" spans="1:9" x14ac:dyDescent="0.25">
      <c r="A33">
        <v>20010003</v>
      </c>
      <c r="B33" t="s">
        <v>5388</v>
      </c>
      <c r="C33" t="s">
        <v>12030</v>
      </c>
      <c r="D33" t="s">
        <v>12073</v>
      </c>
      <c r="E33" t="s">
        <v>456</v>
      </c>
      <c r="F33" s="380">
        <v>3.81</v>
      </c>
      <c r="G33" s="380">
        <v>191.96100000000001</v>
      </c>
      <c r="H33" s="380">
        <v>192</v>
      </c>
      <c r="I33" s="380">
        <v>0</v>
      </c>
    </row>
    <row r="34" spans="1:9" x14ac:dyDescent="0.25">
      <c r="A34">
        <v>20010003</v>
      </c>
      <c r="B34" t="s">
        <v>6539</v>
      </c>
      <c r="C34" t="s">
        <v>353</v>
      </c>
      <c r="D34" t="s">
        <v>499</v>
      </c>
      <c r="E34" t="s">
        <v>273</v>
      </c>
      <c r="F34" s="380">
        <v>40.829999999999991</v>
      </c>
      <c r="G34" s="380">
        <v>1919.4782</v>
      </c>
      <c r="H34" s="380">
        <v>649</v>
      </c>
      <c r="I34" s="380">
        <v>0</v>
      </c>
    </row>
    <row r="35" spans="1:9" x14ac:dyDescent="0.25">
      <c r="A35">
        <v>20010003</v>
      </c>
      <c r="B35" t="s">
        <v>6981</v>
      </c>
      <c r="C35" t="s">
        <v>559</v>
      </c>
      <c r="D35" t="s">
        <v>1375</v>
      </c>
      <c r="E35" t="s">
        <v>273</v>
      </c>
      <c r="F35" s="380">
        <v>27.46</v>
      </c>
      <c r="G35" s="380">
        <v>1256.4505000000001</v>
      </c>
      <c r="H35" s="380">
        <v>1256</v>
      </c>
      <c r="I35" s="380">
        <v>0</v>
      </c>
    </row>
    <row r="36" spans="1:9" x14ac:dyDescent="0.25">
      <c r="A36">
        <v>20010003</v>
      </c>
      <c r="B36" t="s">
        <v>6873</v>
      </c>
      <c r="C36" t="s">
        <v>5213</v>
      </c>
      <c r="D36" t="s">
        <v>15336</v>
      </c>
      <c r="E36" t="s">
        <v>467</v>
      </c>
      <c r="F36" s="380">
        <v>16.149999999999999</v>
      </c>
      <c r="G36" s="380">
        <v>730.03740000000005</v>
      </c>
      <c r="H36" s="380">
        <v>730</v>
      </c>
      <c r="I36" s="380">
        <v>0</v>
      </c>
    </row>
    <row r="37" spans="1:9" x14ac:dyDescent="0.25">
      <c r="A37" t="s">
        <v>16422</v>
      </c>
      <c r="F37" s="380">
        <v>279.41999999999996</v>
      </c>
      <c r="G37" s="380">
        <v>12384.071400000001</v>
      </c>
      <c r="H37" s="380">
        <v>6537</v>
      </c>
      <c r="I37" s="380">
        <v>0</v>
      </c>
    </row>
    <row r="38" spans="1:9" x14ac:dyDescent="0.25">
      <c r="A38">
        <v>20010005</v>
      </c>
      <c r="B38" t="s">
        <v>18</v>
      </c>
      <c r="C38" t="s">
        <v>1480</v>
      </c>
      <c r="D38" t="s">
        <v>1530</v>
      </c>
      <c r="E38" t="s">
        <v>271</v>
      </c>
      <c r="F38" s="380">
        <v>59.029999999999994</v>
      </c>
      <c r="G38" s="380">
        <v>2357.0450999999998</v>
      </c>
      <c r="H38" s="380">
        <v>2257</v>
      </c>
      <c r="I38" s="380">
        <v>100</v>
      </c>
    </row>
    <row r="39" spans="1:9" x14ac:dyDescent="0.25">
      <c r="A39">
        <v>20010005</v>
      </c>
      <c r="B39" t="s">
        <v>41</v>
      </c>
      <c r="C39" t="s">
        <v>885</v>
      </c>
      <c r="D39" t="s">
        <v>886</v>
      </c>
      <c r="E39" t="s">
        <v>270</v>
      </c>
      <c r="F39" s="380">
        <v>58.5</v>
      </c>
      <c r="G39" s="380">
        <v>2350.3633999999997</v>
      </c>
      <c r="H39" s="380">
        <v>2300</v>
      </c>
      <c r="I39" s="380">
        <v>50</v>
      </c>
    </row>
    <row r="40" spans="1:9" x14ac:dyDescent="0.25">
      <c r="A40">
        <v>20010005</v>
      </c>
      <c r="B40" t="s">
        <v>36</v>
      </c>
      <c r="C40" t="s">
        <v>148</v>
      </c>
      <c r="D40" t="s">
        <v>213</v>
      </c>
      <c r="E40" t="s">
        <v>271</v>
      </c>
      <c r="F40" s="380">
        <v>51.849999999999994</v>
      </c>
      <c r="G40" s="380">
        <v>2176.2583</v>
      </c>
      <c r="H40" s="380">
        <v>2126</v>
      </c>
      <c r="I40" s="380">
        <v>50</v>
      </c>
    </row>
    <row r="41" spans="1:9" x14ac:dyDescent="0.25">
      <c r="A41">
        <v>20010005</v>
      </c>
      <c r="B41" t="s">
        <v>22</v>
      </c>
      <c r="C41" t="s">
        <v>149</v>
      </c>
      <c r="D41" t="s">
        <v>214</v>
      </c>
      <c r="E41" t="s">
        <v>270</v>
      </c>
      <c r="F41" s="380">
        <v>8.1</v>
      </c>
      <c r="G41" s="380">
        <v>388.233</v>
      </c>
      <c r="H41" s="380">
        <v>388</v>
      </c>
      <c r="I41" s="380">
        <v>0</v>
      </c>
    </row>
    <row r="42" spans="1:9" x14ac:dyDescent="0.25">
      <c r="A42">
        <v>20010005</v>
      </c>
      <c r="B42" t="s">
        <v>40</v>
      </c>
      <c r="C42" t="s">
        <v>150</v>
      </c>
      <c r="D42" t="s">
        <v>215</v>
      </c>
      <c r="E42" t="s">
        <v>272</v>
      </c>
      <c r="F42" s="380">
        <v>13.7</v>
      </c>
      <c r="G42" s="380">
        <v>645.15549999999996</v>
      </c>
      <c r="H42" s="380">
        <v>645</v>
      </c>
      <c r="I42" s="380">
        <v>0</v>
      </c>
    </row>
    <row r="43" spans="1:9" x14ac:dyDescent="0.25">
      <c r="A43">
        <v>20010005</v>
      </c>
      <c r="B43" t="s">
        <v>24</v>
      </c>
      <c r="C43" t="s">
        <v>152</v>
      </c>
      <c r="D43" t="s">
        <v>217</v>
      </c>
      <c r="E43" t="s">
        <v>271</v>
      </c>
      <c r="F43" s="380">
        <v>66.02000000000001</v>
      </c>
      <c r="G43" s="380">
        <v>2989.0746000000004</v>
      </c>
      <c r="H43" s="380">
        <v>2939</v>
      </c>
      <c r="I43" s="380">
        <v>50</v>
      </c>
    </row>
    <row r="44" spans="1:9" x14ac:dyDescent="0.25">
      <c r="A44">
        <v>20010005</v>
      </c>
      <c r="B44" t="s">
        <v>37</v>
      </c>
      <c r="C44" t="s">
        <v>591</v>
      </c>
      <c r="D44" t="s">
        <v>592</v>
      </c>
      <c r="E44" t="s">
        <v>271</v>
      </c>
      <c r="F44" s="380">
        <v>8.48</v>
      </c>
      <c r="G44" s="380">
        <v>327.52879999999999</v>
      </c>
      <c r="H44" s="380">
        <v>328</v>
      </c>
      <c r="I44" s="380">
        <v>0</v>
      </c>
    </row>
    <row r="45" spans="1:9" x14ac:dyDescent="0.25">
      <c r="A45">
        <v>20010005</v>
      </c>
      <c r="B45" t="s">
        <v>38</v>
      </c>
      <c r="C45" t="s">
        <v>594</v>
      </c>
      <c r="D45" t="s">
        <v>595</v>
      </c>
      <c r="E45" t="s">
        <v>270</v>
      </c>
      <c r="F45" s="380">
        <v>26.139999999999993</v>
      </c>
      <c r="G45" s="380">
        <v>1064.0475000000001</v>
      </c>
      <c r="H45" s="380">
        <v>1064</v>
      </c>
      <c r="I45" s="380">
        <v>0</v>
      </c>
    </row>
    <row r="46" spans="1:9" x14ac:dyDescent="0.25">
      <c r="A46">
        <v>20010005</v>
      </c>
      <c r="B46" t="s">
        <v>31</v>
      </c>
      <c r="C46" t="s">
        <v>160</v>
      </c>
      <c r="D46" t="s">
        <v>1129</v>
      </c>
      <c r="E46" t="s">
        <v>271</v>
      </c>
      <c r="F46" s="380">
        <v>25.619999999999997</v>
      </c>
      <c r="G46" s="380">
        <v>1034.4565</v>
      </c>
      <c r="H46" s="380">
        <v>1034</v>
      </c>
      <c r="I46" s="380">
        <v>0</v>
      </c>
    </row>
    <row r="47" spans="1:9" x14ac:dyDescent="0.25">
      <c r="A47">
        <v>20010005</v>
      </c>
      <c r="B47" t="s">
        <v>32</v>
      </c>
      <c r="C47" t="s">
        <v>2077</v>
      </c>
      <c r="D47" t="s">
        <v>2088</v>
      </c>
      <c r="E47" t="s">
        <v>269</v>
      </c>
      <c r="F47" s="380">
        <v>29.12</v>
      </c>
      <c r="G47" s="380">
        <v>1105.4361000000001</v>
      </c>
      <c r="H47" s="380">
        <v>1105</v>
      </c>
      <c r="I47" s="380">
        <v>0</v>
      </c>
    </row>
    <row r="48" spans="1:9" x14ac:dyDescent="0.25">
      <c r="A48">
        <v>20010005</v>
      </c>
      <c r="B48" t="s">
        <v>14</v>
      </c>
      <c r="C48" t="s">
        <v>5394</v>
      </c>
      <c r="D48" t="s">
        <v>5464</v>
      </c>
      <c r="E48" t="s">
        <v>271</v>
      </c>
      <c r="F48" s="380">
        <v>152.14000000000001</v>
      </c>
      <c r="G48" s="380">
        <v>6061.773799999999</v>
      </c>
      <c r="H48" s="380">
        <v>5962</v>
      </c>
      <c r="I48" s="380">
        <v>100</v>
      </c>
    </row>
    <row r="49" spans="1:9" x14ac:dyDescent="0.25">
      <c r="A49">
        <v>20010005</v>
      </c>
      <c r="B49" t="s">
        <v>16</v>
      </c>
      <c r="C49" t="s">
        <v>7703</v>
      </c>
      <c r="D49" t="s">
        <v>7623</v>
      </c>
      <c r="E49" t="s">
        <v>271</v>
      </c>
      <c r="F49" s="380">
        <v>59.920000000000009</v>
      </c>
      <c r="G49" s="380">
        <v>2362.9143999999997</v>
      </c>
      <c r="H49" s="380">
        <v>2363</v>
      </c>
      <c r="I49" s="380">
        <v>0</v>
      </c>
    </row>
    <row r="50" spans="1:9" x14ac:dyDescent="0.25">
      <c r="A50">
        <v>20010005</v>
      </c>
      <c r="B50" t="s">
        <v>129</v>
      </c>
      <c r="C50" t="s">
        <v>8532</v>
      </c>
      <c r="D50" t="s">
        <v>10938</v>
      </c>
      <c r="E50" t="s">
        <v>3834</v>
      </c>
      <c r="F50" s="380">
        <v>125.09000000000003</v>
      </c>
      <c r="G50" s="380">
        <v>5324.0501000000004</v>
      </c>
      <c r="H50" s="380">
        <v>5324</v>
      </c>
      <c r="I50" s="380">
        <v>0</v>
      </c>
    </row>
    <row r="51" spans="1:9" x14ac:dyDescent="0.25">
      <c r="A51">
        <v>20010005</v>
      </c>
      <c r="B51" t="s">
        <v>423</v>
      </c>
      <c r="C51" t="s">
        <v>10229</v>
      </c>
      <c r="D51" t="s">
        <v>10265</v>
      </c>
      <c r="E51" t="s">
        <v>271</v>
      </c>
      <c r="F51" s="380">
        <v>51.26</v>
      </c>
      <c r="G51" s="380">
        <v>2438.5364</v>
      </c>
      <c r="H51" s="380">
        <v>2379</v>
      </c>
      <c r="I51" s="380">
        <v>60</v>
      </c>
    </row>
    <row r="52" spans="1:9" x14ac:dyDescent="0.25">
      <c r="A52">
        <v>20010005</v>
      </c>
      <c r="B52" t="s">
        <v>424</v>
      </c>
      <c r="C52" t="s">
        <v>161</v>
      </c>
      <c r="D52" t="s">
        <v>10266</v>
      </c>
      <c r="E52" t="s">
        <v>271</v>
      </c>
      <c r="F52" s="380">
        <v>74.42</v>
      </c>
      <c r="G52" s="380">
        <v>3205.6165000000001</v>
      </c>
      <c r="H52" s="380">
        <v>3206</v>
      </c>
      <c r="I52" s="380">
        <v>0</v>
      </c>
    </row>
    <row r="53" spans="1:9" x14ac:dyDescent="0.25">
      <c r="A53">
        <v>20010005</v>
      </c>
      <c r="B53" t="s">
        <v>2068</v>
      </c>
      <c r="C53" t="s">
        <v>12999</v>
      </c>
      <c r="D53" t="s">
        <v>13013</v>
      </c>
      <c r="E53" t="s">
        <v>269</v>
      </c>
      <c r="F53" s="380">
        <v>117.65</v>
      </c>
      <c r="G53" s="380">
        <v>4582.5551999999998</v>
      </c>
      <c r="H53" s="380">
        <v>4583</v>
      </c>
      <c r="I53" s="380">
        <v>0</v>
      </c>
    </row>
    <row r="54" spans="1:9" x14ac:dyDescent="0.25">
      <c r="A54">
        <v>20010005</v>
      </c>
      <c r="B54" t="s">
        <v>131</v>
      </c>
      <c r="C54" t="s">
        <v>15481</v>
      </c>
      <c r="D54" t="s">
        <v>15527</v>
      </c>
      <c r="E54" t="s">
        <v>275</v>
      </c>
      <c r="F54" s="380">
        <v>170.77000000000004</v>
      </c>
      <c r="G54" s="380">
        <v>6592.3872999999994</v>
      </c>
      <c r="H54" s="380">
        <v>6542</v>
      </c>
      <c r="I54" s="380">
        <v>50</v>
      </c>
    </row>
    <row r="55" spans="1:9" x14ac:dyDescent="0.25">
      <c r="A55">
        <v>20010005</v>
      </c>
      <c r="B55" t="s">
        <v>760</v>
      </c>
      <c r="C55" t="s">
        <v>10898</v>
      </c>
      <c r="D55" t="s">
        <v>15850</v>
      </c>
      <c r="E55" t="s">
        <v>265</v>
      </c>
      <c r="F55" s="380">
        <v>44.19</v>
      </c>
      <c r="G55" s="380">
        <v>1843.6197999999999</v>
      </c>
      <c r="H55" s="380">
        <v>1844</v>
      </c>
      <c r="I55" s="380">
        <v>0</v>
      </c>
    </row>
    <row r="56" spans="1:9" x14ac:dyDescent="0.25">
      <c r="A56">
        <v>20010005</v>
      </c>
      <c r="B56" t="s">
        <v>761</v>
      </c>
      <c r="C56" t="s">
        <v>960</v>
      </c>
      <c r="D56" t="s">
        <v>15852</v>
      </c>
      <c r="E56" t="s">
        <v>2837</v>
      </c>
      <c r="F56" s="380">
        <v>75.52000000000001</v>
      </c>
      <c r="G56" s="380">
        <v>2904.8564999999994</v>
      </c>
      <c r="H56" s="380">
        <v>2905</v>
      </c>
      <c r="I56" s="380">
        <v>0</v>
      </c>
    </row>
    <row r="57" spans="1:9" x14ac:dyDescent="0.25">
      <c r="A57">
        <v>20010005</v>
      </c>
      <c r="B57" t="s">
        <v>426</v>
      </c>
      <c r="C57" t="s">
        <v>14970</v>
      </c>
      <c r="D57" t="s">
        <v>14981</v>
      </c>
      <c r="E57" t="s">
        <v>5245</v>
      </c>
      <c r="F57" s="380">
        <v>67</v>
      </c>
      <c r="G57" s="380">
        <v>2611.0324000000001</v>
      </c>
      <c r="H57" s="380">
        <v>2611</v>
      </c>
      <c r="I57" s="380">
        <v>0</v>
      </c>
    </row>
    <row r="58" spans="1:9" x14ac:dyDescent="0.25">
      <c r="A58">
        <v>20010005</v>
      </c>
      <c r="B58" t="s">
        <v>427</v>
      </c>
      <c r="C58" t="s">
        <v>5996</v>
      </c>
      <c r="D58" t="s">
        <v>15851</v>
      </c>
      <c r="E58" t="s">
        <v>272</v>
      </c>
      <c r="F58" s="380">
        <v>131.69</v>
      </c>
      <c r="G58" s="380">
        <v>5367.9399000000003</v>
      </c>
      <c r="H58" s="380">
        <v>5368</v>
      </c>
      <c r="I58" s="380">
        <v>0</v>
      </c>
    </row>
    <row r="59" spans="1:9" x14ac:dyDescent="0.25">
      <c r="A59" t="s">
        <v>16423</v>
      </c>
      <c r="F59" s="380">
        <v>1416.21</v>
      </c>
      <c r="G59" s="380">
        <v>57732.881100000013</v>
      </c>
      <c r="H59" s="380">
        <v>57273</v>
      </c>
      <c r="I59" s="380">
        <v>460</v>
      </c>
    </row>
    <row r="60" spans="1:9" x14ac:dyDescent="0.25">
      <c r="A60">
        <v>20010008</v>
      </c>
      <c r="B60" t="s">
        <v>18</v>
      </c>
      <c r="C60" t="s">
        <v>473</v>
      </c>
      <c r="D60" t="s">
        <v>513</v>
      </c>
      <c r="E60" t="s">
        <v>271</v>
      </c>
      <c r="F60" s="380">
        <v>36.089999999999996</v>
      </c>
      <c r="G60" s="380">
        <v>1510.7166999999999</v>
      </c>
      <c r="H60" s="380">
        <v>1511</v>
      </c>
      <c r="I60" s="380">
        <v>0</v>
      </c>
    </row>
    <row r="61" spans="1:9" x14ac:dyDescent="0.25">
      <c r="A61">
        <v>20010008</v>
      </c>
      <c r="B61" t="s">
        <v>29</v>
      </c>
      <c r="C61" t="s">
        <v>1261</v>
      </c>
      <c r="D61" t="s">
        <v>1998</v>
      </c>
      <c r="E61" t="s">
        <v>271</v>
      </c>
      <c r="F61" s="380">
        <v>49.66</v>
      </c>
      <c r="G61" s="380">
        <v>2243.4171999999999</v>
      </c>
      <c r="H61" s="380">
        <v>2243</v>
      </c>
      <c r="I61" s="380">
        <v>0</v>
      </c>
    </row>
    <row r="62" spans="1:9" x14ac:dyDescent="0.25">
      <c r="A62">
        <v>20010008</v>
      </c>
      <c r="B62" t="s">
        <v>9</v>
      </c>
      <c r="C62" t="s">
        <v>610</v>
      </c>
      <c r="D62" t="s">
        <v>1558</v>
      </c>
      <c r="E62" t="s">
        <v>275</v>
      </c>
      <c r="F62" s="380">
        <v>440.46999999999997</v>
      </c>
      <c r="G62" s="380">
        <v>18266.638199999998</v>
      </c>
      <c r="H62" s="380">
        <v>5567</v>
      </c>
      <c r="I62" s="380">
        <v>0</v>
      </c>
    </row>
    <row r="63" spans="1:9" x14ac:dyDescent="0.25">
      <c r="A63">
        <v>20010008</v>
      </c>
      <c r="B63" t="s">
        <v>13</v>
      </c>
      <c r="C63" t="s">
        <v>1651</v>
      </c>
      <c r="D63" t="s">
        <v>2838</v>
      </c>
      <c r="E63" t="s">
        <v>272</v>
      </c>
      <c r="F63" s="380">
        <v>14.43</v>
      </c>
      <c r="G63" s="380">
        <v>749.88319999999999</v>
      </c>
      <c r="H63" s="380">
        <v>750</v>
      </c>
      <c r="I63" s="380">
        <v>0</v>
      </c>
    </row>
    <row r="64" spans="1:9" x14ac:dyDescent="0.25">
      <c r="A64">
        <v>20010008</v>
      </c>
      <c r="B64" t="s">
        <v>35</v>
      </c>
      <c r="C64" t="s">
        <v>2810</v>
      </c>
      <c r="D64" t="s">
        <v>2839</v>
      </c>
      <c r="E64" t="s">
        <v>269</v>
      </c>
      <c r="F64" s="380">
        <v>40.5</v>
      </c>
      <c r="G64" s="380">
        <v>1777.5773999999997</v>
      </c>
      <c r="H64" s="380">
        <v>1778</v>
      </c>
      <c r="I64" s="380">
        <v>0</v>
      </c>
    </row>
    <row r="65" spans="1:9" x14ac:dyDescent="0.25">
      <c r="A65">
        <v>20010008</v>
      </c>
      <c r="B65" t="s">
        <v>2068</v>
      </c>
      <c r="C65" t="s">
        <v>9975</v>
      </c>
      <c r="D65" t="s">
        <v>9999</v>
      </c>
      <c r="E65" t="s">
        <v>271</v>
      </c>
      <c r="F65" s="380">
        <v>29.05</v>
      </c>
      <c r="G65" s="380">
        <v>1333.7190000000001</v>
      </c>
      <c r="H65" s="380">
        <v>1334</v>
      </c>
      <c r="I65" s="380">
        <v>0</v>
      </c>
    </row>
    <row r="66" spans="1:9" x14ac:dyDescent="0.25">
      <c r="A66">
        <v>20010008</v>
      </c>
      <c r="B66" t="s">
        <v>131</v>
      </c>
      <c r="C66" t="s">
        <v>10946</v>
      </c>
      <c r="D66" t="s">
        <v>10981</v>
      </c>
      <c r="E66" t="s">
        <v>271</v>
      </c>
      <c r="F66" s="380">
        <v>16.03</v>
      </c>
      <c r="G66" s="380">
        <v>816.35890000000006</v>
      </c>
      <c r="H66" s="380">
        <v>816</v>
      </c>
      <c r="I66" s="380">
        <v>0</v>
      </c>
    </row>
    <row r="67" spans="1:9" x14ac:dyDescent="0.25">
      <c r="A67">
        <v>20010008</v>
      </c>
      <c r="B67" t="s">
        <v>763</v>
      </c>
      <c r="C67" t="s">
        <v>5551</v>
      </c>
      <c r="D67" t="s">
        <v>13803</v>
      </c>
      <c r="E67" t="s">
        <v>272</v>
      </c>
      <c r="F67" s="380">
        <v>4.74</v>
      </c>
      <c r="G67" s="380">
        <v>183.19860000000003</v>
      </c>
      <c r="H67" s="380">
        <v>183</v>
      </c>
      <c r="I67" s="380">
        <v>0</v>
      </c>
    </row>
    <row r="68" spans="1:9" x14ac:dyDescent="0.25">
      <c r="A68">
        <v>20010008</v>
      </c>
      <c r="B68" t="s">
        <v>952</v>
      </c>
      <c r="C68" t="s">
        <v>445</v>
      </c>
      <c r="D68" t="s">
        <v>14061</v>
      </c>
      <c r="E68" t="s">
        <v>275</v>
      </c>
      <c r="F68" s="380">
        <v>255.01999999999998</v>
      </c>
      <c r="G68" s="380">
        <v>9730.737799999999</v>
      </c>
      <c r="H68" s="380">
        <v>3381</v>
      </c>
      <c r="I68" s="380">
        <v>0</v>
      </c>
    </row>
    <row r="69" spans="1:9" x14ac:dyDescent="0.25">
      <c r="A69">
        <v>20010008</v>
      </c>
      <c r="B69" t="s">
        <v>957</v>
      </c>
      <c r="C69" t="s">
        <v>733</v>
      </c>
      <c r="D69" t="s">
        <v>14453</v>
      </c>
      <c r="E69" t="s">
        <v>275</v>
      </c>
      <c r="F69" s="380">
        <v>117.72999999999999</v>
      </c>
      <c r="G69" s="380">
        <v>4942.2881999999991</v>
      </c>
      <c r="H69" s="380">
        <v>4942</v>
      </c>
      <c r="I69" s="380">
        <v>0</v>
      </c>
    </row>
    <row r="70" spans="1:9" x14ac:dyDescent="0.25">
      <c r="A70">
        <v>20010008</v>
      </c>
      <c r="B70" t="s">
        <v>427</v>
      </c>
      <c r="C70" t="s">
        <v>11768</v>
      </c>
      <c r="D70" t="s">
        <v>11805</v>
      </c>
      <c r="E70" t="s">
        <v>5245</v>
      </c>
      <c r="F70" s="380">
        <v>47.899999999999991</v>
      </c>
      <c r="G70" s="380">
        <v>1803.7441999999999</v>
      </c>
      <c r="H70" s="380">
        <v>1804</v>
      </c>
      <c r="I70" s="380">
        <v>0</v>
      </c>
    </row>
    <row r="71" spans="1:9" x14ac:dyDescent="0.25">
      <c r="A71" t="s">
        <v>16424</v>
      </c>
      <c r="F71" s="380">
        <v>1051.6199999999999</v>
      </c>
      <c r="G71" s="380">
        <v>43358.279399999999</v>
      </c>
      <c r="H71" s="380">
        <v>24309</v>
      </c>
      <c r="I71" s="380">
        <v>0</v>
      </c>
    </row>
    <row r="72" spans="1:9" x14ac:dyDescent="0.25">
      <c r="A72">
        <v>20010009</v>
      </c>
      <c r="B72" t="s">
        <v>17</v>
      </c>
      <c r="C72" t="s">
        <v>190</v>
      </c>
      <c r="D72" t="s">
        <v>255</v>
      </c>
      <c r="E72" t="s">
        <v>265</v>
      </c>
      <c r="F72" s="380">
        <v>69.98</v>
      </c>
      <c r="G72" s="380">
        <v>2803.9255000000003</v>
      </c>
      <c r="H72" s="380">
        <v>2708</v>
      </c>
      <c r="I72" s="380">
        <v>95.910000000003492</v>
      </c>
    </row>
    <row r="73" spans="1:9" x14ac:dyDescent="0.25">
      <c r="A73">
        <v>20010009</v>
      </c>
      <c r="B73" t="s">
        <v>26</v>
      </c>
      <c r="C73" t="s">
        <v>192</v>
      </c>
      <c r="D73" t="s">
        <v>257</v>
      </c>
      <c r="E73" t="s">
        <v>265</v>
      </c>
      <c r="F73" s="380">
        <v>183.89999999999998</v>
      </c>
      <c r="G73" s="380">
        <v>7835.8593000000001</v>
      </c>
      <c r="H73" s="380">
        <v>7836</v>
      </c>
      <c r="I73" s="380">
        <v>0</v>
      </c>
    </row>
    <row r="74" spans="1:9" x14ac:dyDescent="0.25">
      <c r="A74">
        <v>20010009</v>
      </c>
      <c r="B74" t="s">
        <v>27</v>
      </c>
      <c r="C74" t="s">
        <v>193</v>
      </c>
      <c r="D74" t="s">
        <v>258</v>
      </c>
      <c r="E74" t="s">
        <v>278</v>
      </c>
      <c r="F74" s="380">
        <v>93.67</v>
      </c>
      <c r="G74" s="380">
        <v>3836.6711</v>
      </c>
      <c r="H74" s="380">
        <v>3837</v>
      </c>
      <c r="I74" s="380">
        <v>0</v>
      </c>
    </row>
    <row r="75" spans="1:9" x14ac:dyDescent="0.25">
      <c r="A75">
        <v>20010009</v>
      </c>
      <c r="B75" t="s">
        <v>7</v>
      </c>
      <c r="C75" t="s">
        <v>5749</v>
      </c>
      <c r="D75" t="s">
        <v>6392</v>
      </c>
      <c r="E75" t="s">
        <v>267</v>
      </c>
      <c r="F75" s="380">
        <v>189.19000000000003</v>
      </c>
      <c r="G75" s="380">
        <v>7880.1344999999992</v>
      </c>
      <c r="H75" s="380">
        <v>7880</v>
      </c>
      <c r="I75" s="380">
        <v>0</v>
      </c>
    </row>
    <row r="76" spans="1:9" x14ac:dyDescent="0.25">
      <c r="A76">
        <v>20010009</v>
      </c>
      <c r="B76" t="s">
        <v>422</v>
      </c>
      <c r="C76" t="s">
        <v>182</v>
      </c>
      <c r="D76" t="s">
        <v>7022</v>
      </c>
      <c r="E76" t="s">
        <v>7030</v>
      </c>
      <c r="F76" s="380">
        <v>56.339999999999996</v>
      </c>
      <c r="G76" s="380">
        <v>2309.5918000000001</v>
      </c>
      <c r="H76" s="380">
        <v>2310</v>
      </c>
      <c r="I76" s="380">
        <v>0</v>
      </c>
    </row>
    <row r="77" spans="1:9" x14ac:dyDescent="0.25">
      <c r="A77">
        <v>20010009</v>
      </c>
      <c r="B77" t="s">
        <v>8</v>
      </c>
      <c r="C77" t="s">
        <v>15154</v>
      </c>
      <c r="D77" t="s">
        <v>15183</v>
      </c>
      <c r="E77" t="s">
        <v>9486</v>
      </c>
      <c r="F77" s="380">
        <v>48.42</v>
      </c>
      <c r="G77" s="380">
        <v>2046.3154000000002</v>
      </c>
      <c r="H77" s="380">
        <v>2046</v>
      </c>
      <c r="I77" s="380">
        <v>0</v>
      </c>
    </row>
    <row r="78" spans="1:9" x14ac:dyDescent="0.25">
      <c r="A78">
        <v>20010009</v>
      </c>
      <c r="B78" t="s">
        <v>33</v>
      </c>
      <c r="C78" t="s">
        <v>15482</v>
      </c>
      <c r="D78" t="s">
        <v>15529</v>
      </c>
      <c r="E78" t="s">
        <v>265</v>
      </c>
      <c r="F78" s="380">
        <v>23.840000000000003</v>
      </c>
      <c r="G78" s="380">
        <v>1002.2059</v>
      </c>
      <c r="H78" s="380">
        <v>1002</v>
      </c>
      <c r="I78" s="380">
        <v>0</v>
      </c>
    </row>
    <row r="79" spans="1:9" x14ac:dyDescent="0.25">
      <c r="A79" t="s">
        <v>16425</v>
      </c>
      <c r="F79" s="380">
        <v>665.34</v>
      </c>
      <c r="G79" s="380">
        <v>27714.703500000003</v>
      </c>
      <c r="H79" s="380">
        <v>27619</v>
      </c>
      <c r="I79" s="380">
        <v>95.910000000003492</v>
      </c>
    </row>
    <row r="80" spans="1:9" x14ac:dyDescent="0.25">
      <c r="A80">
        <v>20010015</v>
      </c>
      <c r="B80" t="s">
        <v>0</v>
      </c>
      <c r="C80" t="s">
        <v>1470</v>
      </c>
      <c r="D80" t="s">
        <v>1498</v>
      </c>
      <c r="E80" t="s">
        <v>265</v>
      </c>
      <c r="F80" s="380">
        <v>10.540000000000001</v>
      </c>
      <c r="G80" s="380">
        <v>428.86380000000003</v>
      </c>
      <c r="H80" s="380">
        <v>429</v>
      </c>
      <c r="I80" s="380">
        <v>0</v>
      </c>
    </row>
    <row r="81" spans="1:9" x14ac:dyDescent="0.25">
      <c r="A81">
        <v>20010015</v>
      </c>
      <c r="B81" t="s">
        <v>19</v>
      </c>
      <c r="C81" t="s">
        <v>1472</v>
      </c>
      <c r="D81" t="s">
        <v>1507</v>
      </c>
      <c r="E81" t="s">
        <v>265</v>
      </c>
      <c r="F81" s="380">
        <v>79.38</v>
      </c>
      <c r="G81" s="380">
        <v>3278.0708999999997</v>
      </c>
      <c r="H81" s="380">
        <v>3278</v>
      </c>
      <c r="I81" s="380">
        <v>0</v>
      </c>
    </row>
    <row r="82" spans="1:9" x14ac:dyDescent="0.25">
      <c r="A82">
        <v>20010015</v>
      </c>
      <c r="B82" t="s">
        <v>23</v>
      </c>
      <c r="C82" t="s">
        <v>1878</v>
      </c>
      <c r="D82" t="s">
        <v>1911</v>
      </c>
      <c r="E82" t="s">
        <v>267</v>
      </c>
      <c r="F82" s="380">
        <v>65.930000000000007</v>
      </c>
      <c r="G82" s="380">
        <v>2687.0688</v>
      </c>
      <c r="H82" s="380">
        <v>2687</v>
      </c>
      <c r="I82" s="380">
        <v>0</v>
      </c>
    </row>
    <row r="83" spans="1:9" x14ac:dyDescent="0.25">
      <c r="A83">
        <v>20010015</v>
      </c>
      <c r="B83" t="s">
        <v>24</v>
      </c>
      <c r="C83" t="s">
        <v>2070</v>
      </c>
      <c r="D83" t="s">
        <v>16131</v>
      </c>
      <c r="E83" t="s">
        <v>265</v>
      </c>
      <c r="F83" s="380">
        <v>84.820000000000007</v>
      </c>
      <c r="G83" s="380">
        <v>3862.0722999999998</v>
      </c>
      <c r="H83" s="380">
        <v>3862</v>
      </c>
      <c r="I83" s="380">
        <v>0</v>
      </c>
    </row>
    <row r="84" spans="1:9" x14ac:dyDescent="0.25">
      <c r="A84">
        <v>20010015</v>
      </c>
      <c r="B84" t="s">
        <v>26</v>
      </c>
      <c r="C84" t="s">
        <v>2072</v>
      </c>
      <c r="D84" t="s">
        <v>2083</v>
      </c>
      <c r="E84" t="s">
        <v>265</v>
      </c>
      <c r="F84" s="380">
        <v>51.029999999999994</v>
      </c>
      <c r="G84" s="380">
        <v>2363.8492999999999</v>
      </c>
      <c r="H84" s="380">
        <v>2364</v>
      </c>
      <c r="I84" s="380">
        <v>0</v>
      </c>
    </row>
    <row r="85" spans="1:9" x14ac:dyDescent="0.25">
      <c r="A85">
        <v>20010015</v>
      </c>
      <c r="B85" t="s">
        <v>27</v>
      </c>
      <c r="C85" t="s">
        <v>2209</v>
      </c>
      <c r="D85" t="s">
        <v>2225</v>
      </c>
      <c r="E85" t="s">
        <v>266</v>
      </c>
      <c r="F85" s="380">
        <v>57.21</v>
      </c>
      <c r="G85" s="380">
        <v>2322.0762</v>
      </c>
      <c r="H85" s="380">
        <v>2322</v>
      </c>
      <c r="I85" s="380">
        <v>0</v>
      </c>
    </row>
    <row r="86" spans="1:9" x14ac:dyDescent="0.25">
      <c r="A86">
        <v>20010015</v>
      </c>
      <c r="B86" t="s">
        <v>28</v>
      </c>
      <c r="C86" t="s">
        <v>2463</v>
      </c>
      <c r="D86" t="s">
        <v>2469</v>
      </c>
      <c r="E86" t="s">
        <v>267</v>
      </c>
      <c r="F86" s="380">
        <v>51.289999999999992</v>
      </c>
      <c r="G86" s="380">
        <v>2073.1726000000003</v>
      </c>
      <c r="H86" s="380">
        <v>2073</v>
      </c>
      <c r="I86" s="380">
        <v>0</v>
      </c>
    </row>
    <row r="87" spans="1:9" x14ac:dyDescent="0.25">
      <c r="A87">
        <v>20010015</v>
      </c>
      <c r="B87" t="s">
        <v>37</v>
      </c>
      <c r="C87" t="s">
        <v>1923</v>
      </c>
      <c r="D87" t="s">
        <v>2516</v>
      </c>
      <c r="E87" t="s">
        <v>265</v>
      </c>
      <c r="F87" s="380">
        <v>8.7199999999999989</v>
      </c>
      <c r="G87" s="380">
        <v>351.69830000000002</v>
      </c>
      <c r="H87" s="380">
        <v>352</v>
      </c>
      <c r="I87" s="380">
        <v>0</v>
      </c>
    </row>
    <row r="88" spans="1:9" x14ac:dyDescent="0.25">
      <c r="A88">
        <v>20010015</v>
      </c>
      <c r="B88" t="s">
        <v>29</v>
      </c>
      <c r="C88" t="s">
        <v>2612</v>
      </c>
      <c r="D88" t="s">
        <v>2666</v>
      </c>
      <c r="E88" t="s">
        <v>265</v>
      </c>
      <c r="F88" s="380">
        <v>17.760000000000002</v>
      </c>
      <c r="G88" s="380">
        <v>709.90110000000004</v>
      </c>
      <c r="H88" s="380">
        <v>710</v>
      </c>
      <c r="I88" s="380">
        <v>0</v>
      </c>
    </row>
    <row r="89" spans="1:9" x14ac:dyDescent="0.25">
      <c r="A89">
        <v>20010015</v>
      </c>
      <c r="B89" t="s">
        <v>39</v>
      </c>
      <c r="C89" t="s">
        <v>1496</v>
      </c>
      <c r="D89" t="s">
        <v>2988</v>
      </c>
      <c r="E89" t="s">
        <v>266</v>
      </c>
      <c r="F89" s="380">
        <v>34.659999999999997</v>
      </c>
      <c r="G89" s="380">
        <v>1443.1906000000001</v>
      </c>
      <c r="H89" s="380">
        <v>1443</v>
      </c>
      <c r="I89" s="380">
        <v>0</v>
      </c>
    </row>
    <row r="90" spans="1:9" x14ac:dyDescent="0.25">
      <c r="A90">
        <v>20010015</v>
      </c>
      <c r="B90" t="s">
        <v>6</v>
      </c>
      <c r="C90" t="s">
        <v>2990</v>
      </c>
      <c r="D90" t="s">
        <v>2991</v>
      </c>
      <c r="E90" t="s">
        <v>267</v>
      </c>
      <c r="F90" s="380">
        <v>142.43999999999997</v>
      </c>
      <c r="G90" s="380">
        <v>6192.3735000000006</v>
      </c>
      <c r="H90" s="380">
        <v>6192</v>
      </c>
      <c r="I90" s="380">
        <v>0</v>
      </c>
    </row>
    <row r="91" spans="1:9" x14ac:dyDescent="0.25">
      <c r="A91">
        <v>20010015</v>
      </c>
      <c r="B91" t="s">
        <v>30</v>
      </c>
      <c r="C91" t="s">
        <v>4387</v>
      </c>
      <c r="D91" t="s">
        <v>4388</v>
      </c>
      <c r="E91" t="s">
        <v>265</v>
      </c>
      <c r="F91" s="380">
        <v>48.589999999999996</v>
      </c>
      <c r="G91" s="380">
        <v>1978.1039000000001</v>
      </c>
      <c r="H91" s="380">
        <v>1978</v>
      </c>
      <c r="I91" s="380">
        <v>0</v>
      </c>
    </row>
    <row r="92" spans="1:9" x14ac:dyDescent="0.25">
      <c r="A92">
        <v>20010015</v>
      </c>
      <c r="B92" t="s">
        <v>33</v>
      </c>
      <c r="C92" t="s">
        <v>3284</v>
      </c>
      <c r="D92" t="s">
        <v>3314</v>
      </c>
      <c r="E92" t="s">
        <v>265</v>
      </c>
      <c r="F92" s="380">
        <v>49.23</v>
      </c>
      <c r="G92" s="380">
        <v>1999.3489</v>
      </c>
      <c r="H92" s="380">
        <v>1999</v>
      </c>
      <c r="I92" s="380">
        <v>0</v>
      </c>
    </row>
    <row r="93" spans="1:9" x14ac:dyDescent="0.25">
      <c r="A93">
        <v>20010015</v>
      </c>
      <c r="B93" t="s">
        <v>9</v>
      </c>
      <c r="C93" t="s">
        <v>3285</v>
      </c>
      <c r="D93" t="s">
        <v>3315</v>
      </c>
      <c r="E93" t="s">
        <v>265</v>
      </c>
      <c r="F93" s="380">
        <v>15.010000000000002</v>
      </c>
      <c r="G93" s="380">
        <v>647.67020000000002</v>
      </c>
      <c r="H93" s="380">
        <v>648</v>
      </c>
      <c r="I93" s="380">
        <v>0</v>
      </c>
    </row>
    <row r="94" spans="1:9" x14ac:dyDescent="0.25">
      <c r="A94">
        <v>20010015</v>
      </c>
      <c r="B94" t="s">
        <v>35</v>
      </c>
      <c r="C94" t="s">
        <v>3824</v>
      </c>
      <c r="D94" t="s">
        <v>3833</v>
      </c>
      <c r="E94" t="s">
        <v>3834</v>
      </c>
      <c r="F94" s="380">
        <v>30.849999999999998</v>
      </c>
      <c r="G94" s="380">
        <v>1222.9363000000001</v>
      </c>
      <c r="H94" s="380">
        <v>1223</v>
      </c>
      <c r="I94" s="380">
        <v>0</v>
      </c>
    </row>
    <row r="95" spans="1:9" x14ac:dyDescent="0.25">
      <c r="A95">
        <v>20010015</v>
      </c>
      <c r="B95" t="s">
        <v>1650</v>
      </c>
      <c r="C95" t="s">
        <v>4130</v>
      </c>
      <c r="D95" t="s">
        <v>4147</v>
      </c>
      <c r="E95" t="s">
        <v>265</v>
      </c>
      <c r="F95" s="380">
        <v>47.160000000000004</v>
      </c>
      <c r="G95" s="380">
        <v>1911.8613</v>
      </c>
      <c r="H95" s="380">
        <v>1912</v>
      </c>
      <c r="I95" s="380">
        <v>0</v>
      </c>
    </row>
    <row r="96" spans="1:9" x14ac:dyDescent="0.25">
      <c r="A96">
        <v>20010015</v>
      </c>
      <c r="B96" t="s">
        <v>16</v>
      </c>
      <c r="C96" t="s">
        <v>4131</v>
      </c>
      <c r="D96" t="s">
        <v>4148</v>
      </c>
      <c r="E96" t="s">
        <v>265</v>
      </c>
      <c r="F96" s="380">
        <v>45.230000000000004</v>
      </c>
      <c r="G96" s="380">
        <v>1806.1830999999997</v>
      </c>
      <c r="H96" s="380">
        <v>1806</v>
      </c>
      <c r="I96" s="380">
        <v>0</v>
      </c>
    </row>
    <row r="97" spans="1:9" x14ac:dyDescent="0.25">
      <c r="A97">
        <v>20010015</v>
      </c>
      <c r="B97" t="s">
        <v>129</v>
      </c>
      <c r="C97" t="s">
        <v>4255</v>
      </c>
      <c r="D97" t="s">
        <v>4283</v>
      </c>
      <c r="E97" t="s">
        <v>265</v>
      </c>
      <c r="F97" s="380">
        <v>25.65</v>
      </c>
      <c r="G97" s="380">
        <v>1154.0507</v>
      </c>
      <c r="H97" s="380">
        <v>1154</v>
      </c>
      <c r="I97" s="380">
        <v>0</v>
      </c>
    </row>
    <row r="98" spans="1:9" x14ac:dyDescent="0.25">
      <c r="A98">
        <v>20010015</v>
      </c>
      <c r="B98" t="s">
        <v>760</v>
      </c>
      <c r="C98" t="s">
        <v>6096</v>
      </c>
      <c r="D98" t="s">
        <v>6126</v>
      </c>
      <c r="E98" t="s">
        <v>265</v>
      </c>
      <c r="F98" s="380">
        <v>29.590000000000003</v>
      </c>
      <c r="G98" s="380">
        <v>1288.5642</v>
      </c>
      <c r="H98" s="380">
        <v>1289</v>
      </c>
      <c r="I98" s="380">
        <v>0</v>
      </c>
    </row>
    <row r="99" spans="1:9" x14ac:dyDescent="0.25">
      <c r="A99">
        <v>20010015</v>
      </c>
      <c r="B99" t="s">
        <v>1147</v>
      </c>
      <c r="C99" t="s">
        <v>6794</v>
      </c>
      <c r="D99" t="s">
        <v>6820</v>
      </c>
      <c r="E99" t="s">
        <v>275</v>
      </c>
      <c r="F99" s="380">
        <v>13.209999999999999</v>
      </c>
      <c r="G99" s="380">
        <v>571.2174</v>
      </c>
      <c r="H99" s="380">
        <v>571</v>
      </c>
      <c r="I99" s="380">
        <v>0</v>
      </c>
    </row>
    <row r="100" spans="1:9" x14ac:dyDescent="0.25">
      <c r="A100">
        <v>20010015</v>
      </c>
      <c r="B100" t="s">
        <v>1247</v>
      </c>
      <c r="C100" t="s">
        <v>7734</v>
      </c>
      <c r="D100" t="s">
        <v>7776</v>
      </c>
      <c r="E100" t="s">
        <v>267</v>
      </c>
      <c r="F100" s="380">
        <v>12.589999999999998</v>
      </c>
      <c r="G100" s="380">
        <v>503.09620000000001</v>
      </c>
      <c r="H100" s="380">
        <v>503</v>
      </c>
      <c r="I100" s="380">
        <v>0</v>
      </c>
    </row>
    <row r="101" spans="1:9" x14ac:dyDescent="0.25">
      <c r="A101">
        <v>20010015</v>
      </c>
      <c r="B101" t="s">
        <v>130</v>
      </c>
      <c r="C101" t="s">
        <v>5121</v>
      </c>
      <c r="D101" t="s">
        <v>5137</v>
      </c>
      <c r="E101" t="s">
        <v>265</v>
      </c>
      <c r="F101" s="380">
        <v>36.72</v>
      </c>
      <c r="G101" s="380">
        <v>1660.5522000000001</v>
      </c>
      <c r="H101" s="380">
        <v>1661</v>
      </c>
      <c r="I101" s="380">
        <v>0</v>
      </c>
    </row>
    <row r="102" spans="1:9" x14ac:dyDescent="0.25">
      <c r="A102">
        <v>20010015</v>
      </c>
      <c r="B102" t="s">
        <v>2594</v>
      </c>
      <c r="C102" t="s">
        <v>6062</v>
      </c>
      <c r="D102" t="s">
        <v>9729</v>
      </c>
      <c r="E102" t="s">
        <v>267</v>
      </c>
      <c r="F102" s="380">
        <v>9.3099999999999987</v>
      </c>
      <c r="G102" s="380">
        <v>380.77</v>
      </c>
      <c r="H102" s="380">
        <v>381</v>
      </c>
      <c r="I102" s="380">
        <v>0</v>
      </c>
    </row>
    <row r="103" spans="1:9" x14ac:dyDescent="0.25">
      <c r="A103">
        <v>20010015</v>
      </c>
      <c r="B103" t="s">
        <v>427</v>
      </c>
      <c r="C103" t="s">
        <v>6104</v>
      </c>
      <c r="D103" t="s">
        <v>6138</v>
      </c>
      <c r="E103" t="s">
        <v>265</v>
      </c>
      <c r="F103" s="380">
        <v>127.30000000000001</v>
      </c>
      <c r="G103" s="380">
        <v>5631.5924999999997</v>
      </c>
      <c r="H103" s="380">
        <v>5632</v>
      </c>
      <c r="I103" s="380">
        <v>0</v>
      </c>
    </row>
    <row r="104" spans="1:9" x14ac:dyDescent="0.25">
      <c r="A104">
        <v>20010015</v>
      </c>
      <c r="B104" t="s">
        <v>2802</v>
      </c>
      <c r="C104" t="s">
        <v>6177</v>
      </c>
      <c r="D104" t="s">
        <v>10562</v>
      </c>
      <c r="E104" t="s">
        <v>265</v>
      </c>
      <c r="F104" s="380">
        <v>45.040000000000006</v>
      </c>
      <c r="G104" s="380">
        <v>1948.7518</v>
      </c>
      <c r="H104" s="380">
        <v>1949</v>
      </c>
      <c r="I104" s="380">
        <v>0</v>
      </c>
    </row>
    <row r="105" spans="1:9" x14ac:dyDescent="0.25">
      <c r="A105">
        <v>20010015</v>
      </c>
      <c r="B105" t="s">
        <v>2803</v>
      </c>
      <c r="C105" t="s">
        <v>10947</v>
      </c>
      <c r="D105" t="s">
        <v>10982</v>
      </c>
      <c r="E105" t="s">
        <v>265</v>
      </c>
      <c r="F105" s="380">
        <v>77.400000000000006</v>
      </c>
      <c r="G105" s="380">
        <v>3080.3762000000002</v>
      </c>
      <c r="H105" s="380">
        <v>3080</v>
      </c>
      <c r="I105" s="380">
        <v>0</v>
      </c>
    </row>
    <row r="106" spans="1:9" x14ac:dyDescent="0.25">
      <c r="A106">
        <v>20010015</v>
      </c>
      <c r="B106" t="s">
        <v>3465</v>
      </c>
      <c r="C106" t="s">
        <v>12295</v>
      </c>
      <c r="D106" t="s">
        <v>12316</v>
      </c>
      <c r="E106" t="s">
        <v>275</v>
      </c>
      <c r="F106" s="380">
        <v>17.669999999999998</v>
      </c>
      <c r="G106" s="380">
        <v>724.31650000000002</v>
      </c>
      <c r="H106" s="380">
        <v>724</v>
      </c>
      <c r="I106" s="380">
        <v>0</v>
      </c>
    </row>
    <row r="107" spans="1:9" x14ac:dyDescent="0.25">
      <c r="A107">
        <v>20010015</v>
      </c>
      <c r="B107" t="s">
        <v>3576</v>
      </c>
      <c r="C107" t="s">
        <v>906</v>
      </c>
      <c r="D107" t="s">
        <v>11677</v>
      </c>
      <c r="E107" t="s">
        <v>267</v>
      </c>
      <c r="F107" s="380">
        <v>34.570000000000007</v>
      </c>
      <c r="G107" s="380">
        <v>1521.1253999999997</v>
      </c>
      <c r="H107" s="380">
        <v>1521</v>
      </c>
      <c r="I107" s="380">
        <v>0</v>
      </c>
    </row>
    <row r="108" spans="1:9" x14ac:dyDescent="0.25">
      <c r="A108">
        <v>20010015</v>
      </c>
      <c r="B108" t="s">
        <v>3578</v>
      </c>
      <c r="C108" t="s">
        <v>11503</v>
      </c>
      <c r="D108" t="s">
        <v>12538</v>
      </c>
      <c r="E108" t="s">
        <v>265</v>
      </c>
      <c r="F108" s="380">
        <v>79.180000000000007</v>
      </c>
      <c r="G108" s="380">
        <v>3414.2431000000006</v>
      </c>
      <c r="H108" s="380">
        <v>3414</v>
      </c>
      <c r="I108" s="380">
        <v>0</v>
      </c>
    </row>
    <row r="109" spans="1:9" x14ac:dyDescent="0.25">
      <c r="A109">
        <v>20010015</v>
      </c>
      <c r="B109" t="s">
        <v>3869</v>
      </c>
      <c r="C109" t="s">
        <v>13149</v>
      </c>
      <c r="D109" t="s">
        <v>13179</v>
      </c>
      <c r="E109" t="s">
        <v>265</v>
      </c>
      <c r="F109" s="380">
        <v>21.48</v>
      </c>
      <c r="G109" s="380">
        <v>932.06269999999995</v>
      </c>
      <c r="H109" s="380">
        <v>932</v>
      </c>
      <c r="I109" s="380">
        <v>0</v>
      </c>
    </row>
    <row r="110" spans="1:9" x14ac:dyDescent="0.25">
      <c r="A110">
        <v>20010015</v>
      </c>
      <c r="B110" t="s">
        <v>3870</v>
      </c>
      <c r="C110" t="s">
        <v>13150</v>
      </c>
      <c r="D110" t="s">
        <v>13180</v>
      </c>
      <c r="E110" t="s">
        <v>267</v>
      </c>
      <c r="F110" s="380">
        <v>40.059999999999995</v>
      </c>
      <c r="G110" s="380">
        <v>1740.5828999999999</v>
      </c>
      <c r="H110" s="380">
        <v>1741</v>
      </c>
      <c r="I110" s="380">
        <v>0</v>
      </c>
    </row>
    <row r="111" spans="1:9" x14ac:dyDescent="0.25">
      <c r="A111">
        <v>20010015</v>
      </c>
      <c r="B111" t="s">
        <v>3871</v>
      </c>
      <c r="C111" t="s">
        <v>13295</v>
      </c>
      <c r="D111" t="s">
        <v>13315</v>
      </c>
      <c r="E111" t="s">
        <v>265</v>
      </c>
      <c r="F111" s="380">
        <v>44.76</v>
      </c>
      <c r="G111" s="380">
        <v>2007.7634</v>
      </c>
      <c r="H111" s="380">
        <v>2008</v>
      </c>
      <c r="I111" s="380">
        <v>0</v>
      </c>
    </row>
    <row r="112" spans="1:9" x14ac:dyDescent="0.25">
      <c r="A112">
        <v>20010015</v>
      </c>
      <c r="B112" t="s">
        <v>3872</v>
      </c>
      <c r="C112" t="s">
        <v>13296</v>
      </c>
      <c r="D112" t="s">
        <v>13316</v>
      </c>
      <c r="E112" t="s">
        <v>265</v>
      </c>
      <c r="F112" s="380">
        <v>15.77</v>
      </c>
      <c r="G112" s="380">
        <v>710.44670000000008</v>
      </c>
      <c r="H112" s="380">
        <v>710</v>
      </c>
      <c r="I112" s="380">
        <v>0</v>
      </c>
    </row>
    <row r="113" spans="1:9" x14ac:dyDescent="0.25">
      <c r="A113">
        <v>20010015</v>
      </c>
      <c r="B113" t="s">
        <v>10942</v>
      </c>
      <c r="C113" t="s">
        <v>13394</v>
      </c>
      <c r="D113" t="s">
        <v>13415</v>
      </c>
      <c r="E113" t="s">
        <v>3990</v>
      </c>
      <c r="F113" s="380">
        <v>74.850000000000009</v>
      </c>
      <c r="G113" s="380">
        <v>3183.9503</v>
      </c>
      <c r="H113" s="380">
        <v>3184</v>
      </c>
      <c r="I113" s="380">
        <v>0</v>
      </c>
    </row>
    <row r="114" spans="1:9" x14ac:dyDescent="0.25">
      <c r="A114">
        <v>20010015</v>
      </c>
      <c r="B114" t="s">
        <v>3652</v>
      </c>
      <c r="C114" t="s">
        <v>12518</v>
      </c>
      <c r="D114" t="s">
        <v>12714</v>
      </c>
      <c r="E114" t="s">
        <v>267</v>
      </c>
      <c r="F114" s="380">
        <v>124.12</v>
      </c>
      <c r="G114" s="380">
        <v>5117.0640000000003</v>
      </c>
      <c r="H114" s="380">
        <v>5117</v>
      </c>
      <c r="I114" s="380">
        <v>0</v>
      </c>
    </row>
    <row r="115" spans="1:9" x14ac:dyDescent="0.25">
      <c r="A115">
        <v>20010015</v>
      </c>
      <c r="B115" t="s">
        <v>4391</v>
      </c>
      <c r="C115" t="s">
        <v>13503</v>
      </c>
      <c r="D115" t="s">
        <v>13530</v>
      </c>
      <c r="E115" t="s">
        <v>1380</v>
      </c>
      <c r="F115" s="380">
        <v>23.93</v>
      </c>
      <c r="G115" s="380">
        <v>1019.4105</v>
      </c>
      <c r="H115" s="380">
        <v>1019</v>
      </c>
      <c r="I115" s="380">
        <v>0</v>
      </c>
    </row>
    <row r="116" spans="1:9" x14ac:dyDescent="0.25">
      <c r="A116">
        <v>20010015</v>
      </c>
      <c r="B116" t="s">
        <v>4414</v>
      </c>
      <c r="C116" t="s">
        <v>13705</v>
      </c>
      <c r="D116" t="s">
        <v>13726</v>
      </c>
      <c r="E116" t="s">
        <v>264</v>
      </c>
      <c r="F116" s="380">
        <v>109.16000000000001</v>
      </c>
      <c r="G116" s="380">
        <v>4489.9193999999998</v>
      </c>
      <c r="H116" s="380">
        <v>4490</v>
      </c>
      <c r="I116" s="380">
        <v>0</v>
      </c>
    </row>
    <row r="117" spans="1:9" x14ac:dyDescent="0.25">
      <c r="A117">
        <v>20010015</v>
      </c>
      <c r="B117" t="s">
        <v>4656</v>
      </c>
      <c r="C117" t="s">
        <v>13906</v>
      </c>
      <c r="D117" t="s">
        <v>13914</v>
      </c>
      <c r="E117" t="s">
        <v>267</v>
      </c>
      <c r="F117" s="380">
        <v>80.3</v>
      </c>
      <c r="G117" s="380">
        <v>3189.8330999999998</v>
      </c>
      <c r="H117" s="380">
        <v>3190</v>
      </c>
      <c r="I117" s="380">
        <v>0</v>
      </c>
    </row>
    <row r="118" spans="1:9" x14ac:dyDescent="0.25">
      <c r="A118">
        <v>20010015</v>
      </c>
      <c r="B118" t="s">
        <v>5193</v>
      </c>
      <c r="C118" t="s">
        <v>13907</v>
      </c>
      <c r="D118" t="s">
        <v>13915</v>
      </c>
      <c r="E118" t="s">
        <v>267</v>
      </c>
      <c r="F118" s="380">
        <v>70.27</v>
      </c>
      <c r="G118" s="380">
        <v>2982.3704999999995</v>
      </c>
      <c r="H118" s="380">
        <v>2982</v>
      </c>
      <c r="I118" s="380">
        <v>0</v>
      </c>
    </row>
    <row r="119" spans="1:9" x14ac:dyDescent="0.25">
      <c r="A119">
        <v>20010015</v>
      </c>
      <c r="B119" t="s">
        <v>5387</v>
      </c>
      <c r="C119" t="s">
        <v>13947</v>
      </c>
      <c r="D119" t="s">
        <v>13961</v>
      </c>
      <c r="E119" t="s">
        <v>267</v>
      </c>
      <c r="F119" s="380">
        <v>50.61</v>
      </c>
      <c r="G119" s="380">
        <v>2078.7732999999998</v>
      </c>
      <c r="H119" s="380">
        <v>2079</v>
      </c>
      <c r="I119" s="380">
        <v>0</v>
      </c>
    </row>
    <row r="120" spans="1:9" x14ac:dyDescent="0.25">
      <c r="A120">
        <v>20010015</v>
      </c>
      <c r="B120" t="s">
        <v>5391</v>
      </c>
      <c r="C120" t="s">
        <v>13009</v>
      </c>
      <c r="D120" t="s">
        <v>14454</v>
      </c>
      <c r="E120" t="s">
        <v>265</v>
      </c>
      <c r="F120" s="380">
        <v>42.739999999999995</v>
      </c>
      <c r="G120" s="380">
        <v>1916.2329000000002</v>
      </c>
      <c r="H120" s="380">
        <v>1916</v>
      </c>
      <c r="I120" s="380">
        <v>0</v>
      </c>
    </row>
    <row r="121" spans="1:9" x14ac:dyDescent="0.25">
      <c r="A121">
        <v>20010015</v>
      </c>
      <c r="B121" t="s">
        <v>5390</v>
      </c>
      <c r="C121" t="s">
        <v>14294</v>
      </c>
      <c r="D121" t="s">
        <v>14323</v>
      </c>
      <c r="E121" t="s">
        <v>265</v>
      </c>
      <c r="F121" s="380">
        <v>33.410000000000004</v>
      </c>
      <c r="G121" s="380">
        <v>1348.5739000000001</v>
      </c>
      <c r="H121" s="380">
        <v>1349</v>
      </c>
      <c r="I121" s="380">
        <v>0</v>
      </c>
    </row>
    <row r="122" spans="1:9" x14ac:dyDescent="0.25">
      <c r="A122">
        <v>20010015</v>
      </c>
      <c r="B122" t="s">
        <v>5700</v>
      </c>
      <c r="C122" t="s">
        <v>6177</v>
      </c>
      <c r="D122" t="s">
        <v>14455</v>
      </c>
      <c r="E122" t="s">
        <v>3990</v>
      </c>
      <c r="F122" s="380">
        <v>60.72</v>
      </c>
      <c r="G122" s="380">
        <v>2486.5541000000003</v>
      </c>
      <c r="H122" s="380">
        <v>2487</v>
      </c>
      <c r="I122" s="380">
        <v>0</v>
      </c>
    </row>
    <row r="123" spans="1:9" x14ac:dyDescent="0.25">
      <c r="A123">
        <v>20010015</v>
      </c>
      <c r="B123" t="s">
        <v>5701</v>
      </c>
      <c r="C123" t="s">
        <v>15155</v>
      </c>
      <c r="D123" t="s">
        <v>15184</v>
      </c>
      <c r="E123" t="s">
        <v>266</v>
      </c>
      <c r="F123" s="380">
        <v>97.6</v>
      </c>
      <c r="G123" s="380">
        <v>3994.1808999999998</v>
      </c>
      <c r="H123" s="380">
        <v>3994</v>
      </c>
      <c r="I123" s="380">
        <v>0</v>
      </c>
    </row>
    <row r="124" spans="1:9" x14ac:dyDescent="0.25">
      <c r="A124">
        <v>20010015</v>
      </c>
      <c r="B124" t="s">
        <v>6080</v>
      </c>
      <c r="C124" t="s">
        <v>8752</v>
      </c>
      <c r="D124" t="s">
        <v>15185</v>
      </c>
      <c r="E124" t="s">
        <v>265</v>
      </c>
      <c r="F124" s="380">
        <v>50.15</v>
      </c>
      <c r="G124" s="380">
        <v>2038.2173</v>
      </c>
      <c r="H124" s="380">
        <v>2038</v>
      </c>
      <c r="I124" s="380">
        <v>0</v>
      </c>
    </row>
    <row r="125" spans="1:9" x14ac:dyDescent="0.25">
      <c r="A125">
        <v>20010015</v>
      </c>
      <c r="B125" t="s">
        <v>6539</v>
      </c>
      <c r="C125" t="s">
        <v>15706</v>
      </c>
      <c r="D125" t="s">
        <v>15717</v>
      </c>
      <c r="E125" t="s">
        <v>1141</v>
      </c>
      <c r="F125" s="380">
        <v>47.390000000000008</v>
      </c>
      <c r="G125" s="380">
        <v>1902.0621000000001</v>
      </c>
      <c r="H125" s="380">
        <v>1902</v>
      </c>
      <c r="I125" s="380">
        <v>0</v>
      </c>
    </row>
    <row r="126" spans="1:9" x14ac:dyDescent="0.25">
      <c r="A126">
        <v>20010015</v>
      </c>
      <c r="B126" t="s">
        <v>6533</v>
      </c>
      <c r="C126" t="s">
        <v>15707</v>
      </c>
      <c r="D126" t="s">
        <v>15718</v>
      </c>
      <c r="E126" t="s">
        <v>265</v>
      </c>
      <c r="F126" s="380">
        <v>62.6</v>
      </c>
      <c r="G126" s="380">
        <v>2540.2901000000002</v>
      </c>
      <c r="H126" s="380">
        <v>2540</v>
      </c>
      <c r="I126" s="380">
        <v>0</v>
      </c>
    </row>
    <row r="127" spans="1:9" x14ac:dyDescent="0.25">
      <c r="A127">
        <v>20010015</v>
      </c>
      <c r="B127" t="s">
        <v>6872</v>
      </c>
      <c r="C127" t="s">
        <v>9991</v>
      </c>
      <c r="D127" t="s">
        <v>15776</v>
      </c>
      <c r="E127" t="s">
        <v>265</v>
      </c>
      <c r="F127" s="380">
        <v>42.64</v>
      </c>
      <c r="G127" s="380">
        <v>1785.0820000000001</v>
      </c>
      <c r="H127" s="380">
        <v>1785</v>
      </c>
      <c r="I127" s="380">
        <v>0</v>
      </c>
    </row>
    <row r="128" spans="1:9" x14ac:dyDescent="0.25">
      <c r="A128">
        <v>20010015</v>
      </c>
      <c r="B128" t="s">
        <v>6981</v>
      </c>
      <c r="C128" t="s">
        <v>15965</v>
      </c>
      <c r="D128" t="s">
        <v>15975</v>
      </c>
      <c r="E128" t="s">
        <v>265</v>
      </c>
      <c r="F128" s="380">
        <v>51.58</v>
      </c>
      <c r="G128" s="380">
        <v>2054.7027999999996</v>
      </c>
      <c r="H128" s="380">
        <v>2055</v>
      </c>
      <c r="I128" s="380">
        <v>0</v>
      </c>
    </row>
    <row r="129" spans="1:9" x14ac:dyDescent="0.25">
      <c r="A129">
        <v>20010015</v>
      </c>
      <c r="B129" t="s">
        <v>7263</v>
      </c>
      <c r="C129" t="s">
        <v>16146</v>
      </c>
      <c r="D129" t="s">
        <v>16161</v>
      </c>
      <c r="E129" t="s">
        <v>274</v>
      </c>
      <c r="F129" s="380">
        <v>260.65999999999997</v>
      </c>
      <c r="G129" s="380">
        <v>11288.473999999998</v>
      </c>
      <c r="H129" s="380">
        <v>11288</v>
      </c>
      <c r="I129" s="380">
        <v>0</v>
      </c>
    </row>
    <row r="130" spans="1:9" x14ac:dyDescent="0.25">
      <c r="A130">
        <v>20010015</v>
      </c>
      <c r="B130" t="s">
        <v>12391</v>
      </c>
      <c r="C130">
        <v>0</v>
      </c>
      <c r="D130">
        <v>0</v>
      </c>
      <c r="E130">
        <v>0</v>
      </c>
      <c r="F130" s="380">
        <v>75.97</v>
      </c>
      <c r="G130" s="380">
        <v>3013.7074000000002</v>
      </c>
      <c r="H130" s="380">
        <v>3014</v>
      </c>
      <c r="I130" s="380">
        <v>0</v>
      </c>
    </row>
    <row r="131" spans="1:9" x14ac:dyDescent="0.25">
      <c r="A131" t="s">
        <v>16426</v>
      </c>
      <c r="F131" s="380">
        <v>2828.849999999999</v>
      </c>
      <c r="G131" s="380">
        <v>118977.35160000001</v>
      </c>
      <c r="H131" s="380">
        <v>118977</v>
      </c>
      <c r="I131" s="380">
        <v>0</v>
      </c>
    </row>
    <row r="132" spans="1:9" x14ac:dyDescent="0.25">
      <c r="A132">
        <v>20010017</v>
      </c>
      <c r="B132" t="s">
        <v>17</v>
      </c>
      <c r="C132" t="s">
        <v>1488</v>
      </c>
      <c r="D132" t="s">
        <v>1543</v>
      </c>
      <c r="E132" t="s">
        <v>429</v>
      </c>
      <c r="F132" s="380">
        <v>255.3</v>
      </c>
      <c r="G132" s="380">
        <v>11264.812600000001</v>
      </c>
      <c r="H132" s="380">
        <v>8977</v>
      </c>
      <c r="I132" s="380">
        <v>2287.34</v>
      </c>
    </row>
    <row r="133" spans="1:9" x14ac:dyDescent="0.25">
      <c r="A133">
        <v>20010017</v>
      </c>
      <c r="B133" t="s">
        <v>20</v>
      </c>
      <c r="C133" t="s">
        <v>1751</v>
      </c>
      <c r="D133" t="s">
        <v>1783</v>
      </c>
      <c r="E133" t="s">
        <v>273</v>
      </c>
      <c r="F133" s="380">
        <v>11.11</v>
      </c>
      <c r="G133" s="380">
        <v>697.73199999999997</v>
      </c>
      <c r="H133" s="380">
        <v>698</v>
      </c>
      <c r="I133" s="380">
        <v>0</v>
      </c>
    </row>
    <row r="134" spans="1:9" x14ac:dyDescent="0.25">
      <c r="A134">
        <v>20010017</v>
      </c>
      <c r="B134" t="s">
        <v>21</v>
      </c>
      <c r="C134" t="s">
        <v>1868</v>
      </c>
      <c r="D134" t="s">
        <v>1901</v>
      </c>
      <c r="E134" t="s">
        <v>429</v>
      </c>
      <c r="F134" s="380">
        <v>17.010000000000002</v>
      </c>
      <c r="G134" s="380">
        <v>875.33429999999998</v>
      </c>
      <c r="H134" s="380">
        <v>875</v>
      </c>
      <c r="I134" s="380">
        <v>0</v>
      </c>
    </row>
    <row r="135" spans="1:9" x14ac:dyDescent="0.25">
      <c r="A135">
        <v>20010017</v>
      </c>
      <c r="B135" t="s">
        <v>2</v>
      </c>
      <c r="C135" t="s">
        <v>559</v>
      </c>
      <c r="D135" t="s">
        <v>2642</v>
      </c>
      <c r="E135" t="s">
        <v>273</v>
      </c>
      <c r="F135" s="380">
        <v>17.279999999999998</v>
      </c>
      <c r="G135" s="380">
        <v>720.32640000000004</v>
      </c>
      <c r="H135" s="380">
        <v>720</v>
      </c>
      <c r="I135" s="380">
        <v>0</v>
      </c>
    </row>
    <row r="136" spans="1:9" x14ac:dyDescent="0.25">
      <c r="A136">
        <v>20010017</v>
      </c>
      <c r="B136" t="s">
        <v>3</v>
      </c>
      <c r="C136" t="s">
        <v>3268</v>
      </c>
      <c r="D136" t="s">
        <v>3296</v>
      </c>
      <c r="E136" t="s">
        <v>273</v>
      </c>
      <c r="F136" s="380">
        <v>5.6999999999999993</v>
      </c>
      <c r="G136" s="380">
        <v>282.38</v>
      </c>
      <c r="H136" s="380">
        <v>282</v>
      </c>
      <c r="I136" s="380">
        <v>0</v>
      </c>
    </row>
    <row r="137" spans="1:9" x14ac:dyDescent="0.25">
      <c r="A137">
        <v>20010017</v>
      </c>
      <c r="B137" t="s">
        <v>4</v>
      </c>
      <c r="C137" t="s">
        <v>3876</v>
      </c>
      <c r="D137" t="s">
        <v>3901</v>
      </c>
      <c r="E137" t="s">
        <v>273</v>
      </c>
      <c r="F137" s="380">
        <v>13.599999999999998</v>
      </c>
      <c r="G137" s="380">
        <v>620.29239999999993</v>
      </c>
      <c r="H137" s="380">
        <v>620</v>
      </c>
      <c r="I137" s="380">
        <v>0</v>
      </c>
    </row>
    <row r="138" spans="1:9" x14ac:dyDescent="0.25">
      <c r="A138">
        <v>20010017</v>
      </c>
      <c r="B138" t="s">
        <v>29</v>
      </c>
      <c r="C138" t="s">
        <v>8206</v>
      </c>
      <c r="D138" t="s">
        <v>8234</v>
      </c>
      <c r="E138" t="s">
        <v>456</v>
      </c>
      <c r="F138" s="380">
        <v>9.81</v>
      </c>
      <c r="G138" s="380">
        <v>476.61189999999999</v>
      </c>
      <c r="H138" s="380">
        <v>477</v>
      </c>
      <c r="I138" s="380">
        <v>0</v>
      </c>
    </row>
    <row r="139" spans="1:9" x14ac:dyDescent="0.25">
      <c r="A139">
        <v>20010017</v>
      </c>
      <c r="B139" t="s">
        <v>5</v>
      </c>
      <c r="C139" t="s">
        <v>559</v>
      </c>
      <c r="D139" t="s">
        <v>8406</v>
      </c>
      <c r="E139" t="s">
        <v>273</v>
      </c>
      <c r="F139" s="380">
        <v>34.51</v>
      </c>
      <c r="G139" s="380">
        <v>1236.6801999999998</v>
      </c>
      <c r="H139" s="380">
        <v>1237</v>
      </c>
      <c r="I139" s="380">
        <v>0</v>
      </c>
    </row>
    <row r="140" spans="1:9" x14ac:dyDescent="0.25">
      <c r="A140">
        <v>20010017</v>
      </c>
      <c r="B140" t="s">
        <v>39</v>
      </c>
      <c r="C140" t="s">
        <v>9600</v>
      </c>
      <c r="D140" t="s">
        <v>9619</v>
      </c>
      <c r="E140" t="s">
        <v>456</v>
      </c>
      <c r="F140" s="380">
        <v>23.39</v>
      </c>
      <c r="G140" s="380">
        <v>1057.7563</v>
      </c>
      <c r="H140" s="380">
        <v>1058</v>
      </c>
      <c r="I140" s="380">
        <v>0</v>
      </c>
    </row>
    <row r="141" spans="1:9" x14ac:dyDescent="0.25">
      <c r="A141">
        <v>20010017</v>
      </c>
      <c r="B141" t="s">
        <v>6</v>
      </c>
      <c r="C141" t="s">
        <v>11312</v>
      </c>
      <c r="D141" t="s">
        <v>11343</v>
      </c>
      <c r="E141" t="s">
        <v>273</v>
      </c>
      <c r="F141" s="380">
        <v>13.43</v>
      </c>
      <c r="G141" s="380">
        <v>782.5213</v>
      </c>
      <c r="H141" s="380">
        <v>783</v>
      </c>
      <c r="I141" s="380">
        <v>0</v>
      </c>
    </row>
    <row r="142" spans="1:9" x14ac:dyDescent="0.25">
      <c r="A142">
        <v>20010017</v>
      </c>
      <c r="B142" t="s">
        <v>30</v>
      </c>
      <c r="C142" t="s">
        <v>11313</v>
      </c>
      <c r="D142" t="s">
        <v>11344</v>
      </c>
      <c r="E142" t="s">
        <v>456</v>
      </c>
      <c r="F142" s="380">
        <v>21.79</v>
      </c>
      <c r="G142" s="380">
        <v>829.11759999999992</v>
      </c>
      <c r="H142" s="380">
        <v>829</v>
      </c>
      <c r="I142" s="380">
        <v>0</v>
      </c>
    </row>
    <row r="143" spans="1:9" x14ac:dyDescent="0.25">
      <c r="A143">
        <v>20010017</v>
      </c>
      <c r="B143" t="s">
        <v>31</v>
      </c>
      <c r="C143" t="s">
        <v>11314</v>
      </c>
      <c r="D143" t="s">
        <v>11345</v>
      </c>
      <c r="E143" t="s">
        <v>429</v>
      </c>
      <c r="F143" s="380">
        <v>17.700000000000003</v>
      </c>
      <c r="G143" s="380">
        <v>838.59270000000004</v>
      </c>
      <c r="H143" s="380">
        <v>839</v>
      </c>
      <c r="I143" s="380">
        <v>0</v>
      </c>
    </row>
    <row r="144" spans="1:9" x14ac:dyDescent="0.25">
      <c r="A144">
        <v>20010017</v>
      </c>
      <c r="B144" t="s">
        <v>7</v>
      </c>
      <c r="C144" t="s">
        <v>11315</v>
      </c>
      <c r="D144" t="s">
        <v>11346</v>
      </c>
      <c r="E144" t="s">
        <v>273</v>
      </c>
      <c r="F144" s="380">
        <v>15.84</v>
      </c>
      <c r="G144" s="380">
        <v>586.44389999999999</v>
      </c>
      <c r="H144" s="380">
        <v>586</v>
      </c>
      <c r="I144" s="380">
        <v>0</v>
      </c>
    </row>
    <row r="145" spans="1:9" x14ac:dyDescent="0.25">
      <c r="A145">
        <v>20010017</v>
      </c>
      <c r="B145" t="s">
        <v>32</v>
      </c>
      <c r="C145" t="s">
        <v>13504</v>
      </c>
      <c r="D145" t="s">
        <v>13531</v>
      </c>
      <c r="E145" t="s">
        <v>275</v>
      </c>
      <c r="F145" s="380">
        <v>9.44</v>
      </c>
      <c r="G145" s="380">
        <v>518.04060000000004</v>
      </c>
      <c r="H145" s="380">
        <v>518</v>
      </c>
      <c r="I145" s="380">
        <v>0</v>
      </c>
    </row>
    <row r="146" spans="1:9" x14ac:dyDescent="0.25">
      <c r="A146">
        <v>20010017</v>
      </c>
      <c r="B146" t="s">
        <v>33</v>
      </c>
      <c r="C146" t="s">
        <v>13791</v>
      </c>
      <c r="D146" t="s">
        <v>13804</v>
      </c>
      <c r="E146" t="s">
        <v>273</v>
      </c>
      <c r="F146" s="380">
        <v>8.74</v>
      </c>
      <c r="G146" s="380">
        <v>425.64639999999997</v>
      </c>
      <c r="H146" s="380">
        <v>426</v>
      </c>
      <c r="I146" s="380">
        <v>0</v>
      </c>
    </row>
    <row r="147" spans="1:9" x14ac:dyDescent="0.25">
      <c r="A147">
        <v>20010017</v>
      </c>
      <c r="B147" t="s">
        <v>34</v>
      </c>
      <c r="C147" t="s">
        <v>15483</v>
      </c>
      <c r="D147" t="s">
        <v>15530</v>
      </c>
      <c r="E147" t="s">
        <v>273</v>
      </c>
      <c r="F147" s="380">
        <v>6.84</v>
      </c>
      <c r="G147" s="380">
        <v>321.64699999999993</v>
      </c>
      <c r="H147" s="380">
        <v>322</v>
      </c>
      <c r="I147" s="380">
        <v>0</v>
      </c>
    </row>
    <row r="148" spans="1:9" x14ac:dyDescent="0.25">
      <c r="A148">
        <v>20010017</v>
      </c>
      <c r="B148" t="s">
        <v>11</v>
      </c>
      <c r="C148" t="s">
        <v>7310</v>
      </c>
      <c r="D148" t="s">
        <v>15853</v>
      </c>
      <c r="E148" t="s">
        <v>273</v>
      </c>
      <c r="F148" s="380">
        <v>45.599999999999994</v>
      </c>
      <c r="G148" s="380">
        <v>2110.2078999999999</v>
      </c>
      <c r="H148" s="380">
        <v>2110</v>
      </c>
      <c r="I148" s="380">
        <v>0</v>
      </c>
    </row>
    <row r="149" spans="1:9" x14ac:dyDescent="0.25">
      <c r="A149" t="s">
        <v>16427</v>
      </c>
      <c r="F149" s="380">
        <v>527.08999999999992</v>
      </c>
      <c r="G149" s="380">
        <v>23644.143500000006</v>
      </c>
      <c r="H149" s="380">
        <v>21357</v>
      </c>
      <c r="I149" s="380">
        <v>2287.34</v>
      </c>
    </row>
    <row r="150" spans="1:9" x14ac:dyDescent="0.25">
      <c r="A150">
        <v>20010023</v>
      </c>
      <c r="B150" t="s">
        <v>1</v>
      </c>
      <c r="C150" t="s">
        <v>2619</v>
      </c>
      <c r="D150" t="s">
        <v>2673</v>
      </c>
      <c r="E150" t="s">
        <v>272</v>
      </c>
      <c r="F150" s="380">
        <v>52.37</v>
      </c>
      <c r="G150" s="380">
        <v>2633.8877000000002</v>
      </c>
      <c r="H150" s="380">
        <v>2634</v>
      </c>
      <c r="I150" s="380">
        <v>0</v>
      </c>
    </row>
    <row r="151" spans="1:9" x14ac:dyDescent="0.25">
      <c r="A151">
        <v>20010023</v>
      </c>
      <c r="B151" t="s">
        <v>41</v>
      </c>
      <c r="C151" t="s">
        <v>2623</v>
      </c>
      <c r="D151" t="s">
        <v>2677</v>
      </c>
      <c r="E151" t="s">
        <v>275</v>
      </c>
      <c r="F151" s="380">
        <v>32.279999999999994</v>
      </c>
      <c r="G151" s="380">
        <v>1703.5094999999997</v>
      </c>
      <c r="H151" s="380">
        <v>1704</v>
      </c>
      <c r="I151" s="380">
        <v>0</v>
      </c>
    </row>
    <row r="152" spans="1:9" x14ac:dyDescent="0.25">
      <c r="A152">
        <v>20010023</v>
      </c>
      <c r="B152" t="s">
        <v>21</v>
      </c>
      <c r="C152" t="s">
        <v>2626</v>
      </c>
      <c r="D152" t="s">
        <v>2680</v>
      </c>
      <c r="E152" t="s">
        <v>272</v>
      </c>
      <c r="F152" s="380">
        <v>3.76</v>
      </c>
      <c r="G152" s="380">
        <v>156.7689</v>
      </c>
      <c r="H152" s="380">
        <v>157</v>
      </c>
      <c r="I152" s="380">
        <v>0</v>
      </c>
    </row>
    <row r="153" spans="1:9" x14ac:dyDescent="0.25">
      <c r="A153">
        <v>20010023</v>
      </c>
      <c r="B153" t="s">
        <v>22</v>
      </c>
      <c r="C153" t="s">
        <v>2627</v>
      </c>
      <c r="D153" t="s">
        <v>2681</v>
      </c>
      <c r="E153" t="s">
        <v>275</v>
      </c>
      <c r="F153" s="380">
        <v>55.160000000000011</v>
      </c>
      <c r="G153" s="380">
        <v>2313.73</v>
      </c>
      <c r="H153" s="380">
        <v>2284</v>
      </c>
      <c r="I153" s="380">
        <v>30</v>
      </c>
    </row>
    <row r="154" spans="1:9" x14ac:dyDescent="0.25">
      <c r="A154">
        <v>20010023</v>
      </c>
      <c r="B154" t="s">
        <v>25</v>
      </c>
      <c r="C154" t="s">
        <v>2402</v>
      </c>
      <c r="D154" t="s">
        <v>2403</v>
      </c>
      <c r="E154" t="s">
        <v>271</v>
      </c>
      <c r="F154" s="380">
        <v>43.21</v>
      </c>
      <c r="G154" s="380">
        <v>1963.6010000000001</v>
      </c>
      <c r="H154" s="380">
        <v>1964</v>
      </c>
      <c r="I154" s="380">
        <v>0</v>
      </c>
    </row>
    <row r="155" spans="1:9" x14ac:dyDescent="0.25">
      <c r="A155">
        <v>20010023</v>
      </c>
      <c r="B155" t="s">
        <v>26</v>
      </c>
      <c r="C155" t="s">
        <v>2406</v>
      </c>
      <c r="D155" t="s">
        <v>2407</v>
      </c>
      <c r="E155" t="s">
        <v>271</v>
      </c>
      <c r="F155" s="380">
        <v>60.120000000000019</v>
      </c>
      <c r="G155" s="380">
        <v>2515.8946000000001</v>
      </c>
      <c r="H155" s="380">
        <v>2516</v>
      </c>
      <c r="I155" s="380">
        <v>0</v>
      </c>
    </row>
    <row r="156" spans="1:9" x14ac:dyDescent="0.25">
      <c r="A156">
        <v>20010023</v>
      </c>
      <c r="B156" t="s">
        <v>28</v>
      </c>
      <c r="C156" t="s">
        <v>2628</v>
      </c>
      <c r="D156" t="s">
        <v>2682</v>
      </c>
      <c r="E156" t="s">
        <v>271</v>
      </c>
      <c r="F156" s="380">
        <v>64.19</v>
      </c>
      <c r="G156" s="380">
        <v>2653.0533000000005</v>
      </c>
      <c r="H156" s="380">
        <v>2653</v>
      </c>
      <c r="I156" s="380">
        <v>0</v>
      </c>
    </row>
    <row r="157" spans="1:9" x14ac:dyDescent="0.25">
      <c r="A157">
        <v>20010023</v>
      </c>
      <c r="B157" t="s">
        <v>38</v>
      </c>
      <c r="C157" t="s">
        <v>2630</v>
      </c>
      <c r="D157" t="s">
        <v>2684</v>
      </c>
      <c r="E157" t="s">
        <v>270</v>
      </c>
      <c r="F157" s="380">
        <v>59.47</v>
      </c>
      <c r="G157" s="380">
        <v>2547.9753000000001</v>
      </c>
      <c r="H157" s="380">
        <v>2509</v>
      </c>
      <c r="I157" s="380">
        <v>39</v>
      </c>
    </row>
    <row r="158" spans="1:9" x14ac:dyDescent="0.25">
      <c r="A158">
        <v>20010023</v>
      </c>
      <c r="B158" t="s">
        <v>29</v>
      </c>
      <c r="C158" t="s">
        <v>2631</v>
      </c>
      <c r="D158" t="s">
        <v>2685</v>
      </c>
      <c r="E158" t="s">
        <v>271</v>
      </c>
      <c r="F158" s="380">
        <v>38.700000000000003</v>
      </c>
      <c r="G158" s="380">
        <v>1579.7505000000001</v>
      </c>
      <c r="H158" s="380">
        <v>1580</v>
      </c>
      <c r="I158" s="380">
        <v>0</v>
      </c>
    </row>
    <row r="159" spans="1:9" x14ac:dyDescent="0.25">
      <c r="A159">
        <v>20010023</v>
      </c>
      <c r="B159" t="s">
        <v>39</v>
      </c>
      <c r="C159" t="s">
        <v>2632</v>
      </c>
      <c r="D159" t="s">
        <v>2686</v>
      </c>
      <c r="E159" t="s">
        <v>271</v>
      </c>
      <c r="F159" s="380">
        <v>38.869999999999997</v>
      </c>
      <c r="G159" s="380">
        <v>2129.0818999999997</v>
      </c>
      <c r="H159" s="380">
        <v>2129</v>
      </c>
      <c r="I159" s="380">
        <v>0</v>
      </c>
    </row>
    <row r="160" spans="1:9" x14ac:dyDescent="0.25">
      <c r="A160">
        <v>20010023</v>
      </c>
      <c r="B160" t="s">
        <v>6</v>
      </c>
      <c r="C160" t="s">
        <v>2815</v>
      </c>
      <c r="D160" t="s">
        <v>2844</v>
      </c>
      <c r="E160" t="s">
        <v>272</v>
      </c>
      <c r="F160" s="380">
        <v>16.940000000000001</v>
      </c>
      <c r="G160" s="380">
        <v>697.0485000000001</v>
      </c>
      <c r="H160" s="380">
        <v>697</v>
      </c>
      <c r="I160" s="380">
        <v>0</v>
      </c>
    </row>
    <row r="161" spans="1:9" x14ac:dyDescent="0.25">
      <c r="A161">
        <v>20010023</v>
      </c>
      <c r="B161" t="s">
        <v>7</v>
      </c>
      <c r="C161" t="s">
        <v>610</v>
      </c>
      <c r="D161" t="s">
        <v>3049</v>
      </c>
      <c r="E161" t="s">
        <v>269</v>
      </c>
      <c r="F161" s="380">
        <v>22.14</v>
      </c>
      <c r="G161" s="380">
        <v>920.61659999999995</v>
      </c>
      <c r="H161" s="380">
        <v>921</v>
      </c>
      <c r="I161" s="380">
        <v>0</v>
      </c>
    </row>
    <row r="162" spans="1:9" x14ac:dyDescent="0.25">
      <c r="A162">
        <v>20010023</v>
      </c>
      <c r="B162" t="s">
        <v>8</v>
      </c>
      <c r="C162" t="s">
        <v>2435</v>
      </c>
      <c r="D162" t="s">
        <v>3310</v>
      </c>
      <c r="E162" t="s">
        <v>269</v>
      </c>
      <c r="F162" s="380">
        <v>30.19</v>
      </c>
      <c r="G162" s="380">
        <v>1303.6382999999998</v>
      </c>
      <c r="H162" s="380">
        <v>1304</v>
      </c>
      <c r="I162" s="380">
        <v>0</v>
      </c>
    </row>
    <row r="163" spans="1:9" x14ac:dyDescent="0.25">
      <c r="A163">
        <v>20010023</v>
      </c>
      <c r="B163" t="s">
        <v>32</v>
      </c>
      <c r="C163" t="s">
        <v>610</v>
      </c>
      <c r="D163" t="s">
        <v>3482</v>
      </c>
      <c r="E163" t="s">
        <v>271</v>
      </c>
      <c r="F163" s="380">
        <v>80.510000000000005</v>
      </c>
      <c r="G163" s="380">
        <v>3323.7961000000005</v>
      </c>
      <c r="H163" s="380">
        <v>3324</v>
      </c>
      <c r="I163" s="380">
        <v>0</v>
      </c>
    </row>
    <row r="164" spans="1:9" x14ac:dyDescent="0.25">
      <c r="A164">
        <v>20010023</v>
      </c>
      <c r="B164" t="s">
        <v>35</v>
      </c>
      <c r="C164" t="s">
        <v>4253</v>
      </c>
      <c r="D164" t="s">
        <v>4279</v>
      </c>
      <c r="E164" t="s">
        <v>272</v>
      </c>
      <c r="F164" s="380">
        <v>4.2300000000000004</v>
      </c>
      <c r="G164" s="380">
        <v>225.2595</v>
      </c>
      <c r="H164" s="380">
        <v>225</v>
      </c>
      <c r="I164" s="380">
        <v>0</v>
      </c>
    </row>
    <row r="165" spans="1:9" x14ac:dyDescent="0.25">
      <c r="A165">
        <v>20010023</v>
      </c>
      <c r="B165" t="s">
        <v>129</v>
      </c>
      <c r="C165" t="s">
        <v>5230</v>
      </c>
      <c r="D165" t="s">
        <v>5286</v>
      </c>
      <c r="E165" t="s">
        <v>272</v>
      </c>
      <c r="F165" s="380">
        <v>37.659999999999997</v>
      </c>
      <c r="G165" s="380">
        <v>1537.2924</v>
      </c>
      <c r="H165" s="380">
        <v>1537</v>
      </c>
      <c r="I165" s="380">
        <v>0</v>
      </c>
    </row>
    <row r="166" spans="1:9" x14ac:dyDescent="0.25">
      <c r="A166">
        <v>20010023</v>
      </c>
      <c r="B166" t="s">
        <v>424</v>
      </c>
      <c r="C166" t="s">
        <v>5232</v>
      </c>
      <c r="D166" t="s">
        <v>5288</v>
      </c>
      <c r="E166" t="s">
        <v>269</v>
      </c>
      <c r="F166" s="380">
        <v>13.639999999999999</v>
      </c>
      <c r="G166" s="380">
        <v>571.82929999999999</v>
      </c>
      <c r="H166" s="380">
        <v>572</v>
      </c>
      <c r="I166" s="380">
        <v>0</v>
      </c>
    </row>
    <row r="167" spans="1:9" x14ac:dyDescent="0.25">
      <c r="A167">
        <v>20010023</v>
      </c>
      <c r="B167" t="s">
        <v>761</v>
      </c>
      <c r="C167" t="s">
        <v>8998</v>
      </c>
      <c r="D167" t="s">
        <v>9017</v>
      </c>
      <c r="E167" t="s">
        <v>721</v>
      </c>
      <c r="F167" s="380">
        <v>29.18</v>
      </c>
      <c r="G167" s="380">
        <v>1310.2405999999999</v>
      </c>
      <c r="H167" s="380">
        <v>1310</v>
      </c>
      <c r="I167" s="380">
        <v>0</v>
      </c>
    </row>
    <row r="168" spans="1:9" x14ac:dyDescent="0.25">
      <c r="A168">
        <v>20010023</v>
      </c>
      <c r="B168" t="s">
        <v>1242</v>
      </c>
      <c r="C168" t="s">
        <v>13507</v>
      </c>
      <c r="D168" t="s">
        <v>13535</v>
      </c>
      <c r="E168" t="s">
        <v>271</v>
      </c>
      <c r="F168" s="380">
        <v>41.77</v>
      </c>
      <c r="G168" s="380">
        <v>1682.8961999999999</v>
      </c>
      <c r="H168" s="380">
        <v>1683</v>
      </c>
      <c r="I168" s="380">
        <v>0</v>
      </c>
    </row>
    <row r="169" spans="1:9" x14ac:dyDescent="0.25">
      <c r="A169">
        <v>20010023</v>
      </c>
      <c r="B169" t="s">
        <v>1247</v>
      </c>
      <c r="C169" t="s">
        <v>7458</v>
      </c>
      <c r="D169" t="s">
        <v>13857</v>
      </c>
      <c r="E169" t="s">
        <v>272</v>
      </c>
      <c r="F169" s="380">
        <v>8.93</v>
      </c>
      <c r="G169" s="380">
        <v>391.327</v>
      </c>
      <c r="H169" s="380">
        <v>391</v>
      </c>
      <c r="I169" s="380">
        <v>0</v>
      </c>
    </row>
    <row r="170" spans="1:9" x14ac:dyDescent="0.25">
      <c r="A170">
        <v>20010023</v>
      </c>
      <c r="B170" t="s">
        <v>1850</v>
      </c>
      <c r="C170" t="s">
        <v>14603</v>
      </c>
      <c r="D170" t="s">
        <v>14626</v>
      </c>
      <c r="E170" t="s">
        <v>14659</v>
      </c>
      <c r="F170" s="380">
        <v>21.240000000000002</v>
      </c>
      <c r="G170" s="380">
        <v>861.04449999999997</v>
      </c>
      <c r="H170" s="380">
        <v>861</v>
      </c>
      <c r="I170" s="380">
        <v>0</v>
      </c>
    </row>
    <row r="171" spans="1:9" x14ac:dyDescent="0.25">
      <c r="A171">
        <v>20010023</v>
      </c>
      <c r="B171" t="s">
        <v>130</v>
      </c>
      <c r="C171" t="s">
        <v>7300</v>
      </c>
      <c r="D171" t="s">
        <v>7329</v>
      </c>
      <c r="E171" t="s">
        <v>275</v>
      </c>
      <c r="F171" s="380">
        <v>27.060000000000006</v>
      </c>
      <c r="G171" s="380">
        <v>1137.0289</v>
      </c>
      <c r="H171" s="380">
        <v>1137</v>
      </c>
      <c r="I171" s="380">
        <v>0</v>
      </c>
    </row>
    <row r="172" spans="1:9" x14ac:dyDescent="0.25">
      <c r="A172" t="s">
        <v>16428</v>
      </c>
      <c r="F172" s="380">
        <v>781.62</v>
      </c>
      <c r="G172" s="380">
        <v>34159.270599999996</v>
      </c>
      <c r="H172" s="380">
        <v>34092</v>
      </c>
      <c r="I172" s="380">
        <v>69</v>
      </c>
    </row>
    <row r="173" spans="1:9" x14ac:dyDescent="0.25">
      <c r="A173">
        <v>20010027</v>
      </c>
      <c r="B173" t="s">
        <v>17</v>
      </c>
      <c r="C173" t="s">
        <v>2812</v>
      </c>
      <c r="D173" t="s">
        <v>2841</v>
      </c>
      <c r="E173" t="s">
        <v>429</v>
      </c>
      <c r="F173" s="380">
        <v>1.54</v>
      </c>
      <c r="G173" s="380">
        <v>67.144000000000005</v>
      </c>
      <c r="H173" s="380">
        <v>67</v>
      </c>
      <c r="I173" s="380">
        <v>0</v>
      </c>
    </row>
    <row r="174" spans="1:9" x14ac:dyDescent="0.25">
      <c r="A174">
        <v>20010027</v>
      </c>
      <c r="B174" t="s">
        <v>1</v>
      </c>
      <c r="C174" t="s">
        <v>2596</v>
      </c>
      <c r="D174" t="s">
        <v>2643</v>
      </c>
      <c r="E174" t="s">
        <v>467</v>
      </c>
      <c r="F174" s="380">
        <v>16.309999999999999</v>
      </c>
      <c r="G174" s="380">
        <v>778.96199999999999</v>
      </c>
      <c r="H174" s="380">
        <v>779</v>
      </c>
      <c r="I174" s="380">
        <v>0</v>
      </c>
    </row>
    <row r="175" spans="1:9" x14ac:dyDescent="0.25">
      <c r="A175">
        <v>20010027</v>
      </c>
      <c r="B175" t="s">
        <v>38</v>
      </c>
      <c r="C175" t="s">
        <v>3754</v>
      </c>
      <c r="D175" t="s">
        <v>3771</v>
      </c>
      <c r="E175" t="s">
        <v>467</v>
      </c>
      <c r="F175" s="380">
        <v>70.06</v>
      </c>
      <c r="G175" s="380">
        <v>2620.2950000000005</v>
      </c>
      <c r="H175" s="380">
        <v>2620</v>
      </c>
      <c r="I175" s="380">
        <v>0</v>
      </c>
    </row>
    <row r="176" spans="1:9" x14ac:dyDescent="0.25">
      <c r="A176">
        <v>20010027</v>
      </c>
      <c r="B176" t="s">
        <v>39</v>
      </c>
      <c r="C176" t="s">
        <v>4012</v>
      </c>
      <c r="D176" t="s">
        <v>4059</v>
      </c>
      <c r="E176" t="s">
        <v>275</v>
      </c>
      <c r="F176" s="380">
        <v>66.13</v>
      </c>
      <c r="G176" s="380">
        <v>2623.3764999999999</v>
      </c>
      <c r="H176" s="380">
        <v>2623</v>
      </c>
      <c r="I176" s="380">
        <v>0</v>
      </c>
    </row>
    <row r="177" spans="1:9" x14ac:dyDescent="0.25">
      <c r="A177">
        <v>20010027</v>
      </c>
      <c r="B177" t="s">
        <v>7</v>
      </c>
      <c r="C177" t="s">
        <v>4543</v>
      </c>
      <c r="D177" t="s">
        <v>4567</v>
      </c>
      <c r="E177" t="s">
        <v>275</v>
      </c>
      <c r="F177" s="380">
        <v>12.729999999999999</v>
      </c>
      <c r="G177" s="380">
        <v>632.32240000000002</v>
      </c>
      <c r="H177" s="380">
        <v>632</v>
      </c>
      <c r="I177" s="380">
        <v>0</v>
      </c>
    </row>
    <row r="178" spans="1:9" x14ac:dyDescent="0.25">
      <c r="A178">
        <v>20010027</v>
      </c>
      <c r="B178" t="s">
        <v>34</v>
      </c>
      <c r="C178" t="s">
        <v>8207</v>
      </c>
      <c r="D178" t="s">
        <v>8235</v>
      </c>
      <c r="E178" t="s">
        <v>467</v>
      </c>
      <c r="F178" s="380">
        <v>46.01</v>
      </c>
      <c r="G178" s="380">
        <v>1920.5054</v>
      </c>
      <c r="H178" s="380">
        <v>1921</v>
      </c>
      <c r="I178" s="380">
        <v>0</v>
      </c>
    </row>
    <row r="179" spans="1:9" x14ac:dyDescent="0.25">
      <c r="A179">
        <v>20010027</v>
      </c>
      <c r="B179" t="s">
        <v>423</v>
      </c>
      <c r="C179" t="s">
        <v>8379</v>
      </c>
      <c r="D179" t="s">
        <v>8407</v>
      </c>
      <c r="E179" t="s">
        <v>467</v>
      </c>
      <c r="F179" s="380">
        <v>64.48</v>
      </c>
      <c r="G179" s="380">
        <v>2672.3940999999995</v>
      </c>
      <c r="H179" s="380">
        <v>2672</v>
      </c>
      <c r="I179" s="380">
        <v>0</v>
      </c>
    </row>
    <row r="180" spans="1:9" x14ac:dyDescent="0.25">
      <c r="A180">
        <v>20010027</v>
      </c>
      <c r="B180" t="s">
        <v>10</v>
      </c>
      <c r="C180" t="s">
        <v>6618</v>
      </c>
      <c r="D180" t="s">
        <v>6650</v>
      </c>
      <c r="E180" t="s">
        <v>456</v>
      </c>
      <c r="F180" s="380">
        <v>6.8800000000000008</v>
      </c>
      <c r="G180" s="380">
        <v>275.05509999999998</v>
      </c>
      <c r="H180" s="380">
        <v>275</v>
      </c>
      <c r="I180" s="380">
        <v>0</v>
      </c>
    </row>
    <row r="181" spans="1:9" x14ac:dyDescent="0.25">
      <c r="A181">
        <v>20010027</v>
      </c>
      <c r="B181" t="s">
        <v>2594</v>
      </c>
      <c r="C181" t="s">
        <v>10536</v>
      </c>
      <c r="D181" t="s">
        <v>10565</v>
      </c>
      <c r="E181" t="s">
        <v>467</v>
      </c>
      <c r="F181" s="380">
        <v>20.439999999999998</v>
      </c>
      <c r="G181" s="380">
        <v>991.31049999999993</v>
      </c>
      <c r="H181" s="380">
        <v>991</v>
      </c>
      <c r="I181" s="380">
        <v>0</v>
      </c>
    </row>
    <row r="182" spans="1:9" x14ac:dyDescent="0.25">
      <c r="A182">
        <v>20010027</v>
      </c>
      <c r="B182" t="s">
        <v>3653</v>
      </c>
      <c r="C182">
        <v>0</v>
      </c>
      <c r="D182">
        <v>0</v>
      </c>
      <c r="E182">
        <v>0</v>
      </c>
      <c r="F182" s="380">
        <v>4.09</v>
      </c>
      <c r="G182" s="380">
        <v>176.12750000000003</v>
      </c>
      <c r="H182" s="380">
        <v>176</v>
      </c>
      <c r="I182" s="380">
        <v>0</v>
      </c>
    </row>
    <row r="183" spans="1:9" x14ac:dyDescent="0.25">
      <c r="A183">
        <v>20010027</v>
      </c>
      <c r="B183" t="s">
        <v>8327</v>
      </c>
      <c r="C183" t="s">
        <v>14605</v>
      </c>
      <c r="D183" t="s">
        <v>14628</v>
      </c>
      <c r="E183" t="s">
        <v>268</v>
      </c>
      <c r="F183" s="380">
        <v>33.119999999999997</v>
      </c>
      <c r="G183" s="380">
        <v>1471.3589000000002</v>
      </c>
      <c r="H183" s="380">
        <v>1471</v>
      </c>
      <c r="I183" s="380">
        <v>0</v>
      </c>
    </row>
    <row r="184" spans="1:9" x14ac:dyDescent="0.25">
      <c r="A184" t="s">
        <v>16429</v>
      </c>
      <c r="F184" s="380">
        <v>341.78999999999996</v>
      </c>
      <c r="G184" s="380">
        <v>14228.8514</v>
      </c>
      <c r="H184" s="380">
        <v>14227</v>
      </c>
      <c r="I184" s="380">
        <v>0</v>
      </c>
    </row>
    <row r="185" spans="1:9" x14ac:dyDescent="0.25">
      <c r="A185">
        <v>20010033</v>
      </c>
      <c r="B185" t="s">
        <v>17</v>
      </c>
      <c r="C185" t="s">
        <v>8370</v>
      </c>
      <c r="D185" t="s">
        <v>8371</v>
      </c>
      <c r="E185" t="s">
        <v>273</v>
      </c>
      <c r="F185" s="380">
        <v>296.20000000000005</v>
      </c>
      <c r="G185" s="380">
        <v>12886.198199999999</v>
      </c>
      <c r="H185" s="380">
        <v>12386</v>
      </c>
      <c r="I185" s="380">
        <v>500.23999999999978</v>
      </c>
    </row>
    <row r="186" spans="1:9" x14ac:dyDescent="0.25">
      <c r="A186">
        <v>20010033</v>
      </c>
      <c r="B186" t="s">
        <v>24</v>
      </c>
      <c r="C186" t="s">
        <v>13847</v>
      </c>
      <c r="D186" t="s">
        <v>13859</v>
      </c>
      <c r="E186" t="s">
        <v>275</v>
      </c>
      <c r="F186" s="380">
        <v>26.66</v>
      </c>
      <c r="G186" s="380">
        <v>1417.5492999999999</v>
      </c>
      <c r="H186" s="380">
        <v>1418</v>
      </c>
      <c r="I186" s="380">
        <v>0</v>
      </c>
    </row>
    <row r="187" spans="1:9" x14ac:dyDescent="0.25">
      <c r="A187" t="s">
        <v>16430</v>
      </c>
      <c r="F187" s="380">
        <v>322.86000000000007</v>
      </c>
      <c r="G187" s="380">
        <v>14303.747499999999</v>
      </c>
      <c r="H187" s="380">
        <v>13804</v>
      </c>
      <c r="I187" s="380">
        <v>500.23999999999978</v>
      </c>
    </row>
    <row r="188" spans="1:9" x14ac:dyDescent="0.25">
      <c r="A188">
        <v>20010036</v>
      </c>
      <c r="B188" t="s">
        <v>17</v>
      </c>
      <c r="C188" t="s">
        <v>3379</v>
      </c>
      <c r="D188" t="s">
        <v>3535</v>
      </c>
      <c r="E188" t="s">
        <v>467</v>
      </c>
      <c r="F188" s="380">
        <v>42.25</v>
      </c>
      <c r="G188" s="380">
        <v>1901.25</v>
      </c>
      <c r="H188" s="380">
        <v>1873</v>
      </c>
      <c r="I188" s="380">
        <v>28.280000000000655</v>
      </c>
    </row>
    <row r="189" spans="1:9" x14ac:dyDescent="0.25">
      <c r="A189">
        <v>20010036</v>
      </c>
      <c r="B189" t="s">
        <v>22</v>
      </c>
      <c r="C189" t="s">
        <v>11655</v>
      </c>
      <c r="D189" t="s">
        <v>11680</v>
      </c>
      <c r="E189" t="s">
        <v>456</v>
      </c>
      <c r="F189" s="380">
        <v>75.33</v>
      </c>
      <c r="G189" s="380">
        <v>3158.8346000000001</v>
      </c>
      <c r="H189" s="380">
        <v>3159</v>
      </c>
      <c r="I189" s="380">
        <v>0</v>
      </c>
    </row>
    <row r="190" spans="1:9" x14ac:dyDescent="0.25">
      <c r="A190">
        <v>20010036</v>
      </c>
      <c r="B190" t="s">
        <v>40</v>
      </c>
      <c r="C190" t="s">
        <v>8624</v>
      </c>
      <c r="D190" t="s">
        <v>12774</v>
      </c>
      <c r="E190" t="s">
        <v>456</v>
      </c>
      <c r="F190" s="380">
        <v>7.9399999999999995</v>
      </c>
      <c r="G190" s="380">
        <v>352.71820000000002</v>
      </c>
      <c r="H190" s="380">
        <v>353</v>
      </c>
      <c r="I190" s="380">
        <v>0</v>
      </c>
    </row>
    <row r="191" spans="1:9" x14ac:dyDescent="0.25">
      <c r="A191" t="s">
        <v>16431</v>
      </c>
      <c r="F191" s="380">
        <v>125.52</v>
      </c>
      <c r="G191" s="380">
        <v>5412.8028000000004</v>
      </c>
      <c r="H191" s="380">
        <v>5385</v>
      </c>
      <c r="I191" s="380">
        <v>28.280000000000655</v>
      </c>
    </row>
    <row r="192" spans="1:9" x14ac:dyDescent="0.25">
      <c r="A192">
        <v>20010038</v>
      </c>
      <c r="B192" t="s">
        <v>17</v>
      </c>
      <c r="C192" t="s">
        <v>3288</v>
      </c>
      <c r="D192" t="s">
        <v>3318</v>
      </c>
      <c r="E192" t="s">
        <v>273</v>
      </c>
      <c r="F192" s="380">
        <v>177.59</v>
      </c>
      <c r="G192" s="380">
        <v>6917.5609000000004</v>
      </c>
      <c r="H192" s="380">
        <v>6519</v>
      </c>
      <c r="I192" s="380">
        <v>399</v>
      </c>
    </row>
    <row r="193" spans="1:9" x14ac:dyDescent="0.25">
      <c r="A193" t="s">
        <v>16432</v>
      </c>
      <c r="F193" s="380">
        <v>177.59</v>
      </c>
      <c r="G193" s="380">
        <v>6917.5609000000004</v>
      </c>
      <c r="H193" s="380">
        <v>6519</v>
      </c>
      <c r="I193" s="380">
        <v>399</v>
      </c>
    </row>
    <row r="194" spans="1:9" x14ac:dyDescent="0.25">
      <c r="A194">
        <v>20010040</v>
      </c>
      <c r="B194" t="s">
        <v>17</v>
      </c>
      <c r="C194" t="s">
        <v>4527</v>
      </c>
      <c r="D194" t="s">
        <v>4528</v>
      </c>
      <c r="E194" t="s">
        <v>429</v>
      </c>
      <c r="F194" s="380">
        <v>139.79999999999998</v>
      </c>
      <c r="G194" s="380">
        <v>5432.5322999999999</v>
      </c>
      <c r="H194" s="380">
        <v>4795</v>
      </c>
      <c r="I194" s="380">
        <v>637.43000000000029</v>
      </c>
    </row>
    <row r="195" spans="1:9" x14ac:dyDescent="0.25">
      <c r="A195">
        <v>20010040</v>
      </c>
      <c r="B195" t="s">
        <v>0</v>
      </c>
      <c r="C195" t="s">
        <v>3375</v>
      </c>
      <c r="D195" t="s">
        <v>4288</v>
      </c>
      <c r="E195" t="s">
        <v>275</v>
      </c>
      <c r="F195" s="380">
        <v>290.97999999999996</v>
      </c>
      <c r="G195" s="380">
        <v>11381.088899999999</v>
      </c>
      <c r="H195" s="380">
        <v>11381</v>
      </c>
      <c r="I195" s="380">
        <v>0</v>
      </c>
    </row>
    <row r="196" spans="1:9" x14ac:dyDescent="0.25">
      <c r="A196">
        <v>20010040</v>
      </c>
      <c r="B196" t="s">
        <v>1</v>
      </c>
      <c r="C196" t="s">
        <v>4259</v>
      </c>
      <c r="D196" t="s">
        <v>5832</v>
      </c>
      <c r="E196" t="s">
        <v>429</v>
      </c>
      <c r="F196" s="380">
        <v>97.15</v>
      </c>
      <c r="G196" s="380">
        <v>3854.9605999999994</v>
      </c>
      <c r="H196" s="380">
        <v>3855</v>
      </c>
      <c r="I196" s="380">
        <v>0</v>
      </c>
    </row>
    <row r="197" spans="1:9" x14ac:dyDescent="0.25">
      <c r="A197">
        <v>20010040</v>
      </c>
      <c r="B197" t="s">
        <v>20</v>
      </c>
      <c r="C197" t="s">
        <v>133</v>
      </c>
      <c r="D197" t="s">
        <v>5831</v>
      </c>
      <c r="E197" t="s">
        <v>451</v>
      </c>
      <c r="F197" s="380">
        <v>63.25</v>
      </c>
      <c r="G197" s="380">
        <v>2792.1314000000002</v>
      </c>
      <c r="H197" s="380">
        <v>2792</v>
      </c>
      <c r="I197" s="380">
        <v>0</v>
      </c>
    </row>
    <row r="198" spans="1:9" x14ac:dyDescent="0.25">
      <c r="A198">
        <v>20010040</v>
      </c>
      <c r="B198" t="s">
        <v>24</v>
      </c>
      <c r="C198" t="s">
        <v>9691</v>
      </c>
      <c r="D198" t="s">
        <v>9730</v>
      </c>
      <c r="E198" t="s">
        <v>460</v>
      </c>
      <c r="F198" s="380">
        <v>32.150000000000006</v>
      </c>
      <c r="G198" s="380">
        <v>1127.1823999999999</v>
      </c>
      <c r="H198" s="380">
        <v>1127</v>
      </c>
      <c r="I198" s="380">
        <v>0</v>
      </c>
    </row>
    <row r="199" spans="1:9" x14ac:dyDescent="0.25">
      <c r="A199">
        <v>20010040</v>
      </c>
      <c r="B199" t="s">
        <v>27</v>
      </c>
      <c r="C199" t="s">
        <v>12917</v>
      </c>
      <c r="D199" t="s">
        <v>12936</v>
      </c>
      <c r="E199" t="s">
        <v>275</v>
      </c>
      <c r="F199" s="380">
        <v>34.26</v>
      </c>
      <c r="G199" s="380">
        <v>1199.7451999999998</v>
      </c>
      <c r="H199" s="380">
        <v>1200</v>
      </c>
      <c r="I199" s="380">
        <v>0</v>
      </c>
    </row>
    <row r="200" spans="1:9" x14ac:dyDescent="0.25">
      <c r="A200">
        <v>20010040</v>
      </c>
      <c r="B200" t="s">
        <v>2</v>
      </c>
      <c r="C200" t="s">
        <v>12392</v>
      </c>
      <c r="D200" t="s">
        <v>13317</v>
      </c>
      <c r="E200" t="s">
        <v>451</v>
      </c>
      <c r="F200" s="380">
        <v>17.130000000000003</v>
      </c>
      <c r="G200" s="380">
        <v>1002.7219000000001</v>
      </c>
      <c r="H200" s="380">
        <v>1003</v>
      </c>
      <c r="I200" s="380">
        <v>0</v>
      </c>
    </row>
    <row r="201" spans="1:9" x14ac:dyDescent="0.25">
      <c r="A201">
        <v>20010040</v>
      </c>
      <c r="B201" t="s">
        <v>3</v>
      </c>
      <c r="C201" t="s">
        <v>13792</v>
      </c>
      <c r="D201" t="s">
        <v>13805</v>
      </c>
      <c r="E201" t="s">
        <v>429</v>
      </c>
      <c r="F201" s="380">
        <v>37.36</v>
      </c>
      <c r="G201" s="380">
        <v>1422.731</v>
      </c>
      <c r="H201" s="380">
        <v>1423</v>
      </c>
      <c r="I201" s="380">
        <v>0</v>
      </c>
    </row>
    <row r="202" spans="1:9" x14ac:dyDescent="0.25">
      <c r="A202" t="s">
        <v>16433</v>
      </c>
      <c r="F202" s="380">
        <v>712.07999999999993</v>
      </c>
      <c r="G202" s="380">
        <v>28213.093700000001</v>
      </c>
      <c r="H202" s="380">
        <v>27576</v>
      </c>
      <c r="I202" s="380">
        <v>637.43000000000029</v>
      </c>
    </row>
    <row r="203" spans="1:9" x14ac:dyDescent="0.25">
      <c r="A203">
        <v>20010041</v>
      </c>
      <c r="B203" t="s">
        <v>20</v>
      </c>
      <c r="C203" t="s">
        <v>4667</v>
      </c>
      <c r="D203" t="s">
        <v>4729</v>
      </c>
      <c r="E203" t="s">
        <v>275</v>
      </c>
      <c r="F203" s="380">
        <v>29.900000000000002</v>
      </c>
      <c r="G203" s="380">
        <v>1310.4512</v>
      </c>
      <c r="H203" s="380">
        <v>1310</v>
      </c>
      <c r="I203" s="380">
        <v>0</v>
      </c>
    </row>
    <row r="204" spans="1:9" x14ac:dyDescent="0.25">
      <c r="A204">
        <v>20010041</v>
      </c>
      <c r="B204" t="s">
        <v>762</v>
      </c>
      <c r="C204" t="s">
        <v>8225</v>
      </c>
      <c r="D204" t="s">
        <v>11253</v>
      </c>
      <c r="E204" t="s">
        <v>11274</v>
      </c>
      <c r="F204" s="380">
        <v>34.46</v>
      </c>
      <c r="G204" s="380">
        <v>1418.6308000000001</v>
      </c>
      <c r="H204" s="380">
        <v>1419</v>
      </c>
      <c r="I204" s="380">
        <v>0</v>
      </c>
    </row>
    <row r="205" spans="1:9" x14ac:dyDescent="0.25">
      <c r="A205">
        <v>20010041</v>
      </c>
      <c r="B205" t="s">
        <v>763</v>
      </c>
      <c r="C205" t="s">
        <v>12729</v>
      </c>
      <c r="D205" t="s">
        <v>12776</v>
      </c>
      <c r="E205" t="s">
        <v>460</v>
      </c>
      <c r="F205" s="380">
        <v>45</v>
      </c>
      <c r="G205" s="380">
        <v>1963.4229999999998</v>
      </c>
      <c r="H205" s="380">
        <v>1963</v>
      </c>
      <c r="I205" s="380">
        <v>0</v>
      </c>
    </row>
    <row r="206" spans="1:9" x14ac:dyDescent="0.25">
      <c r="A206">
        <v>20010041</v>
      </c>
      <c r="B206" t="s">
        <v>1237</v>
      </c>
      <c r="C206" t="s">
        <v>13598</v>
      </c>
      <c r="D206" t="s">
        <v>13622</v>
      </c>
      <c r="E206" t="s">
        <v>275</v>
      </c>
      <c r="F206" s="380">
        <v>13.000000000000002</v>
      </c>
      <c r="G206" s="380">
        <v>614.82380000000001</v>
      </c>
      <c r="H206" s="380">
        <v>615</v>
      </c>
      <c r="I206" s="380">
        <v>0</v>
      </c>
    </row>
    <row r="207" spans="1:9" x14ac:dyDescent="0.25">
      <c r="A207">
        <v>20010041</v>
      </c>
      <c r="B207" t="s">
        <v>1247</v>
      </c>
      <c r="C207" t="s">
        <v>13709</v>
      </c>
      <c r="D207" t="s">
        <v>13730</v>
      </c>
      <c r="E207" t="s">
        <v>275</v>
      </c>
      <c r="F207" s="380">
        <v>22.84</v>
      </c>
      <c r="G207" s="380">
        <v>984.44100000000014</v>
      </c>
      <c r="H207" s="380">
        <v>984</v>
      </c>
      <c r="I207" s="380">
        <v>0</v>
      </c>
    </row>
    <row r="208" spans="1:9" x14ac:dyDescent="0.25">
      <c r="A208">
        <v>20010041</v>
      </c>
      <c r="B208" t="s">
        <v>1491</v>
      </c>
      <c r="C208" t="s">
        <v>15299</v>
      </c>
      <c r="D208" t="s">
        <v>15337</v>
      </c>
      <c r="E208" t="s">
        <v>275</v>
      </c>
      <c r="F208" s="380">
        <v>23.080000000000002</v>
      </c>
      <c r="G208" s="380">
        <v>1029.6541999999999</v>
      </c>
      <c r="H208" s="380">
        <v>1030</v>
      </c>
      <c r="I208" s="380">
        <v>0</v>
      </c>
    </row>
    <row r="209" spans="1:9" x14ac:dyDescent="0.25">
      <c r="A209">
        <v>20010041</v>
      </c>
      <c r="B209" t="s">
        <v>1750</v>
      </c>
      <c r="C209" t="s">
        <v>15485</v>
      </c>
      <c r="D209" t="s">
        <v>15532</v>
      </c>
      <c r="E209" t="s">
        <v>275</v>
      </c>
      <c r="F209" s="380">
        <v>41.940000000000005</v>
      </c>
      <c r="G209" s="380">
        <v>1650.3354000000002</v>
      </c>
      <c r="H209" s="380">
        <v>1650</v>
      </c>
      <c r="I209" s="380">
        <v>0</v>
      </c>
    </row>
    <row r="210" spans="1:9" x14ac:dyDescent="0.25">
      <c r="A210">
        <v>20010041</v>
      </c>
      <c r="B210" t="s">
        <v>2067</v>
      </c>
      <c r="C210" t="s">
        <v>15763</v>
      </c>
      <c r="D210" t="s">
        <v>15779</v>
      </c>
      <c r="E210" t="s">
        <v>467</v>
      </c>
      <c r="F210" s="380">
        <v>48</v>
      </c>
      <c r="G210" s="380">
        <v>1826.3585999999998</v>
      </c>
      <c r="H210" s="380">
        <v>1826</v>
      </c>
      <c r="I210" s="380">
        <v>0</v>
      </c>
    </row>
    <row r="211" spans="1:9" x14ac:dyDescent="0.25">
      <c r="A211">
        <v>20010041</v>
      </c>
      <c r="B211" t="s">
        <v>427</v>
      </c>
      <c r="C211" t="s">
        <v>10816</v>
      </c>
      <c r="D211" t="s">
        <v>10840</v>
      </c>
      <c r="E211" t="s">
        <v>467</v>
      </c>
      <c r="F211" s="380">
        <v>54.18</v>
      </c>
      <c r="G211" s="380">
        <v>2810.3889999999997</v>
      </c>
      <c r="H211" s="380">
        <v>2810</v>
      </c>
      <c r="I211" s="380">
        <v>0</v>
      </c>
    </row>
    <row r="212" spans="1:9" x14ac:dyDescent="0.25">
      <c r="A212" t="s">
        <v>16434</v>
      </c>
      <c r="F212" s="380">
        <v>312.40000000000003</v>
      </c>
      <c r="G212" s="380">
        <v>13608.507</v>
      </c>
      <c r="H212" s="380">
        <v>13607</v>
      </c>
      <c r="I212" s="380">
        <v>0</v>
      </c>
    </row>
    <row r="213" spans="1:9" x14ac:dyDescent="0.25">
      <c r="A213">
        <v>20010042</v>
      </c>
      <c r="B213" t="s">
        <v>1</v>
      </c>
      <c r="C213" t="s">
        <v>5437</v>
      </c>
      <c r="D213" t="s">
        <v>5516</v>
      </c>
      <c r="E213" t="s">
        <v>271</v>
      </c>
      <c r="F213" s="380">
        <v>10.36</v>
      </c>
      <c r="G213" s="380">
        <v>401.04370000000006</v>
      </c>
      <c r="H213" s="380">
        <v>401</v>
      </c>
      <c r="I213" s="380">
        <v>0</v>
      </c>
    </row>
    <row r="214" spans="1:9" x14ac:dyDescent="0.25">
      <c r="A214">
        <v>20010042</v>
      </c>
      <c r="B214" t="s">
        <v>18</v>
      </c>
      <c r="C214" t="s">
        <v>4937</v>
      </c>
      <c r="D214" t="s">
        <v>4988</v>
      </c>
      <c r="E214" t="s">
        <v>271</v>
      </c>
      <c r="F214" s="380">
        <v>35.320000000000007</v>
      </c>
      <c r="G214" s="380">
        <v>2320.7217000000001</v>
      </c>
      <c r="H214" s="380">
        <v>2321</v>
      </c>
      <c r="I214" s="380">
        <v>0</v>
      </c>
    </row>
    <row r="215" spans="1:9" x14ac:dyDescent="0.25">
      <c r="A215">
        <v>20010042</v>
      </c>
      <c r="B215" t="s">
        <v>41</v>
      </c>
      <c r="C215" t="s">
        <v>4939</v>
      </c>
      <c r="D215" t="s">
        <v>4990</v>
      </c>
      <c r="E215" t="s">
        <v>4991</v>
      </c>
      <c r="F215" s="380">
        <v>5.36</v>
      </c>
      <c r="G215" s="380">
        <v>252.27900000000002</v>
      </c>
      <c r="H215" s="380">
        <v>252</v>
      </c>
      <c r="I215" s="380">
        <v>0</v>
      </c>
    </row>
    <row r="216" spans="1:9" x14ac:dyDescent="0.25">
      <c r="A216">
        <v>20010042</v>
      </c>
      <c r="B216" t="s">
        <v>36</v>
      </c>
      <c r="C216" t="s">
        <v>739</v>
      </c>
      <c r="D216" t="s">
        <v>5813</v>
      </c>
      <c r="E216" t="s">
        <v>272</v>
      </c>
      <c r="F216" s="380">
        <v>52.279999999999987</v>
      </c>
      <c r="G216" s="380">
        <v>2111.9043999999999</v>
      </c>
      <c r="H216" s="380">
        <v>2112</v>
      </c>
      <c r="I216" s="380">
        <v>0</v>
      </c>
    </row>
    <row r="217" spans="1:9" x14ac:dyDescent="0.25">
      <c r="A217">
        <v>20010042</v>
      </c>
      <c r="B217" t="s">
        <v>22</v>
      </c>
      <c r="C217" t="s">
        <v>2069</v>
      </c>
      <c r="D217" t="s">
        <v>4993</v>
      </c>
      <c r="E217" t="s">
        <v>4991</v>
      </c>
      <c r="F217" s="380">
        <v>24.659999999999997</v>
      </c>
      <c r="G217" s="380">
        <v>930.21470000000011</v>
      </c>
      <c r="H217" s="380">
        <v>930</v>
      </c>
      <c r="I217" s="380">
        <v>0</v>
      </c>
    </row>
    <row r="218" spans="1:9" x14ac:dyDescent="0.25">
      <c r="A218">
        <v>20010042</v>
      </c>
      <c r="B218" t="s">
        <v>23</v>
      </c>
      <c r="C218" t="s">
        <v>4942</v>
      </c>
      <c r="D218" t="s">
        <v>4995</v>
      </c>
      <c r="E218" t="s">
        <v>4991</v>
      </c>
      <c r="F218" s="380">
        <v>14.160000000000002</v>
      </c>
      <c r="G218" s="380">
        <v>596.64050000000009</v>
      </c>
      <c r="H218" s="380">
        <v>597</v>
      </c>
      <c r="I218" s="380">
        <v>0</v>
      </c>
    </row>
    <row r="219" spans="1:9" x14ac:dyDescent="0.25">
      <c r="A219">
        <v>20010042</v>
      </c>
      <c r="B219" t="s">
        <v>24</v>
      </c>
      <c r="C219" t="s">
        <v>2435</v>
      </c>
      <c r="D219" t="s">
        <v>4996</v>
      </c>
      <c r="E219" t="s">
        <v>4991</v>
      </c>
      <c r="F219" s="380">
        <v>23.560000000000002</v>
      </c>
      <c r="G219" s="380">
        <v>887.40750000000003</v>
      </c>
      <c r="H219" s="380">
        <v>887</v>
      </c>
      <c r="I219" s="380">
        <v>0</v>
      </c>
    </row>
    <row r="220" spans="1:9" x14ac:dyDescent="0.25">
      <c r="A220">
        <v>20010042</v>
      </c>
      <c r="B220" t="s">
        <v>25</v>
      </c>
      <c r="C220" t="s">
        <v>4944</v>
      </c>
      <c r="D220" t="s">
        <v>4997</v>
      </c>
      <c r="E220" t="s">
        <v>273</v>
      </c>
      <c r="F220" s="380">
        <v>46.17</v>
      </c>
      <c r="G220" s="380">
        <v>1834.2927</v>
      </c>
      <c r="H220" s="380">
        <v>1834</v>
      </c>
      <c r="I220" s="380">
        <v>0</v>
      </c>
    </row>
    <row r="221" spans="1:9" x14ac:dyDescent="0.25">
      <c r="A221">
        <v>20010042</v>
      </c>
      <c r="B221" t="s">
        <v>27</v>
      </c>
      <c r="C221" t="s">
        <v>5214</v>
      </c>
      <c r="D221" t="s">
        <v>5518</v>
      </c>
      <c r="E221" t="s">
        <v>5519</v>
      </c>
      <c r="F221" s="380">
        <v>9.65</v>
      </c>
      <c r="G221" s="380">
        <v>457.81560000000002</v>
      </c>
      <c r="H221" s="380">
        <v>458</v>
      </c>
      <c r="I221" s="380">
        <v>0</v>
      </c>
    </row>
    <row r="222" spans="1:9" x14ac:dyDescent="0.25">
      <c r="A222">
        <v>20010042</v>
      </c>
      <c r="B222" t="s">
        <v>3</v>
      </c>
      <c r="C222" t="s">
        <v>5396</v>
      </c>
      <c r="D222" t="s">
        <v>5466</v>
      </c>
      <c r="E222" t="s">
        <v>4704</v>
      </c>
      <c r="F222" s="380">
        <v>15.35</v>
      </c>
      <c r="G222" s="380">
        <v>680.95010000000002</v>
      </c>
      <c r="H222" s="380">
        <v>681</v>
      </c>
      <c r="I222" s="380">
        <v>0</v>
      </c>
    </row>
    <row r="223" spans="1:9" x14ac:dyDescent="0.25">
      <c r="A223">
        <v>20010042</v>
      </c>
      <c r="B223" t="s">
        <v>28</v>
      </c>
      <c r="C223" t="s">
        <v>5992</v>
      </c>
      <c r="D223" t="s">
        <v>6012</v>
      </c>
      <c r="E223" t="s">
        <v>4991</v>
      </c>
      <c r="F223" s="380">
        <v>11.049999999999999</v>
      </c>
      <c r="G223" s="380">
        <v>478.39030000000002</v>
      </c>
      <c r="H223" s="380">
        <v>478</v>
      </c>
      <c r="I223" s="380">
        <v>0</v>
      </c>
    </row>
    <row r="224" spans="1:9" x14ac:dyDescent="0.25">
      <c r="A224">
        <v>20010042</v>
      </c>
      <c r="B224" t="s">
        <v>39</v>
      </c>
      <c r="C224" t="s">
        <v>7302</v>
      </c>
      <c r="D224" t="s">
        <v>7332</v>
      </c>
      <c r="E224" t="s">
        <v>4704</v>
      </c>
      <c r="F224" s="380">
        <v>113.33000000000001</v>
      </c>
      <c r="G224" s="380">
        <v>4952.22</v>
      </c>
      <c r="H224" s="380">
        <v>4952</v>
      </c>
      <c r="I224" s="380">
        <v>0</v>
      </c>
    </row>
    <row r="225" spans="1:9" x14ac:dyDescent="0.25">
      <c r="A225">
        <v>20010042</v>
      </c>
      <c r="B225" t="s">
        <v>6</v>
      </c>
      <c r="C225" t="s">
        <v>670</v>
      </c>
      <c r="D225" t="s">
        <v>7632</v>
      </c>
      <c r="E225" t="s">
        <v>4991</v>
      </c>
      <c r="F225" s="380">
        <v>32.97</v>
      </c>
      <c r="G225" s="380">
        <v>1779.1042000000002</v>
      </c>
      <c r="H225" s="380">
        <v>1779</v>
      </c>
      <c r="I225" s="380">
        <v>0</v>
      </c>
    </row>
    <row r="226" spans="1:9" x14ac:dyDescent="0.25">
      <c r="A226">
        <v>20010042</v>
      </c>
      <c r="B226" t="s">
        <v>30</v>
      </c>
      <c r="C226" t="s">
        <v>5649</v>
      </c>
      <c r="D226" t="s">
        <v>3899</v>
      </c>
      <c r="E226" t="s">
        <v>271</v>
      </c>
      <c r="F226" s="380">
        <v>29.07</v>
      </c>
      <c r="G226" s="380">
        <v>1598.6505</v>
      </c>
      <c r="H226" s="380">
        <v>1599</v>
      </c>
      <c r="I226" s="380">
        <v>0</v>
      </c>
    </row>
    <row r="227" spans="1:9" x14ac:dyDescent="0.25">
      <c r="A227">
        <v>20010042</v>
      </c>
      <c r="B227" t="s">
        <v>7</v>
      </c>
      <c r="C227" t="s">
        <v>8333</v>
      </c>
      <c r="D227" t="s">
        <v>8343</v>
      </c>
      <c r="E227" t="s">
        <v>271</v>
      </c>
      <c r="F227" s="380">
        <v>31.180000000000003</v>
      </c>
      <c r="G227" s="380">
        <v>1168.6092999999998</v>
      </c>
      <c r="H227" s="380">
        <v>1169</v>
      </c>
      <c r="I227" s="380">
        <v>0</v>
      </c>
    </row>
    <row r="228" spans="1:9" x14ac:dyDescent="0.25">
      <c r="A228">
        <v>20010042</v>
      </c>
      <c r="B228" t="s">
        <v>422</v>
      </c>
      <c r="C228" t="s">
        <v>10093</v>
      </c>
      <c r="D228" t="s">
        <v>10133</v>
      </c>
      <c r="E228" t="s">
        <v>271</v>
      </c>
      <c r="F228" s="380">
        <v>19.919999999999998</v>
      </c>
      <c r="G228" s="380">
        <v>831.23030000000017</v>
      </c>
      <c r="H228" s="380">
        <v>831</v>
      </c>
      <c r="I228" s="380">
        <v>0</v>
      </c>
    </row>
    <row r="229" spans="1:9" x14ac:dyDescent="0.25">
      <c r="A229">
        <v>20010042</v>
      </c>
      <c r="B229" t="s">
        <v>8</v>
      </c>
      <c r="C229" t="s">
        <v>10401</v>
      </c>
      <c r="D229" t="s">
        <v>10435</v>
      </c>
      <c r="E229" t="s">
        <v>271</v>
      </c>
      <c r="F229" s="380">
        <v>84.669999999999987</v>
      </c>
      <c r="G229" s="380">
        <v>3747.7502000000004</v>
      </c>
      <c r="H229" s="380">
        <v>3748</v>
      </c>
      <c r="I229" s="380">
        <v>0</v>
      </c>
    </row>
    <row r="230" spans="1:9" x14ac:dyDescent="0.25">
      <c r="A230">
        <v>20010042</v>
      </c>
      <c r="B230" t="s">
        <v>33</v>
      </c>
      <c r="C230" t="s">
        <v>11466</v>
      </c>
      <c r="D230" t="s">
        <v>11511</v>
      </c>
      <c r="E230" t="s">
        <v>3834</v>
      </c>
      <c r="F230" s="380">
        <v>83.17</v>
      </c>
      <c r="G230" s="380">
        <v>3456.8982999999998</v>
      </c>
      <c r="H230" s="380">
        <v>3457</v>
      </c>
      <c r="I230" s="380">
        <v>0</v>
      </c>
    </row>
    <row r="231" spans="1:9" x14ac:dyDescent="0.25">
      <c r="A231">
        <v>20010042</v>
      </c>
      <c r="B231" t="s">
        <v>9</v>
      </c>
      <c r="C231" t="s">
        <v>739</v>
      </c>
      <c r="D231" t="s">
        <v>11512</v>
      </c>
      <c r="E231" t="s">
        <v>3834</v>
      </c>
      <c r="F231" s="380">
        <v>27.299999999999997</v>
      </c>
      <c r="G231" s="380">
        <v>1070.4476</v>
      </c>
      <c r="H231" s="380">
        <v>1070</v>
      </c>
      <c r="I231" s="380">
        <v>0</v>
      </c>
    </row>
    <row r="232" spans="1:9" x14ac:dyDescent="0.25">
      <c r="A232">
        <v>20010042</v>
      </c>
      <c r="B232" t="s">
        <v>12</v>
      </c>
      <c r="C232" t="s">
        <v>12627</v>
      </c>
      <c r="D232" t="s">
        <v>12641</v>
      </c>
      <c r="E232" t="s">
        <v>4704</v>
      </c>
      <c r="F232" s="380">
        <v>28.509999999999998</v>
      </c>
      <c r="G232" s="380">
        <v>1734.5725000000002</v>
      </c>
      <c r="H232" s="380">
        <v>1735</v>
      </c>
      <c r="I232" s="380">
        <v>0</v>
      </c>
    </row>
    <row r="233" spans="1:9" x14ac:dyDescent="0.25">
      <c r="A233">
        <v>20010042</v>
      </c>
      <c r="B233" t="s">
        <v>35</v>
      </c>
      <c r="C233" t="s">
        <v>5723</v>
      </c>
      <c r="D233" t="s">
        <v>14324</v>
      </c>
      <c r="E233" t="s">
        <v>278</v>
      </c>
      <c r="F233" s="380">
        <v>41.55</v>
      </c>
      <c r="G233" s="380">
        <v>1741.8972999999999</v>
      </c>
      <c r="H233" s="380">
        <v>1742</v>
      </c>
      <c r="I233" s="380">
        <v>0</v>
      </c>
    </row>
    <row r="234" spans="1:9" x14ac:dyDescent="0.25">
      <c r="A234">
        <v>20010042</v>
      </c>
      <c r="B234" t="s">
        <v>15</v>
      </c>
      <c r="C234" t="s">
        <v>14715</v>
      </c>
      <c r="D234" t="s">
        <v>14736</v>
      </c>
      <c r="E234" t="s">
        <v>4704</v>
      </c>
      <c r="F234" s="380">
        <v>30.98</v>
      </c>
      <c r="G234" s="380">
        <v>1135.7362999999998</v>
      </c>
      <c r="H234" s="380">
        <v>1136</v>
      </c>
      <c r="I234" s="380">
        <v>0</v>
      </c>
    </row>
    <row r="235" spans="1:9" x14ac:dyDescent="0.25">
      <c r="A235">
        <v>20010042</v>
      </c>
      <c r="B235" t="s">
        <v>10</v>
      </c>
      <c r="C235" t="s">
        <v>11769</v>
      </c>
      <c r="D235" t="s">
        <v>11806</v>
      </c>
      <c r="E235" t="s">
        <v>4704</v>
      </c>
      <c r="F235" s="380">
        <v>21.509999999999998</v>
      </c>
      <c r="G235" s="380">
        <v>1061.7482</v>
      </c>
      <c r="H235" s="380">
        <v>1062</v>
      </c>
      <c r="I235" s="380">
        <v>0</v>
      </c>
    </row>
    <row r="236" spans="1:9" x14ac:dyDescent="0.25">
      <c r="A236" t="s">
        <v>16435</v>
      </c>
      <c r="F236" s="380">
        <v>792.07999999999993</v>
      </c>
      <c r="G236" s="380">
        <v>35230.524900000004</v>
      </c>
      <c r="H236" s="380">
        <v>35231</v>
      </c>
      <c r="I236" s="380">
        <v>0</v>
      </c>
    </row>
    <row r="237" spans="1:9" x14ac:dyDescent="0.25">
      <c r="A237">
        <v>20010043</v>
      </c>
      <c r="B237" t="s">
        <v>0</v>
      </c>
      <c r="C237" t="s">
        <v>6983</v>
      </c>
      <c r="D237" t="s">
        <v>7005</v>
      </c>
      <c r="E237" t="s">
        <v>451</v>
      </c>
      <c r="F237" s="380">
        <v>29.990000000000006</v>
      </c>
      <c r="G237" s="380">
        <v>1502.0519999999999</v>
      </c>
      <c r="H237" s="380">
        <v>1476</v>
      </c>
      <c r="I237" s="380">
        <v>26</v>
      </c>
    </row>
    <row r="238" spans="1:9" x14ac:dyDescent="0.25">
      <c r="A238">
        <v>20010043</v>
      </c>
      <c r="B238" t="s">
        <v>1</v>
      </c>
      <c r="C238" t="s">
        <v>6999</v>
      </c>
      <c r="D238" t="s">
        <v>7025</v>
      </c>
      <c r="E238" t="s">
        <v>451</v>
      </c>
      <c r="F238" s="380">
        <v>35.039999999999992</v>
      </c>
      <c r="G238" s="380">
        <v>1619.0416</v>
      </c>
      <c r="H238" s="380">
        <v>1569</v>
      </c>
      <c r="I238" s="380">
        <v>50</v>
      </c>
    </row>
    <row r="239" spans="1:9" x14ac:dyDescent="0.25">
      <c r="A239">
        <v>20010043</v>
      </c>
      <c r="B239" t="s">
        <v>20</v>
      </c>
      <c r="C239" t="s">
        <v>7121</v>
      </c>
      <c r="D239" t="s">
        <v>7155</v>
      </c>
      <c r="E239" t="s">
        <v>275</v>
      </c>
      <c r="F239" s="380">
        <v>13.79</v>
      </c>
      <c r="G239" s="380">
        <v>718.4008</v>
      </c>
      <c r="H239" s="380">
        <v>718</v>
      </c>
      <c r="I239" s="380">
        <v>0</v>
      </c>
    </row>
    <row r="240" spans="1:9" x14ac:dyDescent="0.25">
      <c r="A240">
        <v>20010043</v>
      </c>
      <c r="B240" t="s">
        <v>41</v>
      </c>
      <c r="C240" t="s">
        <v>5718</v>
      </c>
      <c r="D240" t="s">
        <v>7156</v>
      </c>
      <c r="E240" t="s">
        <v>467</v>
      </c>
      <c r="F240" s="380">
        <v>39.14</v>
      </c>
      <c r="G240" s="380">
        <v>1568.38</v>
      </c>
      <c r="H240" s="380">
        <v>1518</v>
      </c>
      <c r="I240" s="380">
        <v>50</v>
      </c>
    </row>
    <row r="241" spans="1:9" x14ac:dyDescent="0.25">
      <c r="A241">
        <v>20010043</v>
      </c>
      <c r="B241" t="s">
        <v>40</v>
      </c>
      <c r="C241" t="s">
        <v>7124</v>
      </c>
      <c r="D241" t="s">
        <v>7159</v>
      </c>
      <c r="E241" t="s">
        <v>273</v>
      </c>
      <c r="F241" s="380">
        <v>43.580000000000005</v>
      </c>
      <c r="G241" s="380">
        <v>1818.3740000000003</v>
      </c>
      <c r="H241" s="380">
        <v>1718</v>
      </c>
      <c r="I241" s="380">
        <v>100</v>
      </c>
    </row>
    <row r="242" spans="1:9" x14ac:dyDescent="0.25">
      <c r="A242">
        <v>20010043</v>
      </c>
      <c r="B242" t="s">
        <v>24</v>
      </c>
      <c r="C242" t="s">
        <v>7304</v>
      </c>
      <c r="D242" t="s">
        <v>7334</v>
      </c>
      <c r="E242" t="s">
        <v>460</v>
      </c>
      <c r="F242" s="380">
        <v>50.730000000000011</v>
      </c>
      <c r="G242" s="380">
        <v>2408.5644000000002</v>
      </c>
      <c r="H242" s="380">
        <v>2309</v>
      </c>
      <c r="I242" s="380">
        <v>100</v>
      </c>
    </row>
    <row r="243" spans="1:9" x14ac:dyDescent="0.25">
      <c r="A243">
        <v>20010043</v>
      </c>
      <c r="B243" t="s">
        <v>25</v>
      </c>
      <c r="C243" t="s">
        <v>7746</v>
      </c>
      <c r="D243" t="s">
        <v>7789</v>
      </c>
      <c r="E243" t="s">
        <v>460</v>
      </c>
      <c r="F243" s="380">
        <v>57.760000000000005</v>
      </c>
      <c r="G243" s="380">
        <v>3033.5282000000002</v>
      </c>
      <c r="H243" s="380">
        <v>2934</v>
      </c>
      <c r="I243" s="380">
        <v>100</v>
      </c>
    </row>
    <row r="244" spans="1:9" x14ac:dyDescent="0.25">
      <c r="A244">
        <v>20010043</v>
      </c>
      <c r="B244" t="s">
        <v>2</v>
      </c>
      <c r="C244" t="s">
        <v>8782</v>
      </c>
      <c r="D244" t="s">
        <v>8833</v>
      </c>
      <c r="E244" t="s">
        <v>467</v>
      </c>
      <c r="F244" s="380">
        <v>19.990000000000002</v>
      </c>
      <c r="G244" s="380">
        <v>928.15179999999998</v>
      </c>
      <c r="H244" s="380">
        <v>928</v>
      </c>
      <c r="I244" s="380">
        <v>0</v>
      </c>
    </row>
    <row r="245" spans="1:9" x14ac:dyDescent="0.25">
      <c r="A245">
        <v>20010043</v>
      </c>
      <c r="B245" t="s">
        <v>28</v>
      </c>
      <c r="C245" t="s">
        <v>10403</v>
      </c>
      <c r="D245" t="s">
        <v>10437</v>
      </c>
      <c r="E245" t="s">
        <v>460</v>
      </c>
      <c r="F245" s="380">
        <v>30.460000000000004</v>
      </c>
      <c r="G245" s="380">
        <v>1455.6504</v>
      </c>
      <c r="H245" s="380">
        <v>1431</v>
      </c>
      <c r="I245" s="380">
        <v>25</v>
      </c>
    </row>
    <row r="246" spans="1:9" x14ac:dyDescent="0.25">
      <c r="A246">
        <v>20010043</v>
      </c>
      <c r="B246" t="s">
        <v>37</v>
      </c>
      <c r="C246" t="s">
        <v>10404</v>
      </c>
      <c r="D246" t="s">
        <v>10438</v>
      </c>
      <c r="E246" t="s">
        <v>467</v>
      </c>
      <c r="F246" s="380">
        <v>20.96</v>
      </c>
      <c r="G246" s="380">
        <v>1003.4202</v>
      </c>
      <c r="H246" s="380">
        <v>903</v>
      </c>
      <c r="I246" s="380">
        <v>100</v>
      </c>
    </row>
    <row r="247" spans="1:9" x14ac:dyDescent="0.25">
      <c r="A247">
        <v>20010043</v>
      </c>
      <c r="B247" t="s">
        <v>38</v>
      </c>
      <c r="C247" t="s">
        <v>10405</v>
      </c>
      <c r="D247" t="s">
        <v>10439</v>
      </c>
      <c r="E247" t="s">
        <v>460</v>
      </c>
      <c r="F247" s="380">
        <v>10.210000000000001</v>
      </c>
      <c r="G247" s="380">
        <v>660.44100000000003</v>
      </c>
      <c r="H247" s="380">
        <v>660</v>
      </c>
      <c r="I247" s="380">
        <v>0</v>
      </c>
    </row>
    <row r="248" spans="1:9" x14ac:dyDescent="0.25">
      <c r="A248">
        <v>20010043</v>
      </c>
      <c r="B248" t="s">
        <v>5</v>
      </c>
      <c r="C248" t="s">
        <v>7035</v>
      </c>
      <c r="D248" t="s">
        <v>11139</v>
      </c>
      <c r="E248" t="s">
        <v>451</v>
      </c>
      <c r="F248" s="380">
        <v>38.090000000000003</v>
      </c>
      <c r="G248" s="380">
        <v>1772.1417999999999</v>
      </c>
      <c r="H248" s="380">
        <v>1772</v>
      </c>
      <c r="I248" s="380">
        <v>0</v>
      </c>
    </row>
    <row r="249" spans="1:9" x14ac:dyDescent="0.25">
      <c r="A249">
        <v>20010043</v>
      </c>
      <c r="B249" t="s">
        <v>6</v>
      </c>
      <c r="C249" t="s">
        <v>13601</v>
      </c>
      <c r="D249" t="s">
        <v>13625</v>
      </c>
      <c r="E249" t="s">
        <v>456</v>
      </c>
      <c r="F249" s="380">
        <v>22.92</v>
      </c>
      <c r="G249" s="380">
        <v>1337.9290000000001</v>
      </c>
      <c r="H249" s="380">
        <v>1288</v>
      </c>
      <c r="I249" s="380">
        <v>50</v>
      </c>
    </row>
    <row r="250" spans="1:9" x14ac:dyDescent="0.25">
      <c r="A250">
        <v>20010043</v>
      </c>
      <c r="B250" t="s">
        <v>30</v>
      </c>
      <c r="C250" t="s">
        <v>14143</v>
      </c>
      <c r="D250" t="s">
        <v>14156</v>
      </c>
      <c r="E250" t="s">
        <v>275</v>
      </c>
      <c r="F250" s="380">
        <v>16.880000000000003</v>
      </c>
      <c r="G250" s="380">
        <v>807.37139999999988</v>
      </c>
      <c r="H250" s="380">
        <v>757</v>
      </c>
      <c r="I250" s="380">
        <v>50</v>
      </c>
    </row>
    <row r="251" spans="1:9" x14ac:dyDescent="0.25">
      <c r="A251">
        <v>20010043</v>
      </c>
      <c r="B251" t="s">
        <v>31</v>
      </c>
      <c r="C251" t="s">
        <v>6606</v>
      </c>
      <c r="D251" t="s">
        <v>14157</v>
      </c>
      <c r="E251" t="s">
        <v>451</v>
      </c>
      <c r="F251" s="380">
        <v>13.11</v>
      </c>
      <c r="G251" s="380">
        <v>605.21609999999998</v>
      </c>
      <c r="H251" s="380">
        <v>605</v>
      </c>
      <c r="I251" s="380">
        <v>0</v>
      </c>
    </row>
    <row r="252" spans="1:9" x14ac:dyDescent="0.25">
      <c r="A252">
        <v>20010043</v>
      </c>
      <c r="B252" t="s">
        <v>422</v>
      </c>
      <c r="C252" t="s">
        <v>14442</v>
      </c>
      <c r="D252" t="s">
        <v>14457</v>
      </c>
      <c r="E252" t="s">
        <v>273</v>
      </c>
      <c r="F252" s="380">
        <v>22.81</v>
      </c>
      <c r="G252" s="380">
        <v>1014.1881000000001</v>
      </c>
      <c r="H252" s="380">
        <v>964</v>
      </c>
      <c r="I252" s="380">
        <v>50</v>
      </c>
    </row>
    <row r="253" spans="1:9" x14ac:dyDescent="0.25">
      <c r="A253">
        <v>20010043</v>
      </c>
      <c r="B253" t="s">
        <v>8</v>
      </c>
      <c r="C253" t="s">
        <v>14443</v>
      </c>
      <c r="D253" t="s">
        <v>14458</v>
      </c>
      <c r="E253" t="s">
        <v>467</v>
      </c>
      <c r="F253" s="380">
        <v>34.99</v>
      </c>
      <c r="G253" s="380">
        <v>1578.4533999999999</v>
      </c>
      <c r="H253" s="380">
        <v>1528</v>
      </c>
      <c r="I253" s="380">
        <v>50</v>
      </c>
    </row>
    <row r="254" spans="1:9" x14ac:dyDescent="0.25">
      <c r="A254">
        <v>20010043</v>
      </c>
      <c r="B254" t="s">
        <v>9</v>
      </c>
      <c r="C254" t="s">
        <v>10475</v>
      </c>
      <c r="D254" t="s">
        <v>14459</v>
      </c>
      <c r="E254" t="s">
        <v>456</v>
      </c>
      <c r="F254" s="380">
        <v>32.099999999999994</v>
      </c>
      <c r="G254" s="380">
        <v>1324.9141999999997</v>
      </c>
      <c r="H254" s="380">
        <v>1325</v>
      </c>
      <c r="I254" s="380">
        <v>0</v>
      </c>
    </row>
    <row r="255" spans="1:9" x14ac:dyDescent="0.25">
      <c r="A255">
        <v>20010043</v>
      </c>
      <c r="B255" t="s">
        <v>11</v>
      </c>
      <c r="C255" t="s">
        <v>15710</v>
      </c>
      <c r="D255" t="s">
        <v>15721</v>
      </c>
      <c r="E255" t="s">
        <v>467</v>
      </c>
      <c r="F255" s="380">
        <v>17.400000000000002</v>
      </c>
      <c r="G255" s="380">
        <v>1102.4498000000001</v>
      </c>
      <c r="H255" s="380">
        <v>1102</v>
      </c>
      <c r="I255" s="380">
        <v>0</v>
      </c>
    </row>
    <row r="256" spans="1:9" x14ac:dyDescent="0.25">
      <c r="A256">
        <v>20010043</v>
      </c>
      <c r="B256" t="s">
        <v>12</v>
      </c>
      <c r="C256" t="s">
        <v>15836</v>
      </c>
      <c r="D256" t="s">
        <v>15854</v>
      </c>
      <c r="E256" t="s">
        <v>275</v>
      </c>
      <c r="F256" s="380">
        <v>55.2</v>
      </c>
      <c r="G256" s="380">
        <v>2263.9204</v>
      </c>
      <c r="H256" s="380">
        <v>2164</v>
      </c>
      <c r="I256" s="380">
        <v>100</v>
      </c>
    </row>
    <row r="257" spans="1:9" x14ac:dyDescent="0.25">
      <c r="A257">
        <v>20010043</v>
      </c>
      <c r="B257" t="s">
        <v>13</v>
      </c>
      <c r="C257" t="s">
        <v>16211</v>
      </c>
      <c r="D257" t="s">
        <v>16230</v>
      </c>
      <c r="E257" t="s">
        <v>273</v>
      </c>
      <c r="F257" s="380">
        <v>71.269999999999982</v>
      </c>
      <c r="G257" s="380">
        <v>2852.3031999999998</v>
      </c>
      <c r="H257" s="380">
        <v>2752</v>
      </c>
      <c r="I257" s="380">
        <v>100</v>
      </c>
    </row>
    <row r="258" spans="1:9" x14ac:dyDescent="0.25">
      <c r="A258">
        <v>20010043</v>
      </c>
      <c r="B258" t="s">
        <v>10</v>
      </c>
      <c r="C258" t="s">
        <v>15709</v>
      </c>
      <c r="D258" t="s">
        <v>15720</v>
      </c>
      <c r="E258" t="s">
        <v>467</v>
      </c>
      <c r="F258" s="380">
        <v>34.25</v>
      </c>
      <c r="G258" s="380">
        <v>1553.0040999999999</v>
      </c>
      <c r="H258" s="380">
        <v>1453</v>
      </c>
      <c r="I258" s="380">
        <v>100</v>
      </c>
    </row>
    <row r="259" spans="1:9" x14ac:dyDescent="0.25">
      <c r="A259" t="s">
        <v>16436</v>
      </c>
      <c r="F259" s="380">
        <v>710.67000000000007</v>
      </c>
      <c r="G259" s="380">
        <v>32927.895899999996</v>
      </c>
      <c r="H259" s="380">
        <v>31874</v>
      </c>
      <c r="I259" s="380">
        <v>1051</v>
      </c>
    </row>
    <row r="260" spans="1:9" x14ac:dyDescent="0.25">
      <c r="A260">
        <v>20010050</v>
      </c>
      <c r="B260" t="s">
        <v>1</v>
      </c>
      <c r="C260" t="s">
        <v>5757</v>
      </c>
      <c r="D260" t="s">
        <v>10135</v>
      </c>
      <c r="E260" t="s">
        <v>270</v>
      </c>
      <c r="F260" s="380">
        <v>58.5</v>
      </c>
      <c r="G260" s="380">
        <v>2335.9050000000002</v>
      </c>
      <c r="H260" s="380">
        <v>2336</v>
      </c>
      <c r="I260" s="380">
        <v>0</v>
      </c>
    </row>
    <row r="261" spans="1:9" x14ac:dyDescent="0.25">
      <c r="A261" t="s">
        <v>16437</v>
      </c>
      <c r="F261" s="380">
        <v>58.5</v>
      </c>
      <c r="G261" s="380">
        <v>2335.9050000000002</v>
      </c>
      <c r="H261" s="380">
        <v>2336</v>
      </c>
      <c r="I261" s="380">
        <v>0</v>
      </c>
    </row>
    <row r="262" spans="1:9" x14ac:dyDescent="0.25">
      <c r="A262">
        <v>20020001</v>
      </c>
      <c r="B262" t="s">
        <v>0</v>
      </c>
      <c r="C262" t="s">
        <v>605</v>
      </c>
      <c r="D262" t="s">
        <v>606</v>
      </c>
      <c r="E262" t="s">
        <v>278</v>
      </c>
      <c r="F262" s="380">
        <v>142.79999999999998</v>
      </c>
      <c r="G262" s="380">
        <v>5495.6040000000003</v>
      </c>
      <c r="H262" s="380">
        <v>5496</v>
      </c>
      <c r="I262" s="380">
        <v>0</v>
      </c>
    </row>
    <row r="263" spans="1:9" x14ac:dyDescent="0.25">
      <c r="A263">
        <v>20020001</v>
      </c>
      <c r="B263" t="s">
        <v>19</v>
      </c>
      <c r="C263" t="s">
        <v>158</v>
      </c>
      <c r="D263" t="s">
        <v>223</v>
      </c>
      <c r="E263" t="s">
        <v>274</v>
      </c>
      <c r="F263" s="380">
        <v>50.600000000000009</v>
      </c>
      <c r="G263" s="380">
        <v>1955.7039999999997</v>
      </c>
      <c r="H263" s="380">
        <v>1956</v>
      </c>
      <c r="I263" s="380">
        <v>0</v>
      </c>
    </row>
    <row r="264" spans="1:9" x14ac:dyDescent="0.25">
      <c r="A264">
        <v>20020001</v>
      </c>
      <c r="B264" t="s">
        <v>20</v>
      </c>
      <c r="C264" t="s">
        <v>159</v>
      </c>
      <c r="D264" t="s">
        <v>224</v>
      </c>
      <c r="E264" t="s">
        <v>275</v>
      </c>
      <c r="F264" s="380">
        <v>14.4</v>
      </c>
      <c r="G264" s="380">
        <v>635.43399999999997</v>
      </c>
      <c r="H264" s="380">
        <v>635</v>
      </c>
      <c r="I264" s="380">
        <v>0</v>
      </c>
    </row>
    <row r="265" spans="1:9" x14ac:dyDescent="0.25">
      <c r="A265">
        <v>20020001</v>
      </c>
      <c r="B265" t="s">
        <v>21</v>
      </c>
      <c r="C265" t="s">
        <v>161</v>
      </c>
      <c r="D265" t="s">
        <v>226</v>
      </c>
      <c r="E265" t="s">
        <v>276</v>
      </c>
      <c r="F265" s="380">
        <v>27.299999999999997</v>
      </c>
      <c r="G265" s="380">
        <v>1150.857</v>
      </c>
      <c r="H265" s="380">
        <v>1151</v>
      </c>
      <c r="I265" s="380">
        <v>0</v>
      </c>
    </row>
    <row r="266" spans="1:9" x14ac:dyDescent="0.25">
      <c r="A266">
        <v>20020001</v>
      </c>
      <c r="B266" t="s">
        <v>22</v>
      </c>
      <c r="C266" t="s">
        <v>613</v>
      </c>
      <c r="D266" t="s">
        <v>614</v>
      </c>
      <c r="E266" t="s">
        <v>275</v>
      </c>
      <c r="F266" s="380">
        <v>96.600000000000009</v>
      </c>
      <c r="G266" s="380">
        <v>3937.6689999999999</v>
      </c>
      <c r="H266" s="380">
        <v>3938</v>
      </c>
      <c r="I266" s="380">
        <v>0</v>
      </c>
    </row>
    <row r="267" spans="1:9" x14ac:dyDescent="0.25">
      <c r="A267">
        <v>20020001</v>
      </c>
      <c r="B267" t="s">
        <v>40</v>
      </c>
      <c r="C267" t="s">
        <v>162</v>
      </c>
      <c r="D267" t="s">
        <v>227</v>
      </c>
      <c r="E267" t="s">
        <v>277</v>
      </c>
      <c r="F267" s="380">
        <v>29.3</v>
      </c>
      <c r="G267" s="380">
        <v>1369.481</v>
      </c>
      <c r="H267" s="380">
        <v>1369</v>
      </c>
      <c r="I267" s="380">
        <v>0</v>
      </c>
    </row>
    <row r="268" spans="1:9" x14ac:dyDescent="0.25">
      <c r="A268">
        <v>20020001</v>
      </c>
      <c r="B268" t="s">
        <v>26</v>
      </c>
      <c r="C268" t="s">
        <v>622</v>
      </c>
      <c r="D268" t="s">
        <v>623</v>
      </c>
      <c r="E268" t="s">
        <v>275</v>
      </c>
      <c r="F268" s="380">
        <v>44.9</v>
      </c>
      <c r="G268" s="380">
        <v>1746.511</v>
      </c>
      <c r="H268" s="380">
        <v>1747</v>
      </c>
      <c r="I268" s="380">
        <v>0</v>
      </c>
    </row>
    <row r="269" spans="1:9" x14ac:dyDescent="0.25">
      <c r="A269">
        <v>20020001</v>
      </c>
      <c r="B269" t="s">
        <v>2</v>
      </c>
      <c r="C269" t="s">
        <v>165</v>
      </c>
      <c r="D269" t="s">
        <v>230</v>
      </c>
      <c r="E269" t="s">
        <v>274</v>
      </c>
      <c r="F269" s="380">
        <v>133.20000000000002</v>
      </c>
      <c r="G269" s="380">
        <v>5294.14</v>
      </c>
      <c r="H269" s="380">
        <v>5294</v>
      </c>
      <c r="I269" s="380">
        <v>0</v>
      </c>
    </row>
    <row r="270" spans="1:9" x14ac:dyDescent="0.25">
      <c r="A270">
        <v>20020001</v>
      </c>
      <c r="B270" t="s">
        <v>4</v>
      </c>
      <c r="C270" t="s">
        <v>167</v>
      </c>
      <c r="D270" t="s">
        <v>232</v>
      </c>
      <c r="E270" t="s">
        <v>274</v>
      </c>
      <c r="F270" s="380">
        <v>14.1</v>
      </c>
      <c r="G270" s="380">
        <v>617.03300000000002</v>
      </c>
      <c r="H270" s="380">
        <v>617</v>
      </c>
      <c r="I270" s="380">
        <v>0</v>
      </c>
    </row>
    <row r="271" spans="1:9" x14ac:dyDescent="0.25">
      <c r="A271">
        <v>20020001</v>
      </c>
      <c r="B271" t="s">
        <v>38</v>
      </c>
      <c r="C271" t="s">
        <v>628</v>
      </c>
      <c r="D271" t="s">
        <v>629</v>
      </c>
      <c r="E271" t="s">
        <v>274</v>
      </c>
      <c r="F271" s="380">
        <v>28.600000000000005</v>
      </c>
      <c r="G271" s="380">
        <v>1229.164</v>
      </c>
      <c r="H271" s="380">
        <v>1229</v>
      </c>
      <c r="I271" s="380">
        <v>0</v>
      </c>
    </row>
    <row r="272" spans="1:9" x14ac:dyDescent="0.25">
      <c r="A272">
        <v>20020001</v>
      </c>
      <c r="B272" t="s">
        <v>5</v>
      </c>
      <c r="C272" t="s">
        <v>170</v>
      </c>
      <c r="D272" t="s">
        <v>235</v>
      </c>
      <c r="E272" t="s">
        <v>275</v>
      </c>
      <c r="F272" s="380">
        <v>98.199999999999989</v>
      </c>
      <c r="G272" s="380">
        <v>3900.5790000000006</v>
      </c>
      <c r="H272" s="380">
        <v>3901</v>
      </c>
      <c r="I272" s="380">
        <v>0</v>
      </c>
    </row>
    <row r="273" spans="1:9" x14ac:dyDescent="0.25">
      <c r="A273">
        <v>20020001</v>
      </c>
      <c r="B273" t="s">
        <v>39</v>
      </c>
      <c r="C273" t="s">
        <v>631</v>
      </c>
      <c r="D273" t="s">
        <v>632</v>
      </c>
      <c r="E273" t="s">
        <v>276</v>
      </c>
      <c r="F273" s="380">
        <v>113.50000000000001</v>
      </c>
      <c r="G273" s="380">
        <v>4448.3060000000005</v>
      </c>
      <c r="H273" s="380">
        <v>4448</v>
      </c>
      <c r="I273" s="380">
        <v>0</v>
      </c>
    </row>
    <row r="274" spans="1:9" x14ac:dyDescent="0.25">
      <c r="A274">
        <v>20020001</v>
      </c>
      <c r="B274" t="s">
        <v>6</v>
      </c>
      <c r="C274" t="s">
        <v>633</v>
      </c>
      <c r="D274" t="s">
        <v>634</v>
      </c>
      <c r="E274" t="s">
        <v>276</v>
      </c>
      <c r="F274" s="380">
        <v>101.1</v>
      </c>
      <c r="G274" s="380">
        <v>3890.6470000000008</v>
      </c>
      <c r="H274" s="380">
        <v>3891</v>
      </c>
      <c r="I274" s="380">
        <v>0</v>
      </c>
    </row>
    <row r="275" spans="1:9" x14ac:dyDescent="0.25">
      <c r="A275">
        <v>20020001</v>
      </c>
      <c r="B275" t="s">
        <v>31</v>
      </c>
      <c r="C275" t="s">
        <v>635</v>
      </c>
      <c r="D275" t="s">
        <v>636</v>
      </c>
      <c r="E275" t="s">
        <v>274</v>
      </c>
      <c r="F275" s="380">
        <v>55.70000000000001</v>
      </c>
      <c r="G275" s="380">
        <v>2175.58</v>
      </c>
      <c r="H275" s="380">
        <v>2176</v>
      </c>
      <c r="I275" s="380">
        <v>0</v>
      </c>
    </row>
    <row r="276" spans="1:9" x14ac:dyDescent="0.25">
      <c r="A276">
        <v>20020001</v>
      </c>
      <c r="B276" t="s">
        <v>7</v>
      </c>
      <c r="C276" t="s">
        <v>637</v>
      </c>
      <c r="D276" t="s">
        <v>638</v>
      </c>
      <c r="E276" t="s">
        <v>281</v>
      </c>
      <c r="F276" s="380">
        <v>13.8</v>
      </c>
      <c r="G276" s="380">
        <v>539.54399999999998</v>
      </c>
      <c r="H276" s="380">
        <v>540</v>
      </c>
      <c r="I276" s="380">
        <v>0</v>
      </c>
    </row>
    <row r="277" spans="1:9" x14ac:dyDescent="0.25">
      <c r="A277">
        <v>20020001</v>
      </c>
      <c r="B277" t="s">
        <v>32</v>
      </c>
      <c r="C277" t="s">
        <v>1286</v>
      </c>
      <c r="D277" t="s">
        <v>1287</v>
      </c>
      <c r="E277" t="s">
        <v>275</v>
      </c>
      <c r="F277" s="380">
        <v>38.799999999999997</v>
      </c>
      <c r="G277" s="380">
        <v>1631.3389999999997</v>
      </c>
      <c r="H277" s="380">
        <v>1631</v>
      </c>
      <c r="I277" s="380">
        <v>0</v>
      </c>
    </row>
    <row r="278" spans="1:9" x14ac:dyDescent="0.25">
      <c r="A278">
        <v>20020001</v>
      </c>
      <c r="B278" t="s">
        <v>34</v>
      </c>
      <c r="C278" t="s">
        <v>492</v>
      </c>
      <c r="D278" t="s">
        <v>1292</v>
      </c>
      <c r="E278" t="s">
        <v>275</v>
      </c>
      <c r="F278" s="380">
        <v>2.9</v>
      </c>
      <c r="G278" s="380">
        <v>113.88300000000001</v>
      </c>
      <c r="H278" s="380">
        <v>114</v>
      </c>
      <c r="I278" s="380">
        <v>0</v>
      </c>
    </row>
    <row r="279" spans="1:9" x14ac:dyDescent="0.25">
      <c r="A279">
        <v>20020001</v>
      </c>
      <c r="B279" t="s">
        <v>11</v>
      </c>
      <c r="C279" t="s">
        <v>171</v>
      </c>
      <c r="D279" t="s">
        <v>236</v>
      </c>
      <c r="E279" t="s">
        <v>276</v>
      </c>
      <c r="F279" s="380">
        <v>90.4</v>
      </c>
      <c r="G279" s="380">
        <v>3542.0590000000002</v>
      </c>
      <c r="H279" s="380">
        <v>3542</v>
      </c>
      <c r="I279" s="380">
        <v>0</v>
      </c>
    </row>
    <row r="280" spans="1:9" x14ac:dyDescent="0.25">
      <c r="A280">
        <v>20020001</v>
      </c>
      <c r="B280" t="s">
        <v>13</v>
      </c>
      <c r="C280" t="s">
        <v>172</v>
      </c>
      <c r="D280" t="s">
        <v>237</v>
      </c>
      <c r="E280" t="s">
        <v>275</v>
      </c>
      <c r="F280" s="380">
        <v>12.9</v>
      </c>
      <c r="G280" s="380">
        <v>586.73300000000006</v>
      </c>
      <c r="H280" s="380">
        <v>587</v>
      </c>
      <c r="I280" s="380">
        <v>0</v>
      </c>
    </row>
    <row r="281" spans="1:9" x14ac:dyDescent="0.25">
      <c r="A281">
        <v>20020001</v>
      </c>
      <c r="B281" t="s">
        <v>35</v>
      </c>
      <c r="C281" t="s">
        <v>173</v>
      </c>
      <c r="D281" t="s">
        <v>238</v>
      </c>
      <c r="E281" t="s">
        <v>276</v>
      </c>
      <c r="F281" s="380">
        <v>75.800000000000011</v>
      </c>
      <c r="G281" s="380">
        <v>3160.556</v>
      </c>
      <c r="H281" s="380">
        <v>3161</v>
      </c>
      <c r="I281" s="380">
        <v>0</v>
      </c>
    </row>
    <row r="282" spans="1:9" x14ac:dyDescent="0.25">
      <c r="A282">
        <v>20020001</v>
      </c>
      <c r="B282" t="s">
        <v>15</v>
      </c>
      <c r="C282" t="s">
        <v>657</v>
      </c>
      <c r="D282" t="s">
        <v>658</v>
      </c>
      <c r="E282" t="s">
        <v>276</v>
      </c>
      <c r="F282" s="380">
        <v>9.6</v>
      </c>
      <c r="G282" s="380">
        <v>276.28399999999999</v>
      </c>
      <c r="H282" s="380">
        <v>276</v>
      </c>
      <c r="I282" s="380">
        <v>0</v>
      </c>
    </row>
    <row r="283" spans="1:9" x14ac:dyDescent="0.25">
      <c r="A283">
        <v>20020001</v>
      </c>
      <c r="B283" t="s">
        <v>129</v>
      </c>
      <c r="C283" t="s">
        <v>175</v>
      </c>
      <c r="D283" t="s">
        <v>240</v>
      </c>
      <c r="E283" t="s">
        <v>278</v>
      </c>
      <c r="F283" s="380">
        <v>12</v>
      </c>
      <c r="G283" s="380">
        <v>787.06999999999994</v>
      </c>
      <c r="H283" s="380">
        <v>787</v>
      </c>
      <c r="I283" s="380">
        <v>0</v>
      </c>
    </row>
    <row r="284" spans="1:9" x14ac:dyDescent="0.25">
      <c r="A284">
        <v>20020001</v>
      </c>
      <c r="B284" t="s">
        <v>423</v>
      </c>
      <c r="C284" t="s">
        <v>650</v>
      </c>
      <c r="D284" t="s">
        <v>659</v>
      </c>
      <c r="E284" t="s">
        <v>281</v>
      </c>
      <c r="F284" s="380">
        <v>27.400000000000006</v>
      </c>
      <c r="G284" s="380">
        <v>1086.5930000000001</v>
      </c>
      <c r="H284" s="380">
        <v>1087</v>
      </c>
      <c r="I284" s="380">
        <v>0</v>
      </c>
    </row>
    <row r="285" spans="1:9" x14ac:dyDescent="0.25">
      <c r="A285">
        <v>20020001</v>
      </c>
      <c r="B285" t="s">
        <v>131</v>
      </c>
      <c r="C285" t="s">
        <v>177</v>
      </c>
      <c r="D285" t="s">
        <v>242</v>
      </c>
      <c r="E285" t="s">
        <v>276</v>
      </c>
      <c r="F285" s="380">
        <v>26</v>
      </c>
      <c r="G285" s="380">
        <v>1046.2159999999999</v>
      </c>
      <c r="H285" s="380">
        <v>1046</v>
      </c>
      <c r="I285" s="380">
        <v>0</v>
      </c>
    </row>
    <row r="286" spans="1:9" x14ac:dyDescent="0.25">
      <c r="A286">
        <v>20020001</v>
      </c>
      <c r="B286" t="s">
        <v>760</v>
      </c>
      <c r="C286" t="s">
        <v>855</v>
      </c>
      <c r="D286" t="s">
        <v>856</v>
      </c>
      <c r="E286" t="s">
        <v>275</v>
      </c>
      <c r="F286" s="380">
        <v>31.6</v>
      </c>
      <c r="G286" s="380">
        <v>1214.415</v>
      </c>
      <c r="H286" s="380">
        <v>1214</v>
      </c>
      <c r="I286" s="380">
        <v>0</v>
      </c>
    </row>
    <row r="287" spans="1:9" x14ac:dyDescent="0.25">
      <c r="A287">
        <v>20020001</v>
      </c>
      <c r="B287" t="s">
        <v>761</v>
      </c>
      <c r="C287" t="s">
        <v>859</v>
      </c>
      <c r="D287" t="s">
        <v>860</v>
      </c>
      <c r="E287" t="s">
        <v>281</v>
      </c>
      <c r="F287" s="380">
        <v>44.2</v>
      </c>
      <c r="G287" s="380">
        <v>1918.0419999999997</v>
      </c>
      <c r="H287" s="380">
        <v>1918</v>
      </c>
      <c r="I287" s="380">
        <v>0</v>
      </c>
    </row>
    <row r="288" spans="1:9" x14ac:dyDescent="0.25">
      <c r="A288">
        <v>20020001</v>
      </c>
      <c r="B288" t="s">
        <v>762</v>
      </c>
      <c r="C288" t="s">
        <v>559</v>
      </c>
      <c r="D288" t="s">
        <v>863</v>
      </c>
      <c r="E288" t="s">
        <v>276</v>
      </c>
      <c r="F288" s="380">
        <v>17.2</v>
      </c>
      <c r="G288" s="380">
        <v>716.06600000000003</v>
      </c>
      <c r="H288" s="380">
        <v>716</v>
      </c>
      <c r="I288" s="380">
        <v>0</v>
      </c>
    </row>
    <row r="289" spans="1:9" x14ac:dyDescent="0.25">
      <c r="A289">
        <v>20020001</v>
      </c>
      <c r="B289" t="s">
        <v>1151</v>
      </c>
      <c r="C289" t="s">
        <v>1152</v>
      </c>
      <c r="D289" t="s">
        <v>1153</v>
      </c>
      <c r="E289" t="s">
        <v>276</v>
      </c>
      <c r="F289" s="380">
        <v>71.900000000000006</v>
      </c>
      <c r="G289" s="380">
        <v>2961.4719999999998</v>
      </c>
      <c r="H289" s="380">
        <v>2961</v>
      </c>
      <c r="I289" s="380">
        <v>0</v>
      </c>
    </row>
    <row r="290" spans="1:9" x14ac:dyDescent="0.25">
      <c r="A290">
        <v>20020001</v>
      </c>
      <c r="B290" t="s">
        <v>1247</v>
      </c>
      <c r="C290" t="s">
        <v>1248</v>
      </c>
      <c r="D290" t="s">
        <v>1249</v>
      </c>
      <c r="E290" t="s">
        <v>276</v>
      </c>
      <c r="F290" s="380">
        <v>73.5</v>
      </c>
      <c r="G290" s="380">
        <v>3217.5710000000004</v>
      </c>
      <c r="H290" s="380">
        <v>3218</v>
      </c>
      <c r="I290" s="380">
        <v>0</v>
      </c>
    </row>
    <row r="291" spans="1:9" x14ac:dyDescent="0.25">
      <c r="A291">
        <v>20020001</v>
      </c>
      <c r="B291" t="s">
        <v>426</v>
      </c>
      <c r="C291" t="s">
        <v>666</v>
      </c>
      <c r="D291" t="s">
        <v>667</v>
      </c>
      <c r="E291" t="s">
        <v>276</v>
      </c>
      <c r="F291" s="380">
        <v>31.2</v>
      </c>
      <c r="G291" s="380">
        <v>1259.3870000000002</v>
      </c>
      <c r="H291" s="380">
        <v>1259</v>
      </c>
      <c r="I291" s="380">
        <v>0</v>
      </c>
    </row>
    <row r="292" spans="1:9" x14ac:dyDescent="0.25">
      <c r="A292">
        <v>20020001</v>
      </c>
      <c r="B292" t="s">
        <v>2594</v>
      </c>
      <c r="C292" t="s">
        <v>2637</v>
      </c>
      <c r="D292" t="s">
        <v>2690</v>
      </c>
      <c r="E292" t="s">
        <v>276</v>
      </c>
      <c r="F292" s="380">
        <v>16.299999999999997</v>
      </c>
      <c r="G292" s="380">
        <v>680.73699999999997</v>
      </c>
      <c r="H292" s="380">
        <v>681</v>
      </c>
      <c r="I292" s="380">
        <v>0</v>
      </c>
    </row>
    <row r="293" spans="1:9" x14ac:dyDescent="0.25">
      <c r="A293">
        <v>20020001</v>
      </c>
      <c r="B293" t="s">
        <v>2801</v>
      </c>
      <c r="C293" t="s">
        <v>2997</v>
      </c>
      <c r="D293" t="s">
        <v>2998</v>
      </c>
      <c r="E293" t="s">
        <v>276</v>
      </c>
      <c r="F293" s="380">
        <v>65.3</v>
      </c>
      <c r="G293" s="380">
        <v>2527.0389999999998</v>
      </c>
      <c r="H293" s="380">
        <v>2527</v>
      </c>
      <c r="I293" s="380">
        <v>0</v>
      </c>
    </row>
    <row r="294" spans="1:9" x14ac:dyDescent="0.25">
      <c r="A294">
        <v>20020001</v>
      </c>
      <c r="B294" t="s">
        <v>2802</v>
      </c>
      <c r="C294" t="s">
        <v>1924</v>
      </c>
      <c r="D294" t="s">
        <v>3025</v>
      </c>
      <c r="E294" t="s">
        <v>275</v>
      </c>
      <c r="F294" s="380">
        <v>27.699999999999996</v>
      </c>
      <c r="G294" s="380">
        <v>1260.502</v>
      </c>
      <c r="H294" s="380">
        <v>1261</v>
      </c>
      <c r="I294" s="380">
        <v>0</v>
      </c>
    </row>
    <row r="295" spans="1:9" x14ac:dyDescent="0.25">
      <c r="A295">
        <v>20020001</v>
      </c>
      <c r="B295" t="s">
        <v>3261</v>
      </c>
      <c r="C295" t="s">
        <v>3269</v>
      </c>
      <c r="D295" t="s">
        <v>3297</v>
      </c>
      <c r="E295" t="s">
        <v>274</v>
      </c>
      <c r="F295" s="380">
        <v>17.900000000000002</v>
      </c>
      <c r="G295" s="380">
        <v>712.33</v>
      </c>
      <c r="H295" s="380">
        <v>712</v>
      </c>
      <c r="I295" s="380">
        <v>0</v>
      </c>
    </row>
    <row r="296" spans="1:9" x14ac:dyDescent="0.25">
      <c r="A296">
        <v>20020001</v>
      </c>
      <c r="B296" t="s">
        <v>3415</v>
      </c>
      <c r="C296" t="s">
        <v>3418</v>
      </c>
      <c r="D296" t="s">
        <v>3427</v>
      </c>
      <c r="E296" t="s">
        <v>275</v>
      </c>
      <c r="F296" s="380">
        <v>420.7</v>
      </c>
      <c r="G296" s="380">
        <v>16740.023000000001</v>
      </c>
      <c r="H296" s="380">
        <v>16740</v>
      </c>
      <c r="I296" s="380">
        <v>0</v>
      </c>
    </row>
    <row r="297" spans="1:9" x14ac:dyDescent="0.25">
      <c r="A297">
        <v>20020001</v>
      </c>
      <c r="B297" t="s">
        <v>3465</v>
      </c>
      <c r="C297" t="s">
        <v>3477</v>
      </c>
      <c r="D297" t="s">
        <v>3495</v>
      </c>
      <c r="E297" t="s">
        <v>276</v>
      </c>
      <c r="F297" s="380">
        <v>16.8</v>
      </c>
      <c r="G297" s="380">
        <v>658.923</v>
      </c>
      <c r="H297" s="380">
        <v>659</v>
      </c>
      <c r="I297" s="380">
        <v>0</v>
      </c>
    </row>
    <row r="298" spans="1:9" x14ac:dyDescent="0.25">
      <c r="A298">
        <v>20020001</v>
      </c>
      <c r="B298" t="s">
        <v>3578</v>
      </c>
      <c r="C298" t="s">
        <v>3584</v>
      </c>
      <c r="D298" t="s">
        <v>3599</v>
      </c>
      <c r="E298" t="s">
        <v>276</v>
      </c>
      <c r="F298" s="380">
        <v>55.8</v>
      </c>
      <c r="G298" s="380">
        <v>2200.1389999999997</v>
      </c>
      <c r="H298" s="380">
        <v>2200</v>
      </c>
      <c r="I298" s="380">
        <v>0</v>
      </c>
    </row>
    <row r="299" spans="1:9" x14ac:dyDescent="0.25">
      <c r="A299">
        <v>20020001</v>
      </c>
      <c r="B299" t="s">
        <v>3871</v>
      </c>
      <c r="C299" t="s">
        <v>3894</v>
      </c>
      <c r="D299" t="s">
        <v>3920</v>
      </c>
      <c r="E299" t="s">
        <v>275</v>
      </c>
      <c r="F299" s="380">
        <v>16.2</v>
      </c>
      <c r="G299" s="380">
        <v>764.39499999999998</v>
      </c>
      <c r="H299" s="380">
        <v>764</v>
      </c>
      <c r="I299" s="380">
        <v>0</v>
      </c>
    </row>
    <row r="300" spans="1:9" x14ac:dyDescent="0.25">
      <c r="A300">
        <v>20020001</v>
      </c>
      <c r="B300" t="s">
        <v>3652</v>
      </c>
      <c r="C300" t="s">
        <v>3660</v>
      </c>
      <c r="D300" t="s">
        <v>3682</v>
      </c>
      <c r="E300" t="s">
        <v>276</v>
      </c>
      <c r="F300" s="380">
        <v>15.5</v>
      </c>
      <c r="G300" s="380">
        <v>660.20299999999997</v>
      </c>
      <c r="H300" s="380">
        <v>660</v>
      </c>
      <c r="I300" s="380">
        <v>0</v>
      </c>
    </row>
    <row r="301" spans="1:9" x14ac:dyDescent="0.25">
      <c r="A301">
        <v>20020001</v>
      </c>
      <c r="B301" t="s">
        <v>5194</v>
      </c>
      <c r="C301" t="s">
        <v>5202</v>
      </c>
      <c r="D301" t="s">
        <v>5240</v>
      </c>
      <c r="E301" t="s">
        <v>274</v>
      </c>
      <c r="F301" s="380">
        <v>49.9</v>
      </c>
      <c r="G301" s="380">
        <v>2042.3209999999999</v>
      </c>
      <c r="H301" s="380">
        <v>2042</v>
      </c>
      <c r="I301" s="380">
        <v>0</v>
      </c>
    </row>
    <row r="302" spans="1:9" x14ac:dyDescent="0.25">
      <c r="A302">
        <v>20020001</v>
      </c>
      <c r="B302" t="s">
        <v>5387</v>
      </c>
      <c r="C302" t="s">
        <v>5431</v>
      </c>
      <c r="D302" t="s">
        <v>5509</v>
      </c>
      <c r="E302" t="s">
        <v>275</v>
      </c>
      <c r="F302" s="380">
        <v>24.5</v>
      </c>
      <c r="G302" s="380">
        <v>1028.239</v>
      </c>
      <c r="H302" s="380">
        <v>1028</v>
      </c>
      <c r="I302" s="380">
        <v>0</v>
      </c>
    </row>
    <row r="303" spans="1:9" x14ac:dyDescent="0.25">
      <c r="A303">
        <v>20020001</v>
      </c>
      <c r="B303" t="s">
        <v>5389</v>
      </c>
      <c r="C303" t="s">
        <v>5433</v>
      </c>
      <c r="D303" t="s">
        <v>5511</v>
      </c>
      <c r="E303" t="s">
        <v>276</v>
      </c>
      <c r="F303" s="380">
        <v>26.5</v>
      </c>
      <c r="G303" s="380">
        <v>1038.7</v>
      </c>
      <c r="H303" s="380">
        <v>1039</v>
      </c>
      <c r="I303" s="380">
        <v>0</v>
      </c>
    </row>
    <row r="304" spans="1:9" x14ac:dyDescent="0.25">
      <c r="A304">
        <v>20020001</v>
      </c>
      <c r="B304" t="s">
        <v>5391</v>
      </c>
      <c r="C304" t="s">
        <v>369</v>
      </c>
      <c r="D304" t="s">
        <v>5513</v>
      </c>
      <c r="E304" t="s">
        <v>278</v>
      </c>
      <c r="F304" s="380">
        <v>55.6</v>
      </c>
      <c r="G304" s="380">
        <v>2216.8469999999998</v>
      </c>
      <c r="H304" s="380">
        <v>2217</v>
      </c>
      <c r="I304" s="380">
        <v>0</v>
      </c>
    </row>
    <row r="305" spans="1:9" x14ac:dyDescent="0.25">
      <c r="A305">
        <v>20020001</v>
      </c>
      <c r="B305" t="s">
        <v>5700</v>
      </c>
      <c r="C305" t="s">
        <v>5753</v>
      </c>
      <c r="D305" t="s">
        <v>5829</v>
      </c>
      <c r="E305" t="s">
        <v>275</v>
      </c>
      <c r="F305" s="380">
        <v>34.699999999999996</v>
      </c>
      <c r="G305" s="380">
        <v>2087.3009999999999</v>
      </c>
      <c r="H305" s="380">
        <v>2087</v>
      </c>
      <c r="I305" s="380">
        <v>0</v>
      </c>
    </row>
    <row r="306" spans="1:9" x14ac:dyDescent="0.25">
      <c r="A306">
        <v>20020001</v>
      </c>
      <c r="B306" t="s">
        <v>5701</v>
      </c>
      <c r="C306" t="s">
        <v>5754</v>
      </c>
      <c r="D306" t="s">
        <v>5830</v>
      </c>
      <c r="E306" t="s">
        <v>274</v>
      </c>
      <c r="F306" s="380">
        <v>1075.9000000000001</v>
      </c>
      <c r="G306" s="380">
        <v>43966.748</v>
      </c>
      <c r="H306" s="380">
        <v>43967</v>
      </c>
      <c r="I306" s="380">
        <v>0</v>
      </c>
    </row>
    <row r="307" spans="1:9" x14ac:dyDescent="0.25">
      <c r="A307">
        <v>20020001</v>
      </c>
      <c r="B307" t="s">
        <v>6873</v>
      </c>
      <c r="C307" t="s">
        <v>6891</v>
      </c>
      <c r="D307" t="s">
        <v>6919</v>
      </c>
      <c r="E307" t="s">
        <v>275</v>
      </c>
      <c r="F307" s="380">
        <v>44.999999999999993</v>
      </c>
      <c r="G307" s="380">
        <v>1814.4290000000001</v>
      </c>
      <c r="H307" s="380">
        <v>1814</v>
      </c>
      <c r="I307" s="380">
        <v>0</v>
      </c>
    </row>
    <row r="308" spans="1:9" x14ac:dyDescent="0.25">
      <c r="A308">
        <v>20020001</v>
      </c>
      <c r="B308" t="s">
        <v>7262</v>
      </c>
      <c r="C308" t="s">
        <v>7306</v>
      </c>
      <c r="D308" t="s">
        <v>7337</v>
      </c>
      <c r="E308" t="s">
        <v>276</v>
      </c>
      <c r="F308" s="380">
        <v>31.5</v>
      </c>
      <c r="G308" s="380">
        <v>1229.5740000000001</v>
      </c>
      <c r="H308" s="380">
        <v>1230</v>
      </c>
      <c r="I308" s="380">
        <v>0</v>
      </c>
    </row>
    <row r="309" spans="1:9" x14ac:dyDescent="0.25">
      <c r="A309">
        <v>20020001</v>
      </c>
      <c r="B309" t="s">
        <v>7375</v>
      </c>
      <c r="C309" t="s">
        <v>8570</v>
      </c>
      <c r="D309" t="s">
        <v>7638</v>
      </c>
      <c r="E309" t="s">
        <v>7371</v>
      </c>
      <c r="F309" s="380">
        <v>58.9</v>
      </c>
      <c r="G309" s="380">
        <v>3737.8</v>
      </c>
      <c r="H309" s="380">
        <v>3738</v>
      </c>
      <c r="I309" s="380">
        <v>0</v>
      </c>
    </row>
    <row r="310" spans="1:9" x14ac:dyDescent="0.25">
      <c r="A310">
        <v>20020001</v>
      </c>
      <c r="B310" t="s">
        <v>7377</v>
      </c>
      <c r="C310" t="s">
        <v>8575</v>
      </c>
      <c r="D310" t="s">
        <v>7640</v>
      </c>
      <c r="E310" t="s">
        <v>1284</v>
      </c>
      <c r="F310" s="380">
        <v>23.599999999999998</v>
      </c>
      <c r="G310" s="380">
        <v>851.98299999999995</v>
      </c>
      <c r="H310" s="380">
        <v>852</v>
      </c>
      <c r="I310" s="380">
        <v>0</v>
      </c>
    </row>
    <row r="311" spans="1:9" x14ac:dyDescent="0.25">
      <c r="A311">
        <v>20020001</v>
      </c>
      <c r="B311" t="s">
        <v>8375</v>
      </c>
      <c r="C311" t="s">
        <v>8377</v>
      </c>
      <c r="D311" t="s">
        <v>8403</v>
      </c>
      <c r="E311" t="s">
        <v>276</v>
      </c>
      <c r="F311" s="380">
        <v>102.10000000000001</v>
      </c>
      <c r="G311" s="380">
        <v>4037.4879999999998</v>
      </c>
      <c r="H311" s="380">
        <v>4037</v>
      </c>
      <c r="I311" s="380">
        <v>0</v>
      </c>
    </row>
    <row r="312" spans="1:9" x14ac:dyDescent="0.25">
      <c r="A312">
        <v>20020001</v>
      </c>
      <c r="B312" t="s">
        <v>8376</v>
      </c>
      <c r="C312" t="s">
        <v>8378</v>
      </c>
      <c r="D312" t="s">
        <v>8404</v>
      </c>
      <c r="E312" t="s">
        <v>276</v>
      </c>
      <c r="F312" s="380">
        <v>28.2</v>
      </c>
      <c r="G312" s="380">
        <v>1112.4079999999999</v>
      </c>
      <c r="H312" s="380">
        <v>1112</v>
      </c>
      <c r="I312" s="380">
        <v>0</v>
      </c>
    </row>
    <row r="313" spans="1:9" x14ac:dyDescent="0.25">
      <c r="A313">
        <v>20020001</v>
      </c>
      <c r="B313" t="s">
        <v>8728</v>
      </c>
      <c r="C313" t="s">
        <v>621</v>
      </c>
      <c r="D313" t="s">
        <v>8734</v>
      </c>
      <c r="E313" t="s">
        <v>274</v>
      </c>
      <c r="F313" s="380">
        <v>67.699999999999989</v>
      </c>
      <c r="G313" s="380">
        <v>2740.0639999999999</v>
      </c>
      <c r="H313" s="380">
        <v>2740</v>
      </c>
      <c r="I313" s="380">
        <v>0</v>
      </c>
    </row>
    <row r="314" spans="1:9" x14ac:dyDescent="0.25">
      <c r="A314">
        <v>20020001</v>
      </c>
      <c r="B314" t="s">
        <v>8995</v>
      </c>
      <c r="C314" t="s">
        <v>386</v>
      </c>
      <c r="D314" t="s">
        <v>9022</v>
      </c>
      <c r="E314" t="s">
        <v>278</v>
      </c>
      <c r="F314" s="380">
        <v>44.6</v>
      </c>
      <c r="G314" s="380">
        <v>1949.125</v>
      </c>
      <c r="H314" s="380">
        <v>1949</v>
      </c>
      <c r="I314" s="380">
        <v>0</v>
      </c>
    </row>
    <row r="315" spans="1:9" x14ac:dyDescent="0.25">
      <c r="A315">
        <v>20020001</v>
      </c>
      <c r="B315" t="s">
        <v>9084</v>
      </c>
      <c r="C315" t="s">
        <v>9093</v>
      </c>
      <c r="D315" t="s">
        <v>9127</v>
      </c>
      <c r="E315" t="s">
        <v>276</v>
      </c>
      <c r="F315" s="380">
        <v>25.500000000000004</v>
      </c>
      <c r="G315" s="380">
        <v>1151.54</v>
      </c>
      <c r="H315" s="380">
        <v>1152</v>
      </c>
      <c r="I315" s="380">
        <v>0</v>
      </c>
    </row>
    <row r="316" spans="1:9" x14ac:dyDescent="0.25">
      <c r="A316">
        <v>20020001</v>
      </c>
      <c r="B316" t="s">
        <v>10815</v>
      </c>
      <c r="C316" t="s">
        <v>10820</v>
      </c>
      <c r="D316" t="s">
        <v>10845</v>
      </c>
      <c r="E316" t="s">
        <v>276</v>
      </c>
      <c r="F316" s="380">
        <v>24.7</v>
      </c>
      <c r="G316" s="380">
        <v>1127.779</v>
      </c>
      <c r="H316" s="380">
        <v>1128</v>
      </c>
      <c r="I316" s="380">
        <v>0</v>
      </c>
    </row>
    <row r="317" spans="1:9" x14ac:dyDescent="0.25">
      <c r="A317">
        <v>20020001</v>
      </c>
      <c r="B317" t="s">
        <v>11308</v>
      </c>
      <c r="C317" t="s">
        <v>11321</v>
      </c>
      <c r="D317" t="s">
        <v>11354</v>
      </c>
      <c r="E317" t="s">
        <v>278</v>
      </c>
      <c r="F317" s="380">
        <v>63.399999999999991</v>
      </c>
      <c r="G317" s="380">
        <v>2426.346</v>
      </c>
      <c r="H317" s="380">
        <v>2426</v>
      </c>
      <c r="I317" s="380">
        <v>0</v>
      </c>
    </row>
    <row r="318" spans="1:9" x14ac:dyDescent="0.25">
      <c r="A318">
        <v>20020001</v>
      </c>
      <c r="B318" t="s">
        <v>11761</v>
      </c>
      <c r="C318" t="s">
        <v>8580</v>
      </c>
      <c r="D318" t="s">
        <v>11807</v>
      </c>
      <c r="E318" t="s">
        <v>276</v>
      </c>
      <c r="F318" s="380">
        <v>113.9</v>
      </c>
      <c r="G318" s="380">
        <v>4399.1490000000003</v>
      </c>
      <c r="H318" s="380">
        <v>4399</v>
      </c>
      <c r="I318" s="380">
        <v>0</v>
      </c>
    </row>
    <row r="319" spans="1:9" x14ac:dyDescent="0.25">
      <c r="A319">
        <v>20020001</v>
      </c>
      <c r="B319" t="s">
        <v>11763</v>
      </c>
      <c r="C319" t="s">
        <v>8570</v>
      </c>
      <c r="D319" t="s">
        <v>11809</v>
      </c>
      <c r="E319" t="s">
        <v>276</v>
      </c>
      <c r="F319" s="380">
        <v>16.200000000000003</v>
      </c>
      <c r="G319" s="380">
        <v>1023.7300000000001</v>
      </c>
      <c r="H319" s="380">
        <v>1024</v>
      </c>
      <c r="I319" s="380">
        <v>0</v>
      </c>
    </row>
    <row r="320" spans="1:9" x14ac:dyDescent="0.25">
      <c r="A320">
        <v>20020001</v>
      </c>
      <c r="B320" t="s">
        <v>11932</v>
      </c>
      <c r="C320" t="s">
        <v>11936</v>
      </c>
      <c r="D320" t="s">
        <v>11954</v>
      </c>
      <c r="E320" t="s">
        <v>276</v>
      </c>
      <c r="F320" s="380">
        <v>6.7</v>
      </c>
      <c r="G320" s="380">
        <v>307.548</v>
      </c>
      <c r="H320" s="380">
        <v>308</v>
      </c>
      <c r="I320" s="380">
        <v>0</v>
      </c>
    </row>
    <row r="321" spans="1:9" x14ac:dyDescent="0.25">
      <c r="A321">
        <v>20020001</v>
      </c>
      <c r="B321" t="s">
        <v>12029</v>
      </c>
      <c r="C321" t="s">
        <v>12034</v>
      </c>
      <c r="D321" t="s">
        <v>12077</v>
      </c>
      <c r="E321" t="s">
        <v>275</v>
      </c>
      <c r="F321" s="380">
        <v>9.6999999999999993</v>
      </c>
      <c r="G321" s="380">
        <v>410.47999999999996</v>
      </c>
      <c r="H321" s="380">
        <v>410</v>
      </c>
      <c r="I321" s="380">
        <v>0</v>
      </c>
    </row>
    <row r="322" spans="1:9" x14ac:dyDescent="0.25">
      <c r="A322">
        <v>20020001</v>
      </c>
      <c r="B322" t="s">
        <v>12515</v>
      </c>
      <c r="C322" t="s">
        <v>9379</v>
      </c>
      <c r="D322" t="s">
        <v>12545</v>
      </c>
      <c r="E322" t="s">
        <v>274</v>
      </c>
      <c r="F322" s="380">
        <v>224.7</v>
      </c>
      <c r="G322" s="380">
        <v>7827.6129999999994</v>
      </c>
      <c r="H322" s="380">
        <v>7828</v>
      </c>
      <c r="I322" s="380">
        <v>0</v>
      </c>
    </row>
    <row r="323" spans="1:9" x14ac:dyDescent="0.25">
      <c r="A323">
        <v>20020001</v>
      </c>
      <c r="B323" t="s">
        <v>12517</v>
      </c>
      <c r="C323" t="s">
        <v>12524</v>
      </c>
      <c r="D323" t="s">
        <v>12547</v>
      </c>
      <c r="E323" t="s">
        <v>274</v>
      </c>
      <c r="F323" s="380">
        <v>11.1</v>
      </c>
      <c r="G323" s="380">
        <v>501.03700000000003</v>
      </c>
      <c r="H323" s="380">
        <v>501</v>
      </c>
      <c r="I323" s="380">
        <v>0</v>
      </c>
    </row>
    <row r="324" spans="1:9" x14ac:dyDescent="0.25">
      <c r="A324">
        <v>20020001</v>
      </c>
      <c r="B324" t="s">
        <v>12626</v>
      </c>
      <c r="C324" t="s">
        <v>7425</v>
      </c>
      <c r="D324" t="s">
        <v>12646</v>
      </c>
      <c r="E324" t="s">
        <v>276</v>
      </c>
      <c r="F324" s="380">
        <v>16.200000000000003</v>
      </c>
      <c r="G324" s="380">
        <v>645.10600000000011</v>
      </c>
      <c r="H324" s="380">
        <v>645</v>
      </c>
      <c r="I324" s="380">
        <v>0</v>
      </c>
    </row>
    <row r="325" spans="1:9" x14ac:dyDescent="0.25">
      <c r="A325">
        <v>20020001</v>
      </c>
      <c r="B325" t="s">
        <v>14024</v>
      </c>
      <c r="C325" t="s">
        <v>7044</v>
      </c>
      <c r="D325" t="s">
        <v>14076</v>
      </c>
      <c r="E325" t="s">
        <v>276</v>
      </c>
      <c r="F325" s="380">
        <v>10.600000000000001</v>
      </c>
      <c r="G325" s="380">
        <v>433.83000000000004</v>
      </c>
      <c r="H325" s="380">
        <v>434</v>
      </c>
      <c r="I325" s="380">
        <v>0</v>
      </c>
    </row>
    <row r="326" spans="1:9" x14ac:dyDescent="0.25">
      <c r="A326">
        <v>20020001</v>
      </c>
      <c r="B326" t="s">
        <v>14221</v>
      </c>
      <c r="C326" t="s">
        <v>7299</v>
      </c>
      <c r="D326" t="s">
        <v>13919</v>
      </c>
      <c r="E326" t="s">
        <v>274</v>
      </c>
      <c r="F326" s="380">
        <v>7.8</v>
      </c>
      <c r="G326" s="380">
        <v>310.78899999999999</v>
      </c>
      <c r="H326" s="380">
        <v>311</v>
      </c>
      <c r="I326" s="380">
        <v>0</v>
      </c>
    </row>
    <row r="327" spans="1:9" x14ac:dyDescent="0.25">
      <c r="A327">
        <v>20020001</v>
      </c>
      <c r="B327" t="s">
        <v>14293</v>
      </c>
      <c r="C327" t="s">
        <v>14296</v>
      </c>
      <c r="D327" t="s">
        <v>14326</v>
      </c>
      <c r="E327" t="s">
        <v>276</v>
      </c>
      <c r="F327" s="380">
        <v>27.7</v>
      </c>
      <c r="G327" s="380">
        <v>1058.6479999999999</v>
      </c>
      <c r="H327" s="380">
        <v>1059</v>
      </c>
      <c r="I327" s="380">
        <v>0</v>
      </c>
    </row>
    <row r="328" spans="1:9" x14ac:dyDescent="0.25">
      <c r="A328">
        <v>20020001</v>
      </c>
      <c r="B328" t="s">
        <v>14602</v>
      </c>
      <c r="C328" t="s">
        <v>14609</v>
      </c>
      <c r="D328" t="s">
        <v>14633</v>
      </c>
      <c r="E328" t="s">
        <v>275</v>
      </c>
      <c r="F328" s="380">
        <v>39.399999999999991</v>
      </c>
      <c r="G328" s="380">
        <v>1556.8499999999997</v>
      </c>
      <c r="H328" s="380">
        <v>1557</v>
      </c>
      <c r="I328" s="380">
        <v>0</v>
      </c>
    </row>
    <row r="329" spans="1:9" x14ac:dyDescent="0.25">
      <c r="A329">
        <v>20020001</v>
      </c>
      <c r="B329" t="s">
        <v>14946</v>
      </c>
      <c r="C329" t="s">
        <v>955</v>
      </c>
      <c r="D329" t="s">
        <v>14986</v>
      </c>
      <c r="E329" t="s">
        <v>275</v>
      </c>
      <c r="F329" s="380">
        <v>20.200000000000003</v>
      </c>
      <c r="G329" s="380">
        <v>979.63099999999997</v>
      </c>
      <c r="H329" s="380">
        <v>980</v>
      </c>
      <c r="I329" s="380">
        <v>0</v>
      </c>
    </row>
    <row r="330" spans="1:9" x14ac:dyDescent="0.25">
      <c r="A330">
        <v>20020001</v>
      </c>
      <c r="B330" t="s">
        <v>15037</v>
      </c>
      <c r="C330" t="s">
        <v>15044</v>
      </c>
      <c r="D330" t="s">
        <v>15067</v>
      </c>
      <c r="E330" t="s">
        <v>275</v>
      </c>
      <c r="F330" s="380">
        <v>62.399999999999991</v>
      </c>
      <c r="G330" s="380">
        <v>2721.105</v>
      </c>
      <c r="H330" s="380">
        <v>2721</v>
      </c>
      <c r="I330" s="380">
        <v>0</v>
      </c>
    </row>
    <row r="331" spans="1:9" x14ac:dyDescent="0.25">
      <c r="A331">
        <v>20020001</v>
      </c>
      <c r="B331" t="s">
        <v>15038</v>
      </c>
      <c r="C331" t="s">
        <v>15045</v>
      </c>
      <c r="D331" t="s">
        <v>15068</v>
      </c>
      <c r="E331" t="s">
        <v>276</v>
      </c>
      <c r="F331" s="380">
        <v>187.70000000000002</v>
      </c>
      <c r="G331" s="380">
        <v>7320.8400000000011</v>
      </c>
      <c r="H331" s="380">
        <v>7321</v>
      </c>
      <c r="I331" s="380">
        <v>0</v>
      </c>
    </row>
    <row r="332" spans="1:9" x14ac:dyDescent="0.25">
      <c r="A332">
        <v>20020001</v>
      </c>
      <c r="B332" t="s">
        <v>15039</v>
      </c>
      <c r="C332" t="s">
        <v>15046</v>
      </c>
      <c r="D332" t="s">
        <v>15069</v>
      </c>
      <c r="E332" t="s">
        <v>276</v>
      </c>
      <c r="F332" s="380">
        <v>13.5</v>
      </c>
      <c r="G332" s="380">
        <v>593.88100000000009</v>
      </c>
      <c r="H332" s="380">
        <v>594</v>
      </c>
      <c r="I332" s="380">
        <v>0</v>
      </c>
    </row>
    <row r="333" spans="1:9" x14ac:dyDescent="0.25">
      <c r="A333">
        <v>20020001</v>
      </c>
      <c r="B333" t="s">
        <v>15040</v>
      </c>
      <c r="C333" t="s">
        <v>15047</v>
      </c>
      <c r="D333" t="s">
        <v>15070</v>
      </c>
      <c r="E333" t="s">
        <v>274</v>
      </c>
      <c r="F333" s="380">
        <v>60.9</v>
      </c>
      <c r="G333" s="380">
        <v>2545.9839999999999</v>
      </c>
      <c r="H333" s="380">
        <v>2546</v>
      </c>
      <c r="I333" s="380">
        <v>0</v>
      </c>
    </row>
    <row r="334" spans="1:9" x14ac:dyDescent="0.25">
      <c r="A334">
        <v>20020001</v>
      </c>
      <c r="B334" t="s">
        <v>15041</v>
      </c>
      <c r="C334" t="s">
        <v>15048</v>
      </c>
      <c r="D334" t="s">
        <v>15071</v>
      </c>
      <c r="E334" t="s">
        <v>274</v>
      </c>
      <c r="F334" s="380">
        <v>23.4</v>
      </c>
      <c r="G334" s="380">
        <v>925.63200000000006</v>
      </c>
      <c r="H334" s="380">
        <v>926</v>
      </c>
      <c r="I334" s="380">
        <v>0</v>
      </c>
    </row>
    <row r="335" spans="1:9" x14ac:dyDescent="0.25">
      <c r="A335">
        <v>20020001</v>
      </c>
      <c r="B335" t="s">
        <v>15042</v>
      </c>
      <c r="C335" t="s">
        <v>15049</v>
      </c>
      <c r="D335" t="s">
        <v>15072</v>
      </c>
      <c r="E335" t="s">
        <v>276</v>
      </c>
      <c r="F335" s="380">
        <v>48.2</v>
      </c>
      <c r="G335" s="380">
        <v>1890.5189999999998</v>
      </c>
      <c r="H335" s="380">
        <v>1891</v>
      </c>
      <c r="I335" s="380">
        <v>0</v>
      </c>
    </row>
    <row r="336" spans="1:9" x14ac:dyDescent="0.25">
      <c r="A336">
        <v>20020001</v>
      </c>
      <c r="B336" t="s">
        <v>15043</v>
      </c>
      <c r="C336" t="s">
        <v>15050</v>
      </c>
      <c r="D336" t="s">
        <v>15073</v>
      </c>
      <c r="E336" t="s">
        <v>275</v>
      </c>
      <c r="F336" s="380">
        <v>51.3</v>
      </c>
      <c r="G336" s="380">
        <v>1966.2539999999999</v>
      </c>
      <c r="H336" s="380">
        <v>1966</v>
      </c>
      <c r="I336" s="380">
        <v>0</v>
      </c>
    </row>
    <row r="337" spans="1:9" x14ac:dyDescent="0.25">
      <c r="A337">
        <v>20020001</v>
      </c>
      <c r="B337" t="s">
        <v>15153</v>
      </c>
      <c r="C337" t="s">
        <v>739</v>
      </c>
      <c r="D337" t="s">
        <v>15188</v>
      </c>
      <c r="E337" t="s">
        <v>276</v>
      </c>
      <c r="F337" s="380">
        <v>62.500000000000007</v>
      </c>
      <c r="G337" s="380">
        <v>2459.7820000000006</v>
      </c>
      <c r="H337" s="380">
        <v>2460</v>
      </c>
      <c r="I337" s="380">
        <v>0</v>
      </c>
    </row>
    <row r="338" spans="1:9" x14ac:dyDescent="0.25">
      <c r="A338">
        <v>20020001</v>
      </c>
      <c r="B338" t="s">
        <v>15296</v>
      </c>
      <c r="C338" t="s">
        <v>7132</v>
      </c>
      <c r="D338" t="s">
        <v>15340</v>
      </c>
      <c r="E338" t="s">
        <v>274</v>
      </c>
      <c r="F338" s="380">
        <v>27.200000000000003</v>
      </c>
      <c r="G338" s="380">
        <v>1065.9349999999999</v>
      </c>
      <c r="H338" s="380">
        <v>1066</v>
      </c>
      <c r="I338" s="380">
        <v>0</v>
      </c>
    </row>
    <row r="339" spans="1:9" x14ac:dyDescent="0.25">
      <c r="A339">
        <v>20020001</v>
      </c>
      <c r="B339" t="s">
        <v>15478</v>
      </c>
      <c r="C339" t="s">
        <v>15490</v>
      </c>
      <c r="D339" t="s">
        <v>15538</v>
      </c>
      <c r="E339" t="s">
        <v>276</v>
      </c>
      <c r="F339" s="380">
        <v>55.79999999999999</v>
      </c>
      <c r="G339" s="380">
        <v>2337.7829999999994</v>
      </c>
      <c r="H339" s="380">
        <v>2338</v>
      </c>
      <c r="I339" s="380">
        <v>0</v>
      </c>
    </row>
    <row r="340" spans="1:9" x14ac:dyDescent="0.25">
      <c r="A340">
        <v>20020001</v>
      </c>
      <c r="B340" t="s">
        <v>15480</v>
      </c>
      <c r="C340" t="s">
        <v>15491</v>
      </c>
      <c r="D340" t="s">
        <v>15539</v>
      </c>
      <c r="E340" t="s">
        <v>274</v>
      </c>
      <c r="F340" s="380">
        <v>42.8</v>
      </c>
      <c r="G340" s="380">
        <v>1707.4080000000004</v>
      </c>
      <c r="H340" s="380">
        <v>1707</v>
      </c>
      <c r="I340" s="380">
        <v>0</v>
      </c>
    </row>
    <row r="341" spans="1:9" x14ac:dyDescent="0.25">
      <c r="A341">
        <v>20020001</v>
      </c>
      <c r="B341" t="s">
        <v>15758</v>
      </c>
      <c r="C341" t="s">
        <v>15765</v>
      </c>
      <c r="D341" t="s">
        <v>15781</v>
      </c>
      <c r="E341" t="s">
        <v>276</v>
      </c>
      <c r="F341" s="380">
        <v>72.8</v>
      </c>
      <c r="G341" s="380">
        <v>2796.6710000000003</v>
      </c>
      <c r="H341" s="380">
        <v>2797</v>
      </c>
      <c r="I341" s="380">
        <v>0</v>
      </c>
    </row>
    <row r="342" spans="1:9" x14ac:dyDescent="0.25">
      <c r="A342">
        <v>20020001</v>
      </c>
      <c r="B342" t="s">
        <v>15759</v>
      </c>
      <c r="C342" t="s">
        <v>15766</v>
      </c>
      <c r="D342" t="s">
        <v>15782</v>
      </c>
      <c r="E342" t="s">
        <v>275</v>
      </c>
      <c r="F342" s="380">
        <v>46.20000000000001</v>
      </c>
      <c r="G342" s="380">
        <v>1832.7450000000001</v>
      </c>
      <c r="H342" s="380">
        <v>1833</v>
      </c>
      <c r="I342" s="380">
        <v>0</v>
      </c>
    </row>
    <row r="343" spans="1:9" x14ac:dyDescent="0.25">
      <c r="A343">
        <v>20020001</v>
      </c>
      <c r="B343" t="s">
        <v>15760</v>
      </c>
      <c r="C343" t="s">
        <v>157</v>
      </c>
      <c r="D343" t="s">
        <v>15783</v>
      </c>
      <c r="E343" t="s">
        <v>274</v>
      </c>
      <c r="F343" s="380">
        <v>34.5</v>
      </c>
      <c r="G343" s="380">
        <v>1368.3390000000002</v>
      </c>
      <c r="H343" s="380">
        <v>1368</v>
      </c>
      <c r="I343" s="380">
        <v>0</v>
      </c>
    </row>
    <row r="344" spans="1:9" x14ac:dyDescent="0.25">
      <c r="A344">
        <v>20020001</v>
      </c>
      <c r="B344" t="s">
        <v>15964</v>
      </c>
      <c r="C344" t="s">
        <v>15966</v>
      </c>
      <c r="D344" t="s">
        <v>15976</v>
      </c>
      <c r="E344" t="s">
        <v>275</v>
      </c>
      <c r="F344" s="380">
        <v>14.9</v>
      </c>
      <c r="G344" s="380">
        <v>653.11099999999999</v>
      </c>
      <c r="H344" s="380">
        <v>653</v>
      </c>
      <c r="I344" s="380">
        <v>0</v>
      </c>
    </row>
    <row r="345" spans="1:9" x14ac:dyDescent="0.25">
      <c r="A345">
        <v>20020001</v>
      </c>
      <c r="B345" t="s">
        <v>16145</v>
      </c>
      <c r="C345" t="s">
        <v>10104</v>
      </c>
      <c r="D345" t="s">
        <v>16162</v>
      </c>
      <c r="E345" t="s">
        <v>274</v>
      </c>
      <c r="F345" s="380">
        <v>53.20000000000001</v>
      </c>
      <c r="G345" s="380">
        <v>2189.9719999999998</v>
      </c>
      <c r="H345" s="380">
        <v>2190</v>
      </c>
      <c r="I345" s="380">
        <v>0</v>
      </c>
    </row>
    <row r="346" spans="1:9" x14ac:dyDescent="0.25">
      <c r="A346">
        <v>20020001</v>
      </c>
      <c r="B346" t="s">
        <v>16210</v>
      </c>
      <c r="C346" t="s">
        <v>15840</v>
      </c>
      <c r="D346" t="s">
        <v>16232</v>
      </c>
      <c r="E346" t="s">
        <v>276</v>
      </c>
      <c r="F346" s="380">
        <v>18.100000000000001</v>
      </c>
      <c r="G346" s="380">
        <v>759.4910000000001</v>
      </c>
      <c r="H346" s="380">
        <v>759</v>
      </c>
      <c r="I346" s="380">
        <v>0</v>
      </c>
    </row>
    <row r="347" spans="1:9" x14ac:dyDescent="0.25">
      <c r="A347" t="s">
        <v>16438</v>
      </c>
      <c r="F347" s="380">
        <v>5343.5999999999976</v>
      </c>
      <c r="G347" s="380">
        <v>217256.78500000006</v>
      </c>
      <c r="H347" s="380">
        <v>217259</v>
      </c>
      <c r="I347" s="380">
        <v>0</v>
      </c>
    </row>
    <row r="348" spans="1:9" x14ac:dyDescent="0.25">
      <c r="A348">
        <v>20020002</v>
      </c>
      <c r="B348" t="s">
        <v>0</v>
      </c>
      <c r="C348" t="s">
        <v>178</v>
      </c>
      <c r="D348" t="s">
        <v>243</v>
      </c>
      <c r="E348" t="s">
        <v>276</v>
      </c>
      <c r="F348" s="380">
        <v>504.03999999999996</v>
      </c>
      <c r="G348" s="380">
        <v>21428.7166</v>
      </c>
      <c r="H348" s="380">
        <v>21429</v>
      </c>
      <c r="I348" s="380">
        <v>0</v>
      </c>
    </row>
    <row r="349" spans="1:9" x14ac:dyDescent="0.25">
      <c r="A349">
        <v>20020002</v>
      </c>
      <c r="B349" t="s">
        <v>20</v>
      </c>
      <c r="C349" t="s">
        <v>181</v>
      </c>
      <c r="D349" t="s">
        <v>246</v>
      </c>
      <c r="E349" t="s">
        <v>279</v>
      </c>
      <c r="F349" s="380">
        <v>2.3199999999999998</v>
      </c>
      <c r="G349" s="380">
        <v>94.91119999999998</v>
      </c>
      <c r="H349" s="380">
        <v>95</v>
      </c>
      <c r="I349" s="380">
        <v>0</v>
      </c>
    </row>
    <row r="350" spans="1:9" x14ac:dyDescent="0.25">
      <c r="A350">
        <v>20020002</v>
      </c>
      <c r="B350" t="s">
        <v>21</v>
      </c>
      <c r="C350" t="s">
        <v>182</v>
      </c>
      <c r="D350" t="s">
        <v>247</v>
      </c>
      <c r="E350" t="s">
        <v>279</v>
      </c>
      <c r="F350" s="380">
        <v>56.370000000000005</v>
      </c>
      <c r="G350" s="380">
        <v>2497.4403999999995</v>
      </c>
      <c r="H350" s="380">
        <v>2397</v>
      </c>
      <c r="I350" s="380">
        <v>100</v>
      </c>
    </row>
    <row r="351" spans="1:9" x14ac:dyDescent="0.25">
      <c r="A351">
        <v>20020002</v>
      </c>
      <c r="B351" t="s">
        <v>23</v>
      </c>
      <c r="C351" t="s">
        <v>185</v>
      </c>
      <c r="D351" t="s">
        <v>250</v>
      </c>
      <c r="E351" t="s">
        <v>280</v>
      </c>
      <c r="F351" s="380">
        <v>121.71</v>
      </c>
      <c r="G351" s="380">
        <v>5172.7407999999987</v>
      </c>
      <c r="H351" s="380">
        <v>5123</v>
      </c>
      <c r="I351" s="380">
        <v>50</v>
      </c>
    </row>
    <row r="352" spans="1:9" x14ac:dyDescent="0.25">
      <c r="A352">
        <v>20020002</v>
      </c>
      <c r="B352" t="s">
        <v>24</v>
      </c>
      <c r="C352" t="s">
        <v>186</v>
      </c>
      <c r="D352" t="s">
        <v>251</v>
      </c>
      <c r="E352" t="s">
        <v>281</v>
      </c>
      <c r="F352" s="380">
        <v>82.059999999999988</v>
      </c>
      <c r="G352" s="380">
        <v>3496.0883000000003</v>
      </c>
      <c r="H352" s="380">
        <v>3396</v>
      </c>
      <c r="I352" s="380">
        <v>100</v>
      </c>
    </row>
    <row r="353" spans="1:9" x14ac:dyDescent="0.25">
      <c r="A353">
        <v>20020002</v>
      </c>
      <c r="B353" t="s">
        <v>26</v>
      </c>
      <c r="C353" t="s">
        <v>187</v>
      </c>
      <c r="D353" t="s">
        <v>252</v>
      </c>
      <c r="E353" t="s">
        <v>281</v>
      </c>
      <c r="F353" s="380">
        <v>56.829999999999991</v>
      </c>
      <c r="G353" s="380">
        <v>2615.5639000000001</v>
      </c>
      <c r="H353" s="380">
        <v>2516</v>
      </c>
      <c r="I353" s="380">
        <v>100</v>
      </c>
    </row>
    <row r="354" spans="1:9" x14ac:dyDescent="0.25">
      <c r="A354">
        <v>20020002</v>
      </c>
      <c r="B354" t="s">
        <v>27</v>
      </c>
      <c r="C354" t="s">
        <v>681</v>
      </c>
      <c r="D354" t="s">
        <v>682</v>
      </c>
      <c r="E354" t="s">
        <v>281</v>
      </c>
      <c r="F354" s="380">
        <v>1.81</v>
      </c>
      <c r="G354" s="380">
        <v>84.216899999999995</v>
      </c>
      <c r="H354" s="380">
        <v>84</v>
      </c>
      <c r="I354" s="380">
        <v>0</v>
      </c>
    </row>
    <row r="355" spans="1:9" x14ac:dyDescent="0.25">
      <c r="A355">
        <v>20020002</v>
      </c>
      <c r="B355" t="s">
        <v>3</v>
      </c>
      <c r="C355" t="s">
        <v>189</v>
      </c>
      <c r="D355" t="s">
        <v>254</v>
      </c>
      <c r="E355" t="s">
        <v>276</v>
      </c>
      <c r="F355" s="380">
        <v>69.460000000000008</v>
      </c>
      <c r="G355" s="380">
        <v>3014.7619000000009</v>
      </c>
      <c r="H355" s="380">
        <v>2915</v>
      </c>
      <c r="I355" s="380">
        <v>100</v>
      </c>
    </row>
    <row r="356" spans="1:9" x14ac:dyDescent="0.25">
      <c r="A356">
        <v>20020002</v>
      </c>
      <c r="B356" t="s">
        <v>8</v>
      </c>
      <c r="C356" t="s">
        <v>1991</v>
      </c>
      <c r="D356" t="s">
        <v>2012</v>
      </c>
      <c r="E356" t="s">
        <v>275</v>
      </c>
      <c r="F356" s="380">
        <v>64</v>
      </c>
      <c r="G356" s="380">
        <v>2857.0655999999999</v>
      </c>
      <c r="H356" s="380">
        <v>2757</v>
      </c>
      <c r="I356" s="380">
        <v>100</v>
      </c>
    </row>
    <row r="357" spans="1:9" x14ac:dyDescent="0.25">
      <c r="A357">
        <v>20020002</v>
      </c>
      <c r="B357" t="s">
        <v>33</v>
      </c>
      <c r="C357" t="s">
        <v>7308</v>
      </c>
      <c r="D357" t="s">
        <v>7339</v>
      </c>
      <c r="E357" t="s">
        <v>279</v>
      </c>
      <c r="F357" s="380">
        <v>27.27</v>
      </c>
      <c r="G357" s="380">
        <v>1169.1667</v>
      </c>
      <c r="H357" s="380">
        <v>1119</v>
      </c>
      <c r="I357" s="380">
        <v>50</v>
      </c>
    </row>
    <row r="358" spans="1:9" x14ac:dyDescent="0.25">
      <c r="A358">
        <v>20020002</v>
      </c>
      <c r="B358" t="s">
        <v>11</v>
      </c>
      <c r="C358" t="s">
        <v>2639</v>
      </c>
      <c r="D358" t="s">
        <v>2693</v>
      </c>
      <c r="E358" t="s">
        <v>279</v>
      </c>
      <c r="F358" s="380">
        <v>19.760000000000002</v>
      </c>
      <c r="G358" s="380">
        <v>850.94839999999999</v>
      </c>
      <c r="H358" s="380">
        <v>801</v>
      </c>
      <c r="I358" s="380">
        <v>50</v>
      </c>
    </row>
    <row r="359" spans="1:9" x14ac:dyDescent="0.25">
      <c r="A359">
        <v>20020002</v>
      </c>
      <c r="B359" t="s">
        <v>12</v>
      </c>
      <c r="C359" t="s">
        <v>7732</v>
      </c>
      <c r="D359" t="s">
        <v>7774</v>
      </c>
      <c r="E359" t="s">
        <v>277</v>
      </c>
      <c r="F359" s="380">
        <v>35.1</v>
      </c>
      <c r="G359" s="380">
        <v>1425.9363000000001</v>
      </c>
      <c r="H359" s="380">
        <v>1326</v>
      </c>
      <c r="I359" s="380">
        <v>100</v>
      </c>
    </row>
    <row r="360" spans="1:9" x14ac:dyDescent="0.25">
      <c r="A360">
        <v>20020002</v>
      </c>
      <c r="B360" t="s">
        <v>1650</v>
      </c>
      <c r="C360" t="s">
        <v>2993</v>
      </c>
      <c r="D360" t="s">
        <v>2994</v>
      </c>
      <c r="E360" t="s">
        <v>281</v>
      </c>
      <c r="F360" s="380">
        <v>26.46</v>
      </c>
      <c r="G360" s="380">
        <v>1206.2524999999998</v>
      </c>
      <c r="H360" s="380">
        <v>1106</v>
      </c>
      <c r="I360" s="380">
        <v>100</v>
      </c>
    </row>
    <row r="361" spans="1:9" x14ac:dyDescent="0.25">
      <c r="A361">
        <v>20020002</v>
      </c>
      <c r="B361" t="s">
        <v>129</v>
      </c>
      <c r="C361" t="s">
        <v>1562</v>
      </c>
      <c r="D361" t="s">
        <v>3608</v>
      </c>
      <c r="E361" t="s">
        <v>279</v>
      </c>
      <c r="F361" s="380">
        <v>18.12</v>
      </c>
      <c r="G361" s="380">
        <v>787.51349999999991</v>
      </c>
      <c r="H361" s="380">
        <v>738</v>
      </c>
      <c r="I361" s="380">
        <v>50</v>
      </c>
    </row>
    <row r="362" spans="1:9" x14ac:dyDescent="0.25">
      <c r="A362">
        <v>20020002</v>
      </c>
      <c r="B362" t="s">
        <v>423</v>
      </c>
      <c r="C362" t="s">
        <v>3671</v>
      </c>
      <c r="D362" t="s">
        <v>3696</v>
      </c>
      <c r="E362" t="s">
        <v>279</v>
      </c>
      <c r="F362" s="380">
        <v>300.60999999999996</v>
      </c>
      <c r="G362" s="380">
        <v>12272.682800000002</v>
      </c>
      <c r="H362" s="380">
        <v>12073</v>
      </c>
      <c r="I362" s="380">
        <v>200</v>
      </c>
    </row>
    <row r="363" spans="1:9" x14ac:dyDescent="0.25">
      <c r="A363">
        <v>20020002</v>
      </c>
      <c r="B363" t="s">
        <v>2068</v>
      </c>
      <c r="C363" t="s">
        <v>4651</v>
      </c>
      <c r="D363" t="s">
        <v>4710</v>
      </c>
      <c r="E363" t="s">
        <v>276</v>
      </c>
      <c r="F363" s="380">
        <v>30.139999999999997</v>
      </c>
      <c r="G363" s="380">
        <v>1452.3861000000002</v>
      </c>
      <c r="H363" s="380">
        <v>1352</v>
      </c>
      <c r="I363" s="380">
        <v>100</v>
      </c>
    </row>
    <row r="364" spans="1:9" x14ac:dyDescent="0.25">
      <c r="A364">
        <v>20020002</v>
      </c>
      <c r="B364" t="s">
        <v>131</v>
      </c>
      <c r="C364" t="s">
        <v>5398</v>
      </c>
      <c r="D364" t="s">
        <v>5469</v>
      </c>
      <c r="E364" t="s">
        <v>276</v>
      </c>
      <c r="F364" s="380">
        <v>32.04</v>
      </c>
      <c r="G364" s="380">
        <v>1345.53</v>
      </c>
      <c r="H364" s="380">
        <v>1246</v>
      </c>
      <c r="I364" s="380">
        <v>100</v>
      </c>
    </row>
    <row r="365" spans="1:9" x14ac:dyDescent="0.25">
      <c r="A365">
        <v>20020002</v>
      </c>
      <c r="B365" t="s">
        <v>762</v>
      </c>
      <c r="C365" t="s">
        <v>6541</v>
      </c>
      <c r="D365" t="s">
        <v>6560</v>
      </c>
      <c r="E365" t="s">
        <v>276</v>
      </c>
      <c r="F365" s="380">
        <v>43.610000000000007</v>
      </c>
      <c r="G365" s="380">
        <v>1998.8677</v>
      </c>
      <c r="H365" s="380">
        <v>1899</v>
      </c>
      <c r="I365" s="380">
        <v>100</v>
      </c>
    </row>
    <row r="366" spans="1:9" x14ac:dyDescent="0.25">
      <c r="A366">
        <v>20020002</v>
      </c>
      <c r="B366" t="s">
        <v>952</v>
      </c>
      <c r="C366" t="s">
        <v>739</v>
      </c>
      <c r="D366" t="s">
        <v>7013</v>
      </c>
      <c r="E366" t="s">
        <v>276</v>
      </c>
      <c r="F366" s="380">
        <v>82.399999999999991</v>
      </c>
      <c r="G366" s="380">
        <v>3506.3376000000003</v>
      </c>
      <c r="H366" s="380">
        <v>3406</v>
      </c>
      <c r="I366" s="380">
        <v>100</v>
      </c>
    </row>
    <row r="367" spans="1:9" x14ac:dyDescent="0.25">
      <c r="A367">
        <v>20020002</v>
      </c>
      <c r="B367" t="s">
        <v>957</v>
      </c>
      <c r="C367" t="s">
        <v>6990</v>
      </c>
      <c r="D367" t="s">
        <v>7014</v>
      </c>
      <c r="E367" t="s">
        <v>276</v>
      </c>
      <c r="F367" s="380">
        <v>45.62</v>
      </c>
      <c r="G367" s="380">
        <v>1992.3386</v>
      </c>
      <c r="H367" s="380">
        <v>1892</v>
      </c>
      <c r="I367" s="380">
        <v>100</v>
      </c>
    </row>
    <row r="368" spans="1:9" x14ac:dyDescent="0.25">
      <c r="A368">
        <v>20020002</v>
      </c>
      <c r="B368" t="s">
        <v>1147</v>
      </c>
      <c r="C368" t="s">
        <v>7733</v>
      </c>
      <c r="D368" t="s">
        <v>7775</v>
      </c>
      <c r="E368" t="s">
        <v>276</v>
      </c>
      <c r="F368" s="380">
        <v>4.7699999999999996</v>
      </c>
      <c r="G368" s="380">
        <v>219.0384</v>
      </c>
      <c r="H368" s="380">
        <v>219</v>
      </c>
      <c r="I368" s="380">
        <v>0</v>
      </c>
    </row>
    <row r="369" spans="1:9" x14ac:dyDescent="0.25">
      <c r="A369">
        <v>20020002</v>
      </c>
      <c r="B369" t="s">
        <v>1151</v>
      </c>
      <c r="C369" t="s">
        <v>8784</v>
      </c>
      <c r="D369" t="s">
        <v>8835</v>
      </c>
      <c r="E369" t="s">
        <v>279</v>
      </c>
      <c r="F369" s="380">
        <v>35.400000000000006</v>
      </c>
      <c r="G369" s="380">
        <v>1438.6534999999999</v>
      </c>
      <c r="H369" s="380">
        <v>1389</v>
      </c>
      <c r="I369" s="380">
        <v>50</v>
      </c>
    </row>
    <row r="370" spans="1:9" x14ac:dyDescent="0.25">
      <c r="A370">
        <v>20020002</v>
      </c>
      <c r="B370" t="s">
        <v>1242</v>
      </c>
      <c r="C370" t="s">
        <v>9095</v>
      </c>
      <c r="D370" t="s">
        <v>9129</v>
      </c>
      <c r="E370" t="s">
        <v>281</v>
      </c>
      <c r="F370" s="380">
        <v>14.600000000000001</v>
      </c>
      <c r="G370" s="380">
        <v>844.57659999999998</v>
      </c>
      <c r="H370" s="380">
        <v>795</v>
      </c>
      <c r="I370" s="380">
        <v>50</v>
      </c>
    </row>
    <row r="371" spans="1:9" x14ac:dyDescent="0.25">
      <c r="A371">
        <v>20020002</v>
      </c>
      <c r="B371" t="s">
        <v>1247</v>
      </c>
      <c r="C371" t="s">
        <v>5418</v>
      </c>
      <c r="D371" t="s">
        <v>9130</v>
      </c>
      <c r="E371" t="s">
        <v>279</v>
      </c>
      <c r="F371" s="380">
        <v>29.06</v>
      </c>
      <c r="G371" s="380">
        <v>1231.4508000000001</v>
      </c>
      <c r="H371" s="380">
        <v>1131</v>
      </c>
      <c r="I371" s="380">
        <v>100</v>
      </c>
    </row>
    <row r="372" spans="1:9" x14ac:dyDescent="0.25">
      <c r="A372">
        <v>20020002</v>
      </c>
      <c r="B372" t="s">
        <v>2067</v>
      </c>
      <c r="C372" t="s">
        <v>13062</v>
      </c>
      <c r="D372" t="s">
        <v>13082</v>
      </c>
      <c r="E372" t="s">
        <v>276</v>
      </c>
      <c r="F372" s="380">
        <v>21.130000000000003</v>
      </c>
      <c r="G372" s="380">
        <v>901.76959999999997</v>
      </c>
      <c r="H372" s="380">
        <v>867</v>
      </c>
      <c r="I372" s="380">
        <v>35</v>
      </c>
    </row>
    <row r="373" spans="1:9" x14ac:dyDescent="0.25">
      <c r="A373">
        <v>20020002</v>
      </c>
      <c r="B373" t="s">
        <v>130</v>
      </c>
      <c r="C373" t="s">
        <v>1238</v>
      </c>
      <c r="D373" t="s">
        <v>4963</v>
      </c>
      <c r="E373" t="s">
        <v>276</v>
      </c>
      <c r="F373" s="380">
        <v>60.400000000000006</v>
      </c>
      <c r="G373" s="380">
        <v>2620.4186999999997</v>
      </c>
      <c r="H373" s="380">
        <v>2520</v>
      </c>
      <c r="I373" s="380">
        <v>100</v>
      </c>
    </row>
    <row r="374" spans="1:9" x14ac:dyDescent="0.25">
      <c r="A374">
        <v>20020002</v>
      </c>
      <c r="B374" t="s">
        <v>10</v>
      </c>
      <c r="C374" t="s">
        <v>2547</v>
      </c>
      <c r="D374" t="s">
        <v>2691</v>
      </c>
      <c r="E374" t="s">
        <v>275</v>
      </c>
      <c r="F374" s="380">
        <v>83.83</v>
      </c>
      <c r="G374" s="380">
        <v>3602.8201000000008</v>
      </c>
      <c r="H374" s="380">
        <v>3503</v>
      </c>
      <c r="I374" s="380">
        <v>100</v>
      </c>
    </row>
    <row r="375" spans="1:9" x14ac:dyDescent="0.25">
      <c r="A375">
        <v>20020002</v>
      </c>
      <c r="B375" t="s">
        <v>2594</v>
      </c>
      <c r="C375" t="s">
        <v>15492</v>
      </c>
      <c r="D375" t="s">
        <v>15540</v>
      </c>
      <c r="E375" t="s">
        <v>1032</v>
      </c>
      <c r="F375" s="380">
        <v>39.020000000000003</v>
      </c>
      <c r="G375" s="380">
        <v>1585.2887000000001</v>
      </c>
      <c r="H375" s="380">
        <v>1485</v>
      </c>
      <c r="I375" s="380">
        <v>100</v>
      </c>
    </row>
    <row r="376" spans="1:9" x14ac:dyDescent="0.25">
      <c r="A376">
        <v>20020002</v>
      </c>
      <c r="B376" t="s">
        <v>427</v>
      </c>
      <c r="C376" t="s">
        <v>6366</v>
      </c>
      <c r="D376" t="s">
        <v>6421</v>
      </c>
      <c r="E376" t="s">
        <v>1380</v>
      </c>
      <c r="F376" s="380">
        <v>83.77</v>
      </c>
      <c r="G376" s="380">
        <v>3618.3892000000001</v>
      </c>
      <c r="H376" s="380">
        <v>3518</v>
      </c>
      <c r="I376" s="380">
        <v>100</v>
      </c>
    </row>
    <row r="377" spans="1:9" x14ac:dyDescent="0.25">
      <c r="A377">
        <v>20020002</v>
      </c>
      <c r="B377" t="s">
        <v>2801</v>
      </c>
      <c r="C377" t="s">
        <v>15493</v>
      </c>
      <c r="D377" t="s">
        <v>15541</v>
      </c>
      <c r="E377" t="s">
        <v>280</v>
      </c>
      <c r="F377" s="380">
        <v>28.19</v>
      </c>
      <c r="G377" s="380">
        <v>1106.2308</v>
      </c>
      <c r="H377" s="380">
        <v>1106</v>
      </c>
      <c r="I377" s="380">
        <v>0</v>
      </c>
    </row>
    <row r="378" spans="1:9" x14ac:dyDescent="0.25">
      <c r="A378">
        <v>20020002</v>
      </c>
      <c r="B378" t="s">
        <v>2802</v>
      </c>
      <c r="C378">
        <v>0</v>
      </c>
      <c r="D378">
        <v>0</v>
      </c>
      <c r="E378">
        <v>0</v>
      </c>
      <c r="F378" s="380">
        <v>2.7</v>
      </c>
      <c r="G378" s="380">
        <v>108.7328</v>
      </c>
      <c r="H378" s="380">
        <v>109</v>
      </c>
      <c r="I378" s="380">
        <v>0</v>
      </c>
    </row>
    <row r="379" spans="1:9" x14ac:dyDescent="0.25">
      <c r="A379">
        <v>20020002</v>
      </c>
      <c r="B379" t="s">
        <v>2490</v>
      </c>
      <c r="C379" t="s">
        <v>14297</v>
      </c>
      <c r="D379" t="s">
        <v>14327</v>
      </c>
      <c r="E379" t="s">
        <v>279</v>
      </c>
      <c r="F379" s="380">
        <v>44.18</v>
      </c>
      <c r="G379" s="380">
        <v>1870.4497000000001</v>
      </c>
      <c r="H379" s="380">
        <v>1770</v>
      </c>
      <c r="I379" s="380">
        <v>100</v>
      </c>
    </row>
    <row r="380" spans="1:9" x14ac:dyDescent="0.25">
      <c r="A380" t="s">
        <v>16439</v>
      </c>
      <c r="F380" s="380">
        <v>2066.7799999999997</v>
      </c>
      <c r="G380" s="380">
        <v>88417.284700000033</v>
      </c>
      <c r="H380" s="380">
        <v>86082</v>
      </c>
      <c r="I380" s="380">
        <v>2335</v>
      </c>
    </row>
    <row r="381" spans="1:9" x14ac:dyDescent="0.25">
      <c r="A381">
        <v>20020003</v>
      </c>
      <c r="B381" t="s">
        <v>17</v>
      </c>
      <c r="C381" t="s">
        <v>840</v>
      </c>
      <c r="D381" t="s">
        <v>841</v>
      </c>
      <c r="E381" t="s">
        <v>277</v>
      </c>
      <c r="F381" s="380">
        <v>518.44000000000005</v>
      </c>
      <c r="G381" s="380">
        <v>22391.884200000004</v>
      </c>
      <c r="H381" s="380">
        <v>17092</v>
      </c>
      <c r="I381" s="380">
        <v>1490.1800000000003</v>
      </c>
    </row>
    <row r="382" spans="1:9" x14ac:dyDescent="0.25">
      <c r="A382">
        <v>20020003</v>
      </c>
      <c r="B382" t="s">
        <v>1</v>
      </c>
      <c r="C382" t="s">
        <v>602</v>
      </c>
      <c r="D382" t="s">
        <v>848</v>
      </c>
      <c r="E382" t="s">
        <v>280</v>
      </c>
      <c r="F382" s="380">
        <v>16.400000000000002</v>
      </c>
      <c r="G382" s="380">
        <v>667.06449999999995</v>
      </c>
      <c r="H382" s="380">
        <v>667</v>
      </c>
      <c r="I382" s="380">
        <v>0</v>
      </c>
    </row>
    <row r="383" spans="1:9" x14ac:dyDescent="0.25">
      <c r="A383">
        <v>20020003</v>
      </c>
      <c r="B383" t="s">
        <v>19</v>
      </c>
      <c r="C383" t="s">
        <v>1171</v>
      </c>
      <c r="D383" t="s">
        <v>1172</v>
      </c>
      <c r="E383" t="s">
        <v>276</v>
      </c>
      <c r="F383" s="380">
        <v>117.48999999999998</v>
      </c>
      <c r="G383" s="380">
        <v>4683.8757999999998</v>
      </c>
      <c r="H383" s="380">
        <v>4684</v>
      </c>
      <c r="I383" s="380">
        <v>0</v>
      </c>
    </row>
    <row r="384" spans="1:9" x14ac:dyDescent="0.25">
      <c r="A384">
        <v>20020003</v>
      </c>
      <c r="B384" t="s">
        <v>41</v>
      </c>
      <c r="C384" t="s">
        <v>185</v>
      </c>
      <c r="D384" t="s">
        <v>1178</v>
      </c>
      <c r="E384" t="s">
        <v>276</v>
      </c>
      <c r="F384" s="380">
        <v>57.41</v>
      </c>
      <c r="G384" s="380">
        <v>2270.1642999999999</v>
      </c>
      <c r="H384" s="380">
        <v>2270</v>
      </c>
      <c r="I384" s="380">
        <v>0</v>
      </c>
    </row>
    <row r="385" spans="1:9" x14ac:dyDescent="0.25">
      <c r="A385">
        <v>20020003</v>
      </c>
      <c r="B385" t="s">
        <v>36</v>
      </c>
      <c r="C385" t="s">
        <v>1638</v>
      </c>
      <c r="D385" t="s">
        <v>1667</v>
      </c>
      <c r="E385" t="s">
        <v>1032</v>
      </c>
      <c r="F385" s="380">
        <v>21.729999999999997</v>
      </c>
      <c r="G385" s="380">
        <v>908.03399999999988</v>
      </c>
      <c r="H385" s="380">
        <v>908</v>
      </c>
      <c r="I385" s="380">
        <v>0</v>
      </c>
    </row>
    <row r="386" spans="1:9" x14ac:dyDescent="0.25">
      <c r="A386">
        <v>20020003</v>
      </c>
      <c r="B386" t="s">
        <v>40</v>
      </c>
      <c r="C386" t="s">
        <v>185</v>
      </c>
      <c r="D386" t="s">
        <v>2014</v>
      </c>
      <c r="E386" t="s">
        <v>277</v>
      </c>
      <c r="F386" s="380">
        <v>18.350000000000001</v>
      </c>
      <c r="G386" s="380">
        <v>931.77069999999992</v>
      </c>
      <c r="H386" s="380">
        <v>932</v>
      </c>
      <c r="I386" s="380">
        <v>0</v>
      </c>
    </row>
    <row r="387" spans="1:9" x14ac:dyDescent="0.25">
      <c r="A387">
        <v>20020003</v>
      </c>
      <c r="B387" t="s">
        <v>23</v>
      </c>
      <c r="C387" t="s">
        <v>2809</v>
      </c>
      <c r="D387" t="s">
        <v>2836</v>
      </c>
      <c r="E387" t="s">
        <v>2837</v>
      </c>
      <c r="F387" s="380">
        <v>93.730000000000018</v>
      </c>
      <c r="G387" s="380">
        <v>3810.0994000000001</v>
      </c>
      <c r="H387" s="380">
        <v>3810</v>
      </c>
      <c r="I387" s="380">
        <v>0</v>
      </c>
    </row>
    <row r="388" spans="1:9" x14ac:dyDescent="0.25">
      <c r="A388">
        <v>20020003</v>
      </c>
      <c r="B388" t="s">
        <v>27</v>
      </c>
      <c r="C388" t="s">
        <v>562</v>
      </c>
      <c r="D388" t="s">
        <v>10281</v>
      </c>
      <c r="E388" t="s">
        <v>277</v>
      </c>
      <c r="F388" s="380">
        <v>19.690000000000001</v>
      </c>
      <c r="G388" s="380">
        <v>1046.5941999999998</v>
      </c>
      <c r="H388" s="380">
        <v>1047</v>
      </c>
      <c r="I388" s="380">
        <v>0</v>
      </c>
    </row>
    <row r="389" spans="1:9" x14ac:dyDescent="0.25">
      <c r="A389">
        <v>20020003</v>
      </c>
      <c r="B389" t="s">
        <v>2</v>
      </c>
      <c r="C389" t="s">
        <v>10239</v>
      </c>
      <c r="D389" t="s">
        <v>10282</v>
      </c>
      <c r="E389" t="s">
        <v>276</v>
      </c>
      <c r="F389" s="380">
        <v>27.039999999999996</v>
      </c>
      <c r="G389" s="380">
        <v>1274.4647</v>
      </c>
      <c r="H389" s="380">
        <v>1274</v>
      </c>
      <c r="I389" s="380">
        <v>0</v>
      </c>
    </row>
    <row r="390" spans="1:9" x14ac:dyDescent="0.25">
      <c r="A390" t="s">
        <v>16440</v>
      </c>
      <c r="F390" s="380">
        <v>890.28000000000009</v>
      </c>
      <c r="G390" s="380">
        <v>37983.951800000003</v>
      </c>
      <c r="H390" s="380">
        <v>32684</v>
      </c>
      <c r="I390" s="380">
        <v>1490.1800000000003</v>
      </c>
    </row>
    <row r="391" spans="1:9" x14ac:dyDescent="0.25">
      <c r="A391">
        <v>20020004</v>
      </c>
      <c r="B391" t="s">
        <v>17</v>
      </c>
      <c r="C391" t="s">
        <v>771</v>
      </c>
      <c r="D391" t="s">
        <v>772</v>
      </c>
      <c r="E391" t="s">
        <v>280</v>
      </c>
      <c r="F391" s="380">
        <v>26.35</v>
      </c>
      <c r="G391" s="380">
        <v>984.23929999999984</v>
      </c>
      <c r="H391" s="380">
        <v>940</v>
      </c>
      <c r="I391" s="380">
        <v>44.420000000000073</v>
      </c>
    </row>
    <row r="392" spans="1:9" x14ac:dyDescent="0.25">
      <c r="A392">
        <v>20020004</v>
      </c>
      <c r="B392" t="s">
        <v>1</v>
      </c>
      <c r="C392" t="s">
        <v>1026</v>
      </c>
      <c r="D392" t="s">
        <v>1027</v>
      </c>
      <c r="E392" t="s">
        <v>274</v>
      </c>
      <c r="F392" s="380">
        <v>22.92</v>
      </c>
      <c r="G392" s="380">
        <v>1038.0333000000001</v>
      </c>
      <c r="H392" s="380">
        <v>1038</v>
      </c>
      <c r="I392" s="380">
        <v>0</v>
      </c>
    </row>
    <row r="393" spans="1:9" x14ac:dyDescent="0.25">
      <c r="A393">
        <v>20020004</v>
      </c>
      <c r="B393" t="s">
        <v>18</v>
      </c>
      <c r="C393" t="s">
        <v>1030</v>
      </c>
      <c r="D393" t="s">
        <v>1031</v>
      </c>
      <c r="E393" t="s">
        <v>1032</v>
      </c>
      <c r="F393" s="380">
        <v>18.18</v>
      </c>
      <c r="G393" s="380">
        <v>738.16309999999999</v>
      </c>
      <c r="H393" s="380">
        <v>738</v>
      </c>
      <c r="I393" s="380">
        <v>0</v>
      </c>
    </row>
    <row r="394" spans="1:9" x14ac:dyDescent="0.25">
      <c r="A394">
        <v>20020004</v>
      </c>
      <c r="B394" t="s">
        <v>19</v>
      </c>
      <c r="C394" t="s">
        <v>1035</v>
      </c>
      <c r="D394" t="s">
        <v>1036</v>
      </c>
      <c r="E394" t="s">
        <v>278</v>
      </c>
      <c r="F394" s="380">
        <v>44.190000000000005</v>
      </c>
      <c r="G394" s="380">
        <v>1569.1025</v>
      </c>
      <c r="H394" s="380">
        <v>1569</v>
      </c>
      <c r="I394" s="380">
        <v>0</v>
      </c>
    </row>
    <row r="395" spans="1:9" x14ac:dyDescent="0.25">
      <c r="A395">
        <v>20020004</v>
      </c>
      <c r="B395" t="s">
        <v>20</v>
      </c>
      <c r="C395" t="s">
        <v>1039</v>
      </c>
      <c r="D395" t="s">
        <v>1040</v>
      </c>
      <c r="E395" t="s">
        <v>274</v>
      </c>
      <c r="F395" s="380">
        <v>21.85</v>
      </c>
      <c r="G395" s="380">
        <v>826.3334000000001</v>
      </c>
      <c r="H395" s="380">
        <v>826</v>
      </c>
      <c r="I395" s="380">
        <v>0</v>
      </c>
    </row>
    <row r="396" spans="1:9" x14ac:dyDescent="0.25">
      <c r="A396">
        <v>20020004</v>
      </c>
      <c r="B396" t="s">
        <v>36</v>
      </c>
      <c r="C396" t="s">
        <v>1568</v>
      </c>
      <c r="D396" t="s">
        <v>2003</v>
      </c>
      <c r="E396" t="s">
        <v>276</v>
      </c>
      <c r="F396" s="380">
        <v>108.63</v>
      </c>
      <c r="G396" s="380">
        <v>4788.0074999999997</v>
      </c>
      <c r="H396" s="380">
        <v>4788</v>
      </c>
      <c r="I396" s="380">
        <v>0</v>
      </c>
    </row>
    <row r="397" spans="1:9" x14ac:dyDescent="0.25">
      <c r="A397">
        <v>20020004</v>
      </c>
      <c r="B397" t="s">
        <v>40</v>
      </c>
      <c r="C397" t="s">
        <v>1071</v>
      </c>
      <c r="D397" t="s">
        <v>1072</v>
      </c>
      <c r="E397" t="s">
        <v>277</v>
      </c>
      <c r="F397" s="380">
        <v>23.56</v>
      </c>
      <c r="G397" s="380">
        <v>996.31060000000002</v>
      </c>
      <c r="H397" s="380">
        <v>996</v>
      </c>
      <c r="I397" s="380">
        <v>0</v>
      </c>
    </row>
    <row r="398" spans="1:9" x14ac:dyDescent="0.25">
      <c r="A398">
        <v>20020004</v>
      </c>
      <c r="B398" t="s">
        <v>23</v>
      </c>
      <c r="C398" t="s">
        <v>1075</v>
      </c>
      <c r="D398" t="s">
        <v>1076</v>
      </c>
      <c r="E398" t="s">
        <v>1032</v>
      </c>
      <c r="F398" s="380">
        <v>27.36</v>
      </c>
      <c r="G398" s="380">
        <v>988.08119999999985</v>
      </c>
      <c r="H398" s="380">
        <v>988</v>
      </c>
      <c r="I398" s="380">
        <v>0</v>
      </c>
    </row>
    <row r="399" spans="1:9" x14ac:dyDescent="0.25">
      <c r="A399">
        <v>20020004</v>
      </c>
      <c r="B399" t="s">
        <v>26</v>
      </c>
      <c r="C399" t="s">
        <v>1086</v>
      </c>
      <c r="D399" t="s">
        <v>1087</v>
      </c>
      <c r="E399" t="s">
        <v>278</v>
      </c>
      <c r="F399" s="380">
        <v>4.41</v>
      </c>
      <c r="G399" s="380">
        <v>188.65559999999999</v>
      </c>
      <c r="H399" s="380">
        <v>189</v>
      </c>
      <c r="I399" s="380">
        <v>0</v>
      </c>
    </row>
    <row r="400" spans="1:9" x14ac:dyDescent="0.25">
      <c r="A400">
        <v>20020004</v>
      </c>
      <c r="B400" t="s">
        <v>2</v>
      </c>
      <c r="C400" t="s">
        <v>1984</v>
      </c>
      <c r="D400" t="s">
        <v>2004</v>
      </c>
      <c r="E400" t="s">
        <v>278</v>
      </c>
      <c r="F400" s="380">
        <v>16.95</v>
      </c>
      <c r="G400" s="380">
        <v>1018.5663999999998</v>
      </c>
      <c r="H400" s="380">
        <v>1019</v>
      </c>
      <c r="I400" s="380">
        <v>0</v>
      </c>
    </row>
    <row r="401" spans="1:9" x14ac:dyDescent="0.25">
      <c r="A401">
        <v>20020004</v>
      </c>
      <c r="B401" t="s">
        <v>38</v>
      </c>
      <c r="C401" t="s">
        <v>1771</v>
      </c>
      <c r="D401" t="s">
        <v>3095</v>
      </c>
      <c r="E401" t="s">
        <v>279</v>
      </c>
      <c r="F401" s="380">
        <v>13.21</v>
      </c>
      <c r="G401" s="380">
        <v>478.02589999999998</v>
      </c>
      <c r="H401" s="380">
        <v>478</v>
      </c>
      <c r="I401" s="380">
        <v>0</v>
      </c>
    </row>
    <row r="402" spans="1:9" x14ac:dyDescent="0.25">
      <c r="A402">
        <v>20020004</v>
      </c>
      <c r="B402" t="s">
        <v>30</v>
      </c>
      <c r="C402" t="s">
        <v>3136</v>
      </c>
      <c r="D402" t="s">
        <v>3169</v>
      </c>
      <c r="E402" t="s">
        <v>275</v>
      </c>
      <c r="F402" s="380">
        <v>41.690000000000005</v>
      </c>
      <c r="G402" s="380">
        <v>1762.0025000000001</v>
      </c>
      <c r="H402" s="380">
        <v>1762</v>
      </c>
      <c r="I402" s="380">
        <v>0</v>
      </c>
    </row>
    <row r="403" spans="1:9" x14ac:dyDescent="0.25">
      <c r="A403" t="s">
        <v>16441</v>
      </c>
      <c r="F403" s="380">
        <v>369.3</v>
      </c>
      <c r="G403" s="380">
        <v>15375.521300000002</v>
      </c>
      <c r="H403" s="380">
        <v>15331</v>
      </c>
      <c r="I403" s="380">
        <v>44.420000000000073</v>
      </c>
    </row>
    <row r="404" spans="1:9" x14ac:dyDescent="0.25">
      <c r="A404">
        <v>20020005</v>
      </c>
      <c r="B404" t="s">
        <v>1</v>
      </c>
      <c r="C404" t="s">
        <v>1350</v>
      </c>
      <c r="D404" t="s">
        <v>1381</v>
      </c>
      <c r="E404" t="s">
        <v>281</v>
      </c>
      <c r="F404" s="380">
        <v>19.239999999999998</v>
      </c>
      <c r="G404" s="380">
        <v>1026.6651999999999</v>
      </c>
      <c r="H404" s="380">
        <v>1013</v>
      </c>
      <c r="I404" s="380">
        <v>14</v>
      </c>
    </row>
    <row r="405" spans="1:9" x14ac:dyDescent="0.25">
      <c r="A405">
        <v>20020005</v>
      </c>
      <c r="B405" t="s">
        <v>20</v>
      </c>
      <c r="C405" t="s">
        <v>1353</v>
      </c>
      <c r="D405" t="s">
        <v>1384</v>
      </c>
      <c r="E405" t="s">
        <v>281</v>
      </c>
      <c r="F405" s="380">
        <v>37</v>
      </c>
      <c r="G405" s="380">
        <v>1372.0666000000003</v>
      </c>
      <c r="H405" s="380">
        <v>1372</v>
      </c>
      <c r="I405" s="380">
        <v>0</v>
      </c>
    </row>
    <row r="406" spans="1:9" x14ac:dyDescent="0.25">
      <c r="A406">
        <v>20020005</v>
      </c>
      <c r="B406" t="s">
        <v>36</v>
      </c>
      <c r="C406" t="s">
        <v>1355</v>
      </c>
      <c r="D406" t="s">
        <v>1386</v>
      </c>
      <c r="E406" t="s">
        <v>281</v>
      </c>
      <c r="F406" s="380">
        <v>57.42</v>
      </c>
      <c r="G406" s="380">
        <v>2078.7350000000001</v>
      </c>
      <c r="H406" s="380">
        <v>2079</v>
      </c>
      <c r="I406" s="380">
        <v>0</v>
      </c>
    </row>
    <row r="407" spans="1:9" x14ac:dyDescent="0.25">
      <c r="A407">
        <v>20020005</v>
      </c>
      <c r="B407" t="s">
        <v>24</v>
      </c>
      <c r="C407" t="s">
        <v>1477</v>
      </c>
      <c r="D407" t="s">
        <v>1521</v>
      </c>
      <c r="E407" t="s">
        <v>281</v>
      </c>
      <c r="F407" s="380">
        <v>25.04</v>
      </c>
      <c r="G407" s="380">
        <v>952.71599999999989</v>
      </c>
      <c r="H407" s="380">
        <v>953</v>
      </c>
      <c r="I407" s="380">
        <v>0</v>
      </c>
    </row>
    <row r="408" spans="1:9" x14ac:dyDescent="0.25">
      <c r="A408">
        <v>20020005</v>
      </c>
      <c r="B408" t="s">
        <v>2</v>
      </c>
      <c r="C408" t="s">
        <v>1642</v>
      </c>
      <c r="D408" t="s">
        <v>1671</v>
      </c>
      <c r="E408" t="s">
        <v>281</v>
      </c>
      <c r="F408" s="380">
        <v>26.500000000000004</v>
      </c>
      <c r="G408" s="380">
        <v>1035.9258</v>
      </c>
      <c r="H408" s="380">
        <v>1036</v>
      </c>
      <c r="I408" s="380">
        <v>0</v>
      </c>
    </row>
    <row r="409" spans="1:9" x14ac:dyDescent="0.25">
      <c r="A409">
        <v>20020005</v>
      </c>
      <c r="B409" t="s">
        <v>3</v>
      </c>
      <c r="C409" t="s">
        <v>1643</v>
      </c>
      <c r="D409" t="s">
        <v>1672</v>
      </c>
      <c r="E409" t="s">
        <v>281</v>
      </c>
      <c r="F409" s="380">
        <v>16.86</v>
      </c>
      <c r="G409" s="380">
        <v>1104.0720000000001</v>
      </c>
      <c r="H409" s="380">
        <v>1104</v>
      </c>
      <c r="I409" s="380">
        <v>0</v>
      </c>
    </row>
    <row r="410" spans="1:9" x14ac:dyDescent="0.25">
      <c r="A410">
        <v>20020005</v>
      </c>
      <c r="B410" t="s">
        <v>29</v>
      </c>
      <c r="C410" t="s">
        <v>1566</v>
      </c>
      <c r="D410" t="s">
        <v>1585</v>
      </c>
      <c r="E410" t="s">
        <v>281</v>
      </c>
      <c r="F410" s="380">
        <v>14.44</v>
      </c>
      <c r="G410" s="380">
        <v>638.14059999999995</v>
      </c>
      <c r="H410" s="380">
        <v>638</v>
      </c>
      <c r="I410" s="380">
        <v>0</v>
      </c>
    </row>
    <row r="411" spans="1:9" x14ac:dyDescent="0.25">
      <c r="A411">
        <v>20020005</v>
      </c>
      <c r="B411" t="s">
        <v>5</v>
      </c>
      <c r="C411" t="s">
        <v>1567</v>
      </c>
      <c r="D411" t="s">
        <v>1586</v>
      </c>
      <c r="E411" t="s">
        <v>1284</v>
      </c>
      <c r="F411" s="380">
        <v>20</v>
      </c>
      <c r="G411" s="380">
        <v>819.40359999999987</v>
      </c>
      <c r="H411" s="380">
        <v>819</v>
      </c>
      <c r="I411" s="380">
        <v>0</v>
      </c>
    </row>
    <row r="412" spans="1:9" x14ac:dyDescent="0.25">
      <c r="A412">
        <v>20020005</v>
      </c>
      <c r="B412" t="s">
        <v>6</v>
      </c>
      <c r="C412" t="s">
        <v>8579</v>
      </c>
      <c r="D412" t="s">
        <v>7642</v>
      </c>
      <c r="E412" t="s">
        <v>275</v>
      </c>
      <c r="F412" s="380">
        <v>2.36</v>
      </c>
      <c r="G412" s="380">
        <v>114.5072</v>
      </c>
      <c r="H412" s="380">
        <v>115</v>
      </c>
      <c r="I412" s="380">
        <v>0</v>
      </c>
    </row>
    <row r="413" spans="1:9" x14ac:dyDescent="0.25">
      <c r="A413">
        <v>20020005</v>
      </c>
      <c r="B413" t="s">
        <v>31</v>
      </c>
      <c r="C413" t="s">
        <v>3137</v>
      </c>
      <c r="D413" t="s">
        <v>3170</v>
      </c>
      <c r="E413" t="s">
        <v>281</v>
      </c>
      <c r="F413" s="380">
        <v>39.459999999999994</v>
      </c>
      <c r="G413" s="380">
        <v>1535.8384000000001</v>
      </c>
      <c r="H413" s="380">
        <v>1536</v>
      </c>
      <c r="I413" s="380">
        <v>0</v>
      </c>
    </row>
    <row r="414" spans="1:9" x14ac:dyDescent="0.25">
      <c r="A414">
        <v>20020005</v>
      </c>
      <c r="B414" t="s">
        <v>32</v>
      </c>
      <c r="C414" t="s">
        <v>3090</v>
      </c>
      <c r="D414" t="s">
        <v>3099</v>
      </c>
      <c r="E414" t="s">
        <v>281</v>
      </c>
      <c r="F414" s="380">
        <v>13.6</v>
      </c>
      <c r="G414" s="380">
        <v>644.44659999999988</v>
      </c>
      <c r="H414" s="380">
        <v>644</v>
      </c>
      <c r="I414" s="380">
        <v>0</v>
      </c>
    </row>
    <row r="415" spans="1:9" x14ac:dyDescent="0.25">
      <c r="A415">
        <v>20020005</v>
      </c>
      <c r="B415" t="s">
        <v>129</v>
      </c>
      <c r="C415" t="s">
        <v>4948</v>
      </c>
      <c r="D415" t="s">
        <v>5002</v>
      </c>
      <c r="E415" t="s">
        <v>281</v>
      </c>
      <c r="F415" s="380">
        <v>27.619999999999997</v>
      </c>
      <c r="G415" s="380">
        <v>1056.6795999999999</v>
      </c>
      <c r="H415" s="380">
        <v>1057</v>
      </c>
      <c r="I415" s="380">
        <v>0</v>
      </c>
    </row>
    <row r="416" spans="1:9" x14ac:dyDescent="0.25">
      <c r="A416">
        <v>20020005</v>
      </c>
      <c r="B416" t="s">
        <v>760</v>
      </c>
      <c r="C416" t="s">
        <v>10657</v>
      </c>
      <c r="D416" t="s">
        <v>10691</v>
      </c>
      <c r="E416" t="s">
        <v>274</v>
      </c>
      <c r="F416" s="380">
        <v>19.38</v>
      </c>
      <c r="G416" s="380">
        <v>791.34840000000008</v>
      </c>
      <c r="H416" s="380">
        <v>791</v>
      </c>
      <c r="I416" s="380">
        <v>0</v>
      </c>
    </row>
    <row r="417" spans="1:9" x14ac:dyDescent="0.25">
      <c r="A417">
        <v>20020005</v>
      </c>
      <c r="B417" t="s">
        <v>763</v>
      </c>
      <c r="C417" t="s">
        <v>13849</v>
      </c>
      <c r="D417" t="s">
        <v>13861</v>
      </c>
      <c r="E417" t="s">
        <v>1380</v>
      </c>
      <c r="F417" s="380">
        <v>46.899999999999991</v>
      </c>
      <c r="G417" s="380">
        <v>1985.7986000000008</v>
      </c>
      <c r="H417" s="380">
        <v>1986</v>
      </c>
      <c r="I417" s="380">
        <v>0</v>
      </c>
    </row>
    <row r="418" spans="1:9" x14ac:dyDescent="0.25">
      <c r="A418">
        <v>20020005</v>
      </c>
      <c r="B418" t="s">
        <v>952</v>
      </c>
      <c r="C418" t="s">
        <v>6997</v>
      </c>
      <c r="D418" t="s">
        <v>16163</v>
      </c>
      <c r="E418" t="s">
        <v>1380</v>
      </c>
      <c r="F418" s="380">
        <v>16.18</v>
      </c>
      <c r="G418" s="380">
        <v>687.86839999999995</v>
      </c>
      <c r="H418" s="380">
        <v>688</v>
      </c>
      <c r="I418" s="380">
        <v>0</v>
      </c>
    </row>
    <row r="419" spans="1:9" x14ac:dyDescent="0.25">
      <c r="A419">
        <v>20020005</v>
      </c>
      <c r="B419" t="s">
        <v>425</v>
      </c>
      <c r="C419" t="s">
        <v>6537</v>
      </c>
      <c r="D419" t="s">
        <v>6557</v>
      </c>
      <c r="E419" t="s">
        <v>275</v>
      </c>
      <c r="F419" s="380">
        <v>27.9</v>
      </c>
      <c r="G419" s="380">
        <v>1017.7314</v>
      </c>
      <c r="H419" s="380">
        <v>1018</v>
      </c>
      <c r="I419" s="380">
        <v>0</v>
      </c>
    </row>
    <row r="420" spans="1:9" x14ac:dyDescent="0.25">
      <c r="A420" t="s">
        <v>16442</v>
      </c>
      <c r="F420" s="380">
        <v>409.9</v>
      </c>
      <c r="G420" s="380">
        <v>16861.9434</v>
      </c>
      <c r="H420" s="380">
        <v>16849</v>
      </c>
      <c r="I420" s="380">
        <v>14</v>
      </c>
    </row>
    <row r="421" spans="1:9" x14ac:dyDescent="0.25">
      <c r="A421">
        <v>20020006</v>
      </c>
      <c r="B421" t="s">
        <v>17</v>
      </c>
      <c r="C421" t="s">
        <v>1301</v>
      </c>
      <c r="D421" t="s">
        <v>1302</v>
      </c>
      <c r="E421" t="s">
        <v>267</v>
      </c>
      <c r="F421" s="380">
        <v>139.36000000000001</v>
      </c>
      <c r="G421" s="380">
        <v>5487.9968000000008</v>
      </c>
      <c r="H421" s="380">
        <v>1994</v>
      </c>
      <c r="I421" s="380">
        <v>3493.7499999999854</v>
      </c>
    </row>
    <row r="422" spans="1:9" x14ac:dyDescent="0.25">
      <c r="A422">
        <v>20020006</v>
      </c>
      <c r="B422" t="s">
        <v>20</v>
      </c>
      <c r="C422" t="s">
        <v>6985</v>
      </c>
      <c r="D422" t="s">
        <v>7006</v>
      </c>
      <c r="E422" t="s">
        <v>266</v>
      </c>
      <c r="F422" s="380">
        <v>2393.16</v>
      </c>
      <c r="G422" s="380">
        <v>94112.444100000008</v>
      </c>
      <c r="H422" s="380">
        <v>94112</v>
      </c>
      <c r="I422" s="380">
        <v>0</v>
      </c>
    </row>
    <row r="423" spans="1:9" x14ac:dyDescent="0.25">
      <c r="A423" t="s">
        <v>16443</v>
      </c>
      <c r="F423" s="380">
        <v>2532.52</v>
      </c>
      <c r="G423" s="380">
        <v>99600.440900000016</v>
      </c>
      <c r="H423" s="380">
        <v>96106</v>
      </c>
      <c r="I423" s="380">
        <v>3493.7499999999854</v>
      </c>
    </row>
    <row r="424" spans="1:9" x14ac:dyDescent="0.25">
      <c r="A424">
        <v>20020007</v>
      </c>
      <c r="B424" t="s">
        <v>0</v>
      </c>
      <c r="C424" t="s">
        <v>1752</v>
      </c>
      <c r="D424" t="s">
        <v>1784</v>
      </c>
      <c r="E424" t="s">
        <v>1691</v>
      </c>
      <c r="F424" s="380">
        <v>7.71</v>
      </c>
      <c r="G424" s="380">
        <v>458.7754000000001</v>
      </c>
      <c r="H424" s="380">
        <v>459</v>
      </c>
      <c r="I424" s="380">
        <v>0</v>
      </c>
    </row>
    <row r="425" spans="1:9" x14ac:dyDescent="0.25">
      <c r="A425">
        <v>20020007</v>
      </c>
      <c r="B425" t="s">
        <v>1</v>
      </c>
      <c r="C425" t="s">
        <v>1753</v>
      </c>
      <c r="D425" t="s">
        <v>1785</v>
      </c>
      <c r="E425" t="s">
        <v>1691</v>
      </c>
      <c r="F425" s="380">
        <v>22.08</v>
      </c>
      <c r="G425" s="380">
        <v>896.23490000000015</v>
      </c>
      <c r="H425" s="380">
        <v>896</v>
      </c>
      <c r="I425" s="380">
        <v>0</v>
      </c>
    </row>
    <row r="426" spans="1:9" x14ac:dyDescent="0.25">
      <c r="A426">
        <v>20020007</v>
      </c>
      <c r="B426" t="s">
        <v>36</v>
      </c>
      <c r="C426" t="s">
        <v>1758</v>
      </c>
      <c r="D426" t="s">
        <v>1790</v>
      </c>
      <c r="E426" t="s">
        <v>1691</v>
      </c>
      <c r="F426" s="380">
        <v>2.11</v>
      </c>
      <c r="G426" s="380">
        <v>73.554599999999994</v>
      </c>
      <c r="H426" s="380">
        <v>74</v>
      </c>
      <c r="I426" s="380">
        <v>0</v>
      </c>
    </row>
    <row r="427" spans="1:9" x14ac:dyDescent="0.25">
      <c r="A427">
        <v>20020007</v>
      </c>
      <c r="B427" t="s">
        <v>21</v>
      </c>
      <c r="C427" t="s">
        <v>1759</v>
      </c>
      <c r="D427" t="s">
        <v>1791</v>
      </c>
      <c r="E427" t="s">
        <v>1691</v>
      </c>
      <c r="F427" s="380">
        <v>16.57</v>
      </c>
      <c r="G427" s="380">
        <v>947.51619999999991</v>
      </c>
      <c r="H427" s="380">
        <v>948</v>
      </c>
      <c r="I427" s="380">
        <v>0</v>
      </c>
    </row>
    <row r="428" spans="1:9" x14ac:dyDescent="0.25">
      <c r="A428">
        <v>20020007</v>
      </c>
      <c r="B428" t="s">
        <v>23</v>
      </c>
      <c r="C428" t="s">
        <v>1762</v>
      </c>
      <c r="D428" t="s">
        <v>1794</v>
      </c>
      <c r="E428" t="s">
        <v>275</v>
      </c>
      <c r="F428" s="380">
        <v>13.430000000000001</v>
      </c>
      <c r="G428" s="380">
        <v>567.69769999999994</v>
      </c>
      <c r="H428" s="380">
        <v>568</v>
      </c>
      <c r="I428" s="380">
        <v>0</v>
      </c>
    </row>
    <row r="429" spans="1:9" x14ac:dyDescent="0.25">
      <c r="A429">
        <v>20020007</v>
      </c>
      <c r="B429" t="s">
        <v>25</v>
      </c>
      <c r="C429" t="s">
        <v>1987</v>
      </c>
      <c r="D429" t="s">
        <v>2008</v>
      </c>
      <c r="E429" t="s">
        <v>1284</v>
      </c>
      <c r="F429" s="380">
        <v>47.750000000000007</v>
      </c>
      <c r="G429" s="380">
        <v>2047.3049000000003</v>
      </c>
      <c r="H429" s="380">
        <v>2047</v>
      </c>
      <c r="I429" s="380">
        <v>0</v>
      </c>
    </row>
    <row r="430" spans="1:9" x14ac:dyDescent="0.25">
      <c r="A430">
        <v>20020007</v>
      </c>
      <c r="B430" t="s">
        <v>29</v>
      </c>
      <c r="C430" t="s">
        <v>2466</v>
      </c>
      <c r="D430" t="s">
        <v>2472</v>
      </c>
      <c r="E430" t="s">
        <v>275</v>
      </c>
      <c r="F430" s="380">
        <v>7.05</v>
      </c>
      <c r="G430" s="380">
        <v>284.8766</v>
      </c>
      <c r="H430" s="380">
        <v>285</v>
      </c>
      <c r="I430" s="380">
        <v>0</v>
      </c>
    </row>
    <row r="431" spans="1:9" x14ac:dyDescent="0.25">
      <c r="A431">
        <v>20020007</v>
      </c>
      <c r="B431" t="s">
        <v>39</v>
      </c>
      <c r="C431" t="s">
        <v>2501</v>
      </c>
      <c r="D431" t="s">
        <v>2525</v>
      </c>
      <c r="E431" t="s">
        <v>275</v>
      </c>
      <c r="F431" s="380">
        <v>15.63</v>
      </c>
      <c r="G431" s="380">
        <v>620.49310000000003</v>
      </c>
      <c r="H431" s="380">
        <v>620</v>
      </c>
      <c r="I431" s="380">
        <v>0</v>
      </c>
    </row>
    <row r="432" spans="1:9" x14ac:dyDescent="0.25">
      <c r="A432">
        <v>20020007</v>
      </c>
      <c r="B432" t="s">
        <v>31</v>
      </c>
      <c r="C432" t="s">
        <v>3001</v>
      </c>
      <c r="D432" t="s">
        <v>3002</v>
      </c>
      <c r="E432" t="s">
        <v>275</v>
      </c>
      <c r="F432" s="380">
        <v>34.709999999999994</v>
      </c>
      <c r="G432" s="380">
        <v>1555.4678000000001</v>
      </c>
      <c r="H432" s="380">
        <v>1555</v>
      </c>
      <c r="I432" s="380">
        <v>0</v>
      </c>
    </row>
    <row r="433" spans="1:9" x14ac:dyDescent="0.25">
      <c r="A433">
        <v>20020007</v>
      </c>
      <c r="B433" t="s">
        <v>32</v>
      </c>
      <c r="C433" t="s">
        <v>3273</v>
      </c>
      <c r="D433" t="s">
        <v>3301</v>
      </c>
      <c r="E433" t="s">
        <v>274</v>
      </c>
      <c r="F433" s="380">
        <v>18.52</v>
      </c>
      <c r="G433" s="380">
        <v>689.37150000000008</v>
      </c>
      <c r="H433" s="380">
        <v>689</v>
      </c>
      <c r="I433" s="380">
        <v>0</v>
      </c>
    </row>
    <row r="434" spans="1:9" x14ac:dyDescent="0.25">
      <c r="A434">
        <v>20020007</v>
      </c>
      <c r="B434" t="s">
        <v>9</v>
      </c>
      <c r="C434" t="s">
        <v>3271</v>
      </c>
      <c r="D434" t="s">
        <v>3299</v>
      </c>
      <c r="E434" t="s">
        <v>274</v>
      </c>
      <c r="F434" s="380">
        <v>5.9399999999999995</v>
      </c>
      <c r="G434" s="380">
        <v>250.97269999999997</v>
      </c>
      <c r="H434" s="380">
        <v>251</v>
      </c>
      <c r="I434" s="380">
        <v>0</v>
      </c>
    </row>
    <row r="435" spans="1:9" x14ac:dyDescent="0.25">
      <c r="A435">
        <v>20020007</v>
      </c>
      <c r="B435" t="s">
        <v>34</v>
      </c>
      <c r="C435" t="s">
        <v>2161</v>
      </c>
      <c r="D435" t="s">
        <v>3492</v>
      </c>
      <c r="E435" t="s">
        <v>274</v>
      </c>
      <c r="F435" s="380">
        <v>15.48</v>
      </c>
      <c r="G435" s="380">
        <v>881.03770000000009</v>
      </c>
      <c r="H435" s="380">
        <v>881</v>
      </c>
      <c r="I435" s="380">
        <v>0</v>
      </c>
    </row>
    <row r="436" spans="1:9" x14ac:dyDescent="0.25">
      <c r="A436">
        <v>20020007</v>
      </c>
      <c r="B436" t="s">
        <v>12</v>
      </c>
      <c r="C436" t="s">
        <v>3588</v>
      </c>
      <c r="D436" t="s">
        <v>3603</v>
      </c>
      <c r="E436" t="s">
        <v>274</v>
      </c>
      <c r="F436" s="380">
        <v>24.85</v>
      </c>
      <c r="G436" s="380">
        <v>1128.9683</v>
      </c>
      <c r="H436" s="380">
        <v>1129</v>
      </c>
      <c r="I436" s="380">
        <v>0</v>
      </c>
    </row>
    <row r="437" spans="1:9" x14ac:dyDescent="0.25">
      <c r="A437">
        <v>20020007</v>
      </c>
      <c r="B437" t="s">
        <v>35</v>
      </c>
      <c r="C437" t="s">
        <v>3749</v>
      </c>
      <c r="D437" t="s">
        <v>3765</v>
      </c>
      <c r="E437" t="s">
        <v>1691</v>
      </c>
      <c r="F437" s="380">
        <v>18.059999999999999</v>
      </c>
      <c r="G437" s="380">
        <v>723.52119999999991</v>
      </c>
      <c r="H437" s="380">
        <v>724</v>
      </c>
      <c r="I437" s="380">
        <v>0</v>
      </c>
    </row>
    <row r="438" spans="1:9" x14ac:dyDescent="0.25">
      <c r="A438">
        <v>20020007</v>
      </c>
      <c r="B438" t="s">
        <v>14</v>
      </c>
      <c r="C438" t="s">
        <v>4027</v>
      </c>
      <c r="D438" t="s">
        <v>4050</v>
      </c>
      <c r="E438" t="s">
        <v>1691</v>
      </c>
      <c r="F438" s="380">
        <v>44.72</v>
      </c>
      <c r="G438" s="380">
        <v>2161.2266999999997</v>
      </c>
      <c r="H438" s="380">
        <v>2161</v>
      </c>
      <c r="I438" s="380">
        <v>0</v>
      </c>
    </row>
    <row r="439" spans="1:9" x14ac:dyDescent="0.25">
      <c r="A439">
        <v>20020007</v>
      </c>
      <c r="B439" t="s">
        <v>1650</v>
      </c>
      <c r="C439" t="s">
        <v>4028</v>
      </c>
      <c r="D439" t="s">
        <v>4051</v>
      </c>
      <c r="E439" t="s">
        <v>281</v>
      </c>
      <c r="F439" s="380">
        <v>57.230000000000004</v>
      </c>
      <c r="G439" s="380">
        <v>2485.2957999999994</v>
      </c>
      <c r="H439" s="380">
        <v>2485</v>
      </c>
      <c r="I439" s="380">
        <v>0</v>
      </c>
    </row>
    <row r="440" spans="1:9" x14ac:dyDescent="0.25">
      <c r="A440">
        <v>20020007</v>
      </c>
      <c r="B440" t="s">
        <v>15</v>
      </c>
      <c r="C440" t="s">
        <v>4029</v>
      </c>
      <c r="D440" t="s">
        <v>4052</v>
      </c>
      <c r="E440" t="s">
        <v>1284</v>
      </c>
      <c r="F440" s="380">
        <v>12.879999999999999</v>
      </c>
      <c r="G440" s="380">
        <v>576.79359999999997</v>
      </c>
      <c r="H440" s="380">
        <v>577</v>
      </c>
      <c r="I440" s="380">
        <v>0</v>
      </c>
    </row>
    <row r="441" spans="1:9" x14ac:dyDescent="0.25">
      <c r="A441">
        <v>20020007</v>
      </c>
      <c r="B441" t="s">
        <v>423</v>
      </c>
      <c r="C441" t="s">
        <v>4200</v>
      </c>
      <c r="D441" t="s">
        <v>4213</v>
      </c>
      <c r="E441" t="s">
        <v>281</v>
      </c>
      <c r="F441" s="380">
        <v>15.5</v>
      </c>
      <c r="G441" s="380">
        <v>552.08230000000003</v>
      </c>
      <c r="H441" s="380">
        <v>552</v>
      </c>
      <c r="I441" s="380">
        <v>0</v>
      </c>
    </row>
    <row r="442" spans="1:9" x14ac:dyDescent="0.25">
      <c r="A442">
        <v>20020007</v>
      </c>
      <c r="B442" t="s">
        <v>131</v>
      </c>
      <c r="C442" t="s">
        <v>739</v>
      </c>
      <c r="D442" t="s">
        <v>6122</v>
      </c>
      <c r="E442" t="s">
        <v>275</v>
      </c>
      <c r="F442" s="380">
        <v>2.94</v>
      </c>
      <c r="G442" s="380">
        <v>115.77720000000001</v>
      </c>
      <c r="H442" s="380">
        <v>116</v>
      </c>
      <c r="I442" s="380">
        <v>0</v>
      </c>
    </row>
    <row r="443" spans="1:9" x14ac:dyDescent="0.25">
      <c r="A443">
        <v>20020007</v>
      </c>
      <c r="B443" t="s">
        <v>760</v>
      </c>
      <c r="C443" t="s">
        <v>6100</v>
      </c>
      <c r="D443" t="s">
        <v>6133</v>
      </c>
      <c r="E443" t="s">
        <v>1284</v>
      </c>
      <c r="F443" s="380">
        <v>39.28</v>
      </c>
      <c r="G443" s="380">
        <v>1538.6175999999998</v>
      </c>
      <c r="H443" s="380">
        <v>1539</v>
      </c>
      <c r="I443" s="380">
        <v>0</v>
      </c>
    </row>
    <row r="444" spans="1:9" x14ac:dyDescent="0.25">
      <c r="A444">
        <v>20020007</v>
      </c>
      <c r="B444" t="s">
        <v>761</v>
      </c>
      <c r="C444" t="s">
        <v>6222</v>
      </c>
      <c r="D444" t="s">
        <v>6260</v>
      </c>
      <c r="E444" t="s">
        <v>274</v>
      </c>
      <c r="F444" s="380">
        <v>54.900000000000006</v>
      </c>
      <c r="G444" s="380">
        <v>1911.3294999999998</v>
      </c>
      <c r="H444" s="380">
        <v>1911</v>
      </c>
      <c r="I444" s="380">
        <v>0</v>
      </c>
    </row>
    <row r="445" spans="1:9" x14ac:dyDescent="0.25">
      <c r="A445">
        <v>20020007</v>
      </c>
      <c r="B445" t="s">
        <v>952</v>
      </c>
      <c r="C445" t="s">
        <v>6531</v>
      </c>
      <c r="D445" t="s">
        <v>6550</v>
      </c>
      <c r="E445" t="s">
        <v>281</v>
      </c>
      <c r="F445" s="380">
        <v>14.84</v>
      </c>
      <c r="G445" s="380">
        <v>765.54849999999999</v>
      </c>
      <c r="H445" s="380">
        <v>766</v>
      </c>
      <c r="I445" s="380">
        <v>0</v>
      </c>
    </row>
    <row r="446" spans="1:9" x14ac:dyDescent="0.25">
      <c r="A446">
        <v>20020007</v>
      </c>
      <c r="B446" t="s">
        <v>957</v>
      </c>
      <c r="C446" t="s">
        <v>455</v>
      </c>
      <c r="D446" t="s">
        <v>6670</v>
      </c>
      <c r="E446" t="s">
        <v>275</v>
      </c>
      <c r="F446" s="380">
        <v>87.1</v>
      </c>
      <c r="G446" s="380">
        <v>3643.5416999999998</v>
      </c>
      <c r="H446" s="380">
        <v>3427</v>
      </c>
      <c r="I446" s="380">
        <v>217</v>
      </c>
    </row>
    <row r="447" spans="1:9" x14ac:dyDescent="0.25">
      <c r="A447">
        <v>20020007</v>
      </c>
      <c r="B447" t="s">
        <v>1147</v>
      </c>
      <c r="C447" t="s">
        <v>7309</v>
      </c>
      <c r="D447" t="s">
        <v>7340</v>
      </c>
      <c r="E447" t="s">
        <v>274</v>
      </c>
      <c r="F447" s="380">
        <v>95.639999999999986</v>
      </c>
      <c r="G447" s="380">
        <v>3742.5989</v>
      </c>
      <c r="H447" s="380">
        <v>3743</v>
      </c>
      <c r="I447" s="380">
        <v>0</v>
      </c>
    </row>
    <row r="448" spans="1:9" x14ac:dyDescent="0.25">
      <c r="A448">
        <v>20020007</v>
      </c>
      <c r="B448" t="s">
        <v>1237</v>
      </c>
      <c r="C448" t="s">
        <v>6741</v>
      </c>
      <c r="D448" t="s">
        <v>6749</v>
      </c>
      <c r="E448" t="s">
        <v>1691</v>
      </c>
      <c r="F448" s="380">
        <v>28.46</v>
      </c>
      <c r="G448" s="380">
        <v>951.21049999999991</v>
      </c>
      <c r="H448" s="380">
        <v>951</v>
      </c>
      <c r="I448" s="380">
        <v>0</v>
      </c>
    </row>
    <row r="449" spans="1:9" x14ac:dyDescent="0.25">
      <c r="A449">
        <v>20020007</v>
      </c>
      <c r="B449" t="s">
        <v>1346</v>
      </c>
      <c r="C449" t="s">
        <v>6893</v>
      </c>
      <c r="D449" t="s">
        <v>6921</v>
      </c>
      <c r="E449" t="s">
        <v>275</v>
      </c>
      <c r="F449" s="380">
        <v>60.22</v>
      </c>
      <c r="G449" s="380">
        <v>2160.8091999999997</v>
      </c>
      <c r="H449" s="380">
        <v>2161</v>
      </c>
      <c r="I449" s="380">
        <v>0</v>
      </c>
    </row>
    <row r="450" spans="1:9" x14ac:dyDescent="0.25">
      <c r="A450">
        <v>20020007</v>
      </c>
      <c r="B450" t="s">
        <v>1850</v>
      </c>
      <c r="C450" t="s">
        <v>598</v>
      </c>
      <c r="D450" t="s">
        <v>7019</v>
      </c>
      <c r="E450" t="s">
        <v>275</v>
      </c>
      <c r="F450" s="380">
        <v>5.24</v>
      </c>
      <c r="G450" s="380">
        <v>235.80969999999999</v>
      </c>
      <c r="H450" s="380">
        <v>236</v>
      </c>
      <c r="I450" s="380">
        <v>0</v>
      </c>
    </row>
    <row r="451" spans="1:9" x14ac:dyDescent="0.25">
      <c r="A451">
        <v>20020007</v>
      </c>
      <c r="B451" t="s">
        <v>1750</v>
      </c>
      <c r="C451" t="s">
        <v>7132</v>
      </c>
      <c r="D451" t="s">
        <v>7169</v>
      </c>
      <c r="E451" t="s">
        <v>274</v>
      </c>
      <c r="F451" s="380">
        <v>51.39</v>
      </c>
      <c r="G451" s="380">
        <v>2009.6079999999999</v>
      </c>
      <c r="H451" s="380">
        <v>2010</v>
      </c>
      <c r="I451" s="380">
        <v>0</v>
      </c>
    </row>
    <row r="452" spans="1:9" x14ac:dyDescent="0.25">
      <c r="A452">
        <v>20020007</v>
      </c>
      <c r="B452" t="s">
        <v>2067</v>
      </c>
      <c r="C452" t="s">
        <v>810</v>
      </c>
      <c r="D452" t="s">
        <v>7342</v>
      </c>
      <c r="E452" t="s">
        <v>275</v>
      </c>
      <c r="F452" s="380">
        <v>80.98</v>
      </c>
      <c r="G452" s="380">
        <v>3284.8134000000005</v>
      </c>
      <c r="H452" s="380">
        <v>3285</v>
      </c>
      <c r="I452" s="380">
        <v>0</v>
      </c>
    </row>
    <row r="453" spans="1:9" x14ac:dyDescent="0.25">
      <c r="A453">
        <v>20020007</v>
      </c>
      <c r="B453" t="s">
        <v>130</v>
      </c>
      <c r="C453" t="s">
        <v>5405</v>
      </c>
      <c r="D453" t="s">
        <v>5478</v>
      </c>
      <c r="E453" t="s">
        <v>275</v>
      </c>
      <c r="F453" s="380">
        <v>18.950000000000003</v>
      </c>
      <c r="G453" s="380">
        <v>890.88720000000001</v>
      </c>
      <c r="H453" s="380">
        <v>891</v>
      </c>
      <c r="I453" s="380">
        <v>0</v>
      </c>
    </row>
    <row r="454" spans="1:9" x14ac:dyDescent="0.25">
      <c r="A454">
        <v>20020007</v>
      </c>
      <c r="B454" t="s">
        <v>2491</v>
      </c>
      <c r="C454" t="s">
        <v>8034</v>
      </c>
      <c r="D454" t="s">
        <v>8077</v>
      </c>
      <c r="E454" t="s">
        <v>1284</v>
      </c>
      <c r="F454" s="380">
        <v>41.77</v>
      </c>
      <c r="G454" s="380">
        <v>1734.2402999999997</v>
      </c>
      <c r="H454" s="380">
        <v>1734</v>
      </c>
      <c r="I454" s="380">
        <v>0</v>
      </c>
    </row>
    <row r="455" spans="1:9" x14ac:dyDescent="0.25">
      <c r="A455">
        <v>20020007</v>
      </c>
      <c r="B455" t="s">
        <v>2802</v>
      </c>
      <c r="C455" t="s">
        <v>9977</v>
      </c>
      <c r="D455" t="s">
        <v>10002</v>
      </c>
      <c r="E455" t="s">
        <v>1691</v>
      </c>
      <c r="F455" s="380">
        <v>47.34</v>
      </c>
      <c r="G455" s="380">
        <v>2447.6886</v>
      </c>
      <c r="H455" s="380">
        <v>2448</v>
      </c>
      <c r="I455" s="380">
        <v>0</v>
      </c>
    </row>
    <row r="456" spans="1:9" x14ac:dyDescent="0.25">
      <c r="A456">
        <v>20020007</v>
      </c>
      <c r="B456" t="s">
        <v>2804</v>
      </c>
      <c r="C456" t="s">
        <v>9978</v>
      </c>
      <c r="D456" t="s">
        <v>10004</v>
      </c>
      <c r="E456" t="s">
        <v>275</v>
      </c>
      <c r="F456" s="380">
        <v>4.0299999999999994</v>
      </c>
      <c r="G456" s="380">
        <v>206.66199999999998</v>
      </c>
      <c r="H456" s="380">
        <v>207</v>
      </c>
      <c r="I456" s="380">
        <v>0</v>
      </c>
    </row>
    <row r="457" spans="1:9" x14ac:dyDescent="0.25">
      <c r="A457">
        <v>20020007</v>
      </c>
      <c r="B457" t="s">
        <v>2936</v>
      </c>
      <c r="C457" t="s">
        <v>10658</v>
      </c>
      <c r="D457" t="s">
        <v>10692</v>
      </c>
      <c r="E457" t="s">
        <v>281</v>
      </c>
      <c r="F457" s="380">
        <v>57.97</v>
      </c>
      <c r="G457" s="380">
        <v>2086.1556</v>
      </c>
      <c r="H457" s="380">
        <v>2086</v>
      </c>
      <c r="I457" s="380">
        <v>0</v>
      </c>
    </row>
    <row r="458" spans="1:9" x14ac:dyDescent="0.25">
      <c r="A458">
        <v>20020007</v>
      </c>
      <c r="B458" t="s">
        <v>3261</v>
      </c>
      <c r="C458" t="s">
        <v>10411</v>
      </c>
      <c r="D458" t="s">
        <v>10445</v>
      </c>
      <c r="E458" t="s">
        <v>275</v>
      </c>
      <c r="F458" s="380">
        <v>9.43</v>
      </c>
      <c r="G458" s="380">
        <v>467.66539999999998</v>
      </c>
      <c r="H458" s="380">
        <v>468</v>
      </c>
      <c r="I458" s="380">
        <v>0</v>
      </c>
    </row>
    <row r="459" spans="1:9" x14ac:dyDescent="0.25">
      <c r="A459">
        <v>20020007</v>
      </c>
      <c r="B459" t="s">
        <v>3463</v>
      </c>
      <c r="C459" t="s">
        <v>9261</v>
      </c>
      <c r="D459" t="s">
        <v>13628</v>
      </c>
      <c r="E459" t="s">
        <v>5502</v>
      </c>
      <c r="F459" s="380">
        <v>8.01</v>
      </c>
      <c r="G459" s="380">
        <v>368.83519999999999</v>
      </c>
      <c r="H459" s="380">
        <v>369</v>
      </c>
      <c r="I459" s="380">
        <v>0</v>
      </c>
    </row>
    <row r="460" spans="1:9" x14ac:dyDescent="0.25">
      <c r="A460">
        <v>20020007</v>
      </c>
      <c r="B460" t="s">
        <v>3465</v>
      </c>
      <c r="C460" t="s">
        <v>14148</v>
      </c>
      <c r="D460" t="s">
        <v>14164</v>
      </c>
      <c r="E460" t="s">
        <v>281</v>
      </c>
      <c r="F460" s="380">
        <v>16.41</v>
      </c>
      <c r="G460" s="380">
        <v>657.31910000000016</v>
      </c>
      <c r="H460" s="380">
        <v>657</v>
      </c>
      <c r="I460" s="380">
        <v>0</v>
      </c>
    </row>
    <row r="461" spans="1:9" x14ac:dyDescent="0.25">
      <c r="A461">
        <v>20020007</v>
      </c>
      <c r="B461" t="s">
        <v>3577</v>
      </c>
      <c r="C461" t="s">
        <v>14890</v>
      </c>
      <c r="D461" t="s">
        <v>14907</v>
      </c>
      <c r="E461" t="s">
        <v>1284</v>
      </c>
      <c r="F461" s="380">
        <v>16.57</v>
      </c>
      <c r="G461" s="380">
        <v>571.41149999999993</v>
      </c>
      <c r="H461" s="380">
        <v>571</v>
      </c>
      <c r="I461" s="380">
        <v>0</v>
      </c>
    </row>
    <row r="462" spans="1:9" x14ac:dyDescent="0.25">
      <c r="A462">
        <v>20020007</v>
      </c>
      <c r="B462" t="s">
        <v>3653</v>
      </c>
      <c r="C462" t="s">
        <v>15302</v>
      </c>
      <c r="D462" t="s">
        <v>15343</v>
      </c>
      <c r="E462" t="s">
        <v>281</v>
      </c>
      <c r="F462" s="380">
        <v>40.22</v>
      </c>
      <c r="G462" s="380">
        <v>1946.1276</v>
      </c>
      <c r="H462" s="380">
        <v>1946</v>
      </c>
      <c r="I462" s="380">
        <v>0</v>
      </c>
    </row>
    <row r="463" spans="1:9" x14ac:dyDescent="0.25">
      <c r="A463">
        <v>20020007</v>
      </c>
      <c r="B463" t="s">
        <v>3868</v>
      </c>
      <c r="C463" t="s">
        <v>15494</v>
      </c>
      <c r="D463" t="s">
        <v>15542</v>
      </c>
      <c r="E463" t="s">
        <v>281</v>
      </c>
      <c r="F463" s="380">
        <v>27.45</v>
      </c>
      <c r="G463" s="380">
        <v>1325.6806000000001</v>
      </c>
      <c r="H463" s="380">
        <v>1326</v>
      </c>
      <c r="I463" s="380">
        <v>0</v>
      </c>
    </row>
    <row r="464" spans="1:9" x14ac:dyDescent="0.25">
      <c r="A464">
        <v>20020007</v>
      </c>
      <c r="B464" t="s">
        <v>3870</v>
      </c>
      <c r="C464" t="s">
        <v>15303</v>
      </c>
      <c r="D464" t="s">
        <v>15344</v>
      </c>
      <c r="E464" t="s">
        <v>275</v>
      </c>
      <c r="F464" s="380">
        <v>83.97</v>
      </c>
      <c r="G464" s="380">
        <v>3178.5006000000003</v>
      </c>
      <c r="H464" s="380">
        <v>3179</v>
      </c>
      <c r="I464" s="380">
        <v>0</v>
      </c>
    </row>
    <row r="465" spans="1:9" x14ac:dyDescent="0.25">
      <c r="A465">
        <v>20020007</v>
      </c>
      <c r="B465" t="s">
        <v>3871</v>
      </c>
      <c r="C465" t="s">
        <v>15495</v>
      </c>
      <c r="D465" t="s">
        <v>15544</v>
      </c>
      <c r="E465" t="s">
        <v>275</v>
      </c>
      <c r="F465" s="380">
        <v>5.48</v>
      </c>
      <c r="G465" s="380">
        <v>191.20409999999998</v>
      </c>
      <c r="H465" s="380">
        <v>191</v>
      </c>
      <c r="I465" s="380">
        <v>0</v>
      </c>
    </row>
    <row r="466" spans="1:9" x14ac:dyDescent="0.25">
      <c r="A466">
        <v>20020007</v>
      </c>
      <c r="B466" t="s">
        <v>3872</v>
      </c>
      <c r="C466" t="s">
        <v>15496</v>
      </c>
      <c r="D466" t="s">
        <v>15545</v>
      </c>
      <c r="E466" t="s">
        <v>1691</v>
      </c>
      <c r="F466" s="380">
        <v>45.2</v>
      </c>
      <c r="G466" s="380">
        <v>1586.8891999999998</v>
      </c>
      <c r="H466" s="380">
        <v>1587</v>
      </c>
      <c r="I466" s="380">
        <v>0</v>
      </c>
    </row>
    <row r="467" spans="1:9" x14ac:dyDescent="0.25">
      <c r="A467">
        <v>20020007</v>
      </c>
      <c r="B467" t="s">
        <v>10942</v>
      </c>
      <c r="C467" t="s">
        <v>15497</v>
      </c>
      <c r="D467" t="s">
        <v>15546</v>
      </c>
      <c r="E467" t="s">
        <v>275</v>
      </c>
      <c r="F467" s="380">
        <v>30.23</v>
      </c>
      <c r="G467" s="380">
        <v>1076.6262000000002</v>
      </c>
      <c r="H467" s="380">
        <v>1077</v>
      </c>
      <c r="I467" s="380">
        <v>0</v>
      </c>
    </row>
    <row r="468" spans="1:9" x14ac:dyDescent="0.25">
      <c r="A468">
        <v>20020007</v>
      </c>
      <c r="B468" t="s">
        <v>4414</v>
      </c>
      <c r="C468" t="s">
        <v>15838</v>
      </c>
      <c r="D468" t="s">
        <v>15856</v>
      </c>
      <c r="E468" t="s">
        <v>275</v>
      </c>
      <c r="F468" s="380">
        <v>25.779999999999998</v>
      </c>
      <c r="G468" s="380">
        <v>1035.2962</v>
      </c>
      <c r="H468" s="380">
        <v>1035</v>
      </c>
      <c r="I468" s="380">
        <v>0</v>
      </c>
    </row>
    <row r="469" spans="1:9" x14ac:dyDescent="0.25">
      <c r="A469">
        <v>20020007</v>
      </c>
      <c r="B469" t="s">
        <v>4656</v>
      </c>
      <c r="C469" t="s">
        <v>14977</v>
      </c>
      <c r="D469" t="s">
        <v>15977</v>
      </c>
      <c r="E469" t="s">
        <v>1691</v>
      </c>
      <c r="F469" s="380">
        <v>22.959999999999994</v>
      </c>
      <c r="G469" s="380">
        <v>854.79810000000009</v>
      </c>
      <c r="H469" s="380">
        <v>855</v>
      </c>
      <c r="I469" s="380">
        <v>0</v>
      </c>
    </row>
    <row r="470" spans="1:9" x14ac:dyDescent="0.25">
      <c r="A470">
        <v>20020007</v>
      </c>
      <c r="B470" t="s">
        <v>1061</v>
      </c>
      <c r="C470" t="s">
        <v>6743</v>
      </c>
      <c r="D470" t="s">
        <v>6752</v>
      </c>
      <c r="E470" t="s">
        <v>275</v>
      </c>
      <c r="F470" s="380">
        <v>24.54</v>
      </c>
      <c r="G470" s="380">
        <v>937.24289999999996</v>
      </c>
      <c r="H470" s="380">
        <v>937</v>
      </c>
      <c r="I470" s="380">
        <v>0</v>
      </c>
    </row>
    <row r="471" spans="1:9" x14ac:dyDescent="0.25">
      <c r="A471">
        <v>20020007</v>
      </c>
      <c r="B471" t="s">
        <v>5193</v>
      </c>
      <c r="C471" t="s">
        <v>16147</v>
      </c>
      <c r="D471" t="s">
        <v>16164</v>
      </c>
      <c r="E471" t="s">
        <v>276</v>
      </c>
      <c r="F471" s="380">
        <v>29.94</v>
      </c>
      <c r="G471" s="380">
        <v>1232.6959999999999</v>
      </c>
      <c r="H471" s="380">
        <v>1233</v>
      </c>
      <c r="I471" s="380">
        <v>0</v>
      </c>
    </row>
    <row r="472" spans="1:9" x14ac:dyDescent="0.25">
      <c r="A472">
        <v>20020007</v>
      </c>
      <c r="B472" t="s">
        <v>5194</v>
      </c>
      <c r="C472" t="s">
        <v>16148</v>
      </c>
      <c r="D472" t="s">
        <v>16165</v>
      </c>
      <c r="E472" t="s">
        <v>1380</v>
      </c>
      <c r="F472" s="380">
        <v>23.01</v>
      </c>
      <c r="G472" s="380">
        <v>961.31499999999994</v>
      </c>
      <c r="H472" s="380">
        <v>961</v>
      </c>
      <c r="I472" s="380">
        <v>0</v>
      </c>
    </row>
    <row r="473" spans="1:9" x14ac:dyDescent="0.25">
      <c r="A473">
        <v>20020007</v>
      </c>
      <c r="B473" t="s">
        <v>5387</v>
      </c>
      <c r="C473" t="s">
        <v>7602</v>
      </c>
      <c r="D473" t="s">
        <v>16233</v>
      </c>
      <c r="E473" t="s">
        <v>274</v>
      </c>
      <c r="F473" s="380">
        <v>34.770000000000003</v>
      </c>
      <c r="G473" s="380">
        <v>1368.6370999999999</v>
      </c>
      <c r="H473" s="380">
        <v>1369</v>
      </c>
      <c r="I473" s="380">
        <v>0</v>
      </c>
    </row>
    <row r="474" spans="1:9" x14ac:dyDescent="0.25">
      <c r="A474">
        <v>20020007</v>
      </c>
      <c r="B474" t="s">
        <v>3414</v>
      </c>
      <c r="C474" t="s">
        <v>10411</v>
      </c>
      <c r="D474" t="s">
        <v>11682</v>
      </c>
      <c r="E474" t="s">
        <v>1691</v>
      </c>
      <c r="F474" s="380">
        <v>38.94</v>
      </c>
      <c r="G474" s="380">
        <v>1557.6894</v>
      </c>
      <c r="H474" s="380">
        <v>1558</v>
      </c>
      <c r="I474" s="380">
        <v>0</v>
      </c>
    </row>
    <row r="475" spans="1:9" x14ac:dyDescent="0.25">
      <c r="A475">
        <v>20020007</v>
      </c>
      <c r="B475" t="s">
        <v>8327</v>
      </c>
      <c r="C475" t="s">
        <v>13505</v>
      </c>
      <c r="D475" t="s">
        <v>13532</v>
      </c>
      <c r="E475" t="s">
        <v>275</v>
      </c>
      <c r="F475" s="380">
        <v>8.7100000000000009</v>
      </c>
      <c r="G475" s="380">
        <v>367.20150000000001</v>
      </c>
      <c r="H475" s="380">
        <v>367</v>
      </c>
      <c r="I475" s="380">
        <v>0</v>
      </c>
    </row>
    <row r="476" spans="1:9" x14ac:dyDescent="0.25">
      <c r="A476" t="s">
        <v>16444</v>
      </c>
      <c r="F476" s="380">
        <v>1562.8900000000003</v>
      </c>
      <c r="G476" s="380">
        <v>64311.624599999996</v>
      </c>
      <c r="H476" s="380">
        <v>64098</v>
      </c>
      <c r="I476" s="380">
        <v>217</v>
      </c>
    </row>
    <row r="477" spans="1:9" x14ac:dyDescent="0.25">
      <c r="A477">
        <v>20020011</v>
      </c>
      <c r="B477" t="s">
        <v>17</v>
      </c>
      <c r="C477" t="s">
        <v>3541</v>
      </c>
      <c r="D477" t="s">
        <v>3544</v>
      </c>
      <c r="E477" t="s">
        <v>1284</v>
      </c>
      <c r="F477" s="380">
        <v>1.79</v>
      </c>
      <c r="G477" s="380">
        <v>71.385200000000012</v>
      </c>
      <c r="H477" s="380">
        <v>0</v>
      </c>
      <c r="I477" s="380">
        <v>71</v>
      </c>
    </row>
    <row r="478" spans="1:9" x14ac:dyDescent="0.25">
      <c r="A478">
        <v>20020011</v>
      </c>
      <c r="B478" t="s">
        <v>0</v>
      </c>
      <c r="C478" t="s">
        <v>3756</v>
      </c>
      <c r="D478" t="s">
        <v>3773</v>
      </c>
      <c r="E478" t="s">
        <v>274</v>
      </c>
      <c r="F478" s="380">
        <v>23.76</v>
      </c>
      <c r="G478" s="380">
        <v>957.30799999999999</v>
      </c>
      <c r="H478" s="380">
        <v>957</v>
      </c>
      <c r="I478" s="380">
        <v>0</v>
      </c>
    </row>
    <row r="479" spans="1:9" x14ac:dyDescent="0.25">
      <c r="A479">
        <v>20020011</v>
      </c>
      <c r="B479" t="s">
        <v>1</v>
      </c>
      <c r="C479" t="s">
        <v>3757</v>
      </c>
      <c r="D479" t="s">
        <v>3774</v>
      </c>
      <c r="E479" t="s">
        <v>275</v>
      </c>
      <c r="F479" s="380">
        <v>14.610000000000001</v>
      </c>
      <c r="G479" s="380">
        <v>580.50570000000005</v>
      </c>
      <c r="H479" s="380">
        <v>581</v>
      </c>
      <c r="I479" s="380">
        <v>0</v>
      </c>
    </row>
    <row r="480" spans="1:9" x14ac:dyDescent="0.25">
      <c r="A480">
        <v>20020011</v>
      </c>
      <c r="B480" t="s">
        <v>19</v>
      </c>
      <c r="C480" t="s">
        <v>4420</v>
      </c>
      <c r="D480" t="s">
        <v>4455</v>
      </c>
      <c r="E480" t="s">
        <v>1284</v>
      </c>
      <c r="F480" s="380">
        <v>86.649999999999991</v>
      </c>
      <c r="G480" s="380">
        <v>3518.6624999999999</v>
      </c>
      <c r="H480" s="380">
        <v>3519</v>
      </c>
      <c r="I480" s="380">
        <v>0</v>
      </c>
    </row>
    <row r="481" spans="1:9" x14ac:dyDescent="0.25">
      <c r="A481">
        <v>20020011</v>
      </c>
      <c r="B481" t="s">
        <v>26</v>
      </c>
      <c r="C481" t="s">
        <v>4138</v>
      </c>
      <c r="D481" t="s">
        <v>4158</v>
      </c>
      <c r="E481" t="s">
        <v>1284</v>
      </c>
      <c r="F481" s="380">
        <v>7.6500000000000012</v>
      </c>
      <c r="G481" s="380">
        <v>317.34469999999999</v>
      </c>
      <c r="H481" s="380">
        <v>317</v>
      </c>
      <c r="I481" s="380">
        <v>0</v>
      </c>
    </row>
    <row r="482" spans="1:9" x14ac:dyDescent="0.25">
      <c r="A482">
        <v>20020011</v>
      </c>
      <c r="B482" t="s">
        <v>27</v>
      </c>
      <c r="C482" t="s">
        <v>4139</v>
      </c>
      <c r="D482" t="s">
        <v>4159</v>
      </c>
      <c r="E482" t="s">
        <v>1284</v>
      </c>
      <c r="F482" s="380">
        <v>8.59</v>
      </c>
      <c r="G482" s="380">
        <v>347.12980000000005</v>
      </c>
      <c r="H482" s="380">
        <v>347</v>
      </c>
      <c r="I482" s="380">
        <v>0</v>
      </c>
    </row>
    <row r="483" spans="1:9" x14ac:dyDescent="0.25">
      <c r="A483">
        <v>20020011</v>
      </c>
      <c r="B483" t="s">
        <v>37</v>
      </c>
      <c r="C483" t="s">
        <v>4661</v>
      </c>
      <c r="D483" t="s">
        <v>4723</v>
      </c>
      <c r="E483" t="s">
        <v>274</v>
      </c>
      <c r="F483" s="380">
        <v>18.920000000000002</v>
      </c>
      <c r="G483" s="380">
        <v>773.89400000000001</v>
      </c>
      <c r="H483" s="380">
        <v>774</v>
      </c>
      <c r="I483" s="380">
        <v>0</v>
      </c>
    </row>
    <row r="484" spans="1:9" x14ac:dyDescent="0.25">
      <c r="A484">
        <v>20020011</v>
      </c>
      <c r="B484" t="s">
        <v>29</v>
      </c>
      <c r="C484" t="s">
        <v>7129</v>
      </c>
      <c r="D484" t="s">
        <v>7165</v>
      </c>
      <c r="E484" t="s">
        <v>1284</v>
      </c>
      <c r="F484" s="380">
        <v>44.05</v>
      </c>
      <c r="G484" s="380">
        <v>1757.0009</v>
      </c>
      <c r="H484" s="380">
        <v>1757</v>
      </c>
      <c r="I484" s="380">
        <v>0</v>
      </c>
    </row>
    <row r="485" spans="1:9" x14ac:dyDescent="0.25">
      <c r="A485">
        <v>20020011</v>
      </c>
      <c r="B485" t="s">
        <v>32</v>
      </c>
      <c r="C485" t="s">
        <v>185</v>
      </c>
      <c r="D485" t="s">
        <v>5244</v>
      </c>
      <c r="E485" t="s">
        <v>5245</v>
      </c>
      <c r="F485" s="380">
        <v>28.13</v>
      </c>
      <c r="G485" s="380">
        <v>1162.0208</v>
      </c>
      <c r="H485" s="380">
        <v>1162</v>
      </c>
      <c r="I485" s="380">
        <v>0</v>
      </c>
    </row>
    <row r="486" spans="1:9" x14ac:dyDescent="0.25">
      <c r="A486">
        <v>20020011</v>
      </c>
      <c r="B486" t="s">
        <v>11</v>
      </c>
      <c r="C486" t="s">
        <v>6367</v>
      </c>
      <c r="D486" t="s">
        <v>6422</v>
      </c>
      <c r="E486" t="s">
        <v>275</v>
      </c>
      <c r="F486" s="380">
        <v>37.29</v>
      </c>
      <c r="G486" s="380">
        <v>1489.6925000000001</v>
      </c>
      <c r="H486" s="380">
        <v>1490</v>
      </c>
      <c r="I486" s="380">
        <v>0</v>
      </c>
    </row>
    <row r="487" spans="1:9" x14ac:dyDescent="0.25">
      <c r="A487">
        <v>20020011</v>
      </c>
      <c r="B487" t="s">
        <v>14</v>
      </c>
      <c r="C487" t="s">
        <v>6991</v>
      </c>
      <c r="D487" t="s">
        <v>7015</v>
      </c>
      <c r="E487" t="s">
        <v>276</v>
      </c>
      <c r="F487" s="380">
        <v>14</v>
      </c>
      <c r="G487" s="380">
        <v>565.37599999999998</v>
      </c>
      <c r="H487" s="380">
        <v>565</v>
      </c>
      <c r="I487" s="380">
        <v>0</v>
      </c>
    </row>
    <row r="488" spans="1:9" x14ac:dyDescent="0.25">
      <c r="A488">
        <v>20020011</v>
      </c>
      <c r="B488" t="s">
        <v>129</v>
      </c>
      <c r="C488" t="s">
        <v>7737</v>
      </c>
      <c r="D488" t="s">
        <v>7779</v>
      </c>
      <c r="E488" t="s">
        <v>274</v>
      </c>
      <c r="F488" s="380">
        <v>28.919999999999998</v>
      </c>
      <c r="G488" s="380">
        <v>1178.1200999999999</v>
      </c>
      <c r="H488" s="380">
        <v>1178</v>
      </c>
      <c r="I488" s="380">
        <v>0</v>
      </c>
    </row>
    <row r="489" spans="1:9" x14ac:dyDescent="0.25">
      <c r="A489">
        <v>20020011</v>
      </c>
      <c r="B489" t="s">
        <v>424</v>
      </c>
      <c r="C489" t="s">
        <v>8785</v>
      </c>
      <c r="D489" t="s">
        <v>8836</v>
      </c>
      <c r="E489" t="s">
        <v>1284</v>
      </c>
      <c r="F489" s="380">
        <v>12.709999999999999</v>
      </c>
      <c r="G489" s="380">
        <v>511.57859999999994</v>
      </c>
      <c r="H489" s="380">
        <v>512</v>
      </c>
      <c r="I489" s="380">
        <v>0</v>
      </c>
    </row>
    <row r="490" spans="1:9" x14ac:dyDescent="0.25">
      <c r="A490">
        <v>20020011</v>
      </c>
      <c r="B490" t="s">
        <v>2068</v>
      </c>
      <c r="C490" t="s">
        <v>9378</v>
      </c>
      <c r="D490" t="s">
        <v>9429</v>
      </c>
      <c r="E490" t="s">
        <v>275</v>
      </c>
      <c r="F490" s="380">
        <v>19</v>
      </c>
      <c r="G490" s="380">
        <v>762.38440000000014</v>
      </c>
      <c r="H490" s="380">
        <v>762</v>
      </c>
      <c r="I490" s="380">
        <v>0</v>
      </c>
    </row>
    <row r="491" spans="1:9" x14ac:dyDescent="0.25">
      <c r="A491">
        <v>20020011</v>
      </c>
      <c r="B491" t="s">
        <v>131</v>
      </c>
      <c r="C491" t="s">
        <v>10241</v>
      </c>
      <c r="D491" t="s">
        <v>10284</v>
      </c>
      <c r="E491" t="s">
        <v>1284</v>
      </c>
      <c r="F491" s="380">
        <v>16.12</v>
      </c>
      <c r="G491" s="380">
        <v>661.67000000000007</v>
      </c>
      <c r="H491" s="380">
        <v>662</v>
      </c>
      <c r="I491" s="380">
        <v>0</v>
      </c>
    </row>
    <row r="492" spans="1:9" x14ac:dyDescent="0.25">
      <c r="A492">
        <v>20020011</v>
      </c>
      <c r="B492" t="s">
        <v>762</v>
      </c>
      <c r="C492" t="s">
        <v>12035</v>
      </c>
      <c r="D492" t="s">
        <v>12078</v>
      </c>
      <c r="E492" t="s">
        <v>1284</v>
      </c>
      <c r="F492" s="380">
        <v>2.2000000000000002</v>
      </c>
      <c r="G492" s="380">
        <v>89.65</v>
      </c>
      <c r="H492" s="380">
        <v>90</v>
      </c>
      <c r="I492" s="380">
        <v>0</v>
      </c>
    </row>
    <row r="493" spans="1:9" x14ac:dyDescent="0.25">
      <c r="A493">
        <v>20020011</v>
      </c>
      <c r="B493" t="s">
        <v>763</v>
      </c>
      <c r="C493" t="s">
        <v>12299</v>
      </c>
      <c r="D493" t="s">
        <v>12320</v>
      </c>
      <c r="E493" t="s">
        <v>1284</v>
      </c>
      <c r="F493" s="380">
        <v>12.790000000000001</v>
      </c>
      <c r="G493" s="380">
        <v>526.8605</v>
      </c>
      <c r="H493" s="380">
        <v>527</v>
      </c>
      <c r="I493" s="380">
        <v>0</v>
      </c>
    </row>
    <row r="494" spans="1:9" x14ac:dyDescent="0.25">
      <c r="A494">
        <v>20020011</v>
      </c>
      <c r="B494" t="s">
        <v>957</v>
      </c>
      <c r="C494" t="s">
        <v>12300</v>
      </c>
      <c r="D494" t="s">
        <v>12321</v>
      </c>
      <c r="E494" t="s">
        <v>460</v>
      </c>
      <c r="F494" s="380">
        <v>18.38</v>
      </c>
      <c r="G494" s="380">
        <v>750.06909999999993</v>
      </c>
      <c r="H494" s="380">
        <v>750</v>
      </c>
      <c r="I494" s="380">
        <v>0</v>
      </c>
    </row>
    <row r="495" spans="1:9" x14ac:dyDescent="0.25">
      <c r="A495">
        <v>20020011</v>
      </c>
      <c r="B495" t="s">
        <v>1151</v>
      </c>
      <c r="C495" t="s">
        <v>14891</v>
      </c>
      <c r="D495" t="s">
        <v>14908</v>
      </c>
      <c r="E495" t="s">
        <v>1284</v>
      </c>
      <c r="F495" s="380">
        <v>34.81</v>
      </c>
      <c r="G495" s="380">
        <v>1394.6419999999998</v>
      </c>
      <c r="H495" s="380">
        <v>1395</v>
      </c>
      <c r="I495" s="380">
        <v>0</v>
      </c>
    </row>
    <row r="496" spans="1:9" x14ac:dyDescent="0.25">
      <c r="A496">
        <v>20020011</v>
      </c>
      <c r="B496" t="s">
        <v>1237</v>
      </c>
      <c r="C496" t="s">
        <v>8624</v>
      </c>
      <c r="D496" t="s">
        <v>14987</v>
      </c>
      <c r="E496" t="s">
        <v>1284</v>
      </c>
      <c r="F496" s="380">
        <v>11.11</v>
      </c>
      <c r="G496" s="380">
        <v>444.7869</v>
      </c>
      <c r="H496" s="380">
        <v>445</v>
      </c>
      <c r="I496" s="380">
        <v>0</v>
      </c>
    </row>
    <row r="497" spans="1:9" x14ac:dyDescent="0.25">
      <c r="A497">
        <v>20020011</v>
      </c>
      <c r="B497" t="s">
        <v>1242</v>
      </c>
      <c r="C497" t="s">
        <v>733</v>
      </c>
      <c r="D497" t="s">
        <v>15857</v>
      </c>
      <c r="E497" t="s">
        <v>275</v>
      </c>
      <c r="F497" s="380">
        <v>16.59</v>
      </c>
      <c r="G497" s="380">
        <v>664.73940000000005</v>
      </c>
      <c r="H497" s="380">
        <v>665</v>
      </c>
      <c r="I497" s="380">
        <v>0</v>
      </c>
    </row>
    <row r="498" spans="1:9" x14ac:dyDescent="0.25">
      <c r="A498">
        <v>20020011</v>
      </c>
      <c r="B498" t="s">
        <v>130</v>
      </c>
      <c r="C498" t="s">
        <v>9887</v>
      </c>
      <c r="D498" t="s">
        <v>9906</v>
      </c>
      <c r="E498" t="s">
        <v>276</v>
      </c>
      <c r="F498" s="380">
        <v>75.210000000000008</v>
      </c>
      <c r="G498" s="380">
        <v>3121.1754999999998</v>
      </c>
      <c r="H498" s="380">
        <v>3091</v>
      </c>
      <c r="I498" s="380">
        <v>30</v>
      </c>
    </row>
    <row r="499" spans="1:9" x14ac:dyDescent="0.25">
      <c r="A499">
        <v>20020011</v>
      </c>
      <c r="B499" t="s">
        <v>1061</v>
      </c>
      <c r="C499" t="s">
        <v>10263</v>
      </c>
      <c r="D499" t="s">
        <v>12647</v>
      </c>
      <c r="E499" t="s">
        <v>275</v>
      </c>
      <c r="F499" s="380">
        <v>46.249999999999993</v>
      </c>
      <c r="G499" s="380">
        <v>1890.7782999999997</v>
      </c>
      <c r="H499" s="380">
        <v>1891</v>
      </c>
      <c r="I499" s="380">
        <v>0</v>
      </c>
    </row>
    <row r="500" spans="1:9" x14ac:dyDescent="0.25">
      <c r="A500" t="s">
        <v>16445</v>
      </c>
      <c r="F500" s="380">
        <v>579.53000000000009</v>
      </c>
      <c r="G500" s="380">
        <v>23536.7749</v>
      </c>
      <c r="H500" s="380">
        <v>23437</v>
      </c>
      <c r="I500" s="380">
        <v>101</v>
      </c>
    </row>
    <row r="501" spans="1:9" x14ac:dyDescent="0.25">
      <c r="A501">
        <v>20020014</v>
      </c>
      <c r="B501" t="s">
        <v>0</v>
      </c>
      <c r="C501" t="s">
        <v>9237</v>
      </c>
      <c r="D501" t="s">
        <v>9271</v>
      </c>
      <c r="E501" t="s">
        <v>274</v>
      </c>
      <c r="F501" s="380">
        <v>41.64</v>
      </c>
      <c r="G501" s="380">
        <v>1513.0293999999999</v>
      </c>
      <c r="H501" s="380">
        <v>1513</v>
      </c>
      <c r="I501" s="380">
        <v>0</v>
      </c>
    </row>
    <row r="502" spans="1:9" x14ac:dyDescent="0.25">
      <c r="A502">
        <v>20020014</v>
      </c>
      <c r="B502" t="s">
        <v>18</v>
      </c>
      <c r="C502" t="s">
        <v>8217</v>
      </c>
      <c r="D502" t="s">
        <v>8249</v>
      </c>
      <c r="E502" t="s">
        <v>1284</v>
      </c>
      <c r="F502" s="380">
        <v>6.13</v>
      </c>
      <c r="G502" s="380">
        <v>263.49379999999996</v>
      </c>
      <c r="H502" s="380">
        <v>263</v>
      </c>
      <c r="I502" s="380">
        <v>0</v>
      </c>
    </row>
    <row r="503" spans="1:9" x14ac:dyDescent="0.25">
      <c r="A503">
        <v>20020014</v>
      </c>
      <c r="B503" t="s">
        <v>36</v>
      </c>
      <c r="C503" t="s">
        <v>6897</v>
      </c>
      <c r="D503" t="s">
        <v>6926</v>
      </c>
      <c r="E503" t="s">
        <v>1691</v>
      </c>
      <c r="F503" s="380">
        <v>154.70000000000002</v>
      </c>
      <c r="G503" s="380">
        <v>6469.0785999999998</v>
      </c>
      <c r="H503" s="380">
        <v>6469</v>
      </c>
      <c r="I503" s="380">
        <v>0</v>
      </c>
    </row>
    <row r="504" spans="1:9" x14ac:dyDescent="0.25">
      <c r="A504">
        <v>20020014</v>
      </c>
      <c r="B504" t="s">
        <v>21</v>
      </c>
      <c r="C504" t="s">
        <v>8218</v>
      </c>
      <c r="D504" t="s">
        <v>8250</v>
      </c>
      <c r="E504" t="s">
        <v>1284</v>
      </c>
      <c r="F504" s="380">
        <v>16</v>
      </c>
      <c r="G504" s="380">
        <v>655.70670000000007</v>
      </c>
      <c r="H504" s="380">
        <v>656</v>
      </c>
      <c r="I504" s="380">
        <v>0</v>
      </c>
    </row>
    <row r="505" spans="1:9" x14ac:dyDescent="0.25">
      <c r="A505">
        <v>20020014</v>
      </c>
      <c r="B505" t="s">
        <v>22</v>
      </c>
      <c r="C505" t="s">
        <v>10243</v>
      </c>
      <c r="D505" t="s">
        <v>10286</v>
      </c>
      <c r="E505" t="s">
        <v>1284</v>
      </c>
      <c r="F505" s="380">
        <v>30.03</v>
      </c>
      <c r="G505" s="380">
        <v>1249.8039999999999</v>
      </c>
      <c r="H505" s="380">
        <v>1250</v>
      </c>
      <c r="I505" s="380">
        <v>0</v>
      </c>
    </row>
    <row r="506" spans="1:9" x14ac:dyDescent="0.25">
      <c r="A506">
        <v>20020014</v>
      </c>
      <c r="B506" t="s">
        <v>40</v>
      </c>
      <c r="C506" t="s">
        <v>6793</v>
      </c>
      <c r="D506" t="s">
        <v>6819</v>
      </c>
      <c r="E506" t="s">
        <v>1284</v>
      </c>
      <c r="F506" s="380">
        <v>471.26</v>
      </c>
      <c r="G506" s="380">
        <v>19283.071399999997</v>
      </c>
      <c r="H506" s="380">
        <v>19283</v>
      </c>
      <c r="I506" s="380">
        <v>0</v>
      </c>
    </row>
    <row r="507" spans="1:9" x14ac:dyDescent="0.25">
      <c r="A507">
        <v>20020014</v>
      </c>
      <c r="B507" t="s">
        <v>26</v>
      </c>
      <c r="C507" t="s">
        <v>11471</v>
      </c>
      <c r="D507" t="s">
        <v>11517</v>
      </c>
      <c r="E507" t="s">
        <v>1284</v>
      </c>
      <c r="F507" s="380">
        <v>41.769999999999996</v>
      </c>
      <c r="G507" s="380">
        <v>1521.1888000000001</v>
      </c>
      <c r="H507" s="380">
        <v>1521</v>
      </c>
      <c r="I507" s="380">
        <v>0</v>
      </c>
    </row>
    <row r="508" spans="1:9" x14ac:dyDescent="0.25">
      <c r="A508">
        <v>20020014</v>
      </c>
      <c r="B508" t="s">
        <v>3</v>
      </c>
      <c r="C508" t="s">
        <v>12036</v>
      </c>
      <c r="D508" t="s">
        <v>12079</v>
      </c>
      <c r="E508" t="s">
        <v>274</v>
      </c>
      <c r="F508" s="380">
        <v>88.36</v>
      </c>
      <c r="G508" s="380">
        <v>3550.5575000000003</v>
      </c>
      <c r="H508" s="380">
        <v>3551</v>
      </c>
      <c r="I508" s="380">
        <v>0</v>
      </c>
    </row>
    <row r="509" spans="1:9" x14ac:dyDescent="0.25">
      <c r="A509">
        <v>20020014</v>
      </c>
      <c r="B509" t="s">
        <v>4</v>
      </c>
      <c r="C509" t="s">
        <v>11497</v>
      </c>
      <c r="D509" t="s">
        <v>13184</v>
      </c>
      <c r="E509" t="s">
        <v>1284</v>
      </c>
      <c r="F509" s="380">
        <v>53.750000000000007</v>
      </c>
      <c r="G509" s="380">
        <v>1915.0426000000002</v>
      </c>
      <c r="H509" s="380">
        <v>1915</v>
      </c>
      <c r="I509" s="380">
        <v>0</v>
      </c>
    </row>
    <row r="510" spans="1:9" x14ac:dyDescent="0.25">
      <c r="A510">
        <v>20020014</v>
      </c>
      <c r="B510" t="s">
        <v>29</v>
      </c>
      <c r="C510" t="s">
        <v>14150</v>
      </c>
      <c r="D510" t="s">
        <v>14166</v>
      </c>
      <c r="E510" t="s">
        <v>1284</v>
      </c>
      <c r="F510" s="380">
        <v>10.690000000000001</v>
      </c>
      <c r="G510" s="380">
        <v>581.69389999999999</v>
      </c>
      <c r="H510" s="380">
        <v>582</v>
      </c>
      <c r="I510" s="380">
        <v>0</v>
      </c>
    </row>
    <row r="511" spans="1:9" x14ac:dyDescent="0.25">
      <c r="A511">
        <v>20020014</v>
      </c>
      <c r="B511" t="s">
        <v>5</v>
      </c>
      <c r="C511" t="s">
        <v>1279</v>
      </c>
      <c r="D511" t="s">
        <v>14328</v>
      </c>
      <c r="E511" t="s">
        <v>1284</v>
      </c>
      <c r="F511" s="380">
        <v>43.99</v>
      </c>
      <c r="G511" s="380">
        <v>1778.0663000000002</v>
      </c>
      <c r="H511" s="380">
        <v>1778</v>
      </c>
      <c r="I511" s="380">
        <v>0</v>
      </c>
    </row>
    <row r="512" spans="1:9" x14ac:dyDescent="0.25">
      <c r="A512">
        <v>20020014</v>
      </c>
      <c r="B512" t="s">
        <v>39</v>
      </c>
      <c r="C512" t="s">
        <v>7053</v>
      </c>
      <c r="D512" t="s">
        <v>15725</v>
      </c>
      <c r="E512" t="s">
        <v>1284</v>
      </c>
      <c r="F512" s="380">
        <v>35.21</v>
      </c>
      <c r="G512" s="380">
        <v>1531.5475999999999</v>
      </c>
      <c r="H512" s="380">
        <v>1532</v>
      </c>
      <c r="I512" s="380">
        <v>0</v>
      </c>
    </row>
    <row r="513" spans="1:9" x14ac:dyDescent="0.25">
      <c r="A513">
        <v>20020014</v>
      </c>
      <c r="B513" t="s">
        <v>6</v>
      </c>
      <c r="C513" t="s">
        <v>6762</v>
      </c>
      <c r="D513" t="s">
        <v>15858</v>
      </c>
      <c r="E513" t="s">
        <v>275</v>
      </c>
      <c r="F513" s="380">
        <v>20.27</v>
      </c>
      <c r="G513" s="380">
        <v>804.30399999999997</v>
      </c>
      <c r="H513" s="380">
        <v>804</v>
      </c>
      <c r="I513" s="380">
        <v>0</v>
      </c>
    </row>
    <row r="514" spans="1:9" x14ac:dyDescent="0.25">
      <c r="A514">
        <v>20020014</v>
      </c>
      <c r="B514" t="s">
        <v>31</v>
      </c>
      <c r="C514" t="s">
        <v>16085</v>
      </c>
      <c r="D514" t="s">
        <v>16094</v>
      </c>
      <c r="E514" t="s">
        <v>1284</v>
      </c>
      <c r="F514" s="380">
        <v>29.16</v>
      </c>
      <c r="G514" s="380">
        <v>1038.558</v>
      </c>
      <c r="H514" s="380">
        <v>1039</v>
      </c>
      <c r="I514" s="380">
        <v>0</v>
      </c>
    </row>
    <row r="515" spans="1:9" x14ac:dyDescent="0.25">
      <c r="A515">
        <v>20020014</v>
      </c>
      <c r="B515" t="s">
        <v>7</v>
      </c>
      <c r="C515" t="s">
        <v>16213</v>
      </c>
      <c r="D515" t="s">
        <v>16234</v>
      </c>
      <c r="E515" t="s">
        <v>1284</v>
      </c>
      <c r="F515" s="380">
        <v>34.39</v>
      </c>
      <c r="G515" s="380">
        <v>1328.3751</v>
      </c>
      <c r="H515" s="380">
        <v>1328</v>
      </c>
      <c r="I515" s="380">
        <v>0</v>
      </c>
    </row>
    <row r="516" spans="1:9" x14ac:dyDescent="0.25">
      <c r="A516">
        <v>20020014</v>
      </c>
      <c r="B516" t="s">
        <v>422</v>
      </c>
      <c r="C516">
        <v>0</v>
      </c>
      <c r="D516">
        <v>0</v>
      </c>
      <c r="E516">
        <v>0</v>
      </c>
      <c r="F516" s="380">
        <v>8.6999999999999993</v>
      </c>
      <c r="G516" s="380">
        <v>336.07929999999999</v>
      </c>
      <c r="H516" s="380">
        <v>336</v>
      </c>
      <c r="I516" s="380">
        <v>0</v>
      </c>
    </row>
    <row r="517" spans="1:9" x14ac:dyDescent="0.25">
      <c r="A517" t="s">
        <v>16446</v>
      </c>
      <c r="F517" s="380">
        <v>1086.0500000000002</v>
      </c>
      <c r="G517" s="380">
        <v>43819.59699999998</v>
      </c>
      <c r="H517" s="380">
        <v>43820</v>
      </c>
      <c r="I517" s="380">
        <v>0</v>
      </c>
    </row>
    <row r="518" spans="1:9" x14ac:dyDescent="0.25">
      <c r="A518">
        <v>20020015</v>
      </c>
      <c r="B518" t="s">
        <v>1</v>
      </c>
      <c r="C518" t="s">
        <v>7265</v>
      </c>
      <c r="D518" t="s">
        <v>7271</v>
      </c>
      <c r="E518" t="s">
        <v>721</v>
      </c>
      <c r="F518" s="380">
        <v>21.82</v>
      </c>
      <c r="G518" s="380">
        <v>927.25199999999995</v>
      </c>
      <c r="H518" s="380">
        <v>927</v>
      </c>
      <c r="I518" s="380">
        <v>0</v>
      </c>
    </row>
    <row r="519" spans="1:9" x14ac:dyDescent="0.25">
      <c r="A519">
        <v>20020015</v>
      </c>
      <c r="B519" t="s">
        <v>18</v>
      </c>
      <c r="C519" t="s">
        <v>7266</v>
      </c>
      <c r="D519" t="s">
        <v>7272</v>
      </c>
      <c r="E519" t="s">
        <v>721</v>
      </c>
      <c r="F519" s="380">
        <v>24.900000000000002</v>
      </c>
      <c r="G519" s="380">
        <v>1531.8630000000001</v>
      </c>
      <c r="H519" s="380">
        <v>1532</v>
      </c>
      <c r="I519" s="380">
        <v>0</v>
      </c>
    </row>
    <row r="520" spans="1:9" x14ac:dyDescent="0.25">
      <c r="A520">
        <v>20020015</v>
      </c>
      <c r="B520" t="s">
        <v>19</v>
      </c>
      <c r="C520" t="s">
        <v>434</v>
      </c>
      <c r="D520" t="s">
        <v>7273</v>
      </c>
      <c r="E520" t="s">
        <v>721</v>
      </c>
      <c r="F520" s="380">
        <v>26.029999999999998</v>
      </c>
      <c r="G520" s="380">
        <v>1057.6288</v>
      </c>
      <c r="H520" s="380">
        <v>1058</v>
      </c>
      <c r="I520" s="380">
        <v>0</v>
      </c>
    </row>
    <row r="521" spans="1:9" x14ac:dyDescent="0.25">
      <c r="A521">
        <v>20020015</v>
      </c>
      <c r="B521" t="s">
        <v>40</v>
      </c>
      <c r="C521" t="s">
        <v>7312</v>
      </c>
      <c r="D521" t="s">
        <v>7346</v>
      </c>
      <c r="E521" t="s">
        <v>1032</v>
      </c>
      <c r="F521" s="380">
        <v>24.150000000000002</v>
      </c>
      <c r="G521" s="380">
        <v>942.20680000000016</v>
      </c>
      <c r="H521" s="380">
        <v>942</v>
      </c>
      <c r="I521" s="380">
        <v>0</v>
      </c>
    </row>
    <row r="522" spans="1:9" x14ac:dyDescent="0.25">
      <c r="A522">
        <v>20020015</v>
      </c>
      <c r="B522" t="s">
        <v>24</v>
      </c>
      <c r="C522" t="s">
        <v>6210</v>
      </c>
      <c r="D522" t="s">
        <v>7347</v>
      </c>
      <c r="E522" t="s">
        <v>721</v>
      </c>
      <c r="F522" s="380">
        <v>34.510000000000005</v>
      </c>
      <c r="G522" s="380">
        <v>1373.8043</v>
      </c>
      <c r="H522" s="380">
        <v>1374</v>
      </c>
      <c r="I522" s="380">
        <v>0</v>
      </c>
    </row>
    <row r="523" spans="1:9" x14ac:dyDescent="0.25">
      <c r="A523">
        <v>20020015</v>
      </c>
      <c r="B523" t="s">
        <v>25</v>
      </c>
      <c r="C523" t="s">
        <v>7313</v>
      </c>
      <c r="D523" t="s">
        <v>7348</v>
      </c>
      <c r="E523" t="s">
        <v>721</v>
      </c>
      <c r="F523" s="380">
        <v>34.330000000000005</v>
      </c>
      <c r="G523" s="380">
        <v>1265.9866000000002</v>
      </c>
      <c r="H523" s="380">
        <v>1266</v>
      </c>
      <c r="I523" s="380">
        <v>0</v>
      </c>
    </row>
    <row r="524" spans="1:9" x14ac:dyDescent="0.25">
      <c r="A524">
        <v>20020015</v>
      </c>
      <c r="B524" t="s">
        <v>26</v>
      </c>
      <c r="C524" t="s">
        <v>5418</v>
      </c>
      <c r="D524" t="s">
        <v>7646</v>
      </c>
      <c r="E524" t="s">
        <v>721</v>
      </c>
      <c r="F524" s="380">
        <v>9.98</v>
      </c>
      <c r="G524" s="380">
        <v>400.60389999999995</v>
      </c>
      <c r="H524" s="380">
        <v>401</v>
      </c>
      <c r="I524" s="380">
        <v>0</v>
      </c>
    </row>
    <row r="525" spans="1:9" x14ac:dyDescent="0.25">
      <c r="A525">
        <v>20020015</v>
      </c>
      <c r="B525" t="s">
        <v>27</v>
      </c>
      <c r="C525" t="s">
        <v>8591</v>
      </c>
      <c r="D525" t="s">
        <v>7647</v>
      </c>
      <c r="E525" t="s">
        <v>728</v>
      </c>
      <c r="F525" s="380">
        <v>201.40000000000003</v>
      </c>
      <c r="G525" s="380">
        <v>7593.173600000001</v>
      </c>
      <c r="H525" s="380">
        <v>7593</v>
      </c>
      <c r="I525" s="380">
        <v>0</v>
      </c>
    </row>
    <row r="526" spans="1:9" x14ac:dyDescent="0.25">
      <c r="A526">
        <v>20020015</v>
      </c>
      <c r="B526" t="s">
        <v>2</v>
      </c>
      <c r="C526" t="s">
        <v>7044</v>
      </c>
      <c r="D526" t="s">
        <v>7648</v>
      </c>
      <c r="E526" t="s">
        <v>721</v>
      </c>
      <c r="F526" s="380">
        <v>10.28</v>
      </c>
      <c r="G526" s="380">
        <v>495.06060000000002</v>
      </c>
      <c r="H526" s="380">
        <v>495</v>
      </c>
      <c r="I526" s="380">
        <v>0</v>
      </c>
    </row>
    <row r="527" spans="1:9" x14ac:dyDescent="0.25">
      <c r="A527">
        <v>20020015</v>
      </c>
      <c r="B527" t="s">
        <v>5</v>
      </c>
      <c r="C527" t="s">
        <v>7287</v>
      </c>
      <c r="D527" t="s">
        <v>10447</v>
      </c>
      <c r="E527" t="s">
        <v>721</v>
      </c>
      <c r="F527" s="380">
        <v>26.71</v>
      </c>
      <c r="G527" s="380">
        <v>1177.5920999999998</v>
      </c>
      <c r="H527" s="380">
        <v>1178</v>
      </c>
      <c r="I527" s="380">
        <v>0</v>
      </c>
    </row>
    <row r="528" spans="1:9" x14ac:dyDescent="0.25">
      <c r="A528">
        <v>20020015</v>
      </c>
      <c r="B528" t="s">
        <v>39</v>
      </c>
      <c r="C528" t="s">
        <v>11242</v>
      </c>
      <c r="D528" t="s">
        <v>11257</v>
      </c>
      <c r="E528" t="s">
        <v>721</v>
      </c>
      <c r="F528" s="380">
        <v>237.04000000000002</v>
      </c>
      <c r="G528" s="380">
        <v>8631.9651000000013</v>
      </c>
      <c r="H528" s="380">
        <v>8632</v>
      </c>
      <c r="I528" s="380">
        <v>0</v>
      </c>
    </row>
    <row r="529" spans="1:9" x14ac:dyDescent="0.25">
      <c r="A529">
        <v>20020015</v>
      </c>
      <c r="B529" t="s">
        <v>6</v>
      </c>
      <c r="C529" t="s">
        <v>12734</v>
      </c>
      <c r="D529" t="s">
        <v>12781</v>
      </c>
      <c r="E529" t="s">
        <v>5245</v>
      </c>
      <c r="F529" s="380">
        <v>124.15999999999998</v>
      </c>
      <c r="G529" s="380">
        <v>4397.0341999999991</v>
      </c>
      <c r="H529" s="380">
        <v>4397</v>
      </c>
      <c r="I529" s="380">
        <v>0</v>
      </c>
    </row>
    <row r="530" spans="1:9" x14ac:dyDescent="0.25">
      <c r="A530">
        <v>20020015</v>
      </c>
      <c r="B530" t="s">
        <v>7</v>
      </c>
      <c r="C530" t="s">
        <v>12206</v>
      </c>
      <c r="D530" t="s">
        <v>12230</v>
      </c>
      <c r="E530" t="s">
        <v>274</v>
      </c>
      <c r="F530" s="380">
        <v>20.43</v>
      </c>
      <c r="G530" s="380">
        <v>820.64160000000004</v>
      </c>
      <c r="H530" s="380">
        <v>821</v>
      </c>
      <c r="I530" s="380">
        <v>0</v>
      </c>
    </row>
    <row r="531" spans="1:9" x14ac:dyDescent="0.25">
      <c r="A531">
        <v>20020015</v>
      </c>
      <c r="B531" t="s">
        <v>422</v>
      </c>
      <c r="C531" t="s">
        <v>7604</v>
      </c>
      <c r="D531" t="s">
        <v>13418</v>
      </c>
      <c r="E531" t="s">
        <v>721</v>
      </c>
      <c r="F531" s="380">
        <v>20.720000000000002</v>
      </c>
      <c r="G531" s="380">
        <v>983.83870000000002</v>
      </c>
      <c r="H531" s="380">
        <v>984</v>
      </c>
      <c r="I531" s="380">
        <v>0</v>
      </c>
    </row>
    <row r="532" spans="1:9" x14ac:dyDescent="0.25">
      <c r="A532">
        <v>20020015</v>
      </c>
      <c r="B532" t="s">
        <v>32</v>
      </c>
      <c r="C532" t="s">
        <v>6314</v>
      </c>
      <c r="D532" t="s">
        <v>12549</v>
      </c>
      <c r="E532" t="s">
        <v>5245</v>
      </c>
      <c r="F532" s="380">
        <v>10.86</v>
      </c>
      <c r="G532" s="380">
        <v>577.16980000000001</v>
      </c>
      <c r="H532" s="380">
        <v>577</v>
      </c>
      <c r="I532" s="380">
        <v>0</v>
      </c>
    </row>
    <row r="533" spans="1:9" x14ac:dyDescent="0.25">
      <c r="A533">
        <v>20020015</v>
      </c>
      <c r="B533" t="s">
        <v>9</v>
      </c>
      <c r="C533" t="s">
        <v>6615</v>
      </c>
      <c r="D533" t="s">
        <v>12550</v>
      </c>
      <c r="E533" t="s">
        <v>721</v>
      </c>
      <c r="F533" s="380">
        <v>68.220000000000013</v>
      </c>
      <c r="G533" s="380">
        <v>2536.0809000000004</v>
      </c>
      <c r="H533" s="380">
        <v>2536</v>
      </c>
      <c r="I533" s="380">
        <v>0</v>
      </c>
    </row>
    <row r="534" spans="1:9" x14ac:dyDescent="0.25">
      <c r="A534">
        <v>20020015</v>
      </c>
      <c r="B534" t="s">
        <v>11</v>
      </c>
      <c r="C534" t="s">
        <v>13149</v>
      </c>
      <c r="D534" t="s">
        <v>13187</v>
      </c>
      <c r="E534" t="s">
        <v>281</v>
      </c>
      <c r="F534" s="380">
        <v>16.079999999999998</v>
      </c>
      <c r="G534" s="380">
        <v>662.96169999999995</v>
      </c>
      <c r="H534" s="380">
        <v>663</v>
      </c>
      <c r="I534" s="380">
        <v>0</v>
      </c>
    </row>
    <row r="535" spans="1:9" x14ac:dyDescent="0.25">
      <c r="A535">
        <v>20020015</v>
      </c>
      <c r="B535" t="s">
        <v>12</v>
      </c>
      <c r="C535" t="s">
        <v>640</v>
      </c>
      <c r="D535" t="s">
        <v>13188</v>
      </c>
      <c r="E535" t="s">
        <v>721</v>
      </c>
      <c r="F535" s="380">
        <v>32.39</v>
      </c>
      <c r="G535" s="380">
        <v>1389.3827999999999</v>
      </c>
      <c r="H535" s="380">
        <v>1389</v>
      </c>
      <c r="I535" s="380">
        <v>0</v>
      </c>
    </row>
    <row r="536" spans="1:9" x14ac:dyDescent="0.25">
      <c r="A536">
        <v>20020015</v>
      </c>
      <c r="B536" t="s">
        <v>13</v>
      </c>
      <c r="C536" t="s">
        <v>13512</v>
      </c>
      <c r="D536" t="s">
        <v>13541</v>
      </c>
      <c r="E536" t="s">
        <v>721</v>
      </c>
      <c r="F536" s="380">
        <v>11.559999999999999</v>
      </c>
      <c r="G536" s="380">
        <v>413.65499999999997</v>
      </c>
      <c r="H536" s="380">
        <v>414</v>
      </c>
      <c r="I536" s="380">
        <v>0</v>
      </c>
    </row>
    <row r="537" spans="1:9" x14ac:dyDescent="0.25">
      <c r="A537">
        <v>20020015</v>
      </c>
      <c r="B537" t="s">
        <v>14</v>
      </c>
      <c r="C537" t="s">
        <v>9173</v>
      </c>
      <c r="D537" t="s">
        <v>14329</v>
      </c>
      <c r="E537" t="s">
        <v>721</v>
      </c>
      <c r="F537" s="380">
        <v>13.629999999999999</v>
      </c>
      <c r="G537" s="380">
        <v>532.35890000000006</v>
      </c>
      <c r="H537" s="380">
        <v>532</v>
      </c>
      <c r="I537" s="380">
        <v>0</v>
      </c>
    </row>
    <row r="538" spans="1:9" x14ac:dyDescent="0.25">
      <c r="A538">
        <v>20020015</v>
      </c>
      <c r="B538" t="s">
        <v>15</v>
      </c>
      <c r="C538" t="s">
        <v>14298</v>
      </c>
      <c r="D538" t="s">
        <v>14331</v>
      </c>
      <c r="E538" t="s">
        <v>721</v>
      </c>
      <c r="F538" s="380">
        <v>64.2</v>
      </c>
      <c r="G538" s="380">
        <v>2200.6130000000003</v>
      </c>
      <c r="H538" s="380">
        <v>2201</v>
      </c>
      <c r="I538" s="380">
        <v>0</v>
      </c>
    </row>
    <row r="539" spans="1:9" x14ac:dyDescent="0.25">
      <c r="A539">
        <v>20020015</v>
      </c>
      <c r="B539" t="s">
        <v>16</v>
      </c>
      <c r="C539" t="s">
        <v>12765</v>
      </c>
      <c r="D539" t="s">
        <v>14534</v>
      </c>
      <c r="E539" t="s">
        <v>721</v>
      </c>
      <c r="F539" s="380">
        <v>14.75</v>
      </c>
      <c r="G539" s="380">
        <v>736.04179999999997</v>
      </c>
      <c r="H539" s="380">
        <v>736</v>
      </c>
      <c r="I539" s="380">
        <v>0</v>
      </c>
    </row>
    <row r="540" spans="1:9" x14ac:dyDescent="0.25">
      <c r="A540">
        <v>20020015</v>
      </c>
      <c r="B540" t="s">
        <v>129</v>
      </c>
      <c r="C540" t="s">
        <v>7315</v>
      </c>
      <c r="D540" t="s">
        <v>14535</v>
      </c>
      <c r="E540" t="s">
        <v>5245</v>
      </c>
      <c r="F540" s="380">
        <v>24.14</v>
      </c>
      <c r="G540" s="380">
        <v>948.27399999999989</v>
      </c>
      <c r="H540" s="380">
        <v>948</v>
      </c>
      <c r="I540" s="380">
        <v>0</v>
      </c>
    </row>
    <row r="541" spans="1:9" x14ac:dyDescent="0.25">
      <c r="A541">
        <v>20020015</v>
      </c>
      <c r="B541" t="s">
        <v>423</v>
      </c>
      <c r="C541" t="s">
        <v>7285</v>
      </c>
      <c r="D541" t="s">
        <v>15978</v>
      </c>
      <c r="E541" t="s">
        <v>721</v>
      </c>
      <c r="F541" s="380">
        <v>43.47</v>
      </c>
      <c r="G541" s="380">
        <v>2126.1538</v>
      </c>
      <c r="H541" s="380">
        <v>2126</v>
      </c>
      <c r="I541" s="380">
        <v>0</v>
      </c>
    </row>
    <row r="542" spans="1:9" x14ac:dyDescent="0.25">
      <c r="A542">
        <v>20020015</v>
      </c>
      <c r="B542" t="s">
        <v>424</v>
      </c>
      <c r="C542" t="s">
        <v>8628</v>
      </c>
      <c r="D542" t="s">
        <v>14827</v>
      </c>
      <c r="E542" t="s">
        <v>721</v>
      </c>
      <c r="F542" s="380">
        <v>163.60999999999999</v>
      </c>
      <c r="G542" s="380">
        <v>6402.3848999999991</v>
      </c>
      <c r="H542" s="380">
        <v>6402</v>
      </c>
      <c r="I542" s="380">
        <v>0</v>
      </c>
    </row>
    <row r="543" spans="1:9" x14ac:dyDescent="0.25">
      <c r="A543">
        <v>20020015</v>
      </c>
      <c r="B543" t="s">
        <v>2068</v>
      </c>
      <c r="C543" t="s">
        <v>15304</v>
      </c>
      <c r="D543" t="s">
        <v>15345</v>
      </c>
      <c r="E543" t="s">
        <v>721</v>
      </c>
      <c r="F543" s="380">
        <v>46.660000000000004</v>
      </c>
      <c r="G543" s="380">
        <v>1825.6433</v>
      </c>
      <c r="H543" s="380">
        <v>1826</v>
      </c>
      <c r="I543" s="380">
        <v>0</v>
      </c>
    </row>
    <row r="544" spans="1:9" x14ac:dyDescent="0.25">
      <c r="A544">
        <v>20020015</v>
      </c>
      <c r="B544" t="s">
        <v>131</v>
      </c>
      <c r="C544" t="s">
        <v>15498</v>
      </c>
      <c r="D544" t="s">
        <v>15547</v>
      </c>
      <c r="E544" t="s">
        <v>5245</v>
      </c>
      <c r="F544" s="380">
        <v>36.260000000000005</v>
      </c>
      <c r="G544" s="380">
        <v>1438.0943000000002</v>
      </c>
      <c r="H544" s="380">
        <v>1438</v>
      </c>
      <c r="I544" s="380">
        <v>0</v>
      </c>
    </row>
    <row r="545" spans="1:9" x14ac:dyDescent="0.25">
      <c r="A545">
        <v>20020015</v>
      </c>
      <c r="B545" t="s">
        <v>760</v>
      </c>
      <c r="C545" t="s">
        <v>7919</v>
      </c>
      <c r="D545" t="s">
        <v>15727</v>
      </c>
      <c r="E545" t="s">
        <v>5502</v>
      </c>
      <c r="F545" s="380">
        <v>182.38</v>
      </c>
      <c r="G545" s="380">
        <v>6119.2929000000004</v>
      </c>
      <c r="H545" s="380">
        <v>6119</v>
      </c>
      <c r="I545" s="380">
        <v>0</v>
      </c>
    </row>
    <row r="546" spans="1:9" x14ac:dyDescent="0.25">
      <c r="A546">
        <v>20020015</v>
      </c>
      <c r="B546" t="s">
        <v>762</v>
      </c>
      <c r="C546" t="s">
        <v>16086</v>
      </c>
      <c r="D546" t="s">
        <v>16095</v>
      </c>
      <c r="E546" t="s">
        <v>721</v>
      </c>
      <c r="F546" s="380">
        <v>47.4</v>
      </c>
      <c r="G546" s="380">
        <v>1834.1316999999999</v>
      </c>
      <c r="H546" s="380">
        <v>1834</v>
      </c>
      <c r="I546" s="380">
        <v>0</v>
      </c>
    </row>
    <row r="547" spans="1:9" x14ac:dyDescent="0.25">
      <c r="A547">
        <v>20020015</v>
      </c>
      <c r="B547" t="s">
        <v>763</v>
      </c>
      <c r="C547" t="s">
        <v>13452</v>
      </c>
      <c r="D547" t="s">
        <v>16235</v>
      </c>
      <c r="E547" t="s">
        <v>721</v>
      </c>
      <c r="F547" s="380">
        <v>45.169999999999995</v>
      </c>
      <c r="G547" s="380">
        <v>1856.2712000000001</v>
      </c>
      <c r="H547" s="380">
        <v>1856</v>
      </c>
      <c r="I547" s="380">
        <v>0</v>
      </c>
    </row>
    <row r="548" spans="1:9" x14ac:dyDescent="0.25">
      <c r="A548">
        <v>20020015</v>
      </c>
      <c r="B548" t="s">
        <v>130</v>
      </c>
      <c r="C548" t="s">
        <v>9725</v>
      </c>
      <c r="D548" t="s">
        <v>14988</v>
      </c>
      <c r="E548" t="s">
        <v>721</v>
      </c>
      <c r="F548" s="380">
        <v>29.810000000000002</v>
      </c>
      <c r="G548" s="380">
        <v>1171.3761000000002</v>
      </c>
      <c r="H548" s="380">
        <v>1171</v>
      </c>
      <c r="I548" s="380">
        <v>0</v>
      </c>
    </row>
    <row r="549" spans="1:9" x14ac:dyDescent="0.25">
      <c r="A549">
        <v>20020015</v>
      </c>
      <c r="B549" t="s">
        <v>10</v>
      </c>
      <c r="C549" t="s">
        <v>12924</v>
      </c>
      <c r="D549" t="s">
        <v>12944</v>
      </c>
      <c r="E549" t="s">
        <v>721</v>
      </c>
      <c r="F549" s="380">
        <v>91.58</v>
      </c>
      <c r="G549" s="380">
        <v>4288.4308999999994</v>
      </c>
      <c r="H549" s="380">
        <v>3450</v>
      </c>
      <c r="I549" s="380">
        <v>838</v>
      </c>
    </row>
    <row r="550" spans="1:9" x14ac:dyDescent="0.25">
      <c r="A550">
        <v>20020015</v>
      </c>
      <c r="B550" t="s">
        <v>426</v>
      </c>
      <c r="C550" t="s">
        <v>7279</v>
      </c>
      <c r="D550" t="s">
        <v>15726</v>
      </c>
      <c r="E550" t="s">
        <v>721</v>
      </c>
      <c r="F550" s="380">
        <v>153.5</v>
      </c>
      <c r="G550" s="380">
        <v>5962.991399999999</v>
      </c>
      <c r="H550" s="380">
        <v>5963</v>
      </c>
      <c r="I550" s="380">
        <v>0</v>
      </c>
    </row>
    <row r="551" spans="1:9" x14ac:dyDescent="0.25">
      <c r="A551">
        <v>20020015</v>
      </c>
      <c r="B551" t="s">
        <v>427</v>
      </c>
      <c r="C551" t="s">
        <v>13570</v>
      </c>
      <c r="D551" t="s">
        <v>15925</v>
      </c>
      <c r="E551" t="s">
        <v>5527</v>
      </c>
      <c r="F551" s="380">
        <v>106.99</v>
      </c>
      <c r="G551" s="380">
        <v>4139.4261000000006</v>
      </c>
      <c r="H551" s="380">
        <v>4139</v>
      </c>
      <c r="I551" s="380">
        <v>0</v>
      </c>
    </row>
    <row r="552" spans="1:9" x14ac:dyDescent="0.25">
      <c r="A552" t="s">
        <v>16447</v>
      </c>
      <c r="F552" s="380">
        <v>2019.1200000000001</v>
      </c>
      <c r="G552" s="380">
        <v>78759.385799999975</v>
      </c>
      <c r="H552" s="380">
        <v>77920</v>
      </c>
      <c r="I552" s="380">
        <v>838</v>
      </c>
    </row>
    <row r="553" spans="1:9" x14ac:dyDescent="0.25">
      <c r="A553">
        <v>20030001</v>
      </c>
      <c r="B553" t="s">
        <v>17</v>
      </c>
      <c r="C553" t="s">
        <v>719</v>
      </c>
      <c r="D553" t="s">
        <v>720</v>
      </c>
      <c r="E553" t="s">
        <v>721</v>
      </c>
      <c r="F553" s="380">
        <v>300.02</v>
      </c>
      <c r="G553" s="380">
        <v>11877.603799999999</v>
      </c>
      <c r="H553" s="380">
        <v>9804</v>
      </c>
      <c r="I553" s="380">
        <v>0</v>
      </c>
    </row>
    <row r="554" spans="1:9" x14ac:dyDescent="0.25">
      <c r="A554">
        <v>20030001</v>
      </c>
      <c r="B554" t="s">
        <v>18</v>
      </c>
      <c r="C554" t="s">
        <v>730</v>
      </c>
      <c r="D554" t="s">
        <v>731</v>
      </c>
      <c r="E554" t="s">
        <v>721</v>
      </c>
      <c r="F554" s="380">
        <v>46.980000000000004</v>
      </c>
      <c r="G554" s="380">
        <v>1774.0289</v>
      </c>
      <c r="H554" s="380">
        <v>1774</v>
      </c>
      <c r="I554" s="380">
        <v>0</v>
      </c>
    </row>
    <row r="555" spans="1:9" x14ac:dyDescent="0.25">
      <c r="A555">
        <v>20030001</v>
      </c>
      <c r="B555" t="s">
        <v>19</v>
      </c>
      <c r="C555" t="s">
        <v>733</v>
      </c>
      <c r="D555" t="s">
        <v>734</v>
      </c>
      <c r="E555" t="s">
        <v>721</v>
      </c>
      <c r="F555" s="380">
        <v>42.27000000000001</v>
      </c>
      <c r="G555" s="380">
        <v>1688.6124999999997</v>
      </c>
      <c r="H555" s="380">
        <v>1689</v>
      </c>
      <c r="I555" s="380">
        <v>0</v>
      </c>
    </row>
    <row r="556" spans="1:9" x14ac:dyDescent="0.25">
      <c r="A556">
        <v>20030001</v>
      </c>
      <c r="B556" t="s">
        <v>20</v>
      </c>
      <c r="C556" t="s">
        <v>736</v>
      </c>
      <c r="D556" t="s">
        <v>737</v>
      </c>
      <c r="E556" t="s">
        <v>728</v>
      </c>
      <c r="F556" s="380">
        <v>12.49</v>
      </c>
      <c r="G556" s="380">
        <v>523.04949999999997</v>
      </c>
      <c r="H556" s="380">
        <v>523</v>
      </c>
      <c r="I556" s="380">
        <v>0</v>
      </c>
    </row>
    <row r="557" spans="1:9" x14ac:dyDescent="0.25">
      <c r="A557">
        <v>20030001</v>
      </c>
      <c r="B557" t="s">
        <v>23</v>
      </c>
      <c r="C557" t="s">
        <v>750</v>
      </c>
      <c r="D557" t="s">
        <v>751</v>
      </c>
      <c r="E557" t="s">
        <v>279</v>
      </c>
      <c r="F557" s="380">
        <v>23.02</v>
      </c>
      <c r="G557" s="380">
        <v>1070.9143000000001</v>
      </c>
      <c r="H557" s="380">
        <v>1071</v>
      </c>
      <c r="I557" s="380">
        <v>0</v>
      </c>
    </row>
    <row r="558" spans="1:9" x14ac:dyDescent="0.25">
      <c r="A558">
        <v>20030001</v>
      </c>
      <c r="B558" t="s">
        <v>24</v>
      </c>
      <c r="C558" t="s">
        <v>753</v>
      </c>
      <c r="D558" t="s">
        <v>754</v>
      </c>
      <c r="E558" t="s">
        <v>728</v>
      </c>
      <c r="F558" s="380">
        <v>15.469999999999999</v>
      </c>
      <c r="G558" s="380">
        <v>911.06979999999999</v>
      </c>
      <c r="H558" s="380">
        <v>911</v>
      </c>
      <c r="I558" s="380">
        <v>0</v>
      </c>
    </row>
    <row r="559" spans="1:9" x14ac:dyDescent="0.25">
      <c r="A559">
        <v>20030001</v>
      </c>
      <c r="B559" t="s">
        <v>25</v>
      </c>
      <c r="C559" t="s">
        <v>1331</v>
      </c>
      <c r="D559" t="s">
        <v>1360</v>
      </c>
      <c r="E559" t="s">
        <v>721</v>
      </c>
      <c r="F559" s="380">
        <v>57.53</v>
      </c>
      <c r="G559" s="380">
        <v>2396.2199000000001</v>
      </c>
      <c r="H559" s="380">
        <v>2396</v>
      </c>
      <c r="I559" s="380">
        <v>0</v>
      </c>
    </row>
    <row r="560" spans="1:9" x14ac:dyDescent="0.25">
      <c r="A560">
        <v>20030001</v>
      </c>
      <c r="B560" t="s">
        <v>4</v>
      </c>
      <c r="C560" t="s">
        <v>1649</v>
      </c>
      <c r="D560" t="s">
        <v>1679</v>
      </c>
      <c r="E560" t="s">
        <v>721</v>
      </c>
      <c r="F560" s="380">
        <v>47.989999999999995</v>
      </c>
      <c r="G560" s="380">
        <v>1825.2922000000003</v>
      </c>
      <c r="H560" s="380">
        <v>1825</v>
      </c>
      <c r="I560" s="380">
        <v>0</v>
      </c>
    </row>
    <row r="561" spans="1:9" x14ac:dyDescent="0.25">
      <c r="A561">
        <v>20030001</v>
      </c>
      <c r="B561" t="s">
        <v>28</v>
      </c>
      <c r="C561" t="s">
        <v>1993</v>
      </c>
      <c r="D561" t="s">
        <v>2015</v>
      </c>
      <c r="E561" t="s">
        <v>2021</v>
      </c>
      <c r="F561" s="380">
        <v>68.339999999999989</v>
      </c>
      <c r="G561" s="380">
        <v>3133.4351000000001</v>
      </c>
      <c r="H561" s="380">
        <v>3133</v>
      </c>
      <c r="I561" s="380">
        <v>0</v>
      </c>
    </row>
    <row r="562" spans="1:9" x14ac:dyDescent="0.25">
      <c r="A562">
        <v>20030001</v>
      </c>
      <c r="B562" t="s">
        <v>37</v>
      </c>
      <c r="C562" t="s">
        <v>2386</v>
      </c>
      <c r="D562" t="s">
        <v>2387</v>
      </c>
      <c r="E562" t="s">
        <v>728</v>
      </c>
      <c r="F562" s="380">
        <v>200.63</v>
      </c>
      <c r="G562" s="380">
        <v>7042.5186000000003</v>
      </c>
      <c r="H562" s="380">
        <v>7043</v>
      </c>
      <c r="I562" s="380">
        <v>0</v>
      </c>
    </row>
    <row r="563" spans="1:9" x14ac:dyDescent="0.25">
      <c r="A563">
        <v>20030001</v>
      </c>
      <c r="B563" t="s">
        <v>38</v>
      </c>
      <c r="C563" t="s">
        <v>2390</v>
      </c>
      <c r="D563" t="s">
        <v>2391</v>
      </c>
      <c r="E563" t="s">
        <v>721</v>
      </c>
      <c r="F563" s="380">
        <v>18.060000000000002</v>
      </c>
      <c r="G563" s="380">
        <v>653.51880000000006</v>
      </c>
      <c r="H563" s="380">
        <v>654</v>
      </c>
      <c r="I563" s="380">
        <v>0</v>
      </c>
    </row>
    <row r="564" spans="1:9" x14ac:dyDescent="0.25">
      <c r="A564">
        <v>20030001</v>
      </c>
      <c r="B564" t="s">
        <v>5</v>
      </c>
      <c r="C564" t="s">
        <v>3270</v>
      </c>
      <c r="D564" t="s">
        <v>3298</v>
      </c>
      <c r="E564" t="s">
        <v>721</v>
      </c>
      <c r="F564" s="380">
        <v>20.130000000000003</v>
      </c>
      <c r="G564" s="380">
        <v>697.67969999999991</v>
      </c>
      <c r="H564" s="380">
        <v>698</v>
      </c>
      <c r="I564" s="380">
        <v>0</v>
      </c>
    </row>
    <row r="565" spans="1:9" x14ac:dyDescent="0.25">
      <c r="A565">
        <v>20030001</v>
      </c>
      <c r="B565" t="s">
        <v>7</v>
      </c>
      <c r="C565" t="s">
        <v>3669</v>
      </c>
      <c r="D565" t="s">
        <v>3692</v>
      </c>
      <c r="E565" t="s">
        <v>721</v>
      </c>
      <c r="F565" s="380">
        <v>1715.9</v>
      </c>
      <c r="G565" s="380">
        <v>57492.483699999997</v>
      </c>
      <c r="H565" s="380">
        <v>57492</v>
      </c>
      <c r="I565" s="380">
        <v>0</v>
      </c>
    </row>
    <row r="566" spans="1:9" x14ac:dyDescent="0.25">
      <c r="A566">
        <v>20030001</v>
      </c>
      <c r="B566" t="s">
        <v>34</v>
      </c>
      <c r="C566" t="s">
        <v>3982</v>
      </c>
      <c r="D566" t="s">
        <v>3996</v>
      </c>
      <c r="E566" t="s">
        <v>281</v>
      </c>
      <c r="F566" s="380">
        <v>858.51</v>
      </c>
      <c r="G566" s="380">
        <v>36065.753499999999</v>
      </c>
      <c r="H566" s="380">
        <v>36066</v>
      </c>
      <c r="I566" s="380">
        <v>0</v>
      </c>
    </row>
    <row r="567" spans="1:9" x14ac:dyDescent="0.25">
      <c r="A567">
        <v>20030001</v>
      </c>
      <c r="B567" t="s">
        <v>13</v>
      </c>
      <c r="C567" t="s">
        <v>3983</v>
      </c>
      <c r="D567" t="s">
        <v>5001</v>
      </c>
      <c r="E567" t="s">
        <v>721</v>
      </c>
      <c r="F567" s="380">
        <v>40.819999999999993</v>
      </c>
      <c r="G567" s="380">
        <v>1513.7554</v>
      </c>
      <c r="H567" s="380">
        <v>1514</v>
      </c>
      <c r="I567" s="380">
        <v>0</v>
      </c>
    </row>
    <row r="568" spans="1:9" x14ac:dyDescent="0.25">
      <c r="A568">
        <v>20030001</v>
      </c>
      <c r="B568" t="s">
        <v>35</v>
      </c>
      <c r="C568" t="s">
        <v>735</v>
      </c>
      <c r="D568" t="s">
        <v>5838</v>
      </c>
      <c r="E568" t="s">
        <v>275</v>
      </c>
      <c r="F568" s="380">
        <v>420.29</v>
      </c>
      <c r="G568" s="380">
        <v>17751.990700000002</v>
      </c>
      <c r="H568" s="380">
        <v>17752</v>
      </c>
      <c r="I568" s="380">
        <v>0</v>
      </c>
    </row>
    <row r="569" spans="1:9" x14ac:dyDescent="0.25">
      <c r="A569">
        <v>20030001</v>
      </c>
      <c r="B569" t="s">
        <v>16</v>
      </c>
      <c r="C569" t="s">
        <v>6892</v>
      </c>
      <c r="D569" t="s">
        <v>6920</v>
      </c>
      <c r="E569" t="s">
        <v>728</v>
      </c>
      <c r="F569" s="380">
        <v>140.35</v>
      </c>
      <c r="G569" s="380">
        <v>6022.0166999999992</v>
      </c>
      <c r="H569" s="380">
        <v>6022</v>
      </c>
      <c r="I569" s="380">
        <v>0</v>
      </c>
    </row>
    <row r="570" spans="1:9" x14ac:dyDescent="0.25">
      <c r="A570">
        <v>20030001</v>
      </c>
      <c r="B570" t="s">
        <v>129</v>
      </c>
      <c r="C570" t="s">
        <v>739</v>
      </c>
      <c r="D570" t="s">
        <v>8232</v>
      </c>
      <c r="E570" t="s">
        <v>721</v>
      </c>
      <c r="F570" s="380">
        <v>18.669999999999998</v>
      </c>
      <c r="G570" s="380">
        <v>821.83200000000011</v>
      </c>
      <c r="H570" s="380">
        <v>822</v>
      </c>
      <c r="I570" s="380">
        <v>0</v>
      </c>
    </row>
    <row r="571" spans="1:9" x14ac:dyDescent="0.25">
      <c r="A571">
        <v>20030001</v>
      </c>
      <c r="B571" t="s">
        <v>760</v>
      </c>
      <c r="C571" t="s">
        <v>14722</v>
      </c>
      <c r="D571" t="s">
        <v>14745</v>
      </c>
      <c r="E571" t="s">
        <v>721</v>
      </c>
      <c r="F571" s="380">
        <v>24.67</v>
      </c>
      <c r="G571" s="380">
        <v>1056.1548</v>
      </c>
      <c r="H571" s="380">
        <v>1056</v>
      </c>
      <c r="I571" s="380">
        <v>0</v>
      </c>
    </row>
    <row r="572" spans="1:9" x14ac:dyDescent="0.25">
      <c r="A572">
        <v>20030001</v>
      </c>
      <c r="B572" t="s">
        <v>10</v>
      </c>
      <c r="C572" t="s">
        <v>3981</v>
      </c>
      <c r="D572" t="s">
        <v>3995</v>
      </c>
      <c r="E572" t="s">
        <v>281</v>
      </c>
      <c r="F572" s="380">
        <v>161.51</v>
      </c>
      <c r="G572" s="380">
        <v>6277.5368000000008</v>
      </c>
      <c r="H572" s="380">
        <v>6278</v>
      </c>
      <c r="I572" s="380">
        <v>0</v>
      </c>
    </row>
    <row r="573" spans="1:9" x14ac:dyDescent="0.25">
      <c r="A573">
        <v>20030001</v>
      </c>
      <c r="B573" t="s">
        <v>425</v>
      </c>
      <c r="C573" t="s">
        <v>9098</v>
      </c>
      <c r="D573" t="s">
        <v>9134</v>
      </c>
      <c r="E573" t="s">
        <v>728</v>
      </c>
      <c r="F573" s="380">
        <v>120.85</v>
      </c>
      <c r="G573" s="380">
        <v>4055.3873999999996</v>
      </c>
      <c r="H573" s="380">
        <v>4055</v>
      </c>
      <c r="I573" s="380">
        <v>0</v>
      </c>
    </row>
    <row r="574" spans="1:9" x14ac:dyDescent="0.25">
      <c r="A574" t="s">
        <v>16448</v>
      </c>
      <c r="F574" s="380">
        <v>4354.5000000000009</v>
      </c>
      <c r="G574" s="380">
        <v>164650.85409999997</v>
      </c>
      <c r="H574" s="380">
        <v>162578</v>
      </c>
      <c r="I574" s="380">
        <v>0</v>
      </c>
    </row>
    <row r="575" spans="1:9" x14ac:dyDescent="0.25">
      <c r="A575">
        <v>20030002</v>
      </c>
      <c r="B575" t="s">
        <v>17</v>
      </c>
      <c r="C575" t="s">
        <v>1563</v>
      </c>
      <c r="D575" t="s">
        <v>1582</v>
      </c>
      <c r="E575" t="s">
        <v>776</v>
      </c>
      <c r="F575" s="380">
        <v>52</v>
      </c>
      <c r="G575" s="380">
        <v>2071.7352000000001</v>
      </c>
      <c r="H575" s="380">
        <v>1662</v>
      </c>
      <c r="I575" s="380">
        <v>409.63000000000102</v>
      </c>
    </row>
    <row r="576" spans="1:9" x14ac:dyDescent="0.25">
      <c r="A576">
        <v>20030002</v>
      </c>
      <c r="B576" t="s">
        <v>37</v>
      </c>
      <c r="C576" t="s">
        <v>3657</v>
      </c>
      <c r="D576" t="s">
        <v>3676</v>
      </c>
      <c r="E576" t="s">
        <v>776</v>
      </c>
      <c r="F576" s="380">
        <v>1.92</v>
      </c>
      <c r="G576" s="380">
        <v>71.751000000000005</v>
      </c>
      <c r="H576" s="380">
        <v>72</v>
      </c>
      <c r="I576" s="380">
        <v>0</v>
      </c>
    </row>
    <row r="577" spans="1:9" x14ac:dyDescent="0.25">
      <c r="A577">
        <v>20030002</v>
      </c>
      <c r="B577" t="s">
        <v>6</v>
      </c>
      <c r="C577" t="s">
        <v>3827</v>
      </c>
      <c r="D577" t="s">
        <v>3838</v>
      </c>
      <c r="E577" t="s">
        <v>776</v>
      </c>
      <c r="F577" s="380">
        <v>14.940000000000001</v>
      </c>
      <c r="G577" s="380">
        <v>781.59869999999989</v>
      </c>
      <c r="H577" s="380">
        <v>782</v>
      </c>
      <c r="I577" s="380">
        <v>0</v>
      </c>
    </row>
    <row r="578" spans="1:9" x14ac:dyDescent="0.25">
      <c r="A578">
        <v>20030002</v>
      </c>
      <c r="B578" t="s">
        <v>9</v>
      </c>
      <c r="C578" t="s">
        <v>5400</v>
      </c>
      <c r="D578" t="s">
        <v>5471</v>
      </c>
      <c r="E578" t="s">
        <v>776</v>
      </c>
      <c r="F578" s="380">
        <v>503.81000000000006</v>
      </c>
      <c r="G578" s="380">
        <v>19817.092000000001</v>
      </c>
      <c r="H578" s="380">
        <v>19817</v>
      </c>
      <c r="I578" s="380">
        <v>0</v>
      </c>
    </row>
    <row r="579" spans="1:9" x14ac:dyDescent="0.25">
      <c r="A579">
        <v>20030002</v>
      </c>
      <c r="B579" t="s">
        <v>15</v>
      </c>
      <c r="C579" t="s">
        <v>5757</v>
      </c>
      <c r="D579" t="s">
        <v>7928</v>
      </c>
      <c r="E579" t="s">
        <v>776</v>
      </c>
      <c r="F579" s="380">
        <v>46.42</v>
      </c>
      <c r="G579" s="380">
        <v>1945.7452999999998</v>
      </c>
      <c r="H579" s="380">
        <v>1946</v>
      </c>
      <c r="I579" s="380">
        <v>0</v>
      </c>
    </row>
    <row r="580" spans="1:9" x14ac:dyDescent="0.25">
      <c r="A580">
        <v>20030002</v>
      </c>
      <c r="B580" t="s">
        <v>129</v>
      </c>
      <c r="C580" t="s">
        <v>9002</v>
      </c>
      <c r="D580" t="s">
        <v>9024</v>
      </c>
      <c r="E580" t="s">
        <v>776</v>
      </c>
      <c r="F580" s="380">
        <v>43.459999999999987</v>
      </c>
      <c r="G580" s="380">
        <v>1496.4014000000004</v>
      </c>
      <c r="H580" s="380">
        <v>1496</v>
      </c>
      <c r="I580" s="380">
        <v>0</v>
      </c>
    </row>
    <row r="581" spans="1:9" x14ac:dyDescent="0.25">
      <c r="A581">
        <v>20030002</v>
      </c>
      <c r="B581" t="s">
        <v>424</v>
      </c>
      <c r="C581" t="s">
        <v>11661</v>
      </c>
      <c r="D581" t="s">
        <v>11691</v>
      </c>
      <c r="E581" t="s">
        <v>776</v>
      </c>
      <c r="F581" s="380">
        <v>48.45</v>
      </c>
      <c r="G581" s="380">
        <v>2301.7899000000002</v>
      </c>
      <c r="H581" s="380">
        <v>2302</v>
      </c>
      <c r="I581" s="380">
        <v>0</v>
      </c>
    </row>
    <row r="582" spans="1:9" x14ac:dyDescent="0.25">
      <c r="A582">
        <v>20030002</v>
      </c>
      <c r="B582" t="s">
        <v>131</v>
      </c>
      <c r="C582" t="s">
        <v>559</v>
      </c>
      <c r="D582" t="s">
        <v>15867</v>
      </c>
      <c r="E582" t="s">
        <v>776</v>
      </c>
      <c r="F582" s="380">
        <v>12.990000000000002</v>
      </c>
      <c r="G582" s="380">
        <v>515.86609999999996</v>
      </c>
      <c r="H582" s="380">
        <v>516</v>
      </c>
      <c r="I582" s="380">
        <v>0</v>
      </c>
    </row>
    <row r="583" spans="1:9" x14ac:dyDescent="0.25">
      <c r="A583">
        <v>20030002</v>
      </c>
      <c r="B583" t="s">
        <v>130</v>
      </c>
      <c r="C583" t="s">
        <v>13796</v>
      </c>
      <c r="D583" t="s">
        <v>13809</v>
      </c>
      <c r="E583" t="s">
        <v>776</v>
      </c>
      <c r="F583" s="380">
        <v>6.08</v>
      </c>
      <c r="G583" s="380">
        <v>265.90440000000001</v>
      </c>
      <c r="H583" s="380">
        <v>266</v>
      </c>
      <c r="I583" s="380">
        <v>0</v>
      </c>
    </row>
    <row r="584" spans="1:9" x14ac:dyDescent="0.25">
      <c r="A584">
        <v>20030002</v>
      </c>
      <c r="B584" t="s">
        <v>426</v>
      </c>
      <c r="C584" t="s">
        <v>14300</v>
      </c>
      <c r="D584" t="s">
        <v>14334</v>
      </c>
      <c r="E584" t="s">
        <v>1048</v>
      </c>
      <c r="F584" s="380">
        <v>20.49</v>
      </c>
      <c r="G584" s="380">
        <v>926.28749999999991</v>
      </c>
      <c r="H584" s="380">
        <v>926</v>
      </c>
      <c r="I584" s="380">
        <v>0</v>
      </c>
    </row>
    <row r="585" spans="1:9" x14ac:dyDescent="0.25">
      <c r="A585" t="s">
        <v>16449</v>
      </c>
      <c r="F585" s="380">
        <v>750.56000000000017</v>
      </c>
      <c r="G585" s="380">
        <v>30194.171499999997</v>
      </c>
      <c r="H585" s="380">
        <v>29785</v>
      </c>
      <c r="I585" s="380">
        <v>409.63000000000102</v>
      </c>
    </row>
    <row r="586" spans="1:9" x14ac:dyDescent="0.25">
      <c r="A586">
        <v>20030009</v>
      </c>
      <c r="B586" t="s">
        <v>1</v>
      </c>
      <c r="C586" t="s">
        <v>2220</v>
      </c>
      <c r="D586" t="s">
        <v>2239</v>
      </c>
      <c r="E586" t="s">
        <v>721</v>
      </c>
      <c r="F586" s="380">
        <v>20.07</v>
      </c>
      <c r="G586" s="380">
        <v>924.8755000000001</v>
      </c>
      <c r="H586" s="380">
        <v>925</v>
      </c>
      <c r="I586" s="380">
        <v>0</v>
      </c>
    </row>
    <row r="587" spans="1:9" x14ac:dyDescent="0.25">
      <c r="A587">
        <v>20030009</v>
      </c>
      <c r="B587" t="s">
        <v>18</v>
      </c>
      <c r="C587" t="s">
        <v>2221</v>
      </c>
      <c r="D587" t="s">
        <v>2240</v>
      </c>
      <c r="E587" t="s">
        <v>721</v>
      </c>
      <c r="F587" s="380">
        <v>28.359999999999996</v>
      </c>
      <c r="G587" s="380">
        <v>1369.6595999999997</v>
      </c>
      <c r="H587" s="380">
        <v>1370</v>
      </c>
      <c r="I587" s="380">
        <v>0</v>
      </c>
    </row>
    <row r="588" spans="1:9" x14ac:dyDescent="0.25">
      <c r="A588">
        <v>20030009</v>
      </c>
      <c r="B588" t="s">
        <v>19</v>
      </c>
      <c r="C588" t="s">
        <v>2222</v>
      </c>
      <c r="D588" t="s">
        <v>2241</v>
      </c>
      <c r="E588" t="s">
        <v>728</v>
      </c>
      <c r="F588" s="380">
        <v>31</v>
      </c>
      <c r="G588" s="380">
        <v>1305.2416000000001</v>
      </c>
      <c r="H588" s="380">
        <v>1305</v>
      </c>
      <c r="I588" s="380">
        <v>0</v>
      </c>
    </row>
    <row r="589" spans="1:9" x14ac:dyDescent="0.25">
      <c r="A589">
        <v>20030009</v>
      </c>
      <c r="B589" t="s">
        <v>20</v>
      </c>
      <c r="C589" t="s">
        <v>1639</v>
      </c>
      <c r="D589" t="s">
        <v>2295</v>
      </c>
      <c r="E589" t="s">
        <v>721</v>
      </c>
      <c r="F589" s="380">
        <v>16.8</v>
      </c>
      <c r="G589" s="380">
        <v>712.51120000000003</v>
      </c>
      <c r="H589" s="380">
        <v>713</v>
      </c>
      <c r="I589" s="380">
        <v>0</v>
      </c>
    </row>
    <row r="590" spans="1:9" x14ac:dyDescent="0.25">
      <c r="A590">
        <v>20030009</v>
      </c>
      <c r="B590" t="s">
        <v>41</v>
      </c>
      <c r="C590" t="s">
        <v>2281</v>
      </c>
      <c r="D590" t="s">
        <v>2296</v>
      </c>
      <c r="E590" t="s">
        <v>721</v>
      </c>
      <c r="F590" s="380">
        <v>9.9499999999999993</v>
      </c>
      <c r="G590" s="380">
        <v>588.09839999999997</v>
      </c>
      <c r="H590" s="380">
        <v>588</v>
      </c>
      <c r="I590" s="380">
        <v>0</v>
      </c>
    </row>
    <row r="591" spans="1:9" x14ac:dyDescent="0.25">
      <c r="A591">
        <v>20030009</v>
      </c>
      <c r="B591" t="s">
        <v>23</v>
      </c>
      <c r="C591" t="s">
        <v>2282</v>
      </c>
      <c r="D591" t="s">
        <v>2297</v>
      </c>
      <c r="E591" t="s">
        <v>721</v>
      </c>
      <c r="F591" s="380">
        <v>15.120000000000001</v>
      </c>
      <c r="G591" s="380">
        <v>659.2206000000001</v>
      </c>
      <c r="H591" s="380">
        <v>659</v>
      </c>
      <c r="I591" s="380">
        <v>0</v>
      </c>
    </row>
    <row r="592" spans="1:9" x14ac:dyDescent="0.25">
      <c r="A592">
        <v>20030009</v>
      </c>
      <c r="B592" t="s">
        <v>26</v>
      </c>
      <c r="C592" t="s">
        <v>2493</v>
      </c>
      <c r="D592" t="s">
        <v>2513</v>
      </c>
      <c r="E592" t="s">
        <v>721</v>
      </c>
      <c r="F592" s="380">
        <v>25.570000000000004</v>
      </c>
      <c r="G592" s="380">
        <v>1114.3290999999999</v>
      </c>
      <c r="H592" s="380">
        <v>1064</v>
      </c>
      <c r="I592" s="380">
        <v>50</v>
      </c>
    </row>
    <row r="593" spans="1:9" x14ac:dyDescent="0.25">
      <c r="A593">
        <v>20030009</v>
      </c>
      <c r="B593" t="s">
        <v>3</v>
      </c>
      <c r="C593" t="s">
        <v>3666</v>
      </c>
      <c r="D593" t="s">
        <v>3688</v>
      </c>
      <c r="E593" t="s">
        <v>721</v>
      </c>
      <c r="F593" s="380">
        <v>16</v>
      </c>
      <c r="G593" s="380">
        <v>773.0018</v>
      </c>
      <c r="H593" s="380">
        <v>773</v>
      </c>
      <c r="I593" s="380">
        <v>0</v>
      </c>
    </row>
    <row r="594" spans="1:9" x14ac:dyDescent="0.25">
      <c r="A594">
        <v>20030009</v>
      </c>
      <c r="B594" t="s">
        <v>4</v>
      </c>
      <c r="C594" t="s">
        <v>3885</v>
      </c>
      <c r="D594" t="s">
        <v>3909</v>
      </c>
      <c r="E594" t="s">
        <v>721</v>
      </c>
      <c r="F594" s="380">
        <v>8.19</v>
      </c>
      <c r="G594" s="380">
        <v>405.17199999999997</v>
      </c>
      <c r="H594" s="380">
        <v>405</v>
      </c>
      <c r="I594" s="380">
        <v>0</v>
      </c>
    </row>
    <row r="595" spans="1:9" x14ac:dyDescent="0.25">
      <c r="A595">
        <v>20030009</v>
      </c>
      <c r="B595" t="s">
        <v>37</v>
      </c>
      <c r="C595" t="s">
        <v>4202</v>
      </c>
      <c r="D595" t="s">
        <v>4216</v>
      </c>
      <c r="E595" t="s">
        <v>721</v>
      </c>
      <c r="F595" s="380">
        <v>6.51</v>
      </c>
      <c r="G595" s="380">
        <v>282.19200000000001</v>
      </c>
      <c r="H595" s="380">
        <v>282</v>
      </c>
      <c r="I595" s="380">
        <v>0</v>
      </c>
    </row>
    <row r="596" spans="1:9" x14ac:dyDescent="0.25">
      <c r="A596">
        <v>20030009</v>
      </c>
      <c r="B596" t="s">
        <v>5</v>
      </c>
      <c r="C596" t="s">
        <v>6886</v>
      </c>
      <c r="D596" t="s">
        <v>6912</v>
      </c>
      <c r="E596" t="s">
        <v>721</v>
      </c>
      <c r="F596" s="380">
        <v>15.760000000000002</v>
      </c>
      <c r="G596" s="380">
        <v>1070.116</v>
      </c>
      <c r="H596" s="380">
        <v>1070</v>
      </c>
      <c r="I596" s="380">
        <v>0</v>
      </c>
    </row>
    <row r="597" spans="1:9" x14ac:dyDescent="0.25">
      <c r="A597">
        <v>20030009</v>
      </c>
      <c r="B597" t="s">
        <v>32</v>
      </c>
      <c r="C597" t="s">
        <v>10888</v>
      </c>
      <c r="D597" t="s">
        <v>10993</v>
      </c>
      <c r="E597" t="s">
        <v>776</v>
      </c>
      <c r="F597" s="380">
        <v>18.369999999999997</v>
      </c>
      <c r="G597" s="380">
        <v>823.15440000000001</v>
      </c>
      <c r="H597" s="380">
        <v>823</v>
      </c>
      <c r="I597" s="380">
        <v>0</v>
      </c>
    </row>
    <row r="598" spans="1:9" x14ac:dyDescent="0.25">
      <c r="A598">
        <v>20030009</v>
      </c>
      <c r="B598" t="s">
        <v>9</v>
      </c>
      <c r="C598" t="s">
        <v>10956</v>
      </c>
      <c r="D598" t="s">
        <v>10995</v>
      </c>
      <c r="E598" t="s">
        <v>776</v>
      </c>
      <c r="F598" s="380">
        <v>9.7199999999999989</v>
      </c>
      <c r="G598" s="380">
        <v>652.09159999999997</v>
      </c>
      <c r="H598" s="380">
        <v>652</v>
      </c>
      <c r="I598" s="380">
        <v>0</v>
      </c>
    </row>
    <row r="599" spans="1:9" x14ac:dyDescent="0.25">
      <c r="A599">
        <v>20030009</v>
      </c>
      <c r="B599" t="s">
        <v>11</v>
      </c>
      <c r="C599" t="s">
        <v>9607</v>
      </c>
      <c r="D599" t="s">
        <v>12236</v>
      </c>
      <c r="E599" t="s">
        <v>721</v>
      </c>
      <c r="F599" s="380">
        <v>120.6</v>
      </c>
      <c r="G599" s="380">
        <v>4842.3489</v>
      </c>
      <c r="H599" s="380">
        <v>4792</v>
      </c>
      <c r="I599" s="380">
        <v>50</v>
      </c>
    </row>
    <row r="600" spans="1:9" x14ac:dyDescent="0.25">
      <c r="A600">
        <v>20030009</v>
      </c>
      <c r="B600" t="s">
        <v>12</v>
      </c>
      <c r="C600" t="s">
        <v>12209</v>
      </c>
      <c r="D600" t="s">
        <v>12237</v>
      </c>
      <c r="E600" t="s">
        <v>12252</v>
      </c>
      <c r="F600" s="380">
        <v>19.38</v>
      </c>
      <c r="G600" s="380">
        <v>860.41810000000009</v>
      </c>
      <c r="H600" s="380">
        <v>860</v>
      </c>
      <c r="I600" s="380">
        <v>0</v>
      </c>
    </row>
    <row r="601" spans="1:9" x14ac:dyDescent="0.25">
      <c r="A601">
        <v>20030009</v>
      </c>
      <c r="B601" t="s">
        <v>35</v>
      </c>
      <c r="C601" t="s">
        <v>8800</v>
      </c>
      <c r="D601" t="s">
        <v>12655</v>
      </c>
      <c r="E601" t="s">
        <v>776</v>
      </c>
      <c r="F601" s="380">
        <v>4.9799999999999995</v>
      </c>
      <c r="G601" s="380">
        <v>318.66000000000003</v>
      </c>
      <c r="H601" s="380">
        <v>319</v>
      </c>
      <c r="I601" s="380">
        <v>0</v>
      </c>
    </row>
    <row r="602" spans="1:9" x14ac:dyDescent="0.25">
      <c r="A602">
        <v>20030009</v>
      </c>
      <c r="B602" t="s">
        <v>1650</v>
      </c>
      <c r="C602" t="s">
        <v>13506</v>
      </c>
      <c r="D602" t="s">
        <v>13534</v>
      </c>
      <c r="E602" t="s">
        <v>721</v>
      </c>
      <c r="F602" s="380">
        <v>68.97</v>
      </c>
      <c r="G602" s="380">
        <v>3137.4377000000004</v>
      </c>
      <c r="H602" s="380">
        <v>3137</v>
      </c>
      <c r="I602" s="380">
        <v>0</v>
      </c>
    </row>
    <row r="603" spans="1:9" x14ac:dyDescent="0.25">
      <c r="A603">
        <v>20030009</v>
      </c>
      <c r="B603" t="s">
        <v>15</v>
      </c>
      <c r="C603" t="s">
        <v>7133</v>
      </c>
      <c r="D603" t="s">
        <v>14167</v>
      </c>
      <c r="E603" t="s">
        <v>721</v>
      </c>
      <c r="F603" s="380">
        <v>10.38</v>
      </c>
      <c r="G603" s="380">
        <v>434.33370000000002</v>
      </c>
      <c r="H603" s="380">
        <v>434</v>
      </c>
      <c r="I603" s="380">
        <v>0</v>
      </c>
    </row>
    <row r="604" spans="1:9" x14ac:dyDescent="0.25">
      <c r="A604">
        <v>20030009</v>
      </c>
      <c r="B604" t="s">
        <v>129</v>
      </c>
      <c r="C604" t="s">
        <v>14046</v>
      </c>
      <c r="D604" t="s">
        <v>14081</v>
      </c>
      <c r="E604" t="s">
        <v>721</v>
      </c>
      <c r="F604" s="380">
        <v>9.48</v>
      </c>
      <c r="G604" s="380">
        <v>416.15890000000002</v>
      </c>
      <c r="H604" s="380">
        <v>416</v>
      </c>
      <c r="I604" s="380">
        <v>0</v>
      </c>
    </row>
    <row r="605" spans="1:9" x14ac:dyDescent="0.25">
      <c r="A605">
        <v>20030009</v>
      </c>
      <c r="B605" t="s">
        <v>423</v>
      </c>
      <c r="C605" t="s">
        <v>14444</v>
      </c>
      <c r="D605" t="s">
        <v>14461</v>
      </c>
      <c r="E605" t="s">
        <v>9490</v>
      </c>
      <c r="F605" s="380">
        <v>12.210000000000003</v>
      </c>
      <c r="G605" s="380">
        <v>535.40819999999997</v>
      </c>
      <c r="H605" s="380">
        <v>535</v>
      </c>
      <c r="I605" s="380">
        <v>0</v>
      </c>
    </row>
    <row r="606" spans="1:9" x14ac:dyDescent="0.25">
      <c r="A606">
        <v>20030009</v>
      </c>
      <c r="B606" t="s">
        <v>424</v>
      </c>
      <c r="C606" t="s">
        <v>8719</v>
      </c>
      <c r="D606" t="s">
        <v>14637</v>
      </c>
      <c r="E606" t="s">
        <v>721</v>
      </c>
      <c r="F606" s="380">
        <v>11.75</v>
      </c>
      <c r="G606" s="380">
        <v>479.51560000000001</v>
      </c>
      <c r="H606" s="380">
        <v>480</v>
      </c>
      <c r="I606" s="380">
        <v>0</v>
      </c>
    </row>
    <row r="607" spans="1:9" x14ac:dyDescent="0.25">
      <c r="A607">
        <v>20030009</v>
      </c>
      <c r="B607" t="s">
        <v>2068</v>
      </c>
      <c r="C607" t="s">
        <v>16034</v>
      </c>
      <c r="D607" t="s">
        <v>16049</v>
      </c>
      <c r="E607" t="s">
        <v>721</v>
      </c>
      <c r="F607" s="380">
        <v>13.59</v>
      </c>
      <c r="G607" s="380">
        <v>507.26310000000001</v>
      </c>
      <c r="H607" s="380">
        <v>507</v>
      </c>
      <c r="I607" s="380">
        <v>0</v>
      </c>
    </row>
    <row r="608" spans="1:9" x14ac:dyDescent="0.25">
      <c r="A608">
        <v>20030009</v>
      </c>
      <c r="B608" t="s">
        <v>131</v>
      </c>
      <c r="C608" t="s">
        <v>7553</v>
      </c>
      <c r="D608" t="s">
        <v>16239</v>
      </c>
      <c r="E608" t="s">
        <v>721</v>
      </c>
      <c r="F608" s="380">
        <v>19.07</v>
      </c>
      <c r="G608" s="380">
        <v>787.20680000000004</v>
      </c>
      <c r="H608" s="380">
        <v>787</v>
      </c>
      <c r="I608" s="380">
        <v>0</v>
      </c>
    </row>
    <row r="609" spans="1:9" x14ac:dyDescent="0.25">
      <c r="A609">
        <v>20030009</v>
      </c>
      <c r="B609" t="s">
        <v>130</v>
      </c>
      <c r="C609" t="s">
        <v>1055</v>
      </c>
      <c r="D609" t="s">
        <v>16050</v>
      </c>
      <c r="E609" t="s">
        <v>721</v>
      </c>
      <c r="F609" s="380">
        <v>3.06</v>
      </c>
      <c r="G609" s="380">
        <v>131.29250000000002</v>
      </c>
      <c r="H609" s="380">
        <v>131</v>
      </c>
      <c r="I609" s="380">
        <v>0</v>
      </c>
    </row>
    <row r="610" spans="1:9" x14ac:dyDescent="0.25">
      <c r="A610">
        <v>20030009</v>
      </c>
      <c r="B610" t="s">
        <v>426</v>
      </c>
      <c r="C610" t="s">
        <v>1206</v>
      </c>
      <c r="D610" t="s">
        <v>16051</v>
      </c>
      <c r="E610" t="s">
        <v>728</v>
      </c>
      <c r="F610" s="380">
        <v>36.1</v>
      </c>
      <c r="G610" s="380">
        <v>1847.3611000000003</v>
      </c>
      <c r="H610" s="380">
        <v>1798</v>
      </c>
      <c r="I610" s="380">
        <v>49</v>
      </c>
    </row>
    <row r="611" spans="1:9" x14ac:dyDescent="0.25">
      <c r="A611">
        <v>20030009</v>
      </c>
      <c r="B611" t="s">
        <v>425</v>
      </c>
      <c r="C611" t="s">
        <v>15846</v>
      </c>
      <c r="D611" t="s">
        <v>15868</v>
      </c>
      <c r="E611" t="s">
        <v>721</v>
      </c>
      <c r="F611" s="380">
        <v>23.869999999999997</v>
      </c>
      <c r="G611" s="380">
        <v>859.26030000000014</v>
      </c>
      <c r="H611" s="380">
        <v>859</v>
      </c>
      <c r="I611" s="380">
        <v>0</v>
      </c>
    </row>
    <row r="612" spans="1:9" x14ac:dyDescent="0.25">
      <c r="A612" t="s">
        <v>16450</v>
      </c>
      <c r="F612" s="380">
        <v>574.86</v>
      </c>
      <c r="G612" s="380">
        <v>25836.328700000002</v>
      </c>
      <c r="H612" s="380">
        <v>25684</v>
      </c>
      <c r="I612" s="380">
        <v>149</v>
      </c>
    </row>
    <row r="613" spans="1:9" x14ac:dyDescent="0.25">
      <c r="A613">
        <v>20040001</v>
      </c>
      <c r="B613" t="s">
        <v>0</v>
      </c>
      <c r="C613" t="s">
        <v>2545</v>
      </c>
      <c r="D613" t="s">
        <v>15702</v>
      </c>
      <c r="E613" t="s">
        <v>1370</v>
      </c>
      <c r="F613" s="380">
        <v>1291.98</v>
      </c>
      <c r="G613" s="380">
        <v>45125.198599999996</v>
      </c>
      <c r="H613" s="380">
        <v>24883</v>
      </c>
      <c r="I613" s="380">
        <v>55</v>
      </c>
    </row>
    <row r="614" spans="1:9" x14ac:dyDescent="0.25">
      <c r="A614">
        <v>20040001</v>
      </c>
      <c r="B614" t="s">
        <v>18</v>
      </c>
      <c r="C614" t="s">
        <v>4274</v>
      </c>
      <c r="D614" t="s">
        <v>4307</v>
      </c>
      <c r="E614" t="s">
        <v>275</v>
      </c>
      <c r="F614" s="380">
        <v>43.949999999999996</v>
      </c>
      <c r="G614" s="380">
        <v>1819.2720000000002</v>
      </c>
      <c r="H614" s="380">
        <v>1819</v>
      </c>
      <c r="I614" s="380">
        <v>0</v>
      </c>
    </row>
    <row r="615" spans="1:9" x14ac:dyDescent="0.25">
      <c r="A615">
        <v>20040001</v>
      </c>
      <c r="B615" t="s">
        <v>19</v>
      </c>
      <c r="C615" t="s">
        <v>4275</v>
      </c>
      <c r="D615" t="s">
        <v>4308</v>
      </c>
      <c r="E615" t="s">
        <v>4690</v>
      </c>
      <c r="F615" s="380">
        <v>25.640000000000004</v>
      </c>
      <c r="G615" s="380">
        <v>1153.8471</v>
      </c>
      <c r="H615" s="380">
        <v>1154</v>
      </c>
      <c r="I615" s="380">
        <v>0</v>
      </c>
    </row>
    <row r="616" spans="1:9" x14ac:dyDescent="0.25">
      <c r="A616">
        <v>20040001</v>
      </c>
      <c r="B616" t="s">
        <v>41</v>
      </c>
      <c r="C616" t="s">
        <v>4277</v>
      </c>
      <c r="D616" t="s">
        <v>4310</v>
      </c>
      <c r="E616" t="s">
        <v>275</v>
      </c>
      <c r="F616" s="380">
        <v>44.93</v>
      </c>
      <c r="G616" s="380">
        <v>1959.7308000000003</v>
      </c>
      <c r="H616" s="380">
        <v>1960</v>
      </c>
      <c r="I616" s="380">
        <v>0</v>
      </c>
    </row>
    <row r="617" spans="1:9" x14ac:dyDescent="0.25">
      <c r="A617">
        <v>20040001</v>
      </c>
      <c r="B617" t="s">
        <v>36</v>
      </c>
      <c r="C617" t="s">
        <v>4278</v>
      </c>
      <c r="D617" t="s">
        <v>4311</v>
      </c>
      <c r="E617" t="s">
        <v>275</v>
      </c>
      <c r="F617" s="380">
        <v>28.15</v>
      </c>
      <c r="G617" s="380">
        <v>1112.5943</v>
      </c>
      <c r="H617" s="380">
        <v>1113</v>
      </c>
      <c r="I617" s="380">
        <v>0</v>
      </c>
    </row>
    <row r="618" spans="1:9" x14ac:dyDescent="0.25">
      <c r="A618">
        <v>20040001</v>
      </c>
      <c r="B618" t="s">
        <v>21</v>
      </c>
      <c r="C618" t="s">
        <v>4404</v>
      </c>
      <c r="D618" t="s">
        <v>4435</v>
      </c>
      <c r="E618" t="s">
        <v>1370</v>
      </c>
      <c r="F618" s="380">
        <v>53.12</v>
      </c>
      <c r="G618" s="380">
        <v>1989.5499</v>
      </c>
      <c r="H618" s="380">
        <v>1990</v>
      </c>
      <c r="I618" s="380">
        <v>0</v>
      </c>
    </row>
    <row r="619" spans="1:9" x14ac:dyDescent="0.25">
      <c r="A619">
        <v>20040001</v>
      </c>
      <c r="B619" t="s">
        <v>40</v>
      </c>
      <c r="C619" t="s">
        <v>4405</v>
      </c>
      <c r="D619" t="s">
        <v>4436</v>
      </c>
      <c r="E619" t="s">
        <v>275</v>
      </c>
      <c r="F619" s="380">
        <v>24.220000000000002</v>
      </c>
      <c r="G619" s="380">
        <v>1175.4091000000001</v>
      </c>
      <c r="H619" s="380">
        <v>1175</v>
      </c>
      <c r="I619" s="380">
        <v>0</v>
      </c>
    </row>
    <row r="620" spans="1:9" x14ac:dyDescent="0.25">
      <c r="A620">
        <v>20040001</v>
      </c>
      <c r="B620" t="s">
        <v>25</v>
      </c>
      <c r="C620" t="s">
        <v>3279</v>
      </c>
      <c r="D620" t="s">
        <v>5006</v>
      </c>
      <c r="E620" t="s">
        <v>275</v>
      </c>
      <c r="F620" s="380">
        <v>90.050000000000011</v>
      </c>
      <c r="G620" s="380">
        <v>3388.1428000000001</v>
      </c>
      <c r="H620" s="380">
        <v>3388</v>
      </c>
      <c r="I620" s="380">
        <v>0</v>
      </c>
    </row>
    <row r="621" spans="1:9" x14ac:dyDescent="0.25">
      <c r="A621">
        <v>20040001</v>
      </c>
      <c r="B621" t="s">
        <v>27</v>
      </c>
      <c r="C621" t="s">
        <v>1575</v>
      </c>
      <c r="D621" t="s">
        <v>4559</v>
      </c>
      <c r="E621" t="s">
        <v>275</v>
      </c>
      <c r="F621" s="380">
        <v>54.78</v>
      </c>
      <c r="G621" s="380">
        <v>2372.7368000000001</v>
      </c>
      <c r="H621" s="380">
        <v>2373</v>
      </c>
      <c r="I621" s="380">
        <v>0</v>
      </c>
    </row>
    <row r="622" spans="1:9" x14ac:dyDescent="0.25">
      <c r="A622">
        <v>20040001</v>
      </c>
      <c r="B622" t="s">
        <v>11</v>
      </c>
      <c r="C622" t="s">
        <v>9604</v>
      </c>
      <c r="D622" t="s">
        <v>9623</v>
      </c>
      <c r="E622" t="s">
        <v>4690</v>
      </c>
      <c r="F622" s="380">
        <v>22.639999999999997</v>
      </c>
      <c r="G622" s="380">
        <v>1048.8273999999999</v>
      </c>
      <c r="H622" s="380">
        <v>1049</v>
      </c>
      <c r="I622" s="380">
        <v>0</v>
      </c>
    </row>
    <row r="623" spans="1:9" x14ac:dyDescent="0.25">
      <c r="A623">
        <v>20040001</v>
      </c>
      <c r="B623" t="s">
        <v>424</v>
      </c>
      <c r="C623" t="s">
        <v>12210</v>
      </c>
      <c r="D623" t="s">
        <v>12238</v>
      </c>
      <c r="E623" t="s">
        <v>1370</v>
      </c>
      <c r="F623" s="380">
        <v>31.259999999999998</v>
      </c>
      <c r="G623" s="380">
        <v>1419.9734999999996</v>
      </c>
      <c r="H623" s="380">
        <v>1420</v>
      </c>
      <c r="I623" s="380">
        <v>0</v>
      </c>
    </row>
    <row r="624" spans="1:9" x14ac:dyDescent="0.25">
      <c r="A624">
        <v>20040001</v>
      </c>
      <c r="B624" t="s">
        <v>2068</v>
      </c>
      <c r="C624" t="s">
        <v>12211</v>
      </c>
      <c r="D624" t="s">
        <v>12240</v>
      </c>
      <c r="E624" t="s">
        <v>1370</v>
      </c>
      <c r="F624" s="380">
        <v>14.18</v>
      </c>
      <c r="G624" s="380">
        <v>572.01299999999992</v>
      </c>
      <c r="H624" s="380">
        <v>572</v>
      </c>
      <c r="I624" s="380">
        <v>0</v>
      </c>
    </row>
    <row r="625" spans="1:9" x14ac:dyDescent="0.25">
      <c r="A625">
        <v>20040001</v>
      </c>
      <c r="B625" t="s">
        <v>131</v>
      </c>
      <c r="C625" t="s">
        <v>12735</v>
      </c>
      <c r="D625" t="s">
        <v>12782</v>
      </c>
      <c r="E625" t="s">
        <v>275</v>
      </c>
      <c r="F625" s="380">
        <v>12.52</v>
      </c>
      <c r="G625" s="380">
        <v>614.44830000000002</v>
      </c>
      <c r="H625" s="380">
        <v>614</v>
      </c>
      <c r="I625" s="380">
        <v>0</v>
      </c>
    </row>
    <row r="626" spans="1:9" x14ac:dyDescent="0.25">
      <c r="A626">
        <v>20040001</v>
      </c>
      <c r="B626" t="s">
        <v>763</v>
      </c>
      <c r="C626" t="s">
        <v>5707</v>
      </c>
      <c r="D626" t="s">
        <v>13416</v>
      </c>
      <c r="E626" t="s">
        <v>275</v>
      </c>
      <c r="F626" s="380">
        <v>12.89</v>
      </c>
      <c r="G626" s="380">
        <v>597.55460000000005</v>
      </c>
      <c r="H626" s="380">
        <v>598</v>
      </c>
      <c r="I626" s="380">
        <v>0</v>
      </c>
    </row>
    <row r="627" spans="1:9" x14ac:dyDescent="0.25">
      <c r="A627">
        <v>20040001</v>
      </c>
      <c r="B627" t="s">
        <v>957</v>
      </c>
      <c r="C627" t="s">
        <v>13708</v>
      </c>
      <c r="D627" t="s">
        <v>13729</v>
      </c>
      <c r="E627" t="s">
        <v>4690</v>
      </c>
      <c r="F627" s="380">
        <v>16.32</v>
      </c>
      <c r="G627" s="380">
        <v>704.91560000000004</v>
      </c>
      <c r="H627" s="380">
        <v>705</v>
      </c>
      <c r="I627" s="380">
        <v>0</v>
      </c>
    </row>
    <row r="628" spans="1:9" x14ac:dyDescent="0.25">
      <c r="A628">
        <v>20040001</v>
      </c>
      <c r="B628" t="s">
        <v>1346</v>
      </c>
      <c r="C628" t="s">
        <v>15510</v>
      </c>
      <c r="D628" t="s">
        <v>15564</v>
      </c>
      <c r="E628" t="s">
        <v>1370</v>
      </c>
      <c r="F628" s="380">
        <v>40.44</v>
      </c>
      <c r="G628" s="380">
        <v>1730.3093999999999</v>
      </c>
      <c r="H628" s="380">
        <v>1730</v>
      </c>
      <c r="I628" s="380">
        <v>0</v>
      </c>
    </row>
    <row r="629" spans="1:9" x14ac:dyDescent="0.25">
      <c r="A629">
        <v>20040001</v>
      </c>
      <c r="B629" t="s">
        <v>1750</v>
      </c>
      <c r="C629" t="s">
        <v>15847</v>
      </c>
      <c r="D629" t="s">
        <v>15869</v>
      </c>
      <c r="E629" t="s">
        <v>275</v>
      </c>
      <c r="F629" s="380">
        <v>69.800000000000011</v>
      </c>
      <c r="G629" s="380">
        <v>2680.8987000000002</v>
      </c>
      <c r="H629" s="380">
        <v>2681</v>
      </c>
      <c r="I629" s="380">
        <v>0</v>
      </c>
    </row>
    <row r="630" spans="1:9" x14ac:dyDescent="0.25">
      <c r="A630">
        <v>20040001</v>
      </c>
      <c r="B630" t="s">
        <v>2067</v>
      </c>
      <c r="C630" t="s">
        <v>438</v>
      </c>
      <c r="D630" t="s">
        <v>15870</v>
      </c>
      <c r="E630" t="s">
        <v>1370</v>
      </c>
      <c r="F630" s="380">
        <v>44.29</v>
      </c>
      <c r="G630" s="380">
        <v>1855.1620000000003</v>
      </c>
      <c r="H630" s="380">
        <v>1304</v>
      </c>
      <c r="I630" s="380">
        <v>0</v>
      </c>
    </row>
    <row r="631" spans="1:9" x14ac:dyDescent="0.25">
      <c r="A631">
        <v>20040001</v>
      </c>
      <c r="B631" t="s">
        <v>130</v>
      </c>
      <c r="C631" t="s">
        <v>12212</v>
      </c>
      <c r="D631" t="s">
        <v>12241</v>
      </c>
      <c r="E631" t="s">
        <v>1370</v>
      </c>
      <c r="F631" s="380">
        <v>28.000000000000004</v>
      </c>
      <c r="G631" s="380">
        <v>1417.4822999999999</v>
      </c>
      <c r="H631" s="380">
        <v>1417</v>
      </c>
      <c r="I631" s="380">
        <v>0</v>
      </c>
    </row>
    <row r="632" spans="1:9" x14ac:dyDescent="0.25">
      <c r="A632">
        <v>20040001</v>
      </c>
      <c r="B632" t="s">
        <v>2491</v>
      </c>
      <c r="C632" t="s">
        <v>15848</v>
      </c>
      <c r="D632" t="s">
        <v>15871</v>
      </c>
      <c r="E632" t="s">
        <v>275</v>
      </c>
      <c r="F632" s="380">
        <v>45.04</v>
      </c>
      <c r="G632" s="380">
        <v>1932.4493000000002</v>
      </c>
      <c r="H632" s="380">
        <v>1932</v>
      </c>
      <c r="I632" s="380">
        <v>0</v>
      </c>
    </row>
    <row r="633" spans="1:9" x14ac:dyDescent="0.25">
      <c r="A633">
        <v>20040001</v>
      </c>
      <c r="B633" t="s">
        <v>2594</v>
      </c>
      <c r="C633" t="s">
        <v>602</v>
      </c>
      <c r="D633" t="s">
        <v>16099</v>
      </c>
      <c r="E633" t="s">
        <v>4690</v>
      </c>
      <c r="F633" s="380">
        <v>24.4</v>
      </c>
      <c r="G633" s="380">
        <v>1044.8902</v>
      </c>
      <c r="H633" s="380">
        <v>1045</v>
      </c>
      <c r="I633" s="380">
        <v>0</v>
      </c>
    </row>
    <row r="634" spans="1:9" x14ac:dyDescent="0.25">
      <c r="A634">
        <v>20040001</v>
      </c>
      <c r="B634" t="s">
        <v>2801</v>
      </c>
      <c r="C634">
        <v>0</v>
      </c>
      <c r="D634">
        <v>0</v>
      </c>
      <c r="E634">
        <v>0</v>
      </c>
      <c r="F634" s="380">
        <v>5.65</v>
      </c>
      <c r="G634" s="380">
        <v>259.74540000000002</v>
      </c>
      <c r="H634" s="380">
        <v>260</v>
      </c>
      <c r="I634" s="380">
        <v>0</v>
      </c>
    </row>
    <row r="635" spans="1:9" x14ac:dyDescent="0.25">
      <c r="A635">
        <v>20040001</v>
      </c>
      <c r="B635" t="s">
        <v>2802</v>
      </c>
      <c r="C635">
        <v>0</v>
      </c>
      <c r="D635">
        <v>0</v>
      </c>
      <c r="E635">
        <v>0</v>
      </c>
      <c r="F635" s="380">
        <v>15.219999999999999</v>
      </c>
      <c r="G635" s="380">
        <v>607.9384</v>
      </c>
      <c r="H635" s="380">
        <v>608</v>
      </c>
      <c r="I635" s="380">
        <v>0</v>
      </c>
    </row>
    <row r="636" spans="1:9" x14ac:dyDescent="0.25">
      <c r="A636">
        <v>20040001</v>
      </c>
      <c r="B636" t="s">
        <v>1061</v>
      </c>
      <c r="C636" t="s">
        <v>5459</v>
      </c>
      <c r="D636" t="s">
        <v>14082</v>
      </c>
      <c r="E636" t="s">
        <v>1370</v>
      </c>
      <c r="F636" s="380">
        <v>89.31</v>
      </c>
      <c r="G636" s="380">
        <v>3496.2166000000002</v>
      </c>
      <c r="H636" s="380">
        <v>3496</v>
      </c>
      <c r="I636" s="380">
        <v>0</v>
      </c>
    </row>
    <row r="637" spans="1:9" x14ac:dyDescent="0.25">
      <c r="A637">
        <v>20040001</v>
      </c>
      <c r="B637" t="s">
        <v>2490</v>
      </c>
      <c r="C637" t="s">
        <v>15769</v>
      </c>
      <c r="D637" t="s">
        <v>16098</v>
      </c>
      <c r="E637" t="s">
        <v>11176</v>
      </c>
      <c r="F637" s="380">
        <v>17.869999999999997</v>
      </c>
      <c r="G637" s="380">
        <v>855.64490000000012</v>
      </c>
      <c r="H637" s="380">
        <v>856</v>
      </c>
      <c r="I637" s="380">
        <v>0</v>
      </c>
    </row>
    <row r="638" spans="1:9" x14ac:dyDescent="0.25">
      <c r="A638" t="s">
        <v>16451</v>
      </c>
      <c r="F638" s="380">
        <v>2146.6500000000005</v>
      </c>
      <c r="G638" s="380">
        <v>80934.951000000001</v>
      </c>
      <c r="H638" s="380">
        <v>60142</v>
      </c>
      <c r="I638" s="380">
        <v>55</v>
      </c>
    </row>
    <row r="639" spans="1:9" x14ac:dyDescent="0.25">
      <c r="A639">
        <v>20050001</v>
      </c>
      <c r="B639" t="s">
        <v>0</v>
      </c>
      <c r="C639" t="s">
        <v>5413</v>
      </c>
      <c r="D639" t="s">
        <v>5488</v>
      </c>
      <c r="E639" t="s">
        <v>274</v>
      </c>
      <c r="F639" s="380">
        <v>53.220000000000006</v>
      </c>
      <c r="G639" s="380">
        <v>1907.0275999999997</v>
      </c>
      <c r="H639" s="380">
        <v>1907</v>
      </c>
      <c r="I639" s="380">
        <v>0</v>
      </c>
    </row>
    <row r="640" spans="1:9" x14ac:dyDescent="0.25">
      <c r="A640">
        <v>20050001</v>
      </c>
      <c r="B640" t="s">
        <v>1</v>
      </c>
      <c r="C640" t="s">
        <v>5414</v>
      </c>
      <c r="D640" t="s">
        <v>5489</v>
      </c>
      <c r="E640" t="s">
        <v>281</v>
      </c>
      <c r="F640" s="380">
        <v>22.740000000000002</v>
      </c>
      <c r="G640" s="380">
        <v>853.89380000000006</v>
      </c>
      <c r="H640" s="380">
        <v>854</v>
      </c>
      <c r="I640" s="380">
        <v>0</v>
      </c>
    </row>
    <row r="641" spans="1:9" x14ac:dyDescent="0.25">
      <c r="A641">
        <v>20050001</v>
      </c>
      <c r="B641" t="s">
        <v>19</v>
      </c>
      <c r="C641" t="s">
        <v>5443</v>
      </c>
      <c r="D641" t="s">
        <v>5525</v>
      </c>
      <c r="E641" t="s">
        <v>275</v>
      </c>
      <c r="F641" s="380">
        <v>13.78</v>
      </c>
      <c r="G641" s="380">
        <v>592.09319999999991</v>
      </c>
      <c r="H641" s="380">
        <v>592</v>
      </c>
      <c r="I641" s="380">
        <v>0</v>
      </c>
    </row>
    <row r="642" spans="1:9" x14ac:dyDescent="0.25">
      <c r="A642">
        <v>20050001</v>
      </c>
      <c r="B642" t="s">
        <v>41</v>
      </c>
      <c r="C642" t="s">
        <v>5417</v>
      </c>
      <c r="D642" t="s">
        <v>5492</v>
      </c>
      <c r="E642" t="s">
        <v>275</v>
      </c>
      <c r="F642" s="380">
        <v>29.419999999999998</v>
      </c>
      <c r="G642" s="380">
        <v>1093.2016000000001</v>
      </c>
      <c r="H642" s="380">
        <v>1093</v>
      </c>
      <c r="I642" s="380">
        <v>0</v>
      </c>
    </row>
    <row r="643" spans="1:9" x14ac:dyDescent="0.25">
      <c r="A643">
        <v>20050001</v>
      </c>
      <c r="B643" t="s">
        <v>36</v>
      </c>
      <c r="C643" t="s">
        <v>5418</v>
      </c>
      <c r="D643" t="s">
        <v>5493</v>
      </c>
      <c r="E643" t="s">
        <v>274</v>
      </c>
      <c r="F643" s="380">
        <v>25.720000000000002</v>
      </c>
      <c r="G643" s="380">
        <v>1074.5890000000002</v>
      </c>
      <c r="H643" s="380">
        <v>1006</v>
      </c>
      <c r="I643" s="380">
        <v>69</v>
      </c>
    </row>
    <row r="644" spans="1:9" x14ac:dyDescent="0.25">
      <c r="A644">
        <v>20050001</v>
      </c>
      <c r="B644" t="s">
        <v>40</v>
      </c>
      <c r="C644" t="s">
        <v>5392</v>
      </c>
      <c r="D644" t="s">
        <v>5496</v>
      </c>
      <c r="E644" t="s">
        <v>274</v>
      </c>
      <c r="F644" s="380">
        <v>56.17</v>
      </c>
      <c r="G644" s="380">
        <v>2148.5770000000002</v>
      </c>
      <c r="H644" s="380">
        <v>2149</v>
      </c>
      <c r="I644" s="380">
        <v>0</v>
      </c>
    </row>
    <row r="645" spans="1:9" x14ac:dyDescent="0.25">
      <c r="A645">
        <v>20050001</v>
      </c>
      <c r="B645" t="s">
        <v>25</v>
      </c>
      <c r="C645" t="s">
        <v>5423</v>
      </c>
      <c r="D645" t="s">
        <v>5499</v>
      </c>
      <c r="E645" t="s">
        <v>275</v>
      </c>
      <c r="F645" s="380">
        <v>59.97999999999999</v>
      </c>
      <c r="G645" s="380">
        <v>2262.8811999999998</v>
      </c>
      <c r="H645" s="380">
        <v>2263</v>
      </c>
      <c r="I645" s="380">
        <v>0</v>
      </c>
    </row>
    <row r="646" spans="1:9" x14ac:dyDescent="0.25">
      <c r="A646">
        <v>20050001</v>
      </c>
      <c r="B646" t="s">
        <v>2</v>
      </c>
      <c r="C646" t="s">
        <v>5444</v>
      </c>
      <c r="D646" t="s">
        <v>5526</v>
      </c>
      <c r="E646" t="s">
        <v>5527</v>
      </c>
      <c r="F646" s="380">
        <v>152.5</v>
      </c>
      <c r="G646" s="380">
        <v>5435.9834000000001</v>
      </c>
      <c r="H646" s="380">
        <v>5436</v>
      </c>
      <c r="I646" s="380">
        <v>0</v>
      </c>
    </row>
    <row r="647" spans="1:9" x14ac:dyDescent="0.25">
      <c r="A647">
        <v>20050001</v>
      </c>
      <c r="B647" t="s">
        <v>4</v>
      </c>
      <c r="C647" t="s">
        <v>5755</v>
      </c>
      <c r="D647" t="s">
        <v>5833</v>
      </c>
      <c r="E647" t="s">
        <v>274</v>
      </c>
      <c r="F647" s="380">
        <v>14.500000000000002</v>
      </c>
      <c r="G647" s="380">
        <v>653.39940000000001</v>
      </c>
      <c r="H647" s="380">
        <v>653</v>
      </c>
      <c r="I647" s="380">
        <v>0</v>
      </c>
    </row>
    <row r="648" spans="1:9" x14ac:dyDescent="0.25">
      <c r="A648">
        <v>20050001</v>
      </c>
      <c r="B648" t="s">
        <v>38</v>
      </c>
      <c r="C648" t="s">
        <v>6996</v>
      </c>
      <c r="D648" t="s">
        <v>7020</v>
      </c>
      <c r="E648" t="s">
        <v>274</v>
      </c>
      <c r="F648" s="380">
        <v>19.399999999999999</v>
      </c>
      <c r="G648" s="380">
        <v>1262.896</v>
      </c>
      <c r="H648" s="380">
        <v>1263</v>
      </c>
      <c r="I648" s="380">
        <v>0</v>
      </c>
    </row>
    <row r="649" spans="1:9" x14ac:dyDescent="0.25">
      <c r="A649">
        <v>20050001</v>
      </c>
      <c r="B649" t="s">
        <v>6</v>
      </c>
      <c r="C649" t="s">
        <v>7741</v>
      </c>
      <c r="D649" t="s">
        <v>7783</v>
      </c>
      <c r="E649" t="s">
        <v>275</v>
      </c>
      <c r="F649" s="380">
        <v>39.299999999999997</v>
      </c>
      <c r="G649" s="380">
        <v>1380.4331999999999</v>
      </c>
      <c r="H649" s="380">
        <v>1380</v>
      </c>
      <c r="I649" s="380">
        <v>0</v>
      </c>
    </row>
    <row r="650" spans="1:9" x14ac:dyDescent="0.25">
      <c r="A650">
        <v>20050001</v>
      </c>
      <c r="B650" t="s">
        <v>30</v>
      </c>
      <c r="C650" t="s">
        <v>7742</v>
      </c>
      <c r="D650" t="s">
        <v>7784</v>
      </c>
      <c r="E650" t="s">
        <v>1284</v>
      </c>
      <c r="F650" s="380">
        <v>13.059999999999999</v>
      </c>
      <c r="G650" s="380">
        <v>624.49699999999996</v>
      </c>
      <c r="H650" s="380">
        <v>624</v>
      </c>
      <c r="I650" s="380">
        <v>0</v>
      </c>
    </row>
    <row r="651" spans="1:9" x14ac:dyDescent="0.25">
      <c r="A651">
        <v>20050001</v>
      </c>
      <c r="B651" t="s">
        <v>31</v>
      </c>
      <c r="C651" t="s">
        <v>7906</v>
      </c>
      <c r="D651" t="s">
        <v>7934</v>
      </c>
      <c r="E651" t="s">
        <v>274</v>
      </c>
      <c r="F651" s="380">
        <v>10.44</v>
      </c>
      <c r="G651" s="380">
        <v>445.00380000000001</v>
      </c>
      <c r="H651" s="380">
        <v>445</v>
      </c>
      <c r="I651" s="380">
        <v>0</v>
      </c>
    </row>
    <row r="652" spans="1:9" x14ac:dyDescent="0.25">
      <c r="A652">
        <v>20050001</v>
      </c>
      <c r="B652" t="s">
        <v>7</v>
      </c>
      <c r="C652" t="s">
        <v>8043</v>
      </c>
      <c r="D652" t="s">
        <v>8089</v>
      </c>
      <c r="E652" t="s">
        <v>276</v>
      </c>
      <c r="F652" s="380">
        <v>59.36</v>
      </c>
      <c r="G652" s="380">
        <v>2667.0426000000002</v>
      </c>
      <c r="H652" s="380">
        <v>2667</v>
      </c>
      <c r="I652" s="380">
        <v>0</v>
      </c>
    </row>
    <row r="653" spans="1:9" x14ac:dyDescent="0.25">
      <c r="A653">
        <v>20050001</v>
      </c>
      <c r="B653" t="s">
        <v>422</v>
      </c>
      <c r="C653" t="s">
        <v>8212</v>
      </c>
      <c r="D653" t="s">
        <v>8242</v>
      </c>
      <c r="E653" t="s">
        <v>276</v>
      </c>
      <c r="F653" s="380">
        <v>6.72</v>
      </c>
      <c r="G653" s="380">
        <v>317.1044</v>
      </c>
      <c r="H653" s="380">
        <v>317</v>
      </c>
      <c r="I653" s="380">
        <v>0</v>
      </c>
    </row>
    <row r="654" spans="1:9" x14ac:dyDescent="0.25">
      <c r="A654">
        <v>20050001</v>
      </c>
      <c r="B654" t="s">
        <v>33</v>
      </c>
      <c r="C654" t="s">
        <v>8792</v>
      </c>
      <c r="D654" t="s">
        <v>8845</v>
      </c>
      <c r="E654" t="s">
        <v>281</v>
      </c>
      <c r="F654" s="380">
        <v>19.02</v>
      </c>
      <c r="G654" s="380">
        <v>824.16060000000004</v>
      </c>
      <c r="H654" s="380">
        <v>824</v>
      </c>
      <c r="I654" s="380">
        <v>0</v>
      </c>
    </row>
    <row r="655" spans="1:9" x14ac:dyDescent="0.25">
      <c r="A655">
        <v>20050001</v>
      </c>
      <c r="B655" t="s">
        <v>12</v>
      </c>
      <c r="C655" t="s">
        <v>9980</v>
      </c>
      <c r="D655" t="s">
        <v>10007</v>
      </c>
      <c r="E655" t="s">
        <v>275</v>
      </c>
      <c r="F655" s="380">
        <v>25.94</v>
      </c>
      <c r="G655" s="380">
        <v>1215.5301999999999</v>
      </c>
      <c r="H655" s="380">
        <v>1216</v>
      </c>
      <c r="I655" s="380">
        <v>0</v>
      </c>
    </row>
    <row r="656" spans="1:9" x14ac:dyDescent="0.25">
      <c r="A656">
        <v>20050001</v>
      </c>
      <c r="B656" t="s">
        <v>13</v>
      </c>
      <c r="C656" t="s">
        <v>9981</v>
      </c>
      <c r="D656" t="s">
        <v>10008</v>
      </c>
      <c r="E656" t="s">
        <v>274</v>
      </c>
      <c r="F656" s="380">
        <v>17.96</v>
      </c>
      <c r="G656" s="380">
        <v>719.61019999999996</v>
      </c>
      <c r="H656" s="380">
        <v>720</v>
      </c>
      <c r="I656" s="380">
        <v>0</v>
      </c>
    </row>
    <row r="657" spans="1:9" x14ac:dyDescent="0.25">
      <c r="A657">
        <v>20050001</v>
      </c>
      <c r="B657" t="s">
        <v>1650</v>
      </c>
      <c r="C657" t="s">
        <v>10248</v>
      </c>
      <c r="D657" t="s">
        <v>10291</v>
      </c>
      <c r="E657" t="s">
        <v>281</v>
      </c>
      <c r="F657" s="380">
        <v>17.940000000000001</v>
      </c>
      <c r="G657" s="380">
        <v>845.62080000000003</v>
      </c>
      <c r="H657" s="380">
        <v>846</v>
      </c>
      <c r="I657" s="380">
        <v>0</v>
      </c>
    </row>
    <row r="658" spans="1:9" x14ac:dyDescent="0.25">
      <c r="A658">
        <v>20050001</v>
      </c>
      <c r="B658" t="s">
        <v>129</v>
      </c>
      <c r="C658" t="s">
        <v>11778</v>
      </c>
      <c r="D658" t="s">
        <v>11817</v>
      </c>
      <c r="E658" t="s">
        <v>275</v>
      </c>
      <c r="F658" s="380">
        <v>65.959999999999994</v>
      </c>
      <c r="G658" s="380">
        <v>2709.1037999999999</v>
      </c>
      <c r="H658" s="380">
        <v>2709</v>
      </c>
      <c r="I658" s="380">
        <v>0</v>
      </c>
    </row>
    <row r="659" spans="1:9" x14ac:dyDescent="0.25">
      <c r="A659">
        <v>20050001</v>
      </c>
      <c r="B659" t="s">
        <v>424</v>
      </c>
      <c r="C659" t="s">
        <v>7767</v>
      </c>
      <c r="D659" t="s">
        <v>12087</v>
      </c>
      <c r="E659" t="s">
        <v>281</v>
      </c>
      <c r="F659" s="380">
        <v>25.98</v>
      </c>
      <c r="G659" s="380">
        <v>1244.6941999999999</v>
      </c>
      <c r="H659" s="380">
        <v>1245</v>
      </c>
      <c r="I659" s="380">
        <v>0</v>
      </c>
    </row>
    <row r="660" spans="1:9" x14ac:dyDescent="0.25">
      <c r="A660">
        <v>20050001</v>
      </c>
      <c r="B660" t="s">
        <v>2068</v>
      </c>
      <c r="C660" t="s">
        <v>13511</v>
      </c>
      <c r="D660" t="s">
        <v>13540</v>
      </c>
      <c r="E660" t="s">
        <v>274</v>
      </c>
      <c r="F660" s="380">
        <v>24.159999999999997</v>
      </c>
      <c r="G660" s="380">
        <v>974.14459999999985</v>
      </c>
      <c r="H660" s="380">
        <v>974</v>
      </c>
      <c r="I660" s="380">
        <v>0</v>
      </c>
    </row>
    <row r="661" spans="1:9" x14ac:dyDescent="0.25">
      <c r="A661">
        <v>20050001</v>
      </c>
      <c r="B661" t="s">
        <v>760</v>
      </c>
      <c r="C661" t="s">
        <v>678</v>
      </c>
      <c r="D661" t="s">
        <v>14992</v>
      </c>
      <c r="E661" t="s">
        <v>281</v>
      </c>
      <c r="F661" s="380">
        <v>26.56</v>
      </c>
      <c r="G661" s="380">
        <v>989.43379999999991</v>
      </c>
      <c r="H661" s="380">
        <v>989</v>
      </c>
      <c r="I661" s="380">
        <v>0</v>
      </c>
    </row>
    <row r="662" spans="1:9" x14ac:dyDescent="0.25">
      <c r="A662">
        <v>20050001</v>
      </c>
      <c r="B662" t="s">
        <v>762</v>
      </c>
      <c r="C662" t="s">
        <v>15769</v>
      </c>
      <c r="D662" t="s">
        <v>15789</v>
      </c>
      <c r="E662" t="s">
        <v>281</v>
      </c>
      <c r="F662" s="380">
        <v>28.8</v>
      </c>
      <c r="G662" s="380">
        <v>1051.5738000000001</v>
      </c>
      <c r="H662" s="380">
        <v>1052</v>
      </c>
      <c r="I662" s="380">
        <v>0</v>
      </c>
    </row>
    <row r="663" spans="1:9" x14ac:dyDescent="0.25">
      <c r="A663">
        <v>20050001</v>
      </c>
      <c r="B663" t="s">
        <v>130</v>
      </c>
      <c r="C663" t="s">
        <v>5723</v>
      </c>
      <c r="D663" t="s">
        <v>13864</v>
      </c>
      <c r="E663" t="s">
        <v>275</v>
      </c>
      <c r="F663" s="380">
        <v>37.1</v>
      </c>
      <c r="G663" s="380">
        <v>1666.0239999999999</v>
      </c>
      <c r="H663" s="380">
        <v>1666</v>
      </c>
      <c r="I663" s="380">
        <v>0</v>
      </c>
    </row>
    <row r="664" spans="1:9" x14ac:dyDescent="0.25">
      <c r="A664">
        <v>20050001</v>
      </c>
      <c r="B664" t="s">
        <v>10</v>
      </c>
      <c r="C664" t="s">
        <v>9103</v>
      </c>
      <c r="D664" t="s">
        <v>9141</v>
      </c>
      <c r="E664" t="s">
        <v>281</v>
      </c>
      <c r="F664" s="380">
        <v>20.379999999999995</v>
      </c>
      <c r="G664" s="380">
        <v>774.56219999999996</v>
      </c>
      <c r="H664" s="380">
        <v>775</v>
      </c>
      <c r="I664" s="380">
        <v>0</v>
      </c>
    </row>
    <row r="665" spans="1:9" x14ac:dyDescent="0.25">
      <c r="A665">
        <v>20050001</v>
      </c>
      <c r="B665" t="s">
        <v>426</v>
      </c>
      <c r="C665" t="s">
        <v>14048</v>
      </c>
      <c r="D665" t="s">
        <v>14084</v>
      </c>
      <c r="E665" t="s">
        <v>281</v>
      </c>
      <c r="F665" s="380">
        <v>21.24</v>
      </c>
      <c r="G665" s="380">
        <v>862.03959999999995</v>
      </c>
      <c r="H665" s="380">
        <v>862</v>
      </c>
      <c r="I665" s="380">
        <v>0</v>
      </c>
    </row>
    <row r="666" spans="1:9" x14ac:dyDescent="0.25">
      <c r="A666">
        <v>20050001</v>
      </c>
      <c r="B666" t="s">
        <v>425</v>
      </c>
      <c r="C666" t="s">
        <v>559</v>
      </c>
      <c r="D666" t="s">
        <v>13292</v>
      </c>
      <c r="E666" t="s">
        <v>281</v>
      </c>
      <c r="F666" s="380">
        <v>46.84</v>
      </c>
      <c r="G666" s="380">
        <v>1960.7135999999998</v>
      </c>
      <c r="H666" s="380">
        <v>1961</v>
      </c>
      <c r="I666" s="380">
        <v>0</v>
      </c>
    </row>
    <row r="667" spans="1:9" x14ac:dyDescent="0.25">
      <c r="A667">
        <v>20050001</v>
      </c>
      <c r="B667" t="s">
        <v>427</v>
      </c>
      <c r="C667" t="s">
        <v>13581</v>
      </c>
      <c r="D667" t="s">
        <v>14993</v>
      </c>
      <c r="E667" t="s">
        <v>274</v>
      </c>
      <c r="F667" s="380">
        <v>45.580000000000005</v>
      </c>
      <c r="G667" s="380">
        <v>1923.7295999999999</v>
      </c>
      <c r="H667" s="380">
        <v>1924</v>
      </c>
      <c r="I667" s="380">
        <v>0</v>
      </c>
    </row>
    <row r="668" spans="1:9" x14ac:dyDescent="0.25">
      <c r="A668" t="s">
        <v>16452</v>
      </c>
      <c r="F668" s="380">
        <v>999.7700000000001</v>
      </c>
      <c r="G668" s="380">
        <v>40479.564199999993</v>
      </c>
      <c r="H668" s="380">
        <v>40412</v>
      </c>
      <c r="I668" s="380">
        <v>69</v>
      </c>
    </row>
    <row r="669" spans="1:9" x14ac:dyDescent="0.25">
      <c r="A669">
        <v>20050003</v>
      </c>
      <c r="B669" t="s">
        <v>17</v>
      </c>
      <c r="C669" t="s">
        <v>5195</v>
      </c>
      <c r="D669" t="s">
        <v>5233</v>
      </c>
      <c r="E669" t="s">
        <v>274</v>
      </c>
      <c r="F669" s="380">
        <v>36.5</v>
      </c>
      <c r="G669" s="380">
        <v>1572.578</v>
      </c>
      <c r="H669" s="380">
        <v>450</v>
      </c>
      <c r="I669" s="380">
        <v>1123.0700000000215</v>
      </c>
    </row>
    <row r="670" spans="1:9" x14ac:dyDescent="0.25">
      <c r="A670">
        <v>20050003</v>
      </c>
      <c r="B670" t="s">
        <v>41</v>
      </c>
      <c r="C670" t="s">
        <v>5997</v>
      </c>
      <c r="D670" t="s">
        <v>6019</v>
      </c>
      <c r="E670" t="s">
        <v>1380</v>
      </c>
      <c r="F670" s="380">
        <v>27.6</v>
      </c>
      <c r="G670" s="380">
        <v>1050.8184000000001</v>
      </c>
      <c r="H670" s="380">
        <v>1051</v>
      </c>
      <c r="I670" s="380">
        <v>0</v>
      </c>
    </row>
    <row r="671" spans="1:9" x14ac:dyDescent="0.25">
      <c r="A671">
        <v>20050003</v>
      </c>
      <c r="B671" t="s">
        <v>40</v>
      </c>
      <c r="C671" t="s">
        <v>8646</v>
      </c>
      <c r="D671" t="s">
        <v>7668</v>
      </c>
      <c r="E671" t="s">
        <v>1380</v>
      </c>
      <c r="F671" s="380">
        <v>63.52000000000001</v>
      </c>
      <c r="G671" s="380">
        <v>2402.7754</v>
      </c>
      <c r="H671" s="380">
        <v>2403</v>
      </c>
      <c r="I671" s="380">
        <v>0</v>
      </c>
    </row>
    <row r="672" spans="1:9" x14ac:dyDescent="0.25">
      <c r="A672">
        <v>20050003</v>
      </c>
      <c r="B672" t="s">
        <v>24</v>
      </c>
      <c r="C672" t="s">
        <v>8729</v>
      </c>
      <c r="D672" t="s">
        <v>4429</v>
      </c>
      <c r="E672" t="s">
        <v>1284</v>
      </c>
      <c r="F672" s="380">
        <v>19.839999999999996</v>
      </c>
      <c r="G672" s="380">
        <v>883.37819999999999</v>
      </c>
      <c r="H672" s="380">
        <v>883</v>
      </c>
      <c r="I672" s="380">
        <v>0</v>
      </c>
    </row>
    <row r="673" spans="1:9" x14ac:dyDescent="0.25">
      <c r="A673">
        <v>20050003</v>
      </c>
      <c r="B673" t="s">
        <v>25</v>
      </c>
      <c r="C673" t="s">
        <v>821</v>
      </c>
      <c r="D673" t="s">
        <v>6028</v>
      </c>
      <c r="E673" t="s">
        <v>1380</v>
      </c>
      <c r="F673" s="380">
        <v>2.62</v>
      </c>
      <c r="G673" s="380">
        <v>102.3896</v>
      </c>
      <c r="H673" s="380">
        <v>102</v>
      </c>
      <c r="I673" s="380">
        <v>0</v>
      </c>
    </row>
    <row r="674" spans="1:9" x14ac:dyDescent="0.25">
      <c r="A674">
        <v>20050003</v>
      </c>
      <c r="B674" t="s">
        <v>26</v>
      </c>
      <c r="C674" t="s">
        <v>10104</v>
      </c>
      <c r="D674" t="s">
        <v>10146</v>
      </c>
      <c r="E674" t="s">
        <v>278</v>
      </c>
      <c r="F674" s="380">
        <v>155.76</v>
      </c>
      <c r="G674" s="380">
        <v>6049.4232000000002</v>
      </c>
      <c r="H674" s="380">
        <v>6049</v>
      </c>
      <c r="I674" s="380">
        <v>0</v>
      </c>
    </row>
    <row r="675" spans="1:9" x14ac:dyDescent="0.25">
      <c r="A675">
        <v>20050003</v>
      </c>
      <c r="B675" t="s">
        <v>27</v>
      </c>
      <c r="C675" t="s">
        <v>5196</v>
      </c>
      <c r="D675" t="s">
        <v>9683</v>
      </c>
      <c r="E675" t="s">
        <v>1380</v>
      </c>
      <c r="F675" s="380">
        <v>42.660000000000004</v>
      </c>
      <c r="G675" s="380">
        <v>1665.6063999999997</v>
      </c>
      <c r="H675" s="380">
        <v>1666</v>
      </c>
      <c r="I675" s="380">
        <v>0</v>
      </c>
    </row>
    <row r="676" spans="1:9" x14ac:dyDescent="0.25">
      <c r="A676">
        <v>20050003</v>
      </c>
      <c r="B676" t="s">
        <v>2</v>
      </c>
      <c r="C676" t="s">
        <v>10957</v>
      </c>
      <c r="D676" t="s">
        <v>10997</v>
      </c>
      <c r="E676" t="s">
        <v>11027</v>
      </c>
      <c r="F676" s="380">
        <v>26.28</v>
      </c>
      <c r="G676" s="380">
        <v>1168.3430000000001</v>
      </c>
      <c r="H676" s="380">
        <v>1168</v>
      </c>
      <c r="I676" s="380">
        <v>0</v>
      </c>
    </row>
    <row r="677" spans="1:9" x14ac:dyDescent="0.25">
      <c r="A677">
        <v>20050003</v>
      </c>
      <c r="B677" t="s">
        <v>3</v>
      </c>
      <c r="C677" t="s">
        <v>9982</v>
      </c>
      <c r="D677" t="s">
        <v>10009</v>
      </c>
      <c r="E677" t="s">
        <v>1380</v>
      </c>
      <c r="F677" s="380">
        <v>41.940000000000005</v>
      </c>
      <c r="G677" s="380">
        <v>1650.1359999999997</v>
      </c>
      <c r="H677" s="380">
        <v>1650</v>
      </c>
      <c r="I677" s="380">
        <v>0</v>
      </c>
    </row>
    <row r="678" spans="1:9" x14ac:dyDescent="0.25">
      <c r="A678">
        <v>20050003</v>
      </c>
      <c r="B678" t="s">
        <v>4</v>
      </c>
      <c r="C678" t="s">
        <v>8156</v>
      </c>
      <c r="D678" t="s">
        <v>12441</v>
      </c>
      <c r="E678" t="s">
        <v>1380</v>
      </c>
      <c r="F678" s="380">
        <v>50.039999999999992</v>
      </c>
      <c r="G678" s="380">
        <v>2017.7350000000001</v>
      </c>
      <c r="H678" s="380">
        <v>2018</v>
      </c>
      <c r="I678" s="380">
        <v>0</v>
      </c>
    </row>
    <row r="679" spans="1:9" x14ac:dyDescent="0.25">
      <c r="A679">
        <v>20050003</v>
      </c>
      <c r="B679" t="s">
        <v>38</v>
      </c>
      <c r="C679" t="s">
        <v>13010</v>
      </c>
      <c r="D679" t="s">
        <v>13026</v>
      </c>
      <c r="E679" t="s">
        <v>275</v>
      </c>
      <c r="F679" s="380">
        <v>20.88</v>
      </c>
      <c r="G679" s="380">
        <v>846.43740000000014</v>
      </c>
      <c r="H679" s="380">
        <v>846</v>
      </c>
      <c r="I679" s="380">
        <v>0</v>
      </c>
    </row>
    <row r="680" spans="1:9" x14ac:dyDescent="0.25">
      <c r="A680">
        <v>20050003</v>
      </c>
      <c r="B680" t="s">
        <v>29</v>
      </c>
      <c r="C680" t="s">
        <v>5637</v>
      </c>
      <c r="D680" t="s">
        <v>8245</v>
      </c>
      <c r="E680" t="s">
        <v>1380</v>
      </c>
      <c r="F680" s="380">
        <v>43.22</v>
      </c>
      <c r="G680" s="380">
        <v>1738.0335999999998</v>
      </c>
      <c r="H680" s="380">
        <v>1738</v>
      </c>
      <c r="I680" s="380">
        <v>0</v>
      </c>
    </row>
    <row r="681" spans="1:9" x14ac:dyDescent="0.25">
      <c r="A681">
        <v>20050003</v>
      </c>
      <c r="B681" t="s">
        <v>39</v>
      </c>
      <c r="C681" t="s">
        <v>9380</v>
      </c>
      <c r="D681" t="s">
        <v>13086</v>
      </c>
      <c r="E681" t="s">
        <v>274</v>
      </c>
      <c r="F681" s="380">
        <v>271.49</v>
      </c>
      <c r="G681" s="380">
        <v>11047.207200000003</v>
      </c>
      <c r="H681" s="380">
        <v>11047</v>
      </c>
      <c r="I681" s="380">
        <v>0</v>
      </c>
    </row>
    <row r="682" spans="1:9" x14ac:dyDescent="0.25">
      <c r="A682">
        <v>20050003</v>
      </c>
      <c r="B682" t="s">
        <v>30</v>
      </c>
      <c r="C682" t="s">
        <v>13797</v>
      </c>
      <c r="D682" t="s">
        <v>6029</v>
      </c>
      <c r="E682" t="s">
        <v>274</v>
      </c>
      <c r="F682" s="380">
        <v>19.36</v>
      </c>
      <c r="G682" s="380">
        <v>820.72959999999989</v>
      </c>
      <c r="H682" s="380">
        <v>821</v>
      </c>
      <c r="I682" s="380">
        <v>0</v>
      </c>
    </row>
    <row r="683" spans="1:9" x14ac:dyDescent="0.25">
      <c r="A683">
        <v>20050003</v>
      </c>
      <c r="B683" t="s">
        <v>422</v>
      </c>
      <c r="C683" t="s">
        <v>9386</v>
      </c>
      <c r="D683" t="s">
        <v>9436</v>
      </c>
      <c r="E683" t="s">
        <v>1380</v>
      </c>
      <c r="F683" s="380">
        <v>24.18</v>
      </c>
      <c r="G683" s="380">
        <v>1030.2116000000001</v>
      </c>
      <c r="H683" s="380">
        <v>1030</v>
      </c>
      <c r="I683" s="380">
        <v>0</v>
      </c>
    </row>
    <row r="684" spans="1:9" x14ac:dyDescent="0.25">
      <c r="A684">
        <v>20050003</v>
      </c>
      <c r="B684" t="s">
        <v>8</v>
      </c>
      <c r="C684" t="s">
        <v>939</v>
      </c>
      <c r="D684" t="s">
        <v>13967</v>
      </c>
      <c r="E684" t="s">
        <v>275</v>
      </c>
      <c r="F684" s="380">
        <v>13.2</v>
      </c>
      <c r="G684" s="380">
        <v>549.38959999999997</v>
      </c>
      <c r="H684" s="380">
        <v>549</v>
      </c>
      <c r="I684" s="380">
        <v>0</v>
      </c>
    </row>
    <row r="685" spans="1:9" x14ac:dyDescent="0.25">
      <c r="A685">
        <v>20050003</v>
      </c>
      <c r="B685" t="s">
        <v>32</v>
      </c>
      <c r="C685" t="s">
        <v>9641</v>
      </c>
      <c r="D685" t="s">
        <v>14085</v>
      </c>
      <c r="E685" t="s">
        <v>1284</v>
      </c>
      <c r="F685" s="380">
        <v>38.120000000000005</v>
      </c>
      <c r="G685" s="380">
        <v>1508.8982000000001</v>
      </c>
      <c r="H685" s="380">
        <v>1509</v>
      </c>
      <c r="I685" s="380">
        <v>0</v>
      </c>
    </row>
    <row r="686" spans="1:9" x14ac:dyDescent="0.25">
      <c r="A686">
        <v>20050003</v>
      </c>
      <c r="B686" t="s">
        <v>33</v>
      </c>
      <c r="C686" t="s">
        <v>6314</v>
      </c>
      <c r="D686" t="s">
        <v>14168</v>
      </c>
      <c r="E686" t="s">
        <v>5502</v>
      </c>
      <c r="F686" s="380">
        <v>65.739999999999995</v>
      </c>
      <c r="G686" s="380">
        <v>2757.4411999999998</v>
      </c>
      <c r="H686" s="380">
        <v>2757</v>
      </c>
      <c r="I686" s="380">
        <v>0</v>
      </c>
    </row>
    <row r="687" spans="1:9" x14ac:dyDescent="0.25">
      <c r="A687">
        <v>20050003</v>
      </c>
      <c r="B687" t="s">
        <v>9</v>
      </c>
      <c r="C687" t="s">
        <v>10682</v>
      </c>
      <c r="D687" t="s">
        <v>14994</v>
      </c>
      <c r="E687" t="s">
        <v>5245</v>
      </c>
      <c r="F687" s="380">
        <v>17.54</v>
      </c>
      <c r="G687" s="380">
        <v>752.76380000000006</v>
      </c>
      <c r="H687" s="380">
        <v>753</v>
      </c>
      <c r="I687" s="380">
        <v>0</v>
      </c>
    </row>
    <row r="688" spans="1:9" x14ac:dyDescent="0.25">
      <c r="A688">
        <v>20050003</v>
      </c>
      <c r="B688" t="s">
        <v>34</v>
      </c>
      <c r="C688" t="s">
        <v>15167</v>
      </c>
      <c r="D688" t="s">
        <v>15205</v>
      </c>
      <c r="E688" t="s">
        <v>274</v>
      </c>
      <c r="F688" s="380">
        <v>64.94</v>
      </c>
      <c r="G688" s="380">
        <v>2503.8946000000001</v>
      </c>
      <c r="H688" s="380">
        <v>2504</v>
      </c>
      <c r="I688" s="380">
        <v>0</v>
      </c>
    </row>
    <row r="689" spans="1:9" x14ac:dyDescent="0.25">
      <c r="A689">
        <v>20050003</v>
      </c>
      <c r="B689" t="s">
        <v>11</v>
      </c>
      <c r="C689" t="s">
        <v>11313</v>
      </c>
      <c r="D689" t="s">
        <v>15566</v>
      </c>
      <c r="E689" t="s">
        <v>1380</v>
      </c>
      <c r="F689" s="380">
        <v>51.120000000000005</v>
      </c>
      <c r="G689" s="380">
        <v>1968.7315999999998</v>
      </c>
      <c r="H689" s="380">
        <v>1969</v>
      </c>
      <c r="I689" s="380">
        <v>0</v>
      </c>
    </row>
    <row r="690" spans="1:9" x14ac:dyDescent="0.25">
      <c r="A690">
        <v>20050003</v>
      </c>
      <c r="B690" t="s">
        <v>13</v>
      </c>
      <c r="C690" t="s">
        <v>10658</v>
      </c>
      <c r="D690" t="s">
        <v>15568</v>
      </c>
      <c r="E690" t="s">
        <v>275</v>
      </c>
      <c r="F690" s="380">
        <v>30.360000000000003</v>
      </c>
      <c r="G690" s="380">
        <v>1201.9089999999999</v>
      </c>
      <c r="H690" s="380">
        <v>1202</v>
      </c>
      <c r="I690" s="380">
        <v>0</v>
      </c>
    </row>
    <row r="691" spans="1:9" x14ac:dyDescent="0.25">
      <c r="A691">
        <v>20050003</v>
      </c>
      <c r="B691" t="s">
        <v>35</v>
      </c>
      <c r="C691" t="s">
        <v>6792</v>
      </c>
      <c r="D691" t="s">
        <v>6817</v>
      </c>
      <c r="E691" t="s">
        <v>1284</v>
      </c>
      <c r="F691" s="380">
        <v>44.58</v>
      </c>
      <c r="G691" s="380">
        <v>2032.8111999999999</v>
      </c>
      <c r="H691" s="380">
        <v>2033</v>
      </c>
      <c r="I691" s="380">
        <v>0</v>
      </c>
    </row>
    <row r="692" spans="1:9" x14ac:dyDescent="0.25">
      <c r="A692">
        <v>20050003</v>
      </c>
      <c r="B692" t="s">
        <v>14</v>
      </c>
      <c r="C692" t="s">
        <v>11773</v>
      </c>
      <c r="D692" t="s">
        <v>15569</v>
      </c>
      <c r="E692" t="s">
        <v>1380</v>
      </c>
      <c r="F692" s="380">
        <v>53.36</v>
      </c>
      <c r="G692" s="380">
        <v>1974.4343999999996</v>
      </c>
      <c r="H692" s="380">
        <v>1974</v>
      </c>
      <c r="I692" s="380">
        <v>0</v>
      </c>
    </row>
    <row r="693" spans="1:9" x14ac:dyDescent="0.25">
      <c r="A693">
        <v>20050003</v>
      </c>
      <c r="B693" t="s">
        <v>1650</v>
      </c>
      <c r="C693" t="s">
        <v>5425</v>
      </c>
      <c r="D693" t="s">
        <v>5501</v>
      </c>
      <c r="E693" t="s">
        <v>5502</v>
      </c>
      <c r="F693" s="380">
        <v>75.62</v>
      </c>
      <c r="G693" s="380">
        <v>3080.1238000000003</v>
      </c>
      <c r="H693" s="380">
        <v>3080</v>
      </c>
      <c r="I693" s="380">
        <v>0</v>
      </c>
    </row>
    <row r="694" spans="1:9" x14ac:dyDescent="0.25">
      <c r="A694">
        <v>20050003</v>
      </c>
      <c r="B694" t="s">
        <v>15</v>
      </c>
      <c r="C694" t="s">
        <v>8545</v>
      </c>
      <c r="D694" t="s">
        <v>15570</v>
      </c>
      <c r="E694" t="s">
        <v>1380</v>
      </c>
      <c r="F694" s="380">
        <v>28.16</v>
      </c>
      <c r="G694" s="380">
        <v>1117.0453999999997</v>
      </c>
      <c r="H694" s="380">
        <v>1117</v>
      </c>
      <c r="I694" s="380">
        <v>0</v>
      </c>
    </row>
    <row r="695" spans="1:9" x14ac:dyDescent="0.25">
      <c r="A695">
        <v>20050003</v>
      </c>
      <c r="B695" t="s">
        <v>16</v>
      </c>
      <c r="C695" t="s">
        <v>15513</v>
      </c>
      <c r="D695" t="s">
        <v>15571</v>
      </c>
      <c r="E695" t="s">
        <v>1380</v>
      </c>
      <c r="F695" s="380">
        <v>27.4</v>
      </c>
      <c r="G695" s="380">
        <v>1081.3252</v>
      </c>
      <c r="H695" s="380">
        <v>1081</v>
      </c>
      <c r="I695" s="380">
        <v>0</v>
      </c>
    </row>
    <row r="696" spans="1:9" x14ac:dyDescent="0.25">
      <c r="A696">
        <v>20050003</v>
      </c>
      <c r="B696" t="s">
        <v>424</v>
      </c>
      <c r="C696" t="s">
        <v>13000</v>
      </c>
      <c r="D696" t="s">
        <v>15572</v>
      </c>
      <c r="E696" t="s">
        <v>275</v>
      </c>
      <c r="F696" s="380">
        <v>28.599999999999998</v>
      </c>
      <c r="G696" s="380">
        <v>1181.2593999999999</v>
      </c>
      <c r="H696" s="380">
        <v>1181</v>
      </c>
      <c r="I696" s="380">
        <v>0</v>
      </c>
    </row>
    <row r="697" spans="1:9" x14ac:dyDescent="0.25">
      <c r="A697">
        <v>20050003</v>
      </c>
      <c r="B697" t="s">
        <v>131</v>
      </c>
      <c r="C697" t="s">
        <v>15849</v>
      </c>
      <c r="D697" t="s">
        <v>15872</v>
      </c>
      <c r="E697" t="s">
        <v>5245</v>
      </c>
      <c r="F697" s="380">
        <v>49.940000000000005</v>
      </c>
      <c r="G697" s="380">
        <v>1997.4766</v>
      </c>
      <c r="H697" s="380">
        <v>1997</v>
      </c>
      <c r="I697" s="380">
        <v>0</v>
      </c>
    </row>
    <row r="698" spans="1:9" x14ac:dyDescent="0.25">
      <c r="A698">
        <v>20050003</v>
      </c>
      <c r="B698" t="s">
        <v>760</v>
      </c>
      <c r="C698" t="s">
        <v>15917</v>
      </c>
      <c r="D698" t="s">
        <v>15929</v>
      </c>
      <c r="E698" t="s">
        <v>1380</v>
      </c>
      <c r="F698" s="380">
        <v>41.14</v>
      </c>
      <c r="G698" s="380">
        <v>1499.6242</v>
      </c>
      <c r="H698" s="380">
        <v>1500</v>
      </c>
      <c r="I698" s="380">
        <v>0</v>
      </c>
    </row>
    <row r="699" spans="1:9" x14ac:dyDescent="0.25">
      <c r="A699">
        <v>20050003</v>
      </c>
      <c r="B699" t="s">
        <v>761</v>
      </c>
      <c r="C699" t="s">
        <v>15182</v>
      </c>
      <c r="D699" t="s">
        <v>15930</v>
      </c>
      <c r="E699" t="s">
        <v>274</v>
      </c>
      <c r="F699" s="380">
        <v>54.220000000000006</v>
      </c>
      <c r="G699" s="380">
        <v>2094.5538000000001</v>
      </c>
      <c r="H699" s="380">
        <v>2095</v>
      </c>
      <c r="I699" s="380">
        <v>0</v>
      </c>
    </row>
    <row r="700" spans="1:9" x14ac:dyDescent="0.25">
      <c r="A700">
        <v>20050003</v>
      </c>
      <c r="B700" t="s">
        <v>762</v>
      </c>
      <c r="C700" t="s">
        <v>5615</v>
      </c>
      <c r="D700" t="s">
        <v>6915</v>
      </c>
      <c r="E700" t="s">
        <v>1380</v>
      </c>
      <c r="F700" s="380">
        <v>64.279999999999987</v>
      </c>
      <c r="G700" s="380">
        <v>2497.8624</v>
      </c>
      <c r="H700" s="380">
        <v>2498</v>
      </c>
      <c r="I700" s="380">
        <v>0</v>
      </c>
    </row>
    <row r="701" spans="1:9" x14ac:dyDescent="0.25">
      <c r="A701">
        <v>20050003</v>
      </c>
      <c r="B701" t="s">
        <v>763</v>
      </c>
      <c r="C701" t="s">
        <v>16153</v>
      </c>
      <c r="D701" t="s">
        <v>16171</v>
      </c>
      <c r="E701" t="s">
        <v>4438</v>
      </c>
      <c r="F701" s="380">
        <v>67.100000000000009</v>
      </c>
      <c r="G701" s="380">
        <v>2536.7918</v>
      </c>
      <c r="H701" s="380">
        <v>2537</v>
      </c>
      <c r="I701" s="380">
        <v>0</v>
      </c>
    </row>
    <row r="702" spans="1:9" x14ac:dyDescent="0.25">
      <c r="A702">
        <v>20050003</v>
      </c>
      <c r="B702" t="s">
        <v>130</v>
      </c>
      <c r="C702" t="s">
        <v>15770</v>
      </c>
      <c r="D702" t="s">
        <v>10448</v>
      </c>
      <c r="E702" t="s">
        <v>5245</v>
      </c>
      <c r="F702" s="380">
        <v>38.9</v>
      </c>
      <c r="G702" s="380">
        <v>1714.2172</v>
      </c>
      <c r="H702" s="380">
        <v>1714</v>
      </c>
      <c r="I702" s="380">
        <v>0</v>
      </c>
    </row>
    <row r="703" spans="1:9" x14ac:dyDescent="0.25">
      <c r="A703">
        <v>20050003</v>
      </c>
      <c r="B703" t="s">
        <v>10</v>
      </c>
      <c r="C703" t="s">
        <v>15511</v>
      </c>
      <c r="D703" t="s">
        <v>15565</v>
      </c>
      <c r="E703" t="s">
        <v>1380</v>
      </c>
      <c r="F703" s="380">
        <v>1.6</v>
      </c>
      <c r="G703" s="380">
        <v>59.616</v>
      </c>
      <c r="H703" s="380">
        <v>60</v>
      </c>
      <c r="I703" s="380">
        <v>0</v>
      </c>
    </row>
    <row r="704" spans="1:9" x14ac:dyDescent="0.25">
      <c r="A704">
        <v>20050003</v>
      </c>
      <c r="B704" t="s">
        <v>426</v>
      </c>
      <c r="C704" t="s">
        <v>5999</v>
      </c>
      <c r="D704" t="s">
        <v>6021</v>
      </c>
      <c r="E704" t="s">
        <v>1380</v>
      </c>
      <c r="F704" s="380">
        <v>10.46</v>
      </c>
      <c r="G704" s="380">
        <v>437.21300000000002</v>
      </c>
      <c r="H704" s="380">
        <v>437</v>
      </c>
      <c r="I704" s="380">
        <v>0</v>
      </c>
    </row>
    <row r="705" spans="1:9" x14ac:dyDescent="0.25">
      <c r="A705">
        <v>20050003</v>
      </c>
      <c r="B705" t="s">
        <v>425</v>
      </c>
      <c r="C705" t="s">
        <v>6610</v>
      </c>
      <c r="D705" t="s">
        <v>6640</v>
      </c>
      <c r="E705" t="s">
        <v>1380</v>
      </c>
      <c r="F705" s="380">
        <v>64.779999999999987</v>
      </c>
      <c r="G705" s="380">
        <v>2619.0659999999998</v>
      </c>
      <c r="H705" s="380">
        <v>2619</v>
      </c>
      <c r="I705" s="380">
        <v>0</v>
      </c>
    </row>
    <row r="706" spans="1:9" x14ac:dyDescent="0.25">
      <c r="A706">
        <v>20050003</v>
      </c>
      <c r="B706" t="s">
        <v>427</v>
      </c>
      <c r="C706" t="s">
        <v>6002</v>
      </c>
      <c r="D706" t="s">
        <v>7671</v>
      </c>
      <c r="E706" t="s">
        <v>265</v>
      </c>
      <c r="F706" s="380">
        <v>65.28</v>
      </c>
      <c r="G706" s="380">
        <v>2683.57</v>
      </c>
      <c r="H706" s="380">
        <v>2684</v>
      </c>
      <c r="I706" s="380">
        <v>0</v>
      </c>
    </row>
    <row r="707" spans="1:9" x14ac:dyDescent="0.25">
      <c r="A707" t="s">
        <v>16453</v>
      </c>
      <c r="F707" s="380">
        <v>1842.33</v>
      </c>
      <c r="G707" s="380">
        <v>73895.821000000025</v>
      </c>
      <c r="H707" s="380">
        <v>72772</v>
      </c>
      <c r="I707" s="380">
        <v>1123.0700000000215</v>
      </c>
    </row>
    <row r="708" spans="1:9" x14ac:dyDescent="0.25">
      <c r="A708">
        <v>20060001</v>
      </c>
      <c r="B708" t="s">
        <v>17</v>
      </c>
      <c r="C708" t="s">
        <v>4416</v>
      </c>
      <c r="D708" t="s">
        <v>4449</v>
      </c>
      <c r="E708" t="s">
        <v>4450</v>
      </c>
      <c r="F708" s="380">
        <v>61.2</v>
      </c>
      <c r="G708" s="380">
        <v>2580.0160000000001</v>
      </c>
      <c r="H708" s="380">
        <v>2580</v>
      </c>
      <c r="I708" s="380">
        <v>0</v>
      </c>
    </row>
    <row r="709" spans="1:9" x14ac:dyDescent="0.25">
      <c r="A709">
        <v>20060001</v>
      </c>
      <c r="B709" t="s">
        <v>22</v>
      </c>
      <c r="C709" t="s">
        <v>7316</v>
      </c>
      <c r="D709" t="s">
        <v>7354</v>
      </c>
      <c r="E709" t="s">
        <v>5266</v>
      </c>
      <c r="F709" s="380">
        <v>22.400000000000002</v>
      </c>
      <c r="G709" s="380">
        <v>977.22200000000009</v>
      </c>
      <c r="H709" s="380">
        <v>977</v>
      </c>
      <c r="I709" s="380">
        <v>0</v>
      </c>
    </row>
    <row r="710" spans="1:9" x14ac:dyDescent="0.25">
      <c r="A710">
        <v>20060001</v>
      </c>
      <c r="B710" t="s">
        <v>24</v>
      </c>
      <c r="C710" t="s">
        <v>7740</v>
      </c>
      <c r="D710" t="s">
        <v>7782</v>
      </c>
      <c r="E710" t="s">
        <v>5266</v>
      </c>
      <c r="F710" s="380">
        <v>20.5</v>
      </c>
      <c r="G710" s="380">
        <v>899.96100000000001</v>
      </c>
      <c r="H710" s="380">
        <v>900</v>
      </c>
      <c r="I710" s="380">
        <v>0</v>
      </c>
    </row>
    <row r="711" spans="1:9" x14ac:dyDescent="0.25">
      <c r="A711">
        <v>20060001</v>
      </c>
      <c r="B711" t="s">
        <v>25</v>
      </c>
      <c r="C711" t="s">
        <v>7905</v>
      </c>
      <c r="D711" t="s">
        <v>7933</v>
      </c>
      <c r="E711" t="s">
        <v>5266</v>
      </c>
      <c r="F711" s="380">
        <v>17.600000000000001</v>
      </c>
      <c r="G711" s="380">
        <v>688.476</v>
      </c>
      <c r="H711" s="380">
        <v>688</v>
      </c>
      <c r="I711" s="380">
        <v>0</v>
      </c>
    </row>
    <row r="712" spans="1:9" x14ac:dyDescent="0.25">
      <c r="A712">
        <v>20060001</v>
      </c>
      <c r="B712" t="s">
        <v>2</v>
      </c>
      <c r="C712" t="s">
        <v>8381</v>
      </c>
      <c r="D712" t="s">
        <v>8410</v>
      </c>
      <c r="E712" t="s">
        <v>5254</v>
      </c>
      <c r="F712" s="380">
        <v>27.899999999999995</v>
      </c>
      <c r="G712" s="380">
        <v>1236.538</v>
      </c>
      <c r="H712" s="380">
        <v>1237</v>
      </c>
      <c r="I712" s="380">
        <v>0</v>
      </c>
    </row>
    <row r="713" spans="1:9" x14ac:dyDescent="0.25">
      <c r="A713">
        <v>20060001</v>
      </c>
      <c r="B713" t="s">
        <v>29</v>
      </c>
      <c r="C713" t="s">
        <v>10106</v>
      </c>
      <c r="D713" t="s">
        <v>10148</v>
      </c>
      <c r="E713" t="s">
        <v>5266</v>
      </c>
      <c r="F713" s="380">
        <v>44.5</v>
      </c>
      <c r="G713" s="380">
        <v>2152.3199999999997</v>
      </c>
      <c r="H713" s="380">
        <v>2152</v>
      </c>
      <c r="I713" s="380">
        <v>0</v>
      </c>
    </row>
    <row r="714" spans="1:9" x14ac:dyDescent="0.25">
      <c r="A714">
        <v>20060001</v>
      </c>
      <c r="B714" t="s">
        <v>30</v>
      </c>
      <c r="C714" t="s">
        <v>13152</v>
      </c>
      <c r="D714" t="s">
        <v>13182</v>
      </c>
      <c r="E714" t="s">
        <v>5268</v>
      </c>
      <c r="F714" s="380">
        <v>12.8</v>
      </c>
      <c r="G714" s="380">
        <v>574.35500000000002</v>
      </c>
      <c r="H714" s="380">
        <v>574</v>
      </c>
      <c r="I714" s="380">
        <v>0</v>
      </c>
    </row>
    <row r="715" spans="1:9" x14ac:dyDescent="0.25">
      <c r="A715">
        <v>20060001</v>
      </c>
      <c r="B715" t="s">
        <v>7</v>
      </c>
      <c r="C715" t="s">
        <v>8037</v>
      </c>
      <c r="D715" t="s">
        <v>8082</v>
      </c>
      <c r="E715" t="s">
        <v>5266</v>
      </c>
      <c r="F715" s="380">
        <v>28</v>
      </c>
      <c r="G715" s="380">
        <v>1321.3690000000001</v>
      </c>
      <c r="H715" s="380">
        <v>1321</v>
      </c>
      <c r="I715" s="380">
        <v>0</v>
      </c>
    </row>
    <row r="716" spans="1:9" x14ac:dyDescent="0.25">
      <c r="A716">
        <v>20060001</v>
      </c>
      <c r="B716" t="s">
        <v>422</v>
      </c>
      <c r="C716" t="s">
        <v>12314</v>
      </c>
      <c r="D716" t="s">
        <v>15206</v>
      </c>
      <c r="E716" t="s">
        <v>6131</v>
      </c>
      <c r="F716" s="380">
        <v>12.1</v>
      </c>
      <c r="G716" s="380">
        <v>457.05899999999991</v>
      </c>
      <c r="H716" s="380">
        <v>457</v>
      </c>
      <c r="I716" s="380">
        <v>0</v>
      </c>
    </row>
    <row r="717" spans="1:9" x14ac:dyDescent="0.25">
      <c r="A717" t="s">
        <v>16454</v>
      </c>
      <c r="F717" s="380">
        <v>247.00000000000003</v>
      </c>
      <c r="G717" s="380">
        <v>10887.315999999999</v>
      </c>
      <c r="H717" s="380">
        <v>10886</v>
      </c>
      <c r="I717" s="380">
        <v>0</v>
      </c>
    </row>
    <row r="718" spans="1:9" x14ac:dyDescent="0.25">
      <c r="A718">
        <v>20060002</v>
      </c>
      <c r="B718" t="s">
        <v>17</v>
      </c>
      <c r="C718" t="s">
        <v>4417</v>
      </c>
      <c r="D718" t="s">
        <v>4451</v>
      </c>
      <c r="E718" t="s">
        <v>4452</v>
      </c>
      <c r="F718" s="380">
        <v>4.79</v>
      </c>
      <c r="G718" s="380">
        <v>298.41020000000003</v>
      </c>
      <c r="H718" s="380">
        <v>298</v>
      </c>
      <c r="I718" s="380">
        <v>0</v>
      </c>
    </row>
    <row r="719" spans="1:9" x14ac:dyDescent="0.25">
      <c r="A719">
        <v>20060002</v>
      </c>
      <c r="B719" t="s">
        <v>20</v>
      </c>
      <c r="C719" t="s">
        <v>5208</v>
      </c>
      <c r="D719" t="s">
        <v>5253</v>
      </c>
      <c r="E719" t="s">
        <v>5254</v>
      </c>
      <c r="F719" s="380">
        <v>33.96</v>
      </c>
      <c r="G719" s="380">
        <v>1322.2574000000002</v>
      </c>
      <c r="H719" s="380">
        <v>1322</v>
      </c>
      <c r="I719" s="380">
        <v>0</v>
      </c>
    </row>
    <row r="720" spans="1:9" x14ac:dyDescent="0.25">
      <c r="A720">
        <v>20060002</v>
      </c>
      <c r="B720" t="s">
        <v>22</v>
      </c>
      <c r="C720" t="s">
        <v>5210</v>
      </c>
      <c r="D720" t="s">
        <v>5257</v>
      </c>
      <c r="E720" t="s">
        <v>4452</v>
      </c>
      <c r="F720" s="380">
        <v>58.69</v>
      </c>
      <c r="G720" s="380">
        <v>2480.5178000000001</v>
      </c>
      <c r="H720" s="380">
        <v>2481</v>
      </c>
      <c r="I720" s="380">
        <v>0</v>
      </c>
    </row>
    <row r="721" spans="1:9" x14ac:dyDescent="0.25">
      <c r="A721">
        <v>20060002</v>
      </c>
      <c r="B721" t="s">
        <v>40</v>
      </c>
      <c r="C721" t="s">
        <v>5211</v>
      </c>
      <c r="D721" t="s">
        <v>5258</v>
      </c>
      <c r="E721" t="s">
        <v>1676</v>
      </c>
      <c r="F721" s="380">
        <v>20.03</v>
      </c>
      <c r="G721" s="380">
        <v>778.39279999999997</v>
      </c>
      <c r="H721" s="380">
        <v>778</v>
      </c>
      <c r="I721" s="380">
        <v>0</v>
      </c>
    </row>
    <row r="722" spans="1:9" x14ac:dyDescent="0.25">
      <c r="A722">
        <v>20060002</v>
      </c>
      <c r="B722" t="s">
        <v>2</v>
      </c>
      <c r="C722" t="s">
        <v>5993</v>
      </c>
      <c r="D722" t="s">
        <v>6013</v>
      </c>
      <c r="E722" t="s">
        <v>1676</v>
      </c>
      <c r="F722" s="380">
        <v>16.560000000000002</v>
      </c>
      <c r="G722" s="380">
        <v>1184.653</v>
      </c>
      <c r="H722" s="380">
        <v>1185</v>
      </c>
      <c r="I722" s="380">
        <v>0</v>
      </c>
    </row>
    <row r="723" spans="1:9" x14ac:dyDescent="0.25">
      <c r="A723">
        <v>20060002</v>
      </c>
      <c r="B723" t="s">
        <v>4</v>
      </c>
      <c r="C723" t="s">
        <v>5994</v>
      </c>
      <c r="D723" t="s">
        <v>6015</v>
      </c>
      <c r="E723" t="s">
        <v>6016</v>
      </c>
      <c r="F723" s="380">
        <v>34.15</v>
      </c>
      <c r="G723" s="380">
        <v>1745.0224999999998</v>
      </c>
      <c r="H723" s="380">
        <v>1745</v>
      </c>
      <c r="I723" s="380">
        <v>0</v>
      </c>
    </row>
    <row r="724" spans="1:9" x14ac:dyDescent="0.25">
      <c r="A724">
        <v>20060002</v>
      </c>
      <c r="B724" t="s">
        <v>35</v>
      </c>
      <c r="C724" t="s">
        <v>9387</v>
      </c>
      <c r="D724" t="s">
        <v>9437</v>
      </c>
      <c r="E724" t="s">
        <v>4452</v>
      </c>
      <c r="F724" s="380">
        <v>24.44</v>
      </c>
      <c r="G724" s="380">
        <v>1011.9525</v>
      </c>
      <c r="H724" s="380">
        <v>1012</v>
      </c>
      <c r="I724" s="380">
        <v>0</v>
      </c>
    </row>
    <row r="725" spans="1:9" x14ac:dyDescent="0.25">
      <c r="A725">
        <v>20060002</v>
      </c>
      <c r="B725" t="s">
        <v>14</v>
      </c>
      <c r="C725" t="s">
        <v>11329</v>
      </c>
      <c r="D725" t="s">
        <v>11361</v>
      </c>
      <c r="E725" t="s">
        <v>4452</v>
      </c>
      <c r="F725" s="380">
        <v>21.639999999999997</v>
      </c>
      <c r="G725" s="380">
        <v>892.49209999999994</v>
      </c>
      <c r="H725" s="380">
        <v>892</v>
      </c>
      <c r="I725" s="380">
        <v>0</v>
      </c>
    </row>
    <row r="726" spans="1:9" x14ac:dyDescent="0.25">
      <c r="A726">
        <v>20060002</v>
      </c>
      <c r="B726" t="s">
        <v>129</v>
      </c>
      <c r="C726" t="s">
        <v>11780</v>
      </c>
      <c r="D726" t="s">
        <v>11819</v>
      </c>
      <c r="E726" t="s">
        <v>4452</v>
      </c>
      <c r="F726" s="380">
        <v>37.42</v>
      </c>
      <c r="G726" s="380">
        <v>1428.5640000000003</v>
      </c>
      <c r="H726" s="380">
        <v>1429</v>
      </c>
      <c r="I726" s="380">
        <v>0</v>
      </c>
    </row>
    <row r="727" spans="1:9" x14ac:dyDescent="0.25">
      <c r="A727">
        <v>20060002</v>
      </c>
      <c r="B727" t="s">
        <v>761</v>
      </c>
      <c r="C727" t="s">
        <v>15918</v>
      </c>
      <c r="D727" t="s">
        <v>15931</v>
      </c>
      <c r="E727" t="s">
        <v>1676</v>
      </c>
      <c r="F727" s="380">
        <v>12.829999999999998</v>
      </c>
      <c r="G727" s="380">
        <v>518.60289999999998</v>
      </c>
      <c r="H727" s="380">
        <v>519</v>
      </c>
      <c r="I727" s="380">
        <v>0</v>
      </c>
    </row>
    <row r="728" spans="1:9" x14ac:dyDescent="0.25">
      <c r="A728" t="s">
        <v>16455</v>
      </c>
      <c r="F728" s="380">
        <v>264.51</v>
      </c>
      <c r="G728" s="380">
        <v>11660.8652</v>
      </c>
      <c r="H728" s="380">
        <v>11661</v>
      </c>
      <c r="I728" s="380">
        <v>0</v>
      </c>
    </row>
    <row r="729" spans="1:9" x14ac:dyDescent="0.25">
      <c r="A729">
        <v>20060003</v>
      </c>
      <c r="B729" t="s">
        <v>17</v>
      </c>
      <c r="C729" t="s">
        <v>4418</v>
      </c>
      <c r="D729" t="s">
        <v>4453</v>
      </c>
      <c r="E729" t="s">
        <v>272</v>
      </c>
      <c r="F729" s="380">
        <v>1301.7800000000002</v>
      </c>
      <c r="G729" s="380">
        <v>46625.145799999998</v>
      </c>
      <c r="H729" s="380">
        <v>21225</v>
      </c>
      <c r="I729" s="380">
        <v>0</v>
      </c>
    </row>
    <row r="730" spans="1:9" x14ac:dyDescent="0.25">
      <c r="A730" t="s">
        <v>16456</v>
      </c>
      <c r="F730" s="380">
        <v>1301.7800000000002</v>
      </c>
      <c r="G730" s="380">
        <v>46625.145799999998</v>
      </c>
      <c r="H730" s="380">
        <v>21225</v>
      </c>
      <c r="I730" s="380">
        <v>0</v>
      </c>
    </row>
    <row r="731" spans="1:9" x14ac:dyDescent="0.25">
      <c r="A731">
        <v>20060004</v>
      </c>
      <c r="B731" t="s">
        <v>17</v>
      </c>
      <c r="C731" t="s">
        <v>5217</v>
      </c>
      <c r="D731" t="s">
        <v>5265</v>
      </c>
      <c r="E731" t="s">
        <v>5266</v>
      </c>
      <c r="F731" s="380">
        <v>235.42000000000002</v>
      </c>
      <c r="G731" s="380">
        <v>10513.2364</v>
      </c>
      <c r="H731" s="380">
        <v>8709</v>
      </c>
      <c r="I731" s="380">
        <v>1804</v>
      </c>
    </row>
    <row r="732" spans="1:9" x14ac:dyDescent="0.25">
      <c r="A732">
        <v>20060004</v>
      </c>
      <c r="B732" t="s">
        <v>19</v>
      </c>
      <c r="C732" t="s">
        <v>5221</v>
      </c>
      <c r="D732" t="s">
        <v>5272</v>
      </c>
      <c r="E732" t="s">
        <v>5266</v>
      </c>
      <c r="F732" s="380">
        <v>70.179999999999993</v>
      </c>
      <c r="G732" s="380">
        <v>2875.1956</v>
      </c>
      <c r="H732" s="380">
        <v>2875</v>
      </c>
      <c r="I732" s="380">
        <v>0</v>
      </c>
    </row>
    <row r="733" spans="1:9" x14ac:dyDescent="0.25">
      <c r="A733">
        <v>20060004</v>
      </c>
      <c r="B733" t="s">
        <v>21</v>
      </c>
      <c r="C733" t="s">
        <v>795</v>
      </c>
      <c r="D733" t="s">
        <v>5275</v>
      </c>
      <c r="E733" t="s">
        <v>5266</v>
      </c>
      <c r="F733" s="380">
        <v>35.700000000000003</v>
      </c>
      <c r="G733" s="380">
        <v>1601.5462</v>
      </c>
      <c r="H733" s="380">
        <v>1602</v>
      </c>
      <c r="I733" s="380">
        <v>0</v>
      </c>
    </row>
    <row r="734" spans="1:9" x14ac:dyDescent="0.25">
      <c r="A734">
        <v>20060004</v>
      </c>
      <c r="B734" t="s">
        <v>25</v>
      </c>
      <c r="C734" t="s">
        <v>6874</v>
      </c>
      <c r="D734" t="s">
        <v>6898</v>
      </c>
      <c r="E734" t="s">
        <v>5254</v>
      </c>
      <c r="F734" s="380">
        <v>44.22</v>
      </c>
      <c r="G734" s="380">
        <v>2080.0046000000002</v>
      </c>
      <c r="H734" s="380">
        <v>2080</v>
      </c>
      <c r="I734" s="380">
        <v>0</v>
      </c>
    </row>
    <row r="735" spans="1:9" x14ac:dyDescent="0.25">
      <c r="A735">
        <v>20060004</v>
      </c>
      <c r="B735" t="s">
        <v>27</v>
      </c>
      <c r="C735" t="s">
        <v>6875</v>
      </c>
      <c r="D735" t="s">
        <v>6899</v>
      </c>
      <c r="E735" t="s">
        <v>5268</v>
      </c>
      <c r="F735" s="380">
        <v>32.82</v>
      </c>
      <c r="G735" s="380">
        <v>1112.9666</v>
      </c>
      <c r="H735" s="380">
        <v>1113</v>
      </c>
      <c r="I735" s="380">
        <v>0</v>
      </c>
    </row>
    <row r="736" spans="1:9" x14ac:dyDescent="0.25">
      <c r="A736">
        <v>20060004</v>
      </c>
      <c r="B736" t="s">
        <v>28</v>
      </c>
      <c r="C736" t="s">
        <v>5409</v>
      </c>
      <c r="D736" t="s">
        <v>5482</v>
      </c>
      <c r="E736" t="s">
        <v>5266</v>
      </c>
      <c r="F736" s="380">
        <v>44.24</v>
      </c>
      <c r="G736" s="380">
        <v>1835.7802000000001</v>
      </c>
      <c r="H736" s="380">
        <v>1836</v>
      </c>
      <c r="I736" s="380">
        <v>0</v>
      </c>
    </row>
    <row r="737" spans="1:9" x14ac:dyDescent="0.25">
      <c r="A737">
        <v>20060004</v>
      </c>
      <c r="B737" t="s">
        <v>37</v>
      </c>
      <c r="C737" t="s">
        <v>5410</v>
      </c>
      <c r="D737" t="s">
        <v>5483</v>
      </c>
      <c r="E737" t="s">
        <v>5266</v>
      </c>
      <c r="F737" s="380">
        <v>20.399999999999999</v>
      </c>
      <c r="G737" s="380">
        <v>710.97839999999997</v>
      </c>
      <c r="H737" s="380">
        <v>711</v>
      </c>
      <c r="I737" s="380">
        <v>0</v>
      </c>
    </row>
    <row r="738" spans="1:9" x14ac:dyDescent="0.25">
      <c r="A738">
        <v>20060004</v>
      </c>
      <c r="B738" t="s">
        <v>38</v>
      </c>
      <c r="C738" t="s">
        <v>5411</v>
      </c>
      <c r="D738" t="s">
        <v>5484</v>
      </c>
      <c r="E738" t="s">
        <v>5268</v>
      </c>
      <c r="F738" s="380">
        <v>87.899999999999991</v>
      </c>
      <c r="G738" s="380">
        <v>3586.6087999999995</v>
      </c>
      <c r="H738" s="380">
        <v>3587</v>
      </c>
      <c r="I738" s="380">
        <v>0</v>
      </c>
    </row>
    <row r="739" spans="1:9" x14ac:dyDescent="0.25">
      <c r="A739">
        <v>20060004</v>
      </c>
      <c r="B739" t="s">
        <v>5</v>
      </c>
      <c r="C739" t="s">
        <v>5341</v>
      </c>
      <c r="D739" t="s">
        <v>5485</v>
      </c>
      <c r="E739" t="s">
        <v>5266</v>
      </c>
      <c r="F739" s="380">
        <v>63.040000000000006</v>
      </c>
      <c r="G739" s="380">
        <v>2568.3919999999998</v>
      </c>
      <c r="H739" s="380">
        <v>2568</v>
      </c>
      <c r="I739" s="380">
        <v>0</v>
      </c>
    </row>
    <row r="740" spans="1:9" x14ac:dyDescent="0.25">
      <c r="A740">
        <v>20060004</v>
      </c>
      <c r="B740" t="s">
        <v>6</v>
      </c>
      <c r="C740" t="s">
        <v>5750</v>
      </c>
      <c r="D740" t="s">
        <v>5826</v>
      </c>
      <c r="E740" t="s">
        <v>5266</v>
      </c>
      <c r="F740" s="380">
        <v>75.940000000000012</v>
      </c>
      <c r="G740" s="380">
        <v>3420.0336000000002</v>
      </c>
      <c r="H740" s="380">
        <v>3420</v>
      </c>
      <c r="I740" s="380">
        <v>0</v>
      </c>
    </row>
    <row r="741" spans="1:9" x14ac:dyDescent="0.25">
      <c r="A741">
        <v>20060004</v>
      </c>
      <c r="B741" t="s">
        <v>31</v>
      </c>
      <c r="C741" t="s">
        <v>6088</v>
      </c>
      <c r="D741" t="s">
        <v>6117</v>
      </c>
      <c r="E741" t="s">
        <v>5266</v>
      </c>
      <c r="F741" s="380">
        <v>12.26</v>
      </c>
      <c r="G741" s="380">
        <v>484.49700000000007</v>
      </c>
      <c r="H741" s="380">
        <v>484</v>
      </c>
      <c r="I741" s="380">
        <v>0</v>
      </c>
    </row>
    <row r="742" spans="1:9" x14ac:dyDescent="0.25">
      <c r="A742">
        <v>20060004</v>
      </c>
      <c r="B742" t="s">
        <v>422</v>
      </c>
      <c r="C742" t="s">
        <v>6090</v>
      </c>
      <c r="D742" t="s">
        <v>6119</v>
      </c>
      <c r="E742" t="s">
        <v>5266</v>
      </c>
      <c r="F742" s="380">
        <v>69.58</v>
      </c>
      <c r="G742" s="380">
        <v>2917.4252000000001</v>
      </c>
      <c r="H742" s="380">
        <v>2917</v>
      </c>
      <c r="I742" s="380">
        <v>0</v>
      </c>
    </row>
    <row r="743" spans="1:9" x14ac:dyDescent="0.25">
      <c r="A743">
        <v>20060004</v>
      </c>
      <c r="B743" t="s">
        <v>34</v>
      </c>
      <c r="C743" t="s">
        <v>6359</v>
      </c>
      <c r="D743" t="s">
        <v>6412</v>
      </c>
      <c r="E743" t="s">
        <v>6413</v>
      </c>
      <c r="F743" s="380">
        <v>15.66</v>
      </c>
      <c r="G743" s="380">
        <v>597.72679999999991</v>
      </c>
      <c r="H743" s="380">
        <v>598</v>
      </c>
      <c r="I743" s="380">
        <v>0</v>
      </c>
    </row>
    <row r="744" spans="1:9" x14ac:dyDescent="0.25">
      <c r="A744">
        <v>20060004</v>
      </c>
      <c r="B744" t="s">
        <v>1650</v>
      </c>
      <c r="C744" t="s">
        <v>5413</v>
      </c>
      <c r="D744" t="s">
        <v>6651</v>
      </c>
      <c r="E744" t="s">
        <v>5266</v>
      </c>
      <c r="F744" s="380">
        <v>5.36</v>
      </c>
      <c r="G744" s="380">
        <v>227.15680000000003</v>
      </c>
      <c r="H744" s="380">
        <v>227</v>
      </c>
      <c r="I744" s="380">
        <v>0</v>
      </c>
    </row>
    <row r="745" spans="1:9" x14ac:dyDescent="0.25">
      <c r="A745">
        <v>20060004</v>
      </c>
      <c r="B745" t="s">
        <v>15</v>
      </c>
      <c r="C745" t="s">
        <v>6619</v>
      </c>
      <c r="D745" t="s">
        <v>6652</v>
      </c>
      <c r="E745" t="s">
        <v>6653</v>
      </c>
      <c r="F745" s="380">
        <v>20.119999999999997</v>
      </c>
      <c r="G745" s="380">
        <v>779.38580000000002</v>
      </c>
      <c r="H745" s="380">
        <v>779</v>
      </c>
      <c r="I745" s="380">
        <v>0</v>
      </c>
    </row>
    <row r="746" spans="1:9" x14ac:dyDescent="0.25">
      <c r="A746">
        <v>20060004</v>
      </c>
      <c r="B746" t="s">
        <v>424</v>
      </c>
      <c r="C746" t="s">
        <v>6622</v>
      </c>
      <c r="D746" t="s">
        <v>6656</v>
      </c>
      <c r="E746" t="s">
        <v>5266</v>
      </c>
      <c r="F746" s="380">
        <v>50.36</v>
      </c>
      <c r="G746" s="380">
        <v>2140.8218000000002</v>
      </c>
      <c r="H746" s="380">
        <v>2141</v>
      </c>
      <c r="I746" s="380">
        <v>0</v>
      </c>
    </row>
    <row r="747" spans="1:9" x14ac:dyDescent="0.25">
      <c r="A747">
        <v>20060004</v>
      </c>
      <c r="B747" t="s">
        <v>761</v>
      </c>
      <c r="C747" t="s">
        <v>5992</v>
      </c>
      <c r="D747" t="s">
        <v>7677</v>
      </c>
      <c r="E747" t="s">
        <v>5266</v>
      </c>
      <c r="F747" s="380">
        <v>49.739999999999995</v>
      </c>
      <c r="G747" s="380">
        <v>1750.1357999999998</v>
      </c>
      <c r="H747" s="380">
        <v>1750</v>
      </c>
      <c r="I747" s="380">
        <v>0</v>
      </c>
    </row>
    <row r="748" spans="1:9" x14ac:dyDescent="0.25">
      <c r="A748">
        <v>20060004</v>
      </c>
      <c r="B748" t="s">
        <v>763</v>
      </c>
      <c r="C748" t="s">
        <v>368</v>
      </c>
      <c r="D748" t="s">
        <v>7678</v>
      </c>
      <c r="E748" t="s">
        <v>6116</v>
      </c>
      <c r="F748" s="380">
        <v>34.11999999999999</v>
      </c>
      <c r="G748" s="380">
        <v>1649.7815999999998</v>
      </c>
      <c r="H748" s="380">
        <v>1650</v>
      </c>
      <c r="I748" s="380">
        <v>0</v>
      </c>
    </row>
    <row r="749" spans="1:9" x14ac:dyDescent="0.25">
      <c r="A749">
        <v>20060004</v>
      </c>
      <c r="B749" t="s">
        <v>952</v>
      </c>
      <c r="C749" t="s">
        <v>5343</v>
      </c>
      <c r="D749" t="s">
        <v>7679</v>
      </c>
      <c r="E749" t="s">
        <v>5266</v>
      </c>
      <c r="F749" s="380">
        <v>45.8</v>
      </c>
      <c r="G749" s="380">
        <v>1728.7650000000001</v>
      </c>
      <c r="H749" s="380">
        <v>1729</v>
      </c>
      <c r="I749" s="380">
        <v>0</v>
      </c>
    </row>
    <row r="750" spans="1:9" x14ac:dyDescent="0.25">
      <c r="A750">
        <v>20060004</v>
      </c>
      <c r="B750" t="s">
        <v>1489</v>
      </c>
      <c r="C750" t="s">
        <v>7053</v>
      </c>
      <c r="D750" t="s">
        <v>8086</v>
      </c>
      <c r="E750" t="s">
        <v>5266</v>
      </c>
      <c r="F750" s="380">
        <v>7.9399999999999995</v>
      </c>
      <c r="G750" s="380">
        <v>306.99199999999996</v>
      </c>
      <c r="H750" s="380">
        <v>307</v>
      </c>
      <c r="I750" s="380">
        <v>0</v>
      </c>
    </row>
    <row r="751" spans="1:9" x14ac:dyDescent="0.25">
      <c r="A751">
        <v>20060004</v>
      </c>
      <c r="B751" t="s">
        <v>1750</v>
      </c>
      <c r="C751" t="s">
        <v>7287</v>
      </c>
      <c r="D751" t="s">
        <v>8346</v>
      </c>
      <c r="E751" t="s">
        <v>5254</v>
      </c>
      <c r="F751" s="380">
        <v>18.46</v>
      </c>
      <c r="G751" s="380">
        <v>809.79</v>
      </c>
      <c r="H751" s="380">
        <v>810</v>
      </c>
      <c r="I751" s="380">
        <v>0</v>
      </c>
    </row>
    <row r="752" spans="1:9" x14ac:dyDescent="0.25">
      <c r="A752">
        <v>20060004</v>
      </c>
      <c r="B752" t="s">
        <v>427</v>
      </c>
      <c r="C752" t="s">
        <v>7127</v>
      </c>
      <c r="D752" t="s">
        <v>7163</v>
      </c>
      <c r="E752" t="s">
        <v>5266</v>
      </c>
      <c r="F752" s="380">
        <v>14.38</v>
      </c>
      <c r="G752" s="380">
        <v>568.64980000000003</v>
      </c>
      <c r="H752" s="380">
        <v>569</v>
      </c>
      <c r="I752" s="380">
        <v>0</v>
      </c>
    </row>
    <row r="753" spans="1:9" x14ac:dyDescent="0.25">
      <c r="A753">
        <v>20060004</v>
      </c>
      <c r="B753" t="s">
        <v>3868</v>
      </c>
      <c r="C753" t="s">
        <v>15514</v>
      </c>
      <c r="D753" t="s">
        <v>15573</v>
      </c>
      <c r="E753" t="s">
        <v>5266</v>
      </c>
      <c r="F753" s="380">
        <v>11.379999999999999</v>
      </c>
      <c r="G753" s="380">
        <v>380.68520000000001</v>
      </c>
      <c r="H753" s="380">
        <v>381</v>
      </c>
      <c r="I753" s="380">
        <v>0</v>
      </c>
    </row>
    <row r="754" spans="1:9" x14ac:dyDescent="0.25">
      <c r="A754">
        <v>20060004</v>
      </c>
      <c r="B754" t="s">
        <v>3870</v>
      </c>
      <c r="C754" t="s">
        <v>9393</v>
      </c>
      <c r="D754" t="s">
        <v>16243</v>
      </c>
      <c r="E754" t="s">
        <v>5268</v>
      </c>
      <c r="F754" s="380">
        <v>11.119999999999997</v>
      </c>
      <c r="G754" s="380">
        <v>423.1626</v>
      </c>
      <c r="H754" s="380">
        <v>423</v>
      </c>
      <c r="I754" s="380">
        <v>0</v>
      </c>
    </row>
    <row r="755" spans="1:9" x14ac:dyDescent="0.25">
      <c r="A755">
        <v>20060004</v>
      </c>
      <c r="B755" t="s">
        <v>3871</v>
      </c>
      <c r="C755" t="s">
        <v>561</v>
      </c>
      <c r="D755" t="s">
        <v>16244</v>
      </c>
      <c r="E755" t="s">
        <v>5266</v>
      </c>
      <c r="F755" s="380">
        <v>27.820000000000004</v>
      </c>
      <c r="G755" s="380">
        <v>1440.8210000000001</v>
      </c>
      <c r="H755" s="380">
        <v>1441</v>
      </c>
      <c r="I755" s="380">
        <v>0</v>
      </c>
    </row>
    <row r="756" spans="1:9" x14ac:dyDescent="0.25">
      <c r="A756">
        <v>20060004</v>
      </c>
      <c r="B756" t="s">
        <v>3872</v>
      </c>
      <c r="C756" t="s">
        <v>6462</v>
      </c>
      <c r="D756" t="s">
        <v>16245</v>
      </c>
      <c r="E756" t="s">
        <v>5266</v>
      </c>
      <c r="F756" s="380">
        <v>25.779999999999994</v>
      </c>
      <c r="G756" s="380">
        <v>828.56780000000015</v>
      </c>
      <c r="H756" s="380">
        <v>829</v>
      </c>
      <c r="I756" s="380">
        <v>0</v>
      </c>
    </row>
    <row r="757" spans="1:9" x14ac:dyDescent="0.25">
      <c r="A757">
        <v>20060004</v>
      </c>
      <c r="B757" t="s">
        <v>10942</v>
      </c>
      <c r="C757" t="s">
        <v>16217</v>
      </c>
      <c r="D757" t="s">
        <v>16246</v>
      </c>
      <c r="E757" t="s">
        <v>5271</v>
      </c>
      <c r="F757" s="380">
        <v>19.899999999999999</v>
      </c>
      <c r="G757" s="380">
        <v>673.22720000000004</v>
      </c>
      <c r="H757" s="380">
        <v>673</v>
      </c>
      <c r="I757" s="380">
        <v>0</v>
      </c>
    </row>
    <row r="758" spans="1:9" x14ac:dyDescent="0.25">
      <c r="A758">
        <v>20060004</v>
      </c>
      <c r="B758" t="s">
        <v>3652</v>
      </c>
      <c r="C758" t="s">
        <v>7723</v>
      </c>
      <c r="D758" t="s">
        <v>14086</v>
      </c>
      <c r="E758" t="s">
        <v>5807</v>
      </c>
      <c r="F758" s="380">
        <v>53.360000000000007</v>
      </c>
      <c r="G758" s="380">
        <v>2500.2336</v>
      </c>
      <c r="H758" s="380">
        <v>2500</v>
      </c>
      <c r="I758" s="380">
        <v>0</v>
      </c>
    </row>
    <row r="759" spans="1:9" x14ac:dyDescent="0.25">
      <c r="A759">
        <v>20060004</v>
      </c>
      <c r="B759" t="s">
        <v>4391</v>
      </c>
      <c r="C759" t="s">
        <v>16218</v>
      </c>
      <c r="D759" t="s">
        <v>16247</v>
      </c>
      <c r="E759" t="s">
        <v>5266</v>
      </c>
      <c r="F759" s="380">
        <v>20.66</v>
      </c>
      <c r="G759" s="380">
        <v>731.51459999999997</v>
      </c>
      <c r="H759" s="380">
        <v>732</v>
      </c>
      <c r="I759" s="380">
        <v>0</v>
      </c>
    </row>
    <row r="760" spans="1:9" x14ac:dyDescent="0.25">
      <c r="A760">
        <v>20060004</v>
      </c>
      <c r="B760" t="s">
        <v>4656</v>
      </c>
      <c r="C760" t="s">
        <v>16219</v>
      </c>
      <c r="D760" t="s">
        <v>16248</v>
      </c>
      <c r="E760" t="s">
        <v>6116</v>
      </c>
      <c r="F760" s="380">
        <v>4.84</v>
      </c>
      <c r="G760" s="380">
        <v>199.74680000000001</v>
      </c>
      <c r="H760" s="380">
        <v>200</v>
      </c>
      <c r="I760" s="380">
        <v>0</v>
      </c>
    </row>
    <row r="761" spans="1:9" x14ac:dyDescent="0.25">
      <c r="A761" t="s">
        <v>16457</v>
      </c>
      <c r="F761" s="380">
        <v>1228.5</v>
      </c>
      <c r="G761" s="380">
        <v>51443.828799999996</v>
      </c>
      <c r="H761" s="380">
        <v>49641</v>
      </c>
      <c r="I761" s="380">
        <v>1804</v>
      </c>
    </row>
    <row r="762" spans="1:9" x14ac:dyDescent="0.25">
      <c r="A762">
        <v>20060005</v>
      </c>
      <c r="B762" t="s">
        <v>17</v>
      </c>
      <c r="C762" t="s">
        <v>7001</v>
      </c>
      <c r="D762" t="s">
        <v>7028</v>
      </c>
      <c r="E762" t="s">
        <v>4452</v>
      </c>
      <c r="F762" s="380">
        <v>7.66</v>
      </c>
      <c r="G762" s="380">
        <v>279.81979999999999</v>
      </c>
      <c r="H762" s="380">
        <v>280</v>
      </c>
      <c r="I762" s="380">
        <v>0</v>
      </c>
    </row>
    <row r="763" spans="1:9" x14ac:dyDescent="0.25">
      <c r="A763">
        <v>20060005</v>
      </c>
      <c r="B763" t="s">
        <v>0</v>
      </c>
      <c r="C763" t="s">
        <v>7133</v>
      </c>
      <c r="D763" t="s">
        <v>7170</v>
      </c>
      <c r="E763" t="s">
        <v>4452</v>
      </c>
      <c r="F763" s="380">
        <v>382.56999999999994</v>
      </c>
      <c r="G763" s="380">
        <v>17244.321800000002</v>
      </c>
      <c r="H763" s="380">
        <v>17244</v>
      </c>
      <c r="I763" s="380">
        <v>0</v>
      </c>
    </row>
    <row r="764" spans="1:9" x14ac:dyDescent="0.25">
      <c r="A764">
        <v>20060005</v>
      </c>
      <c r="B764" t="s">
        <v>18</v>
      </c>
      <c r="C764" t="s">
        <v>810</v>
      </c>
      <c r="D764" t="s">
        <v>7172</v>
      </c>
      <c r="E764" t="s">
        <v>4452</v>
      </c>
      <c r="F764" s="380">
        <v>66.319999999999993</v>
      </c>
      <c r="G764" s="380">
        <v>2915.3032000000003</v>
      </c>
      <c r="H764" s="380">
        <v>2915</v>
      </c>
      <c r="I764" s="380">
        <v>0</v>
      </c>
    </row>
    <row r="765" spans="1:9" x14ac:dyDescent="0.25">
      <c r="A765">
        <v>20060005</v>
      </c>
      <c r="B765" t="s">
        <v>41</v>
      </c>
      <c r="C765" t="s">
        <v>9109</v>
      </c>
      <c r="D765" t="s">
        <v>9147</v>
      </c>
      <c r="E765" t="s">
        <v>4452</v>
      </c>
      <c r="F765" s="380">
        <v>22.919999999999998</v>
      </c>
      <c r="G765" s="380">
        <v>862.17659999999989</v>
      </c>
      <c r="H765" s="380">
        <v>862</v>
      </c>
      <c r="I765" s="380">
        <v>0</v>
      </c>
    </row>
    <row r="766" spans="1:9" x14ac:dyDescent="0.25">
      <c r="A766">
        <v>20060005</v>
      </c>
      <c r="B766" t="s">
        <v>36</v>
      </c>
      <c r="C766" t="s">
        <v>137</v>
      </c>
      <c r="D766" t="s">
        <v>7356</v>
      </c>
      <c r="E766" t="s">
        <v>4452</v>
      </c>
      <c r="F766" s="380">
        <v>27.500000000000004</v>
      </c>
      <c r="G766" s="380">
        <v>1829.9839999999997</v>
      </c>
      <c r="H766" s="380">
        <v>1830</v>
      </c>
      <c r="I766" s="380">
        <v>0</v>
      </c>
    </row>
    <row r="767" spans="1:9" x14ac:dyDescent="0.25">
      <c r="A767">
        <v>20060005</v>
      </c>
      <c r="B767" t="s">
        <v>22</v>
      </c>
      <c r="C767" t="s">
        <v>7319</v>
      </c>
      <c r="D767" t="s">
        <v>7358</v>
      </c>
      <c r="E767" t="s">
        <v>6116</v>
      </c>
      <c r="F767" s="380">
        <v>14.46</v>
      </c>
      <c r="G767" s="380">
        <v>585.13319999999999</v>
      </c>
      <c r="H767" s="380">
        <v>585</v>
      </c>
      <c r="I767" s="380">
        <v>0</v>
      </c>
    </row>
    <row r="768" spans="1:9" x14ac:dyDescent="0.25">
      <c r="A768">
        <v>20060005</v>
      </c>
      <c r="B768" t="s">
        <v>23</v>
      </c>
      <c r="C768" t="s">
        <v>7111</v>
      </c>
      <c r="D768" t="s">
        <v>7143</v>
      </c>
      <c r="E768" t="s">
        <v>4452</v>
      </c>
      <c r="F768" s="380">
        <v>29.58</v>
      </c>
      <c r="G768" s="380">
        <v>1486.5386000000001</v>
      </c>
      <c r="H768" s="380">
        <v>1487</v>
      </c>
      <c r="I768" s="380">
        <v>0</v>
      </c>
    </row>
    <row r="769" spans="1:9" x14ac:dyDescent="0.25">
      <c r="A769">
        <v>20060005</v>
      </c>
      <c r="B769" t="s">
        <v>24</v>
      </c>
      <c r="C769" t="s">
        <v>8671</v>
      </c>
      <c r="D769" t="s">
        <v>7681</v>
      </c>
      <c r="E769" t="s">
        <v>4452</v>
      </c>
      <c r="F769" s="380">
        <v>39.979999999999997</v>
      </c>
      <c r="G769" s="380">
        <v>1469.9312</v>
      </c>
      <c r="H769" s="380">
        <v>1470</v>
      </c>
      <c r="I769" s="380">
        <v>0</v>
      </c>
    </row>
    <row r="770" spans="1:9" x14ac:dyDescent="0.25">
      <c r="A770">
        <v>20060005</v>
      </c>
      <c r="B770" t="s">
        <v>25</v>
      </c>
      <c r="C770" t="s">
        <v>8674</v>
      </c>
      <c r="D770" t="s">
        <v>7682</v>
      </c>
      <c r="E770" t="s">
        <v>4452</v>
      </c>
      <c r="F770" s="380">
        <v>29.52</v>
      </c>
      <c r="G770" s="380">
        <v>1169.8933999999999</v>
      </c>
      <c r="H770" s="380">
        <v>1170</v>
      </c>
      <c r="I770" s="380">
        <v>0</v>
      </c>
    </row>
    <row r="771" spans="1:9" x14ac:dyDescent="0.25">
      <c r="A771">
        <v>20060005</v>
      </c>
      <c r="B771" t="s">
        <v>4</v>
      </c>
      <c r="C771" t="s">
        <v>471</v>
      </c>
      <c r="D771" t="s">
        <v>10150</v>
      </c>
      <c r="E771" t="s">
        <v>4452</v>
      </c>
      <c r="F771" s="380">
        <v>19.48</v>
      </c>
      <c r="G771" s="380">
        <v>1441.3999999999999</v>
      </c>
      <c r="H771" s="380">
        <v>1441</v>
      </c>
      <c r="I771" s="380">
        <v>0</v>
      </c>
    </row>
    <row r="772" spans="1:9" x14ac:dyDescent="0.25">
      <c r="A772">
        <v>20060005</v>
      </c>
      <c r="B772" t="s">
        <v>37</v>
      </c>
      <c r="C772" t="s">
        <v>10420</v>
      </c>
      <c r="D772" t="s">
        <v>10455</v>
      </c>
      <c r="E772" t="s">
        <v>6116</v>
      </c>
      <c r="F772" s="380">
        <v>10.14</v>
      </c>
      <c r="G772" s="380">
        <v>455.11099999999999</v>
      </c>
      <c r="H772" s="380">
        <v>455</v>
      </c>
      <c r="I772" s="380">
        <v>0</v>
      </c>
    </row>
    <row r="773" spans="1:9" x14ac:dyDescent="0.25">
      <c r="A773">
        <v>20060005</v>
      </c>
      <c r="B773" t="s">
        <v>29</v>
      </c>
      <c r="C773" t="s">
        <v>166</v>
      </c>
      <c r="D773" t="s">
        <v>10457</v>
      </c>
      <c r="E773" t="s">
        <v>4452</v>
      </c>
      <c r="F773" s="380">
        <v>138.26</v>
      </c>
      <c r="G773" s="380">
        <v>7465.1320000000005</v>
      </c>
      <c r="H773" s="380">
        <v>7465</v>
      </c>
      <c r="I773" s="380">
        <v>0</v>
      </c>
    </row>
    <row r="774" spans="1:9" x14ac:dyDescent="0.25">
      <c r="A774">
        <v>20060005</v>
      </c>
      <c r="B774" t="s">
        <v>30</v>
      </c>
      <c r="C774" t="s">
        <v>11479</v>
      </c>
      <c r="D774" t="s">
        <v>11526</v>
      </c>
      <c r="E774" t="s">
        <v>4452</v>
      </c>
      <c r="F774" s="380">
        <v>48.48</v>
      </c>
      <c r="G774" s="380">
        <v>1682.0344</v>
      </c>
      <c r="H774" s="380">
        <v>1682</v>
      </c>
      <c r="I774" s="380">
        <v>0</v>
      </c>
    </row>
    <row r="775" spans="1:9" x14ac:dyDescent="0.25">
      <c r="A775">
        <v>20060005</v>
      </c>
      <c r="B775" t="s">
        <v>8</v>
      </c>
      <c r="C775" t="s">
        <v>6210</v>
      </c>
      <c r="D775" t="s">
        <v>11822</v>
      </c>
      <c r="E775" t="s">
        <v>5250</v>
      </c>
      <c r="F775" s="380">
        <v>14.14</v>
      </c>
      <c r="G775" s="380">
        <v>1070.7488000000001</v>
      </c>
      <c r="H775" s="380">
        <v>1071</v>
      </c>
      <c r="I775" s="380">
        <v>0</v>
      </c>
    </row>
    <row r="776" spans="1:9" x14ac:dyDescent="0.25">
      <c r="A776">
        <v>20060005</v>
      </c>
      <c r="B776" t="s">
        <v>12</v>
      </c>
      <c r="C776" t="s">
        <v>16220</v>
      </c>
      <c r="D776" t="s">
        <v>16249</v>
      </c>
      <c r="E776" t="s">
        <v>4452</v>
      </c>
      <c r="F776" s="380">
        <v>32.04</v>
      </c>
      <c r="G776" s="380">
        <v>1233.2662</v>
      </c>
      <c r="H776" s="380">
        <v>1233</v>
      </c>
      <c r="I776" s="380">
        <v>0</v>
      </c>
    </row>
    <row r="777" spans="1:9" x14ac:dyDescent="0.25">
      <c r="A777" t="s">
        <v>16458</v>
      </c>
      <c r="F777" s="380">
        <v>883.05</v>
      </c>
      <c r="G777" s="380">
        <v>41190.794200000004</v>
      </c>
      <c r="H777" s="380">
        <v>41190</v>
      </c>
      <c r="I777" s="380">
        <v>0</v>
      </c>
    </row>
    <row r="778" spans="1:9" x14ac:dyDescent="0.25">
      <c r="A778">
        <v>20060007</v>
      </c>
      <c r="B778" t="s">
        <v>24</v>
      </c>
      <c r="C778" t="s">
        <v>1079</v>
      </c>
      <c r="D778" t="s">
        <v>7943</v>
      </c>
      <c r="E778" t="s">
        <v>5807</v>
      </c>
      <c r="F778" s="380">
        <v>43.05</v>
      </c>
      <c r="G778" s="380">
        <v>1833.5196000000001</v>
      </c>
      <c r="H778" s="380">
        <v>1594</v>
      </c>
      <c r="I778" s="380">
        <v>240</v>
      </c>
    </row>
    <row r="779" spans="1:9" x14ac:dyDescent="0.25">
      <c r="A779">
        <v>20060007</v>
      </c>
      <c r="B779" t="s">
        <v>422</v>
      </c>
      <c r="C779" t="s">
        <v>13156</v>
      </c>
      <c r="D779" t="s">
        <v>13190</v>
      </c>
      <c r="E779" t="s">
        <v>5807</v>
      </c>
      <c r="F779" s="380">
        <v>25.73</v>
      </c>
      <c r="G779" s="380">
        <v>1314.4405999999999</v>
      </c>
      <c r="H779" s="380">
        <v>1073</v>
      </c>
      <c r="I779" s="380">
        <v>241</v>
      </c>
    </row>
    <row r="780" spans="1:9" x14ac:dyDescent="0.25">
      <c r="A780">
        <v>20060007</v>
      </c>
      <c r="B780" t="s">
        <v>10</v>
      </c>
      <c r="C780" t="s">
        <v>14445</v>
      </c>
      <c r="D780" t="s">
        <v>14462</v>
      </c>
      <c r="E780" t="s">
        <v>5807</v>
      </c>
      <c r="F780" s="380">
        <v>14.490000000000002</v>
      </c>
      <c r="G780" s="380">
        <v>639.97960000000012</v>
      </c>
      <c r="H780" s="380">
        <v>640</v>
      </c>
      <c r="I780" s="380">
        <v>0</v>
      </c>
    </row>
    <row r="781" spans="1:9" x14ac:dyDescent="0.25">
      <c r="A781" t="s">
        <v>16459</v>
      </c>
      <c r="F781" s="380">
        <v>83.27000000000001</v>
      </c>
      <c r="G781" s="380">
        <v>3787.9398000000001</v>
      </c>
      <c r="H781" s="380">
        <v>3307</v>
      </c>
      <c r="I781" s="380">
        <v>481</v>
      </c>
    </row>
    <row r="782" spans="1:9" x14ac:dyDescent="0.25">
      <c r="A782">
        <v>20070001</v>
      </c>
      <c r="B782" t="s">
        <v>17</v>
      </c>
      <c r="C782" t="s">
        <v>5456</v>
      </c>
      <c r="D782" t="s">
        <v>5540</v>
      </c>
      <c r="E782" t="s">
        <v>2021</v>
      </c>
      <c r="F782" s="380">
        <v>200.54</v>
      </c>
      <c r="G782" s="380">
        <v>7693.0924000000005</v>
      </c>
      <c r="H782" s="380">
        <v>7681</v>
      </c>
      <c r="I782" s="380">
        <v>0</v>
      </c>
    </row>
    <row r="783" spans="1:9" x14ac:dyDescent="0.25">
      <c r="A783">
        <v>20070001</v>
      </c>
      <c r="B783" t="s">
        <v>18</v>
      </c>
      <c r="C783" t="s">
        <v>5718</v>
      </c>
      <c r="D783" t="s">
        <v>5784</v>
      </c>
      <c r="E783" t="s">
        <v>2021</v>
      </c>
      <c r="F783" s="380">
        <v>17.060000000000002</v>
      </c>
      <c r="G783" s="380">
        <v>870.88679999999999</v>
      </c>
      <c r="H783" s="380">
        <v>871</v>
      </c>
      <c r="I783" s="380">
        <v>0</v>
      </c>
    </row>
    <row r="784" spans="1:9" x14ac:dyDescent="0.25">
      <c r="A784">
        <v>20070001</v>
      </c>
      <c r="B784" t="s">
        <v>36</v>
      </c>
      <c r="C784" t="s">
        <v>739</v>
      </c>
      <c r="D784" t="s">
        <v>5786</v>
      </c>
      <c r="E784" t="s">
        <v>1048</v>
      </c>
      <c r="F784" s="380">
        <v>7.7</v>
      </c>
      <c r="G784" s="380">
        <v>326.07560000000001</v>
      </c>
      <c r="H784" s="380">
        <v>326</v>
      </c>
      <c r="I784" s="380">
        <v>0</v>
      </c>
    </row>
    <row r="785" spans="1:9" x14ac:dyDescent="0.25">
      <c r="A785">
        <v>20070001</v>
      </c>
      <c r="B785" t="s">
        <v>27</v>
      </c>
      <c r="C785" t="s">
        <v>6083</v>
      </c>
      <c r="D785" t="s">
        <v>6110</v>
      </c>
      <c r="E785" t="s">
        <v>1048</v>
      </c>
      <c r="F785" s="380">
        <v>19.84</v>
      </c>
      <c r="G785" s="380">
        <v>768.63220000000001</v>
      </c>
      <c r="H785" s="380">
        <v>769</v>
      </c>
      <c r="I785" s="380">
        <v>0</v>
      </c>
    </row>
    <row r="786" spans="1:9" x14ac:dyDescent="0.25">
      <c r="A786">
        <v>20070001</v>
      </c>
      <c r="B786" t="s">
        <v>2</v>
      </c>
      <c r="C786" t="s">
        <v>6084</v>
      </c>
      <c r="D786" t="s">
        <v>6111</v>
      </c>
      <c r="E786" t="s">
        <v>2021</v>
      </c>
      <c r="F786" s="380">
        <v>25.16</v>
      </c>
      <c r="G786" s="380">
        <v>1099.2363999999998</v>
      </c>
      <c r="H786" s="380">
        <v>1099</v>
      </c>
      <c r="I786" s="380">
        <v>0</v>
      </c>
    </row>
    <row r="787" spans="1:9" x14ac:dyDescent="0.25">
      <c r="A787">
        <v>20070001</v>
      </c>
      <c r="B787" t="s">
        <v>4</v>
      </c>
      <c r="C787" t="s">
        <v>6225</v>
      </c>
      <c r="D787" t="s">
        <v>5154</v>
      </c>
      <c r="E787" t="s">
        <v>5155</v>
      </c>
      <c r="F787" s="380">
        <v>273.92</v>
      </c>
      <c r="G787" s="380">
        <v>12878.9696</v>
      </c>
      <c r="H787" s="380">
        <v>12879</v>
      </c>
      <c r="I787" s="380">
        <v>0</v>
      </c>
    </row>
    <row r="788" spans="1:9" x14ac:dyDescent="0.25">
      <c r="A788">
        <v>20070001</v>
      </c>
      <c r="B788" t="s">
        <v>39</v>
      </c>
      <c r="C788" t="s">
        <v>6896</v>
      </c>
      <c r="D788" t="s">
        <v>6925</v>
      </c>
      <c r="E788" t="s">
        <v>1048</v>
      </c>
      <c r="F788" s="380">
        <v>12.479999999999999</v>
      </c>
      <c r="G788" s="380">
        <v>524.45060000000001</v>
      </c>
      <c r="H788" s="380">
        <v>524</v>
      </c>
      <c r="I788" s="380">
        <v>0</v>
      </c>
    </row>
    <row r="789" spans="1:9" x14ac:dyDescent="0.25">
      <c r="A789">
        <v>20070001</v>
      </c>
      <c r="B789" t="s">
        <v>31</v>
      </c>
      <c r="C789" t="s">
        <v>8215</v>
      </c>
      <c r="D789" t="s">
        <v>8246</v>
      </c>
      <c r="E789" t="s">
        <v>1048</v>
      </c>
      <c r="F789" s="380">
        <v>9.16</v>
      </c>
      <c r="G789" s="380">
        <v>368.86180000000002</v>
      </c>
      <c r="H789" s="380">
        <v>369</v>
      </c>
      <c r="I789" s="380">
        <v>0</v>
      </c>
    </row>
    <row r="790" spans="1:9" x14ac:dyDescent="0.25">
      <c r="A790" t="s">
        <v>16460</v>
      </c>
      <c r="F790" s="380">
        <v>565.86</v>
      </c>
      <c r="G790" s="380">
        <v>24530.205399999999</v>
      </c>
      <c r="H790" s="380">
        <v>24518</v>
      </c>
      <c r="I790" s="380">
        <v>0</v>
      </c>
    </row>
    <row r="791" spans="1:9" x14ac:dyDescent="0.25">
      <c r="A791">
        <v>20070002</v>
      </c>
      <c r="B791" t="s">
        <v>17</v>
      </c>
      <c r="C791" t="s">
        <v>5216</v>
      </c>
      <c r="D791" t="s">
        <v>5546</v>
      </c>
      <c r="E791" t="s">
        <v>1048</v>
      </c>
      <c r="F791" s="380">
        <v>118.17000000000002</v>
      </c>
      <c r="G791" s="380">
        <v>5294.7177999999994</v>
      </c>
      <c r="H791" s="380">
        <v>3556</v>
      </c>
      <c r="I791" s="380">
        <v>1738.3000000000029</v>
      </c>
    </row>
    <row r="792" spans="1:9" x14ac:dyDescent="0.25">
      <c r="A792">
        <v>20070002</v>
      </c>
      <c r="B792" t="s">
        <v>20</v>
      </c>
      <c r="C792" t="s">
        <v>8045</v>
      </c>
      <c r="D792" t="s">
        <v>8091</v>
      </c>
      <c r="E792" t="s">
        <v>1048</v>
      </c>
      <c r="F792" s="380">
        <v>15.78</v>
      </c>
      <c r="G792" s="380">
        <v>606.76440000000002</v>
      </c>
      <c r="H792" s="380">
        <v>607</v>
      </c>
      <c r="I792" s="380">
        <v>0</v>
      </c>
    </row>
    <row r="793" spans="1:9" x14ac:dyDescent="0.25">
      <c r="A793">
        <v>20070002</v>
      </c>
      <c r="B793" t="s">
        <v>41</v>
      </c>
      <c r="C793" t="s">
        <v>8046</v>
      </c>
      <c r="D793" t="s">
        <v>8092</v>
      </c>
      <c r="E793" t="s">
        <v>1048</v>
      </c>
      <c r="F793" s="380">
        <v>28.88</v>
      </c>
      <c r="G793" s="380">
        <v>1065.9179999999999</v>
      </c>
      <c r="H793" s="380">
        <v>1066</v>
      </c>
      <c r="I793" s="380">
        <v>0</v>
      </c>
    </row>
    <row r="794" spans="1:9" x14ac:dyDescent="0.25">
      <c r="A794">
        <v>20070002</v>
      </c>
      <c r="B794" t="s">
        <v>21</v>
      </c>
      <c r="C794" t="s">
        <v>8048</v>
      </c>
      <c r="D794" t="s">
        <v>8093</v>
      </c>
      <c r="E794" t="s">
        <v>1048</v>
      </c>
      <c r="F794" s="380">
        <v>6.62</v>
      </c>
      <c r="G794" s="380">
        <v>273.0043</v>
      </c>
      <c r="H794" s="380">
        <v>273</v>
      </c>
      <c r="I794" s="380">
        <v>0</v>
      </c>
    </row>
    <row r="795" spans="1:9" x14ac:dyDescent="0.25">
      <c r="A795">
        <v>20070002</v>
      </c>
      <c r="B795" t="s">
        <v>40</v>
      </c>
      <c r="C795" t="s">
        <v>8050</v>
      </c>
      <c r="D795" t="s">
        <v>8095</v>
      </c>
      <c r="E795" t="s">
        <v>2021</v>
      </c>
      <c r="F795" s="380">
        <v>11.379999999999999</v>
      </c>
      <c r="G795" s="380">
        <v>438.87839999999994</v>
      </c>
      <c r="H795" s="380">
        <v>439</v>
      </c>
      <c r="I795" s="380">
        <v>0</v>
      </c>
    </row>
    <row r="796" spans="1:9" x14ac:dyDescent="0.25">
      <c r="A796">
        <v>20070002</v>
      </c>
      <c r="B796" t="s">
        <v>23</v>
      </c>
      <c r="C796" t="s">
        <v>635</v>
      </c>
      <c r="D796" t="s">
        <v>8251</v>
      </c>
      <c r="E796" t="s">
        <v>1048</v>
      </c>
      <c r="F796" s="380">
        <v>12.07</v>
      </c>
      <c r="G796" s="380">
        <v>551.07680000000005</v>
      </c>
      <c r="H796" s="380">
        <v>551</v>
      </c>
      <c r="I796" s="380">
        <v>0</v>
      </c>
    </row>
    <row r="797" spans="1:9" x14ac:dyDescent="0.25">
      <c r="A797">
        <v>20070002</v>
      </c>
      <c r="B797" t="s">
        <v>26</v>
      </c>
      <c r="C797" t="s">
        <v>434</v>
      </c>
      <c r="D797" t="s">
        <v>8252</v>
      </c>
      <c r="E797" t="s">
        <v>1048</v>
      </c>
      <c r="F797" s="380">
        <v>263.56</v>
      </c>
      <c r="G797" s="380">
        <v>13138.021099999998</v>
      </c>
      <c r="H797" s="380">
        <v>13138</v>
      </c>
      <c r="I797" s="380">
        <v>0</v>
      </c>
    </row>
    <row r="798" spans="1:9" x14ac:dyDescent="0.25">
      <c r="A798">
        <v>20070002</v>
      </c>
      <c r="B798" t="s">
        <v>2</v>
      </c>
      <c r="C798" t="s">
        <v>8384</v>
      </c>
      <c r="D798" t="s">
        <v>8416</v>
      </c>
      <c r="E798" t="s">
        <v>1048</v>
      </c>
      <c r="F798" s="380">
        <v>35.89</v>
      </c>
      <c r="G798" s="380">
        <v>1587.4275999999998</v>
      </c>
      <c r="H798" s="380">
        <v>1587</v>
      </c>
      <c r="I798" s="380">
        <v>0</v>
      </c>
    </row>
    <row r="799" spans="1:9" x14ac:dyDescent="0.25">
      <c r="A799">
        <v>20070002</v>
      </c>
      <c r="B799" t="s">
        <v>3</v>
      </c>
      <c r="C799" t="s">
        <v>8385</v>
      </c>
      <c r="D799" t="s">
        <v>8417</v>
      </c>
      <c r="E799" t="s">
        <v>1048</v>
      </c>
      <c r="F799" s="380">
        <v>127.39</v>
      </c>
      <c r="G799" s="380">
        <v>7338.6225999999997</v>
      </c>
      <c r="H799" s="380">
        <v>7339</v>
      </c>
      <c r="I799" s="380">
        <v>0</v>
      </c>
    </row>
    <row r="800" spans="1:9" x14ac:dyDescent="0.25">
      <c r="A800">
        <v>20070002</v>
      </c>
      <c r="B800" t="s">
        <v>28</v>
      </c>
      <c r="C800" t="s">
        <v>1055</v>
      </c>
      <c r="D800" t="s">
        <v>8851</v>
      </c>
      <c r="E800" t="s">
        <v>1048</v>
      </c>
      <c r="F800" s="380">
        <v>70.570000000000007</v>
      </c>
      <c r="G800" s="380">
        <v>2802.0826000000002</v>
      </c>
      <c r="H800" s="380">
        <v>2802</v>
      </c>
      <c r="I800" s="380">
        <v>0</v>
      </c>
    </row>
    <row r="801" spans="1:9" x14ac:dyDescent="0.25">
      <c r="A801">
        <v>20070002</v>
      </c>
      <c r="B801" t="s">
        <v>39</v>
      </c>
      <c r="C801" t="s">
        <v>10246</v>
      </c>
      <c r="D801" t="s">
        <v>13922</v>
      </c>
      <c r="E801" t="s">
        <v>1048</v>
      </c>
      <c r="F801" s="380">
        <v>29.83</v>
      </c>
      <c r="G801" s="380">
        <v>1164.9564</v>
      </c>
      <c r="H801" s="380">
        <v>1165</v>
      </c>
      <c r="I801" s="380">
        <v>0</v>
      </c>
    </row>
    <row r="802" spans="1:9" x14ac:dyDescent="0.25">
      <c r="A802">
        <v>20070002</v>
      </c>
      <c r="B802" t="s">
        <v>6</v>
      </c>
      <c r="C802" t="s">
        <v>11496</v>
      </c>
      <c r="D802" t="s">
        <v>14833</v>
      </c>
      <c r="E802" t="s">
        <v>1048</v>
      </c>
      <c r="F802" s="380">
        <v>107.78999999999999</v>
      </c>
      <c r="G802" s="380">
        <v>4374.6658000000007</v>
      </c>
      <c r="H802" s="380">
        <v>4375</v>
      </c>
      <c r="I802" s="380">
        <v>0</v>
      </c>
    </row>
    <row r="803" spans="1:9" x14ac:dyDescent="0.25">
      <c r="A803" t="s">
        <v>16461</v>
      </c>
      <c r="F803" s="380">
        <v>827.93000000000006</v>
      </c>
      <c r="G803" s="380">
        <v>38636.135800000004</v>
      </c>
      <c r="H803" s="380">
        <v>36898</v>
      </c>
      <c r="I803" s="380">
        <v>1738.3000000000029</v>
      </c>
    </row>
    <row r="804" spans="1:9" x14ac:dyDescent="0.25">
      <c r="A804">
        <v>20070003</v>
      </c>
      <c r="B804" t="s">
        <v>17</v>
      </c>
      <c r="C804" t="s">
        <v>5457</v>
      </c>
      <c r="D804" t="s">
        <v>5541</v>
      </c>
      <c r="E804" t="s">
        <v>2021</v>
      </c>
      <c r="F804" s="380">
        <v>161</v>
      </c>
      <c r="G804" s="380">
        <v>7278.4379999999983</v>
      </c>
      <c r="H804" s="380">
        <v>7278</v>
      </c>
      <c r="I804" s="380">
        <v>0</v>
      </c>
    </row>
    <row r="805" spans="1:9" x14ac:dyDescent="0.25">
      <c r="A805">
        <v>20070003</v>
      </c>
      <c r="B805" t="s">
        <v>36</v>
      </c>
      <c r="C805" t="s">
        <v>6102</v>
      </c>
      <c r="D805" t="s">
        <v>6136</v>
      </c>
      <c r="E805" t="s">
        <v>2021</v>
      </c>
      <c r="F805" s="380">
        <v>10.27</v>
      </c>
      <c r="G805" s="380">
        <v>451.88059999999996</v>
      </c>
      <c r="H805" s="380">
        <v>452</v>
      </c>
      <c r="I805" s="380">
        <v>0</v>
      </c>
    </row>
    <row r="806" spans="1:9" x14ac:dyDescent="0.25">
      <c r="A806">
        <v>20070003</v>
      </c>
      <c r="B806" t="s">
        <v>24</v>
      </c>
      <c r="C806" t="s">
        <v>7133</v>
      </c>
      <c r="D806" t="s">
        <v>11535</v>
      </c>
      <c r="E806" t="s">
        <v>2021</v>
      </c>
      <c r="F806" s="380">
        <v>22.51</v>
      </c>
      <c r="G806" s="380">
        <v>1236.6695999999999</v>
      </c>
      <c r="H806" s="380">
        <v>1237</v>
      </c>
      <c r="I806" s="380">
        <v>0</v>
      </c>
    </row>
    <row r="807" spans="1:9" x14ac:dyDescent="0.25">
      <c r="A807">
        <v>20070003</v>
      </c>
      <c r="B807" t="s">
        <v>26</v>
      </c>
      <c r="C807" t="s">
        <v>8682</v>
      </c>
      <c r="D807" t="s">
        <v>7685</v>
      </c>
      <c r="E807" t="s">
        <v>1048</v>
      </c>
      <c r="F807" s="380">
        <v>19.079999999999998</v>
      </c>
      <c r="G807" s="380">
        <v>746.57299999999998</v>
      </c>
      <c r="H807" s="380">
        <v>747</v>
      </c>
      <c r="I807" s="380">
        <v>0</v>
      </c>
    </row>
    <row r="808" spans="1:9" x14ac:dyDescent="0.25">
      <c r="A808">
        <v>20070003</v>
      </c>
      <c r="B808" t="s">
        <v>2</v>
      </c>
      <c r="C808" t="s">
        <v>7745</v>
      </c>
      <c r="D808" t="s">
        <v>7787</v>
      </c>
      <c r="E808" t="s">
        <v>2021</v>
      </c>
      <c r="F808" s="380">
        <v>42.18</v>
      </c>
      <c r="G808" s="380">
        <v>1409.559</v>
      </c>
      <c r="H808" s="380">
        <v>1410</v>
      </c>
      <c r="I808" s="380">
        <v>0</v>
      </c>
    </row>
    <row r="809" spans="1:9" x14ac:dyDescent="0.25">
      <c r="A809">
        <v>20070003</v>
      </c>
      <c r="B809" t="s">
        <v>4</v>
      </c>
      <c r="C809" t="s">
        <v>739</v>
      </c>
      <c r="D809" t="s">
        <v>7937</v>
      </c>
      <c r="E809" t="s">
        <v>1048</v>
      </c>
      <c r="F809" s="380">
        <v>16.559999999999995</v>
      </c>
      <c r="G809" s="380">
        <v>594.10890000000006</v>
      </c>
      <c r="H809" s="380">
        <v>594</v>
      </c>
      <c r="I809" s="380">
        <v>0</v>
      </c>
    </row>
    <row r="810" spans="1:9" x14ac:dyDescent="0.25">
      <c r="A810">
        <v>20070003</v>
      </c>
      <c r="B810" t="s">
        <v>28</v>
      </c>
      <c r="C810" t="s">
        <v>8216</v>
      </c>
      <c r="D810" t="s">
        <v>8247</v>
      </c>
      <c r="E810" t="s">
        <v>2021</v>
      </c>
      <c r="F810" s="380">
        <v>20.59</v>
      </c>
      <c r="G810" s="380">
        <v>903.31979999999999</v>
      </c>
      <c r="H810" s="380">
        <v>903</v>
      </c>
      <c r="I810" s="380">
        <v>0</v>
      </c>
    </row>
    <row r="811" spans="1:9" x14ac:dyDescent="0.25">
      <c r="A811">
        <v>20070003</v>
      </c>
      <c r="B811" t="s">
        <v>37</v>
      </c>
      <c r="C811" t="s">
        <v>7426</v>
      </c>
      <c r="D811" t="s">
        <v>8411</v>
      </c>
      <c r="E811" t="s">
        <v>4690</v>
      </c>
      <c r="F811" s="380">
        <v>36.33</v>
      </c>
      <c r="G811" s="380">
        <v>1278.4325999999999</v>
      </c>
      <c r="H811" s="380">
        <v>1278</v>
      </c>
      <c r="I811" s="380">
        <v>0</v>
      </c>
    </row>
    <row r="812" spans="1:9" x14ac:dyDescent="0.25">
      <c r="A812">
        <v>20070003</v>
      </c>
      <c r="B812" t="s">
        <v>29</v>
      </c>
      <c r="C812" t="s">
        <v>8382</v>
      </c>
      <c r="D812" t="s">
        <v>8413</v>
      </c>
      <c r="E812" t="s">
        <v>1048</v>
      </c>
      <c r="F812" s="380">
        <v>13.370000000000001</v>
      </c>
      <c r="G812" s="380">
        <v>547.03289999999993</v>
      </c>
      <c r="H812" s="380">
        <v>547</v>
      </c>
      <c r="I812" s="380">
        <v>0</v>
      </c>
    </row>
    <row r="813" spans="1:9" x14ac:dyDescent="0.25">
      <c r="A813">
        <v>20070003</v>
      </c>
      <c r="B813" t="s">
        <v>5</v>
      </c>
      <c r="C813" t="s">
        <v>9317</v>
      </c>
      <c r="D813" t="s">
        <v>9752</v>
      </c>
      <c r="E813" t="s">
        <v>1048</v>
      </c>
      <c r="F813" s="380">
        <v>15.260000000000002</v>
      </c>
      <c r="G813" s="380">
        <v>548.14940000000001</v>
      </c>
      <c r="H813" s="380">
        <v>548</v>
      </c>
      <c r="I813" s="380">
        <v>0</v>
      </c>
    </row>
    <row r="814" spans="1:9" x14ac:dyDescent="0.25">
      <c r="A814">
        <v>20070003</v>
      </c>
      <c r="B814" t="s">
        <v>6</v>
      </c>
      <c r="C814" t="s">
        <v>434</v>
      </c>
      <c r="D814" t="s">
        <v>9912</v>
      </c>
      <c r="E814" t="s">
        <v>728</v>
      </c>
      <c r="F814" s="380">
        <v>30.38</v>
      </c>
      <c r="G814" s="380">
        <v>1010.5816000000001</v>
      </c>
      <c r="H814" s="380">
        <v>1011</v>
      </c>
      <c r="I814" s="380">
        <v>0</v>
      </c>
    </row>
    <row r="815" spans="1:9" x14ac:dyDescent="0.25">
      <c r="A815">
        <v>20070003</v>
      </c>
      <c r="B815" t="s">
        <v>7</v>
      </c>
      <c r="C815" t="s">
        <v>10179</v>
      </c>
      <c r="D815" t="s">
        <v>10387</v>
      </c>
      <c r="E815" t="s">
        <v>1048</v>
      </c>
      <c r="F815" s="380">
        <v>19.740000000000002</v>
      </c>
      <c r="G815" s="380">
        <v>915.04780000000005</v>
      </c>
      <c r="H815" s="380">
        <v>915</v>
      </c>
      <c r="I815" s="380">
        <v>0</v>
      </c>
    </row>
    <row r="816" spans="1:9" x14ac:dyDescent="0.25">
      <c r="A816">
        <v>20070003</v>
      </c>
      <c r="B816" t="s">
        <v>32</v>
      </c>
      <c r="C816" t="s">
        <v>6328</v>
      </c>
      <c r="D816" t="s">
        <v>10461</v>
      </c>
      <c r="E816" t="s">
        <v>1048</v>
      </c>
      <c r="F816" s="380">
        <v>38.85</v>
      </c>
      <c r="G816" s="380">
        <v>1721.3927000000001</v>
      </c>
      <c r="H816" s="380">
        <v>1721</v>
      </c>
      <c r="I816" s="380">
        <v>0</v>
      </c>
    </row>
    <row r="817" spans="1:9" x14ac:dyDescent="0.25">
      <c r="A817">
        <v>20070003</v>
      </c>
      <c r="B817" t="s">
        <v>33</v>
      </c>
      <c r="C817" t="s">
        <v>9714</v>
      </c>
      <c r="D817" t="s">
        <v>10586</v>
      </c>
      <c r="E817" t="s">
        <v>1048</v>
      </c>
      <c r="F817" s="380">
        <v>12.709999999999999</v>
      </c>
      <c r="G817" s="380">
        <v>479.7645</v>
      </c>
      <c r="H817" s="380">
        <v>480</v>
      </c>
      <c r="I817" s="380">
        <v>0</v>
      </c>
    </row>
    <row r="818" spans="1:9" x14ac:dyDescent="0.25">
      <c r="A818">
        <v>20070003</v>
      </c>
      <c r="B818" t="s">
        <v>11</v>
      </c>
      <c r="C818" t="s">
        <v>10824</v>
      </c>
      <c r="D818" t="s">
        <v>10856</v>
      </c>
      <c r="E818" t="s">
        <v>1048</v>
      </c>
      <c r="F818" s="380">
        <v>6.77</v>
      </c>
      <c r="G818" s="380">
        <v>505.37800000000004</v>
      </c>
      <c r="H818" s="380">
        <v>505</v>
      </c>
      <c r="I818" s="380">
        <v>0</v>
      </c>
    </row>
    <row r="819" spans="1:9" x14ac:dyDescent="0.25">
      <c r="A819">
        <v>20070003</v>
      </c>
      <c r="B819" t="s">
        <v>35</v>
      </c>
      <c r="C819" t="s">
        <v>11120</v>
      </c>
      <c r="D819" t="s">
        <v>11149</v>
      </c>
      <c r="E819" t="s">
        <v>2021</v>
      </c>
      <c r="F819" s="380">
        <v>21.39</v>
      </c>
      <c r="G819" s="380">
        <v>825.82550000000003</v>
      </c>
      <c r="H819" s="380">
        <v>826</v>
      </c>
      <c r="I819" s="380">
        <v>0</v>
      </c>
    </row>
    <row r="820" spans="1:9" x14ac:dyDescent="0.25">
      <c r="A820">
        <v>20070003</v>
      </c>
      <c r="B820" t="s">
        <v>1650</v>
      </c>
      <c r="C820" t="s">
        <v>11484</v>
      </c>
      <c r="D820" t="s">
        <v>11536</v>
      </c>
      <c r="E820" t="s">
        <v>1048</v>
      </c>
      <c r="F820" s="380">
        <v>9.7900000000000009</v>
      </c>
      <c r="G820" s="380">
        <v>429.11470000000008</v>
      </c>
      <c r="H820" s="380">
        <v>429</v>
      </c>
      <c r="I820" s="380">
        <v>0</v>
      </c>
    </row>
    <row r="821" spans="1:9" x14ac:dyDescent="0.25">
      <c r="A821">
        <v>20070003</v>
      </c>
      <c r="B821" t="s">
        <v>16</v>
      </c>
      <c r="C821" t="s">
        <v>5418</v>
      </c>
      <c r="D821" t="s">
        <v>11696</v>
      </c>
      <c r="E821" t="s">
        <v>2021</v>
      </c>
      <c r="F821" s="380">
        <v>10.99</v>
      </c>
      <c r="G821" s="380">
        <v>390.56889999999999</v>
      </c>
      <c r="H821" s="380">
        <v>391</v>
      </c>
      <c r="I821" s="380">
        <v>0</v>
      </c>
    </row>
    <row r="822" spans="1:9" x14ac:dyDescent="0.25">
      <c r="A822">
        <v>20070003</v>
      </c>
      <c r="B822" t="s">
        <v>129</v>
      </c>
      <c r="C822" t="s">
        <v>12044</v>
      </c>
      <c r="D822" t="s">
        <v>12089</v>
      </c>
      <c r="E822" t="s">
        <v>1048</v>
      </c>
      <c r="F822" s="380">
        <v>1.92</v>
      </c>
      <c r="G822" s="380">
        <v>77.452800000000011</v>
      </c>
      <c r="H822" s="380">
        <v>77</v>
      </c>
      <c r="I822" s="380">
        <v>0</v>
      </c>
    </row>
    <row r="823" spans="1:9" x14ac:dyDescent="0.25">
      <c r="A823">
        <v>20070003</v>
      </c>
      <c r="B823" t="s">
        <v>763</v>
      </c>
      <c r="C823" t="s">
        <v>6374</v>
      </c>
      <c r="D823" t="s">
        <v>13417</v>
      </c>
      <c r="E823" t="s">
        <v>2021</v>
      </c>
      <c r="F823" s="380">
        <v>54.58</v>
      </c>
      <c r="G823" s="380">
        <v>2020.3069</v>
      </c>
      <c r="H823" s="380">
        <v>2020</v>
      </c>
      <c r="I823" s="380">
        <v>0</v>
      </c>
    </row>
    <row r="824" spans="1:9" x14ac:dyDescent="0.25">
      <c r="A824">
        <v>20070003</v>
      </c>
      <c r="B824" t="s">
        <v>957</v>
      </c>
      <c r="C824" t="s">
        <v>739</v>
      </c>
      <c r="D824" t="s">
        <v>14087</v>
      </c>
      <c r="E824" t="s">
        <v>1048</v>
      </c>
      <c r="F824" s="380">
        <v>19.98</v>
      </c>
      <c r="G824" s="380">
        <v>740.36439999999993</v>
      </c>
      <c r="H824" s="380">
        <v>740</v>
      </c>
      <c r="I824" s="380">
        <v>0</v>
      </c>
    </row>
    <row r="825" spans="1:9" x14ac:dyDescent="0.25">
      <c r="A825">
        <v>20070003</v>
      </c>
      <c r="B825" t="s">
        <v>1242</v>
      </c>
      <c r="C825" t="s">
        <v>1079</v>
      </c>
      <c r="D825" t="s">
        <v>14640</v>
      </c>
      <c r="E825" t="s">
        <v>1048</v>
      </c>
      <c r="F825" s="380">
        <v>17.239999999999998</v>
      </c>
      <c r="G825" s="380">
        <v>665.36680000000001</v>
      </c>
      <c r="H825" s="380">
        <v>665</v>
      </c>
      <c r="I825" s="380">
        <v>0</v>
      </c>
    </row>
    <row r="826" spans="1:9" x14ac:dyDescent="0.25">
      <c r="A826">
        <v>20070003</v>
      </c>
      <c r="B826" t="s">
        <v>1247</v>
      </c>
      <c r="C826" t="s">
        <v>14614</v>
      </c>
      <c r="D826" t="s">
        <v>14641</v>
      </c>
      <c r="E826" t="s">
        <v>2021</v>
      </c>
      <c r="F826" s="380">
        <v>37.840000000000003</v>
      </c>
      <c r="G826" s="380">
        <v>1425.0350000000003</v>
      </c>
      <c r="H826" s="380">
        <v>1425</v>
      </c>
      <c r="I826" s="380">
        <v>0</v>
      </c>
    </row>
    <row r="827" spans="1:9" x14ac:dyDescent="0.25">
      <c r="A827">
        <v>20070003</v>
      </c>
      <c r="B827" t="s">
        <v>1346</v>
      </c>
      <c r="C827" t="s">
        <v>1079</v>
      </c>
      <c r="D827" t="s">
        <v>14747</v>
      </c>
      <c r="E827" t="s">
        <v>1048</v>
      </c>
      <c r="F827" s="380">
        <v>15.78</v>
      </c>
      <c r="G827" s="380">
        <v>632.03359999999998</v>
      </c>
      <c r="H827" s="380">
        <v>632</v>
      </c>
      <c r="I827" s="380">
        <v>0</v>
      </c>
    </row>
    <row r="828" spans="1:9" x14ac:dyDescent="0.25">
      <c r="A828">
        <v>20070003</v>
      </c>
      <c r="B828" t="s">
        <v>1491</v>
      </c>
      <c r="C828" t="s">
        <v>6227</v>
      </c>
      <c r="D828" t="s">
        <v>6267</v>
      </c>
      <c r="E828" t="s">
        <v>2021</v>
      </c>
      <c r="F828" s="380">
        <v>20.43</v>
      </c>
      <c r="G828" s="380">
        <v>820.44029999999998</v>
      </c>
      <c r="H828" s="380">
        <v>820</v>
      </c>
      <c r="I828" s="380">
        <v>0</v>
      </c>
    </row>
    <row r="829" spans="1:9" x14ac:dyDescent="0.25">
      <c r="A829">
        <v>20070003</v>
      </c>
      <c r="B829" t="s">
        <v>1850</v>
      </c>
      <c r="C829" t="s">
        <v>8568</v>
      </c>
      <c r="D829" t="s">
        <v>15386</v>
      </c>
      <c r="E829" t="s">
        <v>1048</v>
      </c>
      <c r="F829" s="380">
        <v>18.77</v>
      </c>
      <c r="G829" s="380">
        <v>733.87459999999999</v>
      </c>
      <c r="H829" s="380">
        <v>734</v>
      </c>
      <c r="I829" s="380">
        <v>0</v>
      </c>
    </row>
    <row r="830" spans="1:9" x14ac:dyDescent="0.25">
      <c r="A830">
        <v>20070003</v>
      </c>
      <c r="B830" t="s">
        <v>426</v>
      </c>
      <c r="C830" t="s">
        <v>12410</v>
      </c>
      <c r="D830" t="s">
        <v>12443</v>
      </c>
      <c r="E830" t="s">
        <v>1048</v>
      </c>
      <c r="F830" s="380">
        <v>16.52</v>
      </c>
      <c r="G830" s="380">
        <v>1042.0391999999999</v>
      </c>
      <c r="H830" s="380">
        <v>1042</v>
      </c>
      <c r="I830" s="380">
        <v>0</v>
      </c>
    </row>
    <row r="831" spans="1:9" x14ac:dyDescent="0.25">
      <c r="A831">
        <v>20070003</v>
      </c>
      <c r="B831" t="s">
        <v>425</v>
      </c>
      <c r="C831" t="s">
        <v>8628</v>
      </c>
      <c r="D831" t="s">
        <v>12247</v>
      </c>
      <c r="E831" t="s">
        <v>1048</v>
      </c>
      <c r="F831" s="380">
        <v>49.629999999999995</v>
      </c>
      <c r="G831" s="380">
        <v>3153.4225999999994</v>
      </c>
      <c r="H831" s="380">
        <v>3153</v>
      </c>
      <c r="I831" s="380">
        <v>0</v>
      </c>
    </row>
    <row r="832" spans="1:9" x14ac:dyDescent="0.25">
      <c r="A832" t="s">
        <v>16462</v>
      </c>
      <c r="F832" s="380">
        <v>760.45999999999992</v>
      </c>
      <c r="G832" s="380">
        <v>32582.173699999985</v>
      </c>
      <c r="H832" s="380">
        <v>32580</v>
      </c>
      <c r="I832" s="380">
        <v>0</v>
      </c>
    </row>
    <row r="833" spans="1:9" x14ac:dyDescent="0.25">
      <c r="A833">
        <v>20070004</v>
      </c>
      <c r="B833" t="s">
        <v>0</v>
      </c>
      <c r="C833" t="s">
        <v>5689</v>
      </c>
      <c r="D833" t="s">
        <v>5764</v>
      </c>
      <c r="E833" t="s">
        <v>275</v>
      </c>
      <c r="F833" s="380">
        <v>154.28</v>
      </c>
      <c r="G833" s="380">
        <v>7291.3063000000002</v>
      </c>
      <c r="H833" s="380">
        <v>7291</v>
      </c>
      <c r="I833" s="380">
        <v>0</v>
      </c>
    </row>
    <row r="834" spans="1:9" x14ac:dyDescent="0.25">
      <c r="A834">
        <v>20070004</v>
      </c>
      <c r="B834" t="s">
        <v>1</v>
      </c>
      <c r="C834" t="s">
        <v>602</v>
      </c>
      <c r="D834" t="s">
        <v>5765</v>
      </c>
      <c r="E834" t="s">
        <v>5766</v>
      </c>
      <c r="F834" s="380">
        <v>39.480000000000004</v>
      </c>
      <c r="G834" s="380">
        <v>1886.4559999999997</v>
      </c>
      <c r="H834" s="380">
        <v>1886</v>
      </c>
      <c r="I834" s="380">
        <v>0</v>
      </c>
    </row>
    <row r="835" spans="1:9" x14ac:dyDescent="0.25">
      <c r="A835">
        <v>20070004</v>
      </c>
      <c r="B835" t="s">
        <v>19</v>
      </c>
      <c r="C835" t="s">
        <v>5702</v>
      </c>
      <c r="D835" t="s">
        <v>5767</v>
      </c>
      <c r="E835" t="s">
        <v>275</v>
      </c>
      <c r="F835" s="380">
        <v>71.03</v>
      </c>
      <c r="G835" s="380">
        <v>3205.0157000000004</v>
      </c>
      <c r="H835" s="380">
        <v>3205</v>
      </c>
      <c r="I835" s="380">
        <v>0</v>
      </c>
    </row>
    <row r="836" spans="1:9" x14ac:dyDescent="0.25">
      <c r="A836">
        <v>20070004</v>
      </c>
      <c r="B836" t="s">
        <v>20</v>
      </c>
      <c r="C836" t="s">
        <v>5703</v>
      </c>
      <c r="D836" t="s">
        <v>5768</v>
      </c>
      <c r="E836" t="s">
        <v>1370</v>
      </c>
      <c r="F836" s="380">
        <v>32.150000000000006</v>
      </c>
      <c r="G836" s="380">
        <v>1111.856</v>
      </c>
      <c r="H836" s="380">
        <v>1112</v>
      </c>
      <c r="I836" s="380">
        <v>0</v>
      </c>
    </row>
    <row r="837" spans="1:9" x14ac:dyDescent="0.25">
      <c r="A837">
        <v>20070004</v>
      </c>
      <c r="B837" t="s">
        <v>41</v>
      </c>
      <c r="C837" t="s">
        <v>635</v>
      </c>
      <c r="D837" t="s">
        <v>5769</v>
      </c>
      <c r="E837" t="s">
        <v>275</v>
      </c>
      <c r="F837" s="380">
        <v>88.97999999999999</v>
      </c>
      <c r="G837" s="380">
        <v>3826.0184999999997</v>
      </c>
      <c r="H837" s="380">
        <v>3826</v>
      </c>
      <c r="I837" s="380">
        <v>0</v>
      </c>
    </row>
    <row r="838" spans="1:9" x14ac:dyDescent="0.25">
      <c r="A838">
        <v>20070004</v>
      </c>
      <c r="B838" t="s">
        <v>36</v>
      </c>
      <c r="C838" t="s">
        <v>5704</v>
      </c>
      <c r="D838" t="s">
        <v>5770</v>
      </c>
      <c r="E838" t="s">
        <v>275</v>
      </c>
      <c r="F838" s="380">
        <v>51.050000000000004</v>
      </c>
      <c r="G838" s="380">
        <v>2078.4796000000001</v>
      </c>
      <c r="H838" s="380">
        <v>2078</v>
      </c>
      <c r="I838" s="380">
        <v>0</v>
      </c>
    </row>
    <row r="839" spans="1:9" x14ac:dyDescent="0.25">
      <c r="A839">
        <v>20070004</v>
      </c>
      <c r="B839" t="s">
        <v>21</v>
      </c>
      <c r="C839" t="s">
        <v>5705</v>
      </c>
      <c r="D839" t="s">
        <v>5771</v>
      </c>
      <c r="E839" t="s">
        <v>275</v>
      </c>
      <c r="F839" s="380">
        <v>44.710000000000008</v>
      </c>
      <c r="G839" s="380">
        <v>1846.6845000000003</v>
      </c>
      <c r="H839" s="380">
        <v>1847</v>
      </c>
      <c r="I839" s="380">
        <v>0</v>
      </c>
    </row>
    <row r="840" spans="1:9" x14ac:dyDescent="0.25">
      <c r="A840">
        <v>20070004</v>
      </c>
      <c r="B840" t="s">
        <v>22</v>
      </c>
      <c r="C840" t="s">
        <v>5706</v>
      </c>
      <c r="D840" t="s">
        <v>5772</v>
      </c>
      <c r="E840" t="s">
        <v>275</v>
      </c>
      <c r="F840" s="380">
        <v>16.57</v>
      </c>
      <c r="G840" s="380">
        <v>861.46310000000005</v>
      </c>
      <c r="H840" s="380">
        <v>861</v>
      </c>
      <c r="I840" s="380">
        <v>0</v>
      </c>
    </row>
    <row r="841" spans="1:9" x14ac:dyDescent="0.25">
      <c r="A841">
        <v>20070004</v>
      </c>
      <c r="B841" t="s">
        <v>40</v>
      </c>
      <c r="C841" t="s">
        <v>5707</v>
      </c>
      <c r="D841" t="s">
        <v>5773</v>
      </c>
      <c r="E841" t="s">
        <v>275</v>
      </c>
      <c r="F841" s="380">
        <v>47.31</v>
      </c>
      <c r="G841" s="380">
        <v>2112.346</v>
      </c>
      <c r="H841" s="380">
        <v>2112</v>
      </c>
      <c r="I841" s="380">
        <v>0</v>
      </c>
    </row>
    <row r="842" spans="1:9" x14ac:dyDescent="0.25">
      <c r="A842">
        <v>20070004</v>
      </c>
      <c r="B842" t="s">
        <v>24</v>
      </c>
      <c r="C842" t="s">
        <v>5709</v>
      </c>
      <c r="D842" t="s">
        <v>5775</v>
      </c>
      <c r="E842" t="s">
        <v>275</v>
      </c>
      <c r="F842" s="380">
        <v>60.56</v>
      </c>
      <c r="G842" s="380">
        <v>2235.5396000000001</v>
      </c>
      <c r="H842" s="380">
        <v>2236</v>
      </c>
      <c r="I842" s="380">
        <v>0</v>
      </c>
    </row>
    <row r="843" spans="1:9" x14ac:dyDescent="0.25">
      <c r="A843">
        <v>20070004</v>
      </c>
      <c r="B843" t="s">
        <v>26</v>
      </c>
      <c r="C843" t="s">
        <v>6086</v>
      </c>
      <c r="D843" t="s">
        <v>6114</v>
      </c>
      <c r="E843" t="s">
        <v>275</v>
      </c>
      <c r="F843" s="380">
        <v>15.430000000000001</v>
      </c>
      <c r="G843" s="380">
        <v>968.07350000000008</v>
      </c>
      <c r="H843" s="380">
        <v>968</v>
      </c>
      <c r="I843" s="380">
        <v>0</v>
      </c>
    </row>
    <row r="844" spans="1:9" x14ac:dyDescent="0.25">
      <c r="A844">
        <v>20070004</v>
      </c>
      <c r="B844" t="s">
        <v>27</v>
      </c>
      <c r="C844" t="s">
        <v>6352</v>
      </c>
      <c r="D844" t="s">
        <v>6401</v>
      </c>
      <c r="E844" t="s">
        <v>275</v>
      </c>
      <c r="F844" s="380">
        <v>44.370000000000005</v>
      </c>
      <c r="G844" s="380">
        <v>1784.2508</v>
      </c>
      <c r="H844" s="380">
        <v>1784</v>
      </c>
      <c r="I844" s="380">
        <v>0</v>
      </c>
    </row>
    <row r="845" spans="1:9" x14ac:dyDescent="0.25">
      <c r="A845">
        <v>20070004</v>
      </c>
      <c r="B845" t="s">
        <v>2</v>
      </c>
      <c r="C845" t="s">
        <v>6353</v>
      </c>
      <c r="D845" t="s">
        <v>6402</v>
      </c>
      <c r="E845" t="s">
        <v>275</v>
      </c>
      <c r="F845" s="380">
        <v>18.72</v>
      </c>
      <c r="G845" s="380">
        <v>854.21099999999979</v>
      </c>
      <c r="H845" s="380">
        <v>854</v>
      </c>
      <c r="I845" s="380">
        <v>0</v>
      </c>
    </row>
    <row r="846" spans="1:9" x14ac:dyDescent="0.25">
      <c r="A846">
        <v>20070004</v>
      </c>
      <c r="B846" t="s">
        <v>37</v>
      </c>
      <c r="C846" t="s">
        <v>6542</v>
      </c>
      <c r="D846" t="s">
        <v>6561</v>
      </c>
      <c r="E846" t="s">
        <v>5795</v>
      </c>
      <c r="F846" s="380">
        <v>90.61999999999999</v>
      </c>
      <c r="G846" s="380">
        <v>3432.1959999999999</v>
      </c>
      <c r="H846" s="380">
        <v>3432</v>
      </c>
      <c r="I846" s="380">
        <v>0</v>
      </c>
    </row>
    <row r="847" spans="1:9" x14ac:dyDescent="0.25">
      <c r="A847">
        <v>20070004</v>
      </c>
      <c r="B847" t="s">
        <v>38</v>
      </c>
      <c r="C847" t="s">
        <v>7128</v>
      </c>
      <c r="D847" t="s">
        <v>7164</v>
      </c>
      <c r="E847" t="s">
        <v>275</v>
      </c>
      <c r="F847" s="380">
        <v>50.089999999999996</v>
      </c>
      <c r="G847" s="380">
        <v>2308.9058999999997</v>
      </c>
      <c r="H847" s="380">
        <v>2309</v>
      </c>
      <c r="I847" s="380">
        <v>0</v>
      </c>
    </row>
    <row r="848" spans="1:9" x14ac:dyDescent="0.25">
      <c r="A848">
        <v>20070004</v>
      </c>
      <c r="B848" t="s">
        <v>39</v>
      </c>
      <c r="C848" t="s">
        <v>445</v>
      </c>
      <c r="D848" t="s">
        <v>14174</v>
      </c>
      <c r="E848" t="s">
        <v>5766</v>
      </c>
      <c r="F848" s="380">
        <v>50.790000000000006</v>
      </c>
      <c r="G848" s="380">
        <v>1823.2763000000002</v>
      </c>
      <c r="H848" s="380">
        <v>1823</v>
      </c>
      <c r="I848" s="380">
        <v>0</v>
      </c>
    </row>
    <row r="849" spans="1:9" x14ac:dyDescent="0.25">
      <c r="A849" t="s">
        <v>16463</v>
      </c>
      <c r="F849" s="380">
        <v>876.13999999999987</v>
      </c>
      <c r="G849" s="380">
        <v>37626.078799999996</v>
      </c>
      <c r="H849" s="380">
        <v>37624</v>
      </c>
      <c r="I849" s="380">
        <v>0</v>
      </c>
    </row>
    <row r="850" spans="1:9" x14ac:dyDescent="0.25">
      <c r="A850">
        <v>20070006</v>
      </c>
      <c r="B850" t="s">
        <v>17</v>
      </c>
      <c r="C850" t="s">
        <v>5460</v>
      </c>
      <c r="D850" t="s">
        <v>5544</v>
      </c>
      <c r="E850" t="s">
        <v>5545</v>
      </c>
      <c r="F850" s="380">
        <v>127.56</v>
      </c>
      <c r="G850" s="380">
        <v>5266.4650000000001</v>
      </c>
      <c r="H850" s="380">
        <v>5062</v>
      </c>
      <c r="I850" s="380">
        <v>204.12000000000262</v>
      </c>
    </row>
    <row r="851" spans="1:9" x14ac:dyDescent="0.25">
      <c r="A851">
        <v>20070006</v>
      </c>
      <c r="B851" t="s">
        <v>0</v>
      </c>
      <c r="C851" t="s">
        <v>5721</v>
      </c>
      <c r="D851" t="s">
        <v>5788</v>
      </c>
      <c r="E851" t="s">
        <v>2021</v>
      </c>
      <c r="F851" s="380">
        <v>46.72</v>
      </c>
      <c r="G851" s="380">
        <v>2265.7352000000001</v>
      </c>
      <c r="H851" s="380">
        <v>2266</v>
      </c>
      <c r="I851" s="380">
        <v>0</v>
      </c>
    </row>
    <row r="852" spans="1:9" x14ac:dyDescent="0.25">
      <c r="A852">
        <v>20070006</v>
      </c>
      <c r="B852" t="s">
        <v>18</v>
      </c>
      <c r="C852" t="s">
        <v>5722</v>
      </c>
      <c r="D852" t="s">
        <v>5789</v>
      </c>
      <c r="E852" t="s">
        <v>1048</v>
      </c>
      <c r="F852" s="380">
        <v>19.799999999999997</v>
      </c>
      <c r="G852" s="380">
        <v>1082.1456000000001</v>
      </c>
      <c r="H852" s="380">
        <v>1082</v>
      </c>
      <c r="I852" s="380">
        <v>0</v>
      </c>
    </row>
    <row r="853" spans="1:9" x14ac:dyDescent="0.25">
      <c r="A853">
        <v>20070006</v>
      </c>
      <c r="B853" t="s">
        <v>19</v>
      </c>
      <c r="C853" t="s">
        <v>5725</v>
      </c>
      <c r="D853" t="s">
        <v>5792</v>
      </c>
      <c r="E853" t="s">
        <v>1048</v>
      </c>
      <c r="F853" s="380">
        <v>46.6</v>
      </c>
      <c r="G853" s="380">
        <v>2249.4441999999999</v>
      </c>
      <c r="H853" s="380">
        <v>2249</v>
      </c>
      <c r="I853" s="380">
        <v>0</v>
      </c>
    </row>
    <row r="854" spans="1:9" x14ac:dyDescent="0.25">
      <c r="A854">
        <v>20070006</v>
      </c>
      <c r="B854" t="s">
        <v>36</v>
      </c>
      <c r="C854" t="s">
        <v>5760</v>
      </c>
      <c r="D854" t="s">
        <v>5841</v>
      </c>
      <c r="E854" t="s">
        <v>1048</v>
      </c>
      <c r="F854" s="380">
        <v>93.079999999999984</v>
      </c>
      <c r="G854" s="380">
        <v>3822.8736000000004</v>
      </c>
      <c r="H854" s="380">
        <v>3823</v>
      </c>
      <c r="I854" s="380">
        <v>0</v>
      </c>
    </row>
    <row r="855" spans="1:9" x14ac:dyDescent="0.25">
      <c r="A855">
        <v>20070006</v>
      </c>
      <c r="B855" t="s">
        <v>21</v>
      </c>
      <c r="C855" t="s">
        <v>6347</v>
      </c>
      <c r="D855" t="s">
        <v>6394</v>
      </c>
      <c r="E855" t="s">
        <v>6395</v>
      </c>
      <c r="F855" s="380">
        <v>27.78</v>
      </c>
      <c r="G855" s="380">
        <v>1089.3314000000003</v>
      </c>
      <c r="H855" s="380">
        <v>1089</v>
      </c>
      <c r="I855" s="380">
        <v>0</v>
      </c>
    </row>
    <row r="856" spans="1:9" x14ac:dyDescent="0.25">
      <c r="A856">
        <v>20070006</v>
      </c>
      <c r="B856" t="s">
        <v>25</v>
      </c>
      <c r="C856" t="s">
        <v>6788</v>
      </c>
      <c r="D856" t="s">
        <v>6810</v>
      </c>
      <c r="E856" t="s">
        <v>1048</v>
      </c>
      <c r="F856" s="380">
        <v>27.299999999999997</v>
      </c>
      <c r="G856" s="380">
        <v>1175.2130000000002</v>
      </c>
      <c r="H856" s="380">
        <v>1175</v>
      </c>
      <c r="I856" s="380">
        <v>0</v>
      </c>
    </row>
    <row r="857" spans="1:9" x14ac:dyDescent="0.25">
      <c r="A857">
        <v>20070006</v>
      </c>
      <c r="B857" t="s">
        <v>26</v>
      </c>
      <c r="C857" t="s">
        <v>6742</v>
      </c>
      <c r="D857" t="s">
        <v>6751</v>
      </c>
      <c r="E857" t="s">
        <v>1048</v>
      </c>
      <c r="F857" s="380">
        <v>11.4</v>
      </c>
      <c r="G857" s="380">
        <v>444.16239999999999</v>
      </c>
      <c r="H857" s="380">
        <v>444</v>
      </c>
      <c r="I857" s="380">
        <v>0</v>
      </c>
    </row>
    <row r="858" spans="1:9" x14ac:dyDescent="0.25">
      <c r="A858">
        <v>20070006</v>
      </c>
      <c r="B858" t="s">
        <v>3</v>
      </c>
      <c r="C858" t="s">
        <v>8691</v>
      </c>
      <c r="D858" t="s">
        <v>7688</v>
      </c>
      <c r="E858" t="s">
        <v>728</v>
      </c>
      <c r="F858" s="380">
        <v>17.86</v>
      </c>
      <c r="G858" s="380">
        <v>743.80999999999983</v>
      </c>
      <c r="H858" s="380">
        <v>744</v>
      </c>
      <c r="I858" s="380">
        <v>0</v>
      </c>
    </row>
    <row r="859" spans="1:9" x14ac:dyDescent="0.25">
      <c r="A859">
        <v>20070006</v>
      </c>
      <c r="B859" t="s">
        <v>5</v>
      </c>
      <c r="C859" t="s">
        <v>9707</v>
      </c>
      <c r="D859" t="s">
        <v>9753</v>
      </c>
      <c r="E859" t="s">
        <v>1048</v>
      </c>
      <c r="F859" s="380">
        <v>7.28</v>
      </c>
      <c r="G859" s="380">
        <v>331.072</v>
      </c>
      <c r="H859" s="380">
        <v>331</v>
      </c>
      <c r="I859" s="380">
        <v>0</v>
      </c>
    </row>
    <row r="860" spans="1:9" x14ac:dyDescent="0.25">
      <c r="A860">
        <v>20070006</v>
      </c>
      <c r="B860" t="s">
        <v>7</v>
      </c>
      <c r="C860" t="s">
        <v>5723</v>
      </c>
      <c r="D860" t="s">
        <v>14240</v>
      </c>
      <c r="E860" t="s">
        <v>2021</v>
      </c>
      <c r="F860" s="380">
        <v>28.540000000000003</v>
      </c>
      <c r="G860" s="380">
        <v>1146.7402000000002</v>
      </c>
      <c r="H860" s="380">
        <v>1147</v>
      </c>
      <c r="I860" s="380">
        <v>0</v>
      </c>
    </row>
    <row r="861" spans="1:9" x14ac:dyDescent="0.25">
      <c r="A861">
        <v>20070006</v>
      </c>
      <c r="B861" t="s">
        <v>422</v>
      </c>
      <c r="C861" t="s">
        <v>14049</v>
      </c>
      <c r="D861" t="s">
        <v>14088</v>
      </c>
      <c r="E861" t="s">
        <v>1048</v>
      </c>
      <c r="F861" s="380">
        <v>41.78</v>
      </c>
      <c r="G861" s="380">
        <v>1749.5814</v>
      </c>
      <c r="H861" s="380">
        <v>1750</v>
      </c>
      <c r="I861" s="380">
        <v>0</v>
      </c>
    </row>
    <row r="862" spans="1:9" x14ac:dyDescent="0.25">
      <c r="A862">
        <v>20070006</v>
      </c>
      <c r="B862" t="s">
        <v>8</v>
      </c>
      <c r="C862" t="s">
        <v>14892</v>
      </c>
      <c r="D862" t="s">
        <v>16053</v>
      </c>
      <c r="E862" t="s">
        <v>1048</v>
      </c>
      <c r="F862" s="380">
        <v>14.239999999999998</v>
      </c>
      <c r="G862" s="380">
        <v>565.4985999999999</v>
      </c>
      <c r="H862" s="380">
        <v>565</v>
      </c>
      <c r="I862" s="380">
        <v>0</v>
      </c>
    </row>
    <row r="863" spans="1:9" x14ac:dyDescent="0.25">
      <c r="A863">
        <v>20070006</v>
      </c>
      <c r="B863" t="s">
        <v>33</v>
      </c>
      <c r="C863" t="s">
        <v>15972</v>
      </c>
      <c r="D863" t="s">
        <v>15989</v>
      </c>
      <c r="E863" t="s">
        <v>1048</v>
      </c>
      <c r="F863" s="380">
        <v>70.819999999999993</v>
      </c>
      <c r="G863" s="380">
        <v>3365.6333999999997</v>
      </c>
      <c r="H863" s="380">
        <v>3366</v>
      </c>
      <c r="I863" s="380">
        <v>0</v>
      </c>
    </row>
    <row r="864" spans="1:9" x14ac:dyDescent="0.25">
      <c r="A864">
        <v>20070006</v>
      </c>
      <c r="B864" t="s">
        <v>9</v>
      </c>
      <c r="C864" t="s">
        <v>810</v>
      </c>
      <c r="D864" t="s">
        <v>15990</v>
      </c>
      <c r="E864" t="s">
        <v>1048</v>
      </c>
      <c r="F864" s="380">
        <v>22.659999999999997</v>
      </c>
      <c r="G864" s="380">
        <v>962.61739999999998</v>
      </c>
      <c r="H864" s="380">
        <v>963</v>
      </c>
      <c r="I864" s="380">
        <v>0</v>
      </c>
    </row>
    <row r="865" spans="1:9" x14ac:dyDescent="0.25">
      <c r="A865">
        <v>20070006</v>
      </c>
      <c r="B865" t="s">
        <v>10</v>
      </c>
      <c r="C865" t="s">
        <v>559</v>
      </c>
      <c r="D865" t="s">
        <v>15991</v>
      </c>
      <c r="E865" t="s">
        <v>1048</v>
      </c>
      <c r="F865" s="380">
        <v>13.620000000000001</v>
      </c>
      <c r="G865" s="380">
        <v>555.79040000000009</v>
      </c>
      <c r="H865" s="380">
        <v>556</v>
      </c>
      <c r="I865" s="380">
        <v>0</v>
      </c>
    </row>
    <row r="866" spans="1:9" x14ac:dyDescent="0.25">
      <c r="A866" t="s">
        <v>16464</v>
      </c>
      <c r="F866" s="380">
        <v>617.04</v>
      </c>
      <c r="G866" s="380">
        <v>26816.113800000003</v>
      </c>
      <c r="H866" s="380">
        <v>26612</v>
      </c>
      <c r="I866" s="380">
        <v>204.12000000000262</v>
      </c>
    </row>
    <row r="867" spans="1:9" x14ac:dyDescent="0.25">
      <c r="A867">
        <v>20070007</v>
      </c>
      <c r="B867" t="s">
        <v>1</v>
      </c>
      <c r="C867" t="s">
        <v>5727</v>
      </c>
      <c r="D867" t="s">
        <v>5794</v>
      </c>
      <c r="E867" t="s">
        <v>5795</v>
      </c>
      <c r="F867" s="380">
        <v>95.750000000000014</v>
      </c>
      <c r="G867" s="380">
        <v>4195.1322</v>
      </c>
      <c r="H867" s="380">
        <v>4195</v>
      </c>
      <c r="I867" s="380">
        <v>0</v>
      </c>
    </row>
    <row r="868" spans="1:9" x14ac:dyDescent="0.25">
      <c r="A868">
        <v>20070007</v>
      </c>
      <c r="B868" t="s">
        <v>19</v>
      </c>
      <c r="C868" t="s">
        <v>5729</v>
      </c>
      <c r="D868" t="s">
        <v>5797</v>
      </c>
      <c r="E868" t="s">
        <v>5795</v>
      </c>
      <c r="F868" s="380">
        <v>21.77</v>
      </c>
      <c r="G868" s="380">
        <v>986.64789999999994</v>
      </c>
      <c r="H868" s="380">
        <v>987</v>
      </c>
      <c r="I868" s="380">
        <v>0</v>
      </c>
    </row>
    <row r="869" spans="1:9" x14ac:dyDescent="0.25">
      <c r="A869">
        <v>20070007</v>
      </c>
      <c r="B869" t="s">
        <v>41</v>
      </c>
      <c r="C869" t="s">
        <v>5730</v>
      </c>
      <c r="D869" t="s">
        <v>5799</v>
      </c>
      <c r="E869" t="s">
        <v>5795</v>
      </c>
      <c r="F869" s="380">
        <v>18.57</v>
      </c>
      <c r="G869" s="380">
        <v>820.63839999999982</v>
      </c>
      <c r="H869" s="380">
        <v>821</v>
      </c>
      <c r="I869" s="380">
        <v>0</v>
      </c>
    </row>
    <row r="870" spans="1:9" x14ac:dyDescent="0.25">
      <c r="A870">
        <v>20070007</v>
      </c>
      <c r="B870" t="s">
        <v>21</v>
      </c>
      <c r="C870" t="s">
        <v>5731</v>
      </c>
      <c r="D870" t="s">
        <v>5801</v>
      </c>
      <c r="E870" t="s">
        <v>1048</v>
      </c>
      <c r="F870" s="380">
        <v>85.15</v>
      </c>
      <c r="G870" s="380">
        <v>3644.6176999999993</v>
      </c>
      <c r="H870" s="380">
        <v>3645</v>
      </c>
      <c r="I870" s="380">
        <v>0</v>
      </c>
    </row>
    <row r="871" spans="1:9" x14ac:dyDescent="0.25">
      <c r="A871">
        <v>20070007</v>
      </c>
      <c r="B871" t="s">
        <v>24</v>
      </c>
      <c r="C871" t="s">
        <v>6543</v>
      </c>
      <c r="D871" t="s">
        <v>6563</v>
      </c>
      <c r="E871" t="s">
        <v>1048</v>
      </c>
      <c r="F871" s="380">
        <v>45.22</v>
      </c>
      <c r="G871" s="380">
        <v>1903.1626000000001</v>
      </c>
      <c r="H871" s="380">
        <v>1903</v>
      </c>
      <c r="I871" s="380">
        <v>0</v>
      </c>
    </row>
    <row r="872" spans="1:9" x14ac:dyDescent="0.25">
      <c r="A872">
        <v>20070007</v>
      </c>
      <c r="B872" t="s">
        <v>27</v>
      </c>
      <c r="C872" t="s">
        <v>5893</v>
      </c>
      <c r="D872" t="s">
        <v>6815</v>
      </c>
      <c r="E872" t="s">
        <v>1048</v>
      </c>
      <c r="F872" s="380">
        <v>94.17</v>
      </c>
      <c r="G872" s="380">
        <v>4129.0218000000004</v>
      </c>
      <c r="H872" s="380">
        <v>4129</v>
      </c>
      <c r="I872" s="380">
        <v>0</v>
      </c>
    </row>
    <row r="873" spans="1:9" x14ac:dyDescent="0.25">
      <c r="A873">
        <v>20070007</v>
      </c>
      <c r="B873" t="s">
        <v>28</v>
      </c>
      <c r="C873" t="s">
        <v>6790</v>
      </c>
      <c r="D873" t="s">
        <v>7690</v>
      </c>
      <c r="E873" t="s">
        <v>1048</v>
      </c>
      <c r="F873" s="380">
        <v>112.63</v>
      </c>
      <c r="G873" s="380">
        <v>4485.9418000000005</v>
      </c>
      <c r="H873" s="380">
        <v>4486</v>
      </c>
      <c r="I873" s="380">
        <v>0</v>
      </c>
    </row>
    <row r="874" spans="1:9" x14ac:dyDescent="0.25">
      <c r="A874">
        <v>20070007</v>
      </c>
      <c r="B874" t="s">
        <v>29</v>
      </c>
      <c r="C874" t="s">
        <v>8797</v>
      </c>
      <c r="D874" t="s">
        <v>8853</v>
      </c>
      <c r="E874" t="s">
        <v>1048</v>
      </c>
      <c r="F874" s="380">
        <v>34.290000000000006</v>
      </c>
      <c r="G874" s="380">
        <v>1319.3401999999999</v>
      </c>
      <c r="H874" s="380">
        <v>1319</v>
      </c>
      <c r="I874" s="380">
        <v>0</v>
      </c>
    </row>
    <row r="875" spans="1:9" x14ac:dyDescent="0.25">
      <c r="A875">
        <v>20070007</v>
      </c>
      <c r="B875" t="s">
        <v>5</v>
      </c>
      <c r="C875" t="s">
        <v>6988</v>
      </c>
      <c r="D875" t="s">
        <v>9149</v>
      </c>
      <c r="E875" t="s">
        <v>2021</v>
      </c>
      <c r="F875" s="380">
        <v>42.900000000000006</v>
      </c>
      <c r="G875" s="380">
        <v>1728.2506999999998</v>
      </c>
      <c r="H875" s="380">
        <v>1728</v>
      </c>
      <c r="I875" s="380">
        <v>0</v>
      </c>
    </row>
    <row r="876" spans="1:9" x14ac:dyDescent="0.25">
      <c r="A876">
        <v>20070007</v>
      </c>
      <c r="B876" t="s">
        <v>39</v>
      </c>
      <c r="C876" t="s">
        <v>610</v>
      </c>
      <c r="D876" t="s">
        <v>9150</v>
      </c>
      <c r="E876" t="s">
        <v>2021</v>
      </c>
      <c r="F876" s="380">
        <v>30.27</v>
      </c>
      <c r="G876" s="380">
        <v>1156.5277999999998</v>
      </c>
      <c r="H876" s="380">
        <v>1157</v>
      </c>
      <c r="I876" s="380">
        <v>0</v>
      </c>
    </row>
    <row r="877" spans="1:9" x14ac:dyDescent="0.25">
      <c r="A877">
        <v>20070007</v>
      </c>
      <c r="B877" t="s">
        <v>6</v>
      </c>
      <c r="C877" t="s">
        <v>13711</v>
      </c>
      <c r="D877" t="s">
        <v>13732</v>
      </c>
      <c r="E877" t="s">
        <v>1048</v>
      </c>
      <c r="F877" s="380">
        <v>42.209999999999994</v>
      </c>
      <c r="G877" s="380">
        <v>1807.3553000000002</v>
      </c>
      <c r="H877" s="380">
        <v>1807</v>
      </c>
      <c r="I877" s="380">
        <v>0</v>
      </c>
    </row>
    <row r="878" spans="1:9" x14ac:dyDescent="0.25">
      <c r="A878">
        <v>20070007</v>
      </c>
      <c r="B878" t="s">
        <v>31</v>
      </c>
      <c r="C878" t="s">
        <v>14723</v>
      </c>
      <c r="D878" t="s">
        <v>14748</v>
      </c>
      <c r="E878" t="s">
        <v>1691</v>
      </c>
      <c r="F878" s="380">
        <v>22.74</v>
      </c>
      <c r="G878" s="380">
        <v>909.77170000000012</v>
      </c>
      <c r="H878" s="380">
        <v>910</v>
      </c>
      <c r="I878" s="380">
        <v>0</v>
      </c>
    </row>
    <row r="879" spans="1:9" x14ac:dyDescent="0.25">
      <c r="A879">
        <v>20070007</v>
      </c>
      <c r="B879" t="s">
        <v>7</v>
      </c>
      <c r="C879" t="s">
        <v>14724</v>
      </c>
      <c r="D879" t="s">
        <v>14749</v>
      </c>
      <c r="E879" t="s">
        <v>2021</v>
      </c>
      <c r="F879" s="380">
        <v>100.19999999999999</v>
      </c>
      <c r="G879" s="380">
        <v>4336.8595000000005</v>
      </c>
      <c r="H879" s="380">
        <v>4337</v>
      </c>
      <c r="I879" s="380">
        <v>0</v>
      </c>
    </row>
    <row r="880" spans="1:9" x14ac:dyDescent="0.25">
      <c r="A880" t="s">
        <v>16465</v>
      </c>
      <c r="F880" s="380">
        <v>745.87000000000012</v>
      </c>
      <c r="G880" s="380">
        <v>31423.267599999999</v>
      </c>
      <c r="H880" s="380">
        <v>31424</v>
      </c>
      <c r="I880" s="380">
        <v>0</v>
      </c>
    </row>
    <row r="881" spans="1:9" x14ac:dyDescent="0.25">
      <c r="A881">
        <v>20070010</v>
      </c>
      <c r="B881" t="s">
        <v>17</v>
      </c>
      <c r="C881" t="s">
        <v>7086</v>
      </c>
      <c r="D881" t="s">
        <v>7091</v>
      </c>
      <c r="E881" t="s">
        <v>2021</v>
      </c>
      <c r="F881" s="380">
        <v>74.42</v>
      </c>
      <c r="G881" s="380">
        <v>3233.1089999999999</v>
      </c>
      <c r="H881" s="380">
        <v>3195</v>
      </c>
      <c r="I881" s="380">
        <v>38.259999999998399</v>
      </c>
    </row>
    <row r="882" spans="1:9" x14ac:dyDescent="0.25">
      <c r="A882">
        <v>20070010</v>
      </c>
      <c r="B882" t="s">
        <v>0</v>
      </c>
      <c r="C882" t="s">
        <v>12046</v>
      </c>
      <c r="D882" t="s">
        <v>12092</v>
      </c>
      <c r="E882" t="s">
        <v>2021</v>
      </c>
      <c r="F882" s="380">
        <v>2.6799999999999997</v>
      </c>
      <c r="G882" s="380">
        <v>112.38499999999999</v>
      </c>
      <c r="H882" s="380">
        <v>112</v>
      </c>
      <c r="I882" s="380">
        <v>0</v>
      </c>
    </row>
    <row r="883" spans="1:9" x14ac:dyDescent="0.25">
      <c r="A883">
        <v>20070010</v>
      </c>
      <c r="B883" t="s">
        <v>41</v>
      </c>
      <c r="C883" t="s">
        <v>7090</v>
      </c>
      <c r="D883" t="s">
        <v>7096</v>
      </c>
      <c r="E883" t="s">
        <v>1048</v>
      </c>
      <c r="F883" s="380">
        <v>22.220000000000002</v>
      </c>
      <c r="G883" s="380">
        <v>923.1504000000001</v>
      </c>
      <c r="H883" s="380">
        <v>923</v>
      </c>
      <c r="I883" s="380">
        <v>0</v>
      </c>
    </row>
    <row r="884" spans="1:9" x14ac:dyDescent="0.25">
      <c r="A884">
        <v>20070010</v>
      </c>
      <c r="B884" t="s">
        <v>36</v>
      </c>
      <c r="C884" t="s">
        <v>9005</v>
      </c>
      <c r="D884" t="s">
        <v>9028</v>
      </c>
      <c r="E884" t="s">
        <v>1048</v>
      </c>
      <c r="F884" s="380">
        <v>89.13000000000001</v>
      </c>
      <c r="G884" s="380">
        <v>3714.2602999999999</v>
      </c>
      <c r="H884" s="380">
        <v>3714</v>
      </c>
      <c r="I884" s="380">
        <v>0</v>
      </c>
    </row>
    <row r="885" spans="1:9" x14ac:dyDescent="0.25">
      <c r="A885">
        <v>20070010</v>
      </c>
      <c r="B885" t="s">
        <v>21</v>
      </c>
      <c r="C885" t="s">
        <v>9408</v>
      </c>
      <c r="D885" t="s">
        <v>9466</v>
      </c>
      <c r="E885" t="s">
        <v>1048</v>
      </c>
      <c r="F885" s="380">
        <v>36.409999999999997</v>
      </c>
      <c r="G885" s="380">
        <v>1515.9537999999998</v>
      </c>
      <c r="H885" s="380">
        <v>1516</v>
      </c>
      <c r="I885" s="380">
        <v>0</v>
      </c>
    </row>
    <row r="886" spans="1:9" x14ac:dyDescent="0.25">
      <c r="A886">
        <v>20070010</v>
      </c>
      <c r="B886" t="s">
        <v>22</v>
      </c>
      <c r="C886" t="s">
        <v>7301</v>
      </c>
      <c r="D886" t="s">
        <v>9467</v>
      </c>
      <c r="E886" t="s">
        <v>1048</v>
      </c>
      <c r="F886" s="380">
        <v>26.54</v>
      </c>
      <c r="G886" s="380">
        <v>1097.1704999999999</v>
      </c>
      <c r="H886" s="380">
        <v>1097</v>
      </c>
      <c r="I886" s="380">
        <v>0</v>
      </c>
    </row>
    <row r="887" spans="1:9" x14ac:dyDescent="0.25">
      <c r="A887">
        <v>20070010</v>
      </c>
      <c r="B887" t="s">
        <v>40</v>
      </c>
      <c r="C887" t="s">
        <v>8629</v>
      </c>
      <c r="D887" t="s">
        <v>9754</v>
      </c>
      <c r="E887" t="s">
        <v>728</v>
      </c>
      <c r="F887" s="380">
        <v>34.049999999999997</v>
      </c>
      <c r="G887" s="380">
        <v>1315.7113999999997</v>
      </c>
      <c r="H887" s="380">
        <v>1316</v>
      </c>
      <c r="I887" s="380">
        <v>0</v>
      </c>
    </row>
    <row r="888" spans="1:9" x14ac:dyDescent="0.25">
      <c r="A888">
        <v>20070010</v>
      </c>
      <c r="B888" t="s">
        <v>23</v>
      </c>
      <c r="C888" t="s">
        <v>635</v>
      </c>
      <c r="D888" t="s">
        <v>10191</v>
      </c>
      <c r="E888" t="s">
        <v>1048</v>
      </c>
      <c r="F888" s="380">
        <v>43.58</v>
      </c>
      <c r="G888" s="380">
        <v>1794.3233</v>
      </c>
      <c r="H888" s="380">
        <v>1794</v>
      </c>
      <c r="I888" s="380">
        <v>0</v>
      </c>
    </row>
    <row r="889" spans="1:9" x14ac:dyDescent="0.25">
      <c r="A889">
        <v>20070010</v>
      </c>
      <c r="B889" t="s">
        <v>27</v>
      </c>
      <c r="C889" t="s">
        <v>5712</v>
      </c>
      <c r="D889" t="s">
        <v>13969</v>
      </c>
      <c r="E889" t="s">
        <v>2021</v>
      </c>
      <c r="F889" s="380">
        <v>14.220000000000002</v>
      </c>
      <c r="G889" s="380">
        <v>579.52970000000005</v>
      </c>
      <c r="H889" s="380">
        <v>580</v>
      </c>
      <c r="I889" s="380">
        <v>0</v>
      </c>
    </row>
    <row r="890" spans="1:9" x14ac:dyDescent="0.25">
      <c r="A890">
        <v>20070010</v>
      </c>
      <c r="B890" t="s">
        <v>2</v>
      </c>
      <c r="C890" t="s">
        <v>13952</v>
      </c>
      <c r="D890" t="s">
        <v>13970</v>
      </c>
      <c r="E890" t="s">
        <v>1048</v>
      </c>
      <c r="F890" s="380">
        <v>25.740000000000002</v>
      </c>
      <c r="G890" s="380">
        <v>1107.7476000000001</v>
      </c>
      <c r="H890" s="380">
        <v>1108</v>
      </c>
      <c r="I890" s="380">
        <v>0</v>
      </c>
    </row>
    <row r="891" spans="1:9" x14ac:dyDescent="0.25">
      <c r="A891">
        <v>20070010</v>
      </c>
      <c r="B891" t="s">
        <v>3</v>
      </c>
      <c r="C891" t="s">
        <v>8331</v>
      </c>
      <c r="D891" t="s">
        <v>13971</v>
      </c>
      <c r="E891" t="s">
        <v>1048</v>
      </c>
      <c r="F891" s="380">
        <v>10.440000000000001</v>
      </c>
      <c r="G891" s="380">
        <v>446.33550000000002</v>
      </c>
      <c r="H891" s="380">
        <v>446</v>
      </c>
      <c r="I891" s="380">
        <v>0</v>
      </c>
    </row>
    <row r="892" spans="1:9" x14ac:dyDescent="0.25">
      <c r="A892">
        <v>20070010</v>
      </c>
      <c r="B892" t="s">
        <v>6</v>
      </c>
      <c r="C892" t="s">
        <v>5456</v>
      </c>
      <c r="D892" t="s">
        <v>13972</v>
      </c>
      <c r="E892" t="s">
        <v>1048</v>
      </c>
      <c r="F892" s="380">
        <v>120.05000000000001</v>
      </c>
      <c r="G892" s="380">
        <v>5019.943400000001</v>
      </c>
      <c r="H892" s="380">
        <v>5020</v>
      </c>
      <c r="I892" s="380">
        <v>0</v>
      </c>
    </row>
    <row r="893" spans="1:9" x14ac:dyDescent="0.25">
      <c r="A893" t="s">
        <v>16466</v>
      </c>
      <c r="F893" s="380">
        <v>499.48</v>
      </c>
      <c r="G893" s="380">
        <v>20859.619900000002</v>
      </c>
      <c r="H893" s="380">
        <v>20821</v>
      </c>
      <c r="I893" s="380">
        <v>38.259999999998399</v>
      </c>
    </row>
    <row r="894" spans="1:9" x14ac:dyDescent="0.25">
      <c r="A894">
        <v>20080001</v>
      </c>
      <c r="B894" t="s">
        <v>17</v>
      </c>
      <c r="C894" t="s">
        <v>7418</v>
      </c>
      <c r="D894" t="s">
        <v>14710</v>
      </c>
      <c r="E894" t="s">
        <v>14711</v>
      </c>
      <c r="F894" s="380">
        <v>1960.6400000000003</v>
      </c>
      <c r="G894" s="380">
        <v>79068.585400000011</v>
      </c>
      <c r="H894" s="380">
        <v>78455</v>
      </c>
      <c r="I894" s="380">
        <v>0</v>
      </c>
    </row>
    <row r="895" spans="1:9" x14ac:dyDescent="0.25">
      <c r="A895">
        <v>20080001</v>
      </c>
      <c r="B895" t="s">
        <v>18</v>
      </c>
      <c r="C895" t="s">
        <v>7421</v>
      </c>
      <c r="D895" t="s">
        <v>7431</v>
      </c>
      <c r="E895" t="s">
        <v>275</v>
      </c>
      <c r="F895" s="380">
        <v>38.019999999999996</v>
      </c>
      <c r="G895" s="380">
        <v>1781.5016000000001</v>
      </c>
      <c r="H895" s="380">
        <v>1782</v>
      </c>
      <c r="I895" s="380">
        <v>0</v>
      </c>
    </row>
    <row r="896" spans="1:9" x14ac:dyDescent="0.25">
      <c r="A896">
        <v>20080001</v>
      </c>
      <c r="B896" t="s">
        <v>19</v>
      </c>
      <c r="C896" t="s">
        <v>7422</v>
      </c>
      <c r="D896" t="s">
        <v>7432</v>
      </c>
      <c r="E896" t="s">
        <v>7439</v>
      </c>
      <c r="F896" s="380">
        <v>29.880000000000003</v>
      </c>
      <c r="G896" s="380">
        <v>1242.0182</v>
      </c>
      <c r="H896" s="380">
        <v>1242</v>
      </c>
      <c r="I896" s="380">
        <v>0</v>
      </c>
    </row>
    <row r="897" spans="1:9" x14ac:dyDescent="0.25">
      <c r="A897">
        <v>20080001</v>
      </c>
      <c r="B897" t="s">
        <v>36</v>
      </c>
      <c r="C897" t="s">
        <v>7425</v>
      </c>
      <c r="D897" t="s">
        <v>7435</v>
      </c>
      <c r="E897" t="s">
        <v>7417</v>
      </c>
      <c r="F897" s="380">
        <v>9.94</v>
      </c>
      <c r="G897" s="380">
        <v>423.74540000000002</v>
      </c>
      <c r="H897" s="380">
        <v>424</v>
      </c>
      <c r="I897" s="380">
        <v>0</v>
      </c>
    </row>
    <row r="898" spans="1:9" x14ac:dyDescent="0.25">
      <c r="A898">
        <v>20080001</v>
      </c>
      <c r="B898" t="s">
        <v>25</v>
      </c>
      <c r="C898" t="s">
        <v>7603</v>
      </c>
      <c r="D898" t="s">
        <v>7792</v>
      </c>
      <c r="E898" t="s">
        <v>7417</v>
      </c>
      <c r="F898" s="380">
        <v>92</v>
      </c>
      <c r="G898" s="380">
        <v>3721.3353999999995</v>
      </c>
      <c r="H898" s="380">
        <v>3721</v>
      </c>
      <c r="I898" s="380">
        <v>0</v>
      </c>
    </row>
    <row r="899" spans="1:9" x14ac:dyDescent="0.25">
      <c r="A899">
        <v>20080001</v>
      </c>
      <c r="B899" t="s">
        <v>4</v>
      </c>
      <c r="C899" t="s">
        <v>7750</v>
      </c>
      <c r="D899" t="s">
        <v>7795</v>
      </c>
      <c r="E899" t="s">
        <v>7439</v>
      </c>
      <c r="F899" s="380">
        <v>148.22000000000003</v>
      </c>
      <c r="G899" s="380">
        <v>6826.5141999999996</v>
      </c>
      <c r="H899" s="380">
        <v>6827</v>
      </c>
      <c r="I899" s="380">
        <v>0</v>
      </c>
    </row>
    <row r="900" spans="1:9" x14ac:dyDescent="0.25">
      <c r="A900">
        <v>20080001</v>
      </c>
      <c r="B900" t="s">
        <v>422</v>
      </c>
      <c r="C900" t="s">
        <v>8281</v>
      </c>
      <c r="D900" t="s">
        <v>13194</v>
      </c>
      <c r="E900" t="s">
        <v>7439</v>
      </c>
      <c r="F900" s="380">
        <v>32.18</v>
      </c>
      <c r="G900" s="380">
        <v>1638.3887999999999</v>
      </c>
      <c r="H900" s="380">
        <v>1638</v>
      </c>
      <c r="I900" s="380">
        <v>0</v>
      </c>
    </row>
    <row r="901" spans="1:9" x14ac:dyDescent="0.25">
      <c r="A901" t="s">
        <v>16467</v>
      </c>
      <c r="F901" s="380">
        <v>2310.8800000000006</v>
      </c>
      <c r="G901" s="380">
        <v>94702.089000000022</v>
      </c>
      <c r="H901" s="380">
        <v>94089</v>
      </c>
      <c r="I901" s="380">
        <v>0</v>
      </c>
    </row>
    <row r="902" spans="1:9" x14ac:dyDescent="0.25">
      <c r="A902">
        <v>20080006</v>
      </c>
      <c r="B902" t="s">
        <v>0</v>
      </c>
      <c r="C902" t="s">
        <v>10259</v>
      </c>
      <c r="D902" t="s">
        <v>10305</v>
      </c>
      <c r="E902" t="s">
        <v>7415</v>
      </c>
      <c r="F902" s="380">
        <v>292.3</v>
      </c>
      <c r="G902" s="380">
        <v>11260.617399999999</v>
      </c>
      <c r="H902" s="380">
        <v>11261</v>
      </c>
      <c r="I902" s="380">
        <v>0</v>
      </c>
    </row>
    <row r="903" spans="1:9" x14ac:dyDescent="0.25">
      <c r="A903">
        <v>20080006</v>
      </c>
      <c r="B903" t="s">
        <v>1</v>
      </c>
      <c r="C903" t="s">
        <v>10260</v>
      </c>
      <c r="D903" t="s">
        <v>12514</v>
      </c>
      <c r="E903" t="s">
        <v>7479</v>
      </c>
      <c r="F903" s="380">
        <v>1540.42</v>
      </c>
      <c r="G903" s="380">
        <v>57874.378700000008</v>
      </c>
      <c r="H903" s="380">
        <v>57874</v>
      </c>
      <c r="I903" s="380">
        <v>0</v>
      </c>
    </row>
    <row r="904" spans="1:9" x14ac:dyDescent="0.25">
      <c r="A904" t="s">
        <v>16468</v>
      </c>
      <c r="F904" s="380">
        <v>1832.72</v>
      </c>
      <c r="G904" s="380">
        <v>69134.996100000004</v>
      </c>
      <c r="H904" s="380">
        <v>69135</v>
      </c>
      <c r="I904" s="380">
        <v>0</v>
      </c>
    </row>
    <row r="905" spans="1:9" x14ac:dyDescent="0.25">
      <c r="A905">
        <v>20080007</v>
      </c>
      <c r="B905" t="s">
        <v>17</v>
      </c>
      <c r="C905" t="s">
        <v>152</v>
      </c>
      <c r="D905" t="s">
        <v>7460</v>
      </c>
      <c r="E905" t="s">
        <v>7479</v>
      </c>
      <c r="F905" s="380">
        <v>332.4</v>
      </c>
      <c r="G905" s="380">
        <v>12950.8433</v>
      </c>
      <c r="H905" s="380">
        <v>12230</v>
      </c>
      <c r="I905" s="380">
        <v>720.72999999999593</v>
      </c>
    </row>
    <row r="906" spans="1:9" x14ac:dyDescent="0.25">
      <c r="A906">
        <v>20080007</v>
      </c>
      <c r="B906" t="s">
        <v>0</v>
      </c>
      <c r="C906" t="s">
        <v>7442</v>
      </c>
      <c r="D906" t="s">
        <v>7461</v>
      </c>
      <c r="E906" t="s">
        <v>7440</v>
      </c>
      <c r="F906" s="380">
        <v>133.47999999999999</v>
      </c>
      <c r="G906" s="380">
        <v>5414.0054999999993</v>
      </c>
      <c r="H906" s="380">
        <v>5414</v>
      </c>
      <c r="I906" s="380">
        <v>0</v>
      </c>
    </row>
    <row r="907" spans="1:9" x14ac:dyDescent="0.25">
      <c r="A907">
        <v>20080007</v>
      </c>
      <c r="B907" t="s">
        <v>23</v>
      </c>
      <c r="C907" t="s">
        <v>7451</v>
      </c>
      <c r="D907" t="s">
        <v>7470</v>
      </c>
      <c r="E907" t="s">
        <v>7480</v>
      </c>
      <c r="F907" s="380">
        <v>16.54</v>
      </c>
      <c r="G907" s="380">
        <v>656.24</v>
      </c>
      <c r="H907" s="380">
        <v>656</v>
      </c>
      <c r="I907" s="380">
        <v>0</v>
      </c>
    </row>
    <row r="908" spans="1:9" x14ac:dyDescent="0.25">
      <c r="A908">
        <v>20080007</v>
      </c>
      <c r="B908" t="s">
        <v>6</v>
      </c>
      <c r="C908" t="s">
        <v>8707</v>
      </c>
      <c r="D908" t="s">
        <v>7695</v>
      </c>
      <c r="E908" t="s">
        <v>7705</v>
      </c>
      <c r="F908" s="380">
        <v>63.410000000000004</v>
      </c>
      <c r="G908" s="380">
        <v>2537.4262000000003</v>
      </c>
      <c r="H908" s="380">
        <v>2537</v>
      </c>
      <c r="I908" s="380">
        <v>0</v>
      </c>
    </row>
    <row r="909" spans="1:9" x14ac:dyDescent="0.25">
      <c r="A909">
        <v>20080007</v>
      </c>
      <c r="B909" t="s">
        <v>31</v>
      </c>
      <c r="C909" t="s">
        <v>8024</v>
      </c>
      <c r="D909" t="s">
        <v>7696</v>
      </c>
      <c r="E909" t="s">
        <v>275</v>
      </c>
      <c r="F909" s="380">
        <v>2.3199999999999998</v>
      </c>
      <c r="G909" s="380">
        <v>92.8</v>
      </c>
      <c r="H909" s="380">
        <v>93</v>
      </c>
      <c r="I909" s="380">
        <v>0</v>
      </c>
    </row>
    <row r="910" spans="1:9" x14ac:dyDescent="0.25">
      <c r="A910">
        <v>20080007</v>
      </c>
      <c r="B910" t="s">
        <v>422</v>
      </c>
      <c r="C910" t="s">
        <v>7754</v>
      </c>
      <c r="D910" t="s">
        <v>7801</v>
      </c>
      <c r="E910" t="s">
        <v>7440</v>
      </c>
      <c r="F910" s="380">
        <v>122.94</v>
      </c>
      <c r="G910" s="380">
        <v>4980.1830000000009</v>
      </c>
      <c r="H910" s="380">
        <v>4980</v>
      </c>
      <c r="I910" s="380">
        <v>0</v>
      </c>
    </row>
    <row r="911" spans="1:9" x14ac:dyDescent="0.25">
      <c r="A911">
        <v>20080007</v>
      </c>
      <c r="B911" t="s">
        <v>33</v>
      </c>
      <c r="C911" t="s">
        <v>7757</v>
      </c>
      <c r="D911" t="s">
        <v>7804</v>
      </c>
      <c r="E911" t="s">
        <v>7704</v>
      </c>
      <c r="F911" s="380">
        <v>141.66000000000003</v>
      </c>
      <c r="G911" s="380">
        <v>5634.78</v>
      </c>
      <c r="H911" s="380">
        <v>5635</v>
      </c>
      <c r="I911" s="380">
        <v>0</v>
      </c>
    </row>
    <row r="912" spans="1:9" x14ac:dyDescent="0.25">
      <c r="A912">
        <v>20080007</v>
      </c>
      <c r="B912" t="s">
        <v>12</v>
      </c>
      <c r="C912" t="s">
        <v>7915</v>
      </c>
      <c r="D912" t="s">
        <v>7947</v>
      </c>
      <c r="E912" t="s">
        <v>7481</v>
      </c>
      <c r="F912" s="380">
        <v>134.36000000000001</v>
      </c>
      <c r="G912" s="380">
        <v>5491.31</v>
      </c>
      <c r="H912" s="380">
        <v>5491</v>
      </c>
      <c r="I912" s="380">
        <v>0</v>
      </c>
    </row>
    <row r="913" spans="1:9" x14ac:dyDescent="0.25">
      <c r="A913">
        <v>20080007</v>
      </c>
      <c r="B913" t="s">
        <v>35</v>
      </c>
      <c r="C913" t="s">
        <v>1079</v>
      </c>
      <c r="D913" t="s">
        <v>7948</v>
      </c>
      <c r="E913" t="s">
        <v>7440</v>
      </c>
      <c r="F913" s="380">
        <v>32.480000000000004</v>
      </c>
      <c r="G913" s="380">
        <v>1260.9784</v>
      </c>
      <c r="H913" s="380">
        <v>1261</v>
      </c>
      <c r="I913" s="380">
        <v>0</v>
      </c>
    </row>
    <row r="914" spans="1:9" x14ac:dyDescent="0.25">
      <c r="A914">
        <v>20080007</v>
      </c>
      <c r="B914" t="s">
        <v>14</v>
      </c>
      <c r="C914" t="s">
        <v>7916</v>
      </c>
      <c r="D914" t="s">
        <v>7949</v>
      </c>
      <c r="E914" t="s">
        <v>7481</v>
      </c>
      <c r="F914" s="380">
        <v>18.809999999999999</v>
      </c>
      <c r="G914" s="380">
        <v>866.53800000000001</v>
      </c>
      <c r="H914" s="380">
        <v>867</v>
      </c>
      <c r="I914" s="380">
        <v>0</v>
      </c>
    </row>
    <row r="915" spans="1:9" x14ac:dyDescent="0.25">
      <c r="A915">
        <v>20080007</v>
      </c>
      <c r="B915" t="s">
        <v>423</v>
      </c>
      <c r="C915" t="s">
        <v>7921</v>
      </c>
      <c r="D915" t="s">
        <v>7954</v>
      </c>
      <c r="E915" t="s">
        <v>7415</v>
      </c>
      <c r="F915" s="380">
        <v>77.569999999999993</v>
      </c>
      <c r="G915" s="380">
        <v>3167.2924999999996</v>
      </c>
      <c r="H915" s="380">
        <v>3167</v>
      </c>
      <c r="I915" s="380">
        <v>0</v>
      </c>
    </row>
    <row r="916" spans="1:9" x14ac:dyDescent="0.25">
      <c r="A916">
        <v>20080007</v>
      </c>
      <c r="B916" t="s">
        <v>952</v>
      </c>
      <c r="C916" t="s">
        <v>8226</v>
      </c>
      <c r="D916" t="s">
        <v>8261</v>
      </c>
      <c r="E916" t="s">
        <v>7415</v>
      </c>
      <c r="F916" s="380">
        <v>39.729999999999997</v>
      </c>
      <c r="G916" s="380">
        <v>1580.3028000000002</v>
      </c>
      <c r="H916" s="380">
        <v>1580</v>
      </c>
      <c r="I916" s="380">
        <v>0</v>
      </c>
    </row>
    <row r="917" spans="1:9" x14ac:dyDescent="0.25">
      <c r="A917">
        <v>20080007</v>
      </c>
      <c r="B917" t="s">
        <v>1346</v>
      </c>
      <c r="C917" t="s">
        <v>7982</v>
      </c>
      <c r="D917" t="s">
        <v>8875</v>
      </c>
      <c r="E917" t="s">
        <v>7414</v>
      </c>
      <c r="F917" s="380">
        <v>0.96</v>
      </c>
      <c r="G917" s="380">
        <v>39.36</v>
      </c>
      <c r="H917" s="380">
        <v>39</v>
      </c>
      <c r="I917" s="380">
        <v>0</v>
      </c>
    </row>
    <row r="918" spans="1:9" x14ac:dyDescent="0.25">
      <c r="A918">
        <v>20080007</v>
      </c>
      <c r="B918" t="s">
        <v>1850</v>
      </c>
      <c r="C918" t="s">
        <v>8815</v>
      </c>
      <c r="D918" t="s">
        <v>8878</v>
      </c>
      <c r="E918" t="s">
        <v>7415</v>
      </c>
      <c r="F918" s="380">
        <v>44.22</v>
      </c>
      <c r="G918" s="380">
        <v>1668.7</v>
      </c>
      <c r="H918" s="380">
        <v>1669</v>
      </c>
      <c r="I918" s="380">
        <v>0</v>
      </c>
    </row>
    <row r="919" spans="1:9" x14ac:dyDescent="0.25">
      <c r="A919">
        <v>20080007</v>
      </c>
      <c r="B919" t="s">
        <v>130</v>
      </c>
      <c r="C919" t="s">
        <v>8063</v>
      </c>
      <c r="D919" t="s">
        <v>8109</v>
      </c>
      <c r="E919" t="s">
        <v>8026</v>
      </c>
      <c r="F919" s="380">
        <v>12.25</v>
      </c>
      <c r="G919" s="380">
        <v>456.26479999999998</v>
      </c>
      <c r="H919" s="380">
        <v>456</v>
      </c>
      <c r="I919" s="380">
        <v>0</v>
      </c>
    </row>
    <row r="920" spans="1:9" x14ac:dyDescent="0.25">
      <c r="A920">
        <v>20080007</v>
      </c>
      <c r="B920" t="s">
        <v>10</v>
      </c>
      <c r="C920" t="s">
        <v>7759</v>
      </c>
      <c r="D920" t="s">
        <v>7806</v>
      </c>
      <c r="E920" t="s">
        <v>7415</v>
      </c>
      <c r="F920" s="380">
        <v>29.95</v>
      </c>
      <c r="G920" s="380">
        <v>1178.46</v>
      </c>
      <c r="H920" s="380">
        <v>1178</v>
      </c>
      <c r="I920" s="380">
        <v>0</v>
      </c>
    </row>
    <row r="921" spans="1:9" x14ac:dyDescent="0.25">
      <c r="A921">
        <v>20080007</v>
      </c>
      <c r="B921" t="s">
        <v>425</v>
      </c>
      <c r="C921" t="s">
        <v>8061</v>
      </c>
      <c r="D921" t="s">
        <v>8107</v>
      </c>
      <c r="E921" t="s">
        <v>7415</v>
      </c>
      <c r="F921" s="380">
        <v>72.580000000000013</v>
      </c>
      <c r="G921" s="380">
        <v>3001.4024999999997</v>
      </c>
      <c r="H921" s="380">
        <v>3001</v>
      </c>
      <c r="I921" s="380">
        <v>0</v>
      </c>
    </row>
    <row r="922" spans="1:9" x14ac:dyDescent="0.25">
      <c r="A922">
        <v>20080007</v>
      </c>
      <c r="B922" t="s">
        <v>427</v>
      </c>
      <c r="C922" t="s">
        <v>8223</v>
      </c>
      <c r="D922" t="s">
        <v>8257</v>
      </c>
      <c r="E922" t="s">
        <v>275</v>
      </c>
      <c r="F922" s="380">
        <v>32.699999999999996</v>
      </c>
      <c r="G922" s="380">
        <v>1329.8125</v>
      </c>
      <c r="H922" s="380">
        <v>1330</v>
      </c>
      <c r="I922" s="380">
        <v>0</v>
      </c>
    </row>
    <row r="923" spans="1:9" x14ac:dyDescent="0.25">
      <c r="A923">
        <v>20080007</v>
      </c>
      <c r="B923" t="s">
        <v>3415</v>
      </c>
      <c r="C923" t="s">
        <v>8705</v>
      </c>
      <c r="D923" t="s">
        <v>9918</v>
      </c>
      <c r="E923" t="s">
        <v>7704</v>
      </c>
      <c r="F923" s="380">
        <v>26.24</v>
      </c>
      <c r="G923" s="380">
        <v>995.09109999999998</v>
      </c>
      <c r="H923" s="380">
        <v>995</v>
      </c>
      <c r="I923" s="380">
        <v>0</v>
      </c>
    </row>
    <row r="924" spans="1:9" x14ac:dyDescent="0.25">
      <c r="A924">
        <v>20080007</v>
      </c>
      <c r="B924" t="s">
        <v>3465</v>
      </c>
      <c r="C924" t="s">
        <v>8291</v>
      </c>
      <c r="D924" t="s">
        <v>10859</v>
      </c>
      <c r="E924" t="s">
        <v>7416</v>
      </c>
      <c r="F924" s="380">
        <v>90.49</v>
      </c>
      <c r="G924" s="380">
        <v>3841.8325</v>
      </c>
      <c r="H924" s="380">
        <v>3842</v>
      </c>
      <c r="I924" s="380">
        <v>0</v>
      </c>
    </row>
    <row r="925" spans="1:9" x14ac:dyDescent="0.25">
      <c r="A925">
        <v>20080007</v>
      </c>
      <c r="B925" t="s">
        <v>3577</v>
      </c>
      <c r="C925" t="s">
        <v>8273</v>
      </c>
      <c r="D925" t="s">
        <v>11006</v>
      </c>
      <c r="E925" t="s">
        <v>7415</v>
      </c>
      <c r="F925" s="380">
        <v>65.559999999999988</v>
      </c>
      <c r="G925" s="380">
        <v>2683.0655999999999</v>
      </c>
      <c r="H925" s="380">
        <v>2683</v>
      </c>
      <c r="I925" s="380">
        <v>0</v>
      </c>
    </row>
    <row r="926" spans="1:9" x14ac:dyDescent="0.25">
      <c r="A926">
        <v>20080007</v>
      </c>
      <c r="B926" t="s">
        <v>3578</v>
      </c>
      <c r="C926" t="s">
        <v>10827</v>
      </c>
      <c r="D926" t="s">
        <v>10860</v>
      </c>
      <c r="E926" t="s">
        <v>7704</v>
      </c>
      <c r="F926" s="380">
        <v>89.550000000000011</v>
      </c>
      <c r="G926" s="380">
        <v>3614.2258000000006</v>
      </c>
      <c r="H926" s="380">
        <v>3614</v>
      </c>
      <c r="I926" s="380">
        <v>0</v>
      </c>
    </row>
    <row r="927" spans="1:9" x14ac:dyDescent="0.25">
      <c r="A927">
        <v>20080007</v>
      </c>
      <c r="B927" t="s">
        <v>3653</v>
      </c>
      <c r="C927" t="s">
        <v>148</v>
      </c>
      <c r="D927" t="s">
        <v>10862</v>
      </c>
      <c r="E927" t="s">
        <v>7479</v>
      </c>
      <c r="F927" s="380">
        <v>173.04999999999998</v>
      </c>
      <c r="G927" s="380">
        <v>6931.8725000000004</v>
      </c>
      <c r="H927" s="380">
        <v>6932</v>
      </c>
      <c r="I927" s="380">
        <v>0</v>
      </c>
    </row>
    <row r="928" spans="1:9" x14ac:dyDescent="0.25">
      <c r="A928">
        <v>20080007</v>
      </c>
      <c r="B928" t="s">
        <v>3868</v>
      </c>
      <c r="C928" t="s">
        <v>11126</v>
      </c>
      <c r="D928" t="s">
        <v>11157</v>
      </c>
      <c r="E928" t="s">
        <v>7595</v>
      </c>
      <c r="F928" s="380">
        <v>3.31</v>
      </c>
      <c r="G928" s="380">
        <v>125.78</v>
      </c>
      <c r="H928" s="380">
        <v>126</v>
      </c>
      <c r="I928" s="380">
        <v>0</v>
      </c>
    </row>
    <row r="929" spans="1:9" x14ac:dyDescent="0.25">
      <c r="A929">
        <v>20080007</v>
      </c>
      <c r="B929" t="s">
        <v>1061</v>
      </c>
      <c r="C929" t="s">
        <v>8338</v>
      </c>
      <c r="D929" t="s">
        <v>8349</v>
      </c>
      <c r="E929" t="s">
        <v>7480</v>
      </c>
      <c r="F929" s="380">
        <v>59.510000000000005</v>
      </c>
      <c r="G929" s="380">
        <v>2373.1750000000002</v>
      </c>
      <c r="H929" s="380">
        <v>2373</v>
      </c>
      <c r="I929" s="380">
        <v>0</v>
      </c>
    </row>
    <row r="930" spans="1:9" x14ac:dyDescent="0.25">
      <c r="A930">
        <v>20080007</v>
      </c>
      <c r="B930" t="s">
        <v>5389</v>
      </c>
      <c r="C930" t="s">
        <v>12747</v>
      </c>
      <c r="D930" t="s">
        <v>12799</v>
      </c>
      <c r="E930" t="s">
        <v>7415</v>
      </c>
      <c r="F930" s="380">
        <v>21.28</v>
      </c>
      <c r="G930" s="380">
        <v>848.68000000000006</v>
      </c>
      <c r="H930" s="380">
        <v>849</v>
      </c>
      <c r="I930" s="380">
        <v>0</v>
      </c>
    </row>
    <row r="931" spans="1:9" x14ac:dyDescent="0.25">
      <c r="A931">
        <v>20080007</v>
      </c>
      <c r="B931" t="s">
        <v>5391</v>
      </c>
      <c r="C931" t="s">
        <v>9004</v>
      </c>
      <c r="D931" t="s">
        <v>13090</v>
      </c>
      <c r="E931" t="s">
        <v>7440</v>
      </c>
      <c r="F931" s="380">
        <v>65</v>
      </c>
      <c r="G931" s="380">
        <v>2573.0368000000003</v>
      </c>
      <c r="H931" s="380">
        <v>2573</v>
      </c>
      <c r="I931" s="380">
        <v>0</v>
      </c>
    </row>
    <row r="932" spans="1:9" x14ac:dyDescent="0.25">
      <c r="A932">
        <v>20080007</v>
      </c>
      <c r="B932" t="s">
        <v>2490</v>
      </c>
      <c r="C932" t="s">
        <v>7286</v>
      </c>
      <c r="D932" t="s">
        <v>9031</v>
      </c>
      <c r="E932" t="s">
        <v>7481</v>
      </c>
      <c r="F932" s="380">
        <v>36.06</v>
      </c>
      <c r="G932" s="380">
        <v>1427.4885000000002</v>
      </c>
      <c r="H932" s="380">
        <v>1427</v>
      </c>
      <c r="I932" s="380">
        <v>0</v>
      </c>
    </row>
    <row r="933" spans="1:9" x14ac:dyDescent="0.25">
      <c r="A933">
        <v>20080007</v>
      </c>
      <c r="B933" t="s">
        <v>5390</v>
      </c>
      <c r="C933" t="s">
        <v>12310</v>
      </c>
      <c r="D933" t="s">
        <v>12800</v>
      </c>
      <c r="E933" t="s">
        <v>5245</v>
      </c>
      <c r="F933" s="380">
        <v>23.14</v>
      </c>
      <c r="G933" s="380">
        <v>869.22580000000005</v>
      </c>
      <c r="H933" s="380">
        <v>869</v>
      </c>
      <c r="I933" s="380">
        <v>0</v>
      </c>
    </row>
    <row r="934" spans="1:9" x14ac:dyDescent="0.25">
      <c r="A934">
        <v>20080007</v>
      </c>
      <c r="B934" t="s">
        <v>6080</v>
      </c>
      <c r="C934" t="s">
        <v>13515</v>
      </c>
      <c r="D934" t="s">
        <v>13546</v>
      </c>
      <c r="E934" t="s">
        <v>7416</v>
      </c>
      <c r="F934" s="380">
        <v>41.1</v>
      </c>
      <c r="G934" s="380">
        <v>1572.35</v>
      </c>
      <c r="H934" s="380">
        <v>1572</v>
      </c>
      <c r="I934" s="380">
        <v>0</v>
      </c>
    </row>
    <row r="935" spans="1:9" x14ac:dyDescent="0.25">
      <c r="A935">
        <v>20080007</v>
      </c>
      <c r="B935" t="s">
        <v>6533</v>
      </c>
      <c r="C935" t="s">
        <v>13801</v>
      </c>
      <c r="D935" t="s">
        <v>13815</v>
      </c>
      <c r="E935" t="s">
        <v>7705</v>
      </c>
      <c r="F935" s="380">
        <v>16.82</v>
      </c>
      <c r="G935" s="380">
        <v>625.89850000000001</v>
      </c>
      <c r="H935" s="380">
        <v>626</v>
      </c>
      <c r="I935" s="380">
        <v>0</v>
      </c>
    </row>
    <row r="936" spans="1:9" x14ac:dyDescent="0.25">
      <c r="A936">
        <v>20080007</v>
      </c>
      <c r="B936" t="s">
        <v>6981</v>
      </c>
      <c r="C936" t="s">
        <v>14055</v>
      </c>
      <c r="D936" t="s">
        <v>14095</v>
      </c>
      <c r="E936" t="s">
        <v>7415</v>
      </c>
      <c r="F936" s="380">
        <v>45.78</v>
      </c>
      <c r="G936" s="380">
        <v>1805.4974999999997</v>
      </c>
      <c r="H936" s="380">
        <v>1805</v>
      </c>
      <c r="I936" s="380">
        <v>0</v>
      </c>
    </row>
    <row r="937" spans="1:9" x14ac:dyDescent="0.25">
      <c r="A937">
        <v>20080007</v>
      </c>
      <c r="B937" t="s">
        <v>6873</v>
      </c>
      <c r="C937" t="s">
        <v>13953</v>
      </c>
      <c r="D937" t="s">
        <v>13973</v>
      </c>
      <c r="E937" t="s">
        <v>7481</v>
      </c>
      <c r="F937" s="380">
        <v>66.27000000000001</v>
      </c>
      <c r="G937" s="380">
        <v>2610.7685000000001</v>
      </c>
      <c r="H937" s="380">
        <v>2611</v>
      </c>
      <c r="I937" s="380">
        <v>0</v>
      </c>
    </row>
    <row r="938" spans="1:9" x14ac:dyDescent="0.25">
      <c r="A938">
        <v>20080007</v>
      </c>
      <c r="B938" t="s">
        <v>7262</v>
      </c>
      <c r="C938" t="s">
        <v>14056</v>
      </c>
      <c r="D938" t="s">
        <v>14096</v>
      </c>
      <c r="E938" t="s">
        <v>7415</v>
      </c>
      <c r="F938" s="380">
        <v>62.64</v>
      </c>
      <c r="G938" s="380">
        <v>2503.7860999999998</v>
      </c>
      <c r="H938" s="380">
        <v>2504</v>
      </c>
      <c r="I938" s="380">
        <v>0</v>
      </c>
    </row>
    <row r="939" spans="1:9" x14ac:dyDescent="0.25">
      <c r="A939">
        <v>20080007</v>
      </c>
      <c r="B939" t="s">
        <v>12391</v>
      </c>
      <c r="C939" t="s">
        <v>13714</v>
      </c>
      <c r="D939" t="s">
        <v>13738</v>
      </c>
      <c r="E939" t="s">
        <v>7415</v>
      </c>
      <c r="F939" s="380">
        <v>55.419999999999995</v>
      </c>
      <c r="G939" s="380">
        <v>2149.6219000000001</v>
      </c>
      <c r="H939" s="380">
        <v>2150</v>
      </c>
      <c r="I939" s="380">
        <v>0</v>
      </c>
    </row>
    <row r="940" spans="1:9" x14ac:dyDescent="0.25">
      <c r="A940">
        <v>20080007</v>
      </c>
      <c r="B940" t="s">
        <v>7374</v>
      </c>
      <c r="C940" t="s">
        <v>9012</v>
      </c>
      <c r="D940" t="s">
        <v>14178</v>
      </c>
      <c r="E940" t="s">
        <v>7415</v>
      </c>
      <c r="F940" s="380">
        <v>44.97</v>
      </c>
      <c r="G940" s="380">
        <v>1686.2249999999999</v>
      </c>
      <c r="H940" s="380">
        <v>1686</v>
      </c>
      <c r="I940" s="380">
        <v>0</v>
      </c>
    </row>
    <row r="941" spans="1:9" x14ac:dyDescent="0.25">
      <c r="A941">
        <v>20080007</v>
      </c>
      <c r="B941" t="s">
        <v>7375</v>
      </c>
      <c r="C941" t="s">
        <v>6992</v>
      </c>
      <c r="D941" t="s">
        <v>14179</v>
      </c>
      <c r="E941" t="s">
        <v>7416</v>
      </c>
      <c r="F941" s="380">
        <v>23.910000000000004</v>
      </c>
      <c r="G941" s="380">
        <v>897.78000000000009</v>
      </c>
      <c r="H941" s="380">
        <v>898</v>
      </c>
      <c r="I941" s="380">
        <v>0</v>
      </c>
    </row>
    <row r="942" spans="1:9" x14ac:dyDescent="0.25">
      <c r="A942">
        <v>20080007</v>
      </c>
      <c r="B942" t="s">
        <v>7376</v>
      </c>
      <c r="C942" t="s">
        <v>6530</v>
      </c>
      <c r="D942" t="s">
        <v>14180</v>
      </c>
      <c r="E942" t="s">
        <v>275</v>
      </c>
      <c r="F942" s="380">
        <v>34.669999999999995</v>
      </c>
      <c r="G942" s="380">
        <v>1360.39</v>
      </c>
      <c r="H942" s="380">
        <v>1360</v>
      </c>
      <c r="I942" s="380">
        <v>0</v>
      </c>
    </row>
    <row r="943" spans="1:9" x14ac:dyDescent="0.25">
      <c r="A943">
        <v>20080007</v>
      </c>
      <c r="B943" t="s">
        <v>3414</v>
      </c>
      <c r="C943" t="s">
        <v>9612</v>
      </c>
      <c r="D943" t="s">
        <v>9633</v>
      </c>
      <c r="E943" t="s">
        <v>7416</v>
      </c>
      <c r="F943" s="380">
        <v>53.29999999999999</v>
      </c>
      <c r="G943" s="380">
        <v>1987.7239999999999</v>
      </c>
      <c r="H943" s="380">
        <v>1988</v>
      </c>
      <c r="I943" s="380">
        <v>0</v>
      </c>
    </row>
    <row r="944" spans="1:9" x14ac:dyDescent="0.25">
      <c r="A944">
        <v>20080007</v>
      </c>
      <c r="B944" t="s">
        <v>7518</v>
      </c>
      <c r="C944" t="s">
        <v>14232</v>
      </c>
      <c r="D944" t="s">
        <v>14252</v>
      </c>
      <c r="E944" t="s">
        <v>7440</v>
      </c>
      <c r="F944" s="380">
        <v>14.379999999999999</v>
      </c>
      <c r="G944" s="380">
        <v>532.03219999999999</v>
      </c>
      <c r="H944" s="380">
        <v>532</v>
      </c>
      <c r="I944" s="380">
        <v>0</v>
      </c>
    </row>
    <row r="945" spans="1:9" x14ac:dyDescent="0.25">
      <c r="A945">
        <v>20080007</v>
      </c>
      <c r="B945" t="s">
        <v>7726</v>
      </c>
      <c r="C945" t="s">
        <v>9238</v>
      </c>
      <c r="D945" t="s">
        <v>14553</v>
      </c>
      <c r="E945" t="s">
        <v>7704</v>
      </c>
      <c r="F945" s="380">
        <v>21.959999999999997</v>
      </c>
      <c r="G945" s="380">
        <v>814.64709999999991</v>
      </c>
      <c r="H945" s="380">
        <v>815</v>
      </c>
      <c r="I945" s="380">
        <v>0</v>
      </c>
    </row>
    <row r="946" spans="1:9" x14ac:dyDescent="0.25">
      <c r="A946">
        <v>20080007</v>
      </c>
      <c r="B946" t="s">
        <v>8327</v>
      </c>
      <c r="C946" t="s">
        <v>10182</v>
      </c>
      <c r="D946" t="s">
        <v>10194</v>
      </c>
      <c r="E946" t="s">
        <v>5245</v>
      </c>
      <c r="F946" s="380">
        <v>13.219999999999999</v>
      </c>
      <c r="G946" s="380">
        <v>472.11849999999998</v>
      </c>
      <c r="H946" s="380">
        <v>472</v>
      </c>
      <c r="I946" s="380">
        <v>0</v>
      </c>
    </row>
    <row r="947" spans="1:9" x14ac:dyDescent="0.25">
      <c r="A947">
        <v>20080007</v>
      </c>
      <c r="B947" t="s">
        <v>8329</v>
      </c>
      <c r="C947" t="s">
        <v>16159</v>
      </c>
      <c r="D947" t="s">
        <v>7701</v>
      </c>
      <c r="E947" t="s">
        <v>8026</v>
      </c>
      <c r="F947" s="380">
        <v>77.779999999999987</v>
      </c>
      <c r="G947" s="380">
        <v>3206.1192000000001</v>
      </c>
      <c r="H947" s="380">
        <v>3206</v>
      </c>
      <c r="I947" s="380">
        <v>0</v>
      </c>
    </row>
    <row r="948" spans="1:9" x14ac:dyDescent="0.25">
      <c r="A948">
        <v>20080007</v>
      </c>
      <c r="B948" t="s">
        <v>8375</v>
      </c>
      <c r="C948" t="s">
        <v>14622</v>
      </c>
      <c r="D948" t="s">
        <v>14654</v>
      </c>
      <c r="E948" t="s">
        <v>7595</v>
      </c>
      <c r="F948" s="380">
        <v>22.08</v>
      </c>
      <c r="G948" s="380">
        <v>890.04050000000007</v>
      </c>
      <c r="H948" s="380">
        <v>890</v>
      </c>
      <c r="I948" s="380">
        <v>0</v>
      </c>
    </row>
    <row r="949" spans="1:9" x14ac:dyDescent="0.25">
      <c r="A949">
        <v>20080007</v>
      </c>
      <c r="B949" t="s">
        <v>8376</v>
      </c>
      <c r="C949" t="s">
        <v>14980</v>
      </c>
      <c r="D949" t="s">
        <v>15002</v>
      </c>
      <c r="E949" t="s">
        <v>7481</v>
      </c>
      <c r="F949" s="380">
        <v>175.89</v>
      </c>
      <c r="G949" s="380">
        <v>6599.9937999999993</v>
      </c>
      <c r="H949" s="380">
        <v>6600</v>
      </c>
      <c r="I949" s="380">
        <v>0</v>
      </c>
    </row>
    <row r="950" spans="1:9" x14ac:dyDescent="0.25">
      <c r="A950">
        <v>20080007</v>
      </c>
      <c r="B950" t="s">
        <v>8769</v>
      </c>
      <c r="C950" t="s">
        <v>15522</v>
      </c>
      <c r="D950" t="s">
        <v>15583</v>
      </c>
      <c r="E950" t="s">
        <v>7415</v>
      </c>
      <c r="F950" s="380">
        <v>27.259999999999998</v>
      </c>
      <c r="G950" s="380">
        <v>1028.8047999999999</v>
      </c>
      <c r="H950" s="380">
        <v>1029</v>
      </c>
      <c r="I950" s="380">
        <v>0</v>
      </c>
    </row>
    <row r="951" spans="1:9" x14ac:dyDescent="0.25">
      <c r="A951">
        <v>20080007</v>
      </c>
      <c r="B951" t="s">
        <v>8994</v>
      </c>
      <c r="C951" t="s">
        <v>6895</v>
      </c>
      <c r="D951" t="s">
        <v>15734</v>
      </c>
      <c r="E951" t="s">
        <v>7415</v>
      </c>
      <c r="F951" s="380">
        <v>44.87</v>
      </c>
      <c r="G951" s="380">
        <v>1722.6016999999999</v>
      </c>
      <c r="H951" s="380">
        <v>1723</v>
      </c>
      <c r="I951" s="380">
        <v>0</v>
      </c>
    </row>
    <row r="952" spans="1:9" x14ac:dyDescent="0.25">
      <c r="A952">
        <v>20080007</v>
      </c>
      <c r="B952" t="s">
        <v>9084</v>
      </c>
      <c r="C952" t="s">
        <v>16088</v>
      </c>
      <c r="D952" t="s">
        <v>16103</v>
      </c>
      <c r="E952" t="s">
        <v>7481</v>
      </c>
      <c r="F952" s="380">
        <v>30.339999999999996</v>
      </c>
      <c r="G952" s="380">
        <v>1145.1910999999998</v>
      </c>
      <c r="H952" s="380">
        <v>1145</v>
      </c>
      <c r="I952" s="380">
        <v>0</v>
      </c>
    </row>
    <row r="953" spans="1:9" x14ac:dyDescent="0.25">
      <c r="A953">
        <v>20080007</v>
      </c>
      <c r="B953" t="s">
        <v>10084</v>
      </c>
      <c r="C953" t="s">
        <v>7894</v>
      </c>
      <c r="D953" t="s">
        <v>16177</v>
      </c>
      <c r="E953" t="s">
        <v>5245</v>
      </c>
      <c r="F953" s="380">
        <v>86.059999999999988</v>
      </c>
      <c r="G953" s="380">
        <v>3449.5899999999997</v>
      </c>
      <c r="H953" s="380">
        <v>3450</v>
      </c>
      <c r="I953" s="380">
        <v>0</v>
      </c>
    </row>
    <row r="954" spans="1:9" x14ac:dyDescent="0.25">
      <c r="A954">
        <v>20080007</v>
      </c>
      <c r="B954" t="s">
        <v>10085</v>
      </c>
      <c r="C954" t="s">
        <v>6579</v>
      </c>
      <c r="D954" t="s">
        <v>16260</v>
      </c>
      <c r="E954" t="s">
        <v>5245</v>
      </c>
      <c r="F954" s="380">
        <v>33.769999999999996</v>
      </c>
      <c r="G954" s="380">
        <v>1335.55</v>
      </c>
      <c r="H954" s="380">
        <v>1336</v>
      </c>
      <c r="I954" s="380">
        <v>0</v>
      </c>
    </row>
    <row r="955" spans="1:9" x14ac:dyDescent="0.25">
      <c r="A955">
        <v>20080007</v>
      </c>
      <c r="B955" t="s">
        <v>10228</v>
      </c>
      <c r="C955" t="s">
        <v>16225</v>
      </c>
      <c r="D955" t="s">
        <v>16261</v>
      </c>
      <c r="E955" t="s">
        <v>7440</v>
      </c>
      <c r="F955" s="380">
        <v>92.449999999999989</v>
      </c>
      <c r="G955" s="380">
        <v>3593.6538</v>
      </c>
      <c r="H955" s="380">
        <v>3594</v>
      </c>
      <c r="I955" s="380">
        <v>0</v>
      </c>
    </row>
    <row r="956" spans="1:9" x14ac:dyDescent="0.25">
      <c r="A956">
        <v>20080007</v>
      </c>
      <c r="B956" t="s">
        <v>10654</v>
      </c>
      <c r="C956">
        <v>0</v>
      </c>
      <c r="D956">
        <v>0</v>
      </c>
      <c r="E956">
        <v>0</v>
      </c>
      <c r="F956" s="380">
        <v>63.9</v>
      </c>
      <c r="G956" s="380">
        <v>2396.8813999999998</v>
      </c>
      <c r="H956" s="380">
        <v>2397</v>
      </c>
      <c r="I956" s="380">
        <v>0</v>
      </c>
    </row>
    <row r="957" spans="1:9" x14ac:dyDescent="0.25">
      <c r="A957" t="s">
        <v>16469</v>
      </c>
      <c r="F957" s="380">
        <v>3110.39</v>
      </c>
      <c r="G957" s="380">
        <v>122977.4387</v>
      </c>
      <c r="H957" s="380">
        <v>122256</v>
      </c>
      <c r="I957" s="380">
        <v>720.72999999999593</v>
      </c>
    </row>
    <row r="958" spans="1:9" x14ac:dyDescent="0.25">
      <c r="A958">
        <v>20080009</v>
      </c>
      <c r="B958" t="s">
        <v>17</v>
      </c>
      <c r="C958" t="s">
        <v>5221</v>
      </c>
      <c r="D958" t="s">
        <v>12290</v>
      </c>
      <c r="E958" t="s">
        <v>7573</v>
      </c>
      <c r="F958" s="380">
        <v>2</v>
      </c>
      <c r="G958" s="380">
        <v>88.5</v>
      </c>
      <c r="H958" s="380">
        <v>89</v>
      </c>
      <c r="I958" s="380">
        <v>0</v>
      </c>
    </row>
    <row r="959" spans="1:9" x14ac:dyDescent="0.25">
      <c r="A959">
        <v>20080009</v>
      </c>
      <c r="B959" t="s">
        <v>19</v>
      </c>
      <c r="C959" t="s">
        <v>11495</v>
      </c>
      <c r="D959" t="s">
        <v>11548</v>
      </c>
      <c r="E959" t="s">
        <v>7573</v>
      </c>
      <c r="F959" s="380">
        <v>50.57</v>
      </c>
      <c r="G959" s="380">
        <v>2030.2843000000003</v>
      </c>
      <c r="H959" s="380">
        <v>2030</v>
      </c>
      <c r="I959" s="380">
        <v>0</v>
      </c>
    </row>
    <row r="960" spans="1:9" x14ac:dyDescent="0.25">
      <c r="A960">
        <v>20080009</v>
      </c>
      <c r="B960" t="s">
        <v>22</v>
      </c>
      <c r="C960" t="s">
        <v>12929</v>
      </c>
      <c r="D960" t="s">
        <v>12951</v>
      </c>
      <c r="E960" t="s">
        <v>7573</v>
      </c>
      <c r="F960" s="380">
        <v>316.43</v>
      </c>
      <c r="G960" s="380">
        <v>13209.203099999999</v>
      </c>
      <c r="H960" s="380">
        <v>13209</v>
      </c>
      <c r="I960" s="380">
        <v>0</v>
      </c>
    </row>
    <row r="961" spans="1:9" x14ac:dyDescent="0.25">
      <c r="A961">
        <v>20080009</v>
      </c>
      <c r="B961" t="s">
        <v>28</v>
      </c>
      <c r="C961" t="s">
        <v>7553</v>
      </c>
      <c r="D961" t="s">
        <v>14253</v>
      </c>
      <c r="E961" t="s">
        <v>275</v>
      </c>
      <c r="F961" s="380">
        <v>39.24</v>
      </c>
      <c r="G961" s="380">
        <v>1561.9081000000001</v>
      </c>
      <c r="H961" s="380">
        <v>1562</v>
      </c>
      <c r="I961" s="380">
        <v>0</v>
      </c>
    </row>
    <row r="962" spans="1:9" x14ac:dyDescent="0.25">
      <c r="A962" t="s">
        <v>16470</v>
      </c>
      <c r="F962" s="380">
        <v>408.24</v>
      </c>
      <c r="G962" s="380">
        <v>16889.895499999999</v>
      </c>
      <c r="H962" s="380">
        <v>16890</v>
      </c>
      <c r="I962" s="380">
        <v>0</v>
      </c>
    </row>
    <row r="963" spans="1:9" x14ac:dyDescent="0.25">
      <c r="A963">
        <v>20080010</v>
      </c>
      <c r="B963" t="s">
        <v>17</v>
      </c>
      <c r="C963" t="s">
        <v>7511</v>
      </c>
      <c r="D963" t="s">
        <v>7512</v>
      </c>
      <c r="E963" t="s">
        <v>7417</v>
      </c>
      <c r="F963" s="380">
        <v>365.40999999999997</v>
      </c>
      <c r="G963" s="380">
        <v>17870.079099999999</v>
      </c>
      <c r="H963" s="380">
        <v>16593</v>
      </c>
      <c r="I963" s="380">
        <v>1277.3499999999985</v>
      </c>
    </row>
    <row r="964" spans="1:9" x14ac:dyDescent="0.25">
      <c r="A964">
        <v>20080010</v>
      </c>
      <c r="B964" t="s">
        <v>1</v>
      </c>
      <c r="C964" t="s">
        <v>1163</v>
      </c>
      <c r="D964" t="s">
        <v>7810</v>
      </c>
      <c r="E964" t="s">
        <v>5245</v>
      </c>
      <c r="F964" s="380">
        <v>25.04</v>
      </c>
      <c r="G964" s="380">
        <v>1133.6592999999998</v>
      </c>
      <c r="H964" s="380">
        <v>1134</v>
      </c>
      <c r="I964" s="380">
        <v>0</v>
      </c>
    </row>
    <row r="965" spans="1:9" x14ac:dyDescent="0.25">
      <c r="A965">
        <v>20080010</v>
      </c>
      <c r="B965" t="s">
        <v>20</v>
      </c>
      <c r="C965" t="s">
        <v>7922</v>
      </c>
      <c r="D965" t="s">
        <v>7955</v>
      </c>
      <c r="E965" t="s">
        <v>5245</v>
      </c>
      <c r="F965" s="380">
        <v>139.31</v>
      </c>
      <c r="G965" s="380">
        <v>6326.6990000000005</v>
      </c>
      <c r="H965" s="380">
        <v>6327</v>
      </c>
      <c r="I965" s="380">
        <v>0</v>
      </c>
    </row>
    <row r="966" spans="1:9" x14ac:dyDescent="0.25">
      <c r="A966">
        <v>20080010</v>
      </c>
      <c r="B966" t="s">
        <v>26</v>
      </c>
      <c r="C966" t="s">
        <v>8067</v>
      </c>
      <c r="D966" t="s">
        <v>8114</v>
      </c>
      <c r="E966" t="s">
        <v>8122</v>
      </c>
      <c r="F966" s="380">
        <v>18.950000000000003</v>
      </c>
      <c r="G966" s="380">
        <v>805.49569999999994</v>
      </c>
      <c r="H966" s="380">
        <v>805</v>
      </c>
      <c r="I966" s="380">
        <v>0</v>
      </c>
    </row>
    <row r="967" spans="1:9" x14ac:dyDescent="0.25">
      <c r="A967">
        <v>20080010</v>
      </c>
      <c r="B967" t="s">
        <v>37</v>
      </c>
      <c r="C967" t="s">
        <v>8398</v>
      </c>
      <c r="D967" t="s">
        <v>8431</v>
      </c>
      <c r="E967" t="s">
        <v>8025</v>
      </c>
      <c r="F967" s="380">
        <v>19.600000000000001</v>
      </c>
      <c r="G967" s="380">
        <v>976.1708000000001</v>
      </c>
      <c r="H967" s="380">
        <v>976</v>
      </c>
      <c r="I967" s="380">
        <v>0</v>
      </c>
    </row>
    <row r="968" spans="1:9" x14ac:dyDescent="0.25">
      <c r="A968">
        <v>20080010</v>
      </c>
      <c r="B968" t="s">
        <v>29</v>
      </c>
      <c r="C968" t="s">
        <v>9116</v>
      </c>
      <c r="D968" t="s">
        <v>9158</v>
      </c>
      <c r="E968" t="s">
        <v>7819</v>
      </c>
      <c r="F968" s="380">
        <v>24.18</v>
      </c>
      <c r="G968" s="380">
        <v>1033.6086</v>
      </c>
      <c r="H968" s="380">
        <v>1034</v>
      </c>
      <c r="I968" s="380">
        <v>0</v>
      </c>
    </row>
    <row r="969" spans="1:9" x14ac:dyDescent="0.25">
      <c r="A969">
        <v>20080010</v>
      </c>
      <c r="B969" t="s">
        <v>422</v>
      </c>
      <c r="C969" t="s">
        <v>9418</v>
      </c>
      <c r="D969" t="s">
        <v>9482</v>
      </c>
      <c r="E969" t="s">
        <v>8439</v>
      </c>
      <c r="F969" s="380">
        <v>16.66</v>
      </c>
      <c r="G969" s="380">
        <v>619.19489999999996</v>
      </c>
      <c r="H969" s="380">
        <v>619</v>
      </c>
      <c r="I969" s="380">
        <v>0</v>
      </c>
    </row>
    <row r="970" spans="1:9" x14ac:dyDescent="0.25">
      <c r="A970">
        <v>20080010</v>
      </c>
      <c r="B970" t="s">
        <v>9</v>
      </c>
      <c r="C970" t="s">
        <v>9720</v>
      </c>
      <c r="D970" t="s">
        <v>9770</v>
      </c>
      <c r="E970" t="s">
        <v>7819</v>
      </c>
      <c r="F970" s="380">
        <v>11.51</v>
      </c>
      <c r="G970" s="380">
        <v>530.02099999999996</v>
      </c>
      <c r="H970" s="380">
        <v>530</v>
      </c>
      <c r="I970" s="380">
        <v>0</v>
      </c>
    </row>
    <row r="971" spans="1:9" x14ac:dyDescent="0.25">
      <c r="A971">
        <v>20080010</v>
      </c>
      <c r="B971" t="s">
        <v>34</v>
      </c>
      <c r="C971" t="s">
        <v>11790</v>
      </c>
      <c r="D971" t="s">
        <v>11833</v>
      </c>
      <c r="E971" t="s">
        <v>7819</v>
      </c>
      <c r="F971" s="380">
        <v>36.119999999999997</v>
      </c>
      <c r="G971" s="380">
        <v>1628.9015000000002</v>
      </c>
      <c r="H971" s="380">
        <v>1629</v>
      </c>
      <c r="I971" s="380">
        <v>0</v>
      </c>
    </row>
    <row r="972" spans="1:9" x14ac:dyDescent="0.25">
      <c r="A972">
        <v>20080010</v>
      </c>
      <c r="B972" t="s">
        <v>762</v>
      </c>
      <c r="C972" t="s">
        <v>12753</v>
      </c>
      <c r="D972" t="s">
        <v>12807</v>
      </c>
      <c r="E972" t="s">
        <v>12824</v>
      </c>
      <c r="F972" s="380">
        <v>6.51</v>
      </c>
      <c r="G972" s="380">
        <v>284.76409999999998</v>
      </c>
      <c r="H972" s="380">
        <v>285</v>
      </c>
      <c r="I972" s="380">
        <v>0</v>
      </c>
    </row>
    <row r="973" spans="1:9" x14ac:dyDescent="0.25">
      <c r="A973">
        <v>20080010</v>
      </c>
      <c r="B973" t="s">
        <v>763</v>
      </c>
      <c r="C973" t="s">
        <v>12754</v>
      </c>
      <c r="D973" t="s">
        <v>12808</v>
      </c>
      <c r="E973" t="s">
        <v>7819</v>
      </c>
      <c r="F973" s="380">
        <v>16.970000000000002</v>
      </c>
      <c r="G973" s="380">
        <v>1125.3920000000001</v>
      </c>
      <c r="H973" s="380">
        <v>1125</v>
      </c>
      <c r="I973" s="380">
        <v>0</v>
      </c>
    </row>
    <row r="974" spans="1:9" x14ac:dyDescent="0.25">
      <c r="A974">
        <v>20080010</v>
      </c>
      <c r="B974" t="s">
        <v>952</v>
      </c>
      <c r="C974" t="s">
        <v>13954</v>
      </c>
      <c r="D974" t="s">
        <v>13974</v>
      </c>
      <c r="E974" t="s">
        <v>5245</v>
      </c>
      <c r="F974" s="380">
        <v>39.22</v>
      </c>
      <c r="G974" s="380">
        <v>2193.6239999999998</v>
      </c>
      <c r="H974" s="380">
        <v>2194</v>
      </c>
      <c r="I974" s="380">
        <v>0</v>
      </c>
    </row>
    <row r="975" spans="1:9" x14ac:dyDescent="0.25">
      <c r="A975">
        <v>20080010</v>
      </c>
      <c r="B975" t="s">
        <v>1147</v>
      </c>
      <c r="C975" t="s">
        <v>6579</v>
      </c>
      <c r="D975" t="s">
        <v>13976</v>
      </c>
      <c r="E975" t="s">
        <v>7819</v>
      </c>
      <c r="F975" s="380">
        <v>13.899999999999999</v>
      </c>
      <c r="G975" s="380">
        <v>931.62200000000007</v>
      </c>
      <c r="H975" s="380">
        <v>932</v>
      </c>
      <c r="I975" s="380">
        <v>0</v>
      </c>
    </row>
    <row r="976" spans="1:9" x14ac:dyDescent="0.25">
      <c r="A976">
        <v>20080010</v>
      </c>
      <c r="B976" t="s">
        <v>1489</v>
      </c>
      <c r="C976" t="s">
        <v>6348</v>
      </c>
      <c r="D976" t="s">
        <v>14655</v>
      </c>
      <c r="E976" t="s">
        <v>8505</v>
      </c>
      <c r="F976" s="380">
        <v>1.33</v>
      </c>
      <c r="G976" s="380">
        <v>52.8675</v>
      </c>
      <c r="H976" s="380">
        <v>53</v>
      </c>
      <c r="I976" s="380">
        <v>0</v>
      </c>
    </row>
    <row r="977" spans="1:9" x14ac:dyDescent="0.25">
      <c r="A977">
        <v>20080010</v>
      </c>
      <c r="B977" t="s">
        <v>1491</v>
      </c>
      <c r="C977" t="s">
        <v>14623</v>
      </c>
      <c r="D977" t="s">
        <v>14656</v>
      </c>
      <c r="E977" t="s">
        <v>7819</v>
      </c>
      <c r="F977" s="380">
        <v>11.200000000000001</v>
      </c>
      <c r="G977" s="380">
        <v>515.69460000000004</v>
      </c>
      <c r="H977" s="380">
        <v>516</v>
      </c>
      <c r="I977" s="380">
        <v>0</v>
      </c>
    </row>
    <row r="978" spans="1:9" x14ac:dyDescent="0.25">
      <c r="A978">
        <v>20080010</v>
      </c>
      <c r="B978" t="s">
        <v>1850</v>
      </c>
      <c r="C978" t="s">
        <v>14729</v>
      </c>
      <c r="D978" t="s">
        <v>14756</v>
      </c>
      <c r="E978" t="s">
        <v>8439</v>
      </c>
      <c r="F978" s="380">
        <v>22.61</v>
      </c>
      <c r="G978" s="380">
        <v>980.55909999999994</v>
      </c>
      <c r="H978" s="380">
        <v>981</v>
      </c>
      <c r="I978" s="380">
        <v>0</v>
      </c>
    </row>
    <row r="979" spans="1:9" x14ac:dyDescent="0.25">
      <c r="A979">
        <v>20080010</v>
      </c>
      <c r="B979" t="s">
        <v>1750</v>
      </c>
      <c r="C979" t="s">
        <v>14730</v>
      </c>
      <c r="D979" t="s">
        <v>14757</v>
      </c>
      <c r="E979" t="s">
        <v>275</v>
      </c>
      <c r="F979" s="380">
        <v>23.759999999999998</v>
      </c>
      <c r="G979" s="380">
        <v>1091.2636</v>
      </c>
      <c r="H979" s="380">
        <v>1091</v>
      </c>
      <c r="I979" s="380">
        <v>0</v>
      </c>
    </row>
    <row r="980" spans="1:9" x14ac:dyDescent="0.25">
      <c r="A980">
        <v>20080010</v>
      </c>
      <c r="B980" t="s">
        <v>2067</v>
      </c>
      <c r="C980" t="s">
        <v>16089</v>
      </c>
      <c r="D980" t="s">
        <v>16104</v>
      </c>
      <c r="E980" t="s">
        <v>7417</v>
      </c>
      <c r="F980" s="380">
        <v>8.9500000000000011</v>
      </c>
      <c r="G980" s="380">
        <v>615.29809999999998</v>
      </c>
      <c r="H980" s="380">
        <v>615</v>
      </c>
      <c r="I980" s="380">
        <v>0</v>
      </c>
    </row>
    <row r="981" spans="1:9" x14ac:dyDescent="0.25">
      <c r="A981">
        <v>20080010</v>
      </c>
      <c r="B981" t="s">
        <v>2491</v>
      </c>
      <c r="C981" t="s">
        <v>906</v>
      </c>
      <c r="D981" t="s">
        <v>16105</v>
      </c>
      <c r="E981" t="s">
        <v>9041</v>
      </c>
      <c r="F981" s="380">
        <v>36.18</v>
      </c>
      <c r="G981" s="380">
        <v>1852.9976000000001</v>
      </c>
      <c r="H981" s="380">
        <v>1853</v>
      </c>
      <c r="I981" s="380">
        <v>0</v>
      </c>
    </row>
    <row r="982" spans="1:9" x14ac:dyDescent="0.25">
      <c r="A982">
        <v>20080010</v>
      </c>
      <c r="B982" t="s">
        <v>2490</v>
      </c>
      <c r="C982" t="s">
        <v>15921</v>
      </c>
      <c r="D982" t="s">
        <v>15935</v>
      </c>
      <c r="E982" t="s">
        <v>7819</v>
      </c>
      <c r="F982" s="380">
        <v>28.5</v>
      </c>
      <c r="G982" s="380">
        <v>1030.4255000000001</v>
      </c>
      <c r="H982" s="380">
        <v>1030</v>
      </c>
      <c r="I982" s="380">
        <v>0</v>
      </c>
    </row>
    <row r="983" spans="1:9" x14ac:dyDescent="0.25">
      <c r="A983" t="s">
        <v>16471</v>
      </c>
      <c r="F983" s="380">
        <v>865.91000000000008</v>
      </c>
      <c r="G983" s="380">
        <v>41598.338000000003</v>
      </c>
      <c r="H983" s="380">
        <v>40322</v>
      </c>
      <c r="I983" s="380">
        <v>1277.3499999999985</v>
      </c>
    </row>
    <row r="984" spans="1:9" x14ac:dyDescent="0.25">
      <c r="A984">
        <v>20080026</v>
      </c>
      <c r="B984" t="s">
        <v>17</v>
      </c>
      <c r="C984" t="s">
        <v>8731</v>
      </c>
      <c r="D984" t="s">
        <v>8736</v>
      </c>
      <c r="E984" t="s">
        <v>275</v>
      </c>
      <c r="F984" s="380">
        <v>541.36</v>
      </c>
      <c r="G984" s="380">
        <v>22915.0573</v>
      </c>
      <c r="H984" s="380">
        <v>17399</v>
      </c>
      <c r="I984" s="380">
        <v>5516.0799999999981</v>
      </c>
    </row>
    <row r="985" spans="1:9" x14ac:dyDescent="0.25">
      <c r="A985">
        <v>20080026</v>
      </c>
      <c r="B985" t="s">
        <v>19</v>
      </c>
      <c r="C985" t="s">
        <v>9014</v>
      </c>
      <c r="D985" t="s">
        <v>9038</v>
      </c>
      <c r="E985" t="s">
        <v>9041</v>
      </c>
      <c r="F985" s="380">
        <v>41.97</v>
      </c>
      <c r="G985" s="380">
        <v>1612.672</v>
      </c>
      <c r="H985" s="380">
        <v>1613</v>
      </c>
      <c r="I985" s="380">
        <v>0</v>
      </c>
    </row>
    <row r="986" spans="1:9" x14ac:dyDescent="0.25">
      <c r="A986">
        <v>20080026</v>
      </c>
      <c r="B986" t="s">
        <v>41</v>
      </c>
      <c r="C986" t="s">
        <v>9723</v>
      </c>
      <c r="D986" t="s">
        <v>9773</v>
      </c>
      <c r="E986" t="s">
        <v>275</v>
      </c>
      <c r="F986" s="380">
        <v>52.11</v>
      </c>
      <c r="G986" s="380">
        <v>2189.8866000000003</v>
      </c>
      <c r="H986" s="380">
        <v>2190</v>
      </c>
      <c r="I986" s="380">
        <v>0</v>
      </c>
    </row>
    <row r="987" spans="1:9" x14ac:dyDescent="0.25">
      <c r="A987">
        <v>20080026</v>
      </c>
      <c r="B987" t="s">
        <v>22</v>
      </c>
      <c r="C987" t="s">
        <v>9725</v>
      </c>
      <c r="D987" t="s">
        <v>9776</v>
      </c>
      <c r="E987" t="s">
        <v>9041</v>
      </c>
      <c r="F987" s="380">
        <v>9.7200000000000006</v>
      </c>
      <c r="G987" s="380">
        <v>520.68240000000003</v>
      </c>
      <c r="H987" s="380">
        <v>521</v>
      </c>
      <c r="I987" s="380">
        <v>0</v>
      </c>
    </row>
    <row r="988" spans="1:9" x14ac:dyDescent="0.25">
      <c r="A988">
        <v>20080026</v>
      </c>
      <c r="B988" t="s">
        <v>23</v>
      </c>
      <c r="C988" t="s">
        <v>9990</v>
      </c>
      <c r="D988" t="s">
        <v>10017</v>
      </c>
      <c r="E988" t="s">
        <v>275</v>
      </c>
      <c r="F988" s="380">
        <v>26.84</v>
      </c>
      <c r="G988" s="380">
        <v>1162.922</v>
      </c>
      <c r="H988" s="380">
        <v>1163</v>
      </c>
      <c r="I988" s="380">
        <v>0</v>
      </c>
    </row>
    <row r="989" spans="1:9" x14ac:dyDescent="0.25">
      <c r="A989" t="s">
        <v>16472</v>
      </c>
      <c r="F989" s="380">
        <v>672.00000000000011</v>
      </c>
      <c r="G989" s="380">
        <v>28401.220300000001</v>
      </c>
      <c r="H989" s="380">
        <v>22886</v>
      </c>
      <c r="I989" s="380">
        <v>5516.0799999999981</v>
      </c>
    </row>
    <row r="990" spans="1:9" x14ac:dyDescent="0.25">
      <c r="A990">
        <v>20070009</v>
      </c>
      <c r="B990" t="s">
        <v>17</v>
      </c>
      <c r="C990" t="s">
        <v>7130</v>
      </c>
      <c r="D990" t="s">
        <v>7166</v>
      </c>
      <c r="E990" t="s">
        <v>1048</v>
      </c>
      <c r="F990" s="380">
        <v>375.88000000000005</v>
      </c>
      <c r="G990" s="380">
        <v>15832.044300000001</v>
      </c>
      <c r="H990" s="380">
        <v>15832</v>
      </c>
      <c r="I990" s="380">
        <v>0</v>
      </c>
    </row>
    <row r="991" spans="1:9" x14ac:dyDescent="0.25">
      <c r="A991" t="s">
        <v>16473</v>
      </c>
      <c r="F991" s="380">
        <v>375.88000000000005</v>
      </c>
      <c r="G991" s="380">
        <v>15832.044300000001</v>
      </c>
      <c r="H991" s="380">
        <v>15832</v>
      </c>
      <c r="I991" s="380">
        <v>0</v>
      </c>
    </row>
    <row r="992" spans="1:9" x14ac:dyDescent="0.25">
      <c r="A992">
        <v>20010002</v>
      </c>
      <c r="B992" t="s">
        <v>0</v>
      </c>
      <c r="C992" t="s">
        <v>428</v>
      </c>
      <c r="D992" t="s">
        <v>493</v>
      </c>
      <c r="E992" t="s">
        <v>429</v>
      </c>
      <c r="F992" s="380">
        <v>24</v>
      </c>
      <c r="G992" s="380">
        <v>923.28</v>
      </c>
      <c r="H992" s="380">
        <v>923</v>
      </c>
      <c r="I992" s="380">
        <v>0</v>
      </c>
    </row>
    <row r="993" spans="1:9" x14ac:dyDescent="0.25">
      <c r="A993" t="s">
        <v>16474</v>
      </c>
      <c r="F993" s="380">
        <v>24</v>
      </c>
      <c r="G993" s="380">
        <v>923.28</v>
      </c>
      <c r="H993" s="380">
        <v>923</v>
      </c>
      <c r="I993" s="380">
        <v>0</v>
      </c>
    </row>
    <row r="994" spans="1:9" x14ac:dyDescent="0.25">
      <c r="A994">
        <v>20010052</v>
      </c>
      <c r="B994" t="s">
        <v>17</v>
      </c>
      <c r="C994" t="s">
        <v>9092</v>
      </c>
      <c r="D994" t="s">
        <v>9126</v>
      </c>
      <c r="E994" t="s">
        <v>271</v>
      </c>
      <c r="F994" s="380">
        <v>300.72999999999996</v>
      </c>
      <c r="G994" s="380">
        <v>12275.8917</v>
      </c>
      <c r="H994" s="380">
        <v>10845</v>
      </c>
      <c r="I994" s="380">
        <v>1430.8699999999953</v>
      </c>
    </row>
    <row r="995" spans="1:9" x14ac:dyDescent="0.25">
      <c r="A995">
        <v>20010052</v>
      </c>
      <c r="B995" t="s">
        <v>1</v>
      </c>
      <c r="C995" t="s">
        <v>9693</v>
      </c>
      <c r="D995" t="s">
        <v>9733</v>
      </c>
      <c r="E995" t="s">
        <v>272</v>
      </c>
      <c r="F995" s="380">
        <v>128.22</v>
      </c>
      <c r="G995" s="380">
        <v>5410.8267000000005</v>
      </c>
      <c r="H995" s="380">
        <v>5411</v>
      </c>
      <c r="I995" s="380">
        <v>0</v>
      </c>
    </row>
    <row r="996" spans="1:9" x14ac:dyDescent="0.25">
      <c r="A996">
        <v>20010052</v>
      </c>
      <c r="B996" t="s">
        <v>18</v>
      </c>
      <c r="C996" t="s">
        <v>9694</v>
      </c>
      <c r="D996" t="s">
        <v>9734</v>
      </c>
      <c r="E996" t="s">
        <v>267</v>
      </c>
      <c r="F996" s="380">
        <v>50.08</v>
      </c>
      <c r="G996" s="380">
        <v>1787.3325</v>
      </c>
      <c r="H996" s="380">
        <v>1787</v>
      </c>
      <c r="I996" s="380">
        <v>0</v>
      </c>
    </row>
    <row r="997" spans="1:9" x14ac:dyDescent="0.25">
      <c r="A997">
        <v>20010052</v>
      </c>
      <c r="B997" t="s">
        <v>19</v>
      </c>
      <c r="C997" t="s">
        <v>9695</v>
      </c>
      <c r="D997" t="s">
        <v>9735</v>
      </c>
      <c r="E997" t="s">
        <v>275</v>
      </c>
      <c r="F997" s="380">
        <v>62.62</v>
      </c>
      <c r="G997" s="380">
        <v>2439.7821999999996</v>
      </c>
      <c r="H997" s="380">
        <v>2440</v>
      </c>
      <c r="I997" s="380">
        <v>0</v>
      </c>
    </row>
    <row r="998" spans="1:9" x14ac:dyDescent="0.25">
      <c r="A998">
        <v>20010052</v>
      </c>
      <c r="B998" t="s">
        <v>20</v>
      </c>
      <c r="C998" t="s">
        <v>7127</v>
      </c>
      <c r="D998" t="s">
        <v>9736</v>
      </c>
      <c r="E998" t="s">
        <v>267</v>
      </c>
      <c r="F998" s="380">
        <v>47.75</v>
      </c>
      <c r="G998" s="380">
        <v>1911.5197000000001</v>
      </c>
      <c r="H998" s="380">
        <v>1912</v>
      </c>
      <c r="I998" s="380">
        <v>0</v>
      </c>
    </row>
    <row r="999" spans="1:9" x14ac:dyDescent="0.25">
      <c r="A999">
        <v>20010052</v>
      </c>
      <c r="B999" t="s">
        <v>41</v>
      </c>
      <c r="C999" t="s">
        <v>9696</v>
      </c>
      <c r="D999" t="s">
        <v>9737</v>
      </c>
      <c r="E999" t="s">
        <v>275</v>
      </c>
      <c r="F999" s="380">
        <v>100.64000000000001</v>
      </c>
      <c r="G999" s="380">
        <v>4121.8164000000006</v>
      </c>
      <c r="H999" s="380">
        <v>4122</v>
      </c>
      <c r="I999" s="380">
        <v>0</v>
      </c>
    </row>
    <row r="1000" spans="1:9" x14ac:dyDescent="0.25">
      <c r="A1000">
        <v>20010052</v>
      </c>
      <c r="B1000" t="s">
        <v>36</v>
      </c>
      <c r="C1000" t="s">
        <v>8789</v>
      </c>
      <c r="D1000" t="s">
        <v>9738</v>
      </c>
      <c r="E1000" t="s">
        <v>275</v>
      </c>
      <c r="F1000" s="380">
        <v>34.379999999999995</v>
      </c>
      <c r="G1000" s="380">
        <v>1321.3292999999999</v>
      </c>
      <c r="H1000" s="380">
        <v>1321</v>
      </c>
      <c r="I1000" s="380">
        <v>0</v>
      </c>
    </row>
    <row r="1001" spans="1:9" x14ac:dyDescent="0.25">
      <c r="A1001">
        <v>20010052</v>
      </c>
      <c r="B1001" t="s">
        <v>22</v>
      </c>
      <c r="C1001" t="s">
        <v>15156</v>
      </c>
      <c r="D1001" t="s">
        <v>15187</v>
      </c>
      <c r="E1001" t="s">
        <v>275</v>
      </c>
      <c r="F1001" s="380">
        <v>78.12</v>
      </c>
      <c r="G1001" s="380">
        <v>3199.1993999999995</v>
      </c>
      <c r="H1001" s="380">
        <v>3199</v>
      </c>
      <c r="I1001" s="380">
        <v>0</v>
      </c>
    </row>
    <row r="1002" spans="1:9" x14ac:dyDescent="0.25">
      <c r="A1002">
        <v>20010052</v>
      </c>
      <c r="B1002" t="s">
        <v>24</v>
      </c>
      <c r="C1002" t="s">
        <v>9886</v>
      </c>
      <c r="D1002" t="s">
        <v>9905</v>
      </c>
      <c r="E1002" t="s">
        <v>265</v>
      </c>
      <c r="F1002" s="380">
        <v>85.679999999999993</v>
      </c>
      <c r="G1002" s="380">
        <v>3665.5719000000004</v>
      </c>
      <c r="H1002" s="380">
        <v>3666</v>
      </c>
      <c r="I1002" s="380">
        <v>0</v>
      </c>
    </row>
    <row r="1003" spans="1:9" x14ac:dyDescent="0.25">
      <c r="A1003">
        <v>20010052</v>
      </c>
      <c r="B1003" t="s">
        <v>26</v>
      </c>
      <c r="C1003" t="s">
        <v>8156</v>
      </c>
      <c r="D1003" t="s">
        <v>10268</v>
      </c>
      <c r="E1003" t="s">
        <v>275</v>
      </c>
      <c r="F1003" s="380">
        <v>14.3</v>
      </c>
      <c r="G1003" s="380">
        <v>679.06090000000006</v>
      </c>
      <c r="H1003" s="380">
        <v>679</v>
      </c>
      <c r="I1003" s="380">
        <v>0</v>
      </c>
    </row>
    <row r="1004" spans="1:9" x14ac:dyDescent="0.25">
      <c r="A1004">
        <v>20010052</v>
      </c>
      <c r="B1004" t="s">
        <v>4</v>
      </c>
      <c r="C1004" t="s">
        <v>11240</v>
      </c>
      <c r="D1004" t="s">
        <v>11255</v>
      </c>
      <c r="E1004" t="s">
        <v>275</v>
      </c>
      <c r="F1004" s="380">
        <v>9.9699999999999989</v>
      </c>
      <c r="G1004" s="380">
        <v>512.81870000000004</v>
      </c>
      <c r="H1004" s="380">
        <v>513</v>
      </c>
      <c r="I1004" s="380">
        <v>0</v>
      </c>
    </row>
    <row r="1005" spans="1:9" x14ac:dyDescent="0.25">
      <c r="A1005">
        <v>20010052</v>
      </c>
      <c r="B1005" t="s">
        <v>38</v>
      </c>
      <c r="C1005" t="s">
        <v>165</v>
      </c>
      <c r="D1005" t="s">
        <v>12222</v>
      </c>
      <c r="E1005" t="s">
        <v>275</v>
      </c>
      <c r="F1005" s="380">
        <v>30.910000000000004</v>
      </c>
      <c r="G1005" s="380">
        <v>1184.2404000000001</v>
      </c>
      <c r="H1005" s="380">
        <v>1184</v>
      </c>
      <c r="I1005" s="380">
        <v>0</v>
      </c>
    </row>
    <row r="1006" spans="1:9" x14ac:dyDescent="0.25">
      <c r="A1006">
        <v>20010052</v>
      </c>
      <c r="B1006" t="s">
        <v>39</v>
      </c>
      <c r="C1006" t="s">
        <v>9786</v>
      </c>
      <c r="D1006" t="s">
        <v>13918</v>
      </c>
      <c r="E1006" t="s">
        <v>275</v>
      </c>
      <c r="F1006" s="380">
        <v>5.43</v>
      </c>
      <c r="G1006" s="380">
        <v>204.36439999999999</v>
      </c>
      <c r="H1006" s="380">
        <v>204</v>
      </c>
      <c r="I1006" s="380">
        <v>0</v>
      </c>
    </row>
    <row r="1007" spans="1:9" x14ac:dyDescent="0.25">
      <c r="A1007">
        <v>20010052</v>
      </c>
      <c r="B1007" t="s">
        <v>6</v>
      </c>
      <c r="C1007" t="s">
        <v>10327</v>
      </c>
      <c r="D1007" t="s">
        <v>14737</v>
      </c>
      <c r="E1007" t="s">
        <v>275</v>
      </c>
      <c r="F1007" s="380">
        <v>70.109999999999985</v>
      </c>
      <c r="G1007" s="380">
        <v>2757.2907000000005</v>
      </c>
      <c r="H1007" s="380">
        <v>2757</v>
      </c>
      <c r="I1007" s="380">
        <v>0</v>
      </c>
    </row>
    <row r="1008" spans="1:9" x14ac:dyDescent="0.25">
      <c r="A1008">
        <v>20010052</v>
      </c>
      <c r="B1008" t="s">
        <v>30</v>
      </c>
      <c r="C1008" t="s">
        <v>6621</v>
      </c>
      <c r="D1008" t="s">
        <v>15533</v>
      </c>
      <c r="E1008" t="s">
        <v>265</v>
      </c>
      <c r="F1008" s="380">
        <v>63.73</v>
      </c>
      <c r="G1008" s="380">
        <v>2566.3690000000001</v>
      </c>
      <c r="H1008" s="380">
        <v>2566</v>
      </c>
      <c r="I1008" s="380">
        <v>0</v>
      </c>
    </row>
    <row r="1009" spans="1:9" x14ac:dyDescent="0.25">
      <c r="A1009">
        <v>20010052</v>
      </c>
      <c r="B1009" t="s">
        <v>31</v>
      </c>
      <c r="C1009" t="s">
        <v>15486</v>
      </c>
      <c r="D1009" t="s">
        <v>15534</v>
      </c>
      <c r="E1009" t="s">
        <v>275</v>
      </c>
      <c r="F1009" s="380">
        <v>79.16</v>
      </c>
      <c r="G1009" s="380">
        <v>2899.8145</v>
      </c>
      <c r="H1009" s="380">
        <v>2900</v>
      </c>
      <c r="I1009" s="380">
        <v>0</v>
      </c>
    </row>
    <row r="1010" spans="1:9" x14ac:dyDescent="0.25">
      <c r="A1010">
        <v>20010052</v>
      </c>
      <c r="B1010" t="s">
        <v>7</v>
      </c>
      <c r="C1010" t="s">
        <v>15487</v>
      </c>
      <c r="D1010" t="s">
        <v>15535</v>
      </c>
      <c r="E1010" t="s">
        <v>265</v>
      </c>
      <c r="F1010" s="380">
        <v>31.090000000000003</v>
      </c>
      <c r="G1010" s="380">
        <v>1188.5040999999999</v>
      </c>
      <c r="H1010" s="380">
        <v>1189</v>
      </c>
      <c r="I1010" s="380">
        <v>0</v>
      </c>
    </row>
    <row r="1011" spans="1:9" x14ac:dyDescent="0.25">
      <c r="A1011">
        <v>20010052</v>
      </c>
      <c r="B1011" t="s">
        <v>422</v>
      </c>
      <c r="C1011" t="s">
        <v>16029</v>
      </c>
      <c r="D1011" t="s">
        <v>16040</v>
      </c>
      <c r="E1011" t="s">
        <v>265</v>
      </c>
      <c r="F1011" s="380">
        <v>15.83</v>
      </c>
      <c r="G1011" s="380">
        <v>709.16489999999999</v>
      </c>
      <c r="H1011" s="380">
        <v>709</v>
      </c>
      <c r="I1011" s="380">
        <v>0</v>
      </c>
    </row>
    <row r="1012" spans="1:9" x14ac:dyDescent="0.25">
      <c r="A1012" t="s">
        <v>16475</v>
      </c>
      <c r="F1012" s="380">
        <v>1208.7499999999995</v>
      </c>
      <c r="G1012" s="380">
        <v>48834.897400000009</v>
      </c>
      <c r="H1012" s="380">
        <v>47404</v>
      </c>
      <c r="I1012" s="380">
        <v>1430.8699999999953</v>
      </c>
    </row>
    <row r="1013" spans="1:9" x14ac:dyDescent="0.25">
      <c r="A1013">
        <v>20040006</v>
      </c>
      <c r="B1013" t="s">
        <v>17</v>
      </c>
      <c r="C1013" t="s">
        <v>9100</v>
      </c>
      <c r="D1013" t="s">
        <v>9136</v>
      </c>
      <c r="E1013" t="s">
        <v>278</v>
      </c>
      <c r="F1013" s="380">
        <v>56.789999999999992</v>
      </c>
      <c r="G1013" s="380">
        <v>2479.1664000000001</v>
      </c>
      <c r="H1013" s="380">
        <v>2346</v>
      </c>
      <c r="I1013" s="380">
        <v>133.36999999999534</v>
      </c>
    </row>
    <row r="1014" spans="1:9" x14ac:dyDescent="0.25">
      <c r="A1014">
        <v>20040006</v>
      </c>
      <c r="B1014" t="s">
        <v>1</v>
      </c>
      <c r="C1014" t="s">
        <v>6881</v>
      </c>
      <c r="D1014" t="s">
        <v>9138</v>
      </c>
      <c r="E1014" t="s">
        <v>1370</v>
      </c>
      <c r="F1014" s="380">
        <v>40.650000000000006</v>
      </c>
      <c r="G1014" s="380">
        <v>1677.5945000000002</v>
      </c>
      <c r="H1014" s="380">
        <v>1678</v>
      </c>
      <c r="I1014" s="380">
        <v>0</v>
      </c>
    </row>
    <row r="1015" spans="1:9" x14ac:dyDescent="0.25">
      <c r="A1015">
        <v>20040006</v>
      </c>
      <c r="B1015" t="s">
        <v>19</v>
      </c>
      <c r="C1015" t="s">
        <v>6210</v>
      </c>
      <c r="D1015" t="s">
        <v>9139</v>
      </c>
      <c r="E1015" t="s">
        <v>268</v>
      </c>
      <c r="F1015" s="380">
        <v>32.800000000000004</v>
      </c>
      <c r="G1015" s="380">
        <v>1156.5961000000002</v>
      </c>
      <c r="H1015" s="380">
        <v>1157</v>
      </c>
      <c r="I1015" s="380">
        <v>0</v>
      </c>
    </row>
    <row r="1016" spans="1:9" x14ac:dyDescent="0.25">
      <c r="A1016">
        <v>20040006</v>
      </c>
      <c r="B1016" t="s">
        <v>20</v>
      </c>
      <c r="C1016" t="s">
        <v>9102</v>
      </c>
      <c r="D1016" t="s">
        <v>9140</v>
      </c>
      <c r="E1016" t="s">
        <v>4690</v>
      </c>
      <c r="F1016" s="380">
        <v>60.55</v>
      </c>
      <c r="G1016" s="380">
        <v>2325.0426000000002</v>
      </c>
      <c r="H1016" s="380">
        <v>2325</v>
      </c>
      <c r="I1016" s="380">
        <v>0</v>
      </c>
    </row>
    <row r="1017" spans="1:9" x14ac:dyDescent="0.25">
      <c r="A1017">
        <v>20040006</v>
      </c>
      <c r="B1017" t="s">
        <v>25</v>
      </c>
      <c r="C1017" t="s">
        <v>12213</v>
      </c>
      <c r="D1017" t="s">
        <v>12242</v>
      </c>
      <c r="E1017" t="s">
        <v>1370</v>
      </c>
      <c r="F1017" s="380">
        <v>54.12</v>
      </c>
      <c r="G1017" s="380">
        <v>3274.1495999999997</v>
      </c>
      <c r="H1017" s="380">
        <v>3274</v>
      </c>
      <c r="I1017" s="380">
        <v>0</v>
      </c>
    </row>
    <row r="1018" spans="1:9" x14ac:dyDescent="0.25">
      <c r="A1018">
        <v>20040006</v>
      </c>
      <c r="B1018" t="s">
        <v>26</v>
      </c>
      <c r="C1018" t="s">
        <v>9384</v>
      </c>
      <c r="D1018" t="s">
        <v>9435</v>
      </c>
      <c r="E1018" t="s">
        <v>1370</v>
      </c>
      <c r="F1018" s="380">
        <v>31.009999999999998</v>
      </c>
      <c r="G1018" s="380">
        <v>1330.7911000000001</v>
      </c>
      <c r="H1018" s="380">
        <v>1331</v>
      </c>
      <c r="I1018" s="380">
        <v>0</v>
      </c>
    </row>
    <row r="1019" spans="1:9" x14ac:dyDescent="0.25">
      <c r="A1019">
        <v>20040006</v>
      </c>
      <c r="B1019" t="s">
        <v>2</v>
      </c>
      <c r="C1019" t="s">
        <v>9700</v>
      </c>
      <c r="D1019" t="s">
        <v>10080</v>
      </c>
      <c r="E1019" t="s">
        <v>4690</v>
      </c>
      <c r="F1019" s="380">
        <v>6.73</v>
      </c>
      <c r="G1019" s="380">
        <v>355.01350000000002</v>
      </c>
      <c r="H1019" s="380">
        <v>355</v>
      </c>
      <c r="I1019" s="380">
        <v>0</v>
      </c>
    </row>
    <row r="1020" spans="1:9" x14ac:dyDescent="0.25">
      <c r="A1020">
        <v>20040006</v>
      </c>
      <c r="B1020" t="s">
        <v>37</v>
      </c>
      <c r="C1020" t="s">
        <v>10545</v>
      </c>
      <c r="D1020" t="s">
        <v>10578</v>
      </c>
      <c r="E1020" t="s">
        <v>275</v>
      </c>
      <c r="F1020" s="380">
        <v>59.019999999999996</v>
      </c>
      <c r="G1020" s="380">
        <v>2306.2112999999999</v>
      </c>
      <c r="H1020" s="380">
        <v>2306</v>
      </c>
      <c r="I1020" s="380">
        <v>0</v>
      </c>
    </row>
    <row r="1021" spans="1:9" x14ac:dyDescent="0.25">
      <c r="A1021">
        <v>20040006</v>
      </c>
      <c r="B1021" t="s">
        <v>29</v>
      </c>
      <c r="C1021" t="s">
        <v>10245</v>
      </c>
      <c r="D1021" t="s">
        <v>10288</v>
      </c>
      <c r="E1021" t="s">
        <v>4690</v>
      </c>
      <c r="F1021" s="380">
        <v>14.790000000000001</v>
      </c>
      <c r="G1021" s="380">
        <v>611.80279999999993</v>
      </c>
      <c r="H1021" s="380">
        <v>612</v>
      </c>
      <c r="I1021" s="380">
        <v>0</v>
      </c>
    </row>
    <row r="1022" spans="1:9" x14ac:dyDescent="0.25">
      <c r="A1022">
        <v>20040006</v>
      </c>
      <c r="B1022" t="s">
        <v>5</v>
      </c>
      <c r="C1022" t="s">
        <v>10246</v>
      </c>
      <c r="D1022" t="s">
        <v>10289</v>
      </c>
      <c r="E1022" t="s">
        <v>275</v>
      </c>
      <c r="F1022" s="380">
        <v>44.309999999999995</v>
      </c>
      <c r="G1022" s="380">
        <v>1642.4027999999998</v>
      </c>
      <c r="H1022" s="380">
        <v>1642</v>
      </c>
      <c r="I1022" s="380">
        <v>0</v>
      </c>
    </row>
    <row r="1023" spans="1:9" x14ac:dyDescent="0.25">
      <c r="A1023">
        <v>20040006</v>
      </c>
      <c r="B1023" t="s">
        <v>6</v>
      </c>
      <c r="C1023" t="s">
        <v>9240</v>
      </c>
      <c r="D1023" t="s">
        <v>10996</v>
      </c>
      <c r="E1023" t="s">
        <v>275</v>
      </c>
      <c r="F1023" s="380">
        <v>34.6</v>
      </c>
      <c r="G1023" s="380">
        <v>1542.5722999999998</v>
      </c>
      <c r="H1023" s="380">
        <v>1543</v>
      </c>
      <c r="I1023" s="380">
        <v>0</v>
      </c>
    </row>
    <row r="1024" spans="1:9" x14ac:dyDescent="0.25">
      <c r="A1024">
        <v>20040006</v>
      </c>
      <c r="B1024" t="s">
        <v>33</v>
      </c>
      <c r="C1024" t="s">
        <v>13956</v>
      </c>
      <c r="D1024" t="s">
        <v>13978</v>
      </c>
      <c r="E1024" t="s">
        <v>1370</v>
      </c>
      <c r="F1024" s="380">
        <v>49.750000000000007</v>
      </c>
      <c r="G1024" s="380">
        <v>1800.6685</v>
      </c>
      <c r="H1024" s="380">
        <v>1801</v>
      </c>
      <c r="I1024" s="380">
        <v>0</v>
      </c>
    </row>
    <row r="1025" spans="1:9" x14ac:dyDescent="0.25">
      <c r="A1025">
        <v>20040006</v>
      </c>
      <c r="B1025" t="s">
        <v>9</v>
      </c>
      <c r="C1025" t="s">
        <v>14301</v>
      </c>
      <c r="D1025" t="s">
        <v>14335</v>
      </c>
      <c r="E1025" t="s">
        <v>4690</v>
      </c>
      <c r="F1025" s="380">
        <v>26.98</v>
      </c>
      <c r="G1025" s="380">
        <v>1163.3737999999998</v>
      </c>
      <c r="H1025" s="380">
        <v>1163</v>
      </c>
      <c r="I1025" s="380">
        <v>0</v>
      </c>
    </row>
    <row r="1026" spans="1:9" x14ac:dyDescent="0.25">
      <c r="A1026">
        <v>20040006</v>
      </c>
      <c r="B1026" t="s">
        <v>10</v>
      </c>
      <c r="C1026" t="s">
        <v>14974</v>
      </c>
      <c r="D1026" t="s">
        <v>14990</v>
      </c>
      <c r="E1026" t="s">
        <v>275</v>
      </c>
      <c r="F1026" s="380">
        <v>47.8</v>
      </c>
      <c r="G1026" s="380">
        <v>1969.8843999999999</v>
      </c>
      <c r="H1026" s="380">
        <v>1970</v>
      </c>
      <c r="I1026" s="380">
        <v>0</v>
      </c>
    </row>
    <row r="1027" spans="1:9" x14ac:dyDescent="0.25">
      <c r="A1027" t="s">
        <v>16476</v>
      </c>
      <c r="F1027" s="380">
        <v>559.9</v>
      </c>
      <c r="G1027" s="380">
        <v>23635.269700000001</v>
      </c>
      <c r="H1027" s="380">
        <v>23503</v>
      </c>
      <c r="I1027" s="380">
        <v>133.36999999999534</v>
      </c>
    </row>
    <row r="1028" spans="1:9" x14ac:dyDescent="0.25">
      <c r="A1028">
        <v>20080008</v>
      </c>
      <c r="B1028" t="s">
        <v>17</v>
      </c>
      <c r="C1028" t="s">
        <v>9613</v>
      </c>
      <c r="D1028" t="s">
        <v>9684</v>
      </c>
      <c r="E1028" t="s">
        <v>7595</v>
      </c>
      <c r="F1028" s="380">
        <v>490.6</v>
      </c>
      <c r="G1028" s="380">
        <v>19811.3567</v>
      </c>
      <c r="H1028" s="380">
        <v>19811</v>
      </c>
      <c r="I1028" s="380">
        <v>0</v>
      </c>
    </row>
    <row r="1029" spans="1:9" x14ac:dyDescent="0.25">
      <c r="A1029" t="s">
        <v>16477</v>
      </c>
      <c r="F1029" s="380">
        <v>490.6</v>
      </c>
      <c r="G1029" s="380">
        <v>19811.3567</v>
      </c>
      <c r="H1029" s="380">
        <v>19811</v>
      </c>
      <c r="I1029" s="380">
        <v>0</v>
      </c>
    </row>
    <row r="1030" spans="1:9" x14ac:dyDescent="0.25">
      <c r="A1030">
        <v>20080028</v>
      </c>
      <c r="B1030" t="s">
        <v>17</v>
      </c>
      <c r="C1030" t="s">
        <v>9616</v>
      </c>
      <c r="D1030" t="s">
        <v>9636</v>
      </c>
      <c r="E1030" t="s">
        <v>7412</v>
      </c>
      <c r="F1030" s="380">
        <v>99.17</v>
      </c>
      <c r="G1030" s="380">
        <v>3904.9151999999995</v>
      </c>
      <c r="H1030" s="380">
        <v>2434</v>
      </c>
      <c r="I1030" s="380">
        <v>1471.0599999999995</v>
      </c>
    </row>
    <row r="1031" spans="1:9" x14ac:dyDescent="0.25">
      <c r="A1031">
        <v>20080028</v>
      </c>
      <c r="B1031" t="s">
        <v>20</v>
      </c>
      <c r="C1031" t="s">
        <v>10558</v>
      </c>
      <c r="D1031" t="s">
        <v>10593</v>
      </c>
      <c r="E1031" t="s">
        <v>5245</v>
      </c>
      <c r="F1031" s="380">
        <v>10.09</v>
      </c>
      <c r="G1031" s="380">
        <v>377.06329999999997</v>
      </c>
      <c r="H1031" s="380">
        <v>377</v>
      </c>
      <c r="I1031" s="380">
        <v>0</v>
      </c>
    </row>
    <row r="1032" spans="1:9" x14ac:dyDescent="0.25">
      <c r="A1032">
        <v>20080028</v>
      </c>
      <c r="B1032" t="s">
        <v>41</v>
      </c>
      <c r="C1032" t="s">
        <v>10680</v>
      </c>
      <c r="D1032" t="s">
        <v>10723</v>
      </c>
      <c r="E1032" t="s">
        <v>7415</v>
      </c>
      <c r="F1032" s="380">
        <v>85.420000000000016</v>
      </c>
      <c r="G1032" s="380">
        <v>3282.8534</v>
      </c>
      <c r="H1032" s="380">
        <v>3283</v>
      </c>
      <c r="I1032" s="380">
        <v>0</v>
      </c>
    </row>
    <row r="1033" spans="1:9" x14ac:dyDescent="0.25">
      <c r="A1033">
        <v>20080028</v>
      </c>
      <c r="B1033" t="s">
        <v>26</v>
      </c>
      <c r="C1033" t="s">
        <v>13517</v>
      </c>
      <c r="D1033" t="s">
        <v>13548</v>
      </c>
      <c r="E1033" t="s">
        <v>8121</v>
      </c>
      <c r="F1033" s="380">
        <v>14.77</v>
      </c>
      <c r="G1033" s="380">
        <v>575.39110000000005</v>
      </c>
      <c r="H1033" s="380">
        <v>575</v>
      </c>
      <c r="I1033" s="380">
        <v>0</v>
      </c>
    </row>
    <row r="1034" spans="1:9" x14ac:dyDescent="0.25">
      <c r="A1034">
        <v>20080028</v>
      </c>
      <c r="B1034" t="s">
        <v>2</v>
      </c>
      <c r="C1034" t="s">
        <v>6530</v>
      </c>
      <c r="D1034" t="s">
        <v>13198</v>
      </c>
      <c r="E1034" t="s">
        <v>7412</v>
      </c>
      <c r="F1034" s="380">
        <v>26.93</v>
      </c>
      <c r="G1034" s="380">
        <v>1147.9460999999999</v>
      </c>
      <c r="H1034" s="380">
        <v>1148</v>
      </c>
      <c r="I1034" s="380">
        <v>0</v>
      </c>
    </row>
    <row r="1035" spans="1:9" x14ac:dyDescent="0.25">
      <c r="A1035">
        <v>20080028</v>
      </c>
      <c r="B1035" t="s">
        <v>3</v>
      </c>
      <c r="C1035" t="s">
        <v>13396</v>
      </c>
      <c r="D1035" t="s">
        <v>13422</v>
      </c>
      <c r="E1035" t="s">
        <v>7412</v>
      </c>
      <c r="F1035" s="380">
        <v>116.51999999999998</v>
      </c>
      <c r="G1035" s="380">
        <v>4273.6377000000002</v>
      </c>
      <c r="H1035" s="380">
        <v>4274</v>
      </c>
      <c r="I1035" s="380">
        <v>0</v>
      </c>
    </row>
    <row r="1036" spans="1:9" x14ac:dyDescent="0.25">
      <c r="A1036">
        <v>20080028</v>
      </c>
      <c r="B1036" t="s">
        <v>4</v>
      </c>
      <c r="C1036" t="s">
        <v>13911</v>
      </c>
      <c r="D1036" t="s">
        <v>13924</v>
      </c>
      <c r="E1036" t="s">
        <v>5245</v>
      </c>
      <c r="F1036" s="380">
        <v>32.660000000000004</v>
      </c>
      <c r="G1036" s="380">
        <v>1178.5859</v>
      </c>
      <c r="H1036" s="380">
        <v>1179</v>
      </c>
      <c r="I1036" s="380">
        <v>0</v>
      </c>
    </row>
    <row r="1037" spans="1:9" x14ac:dyDescent="0.25">
      <c r="A1037">
        <v>20080028</v>
      </c>
      <c r="B1037" t="s">
        <v>28</v>
      </c>
      <c r="C1037">
        <v>0</v>
      </c>
      <c r="D1037">
        <v>0</v>
      </c>
      <c r="E1037">
        <v>0</v>
      </c>
      <c r="F1037" s="380">
        <v>25.080000000000002</v>
      </c>
      <c r="G1037" s="380">
        <v>1013.277</v>
      </c>
      <c r="H1037" s="380">
        <v>1013</v>
      </c>
      <c r="I1037" s="380">
        <v>0</v>
      </c>
    </row>
    <row r="1038" spans="1:9" x14ac:dyDescent="0.25">
      <c r="A1038">
        <v>20080028</v>
      </c>
      <c r="B1038" t="s">
        <v>37</v>
      </c>
      <c r="C1038" t="s">
        <v>15524</v>
      </c>
      <c r="D1038" t="s">
        <v>15585</v>
      </c>
      <c r="E1038" t="s">
        <v>5245</v>
      </c>
      <c r="F1038" s="380">
        <v>36.900000000000006</v>
      </c>
      <c r="G1038" s="380">
        <v>1598.8987000000002</v>
      </c>
      <c r="H1038" s="380">
        <v>1599</v>
      </c>
      <c r="I1038" s="380">
        <v>0</v>
      </c>
    </row>
    <row r="1039" spans="1:9" x14ac:dyDescent="0.25">
      <c r="A1039" t="s">
        <v>16478</v>
      </c>
      <c r="F1039" s="380">
        <v>447.53999999999996</v>
      </c>
      <c r="G1039" s="380">
        <v>17352.5684</v>
      </c>
      <c r="H1039" s="380">
        <v>15882</v>
      </c>
      <c r="I1039" s="380">
        <v>1471.0599999999995</v>
      </c>
    </row>
    <row r="1040" spans="1:9" x14ac:dyDescent="0.25">
      <c r="A1040">
        <v>20060009</v>
      </c>
      <c r="B1040" t="s">
        <v>19</v>
      </c>
      <c r="C1040" t="s">
        <v>10108</v>
      </c>
      <c r="D1040" t="s">
        <v>10151</v>
      </c>
      <c r="E1040" t="s">
        <v>275</v>
      </c>
      <c r="F1040" s="380">
        <v>38.219999999999992</v>
      </c>
      <c r="G1040" s="380">
        <v>1309.4151999999999</v>
      </c>
      <c r="H1040" s="380">
        <v>1309</v>
      </c>
      <c r="I1040" s="380">
        <v>0</v>
      </c>
    </row>
    <row r="1041" spans="1:9" x14ac:dyDescent="0.25">
      <c r="A1041">
        <v>20060009</v>
      </c>
      <c r="B1041" t="s">
        <v>21</v>
      </c>
      <c r="C1041" t="s">
        <v>10112</v>
      </c>
      <c r="D1041" t="s">
        <v>10155</v>
      </c>
      <c r="E1041" t="s">
        <v>1676</v>
      </c>
      <c r="F1041" s="380">
        <v>13.459999999999997</v>
      </c>
      <c r="G1041" s="380">
        <v>483.32360000000006</v>
      </c>
      <c r="H1041" s="380">
        <v>483</v>
      </c>
      <c r="I1041" s="380">
        <v>0</v>
      </c>
    </row>
    <row r="1042" spans="1:9" x14ac:dyDescent="0.25">
      <c r="A1042">
        <v>20060009</v>
      </c>
      <c r="B1042" t="s">
        <v>24</v>
      </c>
      <c r="C1042" t="s">
        <v>10550</v>
      </c>
      <c r="D1042" t="s">
        <v>10583</v>
      </c>
      <c r="E1042" t="s">
        <v>1676</v>
      </c>
      <c r="F1042" s="380">
        <v>5.21</v>
      </c>
      <c r="G1042" s="380">
        <v>196.20330000000001</v>
      </c>
      <c r="H1042" s="380">
        <v>196</v>
      </c>
      <c r="I1042" s="380">
        <v>0</v>
      </c>
    </row>
    <row r="1043" spans="1:9" x14ac:dyDescent="0.25">
      <c r="A1043">
        <v>20060009</v>
      </c>
      <c r="B1043" t="s">
        <v>2</v>
      </c>
      <c r="C1043" t="s">
        <v>11481</v>
      </c>
      <c r="D1043" t="s">
        <v>11529</v>
      </c>
      <c r="E1043" t="s">
        <v>4452</v>
      </c>
      <c r="F1043" s="380">
        <v>45.2</v>
      </c>
      <c r="G1043" s="380">
        <v>1756.4010999999998</v>
      </c>
      <c r="H1043" s="380">
        <v>1756</v>
      </c>
      <c r="I1043" s="380">
        <v>0</v>
      </c>
    </row>
    <row r="1044" spans="1:9" x14ac:dyDescent="0.25">
      <c r="A1044">
        <v>20060009</v>
      </c>
      <c r="B1044" t="s">
        <v>3</v>
      </c>
      <c r="C1044" t="s">
        <v>9709</v>
      </c>
      <c r="D1044" t="s">
        <v>11530</v>
      </c>
      <c r="E1044" t="s">
        <v>4452</v>
      </c>
      <c r="F1044" s="380">
        <v>163.73000000000002</v>
      </c>
      <c r="G1044" s="380">
        <v>6399.6479999999992</v>
      </c>
      <c r="H1044" s="380">
        <v>6400</v>
      </c>
      <c r="I1044" s="380">
        <v>0</v>
      </c>
    </row>
    <row r="1045" spans="1:9" x14ac:dyDescent="0.25">
      <c r="A1045">
        <v>20060009</v>
      </c>
      <c r="B1045" t="s">
        <v>38</v>
      </c>
      <c r="C1045" t="s">
        <v>6777</v>
      </c>
      <c r="D1045" t="s">
        <v>11534</v>
      </c>
      <c r="E1045" t="s">
        <v>1676</v>
      </c>
      <c r="F1045" s="380">
        <v>16.86</v>
      </c>
      <c r="G1045" s="380">
        <v>713.4375</v>
      </c>
      <c r="H1045" s="380">
        <v>713</v>
      </c>
      <c r="I1045" s="380">
        <v>0</v>
      </c>
    </row>
    <row r="1046" spans="1:9" x14ac:dyDescent="0.25">
      <c r="A1046">
        <v>20060009</v>
      </c>
      <c r="B1046" t="s">
        <v>5</v>
      </c>
      <c r="C1046" t="s">
        <v>628</v>
      </c>
      <c r="D1046" t="s">
        <v>12327</v>
      </c>
      <c r="E1046" t="s">
        <v>1676</v>
      </c>
      <c r="F1046" s="380">
        <v>17.309999999999999</v>
      </c>
      <c r="G1046" s="380">
        <v>659.55930000000001</v>
      </c>
      <c r="H1046" s="380">
        <v>660</v>
      </c>
      <c r="I1046" s="380">
        <v>0</v>
      </c>
    </row>
    <row r="1047" spans="1:9" x14ac:dyDescent="0.25">
      <c r="A1047">
        <v>20060009</v>
      </c>
      <c r="B1047" t="s">
        <v>30</v>
      </c>
      <c r="C1047" t="s">
        <v>12303</v>
      </c>
      <c r="D1047" t="s">
        <v>12330</v>
      </c>
      <c r="E1047" t="s">
        <v>4452</v>
      </c>
      <c r="F1047" s="380">
        <v>2.17</v>
      </c>
      <c r="G1047" s="380">
        <v>68.485199999999992</v>
      </c>
      <c r="H1047" s="380">
        <v>68</v>
      </c>
      <c r="I1047" s="380">
        <v>0</v>
      </c>
    </row>
    <row r="1048" spans="1:9" x14ac:dyDescent="0.25">
      <c r="A1048">
        <v>20060009</v>
      </c>
      <c r="B1048" t="s">
        <v>422</v>
      </c>
      <c r="C1048" t="s">
        <v>5887</v>
      </c>
      <c r="D1048" t="s">
        <v>13866</v>
      </c>
      <c r="E1048" t="s">
        <v>4452</v>
      </c>
      <c r="F1048" s="380">
        <v>91.38</v>
      </c>
      <c r="G1048" s="380">
        <v>3985.6905999999999</v>
      </c>
      <c r="H1048" s="380">
        <v>3986</v>
      </c>
      <c r="I1048" s="380">
        <v>0</v>
      </c>
    </row>
    <row r="1049" spans="1:9" x14ac:dyDescent="0.25">
      <c r="A1049">
        <v>20060009</v>
      </c>
      <c r="B1049" t="s">
        <v>9</v>
      </c>
      <c r="C1049" t="s">
        <v>8628</v>
      </c>
      <c r="D1049" t="s">
        <v>15211</v>
      </c>
      <c r="E1049" t="s">
        <v>5250</v>
      </c>
      <c r="F1049" s="380">
        <v>27.539999999999996</v>
      </c>
      <c r="G1049" s="380">
        <v>966.86369999999999</v>
      </c>
      <c r="H1049" s="380">
        <v>967</v>
      </c>
      <c r="I1049" s="380">
        <v>0</v>
      </c>
    </row>
    <row r="1050" spans="1:9" x14ac:dyDescent="0.25">
      <c r="A1050">
        <v>20060009</v>
      </c>
      <c r="B1050" t="s">
        <v>11</v>
      </c>
      <c r="C1050" t="s">
        <v>14189</v>
      </c>
      <c r="D1050" t="s">
        <v>15873</v>
      </c>
      <c r="E1050" t="s">
        <v>4452</v>
      </c>
      <c r="F1050" s="380">
        <v>36.479999999999997</v>
      </c>
      <c r="G1050" s="380">
        <v>1597.3000000000002</v>
      </c>
      <c r="H1050" s="380">
        <v>1597</v>
      </c>
      <c r="I1050" s="380">
        <v>0</v>
      </c>
    </row>
    <row r="1051" spans="1:9" x14ac:dyDescent="0.25">
      <c r="A1051">
        <v>20060009</v>
      </c>
      <c r="B1051" t="s">
        <v>13</v>
      </c>
      <c r="C1051">
        <v>0</v>
      </c>
      <c r="D1051">
        <v>0</v>
      </c>
      <c r="E1051">
        <v>0</v>
      </c>
      <c r="F1051" s="380">
        <v>36.229999999999997</v>
      </c>
      <c r="G1051" s="380">
        <v>1275.6005999999998</v>
      </c>
      <c r="H1051" s="380">
        <v>1276</v>
      </c>
      <c r="I1051" s="380">
        <v>0</v>
      </c>
    </row>
    <row r="1052" spans="1:9" x14ac:dyDescent="0.25">
      <c r="A1052">
        <v>20060009</v>
      </c>
      <c r="B1052" t="s">
        <v>35</v>
      </c>
      <c r="C1052">
        <v>0</v>
      </c>
      <c r="D1052">
        <v>0</v>
      </c>
      <c r="E1052">
        <v>0</v>
      </c>
      <c r="F1052" s="380">
        <v>11.799999999999999</v>
      </c>
      <c r="G1052" s="380">
        <v>826.25499999999988</v>
      </c>
      <c r="H1052" s="380">
        <v>826</v>
      </c>
      <c r="I1052" s="380">
        <v>0</v>
      </c>
    </row>
    <row r="1053" spans="1:9" x14ac:dyDescent="0.25">
      <c r="A1053">
        <v>20060009</v>
      </c>
      <c r="B1053" t="s">
        <v>1650</v>
      </c>
      <c r="C1053">
        <v>0</v>
      </c>
      <c r="D1053">
        <v>0</v>
      </c>
      <c r="E1053">
        <v>0</v>
      </c>
      <c r="F1053" s="380">
        <v>18.970000000000002</v>
      </c>
      <c r="G1053" s="380">
        <v>661.91339999999991</v>
      </c>
      <c r="H1053" s="380">
        <v>662</v>
      </c>
      <c r="I1053" s="380">
        <v>0</v>
      </c>
    </row>
    <row r="1054" spans="1:9" x14ac:dyDescent="0.25">
      <c r="A1054">
        <v>20060009</v>
      </c>
      <c r="B1054" t="s">
        <v>15</v>
      </c>
      <c r="C1054">
        <v>0</v>
      </c>
      <c r="D1054">
        <v>0</v>
      </c>
      <c r="E1054">
        <v>0</v>
      </c>
      <c r="F1054" s="380">
        <v>23.18</v>
      </c>
      <c r="G1054" s="380">
        <v>781.72939999999994</v>
      </c>
      <c r="H1054" s="380">
        <v>782</v>
      </c>
      <c r="I1054" s="380">
        <v>0</v>
      </c>
    </row>
    <row r="1055" spans="1:9" x14ac:dyDescent="0.25">
      <c r="A1055">
        <v>20060009</v>
      </c>
      <c r="B1055" t="s">
        <v>16</v>
      </c>
      <c r="C1055">
        <v>0</v>
      </c>
      <c r="D1055">
        <v>0</v>
      </c>
      <c r="E1055">
        <v>0</v>
      </c>
      <c r="F1055" s="380">
        <v>10.210000000000001</v>
      </c>
      <c r="G1055" s="380">
        <v>424.07990000000001</v>
      </c>
      <c r="H1055" s="380">
        <v>424</v>
      </c>
      <c r="I1055" s="380">
        <v>0</v>
      </c>
    </row>
    <row r="1056" spans="1:9" x14ac:dyDescent="0.25">
      <c r="A1056">
        <v>20060009</v>
      </c>
      <c r="B1056" t="s">
        <v>10</v>
      </c>
      <c r="C1056" t="s">
        <v>15171</v>
      </c>
      <c r="D1056" t="s">
        <v>15212</v>
      </c>
      <c r="E1056" t="s">
        <v>5250</v>
      </c>
      <c r="F1056" s="380">
        <v>4.5500000000000007</v>
      </c>
      <c r="G1056" s="380">
        <v>331.85400000000004</v>
      </c>
      <c r="H1056" s="380">
        <v>332</v>
      </c>
      <c r="I1056" s="380">
        <v>0</v>
      </c>
    </row>
    <row r="1057" spans="1:9" x14ac:dyDescent="0.25">
      <c r="A1057" t="s">
        <v>16479</v>
      </c>
      <c r="F1057" s="380">
        <v>562.50000000000011</v>
      </c>
      <c r="G1057" s="380">
        <v>22437.7598</v>
      </c>
      <c r="H1057" s="380">
        <v>22437</v>
      </c>
      <c r="I1057" s="380">
        <v>0</v>
      </c>
    </row>
    <row r="1058" spans="1:9" x14ac:dyDescent="0.25">
      <c r="A1058">
        <v>20080027</v>
      </c>
      <c r="B1058" t="s">
        <v>1</v>
      </c>
      <c r="C1058" t="s">
        <v>11496</v>
      </c>
      <c r="D1058" t="s">
        <v>11549</v>
      </c>
      <c r="E1058" t="s">
        <v>7704</v>
      </c>
      <c r="F1058" s="380">
        <v>21</v>
      </c>
      <c r="G1058" s="380">
        <v>1146.2888</v>
      </c>
      <c r="H1058" s="380">
        <v>1146</v>
      </c>
      <c r="I1058" s="380">
        <v>0</v>
      </c>
    </row>
    <row r="1059" spans="1:9" x14ac:dyDescent="0.25">
      <c r="A1059">
        <v>20080027</v>
      </c>
      <c r="B1059" t="s">
        <v>19</v>
      </c>
      <c r="C1059" t="s">
        <v>10679</v>
      </c>
      <c r="D1059" t="s">
        <v>11834</v>
      </c>
      <c r="E1059" t="s">
        <v>8026</v>
      </c>
      <c r="F1059" s="380">
        <v>5.48</v>
      </c>
      <c r="G1059" s="380">
        <v>210.81560000000002</v>
      </c>
      <c r="H1059" s="380">
        <v>211</v>
      </c>
      <c r="I1059" s="380">
        <v>0</v>
      </c>
    </row>
    <row r="1060" spans="1:9" x14ac:dyDescent="0.25">
      <c r="A1060">
        <v>20080027</v>
      </c>
      <c r="B1060" t="s">
        <v>20</v>
      </c>
      <c r="C1060" t="s">
        <v>10556</v>
      </c>
      <c r="D1060" t="s">
        <v>10591</v>
      </c>
      <c r="E1060" t="s">
        <v>7705</v>
      </c>
      <c r="F1060" s="380">
        <v>19.66</v>
      </c>
      <c r="G1060" s="380">
        <v>980.94220000000007</v>
      </c>
      <c r="H1060" s="380">
        <v>981</v>
      </c>
      <c r="I1060" s="380">
        <v>0</v>
      </c>
    </row>
    <row r="1061" spans="1:9" x14ac:dyDescent="0.25">
      <c r="A1061">
        <v>20080027</v>
      </c>
      <c r="B1061" t="s">
        <v>21</v>
      </c>
      <c r="C1061" t="s">
        <v>10557</v>
      </c>
      <c r="D1061" t="s">
        <v>10592</v>
      </c>
      <c r="E1061" t="s">
        <v>7480</v>
      </c>
      <c r="F1061" s="380">
        <v>116.15999999999998</v>
      </c>
      <c r="G1061" s="380">
        <v>4503.0318000000007</v>
      </c>
      <c r="H1061" s="380">
        <v>4503</v>
      </c>
      <c r="I1061" s="380">
        <v>0</v>
      </c>
    </row>
    <row r="1062" spans="1:9" x14ac:dyDescent="0.25">
      <c r="A1062">
        <v>20080027</v>
      </c>
      <c r="B1062" t="s">
        <v>40</v>
      </c>
      <c r="C1062" t="s">
        <v>7451</v>
      </c>
      <c r="D1062" t="s">
        <v>11162</v>
      </c>
      <c r="E1062" t="s">
        <v>5245</v>
      </c>
      <c r="F1062" s="380">
        <v>23.380000000000003</v>
      </c>
      <c r="G1062" s="380">
        <v>926.61699999999996</v>
      </c>
      <c r="H1062" s="380">
        <v>927</v>
      </c>
      <c r="I1062" s="380">
        <v>0</v>
      </c>
    </row>
    <row r="1063" spans="1:9" x14ac:dyDescent="0.25">
      <c r="A1063">
        <v>20080027</v>
      </c>
      <c r="B1063" t="s">
        <v>23</v>
      </c>
      <c r="C1063" t="s">
        <v>11129</v>
      </c>
      <c r="D1063" t="s">
        <v>11163</v>
      </c>
      <c r="E1063" t="s">
        <v>7440</v>
      </c>
      <c r="F1063" s="380">
        <v>42.680000000000007</v>
      </c>
      <c r="G1063" s="380">
        <v>1841.0619999999999</v>
      </c>
      <c r="H1063" s="380">
        <v>1841</v>
      </c>
      <c r="I1063" s="380">
        <v>0</v>
      </c>
    </row>
    <row r="1064" spans="1:9" x14ac:dyDescent="0.25">
      <c r="A1064">
        <v>20080027</v>
      </c>
      <c r="B1064" t="s">
        <v>25</v>
      </c>
      <c r="C1064" t="s">
        <v>5639</v>
      </c>
      <c r="D1064" t="s">
        <v>13330</v>
      </c>
      <c r="E1064" t="s">
        <v>7415</v>
      </c>
      <c r="F1064" s="380">
        <v>25.2</v>
      </c>
      <c r="G1064" s="380">
        <v>969.14199999999994</v>
      </c>
      <c r="H1064" s="380">
        <v>969</v>
      </c>
      <c r="I1064" s="380">
        <v>0</v>
      </c>
    </row>
    <row r="1065" spans="1:9" x14ac:dyDescent="0.25">
      <c r="A1065">
        <v>20080027</v>
      </c>
      <c r="B1065" t="s">
        <v>4</v>
      </c>
      <c r="C1065" t="s">
        <v>13612</v>
      </c>
      <c r="D1065" t="s">
        <v>13639</v>
      </c>
      <c r="E1065" t="s">
        <v>5245</v>
      </c>
      <c r="F1065" s="380">
        <v>55.88</v>
      </c>
      <c r="G1065" s="380">
        <v>2122.7385999999997</v>
      </c>
      <c r="H1065" s="380">
        <v>2123</v>
      </c>
      <c r="I1065" s="380">
        <v>0</v>
      </c>
    </row>
    <row r="1066" spans="1:9" x14ac:dyDescent="0.25">
      <c r="A1066">
        <v>20080027</v>
      </c>
      <c r="B1066" t="s">
        <v>37</v>
      </c>
      <c r="C1066" t="s">
        <v>14058</v>
      </c>
      <c r="D1066" t="s">
        <v>14098</v>
      </c>
      <c r="E1066" t="s">
        <v>7415</v>
      </c>
      <c r="F1066" s="380">
        <v>19.739999999999998</v>
      </c>
      <c r="G1066" s="380">
        <v>874.79639999999995</v>
      </c>
      <c r="H1066" s="380">
        <v>875</v>
      </c>
      <c r="I1066" s="380">
        <v>0</v>
      </c>
    </row>
    <row r="1067" spans="1:9" x14ac:dyDescent="0.25">
      <c r="A1067">
        <v>20080027</v>
      </c>
      <c r="B1067" t="s">
        <v>29</v>
      </c>
      <c r="C1067" t="s">
        <v>15922</v>
      </c>
      <c r="D1067" t="s">
        <v>15936</v>
      </c>
      <c r="E1067" t="s">
        <v>5245</v>
      </c>
      <c r="F1067" s="380">
        <v>34.959999999999994</v>
      </c>
      <c r="G1067" s="380">
        <v>1491.8226</v>
      </c>
      <c r="H1067" s="380">
        <v>1492</v>
      </c>
      <c r="I1067" s="380">
        <v>0</v>
      </c>
    </row>
    <row r="1068" spans="1:9" x14ac:dyDescent="0.25">
      <c r="A1068">
        <v>20080027</v>
      </c>
      <c r="B1068" t="s">
        <v>5</v>
      </c>
      <c r="C1068" t="s">
        <v>15523</v>
      </c>
      <c r="D1068" t="s">
        <v>15584</v>
      </c>
      <c r="E1068" t="s">
        <v>7440</v>
      </c>
      <c r="F1068" s="380">
        <v>70.3</v>
      </c>
      <c r="G1068" s="380">
        <v>3064.8378000000002</v>
      </c>
      <c r="H1068" s="380">
        <v>3065</v>
      </c>
      <c r="I1068" s="380">
        <v>0</v>
      </c>
    </row>
    <row r="1069" spans="1:9" x14ac:dyDescent="0.25">
      <c r="A1069">
        <v>20080027</v>
      </c>
      <c r="B1069" t="s">
        <v>39</v>
      </c>
      <c r="C1069" t="s">
        <v>10680</v>
      </c>
      <c r="D1069" t="s">
        <v>15876</v>
      </c>
      <c r="E1069" t="s">
        <v>7416</v>
      </c>
      <c r="F1069" s="380">
        <v>64.94</v>
      </c>
      <c r="G1069" s="380">
        <v>2509.0093999999995</v>
      </c>
      <c r="H1069" s="380">
        <v>2509</v>
      </c>
      <c r="I1069" s="380">
        <v>0</v>
      </c>
    </row>
    <row r="1070" spans="1:9" x14ac:dyDescent="0.25">
      <c r="A1070" t="s">
        <v>16480</v>
      </c>
      <c r="F1070" s="380">
        <v>499.38</v>
      </c>
      <c r="G1070" s="380">
        <v>20641.104199999998</v>
      </c>
      <c r="H1070" s="380">
        <v>20642</v>
      </c>
      <c r="I1070" s="380">
        <v>0</v>
      </c>
    </row>
    <row r="1071" spans="1:9" x14ac:dyDescent="0.25">
      <c r="A1071">
        <v>20090001</v>
      </c>
      <c r="B1071" t="s">
        <v>17</v>
      </c>
      <c r="C1071" t="s">
        <v>10076</v>
      </c>
      <c r="D1071" t="s">
        <v>10079</v>
      </c>
      <c r="E1071" t="s">
        <v>10077</v>
      </c>
      <c r="F1071" s="380">
        <v>719.88</v>
      </c>
      <c r="G1071" s="380">
        <v>30000.213000000003</v>
      </c>
      <c r="H1071" s="380">
        <v>30000</v>
      </c>
      <c r="I1071" s="380">
        <v>0</v>
      </c>
    </row>
    <row r="1072" spans="1:9" x14ac:dyDescent="0.25">
      <c r="A1072">
        <v>20090001</v>
      </c>
      <c r="B1072" t="s">
        <v>0</v>
      </c>
      <c r="C1072" t="s">
        <v>10123</v>
      </c>
      <c r="D1072" t="s">
        <v>10169</v>
      </c>
      <c r="E1072" t="s">
        <v>4690</v>
      </c>
      <c r="F1072" s="380">
        <v>15</v>
      </c>
      <c r="G1072" s="380">
        <v>669.45900000000006</v>
      </c>
      <c r="H1072" s="380">
        <v>669</v>
      </c>
      <c r="I1072" s="380">
        <v>0</v>
      </c>
    </row>
    <row r="1073" spans="1:9" x14ac:dyDescent="0.25">
      <c r="A1073">
        <v>20090001</v>
      </c>
      <c r="B1073" t="s">
        <v>1</v>
      </c>
      <c r="C1073" t="s">
        <v>8522</v>
      </c>
      <c r="D1073" t="s">
        <v>10197</v>
      </c>
      <c r="E1073" t="s">
        <v>4690</v>
      </c>
      <c r="F1073" s="380">
        <v>17.04</v>
      </c>
      <c r="G1073" s="380">
        <v>774.94860000000006</v>
      </c>
      <c r="H1073" s="380">
        <v>775</v>
      </c>
      <c r="I1073" s="380">
        <v>0</v>
      </c>
    </row>
    <row r="1074" spans="1:9" x14ac:dyDescent="0.25">
      <c r="A1074">
        <v>20090001</v>
      </c>
      <c r="B1074" t="s">
        <v>21</v>
      </c>
      <c r="C1074" t="s">
        <v>15525</v>
      </c>
      <c r="D1074" t="s">
        <v>15587</v>
      </c>
      <c r="E1074" t="s">
        <v>15600</v>
      </c>
      <c r="F1074" s="380">
        <v>47.940000000000012</v>
      </c>
      <c r="G1074" s="380">
        <v>2001.5394000000001</v>
      </c>
      <c r="H1074" s="380">
        <v>2002</v>
      </c>
      <c r="I1074" s="380">
        <v>0</v>
      </c>
    </row>
    <row r="1075" spans="1:9" x14ac:dyDescent="0.25">
      <c r="A1075" t="s">
        <v>16481</v>
      </c>
      <c r="F1075" s="380">
        <v>799.86</v>
      </c>
      <c r="G1075" s="380">
        <v>33446.160000000003</v>
      </c>
      <c r="H1075" s="380">
        <v>33446</v>
      </c>
      <c r="I1075" s="380">
        <v>0</v>
      </c>
    </row>
    <row r="1076" spans="1:9" x14ac:dyDescent="0.25">
      <c r="A1076">
        <v>20090004</v>
      </c>
      <c r="B1076" t="s">
        <v>0</v>
      </c>
      <c r="C1076" t="s">
        <v>9996</v>
      </c>
      <c r="D1076" t="s">
        <v>10025</v>
      </c>
      <c r="E1076" t="s">
        <v>268</v>
      </c>
      <c r="F1076" s="380">
        <v>47.94</v>
      </c>
      <c r="G1076" s="380">
        <v>1780.6784</v>
      </c>
      <c r="H1076" s="380">
        <v>1781</v>
      </c>
      <c r="I1076" s="380">
        <v>0</v>
      </c>
    </row>
    <row r="1077" spans="1:9" x14ac:dyDescent="0.25">
      <c r="A1077">
        <v>20090004</v>
      </c>
      <c r="B1077" t="s">
        <v>19</v>
      </c>
      <c r="C1077" t="s">
        <v>9904</v>
      </c>
      <c r="D1077" t="s">
        <v>9929</v>
      </c>
      <c r="E1077" t="s">
        <v>268</v>
      </c>
      <c r="F1077" s="380">
        <v>21.6</v>
      </c>
      <c r="G1077" s="380">
        <v>987.86480000000006</v>
      </c>
      <c r="H1077" s="380">
        <v>988</v>
      </c>
      <c r="I1077" s="380">
        <v>0</v>
      </c>
    </row>
    <row r="1078" spans="1:9" x14ac:dyDescent="0.25">
      <c r="A1078">
        <v>20090004</v>
      </c>
      <c r="B1078" t="s">
        <v>20</v>
      </c>
      <c r="C1078" t="s">
        <v>11947</v>
      </c>
      <c r="D1078" t="s">
        <v>11974</v>
      </c>
      <c r="E1078" t="s">
        <v>11176</v>
      </c>
      <c r="F1078" s="380">
        <v>88.62</v>
      </c>
      <c r="G1078" s="380">
        <v>3756.9186999999997</v>
      </c>
      <c r="H1078" s="380">
        <v>3757</v>
      </c>
      <c r="I1078" s="380">
        <v>0</v>
      </c>
    </row>
    <row r="1079" spans="1:9" x14ac:dyDescent="0.25">
      <c r="A1079">
        <v>20090004</v>
      </c>
      <c r="B1079" t="s">
        <v>36</v>
      </c>
      <c r="C1079" t="s">
        <v>9997</v>
      </c>
      <c r="D1079" t="s">
        <v>10174</v>
      </c>
      <c r="E1079" t="s">
        <v>268</v>
      </c>
      <c r="F1079" s="380">
        <v>41.61</v>
      </c>
      <c r="G1079" s="380">
        <v>1575.3571000000002</v>
      </c>
      <c r="H1079" s="380">
        <v>1575</v>
      </c>
      <c r="I1079" s="380">
        <v>0</v>
      </c>
    </row>
    <row r="1080" spans="1:9" x14ac:dyDescent="0.25">
      <c r="A1080">
        <v>20090004</v>
      </c>
      <c r="B1080" t="s">
        <v>22</v>
      </c>
      <c r="C1080" t="s">
        <v>155</v>
      </c>
      <c r="D1080" t="s">
        <v>10026</v>
      </c>
      <c r="E1080" t="s">
        <v>1380</v>
      </c>
      <c r="F1080" s="380">
        <v>21.46</v>
      </c>
      <c r="G1080" s="380">
        <v>999.78030000000001</v>
      </c>
      <c r="H1080" s="380">
        <v>1000</v>
      </c>
      <c r="I1080" s="380">
        <v>0</v>
      </c>
    </row>
    <row r="1081" spans="1:9" x14ac:dyDescent="0.25">
      <c r="A1081">
        <v>20090004</v>
      </c>
      <c r="B1081" t="s">
        <v>40</v>
      </c>
      <c r="C1081" t="s">
        <v>10124</v>
      </c>
      <c r="D1081" t="s">
        <v>10170</v>
      </c>
      <c r="E1081" t="s">
        <v>268</v>
      </c>
      <c r="F1081" s="380">
        <v>13.91</v>
      </c>
      <c r="G1081" s="380">
        <v>636.82600000000002</v>
      </c>
      <c r="H1081" s="380">
        <v>637</v>
      </c>
      <c r="I1081" s="380">
        <v>0</v>
      </c>
    </row>
    <row r="1082" spans="1:9" x14ac:dyDescent="0.25">
      <c r="A1082">
        <v>20090004</v>
      </c>
      <c r="B1082" t="s">
        <v>25</v>
      </c>
      <c r="C1082" t="s">
        <v>10831</v>
      </c>
      <c r="D1082" t="s">
        <v>10868</v>
      </c>
      <c r="E1082" t="s">
        <v>5502</v>
      </c>
      <c r="F1082" s="380">
        <v>8.16</v>
      </c>
      <c r="G1082" s="380">
        <v>434.24740000000003</v>
      </c>
      <c r="H1082" s="380">
        <v>434</v>
      </c>
      <c r="I1082" s="380">
        <v>0</v>
      </c>
    </row>
    <row r="1083" spans="1:9" x14ac:dyDescent="0.25">
      <c r="A1083">
        <v>20090004</v>
      </c>
      <c r="B1083" t="s">
        <v>26</v>
      </c>
      <c r="C1083" t="s">
        <v>10832</v>
      </c>
      <c r="D1083" t="s">
        <v>10869</v>
      </c>
      <c r="E1083" t="s">
        <v>268</v>
      </c>
      <c r="F1083" s="380">
        <v>22.02</v>
      </c>
      <c r="G1083" s="380">
        <v>916.94010000000003</v>
      </c>
      <c r="H1083" s="380">
        <v>917</v>
      </c>
      <c r="I1083" s="380">
        <v>0</v>
      </c>
    </row>
    <row r="1084" spans="1:9" x14ac:dyDescent="0.25">
      <c r="A1084">
        <v>20090004</v>
      </c>
      <c r="B1084" t="s">
        <v>28</v>
      </c>
      <c r="C1084" t="s">
        <v>10658</v>
      </c>
      <c r="D1084" t="s">
        <v>11169</v>
      </c>
      <c r="E1084" t="s">
        <v>11176</v>
      </c>
      <c r="F1084" s="380">
        <v>99.239999999999981</v>
      </c>
      <c r="G1084" s="380">
        <v>5091.7146000000002</v>
      </c>
      <c r="H1084" s="380">
        <v>5070</v>
      </c>
      <c r="I1084" s="380">
        <v>22</v>
      </c>
    </row>
    <row r="1085" spans="1:9" x14ac:dyDescent="0.25">
      <c r="A1085">
        <v>20090004</v>
      </c>
      <c r="B1085" t="s">
        <v>38</v>
      </c>
      <c r="C1085" t="s">
        <v>12537</v>
      </c>
      <c r="D1085" t="s">
        <v>12572</v>
      </c>
      <c r="E1085" t="s">
        <v>1380</v>
      </c>
      <c r="F1085" s="380">
        <v>72.87</v>
      </c>
      <c r="G1085" s="380">
        <v>3234.8278</v>
      </c>
      <c r="H1085" s="380">
        <v>3235</v>
      </c>
      <c r="I1085" s="380">
        <v>0</v>
      </c>
    </row>
    <row r="1086" spans="1:9" x14ac:dyDescent="0.25">
      <c r="A1086">
        <v>20090004</v>
      </c>
      <c r="B1086" t="s">
        <v>5</v>
      </c>
      <c r="C1086" t="s">
        <v>12413</v>
      </c>
      <c r="D1086" t="s">
        <v>12450</v>
      </c>
      <c r="E1086" t="s">
        <v>268</v>
      </c>
      <c r="F1086" s="380">
        <v>0.84</v>
      </c>
      <c r="G1086" s="380">
        <v>32.76</v>
      </c>
      <c r="H1086" s="380">
        <v>33</v>
      </c>
      <c r="I1086" s="380">
        <v>0</v>
      </c>
    </row>
    <row r="1087" spans="1:9" x14ac:dyDescent="0.25">
      <c r="A1087">
        <v>20090004</v>
      </c>
      <c r="B1087" t="s">
        <v>6</v>
      </c>
      <c r="C1087" t="s">
        <v>13071</v>
      </c>
      <c r="D1087" t="s">
        <v>13092</v>
      </c>
      <c r="E1087" t="s">
        <v>5502</v>
      </c>
      <c r="F1087" s="380">
        <v>18.440000000000001</v>
      </c>
      <c r="G1087" s="380">
        <v>860.84910000000002</v>
      </c>
      <c r="H1087" s="380">
        <v>861</v>
      </c>
      <c r="I1087" s="380">
        <v>0</v>
      </c>
    </row>
    <row r="1088" spans="1:9" x14ac:dyDescent="0.25">
      <c r="A1088">
        <v>20090004</v>
      </c>
      <c r="B1088" t="s">
        <v>32</v>
      </c>
      <c r="C1088" t="s">
        <v>12309</v>
      </c>
      <c r="D1088" t="s">
        <v>13645</v>
      </c>
      <c r="E1088" t="s">
        <v>5502</v>
      </c>
      <c r="F1088" s="380">
        <v>15.08</v>
      </c>
      <c r="G1088" s="380">
        <v>673.16020000000003</v>
      </c>
      <c r="H1088" s="380">
        <v>673</v>
      </c>
      <c r="I1088" s="380">
        <v>0</v>
      </c>
    </row>
    <row r="1089" spans="1:9" x14ac:dyDescent="0.25">
      <c r="A1089">
        <v>20090004</v>
      </c>
      <c r="B1089" t="s">
        <v>33</v>
      </c>
      <c r="C1089" t="s">
        <v>10619</v>
      </c>
      <c r="D1089" t="s">
        <v>13741</v>
      </c>
      <c r="E1089" t="s">
        <v>268</v>
      </c>
      <c r="F1089" s="380">
        <v>29.93</v>
      </c>
      <c r="G1089" s="380">
        <v>1292.5539999999999</v>
      </c>
      <c r="H1089" s="380">
        <v>1293</v>
      </c>
      <c r="I1089" s="380">
        <v>0</v>
      </c>
    </row>
    <row r="1090" spans="1:9" x14ac:dyDescent="0.25">
      <c r="A1090">
        <v>20090004</v>
      </c>
      <c r="B1090" t="s">
        <v>9</v>
      </c>
      <c r="C1090" t="s">
        <v>13716</v>
      </c>
      <c r="D1090" t="s">
        <v>13742</v>
      </c>
      <c r="E1090" t="s">
        <v>13753</v>
      </c>
      <c r="F1090" s="380">
        <v>1.78</v>
      </c>
      <c r="G1090" s="380">
        <v>76.540000000000006</v>
      </c>
      <c r="H1090" s="380">
        <v>77</v>
      </c>
      <c r="I1090" s="380">
        <v>0</v>
      </c>
    </row>
    <row r="1091" spans="1:9" x14ac:dyDescent="0.25">
      <c r="A1091">
        <v>20090004</v>
      </c>
      <c r="B1091" t="s">
        <v>13</v>
      </c>
      <c r="C1091" t="s">
        <v>14452</v>
      </c>
      <c r="D1091" t="s">
        <v>14474</v>
      </c>
      <c r="E1091" t="s">
        <v>451</v>
      </c>
      <c r="F1091" s="380">
        <v>21.97</v>
      </c>
      <c r="G1091" s="380">
        <v>897.13049999999987</v>
      </c>
      <c r="H1091" s="380">
        <v>897</v>
      </c>
      <c r="I1091" s="380">
        <v>0</v>
      </c>
    </row>
    <row r="1092" spans="1:9" x14ac:dyDescent="0.25">
      <c r="A1092">
        <v>20090004</v>
      </c>
      <c r="B1092" t="s">
        <v>35</v>
      </c>
      <c r="C1092" t="s">
        <v>14315</v>
      </c>
      <c r="D1092" t="s">
        <v>14358</v>
      </c>
      <c r="E1092" t="s">
        <v>275</v>
      </c>
      <c r="F1092" s="380">
        <v>15.18</v>
      </c>
      <c r="G1092" s="380">
        <v>541.9203</v>
      </c>
      <c r="H1092" s="380">
        <v>542</v>
      </c>
      <c r="I1092" s="380">
        <v>0</v>
      </c>
    </row>
    <row r="1093" spans="1:9" x14ac:dyDescent="0.25">
      <c r="A1093">
        <v>20090004</v>
      </c>
      <c r="B1093" t="s">
        <v>15</v>
      </c>
      <c r="C1093" t="s">
        <v>14731</v>
      </c>
      <c r="D1093" t="s">
        <v>14758</v>
      </c>
      <c r="E1093" t="s">
        <v>268</v>
      </c>
      <c r="F1093" s="380">
        <v>32.5</v>
      </c>
      <c r="G1093" s="380">
        <v>1437.1450000000002</v>
      </c>
      <c r="H1093" s="380">
        <v>1437</v>
      </c>
      <c r="I1093" s="380">
        <v>0</v>
      </c>
    </row>
    <row r="1094" spans="1:9" x14ac:dyDescent="0.25">
      <c r="A1094" t="s">
        <v>16482</v>
      </c>
      <c r="F1094" s="380">
        <v>573.14999999999986</v>
      </c>
      <c r="G1094" s="380">
        <v>25227.214299999996</v>
      </c>
      <c r="H1094" s="380">
        <v>25207</v>
      </c>
      <c r="I1094" s="380">
        <v>22</v>
      </c>
    </row>
    <row r="1095" spans="1:9" x14ac:dyDescent="0.25">
      <c r="A1095">
        <v>20070018</v>
      </c>
      <c r="B1095" t="s">
        <v>17</v>
      </c>
      <c r="C1095" t="s">
        <v>9989</v>
      </c>
      <c r="D1095" t="s">
        <v>10016</v>
      </c>
      <c r="E1095" t="s">
        <v>1048</v>
      </c>
      <c r="F1095" s="380">
        <v>25.99</v>
      </c>
      <c r="G1095" s="380">
        <v>922.90489999999988</v>
      </c>
      <c r="H1095" s="380">
        <v>364</v>
      </c>
      <c r="I1095" s="380">
        <v>558.63999999999578</v>
      </c>
    </row>
    <row r="1096" spans="1:9" x14ac:dyDescent="0.25">
      <c r="A1096">
        <v>20070018</v>
      </c>
      <c r="B1096" t="s">
        <v>1</v>
      </c>
      <c r="C1096" t="s">
        <v>12051</v>
      </c>
      <c r="D1096" t="s">
        <v>12100</v>
      </c>
      <c r="E1096" t="s">
        <v>2021</v>
      </c>
      <c r="F1096" s="380">
        <v>502.65999999999997</v>
      </c>
      <c r="G1096" s="380">
        <v>20736.224400000003</v>
      </c>
      <c r="H1096" s="380">
        <v>20736</v>
      </c>
      <c r="I1096" s="380">
        <v>0</v>
      </c>
    </row>
    <row r="1097" spans="1:9" x14ac:dyDescent="0.25">
      <c r="A1097" t="s">
        <v>16483</v>
      </c>
      <c r="F1097" s="380">
        <v>528.65</v>
      </c>
      <c r="G1097" s="380">
        <v>21659.129300000004</v>
      </c>
      <c r="H1097" s="380">
        <v>21100</v>
      </c>
      <c r="I1097" s="380">
        <v>558.63999999999578</v>
      </c>
    </row>
    <row r="1098" spans="1:9" x14ac:dyDescent="0.25">
      <c r="A1098">
        <v>20080030</v>
      </c>
      <c r="B1098" t="s">
        <v>17</v>
      </c>
      <c r="C1098" t="s">
        <v>9991</v>
      </c>
      <c r="D1098" t="s">
        <v>10019</v>
      </c>
      <c r="E1098" t="s">
        <v>7417</v>
      </c>
      <c r="F1098" s="380">
        <v>332.33000000000004</v>
      </c>
      <c r="G1098" s="380">
        <v>13115.854499999999</v>
      </c>
      <c r="H1098" s="380">
        <v>12683</v>
      </c>
      <c r="I1098" s="380">
        <v>433.15000000000146</v>
      </c>
    </row>
    <row r="1099" spans="1:9" x14ac:dyDescent="0.25">
      <c r="A1099">
        <v>20080030</v>
      </c>
      <c r="B1099" t="s">
        <v>0</v>
      </c>
      <c r="C1099">
        <v>0</v>
      </c>
      <c r="D1099">
        <v>0</v>
      </c>
      <c r="E1099">
        <v>0</v>
      </c>
      <c r="F1099" s="380">
        <v>29.439999999999998</v>
      </c>
      <c r="G1099" s="380">
        <v>1045.92</v>
      </c>
      <c r="H1099" s="380">
        <v>1046</v>
      </c>
      <c r="I1099" s="380">
        <v>0</v>
      </c>
    </row>
    <row r="1100" spans="1:9" x14ac:dyDescent="0.25">
      <c r="A1100" t="s">
        <v>16484</v>
      </c>
      <c r="F1100" s="380">
        <v>361.77000000000004</v>
      </c>
      <c r="G1100" s="380">
        <v>14161.7745</v>
      </c>
      <c r="H1100" s="380">
        <v>13729</v>
      </c>
      <c r="I1100" s="380">
        <v>433.15000000000146</v>
      </c>
    </row>
    <row r="1101" spans="1:9" x14ac:dyDescent="0.25">
      <c r="A1101">
        <v>20010054</v>
      </c>
      <c r="B1101" t="s">
        <v>41</v>
      </c>
      <c r="C1101" t="s">
        <v>10540</v>
      </c>
      <c r="D1101" t="s">
        <v>10572</v>
      </c>
      <c r="E1101" t="s">
        <v>7573</v>
      </c>
      <c r="F1101" s="380">
        <v>38.599999999999994</v>
      </c>
      <c r="G1101" s="380">
        <v>1838.8788</v>
      </c>
      <c r="H1101" s="380">
        <v>1769</v>
      </c>
      <c r="I1101" s="380">
        <v>70</v>
      </c>
    </row>
    <row r="1102" spans="1:9" x14ac:dyDescent="0.25">
      <c r="A1102">
        <v>20010054</v>
      </c>
      <c r="B1102" t="s">
        <v>40</v>
      </c>
      <c r="C1102" t="s">
        <v>10947</v>
      </c>
      <c r="D1102" t="s">
        <v>12421</v>
      </c>
      <c r="E1102" t="s">
        <v>275</v>
      </c>
      <c r="F1102" s="380">
        <v>341.84999999999997</v>
      </c>
      <c r="G1102" s="380">
        <v>14389.850300000002</v>
      </c>
      <c r="H1102" s="380">
        <v>14094</v>
      </c>
      <c r="I1102" s="380">
        <v>296</v>
      </c>
    </row>
    <row r="1103" spans="1:9" x14ac:dyDescent="0.25">
      <c r="A1103">
        <v>20010054</v>
      </c>
      <c r="B1103" t="s">
        <v>24</v>
      </c>
      <c r="C1103" t="s">
        <v>7882</v>
      </c>
      <c r="D1103" t="s">
        <v>13319</v>
      </c>
      <c r="E1103" t="s">
        <v>268</v>
      </c>
      <c r="F1103" s="380">
        <v>19.18</v>
      </c>
      <c r="G1103" s="380">
        <v>1012.4073999999999</v>
      </c>
      <c r="H1103" s="380">
        <v>982</v>
      </c>
      <c r="I1103" s="380">
        <v>30</v>
      </c>
    </row>
    <row r="1104" spans="1:9" x14ac:dyDescent="0.25">
      <c r="A1104">
        <v>20010054</v>
      </c>
      <c r="B1104" t="s">
        <v>25</v>
      </c>
      <c r="C1104" t="s">
        <v>13397</v>
      </c>
      <c r="D1104" t="s">
        <v>13423</v>
      </c>
      <c r="E1104" t="s">
        <v>6239</v>
      </c>
      <c r="F1104" s="380">
        <v>13.659999999999998</v>
      </c>
      <c r="G1104" s="380">
        <v>546.03290000000004</v>
      </c>
      <c r="H1104" s="380">
        <v>506</v>
      </c>
      <c r="I1104" s="380">
        <v>40</v>
      </c>
    </row>
    <row r="1105" spans="1:9" x14ac:dyDescent="0.25">
      <c r="A1105">
        <v>20010054</v>
      </c>
      <c r="B1105" t="s">
        <v>3</v>
      </c>
      <c r="C1105" t="s">
        <v>14040</v>
      </c>
      <c r="D1105" t="s">
        <v>14071</v>
      </c>
      <c r="E1105" t="s">
        <v>273</v>
      </c>
      <c r="F1105" s="380">
        <v>28.709999999999997</v>
      </c>
      <c r="G1105" s="380">
        <v>1318.5752</v>
      </c>
      <c r="H1105" s="380">
        <v>1269</v>
      </c>
      <c r="I1105" s="380">
        <v>50</v>
      </c>
    </row>
    <row r="1106" spans="1:9" x14ac:dyDescent="0.25">
      <c r="A1106">
        <v>20010054</v>
      </c>
      <c r="B1106" t="s">
        <v>28</v>
      </c>
      <c r="C1106" t="s">
        <v>14145</v>
      </c>
      <c r="D1106" t="s">
        <v>14159</v>
      </c>
      <c r="E1106" t="s">
        <v>275</v>
      </c>
      <c r="F1106" s="380">
        <v>68.97999999999999</v>
      </c>
      <c r="G1106" s="380">
        <v>2892.6363000000001</v>
      </c>
      <c r="H1106" s="380">
        <v>2783</v>
      </c>
      <c r="I1106" s="380">
        <v>110</v>
      </c>
    </row>
    <row r="1107" spans="1:9" x14ac:dyDescent="0.25">
      <c r="A1107">
        <v>20010054</v>
      </c>
      <c r="B1107" t="s">
        <v>29</v>
      </c>
      <c r="C1107" t="s">
        <v>15837</v>
      </c>
      <c r="D1107" t="s">
        <v>15855</v>
      </c>
      <c r="E1107" t="s">
        <v>275</v>
      </c>
      <c r="F1107" s="380">
        <v>4.95</v>
      </c>
      <c r="G1107" s="380">
        <v>179.8295</v>
      </c>
      <c r="H1107" s="380">
        <v>180</v>
      </c>
      <c r="I1107" s="380">
        <v>0</v>
      </c>
    </row>
    <row r="1108" spans="1:9" x14ac:dyDescent="0.25">
      <c r="A1108">
        <v>20010054</v>
      </c>
      <c r="B1108" t="s">
        <v>5</v>
      </c>
      <c r="C1108" t="s">
        <v>15711</v>
      </c>
      <c r="D1108" t="s">
        <v>15722</v>
      </c>
      <c r="E1108" t="s">
        <v>429</v>
      </c>
      <c r="F1108" s="380">
        <v>34.200000000000003</v>
      </c>
      <c r="G1108" s="380">
        <v>1348.7766000000001</v>
      </c>
      <c r="H1108" s="380">
        <v>1299</v>
      </c>
      <c r="I1108" s="380">
        <v>50</v>
      </c>
    </row>
    <row r="1109" spans="1:9" x14ac:dyDescent="0.25">
      <c r="A1109">
        <v>20010054</v>
      </c>
      <c r="B1109" t="s">
        <v>30</v>
      </c>
      <c r="C1109" t="s">
        <v>15712</v>
      </c>
      <c r="D1109" t="s">
        <v>15723</v>
      </c>
      <c r="E1109" t="s">
        <v>460</v>
      </c>
      <c r="F1109" s="380">
        <v>47.14</v>
      </c>
      <c r="G1109" s="380">
        <v>1996.6063999999999</v>
      </c>
      <c r="H1109" s="380">
        <v>1907</v>
      </c>
      <c r="I1109" s="380">
        <v>90</v>
      </c>
    </row>
    <row r="1110" spans="1:9" x14ac:dyDescent="0.25">
      <c r="A1110">
        <v>20010054</v>
      </c>
      <c r="B1110" t="s">
        <v>31</v>
      </c>
      <c r="C1110" t="s">
        <v>14890</v>
      </c>
      <c r="D1110" t="s">
        <v>15724</v>
      </c>
      <c r="E1110" t="s">
        <v>275</v>
      </c>
      <c r="F1110" s="380">
        <v>24.090000000000003</v>
      </c>
      <c r="G1110" s="380">
        <v>1016.8100999999999</v>
      </c>
      <c r="H1110" s="380">
        <v>967</v>
      </c>
      <c r="I1110" s="380">
        <v>50</v>
      </c>
    </row>
    <row r="1111" spans="1:9" x14ac:dyDescent="0.25">
      <c r="A1111">
        <v>20010054</v>
      </c>
      <c r="B1111" t="s">
        <v>8</v>
      </c>
      <c r="C1111" t="s">
        <v>16030</v>
      </c>
      <c r="D1111" t="s">
        <v>16041</v>
      </c>
      <c r="E1111" t="s">
        <v>268</v>
      </c>
      <c r="F1111" s="380">
        <v>49.33</v>
      </c>
      <c r="G1111" s="380">
        <v>1959.4278000000002</v>
      </c>
      <c r="H1111" s="380">
        <v>1869</v>
      </c>
      <c r="I1111" s="380">
        <v>90</v>
      </c>
    </row>
    <row r="1112" spans="1:9" x14ac:dyDescent="0.25">
      <c r="A1112">
        <v>20010054</v>
      </c>
      <c r="B1112" t="s">
        <v>32</v>
      </c>
      <c r="C1112" t="s">
        <v>16031</v>
      </c>
      <c r="D1112" t="s">
        <v>16042</v>
      </c>
      <c r="E1112" t="s">
        <v>275</v>
      </c>
      <c r="F1112" s="380">
        <v>34.51</v>
      </c>
      <c r="G1112" s="380">
        <v>1354.3489000000002</v>
      </c>
      <c r="H1112" s="380">
        <v>1304</v>
      </c>
      <c r="I1112" s="380">
        <v>50</v>
      </c>
    </row>
    <row r="1113" spans="1:9" x14ac:dyDescent="0.25">
      <c r="A1113">
        <v>20010054</v>
      </c>
      <c r="B1113" t="s">
        <v>9</v>
      </c>
      <c r="C1113" t="s">
        <v>9690</v>
      </c>
      <c r="D1113" t="s">
        <v>16043</v>
      </c>
      <c r="E1113" t="s">
        <v>275</v>
      </c>
      <c r="F1113" s="380">
        <v>49.04</v>
      </c>
      <c r="G1113" s="380">
        <v>2008.8471000000002</v>
      </c>
      <c r="H1113" s="380">
        <v>1929</v>
      </c>
      <c r="I1113" s="380">
        <v>80</v>
      </c>
    </row>
    <row r="1114" spans="1:9" x14ac:dyDescent="0.25">
      <c r="A1114" t="s">
        <v>16485</v>
      </c>
      <c r="F1114" s="380">
        <v>754.24</v>
      </c>
      <c r="G1114" s="380">
        <v>31863.027299999998</v>
      </c>
      <c r="H1114" s="380">
        <v>30858</v>
      </c>
      <c r="I1114" s="380">
        <v>1006</v>
      </c>
    </row>
    <row r="1115" spans="1:9" x14ac:dyDescent="0.25">
      <c r="A1115">
        <v>20020020</v>
      </c>
      <c r="B1115" t="s">
        <v>1</v>
      </c>
      <c r="C1115" t="s">
        <v>182</v>
      </c>
      <c r="D1115" t="s">
        <v>10697</v>
      </c>
      <c r="E1115" t="s">
        <v>275</v>
      </c>
      <c r="F1115" s="380">
        <v>1.18</v>
      </c>
      <c r="G1115" s="380">
        <v>48.415399999999998</v>
      </c>
      <c r="H1115" s="380">
        <v>48</v>
      </c>
      <c r="I1115" s="380">
        <v>0</v>
      </c>
    </row>
    <row r="1116" spans="1:9" x14ac:dyDescent="0.25">
      <c r="A1116">
        <v>20020020</v>
      </c>
      <c r="B1116" t="s">
        <v>41</v>
      </c>
      <c r="C1116" t="s">
        <v>10656</v>
      </c>
      <c r="D1116" t="s">
        <v>10699</v>
      </c>
      <c r="E1116" t="s">
        <v>1284</v>
      </c>
      <c r="F1116" s="380">
        <v>52.500000000000007</v>
      </c>
      <c r="G1116" s="380">
        <v>2524.2091999999998</v>
      </c>
      <c r="H1116" s="380">
        <v>2524</v>
      </c>
      <c r="I1116" s="380">
        <v>0</v>
      </c>
    </row>
    <row r="1117" spans="1:9" x14ac:dyDescent="0.25">
      <c r="A1117">
        <v>20020020</v>
      </c>
      <c r="B1117" t="s">
        <v>21</v>
      </c>
      <c r="C1117" t="s">
        <v>8355</v>
      </c>
      <c r="D1117" t="s">
        <v>10701</v>
      </c>
      <c r="E1117" t="s">
        <v>275</v>
      </c>
      <c r="F1117" s="380">
        <v>26.860000000000003</v>
      </c>
      <c r="G1117" s="380">
        <v>1196.0026</v>
      </c>
      <c r="H1117" s="380">
        <v>1196</v>
      </c>
      <c r="I1117" s="380">
        <v>0</v>
      </c>
    </row>
    <row r="1118" spans="1:9" x14ac:dyDescent="0.25">
      <c r="A1118">
        <v>20020020</v>
      </c>
      <c r="B1118" t="s">
        <v>22</v>
      </c>
      <c r="C1118" t="s">
        <v>10663</v>
      </c>
      <c r="D1118" t="s">
        <v>10702</v>
      </c>
      <c r="E1118" t="s">
        <v>275</v>
      </c>
      <c r="F1118" s="380">
        <v>71.44</v>
      </c>
      <c r="G1118" s="380">
        <v>2596.2508000000003</v>
      </c>
      <c r="H1118" s="380">
        <v>2596</v>
      </c>
      <c r="I1118" s="380">
        <v>0</v>
      </c>
    </row>
    <row r="1119" spans="1:9" x14ac:dyDescent="0.25">
      <c r="A1119">
        <v>20020020</v>
      </c>
      <c r="B1119" t="s">
        <v>40</v>
      </c>
      <c r="C1119" t="s">
        <v>10951</v>
      </c>
      <c r="D1119" t="s">
        <v>10987</v>
      </c>
      <c r="E1119" t="s">
        <v>275</v>
      </c>
      <c r="F1119" s="380">
        <v>72.180000000000007</v>
      </c>
      <c r="G1119" s="380">
        <v>2958.7074000000007</v>
      </c>
      <c r="H1119" s="380">
        <v>2406</v>
      </c>
      <c r="I1119" s="380">
        <v>0</v>
      </c>
    </row>
    <row r="1120" spans="1:9" x14ac:dyDescent="0.25">
      <c r="A1120">
        <v>20020020</v>
      </c>
      <c r="B1120" t="s">
        <v>25</v>
      </c>
      <c r="C1120" t="s">
        <v>1035</v>
      </c>
      <c r="D1120" t="s">
        <v>10704</v>
      </c>
      <c r="E1120" t="s">
        <v>275</v>
      </c>
      <c r="F1120" s="380">
        <v>61.7</v>
      </c>
      <c r="G1120" s="380">
        <v>2363.8663999999999</v>
      </c>
      <c r="H1120" s="380">
        <v>2364</v>
      </c>
      <c r="I1120" s="380">
        <v>0</v>
      </c>
    </row>
    <row r="1121" spans="1:9" x14ac:dyDescent="0.25">
      <c r="A1121">
        <v>20020020</v>
      </c>
      <c r="B1121" t="s">
        <v>26</v>
      </c>
      <c r="C1121" t="s">
        <v>10665</v>
      </c>
      <c r="D1121" t="s">
        <v>10705</v>
      </c>
      <c r="E1121" t="s">
        <v>275</v>
      </c>
      <c r="F1121" s="380">
        <v>8.16</v>
      </c>
      <c r="G1121" s="380">
        <v>325.27100000000002</v>
      </c>
      <c r="H1121" s="380">
        <v>325</v>
      </c>
      <c r="I1121" s="380">
        <v>0</v>
      </c>
    </row>
    <row r="1122" spans="1:9" x14ac:dyDescent="0.25">
      <c r="A1122">
        <v>20020020</v>
      </c>
      <c r="B1122" t="s">
        <v>27</v>
      </c>
      <c r="C1122" t="s">
        <v>937</v>
      </c>
      <c r="D1122" t="s">
        <v>10706</v>
      </c>
      <c r="E1122" t="s">
        <v>274</v>
      </c>
      <c r="F1122" s="380">
        <v>19.7</v>
      </c>
      <c r="G1122" s="380">
        <v>788.66059999999993</v>
      </c>
      <c r="H1122" s="380">
        <v>789</v>
      </c>
      <c r="I1122" s="380">
        <v>0</v>
      </c>
    </row>
    <row r="1123" spans="1:9" x14ac:dyDescent="0.25">
      <c r="A1123">
        <v>20020020</v>
      </c>
      <c r="B1123" t="s">
        <v>2</v>
      </c>
      <c r="C1123" t="s">
        <v>9725</v>
      </c>
      <c r="D1123" t="s">
        <v>10707</v>
      </c>
      <c r="E1123" t="s">
        <v>275</v>
      </c>
      <c r="F1123" s="380">
        <v>68.72</v>
      </c>
      <c r="G1123" s="380">
        <v>2871.8130000000001</v>
      </c>
      <c r="H1123" s="380">
        <v>2872</v>
      </c>
      <c r="I1123" s="380">
        <v>0</v>
      </c>
    </row>
    <row r="1124" spans="1:9" x14ac:dyDescent="0.25">
      <c r="A1124">
        <v>20020020</v>
      </c>
      <c r="B1124" t="s">
        <v>3</v>
      </c>
      <c r="C1124" t="s">
        <v>10666</v>
      </c>
      <c r="D1124" t="s">
        <v>10708</v>
      </c>
      <c r="E1124" t="s">
        <v>275</v>
      </c>
      <c r="F1124" s="380">
        <v>23.9</v>
      </c>
      <c r="G1124" s="380">
        <v>1049.5692000000001</v>
      </c>
      <c r="H1124" s="380">
        <v>1050</v>
      </c>
      <c r="I1124" s="380">
        <v>0</v>
      </c>
    </row>
    <row r="1125" spans="1:9" x14ac:dyDescent="0.25">
      <c r="A1125">
        <v>20020020</v>
      </c>
      <c r="B1125" t="s">
        <v>4</v>
      </c>
      <c r="C1125" t="s">
        <v>10667</v>
      </c>
      <c r="D1125" t="s">
        <v>10709</v>
      </c>
      <c r="E1125" t="s">
        <v>275</v>
      </c>
      <c r="F1125" s="380">
        <v>47.68</v>
      </c>
      <c r="G1125" s="380">
        <v>1758.1904000000002</v>
      </c>
      <c r="H1125" s="380">
        <v>1758</v>
      </c>
      <c r="I1125" s="380">
        <v>0</v>
      </c>
    </row>
    <row r="1126" spans="1:9" x14ac:dyDescent="0.25">
      <c r="A1126">
        <v>20020020</v>
      </c>
      <c r="B1126" t="s">
        <v>28</v>
      </c>
      <c r="C1126" t="s">
        <v>10952</v>
      </c>
      <c r="D1126" t="s">
        <v>10988</v>
      </c>
      <c r="E1126" t="s">
        <v>275</v>
      </c>
      <c r="F1126" s="380">
        <v>47.500000000000007</v>
      </c>
      <c r="G1126" s="380">
        <v>1777.4556</v>
      </c>
      <c r="H1126" s="380">
        <v>1777</v>
      </c>
      <c r="I1126" s="380">
        <v>0</v>
      </c>
    </row>
    <row r="1127" spans="1:9" x14ac:dyDescent="0.25">
      <c r="A1127">
        <v>20020020</v>
      </c>
      <c r="B1127" t="s">
        <v>37</v>
      </c>
      <c r="C1127" t="s">
        <v>5714</v>
      </c>
      <c r="D1127" t="s">
        <v>10847</v>
      </c>
      <c r="E1127" t="s">
        <v>275</v>
      </c>
      <c r="F1127" s="380">
        <v>75.88</v>
      </c>
      <c r="G1127" s="380">
        <v>3489.0282000000002</v>
      </c>
      <c r="H1127" s="380">
        <v>3489</v>
      </c>
      <c r="I1127" s="380">
        <v>0</v>
      </c>
    </row>
    <row r="1128" spans="1:9" x14ac:dyDescent="0.25">
      <c r="A1128">
        <v>20020020</v>
      </c>
      <c r="B1128" t="s">
        <v>38</v>
      </c>
      <c r="C1128" t="s">
        <v>434</v>
      </c>
      <c r="D1128" t="s">
        <v>10848</v>
      </c>
      <c r="E1128" t="s">
        <v>275</v>
      </c>
      <c r="F1128" s="380">
        <v>184.68</v>
      </c>
      <c r="G1128" s="380">
        <v>7558.7867999999999</v>
      </c>
      <c r="H1128" s="380">
        <v>7399</v>
      </c>
      <c r="I1128" s="380">
        <v>160</v>
      </c>
    </row>
    <row r="1129" spans="1:9" x14ac:dyDescent="0.25">
      <c r="A1129">
        <v>20020020</v>
      </c>
      <c r="B1129" t="s">
        <v>29</v>
      </c>
      <c r="C1129" t="s">
        <v>7211</v>
      </c>
      <c r="D1129" t="s">
        <v>10849</v>
      </c>
      <c r="E1129" t="s">
        <v>1032</v>
      </c>
      <c r="F1129" s="380">
        <v>54.120000000000005</v>
      </c>
      <c r="G1129" s="380">
        <v>2047.3336000000004</v>
      </c>
      <c r="H1129" s="380">
        <v>2047</v>
      </c>
      <c r="I1129" s="380">
        <v>0</v>
      </c>
    </row>
    <row r="1130" spans="1:9" x14ac:dyDescent="0.25">
      <c r="A1130">
        <v>20020020</v>
      </c>
      <c r="B1130" t="s">
        <v>5</v>
      </c>
      <c r="C1130" t="s">
        <v>445</v>
      </c>
      <c r="D1130" t="s">
        <v>10850</v>
      </c>
      <c r="E1130" t="s">
        <v>275</v>
      </c>
      <c r="F1130" s="380">
        <v>50.2</v>
      </c>
      <c r="G1130" s="380">
        <v>1856.9213999999999</v>
      </c>
      <c r="H1130" s="380">
        <v>1857</v>
      </c>
      <c r="I1130" s="380">
        <v>0</v>
      </c>
    </row>
    <row r="1131" spans="1:9" x14ac:dyDescent="0.25">
      <c r="A1131">
        <v>20020020</v>
      </c>
      <c r="B1131" t="s">
        <v>39</v>
      </c>
      <c r="C1131" t="s">
        <v>7519</v>
      </c>
      <c r="D1131" t="s">
        <v>10851</v>
      </c>
      <c r="E1131" t="s">
        <v>6239</v>
      </c>
      <c r="F1131" s="380">
        <v>16.96</v>
      </c>
      <c r="G1131" s="380">
        <v>710.55480000000011</v>
      </c>
      <c r="H1131" s="380">
        <v>711</v>
      </c>
      <c r="I1131" s="380">
        <v>0</v>
      </c>
    </row>
    <row r="1132" spans="1:9" x14ac:dyDescent="0.25">
      <c r="A1132">
        <v>20020020</v>
      </c>
      <c r="B1132" t="s">
        <v>6</v>
      </c>
      <c r="C1132" t="s">
        <v>10821</v>
      </c>
      <c r="D1132" t="s">
        <v>10852</v>
      </c>
      <c r="E1132" t="s">
        <v>275</v>
      </c>
      <c r="F1132" s="380">
        <v>26.900000000000002</v>
      </c>
      <c r="G1132" s="380">
        <v>1143.8406</v>
      </c>
      <c r="H1132" s="380">
        <v>1144</v>
      </c>
      <c r="I1132" s="380">
        <v>0</v>
      </c>
    </row>
    <row r="1133" spans="1:9" x14ac:dyDescent="0.25">
      <c r="A1133">
        <v>20020020</v>
      </c>
      <c r="B1133" t="s">
        <v>7</v>
      </c>
      <c r="C1133" t="s">
        <v>8044</v>
      </c>
      <c r="D1133" t="s">
        <v>10991</v>
      </c>
      <c r="E1133" t="s">
        <v>275</v>
      </c>
      <c r="F1133" s="380">
        <v>31.22</v>
      </c>
      <c r="G1133" s="380">
        <v>1484.1892</v>
      </c>
      <c r="H1133" s="380">
        <v>1484</v>
      </c>
      <c r="I1133" s="380">
        <v>0</v>
      </c>
    </row>
    <row r="1134" spans="1:9" x14ac:dyDescent="0.25">
      <c r="A1134">
        <v>20020020</v>
      </c>
      <c r="B1134" t="s">
        <v>8</v>
      </c>
      <c r="C1134" t="s">
        <v>9607</v>
      </c>
      <c r="D1134" t="s">
        <v>12080</v>
      </c>
      <c r="E1134" t="s">
        <v>275</v>
      </c>
      <c r="F1134" s="380">
        <v>14.340000000000002</v>
      </c>
      <c r="G1134" s="380">
        <v>616.39840000000004</v>
      </c>
      <c r="H1134" s="380">
        <v>616</v>
      </c>
      <c r="I1134" s="380">
        <v>0</v>
      </c>
    </row>
    <row r="1135" spans="1:9" x14ac:dyDescent="0.25">
      <c r="A1135">
        <v>20020020</v>
      </c>
      <c r="B1135" t="s">
        <v>32</v>
      </c>
      <c r="C1135" t="s">
        <v>12207</v>
      </c>
      <c r="D1135" t="s">
        <v>12232</v>
      </c>
      <c r="E1135" t="s">
        <v>1284</v>
      </c>
      <c r="F1135" s="380">
        <v>66.56</v>
      </c>
      <c r="G1135" s="380">
        <v>2737.1138000000001</v>
      </c>
      <c r="H1135" s="380">
        <v>2737</v>
      </c>
      <c r="I1135" s="380">
        <v>0</v>
      </c>
    </row>
    <row r="1136" spans="1:9" x14ac:dyDescent="0.25">
      <c r="A1136">
        <v>20020020</v>
      </c>
      <c r="B1136" t="s">
        <v>11</v>
      </c>
      <c r="C1136" t="s">
        <v>559</v>
      </c>
      <c r="D1136" t="s">
        <v>12650</v>
      </c>
      <c r="E1136" t="s">
        <v>274</v>
      </c>
      <c r="F1136" s="380">
        <v>8.9200000000000017</v>
      </c>
      <c r="G1136" s="380">
        <v>393.99360000000001</v>
      </c>
      <c r="H1136" s="380">
        <v>394</v>
      </c>
      <c r="I1136" s="380">
        <v>0</v>
      </c>
    </row>
    <row r="1137" spans="1:9" x14ac:dyDescent="0.25">
      <c r="A1137">
        <v>20020020</v>
      </c>
      <c r="B1137" t="s">
        <v>12</v>
      </c>
      <c r="C1137" t="s">
        <v>13073</v>
      </c>
      <c r="D1137" t="s">
        <v>13094</v>
      </c>
      <c r="E1137" t="s">
        <v>275</v>
      </c>
      <c r="F1137" s="380">
        <v>38.879999999999995</v>
      </c>
      <c r="G1137" s="380">
        <v>1786.144</v>
      </c>
      <c r="H1137" s="380">
        <v>1786</v>
      </c>
      <c r="I1137" s="380">
        <v>0</v>
      </c>
    </row>
    <row r="1138" spans="1:9" x14ac:dyDescent="0.25">
      <c r="A1138">
        <v>20020020</v>
      </c>
      <c r="B1138" t="s">
        <v>13</v>
      </c>
      <c r="C1138" t="s">
        <v>13172</v>
      </c>
      <c r="D1138" t="s">
        <v>13863</v>
      </c>
      <c r="E1138" t="s">
        <v>1284</v>
      </c>
      <c r="F1138" s="380">
        <v>22.779999999999998</v>
      </c>
      <c r="G1138" s="380">
        <v>927.28859999999997</v>
      </c>
      <c r="H1138" s="380">
        <v>927</v>
      </c>
      <c r="I1138" s="380">
        <v>0</v>
      </c>
    </row>
    <row r="1139" spans="1:9" x14ac:dyDescent="0.25">
      <c r="A1139">
        <v>20020020</v>
      </c>
      <c r="B1139" t="s">
        <v>35</v>
      </c>
      <c r="C1139" t="s">
        <v>14044</v>
      </c>
      <c r="D1139" t="s">
        <v>14078</v>
      </c>
      <c r="E1139" t="s">
        <v>275</v>
      </c>
      <c r="F1139" s="380">
        <v>34.74</v>
      </c>
      <c r="G1139" s="380">
        <v>1543.9166000000002</v>
      </c>
      <c r="H1139" s="380">
        <v>1544</v>
      </c>
      <c r="I1139" s="380">
        <v>0</v>
      </c>
    </row>
    <row r="1140" spans="1:9" x14ac:dyDescent="0.25">
      <c r="A1140">
        <v>20020020</v>
      </c>
      <c r="B1140" t="s">
        <v>14</v>
      </c>
      <c r="C1140" t="s">
        <v>14045</v>
      </c>
      <c r="D1140" t="s">
        <v>14079</v>
      </c>
      <c r="E1140" t="s">
        <v>275</v>
      </c>
      <c r="F1140" s="380">
        <v>45.76</v>
      </c>
      <c r="G1140" s="380">
        <v>1841.9726000000001</v>
      </c>
      <c r="H1140" s="380">
        <v>1842</v>
      </c>
      <c r="I1140" s="380">
        <v>0</v>
      </c>
    </row>
    <row r="1141" spans="1:9" x14ac:dyDescent="0.25">
      <c r="A1141">
        <v>20020020</v>
      </c>
      <c r="B1141" t="s">
        <v>1650</v>
      </c>
      <c r="C1141" t="s">
        <v>14299</v>
      </c>
      <c r="D1141" t="s">
        <v>14332</v>
      </c>
      <c r="E1141" t="s">
        <v>1691</v>
      </c>
      <c r="F1141" s="380">
        <v>25.240000000000006</v>
      </c>
      <c r="G1141" s="380">
        <v>1144.9312</v>
      </c>
      <c r="H1141" s="380">
        <v>1145</v>
      </c>
      <c r="I1141" s="380">
        <v>0</v>
      </c>
    </row>
    <row r="1142" spans="1:9" x14ac:dyDescent="0.25">
      <c r="A1142">
        <v>20020020</v>
      </c>
      <c r="B1142" t="s">
        <v>15</v>
      </c>
      <c r="C1142" t="s">
        <v>14514</v>
      </c>
      <c r="D1142" t="s">
        <v>14536</v>
      </c>
      <c r="E1142" t="s">
        <v>1284</v>
      </c>
      <c r="F1142" s="380">
        <v>55.660000000000011</v>
      </c>
      <c r="G1142" s="380">
        <v>2139.0832</v>
      </c>
      <c r="H1142" s="380">
        <v>2139</v>
      </c>
      <c r="I1142" s="380">
        <v>0</v>
      </c>
    </row>
    <row r="1143" spans="1:9" x14ac:dyDescent="0.25">
      <c r="A1143">
        <v>20020020</v>
      </c>
      <c r="B1143" t="s">
        <v>16</v>
      </c>
      <c r="C1143" t="s">
        <v>15157</v>
      </c>
      <c r="D1143" t="s">
        <v>15189</v>
      </c>
      <c r="E1143" t="s">
        <v>274</v>
      </c>
      <c r="F1143" s="380">
        <v>57.78</v>
      </c>
      <c r="G1143" s="380">
        <v>2345.9500000000003</v>
      </c>
      <c r="H1143" s="380">
        <v>2346</v>
      </c>
      <c r="I1143" s="380">
        <v>0</v>
      </c>
    </row>
    <row r="1144" spans="1:9" x14ac:dyDescent="0.25">
      <c r="A1144">
        <v>20020020</v>
      </c>
      <c r="B1144" t="s">
        <v>423</v>
      </c>
      <c r="C1144" t="s">
        <v>13167</v>
      </c>
      <c r="D1144" t="s">
        <v>15549</v>
      </c>
      <c r="E1144" t="s">
        <v>275</v>
      </c>
      <c r="F1144" s="380">
        <v>43.16</v>
      </c>
      <c r="G1144" s="380">
        <v>1768.3162</v>
      </c>
      <c r="H1144" s="380">
        <v>1768</v>
      </c>
      <c r="I1144" s="380">
        <v>0</v>
      </c>
    </row>
    <row r="1145" spans="1:9" x14ac:dyDescent="0.25">
      <c r="A1145">
        <v>20020020</v>
      </c>
      <c r="B1145" t="s">
        <v>424</v>
      </c>
      <c r="C1145" t="s">
        <v>15305</v>
      </c>
      <c r="D1145" t="s">
        <v>15346</v>
      </c>
      <c r="E1145" t="s">
        <v>1284</v>
      </c>
      <c r="F1145" s="380">
        <v>18.020000000000003</v>
      </c>
      <c r="G1145" s="380">
        <v>757.29380000000003</v>
      </c>
      <c r="H1145" s="380">
        <v>757</v>
      </c>
      <c r="I1145" s="380">
        <v>0</v>
      </c>
    </row>
    <row r="1146" spans="1:9" x14ac:dyDescent="0.25">
      <c r="A1146">
        <v>20020020</v>
      </c>
      <c r="B1146" t="s">
        <v>2068</v>
      </c>
      <c r="C1146" t="s">
        <v>15839</v>
      </c>
      <c r="D1146" t="s">
        <v>15859</v>
      </c>
      <c r="E1146" t="s">
        <v>5245</v>
      </c>
      <c r="F1146" s="380">
        <v>66.460000000000008</v>
      </c>
      <c r="G1146" s="380">
        <v>2558.2096000000001</v>
      </c>
      <c r="H1146" s="380">
        <v>2558</v>
      </c>
      <c r="I1146" s="380">
        <v>0</v>
      </c>
    </row>
    <row r="1147" spans="1:9" x14ac:dyDescent="0.25">
      <c r="A1147">
        <v>20020020</v>
      </c>
      <c r="B1147" t="s">
        <v>425</v>
      </c>
      <c r="C1147" t="s">
        <v>15306</v>
      </c>
      <c r="D1147" t="s">
        <v>15347</v>
      </c>
      <c r="E1147" t="s">
        <v>1284</v>
      </c>
      <c r="F1147" s="380">
        <v>8.48</v>
      </c>
      <c r="G1147" s="380">
        <v>391.91339999999997</v>
      </c>
      <c r="H1147" s="380">
        <v>392</v>
      </c>
      <c r="I1147" s="380">
        <v>0</v>
      </c>
    </row>
    <row r="1148" spans="1:9" x14ac:dyDescent="0.25">
      <c r="A1148" t="s">
        <v>16486</v>
      </c>
      <c r="F1148" s="380">
        <v>1448.2600000000004</v>
      </c>
      <c r="G1148" s="380">
        <v>59501.591199999995</v>
      </c>
      <c r="H1148" s="380">
        <v>58787</v>
      </c>
      <c r="I1148" s="380">
        <v>160</v>
      </c>
    </row>
    <row r="1149" spans="1:9" x14ac:dyDescent="0.25">
      <c r="A1149">
        <v>20090008</v>
      </c>
      <c r="B1149" t="s">
        <v>1</v>
      </c>
      <c r="C1149" t="s">
        <v>15526</v>
      </c>
      <c r="D1149" t="s">
        <v>15589</v>
      </c>
      <c r="E1149" t="s">
        <v>4690</v>
      </c>
      <c r="F1149" s="380">
        <v>30.06</v>
      </c>
      <c r="G1149" s="380">
        <v>1137.9079999999999</v>
      </c>
      <c r="H1149" s="380">
        <v>1138</v>
      </c>
      <c r="I1149" s="380">
        <v>0</v>
      </c>
    </row>
    <row r="1150" spans="1:9" x14ac:dyDescent="0.25">
      <c r="A1150">
        <v>20090008</v>
      </c>
      <c r="B1150" t="s">
        <v>18</v>
      </c>
      <c r="C1150" t="s">
        <v>5996</v>
      </c>
      <c r="D1150" t="s">
        <v>12664</v>
      </c>
      <c r="E1150" t="s">
        <v>1691</v>
      </c>
      <c r="F1150" s="380">
        <v>1175.27</v>
      </c>
      <c r="G1150" s="380">
        <v>53235.190199999997</v>
      </c>
      <c r="H1150" s="380">
        <v>52600</v>
      </c>
      <c r="I1150" s="380">
        <v>0</v>
      </c>
    </row>
    <row r="1151" spans="1:9" x14ac:dyDescent="0.25">
      <c r="A1151">
        <v>20090008</v>
      </c>
      <c r="B1151" t="s">
        <v>26</v>
      </c>
      <c r="C1151" t="s">
        <v>11132</v>
      </c>
      <c r="D1151" t="s">
        <v>11170</v>
      </c>
      <c r="E1151" t="s">
        <v>4690</v>
      </c>
      <c r="F1151" s="380">
        <v>46.29999999999999</v>
      </c>
      <c r="G1151" s="380">
        <v>1772.7569000000001</v>
      </c>
      <c r="H1151" s="380">
        <v>1773</v>
      </c>
      <c r="I1151" s="380">
        <v>0</v>
      </c>
    </row>
    <row r="1152" spans="1:9" x14ac:dyDescent="0.25">
      <c r="A1152">
        <v>20090008</v>
      </c>
      <c r="B1152" t="s">
        <v>28</v>
      </c>
      <c r="C1152" t="s">
        <v>10972</v>
      </c>
      <c r="D1152" t="s">
        <v>11018</v>
      </c>
      <c r="E1152" t="s">
        <v>4690</v>
      </c>
      <c r="F1152" s="380">
        <v>43.32</v>
      </c>
      <c r="G1152" s="380">
        <v>2401.4198000000001</v>
      </c>
      <c r="H1152" s="380">
        <v>2401</v>
      </c>
      <c r="I1152" s="380">
        <v>0</v>
      </c>
    </row>
    <row r="1153" spans="1:9" x14ac:dyDescent="0.25">
      <c r="A1153">
        <v>20090008</v>
      </c>
      <c r="B1153" t="s">
        <v>30</v>
      </c>
      <c r="C1153" t="s">
        <v>13401</v>
      </c>
      <c r="D1153" t="s">
        <v>13426</v>
      </c>
      <c r="E1153" t="s">
        <v>4690</v>
      </c>
      <c r="F1153" s="380">
        <v>23.35</v>
      </c>
      <c r="G1153" s="380">
        <v>1025.4288000000001</v>
      </c>
      <c r="H1153" s="380">
        <v>1025</v>
      </c>
      <c r="I1153" s="380">
        <v>0</v>
      </c>
    </row>
    <row r="1154" spans="1:9" x14ac:dyDescent="0.25">
      <c r="A1154">
        <v>20090008</v>
      </c>
      <c r="B1154" t="s">
        <v>422</v>
      </c>
      <c r="C1154" t="s">
        <v>15773</v>
      </c>
      <c r="D1154" t="s">
        <v>15797</v>
      </c>
      <c r="E1154" t="s">
        <v>4690</v>
      </c>
      <c r="F1154" s="380">
        <v>41.150000000000006</v>
      </c>
      <c r="G1154" s="380">
        <v>1573.5301999999999</v>
      </c>
      <c r="H1154" s="380">
        <v>1574</v>
      </c>
      <c r="I1154" s="380">
        <v>0</v>
      </c>
    </row>
    <row r="1155" spans="1:9" x14ac:dyDescent="0.25">
      <c r="A1155" t="s">
        <v>16487</v>
      </c>
      <c r="F1155" s="380">
        <v>1359.4499999999998</v>
      </c>
      <c r="G1155" s="380">
        <v>61146.233900000007</v>
      </c>
      <c r="H1155" s="380">
        <v>60511</v>
      </c>
      <c r="I1155" s="380">
        <v>0</v>
      </c>
    </row>
    <row r="1156" spans="1:9" x14ac:dyDescent="0.25">
      <c r="A1156">
        <v>20040007</v>
      </c>
      <c r="B1156" t="s">
        <v>0</v>
      </c>
      <c r="C1156" t="s">
        <v>5397</v>
      </c>
      <c r="D1156" t="s">
        <v>13428</v>
      </c>
      <c r="E1156" t="s">
        <v>275</v>
      </c>
      <c r="F1156" s="380">
        <v>123.09000000000002</v>
      </c>
      <c r="G1156" s="380">
        <v>5804.0555000000013</v>
      </c>
      <c r="H1156" s="380">
        <v>5754</v>
      </c>
      <c r="I1156" s="380">
        <v>50</v>
      </c>
    </row>
    <row r="1157" spans="1:9" x14ac:dyDescent="0.25">
      <c r="A1157">
        <v>20040007</v>
      </c>
      <c r="B1157" t="s">
        <v>1</v>
      </c>
      <c r="C1157" t="s">
        <v>11776</v>
      </c>
      <c r="D1157" t="s">
        <v>11815</v>
      </c>
      <c r="E1157" t="s">
        <v>275</v>
      </c>
      <c r="F1157" s="380">
        <v>65.61</v>
      </c>
      <c r="G1157" s="380">
        <v>2734.5102999999999</v>
      </c>
      <c r="H1157" s="380">
        <v>2735</v>
      </c>
      <c r="I1157" s="380">
        <v>0</v>
      </c>
    </row>
    <row r="1158" spans="1:9" x14ac:dyDescent="0.25">
      <c r="A1158">
        <v>20040007</v>
      </c>
      <c r="B1158" t="s">
        <v>18</v>
      </c>
      <c r="C1158" t="s">
        <v>7132</v>
      </c>
      <c r="D1158" t="s">
        <v>11960</v>
      </c>
      <c r="E1158" t="s">
        <v>1370</v>
      </c>
      <c r="F1158" s="380">
        <v>76.610000000000014</v>
      </c>
      <c r="G1158" s="380">
        <v>2822.9166</v>
      </c>
      <c r="H1158" s="380">
        <v>2823</v>
      </c>
      <c r="I1158" s="380">
        <v>0</v>
      </c>
    </row>
    <row r="1159" spans="1:9" x14ac:dyDescent="0.25">
      <c r="A1159">
        <v>20040007</v>
      </c>
      <c r="B1159" t="s">
        <v>41</v>
      </c>
      <c r="C1159" t="s">
        <v>12407</v>
      </c>
      <c r="D1159" t="s">
        <v>12720</v>
      </c>
      <c r="E1159" t="s">
        <v>275</v>
      </c>
      <c r="F1159" s="380">
        <v>54.7</v>
      </c>
      <c r="G1159" s="380">
        <v>2189.8305</v>
      </c>
      <c r="H1159" s="380">
        <v>2190</v>
      </c>
      <c r="I1159" s="380">
        <v>0</v>
      </c>
    </row>
    <row r="1160" spans="1:9" x14ac:dyDescent="0.25">
      <c r="A1160">
        <v>20040007</v>
      </c>
      <c r="B1160" t="s">
        <v>40</v>
      </c>
      <c r="C1160" t="s">
        <v>12408</v>
      </c>
      <c r="D1160" t="s">
        <v>12721</v>
      </c>
      <c r="E1160" t="s">
        <v>275</v>
      </c>
      <c r="F1160" s="380">
        <v>4.87</v>
      </c>
      <c r="G1160" s="380">
        <v>280.59059999999999</v>
      </c>
      <c r="H1160" s="380">
        <v>281</v>
      </c>
      <c r="I1160" s="380">
        <v>0</v>
      </c>
    </row>
    <row r="1161" spans="1:9" x14ac:dyDescent="0.25">
      <c r="A1161">
        <v>20040007</v>
      </c>
      <c r="B1161" t="s">
        <v>23</v>
      </c>
      <c r="C1161" t="s">
        <v>13402</v>
      </c>
      <c r="D1161" t="s">
        <v>13429</v>
      </c>
      <c r="E1161" t="s">
        <v>275</v>
      </c>
      <c r="F1161" s="380">
        <v>20.419999999999998</v>
      </c>
      <c r="G1161" s="380">
        <v>1143.1758</v>
      </c>
      <c r="H1161" s="380">
        <v>1143</v>
      </c>
      <c r="I1161" s="380">
        <v>0</v>
      </c>
    </row>
    <row r="1162" spans="1:9" x14ac:dyDescent="0.25">
      <c r="A1162">
        <v>20040007</v>
      </c>
      <c r="B1162" t="s">
        <v>24</v>
      </c>
      <c r="C1162" t="s">
        <v>10959</v>
      </c>
      <c r="D1162" t="s">
        <v>13549</v>
      </c>
      <c r="E1162" t="s">
        <v>1691</v>
      </c>
      <c r="F1162" s="380">
        <v>14.049999999999999</v>
      </c>
      <c r="G1162" s="380">
        <v>683.60969999999986</v>
      </c>
      <c r="H1162" s="380">
        <v>684</v>
      </c>
      <c r="I1162" s="380">
        <v>0</v>
      </c>
    </row>
    <row r="1163" spans="1:9" x14ac:dyDescent="0.25">
      <c r="A1163">
        <v>20040007</v>
      </c>
      <c r="B1163" t="s">
        <v>26</v>
      </c>
      <c r="C1163" t="s">
        <v>13519</v>
      </c>
      <c r="D1163" t="s">
        <v>13551</v>
      </c>
      <c r="E1163" t="s">
        <v>275</v>
      </c>
      <c r="F1163" s="380">
        <v>137.71999999999997</v>
      </c>
      <c r="G1163" s="380">
        <v>5392.3513000000003</v>
      </c>
      <c r="H1163" s="380">
        <v>5342</v>
      </c>
      <c r="I1163" s="380">
        <v>50</v>
      </c>
    </row>
    <row r="1164" spans="1:9" x14ac:dyDescent="0.25">
      <c r="A1164">
        <v>20040007</v>
      </c>
      <c r="B1164" t="s">
        <v>27</v>
      </c>
      <c r="C1164" t="s">
        <v>9989</v>
      </c>
      <c r="D1164" t="s">
        <v>14746</v>
      </c>
      <c r="E1164" t="s">
        <v>275</v>
      </c>
      <c r="F1164" s="380">
        <v>25.259999999999994</v>
      </c>
      <c r="G1164" s="380">
        <v>929.09900000000005</v>
      </c>
      <c r="H1164" s="380">
        <v>929</v>
      </c>
      <c r="I1164" s="380">
        <v>0</v>
      </c>
    </row>
    <row r="1165" spans="1:9" x14ac:dyDescent="0.25">
      <c r="A1165">
        <v>20040007</v>
      </c>
      <c r="B1165" t="s">
        <v>2</v>
      </c>
      <c r="C1165" t="s">
        <v>14975</v>
      </c>
      <c r="D1165" t="s">
        <v>14991</v>
      </c>
      <c r="E1165" t="s">
        <v>275</v>
      </c>
      <c r="F1165" s="380">
        <v>34.35</v>
      </c>
      <c r="G1165" s="380">
        <v>1514.5708999999999</v>
      </c>
      <c r="H1165" s="380">
        <v>1515</v>
      </c>
      <c r="I1165" s="380">
        <v>0</v>
      </c>
    </row>
    <row r="1166" spans="1:9" x14ac:dyDescent="0.25">
      <c r="A1166">
        <v>20040007</v>
      </c>
      <c r="B1166" t="s">
        <v>3</v>
      </c>
      <c r="C1166" t="s">
        <v>15165</v>
      </c>
      <c r="D1166" t="s">
        <v>15203</v>
      </c>
      <c r="E1166" t="s">
        <v>275</v>
      </c>
      <c r="F1166" s="380">
        <v>51.500000000000007</v>
      </c>
      <c r="G1166" s="380">
        <v>1805.6904000000002</v>
      </c>
      <c r="H1166" s="380">
        <v>1806</v>
      </c>
      <c r="I1166" s="380">
        <v>0</v>
      </c>
    </row>
    <row r="1167" spans="1:9" x14ac:dyDescent="0.25">
      <c r="A1167">
        <v>20040007</v>
      </c>
      <c r="B1167" t="s">
        <v>4</v>
      </c>
      <c r="C1167" t="s">
        <v>15166</v>
      </c>
      <c r="D1167" t="s">
        <v>15204</v>
      </c>
      <c r="E1167" t="s">
        <v>1370</v>
      </c>
      <c r="F1167" s="380">
        <v>10.52</v>
      </c>
      <c r="G1167" s="380">
        <v>476.14499999999998</v>
      </c>
      <c r="H1167" s="380">
        <v>476</v>
      </c>
      <c r="I1167" s="380">
        <v>0</v>
      </c>
    </row>
    <row r="1168" spans="1:9" x14ac:dyDescent="0.25">
      <c r="A1168">
        <v>20040007</v>
      </c>
      <c r="B1168" t="s">
        <v>28</v>
      </c>
      <c r="C1168" t="s">
        <v>7133</v>
      </c>
      <c r="D1168" t="s">
        <v>15982</v>
      </c>
      <c r="E1168" t="s">
        <v>275</v>
      </c>
      <c r="F1168" s="380">
        <v>19.14</v>
      </c>
      <c r="G1168" s="380">
        <v>1141.6066000000001</v>
      </c>
      <c r="H1168" s="380">
        <v>1142</v>
      </c>
      <c r="I1168" s="380">
        <v>0</v>
      </c>
    </row>
    <row r="1169" spans="1:9" x14ac:dyDescent="0.25">
      <c r="A1169">
        <v>20040007</v>
      </c>
      <c r="B1169" t="s">
        <v>37</v>
      </c>
      <c r="C1169" t="s">
        <v>8778</v>
      </c>
      <c r="D1169" t="s">
        <v>15983</v>
      </c>
      <c r="E1169" t="s">
        <v>275</v>
      </c>
      <c r="F1169" s="380">
        <v>23.65</v>
      </c>
      <c r="G1169" s="380">
        <v>1031.7547999999999</v>
      </c>
      <c r="H1169" s="380">
        <v>1032</v>
      </c>
      <c r="I1169" s="380">
        <v>0</v>
      </c>
    </row>
    <row r="1170" spans="1:9" x14ac:dyDescent="0.25">
      <c r="A1170">
        <v>20040007</v>
      </c>
      <c r="B1170" t="s">
        <v>38</v>
      </c>
      <c r="C1170" t="s">
        <v>13065</v>
      </c>
      <c r="D1170" t="s">
        <v>15984</v>
      </c>
      <c r="E1170" t="s">
        <v>7961</v>
      </c>
      <c r="F1170" s="380">
        <v>7.0600000000000005</v>
      </c>
      <c r="G1170" s="380">
        <v>533.37199999999996</v>
      </c>
      <c r="H1170" s="380">
        <v>533</v>
      </c>
      <c r="I1170" s="380">
        <v>0</v>
      </c>
    </row>
    <row r="1171" spans="1:9" x14ac:dyDescent="0.25">
      <c r="A1171">
        <v>20040007</v>
      </c>
      <c r="B1171" t="s">
        <v>29</v>
      </c>
      <c r="C1171" t="s">
        <v>15970</v>
      </c>
      <c r="D1171" t="s">
        <v>15985</v>
      </c>
      <c r="E1171" t="s">
        <v>4438</v>
      </c>
      <c r="F1171" s="380">
        <v>29.83</v>
      </c>
      <c r="G1171" s="380">
        <v>1371.3838999999998</v>
      </c>
      <c r="H1171" s="380">
        <v>1371</v>
      </c>
      <c r="I1171" s="380">
        <v>0</v>
      </c>
    </row>
    <row r="1172" spans="1:9" x14ac:dyDescent="0.25">
      <c r="A1172">
        <v>20040007</v>
      </c>
      <c r="B1172" t="s">
        <v>5</v>
      </c>
      <c r="C1172" t="s">
        <v>7287</v>
      </c>
      <c r="D1172" t="s">
        <v>16240</v>
      </c>
      <c r="E1172" t="s">
        <v>4438</v>
      </c>
      <c r="F1172" s="380">
        <v>28.230000000000004</v>
      </c>
      <c r="G1172" s="380">
        <v>2219.1723000000002</v>
      </c>
      <c r="H1172" s="380">
        <v>2219</v>
      </c>
      <c r="I1172" s="380">
        <v>0</v>
      </c>
    </row>
    <row r="1173" spans="1:9" x14ac:dyDescent="0.25">
      <c r="A1173">
        <v>20040007</v>
      </c>
      <c r="B1173" t="s">
        <v>39</v>
      </c>
      <c r="C1173" t="s">
        <v>16216</v>
      </c>
      <c r="D1173" t="s">
        <v>16241</v>
      </c>
      <c r="E1173" t="s">
        <v>4438</v>
      </c>
      <c r="F1173" s="380">
        <v>65.23</v>
      </c>
      <c r="G1173" s="380">
        <v>3134.7752</v>
      </c>
      <c r="H1173" s="380">
        <v>3135</v>
      </c>
      <c r="I1173" s="380">
        <v>0</v>
      </c>
    </row>
    <row r="1174" spans="1:9" x14ac:dyDescent="0.25">
      <c r="A1174">
        <v>20040007</v>
      </c>
      <c r="B1174" t="s">
        <v>6</v>
      </c>
      <c r="C1174" t="s">
        <v>741</v>
      </c>
      <c r="D1174" t="s">
        <v>16242</v>
      </c>
      <c r="E1174" t="s">
        <v>1691</v>
      </c>
      <c r="F1174" s="380">
        <v>26.060000000000002</v>
      </c>
      <c r="G1174" s="380">
        <v>1190.3350999999998</v>
      </c>
      <c r="H1174" s="380">
        <v>1184</v>
      </c>
      <c r="I1174" s="380">
        <v>6</v>
      </c>
    </row>
    <row r="1175" spans="1:9" x14ac:dyDescent="0.25">
      <c r="A1175" t="s">
        <v>16488</v>
      </c>
      <c r="F1175" s="380">
        <v>817.90000000000009</v>
      </c>
      <c r="G1175" s="380">
        <v>36398.945499999987</v>
      </c>
      <c r="H1175" s="380">
        <v>36294</v>
      </c>
      <c r="I1175" s="380">
        <v>106</v>
      </c>
    </row>
    <row r="1176" spans="1:9" x14ac:dyDescent="0.25">
      <c r="A1176">
        <v>20070019</v>
      </c>
      <c r="B1176" t="s">
        <v>17</v>
      </c>
      <c r="C1176" t="s">
        <v>7424</v>
      </c>
      <c r="D1176" t="s">
        <v>11264</v>
      </c>
      <c r="E1176" t="s">
        <v>1370</v>
      </c>
      <c r="F1176" s="380">
        <v>325</v>
      </c>
      <c r="G1176" s="380">
        <v>13406.25</v>
      </c>
      <c r="H1176" s="380">
        <v>13406</v>
      </c>
      <c r="I1176" s="380">
        <v>0</v>
      </c>
    </row>
    <row r="1177" spans="1:9" x14ac:dyDescent="0.25">
      <c r="A1177">
        <v>20070019</v>
      </c>
      <c r="B1177" t="s">
        <v>0</v>
      </c>
      <c r="C1177" t="s">
        <v>11247</v>
      </c>
      <c r="D1177" t="s">
        <v>11265</v>
      </c>
      <c r="E1177" t="s">
        <v>1370</v>
      </c>
      <c r="F1177" s="380">
        <v>16.350000000000001</v>
      </c>
      <c r="G1177" s="380">
        <v>577.23900000000003</v>
      </c>
      <c r="H1177" s="380">
        <v>577</v>
      </c>
      <c r="I1177" s="380">
        <v>0</v>
      </c>
    </row>
    <row r="1178" spans="1:9" x14ac:dyDescent="0.25">
      <c r="A1178">
        <v>20070019</v>
      </c>
      <c r="B1178" t="s">
        <v>1</v>
      </c>
      <c r="C1178" t="s">
        <v>11248</v>
      </c>
      <c r="D1178" t="s">
        <v>11266</v>
      </c>
      <c r="E1178" t="s">
        <v>1370</v>
      </c>
      <c r="F1178" s="380">
        <v>2</v>
      </c>
      <c r="G1178" s="380">
        <v>67.64</v>
      </c>
      <c r="H1178" s="380">
        <v>68</v>
      </c>
      <c r="I1178" s="380">
        <v>0</v>
      </c>
    </row>
    <row r="1179" spans="1:9" x14ac:dyDescent="0.25">
      <c r="A1179">
        <v>20070019</v>
      </c>
      <c r="B1179" t="s">
        <v>18</v>
      </c>
      <c r="C1179" t="s">
        <v>7574</v>
      </c>
      <c r="D1179" t="s">
        <v>11267</v>
      </c>
      <c r="E1179" t="s">
        <v>1370</v>
      </c>
      <c r="F1179" s="380">
        <v>5.42</v>
      </c>
      <c r="G1179" s="380">
        <v>188.10139999999998</v>
      </c>
      <c r="H1179" s="380">
        <v>188</v>
      </c>
      <c r="I1179" s="380">
        <v>0</v>
      </c>
    </row>
    <row r="1180" spans="1:9" x14ac:dyDescent="0.25">
      <c r="A1180">
        <v>20070019</v>
      </c>
      <c r="B1180" t="s">
        <v>19</v>
      </c>
      <c r="C1180" t="s">
        <v>11332</v>
      </c>
      <c r="D1180" t="s">
        <v>11364</v>
      </c>
      <c r="E1180" t="s">
        <v>7573</v>
      </c>
      <c r="F1180" s="380">
        <v>3.92</v>
      </c>
      <c r="G1180" s="380">
        <v>132.5744</v>
      </c>
      <c r="H1180" s="380">
        <v>133</v>
      </c>
      <c r="I1180" s="380">
        <v>0</v>
      </c>
    </row>
    <row r="1181" spans="1:9" x14ac:dyDescent="0.25">
      <c r="A1181">
        <v>20070019</v>
      </c>
      <c r="B1181" t="s">
        <v>36</v>
      </c>
      <c r="C1181" t="s">
        <v>10411</v>
      </c>
      <c r="D1181" t="s">
        <v>11366</v>
      </c>
      <c r="E1181" t="s">
        <v>11380</v>
      </c>
      <c r="F1181" s="380">
        <v>5.1899999999999995</v>
      </c>
      <c r="G1181" s="380">
        <v>207.10500000000002</v>
      </c>
      <c r="H1181" s="380">
        <v>207</v>
      </c>
      <c r="I1181" s="380">
        <v>0</v>
      </c>
    </row>
    <row r="1182" spans="1:9" x14ac:dyDescent="0.25">
      <c r="A1182">
        <v>20070019</v>
      </c>
      <c r="B1182" t="s">
        <v>21</v>
      </c>
      <c r="C1182" t="s">
        <v>12052</v>
      </c>
      <c r="D1182" t="s">
        <v>12101</v>
      </c>
      <c r="E1182" t="s">
        <v>1691</v>
      </c>
      <c r="F1182" s="380">
        <v>4.63</v>
      </c>
      <c r="G1182" s="380">
        <v>175.58620000000002</v>
      </c>
      <c r="H1182" s="380">
        <v>176</v>
      </c>
      <c r="I1182" s="380">
        <v>0</v>
      </c>
    </row>
    <row r="1183" spans="1:9" x14ac:dyDescent="0.25">
      <c r="A1183">
        <v>20070019</v>
      </c>
      <c r="B1183" t="s">
        <v>2</v>
      </c>
      <c r="C1183" t="s">
        <v>14050</v>
      </c>
      <c r="D1183" t="s">
        <v>14089</v>
      </c>
      <c r="E1183" t="s">
        <v>1370</v>
      </c>
      <c r="F1183" s="380">
        <v>9.65</v>
      </c>
      <c r="G1183" s="380">
        <v>361.58410000000003</v>
      </c>
      <c r="H1183" s="380">
        <v>362</v>
      </c>
      <c r="I1183" s="380">
        <v>0</v>
      </c>
    </row>
    <row r="1184" spans="1:9" x14ac:dyDescent="0.25">
      <c r="A1184" t="s">
        <v>16489</v>
      </c>
      <c r="F1184" s="380">
        <v>372.16</v>
      </c>
      <c r="G1184" s="380">
        <v>15116.080099999997</v>
      </c>
      <c r="H1184" s="380">
        <v>15117</v>
      </c>
      <c r="I1184" s="380">
        <v>0</v>
      </c>
    </row>
    <row r="1185" spans="1:9" x14ac:dyDescent="0.25">
      <c r="A1185">
        <v>20020021</v>
      </c>
      <c r="B1185" t="s">
        <v>0</v>
      </c>
      <c r="C1185" t="s">
        <v>11774</v>
      </c>
      <c r="D1185" t="s">
        <v>11813</v>
      </c>
      <c r="E1185" t="s">
        <v>1380</v>
      </c>
      <c r="F1185" s="380">
        <v>4.9400000000000004</v>
      </c>
      <c r="G1185" s="380">
        <v>169.9796</v>
      </c>
      <c r="H1185" s="380">
        <v>170</v>
      </c>
      <c r="I1185" s="380">
        <v>0</v>
      </c>
    </row>
    <row r="1186" spans="1:9" x14ac:dyDescent="0.25">
      <c r="A1186">
        <v>20020021</v>
      </c>
      <c r="B1186" t="s">
        <v>1</v>
      </c>
      <c r="C1186" t="s">
        <v>5754</v>
      </c>
      <c r="D1186" t="s">
        <v>11683</v>
      </c>
      <c r="E1186" t="s">
        <v>1284</v>
      </c>
      <c r="F1186" s="380">
        <v>15.389999999999999</v>
      </c>
      <c r="G1186" s="380">
        <v>604.0293999999999</v>
      </c>
      <c r="H1186" s="380">
        <v>604</v>
      </c>
      <c r="I1186" s="380">
        <v>0</v>
      </c>
    </row>
    <row r="1187" spans="1:9" x14ac:dyDescent="0.25">
      <c r="A1187">
        <v>20020021</v>
      </c>
      <c r="B1187" t="s">
        <v>18</v>
      </c>
      <c r="C1187" t="s">
        <v>11473</v>
      </c>
      <c r="D1187" t="s">
        <v>11519</v>
      </c>
      <c r="E1187" t="s">
        <v>1284</v>
      </c>
      <c r="F1187" s="380">
        <v>16.790000000000003</v>
      </c>
      <c r="G1187" s="380">
        <v>713.54370000000006</v>
      </c>
      <c r="H1187" s="380">
        <v>714</v>
      </c>
      <c r="I1187" s="380">
        <v>0</v>
      </c>
    </row>
    <row r="1188" spans="1:9" x14ac:dyDescent="0.25">
      <c r="A1188">
        <v>20020021</v>
      </c>
      <c r="B1188" t="s">
        <v>19</v>
      </c>
      <c r="C1188" t="s">
        <v>11474</v>
      </c>
      <c r="D1188" t="s">
        <v>11520</v>
      </c>
      <c r="E1188" t="s">
        <v>1380</v>
      </c>
      <c r="F1188" s="380">
        <v>23.85</v>
      </c>
      <c r="G1188" s="380">
        <v>1028.5056</v>
      </c>
      <c r="H1188" s="380">
        <v>1029</v>
      </c>
      <c r="I1188" s="380">
        <v>0</v>
      </c>
    </row>
    <row r="1189" spans="1:9" x14ac:dyDescent="0.25">
      <c r="A1189">
        <v>20020021</v>
      </c>
      <c r="B1189" t="s">
        <v>41</v>
      </c>
      <c r="C1189" t="s">
        <v>864</v>
      </c>
      <c r="D1189" t="s">
        <v>11684</v>
      </c>
      <c r="E1189" t="s">
        <v>1380</v>
      </c>
      <c r="F1189" s="380">
        <v>17.32</v>
      </c>
      <c r="G1189" s="380">
        <v>1186.3839</v>
      </c>
      <c r="H1189" s="380">
        <v>1186</v>
      </c>
      <c r="I1189" s="380">
        <v>0</v>
      </c>
    </row>
    <row r="1190" spans="1:9" x14ac:dyDescent="0.25">
      <c r="A1190">
        <v>20020021</v>
      </c>
      <c r="B1190" t="s">
        <v>36</v>
      </c>
      <c r="C1190" t="s">
        <v>6353</v>
      </c>
      <c r="D1190" t="s">
        <v>11685</v>
      </c>
      <c r="E1190" t="s">
        <v>1380</v>
      </c>
      <c r="F1190" s="380">
        <v>19.18</v>
      </c>
      <c r="G1190" s="380">
        <v>668.33180000000004</v>
      </c>
      <c r="H1190" s="380">
        <v>668</v>
      </c>
      <c r="I1190" s="380">
        <v>0</v>
      </c>
    </row>
    <row r="1191" spans="1:9" x14ac:dyDescent="0.25">
      <c r="A1191">
        <v>20020021</v>
      </c>
      <c r="B1191" t="s">
        <v>27</v>
      </c>
      <c r="C1191" t="s">
        <v>12396</v>
      </c>
      <c r="D1191" t="s">
        <v>12427</v>
      </c>
      <c r="E1191" t="s">
        <v>4438</v>
      </c>
      <c r="F1191" s="380">
        <v>21.38</v>
      </c>
      <c r="G1191" s="380">
        <v>931.97370000000001</v>
      </c>
      <c r="H1191" s="380">
        <v>932</v>
      </c>
      <c r="I1191" s="380">
        <v>0</v>
      </c>
    </row>
    <row r="1192" spans="1:9" x14ac:dyDescent="0.25">
      <c r="A1192">
        <v>20020021</v>
      </c>
      <c r="B1192" t="s">
        <v>2</v>
      </c>
      <c r="C1192" t="s">
        <v>8580</v>
      </c>
      <c r="D1192" t="s">
        <v>12551</v>
      </c>
      <c r="E1192" t="s">
        <v>5502</v>
      </c>
      <c r="F1192" s="380">
        <v>30.19</v>
      </c>
      <c r="G1192" s="380">
        <v>2229.7786000000001</v>
      </c>
      <c r="H1192" s="380">
        <v>2230</v>
      </c>
      <c r="I1192" s="380">
        <v>0</v>
      </c>
    </row>
    <row r="1193" spans="1:9" x14ac:dyDescent="0.25">
      <c r="A1193">
        <v>20020021</v>
      </c>
      <c r="B1193" t="s">
        <v>3</v>
      </c>
      <c r="C1193" t="s">
        <v>12526</v>
      </c>
      <c r="D1193" t="s">
        <v>12552</v>
      </c>
      <c r="E1193" t="s">
        <v>1380</v>
      </c>
      <c r="F1193" s="380">
        <v>12.099999999999998</v>
      </c>
      <c r="G1193" s="380">
        <v>538.81700000000001</v>
      </c>
      <c r="H1193" s="380">
        <v>539</v>
      </c>
      <c r="I1193" s="380">
        <v>0</v>
      </c>
    </row>
    <row r="1194" spans="1:9" x14ac:dyDescent="0.25">
      <c r="A1194">
        <v>20020021</v>
      </c>
      <c r="B1194" t="s">
        <v>28</v>
      </c>
      <c r="C1194" t="s">
        <v>13074</v>
      </c>
      <c r="D1194" t="s">
        <v>13095</v>
      </c>
      <c r="E1194" t="s">
        <v>1380</v>
      </c>
      <c r="F1194" s="380">
        <v>33.39</v>
      </c>
      <c r="G1194" s="380">
        <v>1166.4011</v>
      </c>
      <c r="H1194" s="380">
        <v>1166</v>
      </c>
      <c r="I1194" s="380">
        <v>0</v>
      </c>
    </row>
    <row r="1195" spans="1:9" x14ac:dyDescent="0.25">
      <c r="A1195">
        <v>20020021</v>
      </c>
      <c r="B1195" t="s">
        <v>29</v>
      </c>
      <c r="C1195" t="s">
        <v>455</v>
      </c>
      <c r="D1195" t="s">
        <v>14080</v>
      </c>
      <c r="E1195" t="s">
        <v>14103</v>
      </c>
      <c r="F1195" s="380">
        <v>55.8</v>
      </c>
      <c r="G1195" s="380">
        <v>2460.4618000000005</v>
      </c>
      <c r="H1195" s="380">
        <v>2460</v>
      </c>
      <c r="I1195" s="380">
        <v>0</v>
      </c>
    </row>
    <row r="1196" spans="1:9" x14ac:dyDescent="0.25">
      <c r="A1196">
        <v>20020021</v>
      </c>
      <c r="B1196" t="s">
        <v>5</v>
      </c>
      <c r="C1196" t="s">
        <v>7044</v>
      </c>
      <c r="D1196" t="s">
        <v>14333</v>
      </c>
      <c r="E1196" t="s">
        <v>1380</v>
      </c>
      <c r="F1196" s="380">
        <v>15.649999999999999</v>
      </c>
      <c r="G1196" s="380">
        <v>716.60380000000009</v>
      </c>
      <c r="H1196" s="380">
        <v>717</v>
      </c>
      <c r="I1196" s="380">
        <v>0</v>
      </c>
    </row>
    <row r="1197" spans="1:9" x14ac:dyDescent="0.25">
      <c r="A1197">
        <v>20020021</v>
      </c>
      <c r="B1197" t="s">
        <v>6</v>
      </c>
      <c r="C1197" t="s">
        <v>14718</v>
      </c>
      <c r="D1197" t="s">
        <v>14739</v>
      </c>
      <c r="E1197" t="s">
        <v>14760</v>
      </c>
      <c r="F1197" s="380">
        <v>39.69</v>
      </c>
      <c r="G1197" s="380">
        <v>1629.5543</v>
      </c>
      <c r="H1197" s="380">
        <v>1630</v>
      </c>
      <c r="I1197" s="380">
        <v>0</v>
      </c>
    </row>
    <row r="1198" spans="1:9" x14ac:dyDescent="0.25">
      <c r="A1198">
        <v>20020021</v>
      </c>
      <c r="B1198" t="s">
        <v>31</v>
      </c>
      <c r="C1198" t="s">
        <v>15713</v>
      </c>
      <c r="D1198" t="s">
        <v>15728</v>
      </c>
      <c r="E1198" t="s">
        <v>1284</v>
      </c>
      <c r="F1198" s="380">
        <v>11.77</v>
      </c>
      <c r="G1198" s="380">
        <v>472.15699999999998</v>
      </c>
      <c r="H1198" s="380">
        <v>472</v>
      </c>
      <c r="I1198" s="380">
        <v>0</v>
      </c>
    </row>
    <row r="1199" spans="1:9" x14ac:dyDescent="0.25">
      <c r="A1199">
        <v>20020021</v>
      </c>
      <c r="B1199" t="s">
        <v>7</v>
      </c>
      <c r="C1199" t="s">
        <v>6621</v>
      </c>
      <c r="D1199" t="s">
        <v>15784</v>
      </c>
      <c r="E1199" t="s">
        <v>5502</v>
      </c>
      <c r="F1199" s="380">
        <v>6.58</v>
      </c>
      <c r="G1199" s="380">
        <v>270.18510000000003</v>
      </c>
      <c r="H1199" s="380">
        <v>270</v>
      </c>
      <c r="I1199" s="380">
        <v>0</v>
      </c>
    </row>
    <row r="1200" spans="1:9" x14ac:dyDescent="0.25">
      <c r="A1200">
        <v>20020021</v>
      </c>
      <c r="B1200" t="s">
        <v>422</v>
      </c>
      <c r="C1200" t="s">
        <v>15914</v>
      </c>
      <c r="D1200" t="s">
        <v>15926</v>
      </c>
      <c r="E1200" t="s">
        <v>1284</v>
      </c>
      <c r="F1200" s="380">
        <v>19.39</v>
      </c>
      <c r="G1200" s="380">
        <v>638.83750000000009</v>
      </c>
      <c r="H1200" s="380">
        <v>639</v>
      </c>
      <c r="I1200" s="380">
        <v>0</v>
      </c>
    </row>
    <row r="1201" spans="1:9" x14ac:dyDescent="0.25">
      <c r="A1201">
        <v>20020021</v>
      </c>
      <c r="B1201" t="s">
        <v>8</v>
      </c>
      <c r="C1201" t="s">
        <v>15915</v>
      </c>
      <c r="D1201" t="s">
        <v>15927</v>
      </c>
      <c r="E1201" t="s">
        <v>4438</v>
      </c>
      <c r="F1201" s="380">
        <v>8.65</v>
      </c>
      <c r="G1201" s="380">
        <v>276.21080000000001</v>
      </c>
      <c r="H1201" s="380">
        <v>276</v>
      </c>
      <c r="I1201" s="380">
        <v>0</v>
      </c>
    </row>
    <row r="1202" spans="1:9" x14ac:dyDescent="0.25">
      <c r="A1202">
        <v>20020021</v>
      </c>
      <c r="B1202" t="s">
        <v>32</v>
      </c>
      <c r="C1202" t="s">
        <v>9046</v>
      </c>
      <c r="D1202" t="s">
        <v>16096</v>
      </c>
      <c r="E1202" t="s">
        <v>1380</v>
      </c>
      <c r="F1202" s="380">
        <v>28.81</v>
      </c>
      <c r="G1202" s="380">
        <v>1135.8088000000002</v>
      </c>
      <c r="H1202" s="380">
        <v>1136</v>
      </c>
      <c r="I1202" s="380">
        <v>0</v>
      </c>
    </row>
    <row r="1203" spans="1:9" x14ac:dyDescent="0.25">
      <c r="A1203">
        <v>20020021</v>
      </c>
      <c r="B1203" t="s">
        <v>33</v>
      </c>
      <c r="C1203" t="s">
        <v>16149</v>
      </c>
      <c r="D1203" t="s">
        <v>16166</v>
      </c>
      <c r="E1203" t="s">
        <v>1380</v>
      </c>
      <c r="F1203" s="380">
        <v>13.529999999999998</v>
      </c>
      <c r="G1203" s="380">
        <v>468.17639999999994</v>
      </c>
      <c r="H1203" s="380">
        <v>468</v>
      </c>
      <c r="I1203" s="380">
        <v>0</v>
      </c>
    </row>
    <row r="1204" spans="1:9" x14ac:dyDescent="0.25">
      <c r="A1204">
        <v>20020021</v>
      </c>
      <c r="B1204" t="s">
        <v>9</v>
      </c>
      <c r="C1204">
        <v>0</v>
      </c>
      <c r="D1204">
        <v>0</v>
      </c>
      <c r="E1204">
        <v>0</v>
      </c>
      <c r="F1204" s="380">
        <v>1.01</v>
      </c>
      <c r="G1204" s="380">
        <v>32.229100000000003</v>
      </c>
      <c r="H1204" s="380">
        <v>32</v>
      </c>
      <c r="I1204" s="380">
        <v>0</v>
      </c>
    </row>
    <row r="1205" spans="1:9" x14ac:dyDescent="0.25">
      <c r="A1205" t="s">
        <v>16490</v>
      </c>
      <c r="F1205" s="380">
        <v>395.40999999999985</v>
      </c>
      <c r="G1205" s="380">
        <v>17337.969000000001</v>
      </c>
      <c r="H1205" s="380">
        <v>17338</v>
      </c>
      <c r="I1205" s="380">
        <v>0</v>
      </c>
    </row>
    <row r="1206" spans="1:9" x14ac:dyDescent="0.25">
      <c r="A1206">
        <v>20070020</v>
      </c>
      <c r="B1206" t="s">
        <v>17</v>
      </c>
      <c r="C1206" t="s">
        <v>10673</v>
      </c>
      <c r="D1206" t="s">
        <v>11542</v>
      </c>
      <c r="E1206" t="s">
        <v>1048</v>
      </c>
      <c r="F1206" s="380">
        <v>128.94</v>
      </c>
      <c r="G1206" s="380">
        <v>5750.5891999999994</v>
      </c>
      <c r="H1206" s="380">
        <v>4977</v>
      </c>
      <c r="I1206" s="380">
        <v>773.18000000000757</v>
      </c>
    </row>
    <row r="1207" spans="1:9" x14ac:dyDescent="0.25">
      <c r="A1207">
        <v>20070020</v>
      </c>
      <c r="B1207" t="s">
        <v>18</v>
      </c>
      <c r="C1207" t="s">
        <v>14226</v>
      </c>
      <c r="D1207" t="s">
        <v>14243</v>
      </c>
      <c r="E1207" t="s">
        <v>7370</v>
      </c>
      <c r="F1207" s="380">
        <v>932.17</v>
      </c>
      <c r="G1207" s="380">
        <v>36747.743399999999</v>
      </c>
      <c r="H1207" s="380">
        <v>36748</v>
      </c>
      <c r="I1207" s="380">
        <v>0</v>
      </c>
    </row>
    <row r="1208" spans="1:9" x14ac:dyDescent="0.25">
      <c r="A1208">
        <v>20070020</v>
      </c>
      <c r="B1208" t="s">
        <v>36</v>
      </c>
      <c r="C1208" t="s">
        <v>14378</v>
      </c>
      <c r="D1208" t="s">
        <v>15387</v>
      </c>
      <c r="E1208" t="s">
        <v>776</v>
      </c>
      <c r="F1208" s="380">
        <v>3.33</v>
      </c>
      <c r="G1208" s="380">
        <v>270.8904</v>
      </c>
      <c r="H1208" s="380">
        <v>271</v>
      </c>
      <c r="I1208" s="380">
        <v>0</v>
      </c>
    </row>
    <row r="1209" spans="1:9" x14ac:dyDescent="0.25">
      <c r="A1209">
        <v>20070020</v>
      </c>
      <c r="B1209" t="s">
        <v>21</v>
      </c>
      <c r="C1209" t="s">
        <v>15174</v>
      </c>
      <c r="D1209" t="s">
        <v>15216</v>
      </c>
      <c r="E1209" t="s">
        <v>15229</v>
      </c>
      <c r="F1209" s="380">
        <v>27.21</v>
      </c>
      <c r="G1209" s="380">
        <v>1161.7003</v>
      </c>
      <c r="H1209" s="380">
        <v>1162</v>
      </c>
      <c r="I1209" s="380">
        <v>0</v>
      </c>
    </row>
    <row r="1210" spans="1:9" x14ac:dyDescent="0.25">
      <c r="A1210" t="s">
        <v>16491</v>
      </c>
      <c r="F1210" s="380">
        <v>1091.6499999999999</v>
      </c>
      <c r="G1210" s="380">
        <v>43930.923299999995</v>
      </c>
      <c r="H1210" s="380">
        <v>43158</v>
      </c>
      <c r="I1210" s="380">
        <v>773.18000000000757</v>
      </c>
    </row>
    <row r="1211" spans="1:9" x14ac:dyDescent="0.25">
      <c r="A1211">
        <v>20090012</v>
      </c>
      <c r="B1211" t="s">
        <v>0</v>
      </c>
      <c r="C1211" t="s">
        <v>11950</v>
      </c>
      <c r="D1211" t="s">
        <v>11978</v>
      </c>
      <c r="E1211" t="s">
        <v>1370</v>
      </c>
      <c r="F1211" s="380">
        <v>48.010000000000005</v>
      </c>
      <c r="G1211" s="380">
        <v>2130.4732000000004</v>
      </c>
      <c r="H1211" s="380">
        <v>2130</v>
      </c>
      <c r="I1211" s="380">
        <v>0</v>
      </c>
    </row>
    <row r="1212" spans="1:9" x14ac:dyDescent="0.25">
      <c r="A1212">
        <v>20090012</v>
      </c>
      <c r="B1212" t="s">
        <v>20</v>
      </c>
      <c r="C1212" t="s">
        <v>8624</v>
      </c>
      <c r="D1212" t="s">
        <v>13872</v>
      </c>
      <c r="E1212" t="s">
        <v>275</v>
      </c>
      <c r="F1212" s="380">
        <v>1.71</v>
      </c>
      <c r="G1212" s="380">
        <v>75.616199999999992</v>
      </c>
      <c r="H1212" s="380">
        <v>76</v>
      </c>
      <c r="I1212" s="380">
        <v>0</v>
      </c>
    </row>
    <row r="1213" spans="1:9" x14ac:dyDescent="0.25">
      <c r="A1213">
        <v>20090012</v>
      </c>
      <c r="B1213" t="s">
        <v>41</v>
      </c>
      <c r="C1213" t="s">
        <v>13855</v>
      </c>
      <c r="D1213" t="s">
        <v>13873</v>
      </c>
      <c r="E1213" t="s">
        <v>1370</v>
      </c>
      <c r="F1213" s="380">
        <v>117.61</v>
      </c>
      <c r="G1213" s="380">
        <v>5381.0115000000005</v>
      </c>
      <c r="H1213" s="380">
        <v>5381</v>
      </c>
      <c r="I1213" s="380">
        <v>0</v>
      </c>
    </row>
    <row r="1214" spans="1:9" x14ac:dyDescent="0.25">
      <c r="A1214">
        <v>20090012</v>
      </c>
      <c r="B1214" t="s">
        <v>21</v>
      </c>
      <c r="C1214" t="s">
        <v>15775</v>
      </c>
      <c r="D1214" t="s">
        <v>15799</v>
      </c>
      <c r="E1214" t="s">
        <v>4690</v>
      </c>
      <c r="F1214" s="380">
        <v>1.91</v>
      </c>
      <c r="G1214" s="380">
        <v>78.3673</v>
      </c>
      <c r="H1214" s="380">
        <v>78</v>
      </c>
      <c r="I1214" s="380">
        <v>0</v>
      </c>
    </row>
    <row r="1215" spans="1:9" x14ac:dyDescent="0.25">
      <c r="A1215" t="s">
        <v>16492</v>
      </c>
      <c r="F1215" s="380">
        <v>169.24</v>
      </c>
      <c r="G1215" s="380">
        <v>7665.4682000000012</v>
      </c>
      <c r="H1215" s="380">
        <v>7665</v>
      </c>
      <c r="I1215" s="380">
        <v>0</v>
      </c>
    </row>
    <row r="1216" spans="1:9" x14ac:dyDescent="0.25">
      <c r="A1216">
        <v>20090013</v>
      </c>
      <c r="B1216" t="s">
        <v>17</v>
      </c>
      <c r="C1216" t="s">
        <v>11503</v>
      </c>
      <c r="D1216" t="s">
        <v>11559</v>
      </c>
      <c r="E1216" t="s">
        <v>275</v>
      </c>
      <c r="F1216" s="380">
        <v>514.71999999999991</v>
      </c>
      <c r="G1216" s="380">
        <v>21163.855</v>
      </c>
      <c r="H1216" s="380">
        <v>20485</v>
      </c>
      <c r="I1216" s="380">
        <v>678.43000000000029</v>
      </c>
    </row>
    <row r="1217" spans="1:9" x14ac:dyDescent="0.25">
      <c r="A1217">
        <v>20090013</v>
      </c>
      <c r="B1217" t="s">
        <v>18</v>
      </c>
      <c r="C1217" t="s">
        <v>12761</v>
      </c>
      <c r="D1217" t="s">
        <v>12816</v>
      </c>
      <c r="E1217" t="s">
        <v>275</v>
      </c>
      <c r="F1217" s="380">
        <v>21.060000000000002</v>
      </c>
      <c r="G1217" s="380">
        <v>804.31400000000008</v>
      </c>
      <c r="H1217" s="380">
        <v>804</v>
      </c>
      <c r="I1217" s="380">
        <v>0</v>
      </c>
    </row>
    <row r="1218" spans="1:9" x14ac:dyDescent="0.25">
      <c r="A1218">
        <v>20090013</v>
      </c>
      <c r="B1218" t="s">
        <v>36</v>
      </c>
      <c r="C1218" t="s">
        <v>9826</v>
      </c>
      <c r="D1218" t="s">
        <v>13816</v>
      </c>
      <c r="E1218" t="s">
        <v>275</v>
      </c>
      <c r="F1218" s="380">
        <v>62.32</v>
      </c>
      <c r="G1218" s="380">
        <v>2579.9706000000001</v>
      </c>
      <c r="H1218" s="380">
        <v>2580</v>
      </c>
      <c r="I1218" s="380">
        <v>0</v>
      </c>
    </row>
    <row r="1219" spans="1:9" x14ac:dyDescent="0.25">
      <c r="A1219">
        <v>20090013</v>
      </c>
      <c r="B1219" t="s">
        <v>21</v>
      </c>
      <c r="C1219" t="s">
        <v>13802</v>
      </c>
      <c r="D1219" t="s">
        <v>13817</v>
      </c>
      <c r="E1219" t="s">
        <v>275</v>
      </c>
      <c r="F1219" s="380">
        <v>20.259999999999998</v>
      </c>
      <c r="G1219" s="380">
        <v>809.34299999999985</v>
      </c>
      <c r="H1219" s="380">
        <v>809</v>
      </c>
      <c r="I1219" s="380">
        <v>0</v>
      </c>
    </row>
    <row r="1220" spans="1:9" x14ac:dyDescent="0.25">
      <c r="A1220">
        <v>20090013</v>
      </c>
      <c r="B1220" t="s">
        <v>22</v>
      </c>
      <c r="C1220" t="s">
        <v>14059</v>
      </c>
      <c r="D1220" t="s">
        <v>14101</v>
      </c>
      <c r="E1220" t="s">
        <v>275</v>
      </c>
      <c r="F1220" s="380">
        <v>26.02</v>
      </c>
      <c r="G1220" s="380">
        <v>1100.7167999999999</v>
      </c>
      <c r="H1220" s="380">
        <v>1101</v>
      </c>
      <c r="I1220" s="380">
        <v>0</v>
      </c>
    </row>
    <row r="1221" spans="1:9" x14ac:dyDescent="0.25">
      <c r="A1221">
        <v>20090013</v>
      </c>
      <c r="B1221" t="s">
        <v>40</v>
      </c>
      <c r="C1221" t="s">
        <v>14060</v>
      </c>
      <c r="D1221" t="s">
        <v>14102</v>
      </c>
      <c r="E1221" t="s">
        <v>275</v>
      </c>
      <c r="F1221" s="380">
        <v>28.86</v>
      </c>
      <c r="G1221" s="380">
        <v>1203.5170000000001</v>
      </c>
      <c r="H1221" s="380">
        <v>1204</v>
      </c>
      <c r="I1221" s="380">
        <v>0</v>
      </c>
    </row>
    <row r="1222" spans="1:9" x14ac:dyDescent="0.25">
      <c r="A1222">
        <v>20090013</v>
      </c>
      <c r="B1222" t="s">
        <v>23</v>
      </c>
      <c r="C1222" t="s">
        <v>14317</v>
      </c>
      <c r="D1222" t="s">
        <v>14360</v>
      </c>
      <c r="E1222" t="s">
        <v>275</v>
      </c>
      <c r="F1222" s="380">
        <v>30.080000000000002</v>
      </c>
      <c r="G1222" s="380">
        <v>1226.6565999999998</v>
      </c>
      <c r="H1222" s="380">
        <v>1227</v>
      </c>
      <c r="I1222" s="380">
        <v>0</v>
      </c>
    </row>
    <row r="1223" spans="1:9" x14ac:dyDescent="0.25">
      <c r="A1223">
        <v>20090013</v>
      </c>
      <c r="B1223" t="s">
        <v>24</v>
      </c>
      <c r="C1223" t="s">
        <v>15065</v>
      </c>
      <c r="D1223" t="s">
        <v>15096</v>
      </c>
      <c r="E1223" t="s">
        <v>4690</v>
      </c>
      <c r="F1223" s="380">
        <v>14.739999999999998</v>
      </c>
      <c r="G1223" s="380">
        <v>616.09900000000005</v>
      </c>
      <c r="H1223" s="380">
        <v>616</v>
      </c>
      <c r="I1223" s="380">
        <v>0</v>
      </c>
    </row>
    <row r="1224" spans="1:9" x14ac:dyDescent="0.25">
      <c r="A1224" t="s">
        <v>16493</v>
      </c>
      <c r="F1224" s="380">
        <v>718.06000000000006</v>
      </c>
      <c r="G1224" s="380">
        <v>29504.471999999994</v>
      </c>
      <c r="H1224" s="380">
        <v>28826</v>
      </c>
      <c r="I1224" s="380">
        <v>678.43000000000029</v>
      </c>
    </row>
    <row r="1225" spans="1:9" x14ac:dyDescent="0.25">
      <c r="A1225">
        <v>20090014</v>
      </c>
      <c r="B1225" t="s">
        <v>17</v>
      </c>
      <c r="C1225" t="s">
        <v>11504</v>
      </c>
      <c r="D1225" t="s">
        <v>11560</v>
      </c>
      <c r="E1225" t="s">
        <v>1370</v>
      </c>
      <c r="F1225" s="380">
        <v>31.79</v>
      </c>
      <c r="G1225" s="380">
        <v>1227.4982</v>
      </c>
      <c r="H1225" s="380">
        <v>1039</v>
      </c>
      <c r="I1225" s="380">
        <v>188</v>
      </c>
    </row>
    <row r="1226" spans="1:9" x14ac:dyDescent="0.25">
      <c r="A1226">
        <v>20090014</v>
      </c>
      <c r="B1226" t="s">
        <v>0</v>
      </c>
      <c r="C1226" t="s">
        <v>12068</v>
      </c>
      <c r="D1226" t="s">
        <v>12119</v>
      </c>
      <c r="E1226" t="s">
        <v>275</v>
      </c>
      <c r="F1226" s="380">
        <v>87.190000000000012</v>
      </c>
      <c r="G1226" s="380">
        <v>3623.2809000000002</v>
      </c>
      <c r="H1226" s="380">
        <v>3623</v>
      </c>
      <c r="I1226" s="380">
        <v>0</v>
      </c>
    </row>
    <row r="1227" spans="1:9" x14ac:dyDescent="0.25">
      <c r="A1227">
        <v>20090014</v>
      </c>
      <c r="B1227" t="s">
        <v>18</v>
      </c>
      <c r="C1227" t="s">
        <v>14823</v>
      </c>
      <c r="D1227" t="s">
        <v>14844</v>
      </c>
      <c r="E1227" t="s">
        <v>275</v>
      </c>
      <c r="F1227" s="380">
        <v>14.339999999999998</v>
      </c>
      <c r="G1227" s="380">
        <v>720.96360000000004</v>
      </c>
      <c r="H1227" s="380">
        <v>721</v>
      </c>
      <c r="I1227" s="380">
        <v>0</v>
      </c>
    </row>
    <row r="1228" spans="1:9" x14ac:dyDescent="0.25">
      <c r="A1228">
        <v>20090014</v>
      </c>
      <c r="B1228" t="s">
        <v>22</v>
      </c>
      <c r="C1228" t="s">
        <v>11497</v>
      </c>
      <c r="D1228" t="s">
        <v>12818</v>
      </c>
      <c r="E1228" t="s">
        <v>275</v>
      </c>
      <c r="F1228" s="380">
        <v>303.43</v>
      </c>
      <c r="G1228" s="380">
        <v>12100.8423</v>
      </c>
      <c r="H1228" s="380">
        <v>12101</v>
      </c>
      <c r="I1228" s="380">
        <v>0</v>
      </c>
    </row>
    <row r="1229" spans="1:9" x14ac:dyDescent="0.25">
      <c r="A1229">
        <v>20090014</v>
      </c>
      <c r="B1229" t="s">
        <v>40</v>
      </c>
      <c r="C1229" t="s">
        <v>12763</v>
      </c>
      <c r="D1229" t="s">
        <v>12819</v>
      </c>
      <c r="E1229" t="s">
        <v>275</v>
      </c>
      <c r="F1229" s="380">
        <v>39.479999999999997</v>
      </c>
      <c r="G1229" s="380">
        <v>1851.7511999999997</v>
      </c>
      <c r="H1229" s="380">
        <v>1852</v>
      </c>
      <c r="I1229" s="380">
        <v>0</v>
      </c>
    </row>
    <row r="1230" spans="1:9" x14ac:dyDescent="0.25">
      <c r="A1230">
        <v>20090014</v>
      </c>
      <c r="B1230" t="s">
        <v>25</v>
      </c>
      <c r="C1230" t="s">
        <v>8804</v>
      </c>
      <c r="D1230" t="s">
        <v>13205</v>
      </c>
      <c r="E1230" t="s">
        <v>1370</v>
      </c>
      <c r="F1230" s="380">
        <v>393.71000000000004</v>
      </c>
      <c r="G1230" s="380">
        <v>17060.694800000001</v>
      </c>
      <c r="H1230" s="380">
        <v>4361</v>
      </c>
      <c r="I1230" s="380">
        <v>0</v>
      </c>
    </row>
    <row r="1231" spans="1:9" x14ac:dyDescent="0.25">
      <c r="A1231">
        <v>20090014</v>
      </c>
      <c r="B1231" t="s">
        <v>26</v>
      </c>
      <c r="C1231" t="s">
        <v>13166</v>
      </c>
      <c r="D1231" t="s">
        <v>13206</v>
      </c>
      <c r="E1231" t="s">
        <v>275</v>
      </c>
      <c r="F1231" s="380">
        <v>16.68</v>
      </c>
      <c r="G1231" s="380">
        <v>785.58789999999999</v>
      </c>
      <c r="H1231" s="380">
        <v>786</v>
      </c>
      <c r="I1231" s="380">
        <v>0</v>
      </c>
    </row>
    <row r="1232" spans="1:9" x14ac:dyDescent="0.25">
      <c r="A1232">
        <v>20090014</v>
      </c>
      <c r="B1232" t="s">
        <v>27</v>
      </c>
      <c r="C1232" t="s">
        <v>13167</v>
      </c>
      <c r="D1232" t="s">
        <v>13207</v>
      </c>
      <c r="E1232" t="s">
        <v>275</v>
      </c>
      <c r="F1232" s="380">
        <v>18.809999999999999</v>
      </c>
      <c r="G1232" s="380">
        <v>999.13799999999992</v>
      </c>
      <c r="H1232" s="380">
        <v>999</v>
      </c>
      <c r="I1232" s="380">
        <v>0</v>
      </c>
    </row>
    <row r="1233" spans="1:9" x14ac:dyDescent="0.25">
      <c r="A1233">
        <v>20090014</v>
      </c>
      <c r="B1233" t="s">
        <v>2</v>
      </c>
      <c r="C1233" t="s">
        <v>10100</v>
      </c>
      <c r="D1233" t="s">
        <v>13746</v>
      </c>
      <c r="E1233" t="s">
        <v>275</v>
      </c>
      <c r="F1233" s="380">
        <v>28.080000000000002</v>
      </c>
      <c r="G1233" s="380">
        <v>1238.941</v>
      </c>
      <c r="H1233" s="380">
        <v>1239</v>
      </c>
      <c r="I1233" s="380">
        <v>0</v>
      </c>
    </row>
    <row r="1234" spans="1:9" x14ac:dyDescent="0.25">
      <c r="A1234">
        <v>20090014</v>
      </c>
      <c r="B1234" t="s">
        <v>38</v>
      </c>
      <c r="C1234" t="s">
        <v>922</v>
      </c>
      <c r="D1234" t="s">
        <v>13558</v>
      </c>
      <c r="E1234" t="s">
        <v>275</v>
      </c>
      <c r="F1234" s="380">
        <v>58.400000000000006</v>
      </c>
      <c r="G1234" s="380">
        <v>2406.6410999999998</v>
      </c>
      <c r="H1234" s="380">
        <v>2407</v>
      </c>
      <c r="I1234" s="380">
        <v>0</v>
      </c>
    </row>
    <row r="1235" spans="1:9" x14ac:dyDescent="0.25">
      <c r="A1235">
        <v>20090014</v>
      </c>
      <c r="B1235" t="s">
        <v>29</v>
      </c>
      <c r="C1235" t="s">
        <v>13618</v>
      </c>
      <c r="D1235" t="s">
        <v>13648</v>
      </c>
      <c r="E1235" t="s">
        <v>275</v>
      </c>
      <c r="F1235" s="380">
        <v>45.92</v>
      </c>
      <c r="G1235" s="380">
        <v>1953.9579000000001</v>
      </c>
      <c r="H1235" s="380">
        <v>1954</v>
      </c>
      <c r="I1235" s="380">
        <v>0</v>
      </c>
    </row>
    <row r="1236" spans="1:9" x14ac:dyDescent="0.25">
      <c r="A1236">
        <v>20090014</v>
      </c>
      <c r="B1236" t="s">
        <v>5</v>
      </c>
      <c r="C1236" t="s">
        <v>13619</v>
      </c>
      <c r="D1236" t="s">
        <v>13649</v>
      </c>
      <c r="E1236" t="s">
        <v>13651</v>
      </c>
      <c r="F1236" s="380">
        <v>20.87</v>
      </c>
      <c r="G1236" s="380">
        <v>864.78140000000019</v>
      </c>
      <c r="H1236" s="380">
        <v>865</v>
      </c>
      <c r="I1236" s="380">
        <v>0</v>
      </c>
    </row>
    <row r="1237" spans="1:9" x14ac:dyDescent="0.25">
      <c r="A1237">
        <v>20090014</v>
      </c>
      <c r="B1237" t="s">
        <v>39</v>
      </c>
      <c r="C1237" t="s">
        <v>13620</v>
      </c>
      <c r="D1237" t="s">
        <v>13650</v>
      </c>
      <c r="E1237" t="s">
        <v>275</v>
      </c>
      <c r="F1237" s="380">
        <v>24.28</v>
      </c>
      <c r="G1237" s="380">
        <v>1049.1702</v>
      </c>
      <c r="H1237" s="380">
        <v>1049</v>
      </c>
      <c r="I1237" s="380">
        <v>0</v>
      </c>
    </row>
    <row r="1238" spans="1:9" x14ac:dyDescent="0.25">
      <c r="A1238">
        <v>20090014</v>
      </c>
      <c r="B1238" t="s">
        <v>6</v>
      </c>
      <c r="C1238" t="s">
        <v>13720</v>
      </c>
      <c r="D1238" t="s">
        <v>13747</v>
      </c>
      <c r="E1238" t="s">
        <v>275</v>
      </c>
      <c r="F1238" s="380">
        <v>100.71000000000001</v>
      </c>
      <c r="G1238" s="380">
        <v>4244.1464999999998</v>
      </c>
      <c r="H1238" s="380">
        <v>4244</v>
      </c>
      <c r="I1238" s="380">
        <v>0</v>
      </c>
    </row>
    <row r="1239" spans="1:9" x14ac:dyDescent="0.25">
      <c r="A1239">
        <v>20090014</v>
      </c>
      <c r="B1239" t="s">
        <v>30</v>
      </c>
      <c r="C1239" t="s">
        <v>13721</v>
      </c>
      <c r="D1239" t="s">
        <v>13748</v>
      </c>
      <c r="E1239" t="s">
        <v>275</v>
      </c>
      <c r="F1239" s="380">
        <v>53.14</v>
      </c>
      <c r="G1239" s="380">
        <v>2091.6286</v>
      </c>
      <c r="H1239" s="380">
        <v>2092</v>
      </c>
      <c r="I1239" s="380">
        <v>0</v>
      </c>
    </row>
    <row r="1240" spans="1:9" x14ac:dyDescent="0.25">
      <c r="A1240">
        <v>20090014</v>
      </c>
      <c r="B1240" t="s">
        <v>7</v>
      </c>
      <c r="C1240" t="s">
        <v>7299</v>
      </c>
      <c r="D1240" t="s">
        <v>14362</v>
      </c>
      <c r="E1240" t="s">
        <v>275</v>
      </c>
      <c r="F1240" s="380">
        <v>48.07</v>
      </c>
      <c r="G1240" s="380">
        <v>1964.5365000000002</v>
      </c>
      <c r="H1240" s="380">
        <v>1965</v>
      </c>
      <c r="I1240" s="380">
        <v>0</v>
      </c>
    </row>
    <row r="1241" spans="1:9" x14ac:dyDescent="0.25">
      <c r="A1241">
        <v>20090014</v>
      </c>
      <c r="B1241" t="s">
        <v>422</v>
      </c>
      <c r="C1241" t="s">
        <v>14319</v>
      </c>
      <c r="D1241" t="s">
        <v>14363</v>
      </c>
      <c r="E1241" t="s">
        <v>275</v>
      </c>
      <c r="F1241" s="380">
        <v>54.52</v>
      </c>
      <c r="G1241" s="380">
        <v>2155.4290999999998</v>
      </c>
      <c r="H1241" s="380">
        <v>2155</v>
      </c>
      <c r="I1241" s="380">
        <v>0</v>
      </c>
    </row>
    <row r="1242" spans="1:9" x14ac:dyDescent="0.25">
      <c r="A1242">
        <v>20090014</v>
      </c>
      <c r="B1242" t="s">
        <v>8</v>
      </c>
      <c r="C1242" t="s">
        <v>155</v>
      </c>
      <c r="D1242" t="s">
        <v>14915</v>
      </c>
      <c r="E1242" t="s">
        <v>275</v>
      </c>
      <c r="F1242" s="380">
        <v>16.98</v>
      </c>
      <c r="G1242" s="380">
        <v>756.64569999999992</v>
      </c>
      <c r="H1242" s="380">
        <v>757</v>
      </c>
      <c r="I1242" s="380">
        <v>0</v>
      </c>
    </row>
    <row r="1243" spans="1:9" x14ac:dyDescent="0.25">
      <c r="A1243">
        <v>20090014</v>
      </c>
      <c r="B1243" t="s">
        <v>32</v>
      </c>
      <c r="C1243" t="s">
        <v>14897</v>
      </c>
      <c r="D1243" t="s">
        <v>14916</v>
      </c>
      <c r="E1243" t="s">
        <v>1370</v>
      </c>
      <c r="F1243" s="380">
        <v>22.22</v>
      </c>
      <c r="G1243" s="380">
        <v>897.72979999999995</v>
      </c>
      <c r="H1243" s="380">
        <v>898</v>
      </c>
      <c r="I1243" s="380">
        <v>0</v>
      </c>
    </row>
    <row r="1244" spans="1:9" x14ac:dyDescent="0.25">
      <c r="A1244">
        <v>20090014</v>
      </c>
      <c r="B1244" t="s">
        <v>33</v>
      </c>
      <c r="C1244" t="s">
        <v>14898</v>
      </c>
      <c r="D1244" t="s">
        <v>14917</v>
      </c>
      <c r="E1244" t="s">
        <v>275</v>
      </c>
      <c r="F1244" s="380">
        <v>3.94</v>
      </c>
      <c r="G1244" s="380">
        <v>178.00919999999999</v>
      </c>
      <c r="H1244" s="380">
        <v>178</v>
      </c>
      <c r="I1244" s="380">
        <v>0</v>
      </c>
    </row>
    <row r="1245" spans="1:9" x14ac:dyDescent="0.25">
      <c r="A1245">
        <v>20090014</v>
      </c>
      <c r="B1245" t="s">
        <v>9</v>
      </c>
      <c r="C1245" t="s">
        <v>14899</v>
      </c>
      <c r="D1245" t="s">
        <v>14918</v>
      </c>
      <c r="E1245" t="s">
        <v>275</v>
      </c>
      <c r="F1245" s="380">
        <v>39.559999999999995</v>
      </c>
      <c r="G1245" s="380">
        <v>1593.7356999999997</v>
      </c>
      <c r="H1245" s="380">
        <v>1594</v>
      </c>
      <c r="I1245" s="380">
        <v>0</v>
      </c>
    </row>
    <row r="1246" spans="1:9" x14ac:dyDescent="0.25">
      <c r="A1246">
        <v>20090014</v>
      </c>
      <c r="B1246" t="s">
        <v>34</v>
      </c>
      <c r="C1246" t="s">
        <v>14901</v>
      </c>
      <c r="D1246" t="s">
        <v>14920</v>
      </c>
      <c r="E1246" t="s">
        <v>275</v>
      </c>
      <c r="F1246" s="380">
        <v>21.819999999999997</v>
      </c>
      <c r="G1246" s="380">
        <v>844.31799999999998</v>
      </c>
      <c r="H1246" s="380">
        <v>844</v>
      </c>
      <c r="I1246" s="380">
        <v>0</v>
      </c>
    </row>
    <row r="1247" spans="1:9" x14ac:dyDescent="0.25">
      <c r="A1247">
        <v>20090014</v>
      </c>
      <c r="B1247" t="s">
        <v>11</v>
      </c>
      <c r="C1247" t="s">
        <v>15180</v>
      </c>
      <c r="D1247" t="s">
        <v>12813</v>
      </c>
      <c r="E1247" t="s">
        <v>1370</v>
      </c>
      <c r="F1247" s="380">
        <v>60.97</v>
      </c>
      <c r="G1247" s="380">
        <v>2579.9893999999999</v>
      </c>
      <c r="H1247" s="380">
        <v>2580</v>
      </c>
      <c r="I1247" s="380">
        <v>0</v>
      </c>
    </row>
    <row r="1248" spans="1:9" x14ac:dyDescent="0.25">
      <c r="A1248">
        <v>20090014</v>
      </c>
      <c r="B1248" t="s">
        <v>12</v>
      </c>
      <c r="C1248" t="s">
        <v>15181</v>
      </c>
      <c r="D1248" t="s">
        <v>15226</v>
      </c>
      <c r="E1248" t="s">
        <v>1370</v>
      </c>
      <c r="F1248" s="380">
        <v>38.96</v>
      </c>
      <c r="G1248" s="380">
        <v>1742.4510000000002</v>
      </c>
      <c r="H1248" s="380">
        <v>1742</v>
      </c>
      <c r="I1248" s="380">
        <v>0</v>
      </c>
    </row>
    <row r="1249" spans="1:9" x14ac:dyDescent="0.25">
      <c r="A1249">
        <v>20090014</v>
      </c>
      <c r="B1249" t="s">
        <v>13</v>
      </c>
      <c r="C1249" t="s">
        <v>15182</v>
      </c>
      <c r="D1249" t="s">
        <v>15701</v>
      </c>
      <c r="E1249" t="s">
        <v>275</v>
      </c>
      <c r="F1249" s="380">
        <v>19.11</v>
      </c>
      <c r="G1249" s="380">
        <v>836.74699999999996</v>
      </c>
      <c r="H1249" s="380">
        <v>837</v>
      </c>
      <c r="I1249" s="380">
        <v>0</v>
      </c>
    </row>
    <row r="1250" spans="1:9" x14ac:dyDescent="0.25">
      <c r="A1250">
        <v>20090014</v>
      </c>
      <c r="B1250" t="s">
        <v>35</v>
      </c>
      <c r="C1250" t="s">
        <v>10609</v>
      </c>
      <c r="D1250" t="s">
        <v>15227</v>
      </c>
      <c r="E1250" t="s">
        <v>1370</v>
      </c>
      <c r="F1250" s="380">
        <v>34.32</v>
      </c>
      <c r="G1250" s="380">
        <v>1263.1856</v>
      </c>
      <c r="H1250" s="380">
        <v>1263</v>
      </c>
      <c r="I1250" s="380">
        <v>0</v>
      </c>
    </row>
    <row r="1251" spans="1:9" x14ac:dyDescent="0.25">
      <c r="A1251">
        <v>20090014</v>
      </c>
      <c r="B1251" t="s">
        <v>14</v>
      </c>
      <c r="C1251" t="s">
        <v>8725</v>
      </c>
      <c r="D1251" t="s">
        <v>15228</v>
      </c>
      <c r="E1251" t="s">
        <v>275</v>
      </c>
      <c r="F1251" s="380">
        <v>26.36</v>
      </c>
      <c r="G1251" s="380">
        <v>1050.1288</v>
      </c>
      <c r="H1251" s="380">
        <v>1050</v>
      </c>
      <c r="I1251" s="380">
        <v>0</v>
      </c>
    </row>
    <row r="1252" spans="1:9" x14ac:dyDescent="0.25">
      <c r="A1252">
        <v>20090014</v>
      </c>
      <c r="B1252" t="s">
        <v>1650</v>
      </c>
      <c r="C1252" t="s">
        <v>10598</v>
      </c>
      <c r="D1252" t="s">
        <v>15591</v>
      </c>
      <c r="E1252" t="s">
        <v>1370</v>
      </c>
      <c r="F1252" s="380">
        <v>115.96000000000002</v>
      </c>
      <c r="G1252" s="380">
        <v>4694.8737000000001</v>
      </c>
      <c r="H1252" s="380">
        <v>4695</v>
      </c>
      <c r="I1252" s="380">
        <v>0</v>
      </c>
    </row>
    <row r="1253" spans="1:9" x14ac:dyDescent="0.25">
      <c r="A1253">
        <v>20090014</v>
      </c>
      <c r="B1253" t="s">
        <v>15</v>
      </c>
      <c r="C1253" t="s">
        <v>9992</v>
      </c>
      <c r="D1253" t="s">
        <v>15592</v>
      </c>
      <c r="E1253" t="s">
        <v>1370</v>
      </c>
      <c r="F1253" s="380">
        <v>24.199999999999996</v>
      </c>
      <c r="G1253" s="380">
        <v>1007.8888000000001</v>
      </c>
      <c r="H1253" s="380">
        <v>1008</v>
      </c>
      <c r="I1253" s="380">
        <v>0</v>
      </c>
    </row>
    <row r="1254" spans="1:9" x14ac:dyDescent="0.25">
      <c r="A1254">
        <v>20090014</v>
      </c>
      <c r="B1254" t="s">
        <v>16</v>
      </c>
      <c r="C1254" t="s">
        <v>8402</v>
      </c>
      <c r="D1254" t="s">
        <v>15593</v>
      </c>
      <c r="E1254" t="s">
        <v>1691</v>
      </c>
      <c r="F1254" s="380">
        <v>49.67</v>
      </c>
      <c r="G1254" s="380">
        <v>1865.0086999999999</v>
      </c>
      <c r="H1254" s="380">
        <v>1865</v>
      </c>
      <c r="I1254" s="380">
        <v>0</v>
      </c>
    </row>
    <row r="1255" spans="1:9" x14ac:dyDescent="0.25">
      <c r="A1255">
        <v>20090014</v>
      </c>
      <c r="B1255" t="s">
        <v>129</v>
      </c>
      <c r="C1255" t="s">
        <v>10895</v>
      </c>
      <c r="D1255" t="s">
        <v>15938</v>
      </c>
      <c r="E1255" t="s">
        <v>1370</v>
      </c>
      <c r="F1255" s="380">
        <v>89.100000000000009</v>
      </c>
      <c r="G1255" s="380">
        <v>3667.6743000000001</v>
      </c>
      <c r="H1255" s="380">
        <v>3668</v>
      </c>
      <c r="I1255" s="380">
        <v>0</v>
      </c>
    </row>
    <row r="1256" spans="1:9" x14ac:dyDescent="0.25">
      <c r="A1256">
        <v>20090014</v>
      </c>
      <c r="B1256" t="s">
        <v>423</v>
      </c>
      <c r="C1256" t="s">
        <v>11944</v>
      </c>
      <c r="D1256" t="s">
        <v>15939</v>
      </c>
      <c r="E1256" t="s">
        <v>275</v>
      </c>
      <c r="F1256" s="380">
        <v>24.04</v>
      </c>
      <c r="G1256" s="380">
        <v>1133.0711000000001</v>
      </c>
      <c r="H1256" s="380">
        <v>1133</v>
      </c>
      <c r="I1256" s="380">
        <v>0</v>
      </c>
    </row>
    <row r="1257" spans="1:9" x14ac:dyDescent="0.25">
      <c r="A1257">
        <v>20090014</v>
      </c>
      <c r="B1257" t="s">
        <v>424</v>
      </c>
      <c r="C1257" t="s">
        <v>16091</v>
      </c>
      <c r="D1257" t="s">
        <v>16108</v>
      </c>
      <c r="E1257" t="s">
        <v>275</v>
      </c>
      <c r="F1257" s="380">
        <v>30.67</v>
      </c>
      <c r="G1257" s="380">
        <v>1232.7771</v>
      </c>
      <c r="H1257" s="380">
        <v>1233</v>
      </c>
      <c r="I1257" s="380">
        <v>0</v>
      </c>
    </row>
    <row r="1258" spans="1:9" x14ac:dyDescent="0.25">
      <c r="A1258">
        <v>20090014</v>
      </c>
      <c r="B1258" t="s">
        <v>10</v>
      </c>
      <c r="C1258" t="s">
        <v>14900</v>
      </c>
      <c r="D1258" t="s">
        <v>14919</v>
      </c>
      <c r="E1258" t="s">
        <v>275</v>
      </c>
      <c r="F1258" s="380">
        <v>0.08</v>
      </c>
      <c r="G1258" s="380">
        <v>3.0880000000000001</v>
      </c>
      <c r="H1258" s="380">
        <v>3</v>
      </c>
      <c r="I1258" s="380">
        <v>0</v>
      </c>
    </row>
    <row r="1259" spans="1:9" x14ac:dyDescent="0.25">
      <c r="A1259">
        <v>20090014</v>
      </c>
      <c r="B1259" t="s">
        <v>425</v>
      </c>
      <c r="C1259" t="s">
        <v>8646</v>
      </c>
      <c r="D1259" t="s">
        <v>16179</v>
      </c>
      <c r="E1259" t="s">
        <v>275</v>
      </c>
      <c r="F1259" s="380">
        <v>21.62</v>
      </c>
      <c r="G1259" s="380">
        <v>789.79499999999996</v>
      </c>
      <c r="H1259" s="380">
        <v>790</v>
      </c>
      <c r="I1259" s="380">
        <v>0</v>
      </c>
    </row>
    <row r="1260" spans="1:9" x14ac:dyDescent="0.25">
      <c r="A1260" t="s">
        <v>16494</v>
      </c>
      <c r="F1260" s="380">
        <v>1978.9999999999995</v>
      </c>
      <c r="G1260" s="380">
        <v>82476.106100000019</v>
      </c>
      <c r="H1260" s="380">
        <v>69590</v>
      </c>
      <c r="I1260" s="380">
        <v>188</v>
      </c>
    </row>
    <row r="1261" spans="1:9" x14ac:dyDescent="0.25">
      <c r="A1261">
        <v>20080039</v>
      </c>
      <c r="B1261" t="s">
        <v>0</v>
      </c>
      <c r="C1261" t="s">
        <v>12053</v>
      </c>
      <c r="D1261" t="s">
        <v>12104</v>
      </c>
      <c r="E1261" t="s">
        <v>7819</v>
      </c>
      <c r="F1261" s="380">
        <v>25.520000000000003</v>
      </c>
      <c r="G1261" s="380">
        <v>1528.6541</v>
      </c>
      <c r="H1261" s="380">
        <v>1529</v>
      </c>
      <c r="I1261" s="380">
        <v>0</v>
      </c>
    </row>
    <row r="1262" spans="1:9" x14ac:dyDescent="0.25">
      <c r="A1262">
        <v>20080039</v>
      </c>
      <c r="B1262" t="s">
        <v>20</v>
      </c>
      <c r="C1262" t="s">
        <v>8457</v>
      </c>
      <c r="D1262" t="s">
        <v>11968</v>
      </c>
      <c r="E1262" t="s">
        <v>8122</v>
      </c>
      <c r="F1262" s="380">
        <v>120.56</v>
      </c>
      <c r="G1262" s="380">
        <v>5313.3392000000003</v>
      </c>
      <c r="H1262" s="380">
        <v>5313</v>
      </c>
      <c r="I1262" s="380">
        <v>0</v>
      </c>
    </row>
    <row r="1263" spans="1:9" x14ac:dyDescent="0.25">
      <c r="A1263">
        <v>20080039</v>
      </c>
      <c r="B1263" t="s">
        <v>21</v>
      </c>
      <c r="C1263" t="s">
        <v>12756</v>
      </c>
      <c r="D1263" t="s">
        <v>12809</v>
      </c>
      <c r="E1263" t="s">
        <v>6239</v>
      </c>
      <c r="F1263" s="380">
        <v>8.08</v>
      </c>
      <c r="G1263" s="380">
        <v>467.91319999999996</v>
      </c>
      <c r="H1263" s="380">
        <v>468</v>
      </c>
      <c r="I1263" s="380">
        <v>0</v>
      </c>
    </row>
    <row r="1264" spans="1:9" x14ac:dyDescent="0.25">
      <c r="A1264">
        <v>20080039</v>
      </c>
      <c r="B1264" t="s">
        <v>26</v>
      </c>
      <c r="C1264" t="s">
        <v>12061</v>
      </c>
      <c r="D1264" t="s">
        <v>12112</v>
      </c>
      <c r="E1264" t="s">
        <v>8439</v>
      </c>
      <c r="F1264" s="380">
        <v>15.25</v>
      </c>
      <c r="G1264" s="380">
        <v>847.23590000000002</v>
      </c>
      <c r="H1264" s="380">
        <v>847</v>
      </c>
      <c r="I1264" s="380">
        <v>0</v>
      </c>
    </row>
    <row r="1265" spans="1:9" x14ac:dyDescent="0.25">
      <c r="A1265">
        <v>20080039</v>
      </c>
      <c r="B1265" t="s">
        <v>38</v>
      </c>
      <c r="C1265" t="s">
        <v>12064</v>
      </c>
      <c r="D1265" t="s">
        <v>12115</v>
      </c>
      <c r="E1265" t="s">
        <v>6239</v>
      </c>
      <c r="F1265" s="380">
        <v>270.55999999999995</v>
      </c>
      <c r="G1265" s="380">
        <v>11474.034</v>
      </c>
      <c r="H1265" s="380">
        <v>10839</v>
      </c>
      <c r="I1265" s="380">
        <v>635</v>
      </c>
    </row>
    <row r="1266" spans="1:9" x14ac:dyDescent="0.25">
      <c r="A1266" t="s">
        <v>16495</v>
      </c>
      <c r="F1266" s="380">
        <v>439.96999999999997</v>
      </c>
      <c r="G1266" s="380">
        <v>19631.1764</v>
      </c>
      <c r="H1266" s="380">
        <v>18996</v>
      </c>
      <c r="I1266" s="380">
        <v>635</v>
      </c>
    </row>
    <row r="1267" spans="1:9" x14ac:dyDescent="0.25">
      <c r="A1267">
        <v>20090015</v>
      </c>
      <c r="B1267" t="s">
        <v>17</v>
      </c>
      <c r="C1267" t="s">
        <v>11793</v>
      </c>
      <c r="D1267" t="s">
        <v>11837</v>
      </c>
      <c r="E1267" t="s">
        <v>4690</v>
      </c>
      <c r="F1267" s="380">
        <v>11.46</v>
      </c>
      <c r="G1267" s="380">
        <v>452.80690000000004</v>
      </c>
      <c r="H1267" s="380">
        <v>453</v>
      </c>
      <c r="I1267" s="380">
        <v>0</v>
      </c>
    </row>
    <row r="1268" spans="1:9" x14ac:dyDescent="0.25">
      <c r="A1268">
        <v>20090015</v>
      </c>
      <c r="B1268" t="s">
        <v>20</v>
      </c>
      <c r="C1268" t="s">
        <v>11796</v>
      </c>
      <c r="D1268" t="s">
        <v>11841</v>
      </c>
      <c r="E1268" t="s">
        <v>4690</v>
      </c>
      <c r="F1268" s="380">
        <v>4.17</v>
      </c>
      <c r="G1268" s="380">
        <v>186.1071</v>
      </c>
      <c r="H1268" s="380">
        <v>186</v>
      </c>
      <c r="I1268" s="380">
        <v>0</v>
      </c>
    </row>
    <row r="1269" spans="1:9" x14ac:dyDescent="0.25">
      <c r="A1269">
        <v>20090015</v>
      </c>
      <c r="B1269" t="s">
        <v>21</v>
      </c>
      <c r="C1269" t="s">
        <v>7119</v>
      </c>
      <c r="D1269" t="s">
        <v>11844</v>
      </c>
      <c r="E1269" t="s">
        <v>4690</v>
      </c>
      <c r="F1269" s="380">
        <v>66.930000000000007</v>
      </c>
      <c r="G1269" s="380">
        <v>2479.1320999999998</v>
      </c>
      <c r="H1269" s="380">
        <v>2479</v>
      </c>
      <c r="I1269" s="380">
        <v>0</v>
      </c>
    </row>
    <row r="1270" spans="1:9" x14ac:dyDescent="0.25">
      <c r="A1270">
        <v>20090015</v>
      </c>
      <c r="B1270" t="s">
        <v>40</v>
      </c>
      <c r="C1270" t="s">
        <v>11798</v>
      </c>
      <c r="D1270" t="s">
        <v>11845</v>
      </c>
      <c r="E1270" t="s">
        <v>4690</v>
      </c>
      <c r="F1270" s="380">
        <v>70.52</v>
      </c>
      <c r="G1270" s="380">
        <v>2651.2533000000003</v>
      </c>
      <c r="H1270" s="380">
        <v>2651</v>
      </c>
      <c r="I1270" s="380">
        <v>0</v>
      </c>
    </row>
    <row r="1271" spans="1:9" x14ac:dyDescent="0.25">
      <c r="A1271">
        <v>20090015</v>
      </c>
      <c r="B1271" t="s">
        <v>23</v>
      </c>
      <c r="C1271" t="s">
        <v>13698</v>
      </c>
      <c r="D1271" t="s">
        <v>13699</v>
      </c>
      <c r="E1271" t="s">
        <v>275</v>
      </c>
      <c r="F1271" s="380">
        <v>34.46</v>
      </c>
      <c r="G1271" s="380">
        <v>1281.6384</v>
      </c>
      <c r="H1271" s="380">
        <v>1282</v>
      </c>
      <c r="I1271" s="380">
        <v>0</v>
      </c>
    </row>
    <row r="1272" spans="1:9" x14ac:dyDescent="0.25">
      <c r="A1272">
        <v>20090015</v>
      </c>
      <c r="B1272" t="s">
        <v>24</v>
      </c>
      <c r="C1272" t="s">
        <v>8790</v>
      </c>
      <c r="D1272" t="s">
        <v>11846</v>
      </c>
      <c r="E1272" t="s">
        <v>1370</v>
      </c>
      <c r="F1272" s="380">
        <v>110.13999999999999</v>
      </c>
      <c r="G1272" s="380">
        <v>4124.4728000000005</v>
      </c>
      <c r="H1272" s="380">
        <v>4124</v>
      </c>
      <c r="I1272" s="380">
        <v>0</v>
      </c>
    </row>
    <row r="1273" spans="1:9" x14ac:dyDescent="0.25">
      <c r="A1273">
        <v>20090015</v>
      </c>
      <c r="B1273" t="s">
        <v>26</v>
      </c>
      <c r="C1273" t="s">
        <v>11799</v>
      </c>
      <c r="D1273" t="s">
        <v>11847</v>
      </c>
      <c r="E1273" t="s">
        <v>4690</v>
      </c>
      <c r="F1273" s="380">
        <v>48.07</v>
      </c>
      <c r="G1273" s="380">
        <v>1947.5837000000004</v>
      </c>
      <c r="H1273" s="380">
        <v>1948</v>
      </c>
      <c r="I1273" s="380">
        <v>0</v>
      </c>
    </row>
    <row r="1274" spans="1:9" x14ac:dyDescent="0.25">
      <c r="A1274">
        <v>20090015</v>
      </c>
      <c r="B1274" t="s">
        <v>27</v>
      </c>
      <c r="C1274" t="s">
        <v>12003</v>
      </c>
      <c r="D1274" t="s">
        <v>12820</v>
      </c>
      <c r="E1274" t="s">
        <v>4690</v>
      </c>
      <c r="F1274" s="380">
        <v>11.589999999999998</v>
      </c>
      <c r="G1274" s="380">
        <v>557.92290000000003</v>
      </c>
      <c r="H1274" s="380">
        <v>558</v>
      </c>
      <c r="I1274" s="380">
        <v>0</v>
      </c>
    </row>
    <row r="1275" spans="1:9" x14ac:dyDescent="0.25">
      <c r="A1275">
        <v>20090015</v>
      </c>
      <c r="B1275" t="s">
        <v>2</v>
      </c>
      <c r="C1275" t="s">
        <v>12072</v>
      </c>
      <c r="D1275" t="s">
        <v>12123</v>
      </c>
      <c r="E1275" t="s">
        <v>4690</v>
      </c>
      <c r="F1275" s="380">
        <v>14.35</v>
      </c>
      <c r="G1275" s="380">
        <v>648.0027</v>
      </c>
      <c r="H1275" s="380">
        <v>648</v>
      </c>
      <c r="I1275" s="380">
        <v>0</v>
      </c>
    </row>
    <row r="1276" spans="1:9" x14ac:dyDescent="0.25">
      <c r="A1276">
        <v>20090015</v>
      </c>
      <c r="B1276" t="s">
        <v>28</v>
      </c>
      <c r="C1276" t="s">
        <v>10423</v>
      </c>
      <c r="D1276" t="s">
        <v>11849</v>
      </c>
      <c r="E1276" t="s">
        <v>4690</v>
      </c>
      <c r="F1276" s="380">
        <v>53.679999999999993</v>
      </c>
      <c r="G1276" s="380">
        <v>2321.0046000000002</v>
      </c>
      <c r="H1276" s="380">
        <v>2321</v>
      </c>
      <c r="I1276" s="380">
        <v>0</v>
      </c>
    </row>
    <row r="1277" spans="1:9" x14ac:dyDescent="0.25">
      <c r="A1277">
        <v>20090015</v>
      </c>
      <c r="B1277" t="s">
        <v>37</v>
      </c>
      <c r="C1277" t="s">
        <v>11800</v>
      </c>
      <c r="D1277" t="s">
        <v>11850</v>
      </c>
      <c r="E1277" t="s">
        <v>4690</v>
      </c>
      <c r="F1277" s="380">
        <v>20.759999999999998</v>
      </c>
      <c r="G1277" s="380">
        <v>953.86569999999983</v>
      </c>
      <c r="H1277" s="380">
        <v>954</v>
      </c>
      <c r="I1277" s="380">
        <v>0</v>
      </c>
    </row>
    <row r="1278" spans="1:9" x14ac:dyDescent="0.25">
      <c r="A1278">
        <v>20090015</v>
      </c>
      <c r="B1278" t="s">
        <v>30</v>
      </c>
      <c r="C1278" t="s">
        <v>12767</v>
      </c>
      <c r="D1278" t="s">
        <v>12823</v>
      </c>
      <c r="E1278" t="s">
        <v>1370</v>
      </c>
      <c r="F1278" s="380">
        <v>44.21</v>
      </c>
      <c r="G1278" s="380">
        <v>1654.9504000000002</v>
      </c>
      <c r="H1278" s="380">
        <v>1655</v>
      </c>
      <c r="I1278" s="380">
        <v>0</v>
      </c>
    </row>
    <row r="1279" spans="1:9" x14ac:dyDescent="0.25">
      <c r="A1279">
        <v>20090015</v>
      </c>
      <c r="B1279" t="s">
        <v>422</v>
      </c>
      <c r="C1279" t="s">
        <v>13310</v>
      </c>
      <c r="D1279" t="s">
        <v>13340</v>
      </c>
      <c r="E1279" t="s">
        <v>4690</v>
      </c>
      <c r="F1279" s="380">
        <v>31.279999999999998</v>
      </c>
      <c r="G1279" s="380">
        <v>1692.5338000000002</v>
      </c>
      <c r="H1279" s="380">
        <v>1693</v>
      </c>
      <c r="I1279" s="380">
        <v>0</v>
      </c>
    </row>
    <row r="1280" spans="1:9" x14ac:dyDescent="0.25">
      <c r="A1280">
        <v>20090015</v>
      </c>
      <c r="B1280" t="s">
        <v>8</v>
      </c>
      <c r="C1280" t="s">
        <v>13311</v>
      </c>
      <c r="D1280" t="s">
        <v>13341</v>
      </c>
      <c r="E1280" t="s">
        <v>4690</v>
      </c>
      <c r="F1280" s="380">
        <v>75.08</v>
      </c>
      <c r="G1280" s="380">
        <v>3081.4438999999998</v>
      </c>
      <c r="H1280" s="380">
        <v>3081</v>
      </c>
      <c r="I1280" s="380">
        <v>0</v>
      </c>
    </row>
    <row r="1281" spans="1:9" x14ac:dyDescent="0.25">
      <c r="A1281">
        <v>20090015</v>
      </c>
      <c r="B1281" t="s">
        <v>32</v>
      </c>
      <c r="C1281" t="s">
        <v>13312</v>
      </c>
      <c r="D1281" t="s">
        <v>13342</v>
      </c>
      <c r="E1281" t="s">
        <v>4690</v>
      </c>
      <c r="F1281" s="380">
        <v>8.75</v>
      </c>
      <c r="G1281" s="380">
        <v>342.79840000000007</v>
      </c>
      <c r="H1281" s="380">
        <v>343</v>
      </c>
      <c r="I1281" s="380">
        <v>0</v>
      </c>
    </row>
    <row r="1282" spans="1:9" x14ac:dyDescent="0.25">
      <c r="A1282">
        <v>20090015</v>
      </c>
      <c r="B1282" t="s">
        <v>34</v>
      </c>
      <c r="C1282" t="s">
        <v>12405</v>
      </c>
      <c r="D1282" t="s">
        <v>15594</v>
      </c>
      <c r="E1282" t="s">
        <v>4690</v>
      </c>
      <c r="F1282" s="380">
        <v>82.339999999999989</v>
      </c>
      <c r="G1282" s="380">
        <v>3225.2516999999993</v>
      </c>
      <c r="H1282" s="380">
        <v>3225</v>
      </c>
      <c r="I1282" s="380">
        <v>0</v>
      </c>
    </row>
    <row r="1283" spans="1:9" x14ac:dyDescent="0.25">
      <c r="A1283">
        <v>20090015</v>
      </c>
      <c r="B1283" t="s">
        <v>11</v>
      </c>
      <c r="C1283">
        <v>0</v>
      </c>
      <c r="D1283">
        <v>0</v>
      </c>
      <c r="E1283">
        <v>0</v>
      </c>
      <c r="F1283" s="380">
        <v>35.1</v>
      </c>
      <c r="G1283" s="380">
        <v>1505.0988</v>
      </c>
      <c r="H1283" s="380">
        <v>1505</v>
      </c>
      <c r="I1283" s="380">
        <v>0</v>
      </c>
    </row>
    <row r="1284" spans="1:9" x14ac:dyDescent="0.25">
      <c r="A1284">
        <v>20090015</v>
      </c>
      <c r="B1284" t="s">
        <v>10</v>
      </c>
      <c r="C1284" t="s">
        <v>11323</v>
      </c>
      <c r="D1284" t="s">
        <v>13875</v>
      </c>
      <c r="E1284" t="s">
        <v>1691</v>
      </c>
      <c r="F1284" s="380">
        <v>95.94</v>
      </c>
      <c r="G1284" s="380">
        <v>3800.9829</v>
      </c>
      <c r="H1284" s="380">
        <v>3801</v>
      </c>
      <c r="I1284" s="380">
        <v>0</v>
      </c>
    </row>
    <row r="1285" spans="1:9" x14ac:dyDescent="0.25">
      <c r="A1285" t="s">
        <v>16496</v>
      </c>
      <c r="F1285" s="380">
        <v>818.82999999999993</v>
      </c>
      <c r="G1285" s="380">
        <v>32906.850100000003</v>
      </c>
      <c r="H1285" s="380">
        <v>32907</v>
      </c>
      <c r="I1285" s="380">
        <v>0</v>
      </c>
    </row>
    <row r="1286" spans="1:9" x14ac:dyDescent="0.25">
      <c r="A1286">
        <v>20070021</v>
      </c>
      <c r="B1286" t="s">
        <v>17</v>
      </c>
      <c r="C1286" t="s">
        <v>12307</v>
      </c>
      <c r="D1286" t="s">
        <v>12705</v>
      </c>
      <c r="E1286" t="s">
        <v>1048</v>
      </c>
      <c r="F1286" s="380">
        <v>271.10000000000002</v>
      </c>
      <c r="G1286" s="380">
        <v>11181.65</v>
      </c>
      <c r="H1286" s="380">
        <v>11182</v>
      </c>
      <c r="I1286" s="380">
        <v>0</v>
      </c>
    </row>
    <row r="1287" spans="1:9" x14ac:dyDescent="0.25">
      <c r="A1287" t="s">
        <v>16497</v>
      </c>
      <c r="F1287" s="380">
        <v>271.10000000000002</v>
      </c>
      <c r="G1287" s="380">
        <v>11181.65</v>
      </c>
      <c r="H1287" s="380">
        <v>11182</v>
      </c>
      <c r="I1287" s="380">
        <v>0</v>
      </c>
    </row>
    <row r="1288" spans="1:9" x14ac:dyDescent="0.25">
      <c r="A1288">
        <v>20090017</v>
      </c>
      <c r="B1288" t="s">
        <v>17</v>
      </c>
      <c r="C1288" t="s">
        <v>12311</v>
      </c>
      <c r="D1288" t="s">
        <v>12337</v>
      </c>
      <c r="E1288" t="s">
        <v>12338</v>
      </c>
      <c r="F1288" s="380">
        <v>20.100000000000001</v>
      </c>
      <c r="G1288" s="380">
        <v>886.83290000000011</v>
      </c>
      <c r="H1288" s="380">
        <v>887</v>
      </c>
      <c r="I1288" s="380">
        <v>0</v>
      </c>
    </row>
    <row r="1289" spans="1:9" x14ac:dyDescent="0.25">
      <c r="A1289">
        <v>20090017</v>
      </c>
      <c r="B1289" t="s">
        <v>0</v>
      </c>
      <c r="C1289" t="s">
        <v>12358</v>
      </c>
      <c r="D1289" t="s">
        <v>12573</v>
      </c>
      <c r="E1289" t="s">
        <v>11381</v>
      </c>
      <c r="F1289" s="380">
        <v>890.13000000000011</v>
      </c>
      <c r="G1289" s="380">
        <v>37422.156000000003</v>
      </c>
      <c r="H1289" s="380">
        <v>37422</v>
      </c>
      <c r="I1289" s="380">
        <v>0</v>
      </c>
    </row>
    <row r="1290" spans="1:9" x14ac:dyDescent="0.25">
      <c r="A1290" t="s">
        <v>16498</v>
      </c>
      <c r="F1290" s="380">
        <v>910.23000000000013</v>
      </c>
      <c r="G1290" s="380">
        <v>38308.988900000004</v>
      </c>
      <c r="H1290" s="380">
        <v>38309</v>
      </c>
      <c r="I1290" s="380">
        <v>0</v>
      </c>
    </row>
    <row r="1291" spans="1:9" x14ac:dyDescent="0.25">
      <c r="A1291">
        <v>20090020</v>
      </c>
      <c r="B1291" t="s">
        <v>17</v>
      </c>
      <c r="C1291" t="s">
        <v>12313</v>
      </c>
      <c r="D1291" t="s">
        <v>12340</v>
      </c>
      <c r="E1291" t="s">
        <v>278</v>
      </c>
      <c r="F1291" s="380">
        <v>718.14</v>
      </c>
      <c r="G1291" s="380">
        <v>27431.0969</v>
      </c>
      <c r="H1291" s="380">
        <v>25181</v>
      </c>
      <c r="I1291" s="380">
        <v>1614.8000000000029</v>
      </c>
    </row>
    <row r="1292" spans="1:9" x14ac:dyDescent="0.25">
      <c r="A1292">
        <v>20090020</v>
      </c>
      <c r="B1292" t="s">
        <v>18</v>
      </c>
      <c r="C1292" t="s">
        <v>14234</v>
      </c>
      <c r="D1292" t="s">
        <v>14255</v>
      </c>
      <c r="E1292" t="s">
        <v>275</v>
      </c>
      <c r="F1292" s="380">
        <v>451.53999999999996</v>
      </c>
      <c r="G1292" s="380">
        <v>17072.092800000002</v>
      </c>
      <c r="H1292" s="380">
        <v>17072</v>
      </c>
      <c r="I1292" s="380">
        <v>0</v>
      </c>
    </row>
    <row r="1293" spans="1:9" x14ac:dyDescent="0.25">
      <c r="A1293" t="s">
        <v>16499</v>
      </c>
      <c r="F1293" s="380">
        <v>1169.6799999999998</v>
      </c>
      <c r="G1293" s="380">
        <v>44503.189700000003</v>
      </c>
      <c r="H1293" s="380">
        <v>42253</v>
      </c>
      <c r="I1293" s="380">
        <v>1614.8000000000029</v>
      </c>
    </row>
    <row r="1294" spans="1:9" x14ac:dyDescent="0.25">
      <c r="A1294">
        <v>20010055</v>
      </c>
      <c r="B1294" t="s">
        <v>17</v>
      </c>
      <c r="C1294" t="s">
        <v>12042</v>
      </c>
      <c r="D1294" t="s">
        <v>12422</v>
      </c>
      <c r="E1294" t="s">
        <v>460</v>
      </c>
      <c r="F1294" s="380">
        <v>19.47</v>
      </c>
      <c r="G1294" s="380">
        <v>813.41880000000003</v>
      </c>
      <c r="H1294" s="380">
        <v>519</v>
      </c>
      <c r="I1294" s="380">
        <v>294</v>
      </c>
    </row>
    <row r="1295" spans="1:9" x14ac:dyDescent="0.25">
      <c r="A1295">
        <v>20010055</v>
      </c>
      <c r="B1295" t="s">
        <v>1</v>
      </c>
      <c r="C1295" t="s">
        <v>12521</v>
      </c>
      <c r="D1295" t="s">
        <v>12542</v>
      </c>
      <c r="E1295" t="s">
        <v>460</v>
      </c>
      <c r="F1295" s="380">
        <v>17.38</v>
      </c>
      <c r="G1295" s="380">
        <v>811.79899999999998</v>
      </c>
      <c r="H1295" s="380">
        <v>812</v>
      </c>
      <c r="I1295" s="380">
        <v>0</v>
      </c>
    </row>
    <row r="1296" spans="1:9" x14ac:dyDescent="0.25">
      <c r="A1296">
        <v>20010055</v>
      </c>
      <c r="B1296" t="s">
        <v>18</v>
      </c>
      <c r="C1296" t="s">
        <v>12522</v>
      </c>
      <c r="D1296" t="s">
        <v>12543</v>
      </c>
      <c r="E1296" t="s">
        <v>456</v>
      </c>
      <c r="F1296" s="380">
        <v>9.42</v>
      </c>
      <c r="G1296" s="380">
        <v>701.50149999999996</v>
      </c>
      <c r="H1296" s="380">
        <v>702</v>
      </c>
      <c r="I1296" s="380">
        <v>0</v>
      </c>
    </row>
    <row r="1297" spans="1:9" x14ac:dyDescent="0.25">
      <c r="A1297">
        <v>20010055</v>
      </c>
      <c r="B1297" t="s">
        <v>20</v>
      </c>
      <c r="C1297" t="s">
        <v>13001</v>
      </c>
      <c r="D1297" t="s">
        <v>13016</v>
      </c>
      <c r="E1297" t="s">
        <v>13030</v>
      </c>
      <c r="F1297" s="380">
        <v>38.859999999999992</v>
      </c>
      <c r="G1297" s="380">
        <v>1539.5925999999999</v>
      </c>
      <c r="H1297" s="380">
        <v>1540</v>
      </c>
      <c r="I1297" s="380">
        <v>0</v>
      </c>
    </row>
    <row r="1298" spans="1:9" x14ac:dyDescent="0.25">
      <c r="A1298">
        <v>20010055</v>
      </c>
      <c r="B1298" t="s">
        <v>36</v>
      </c>
      <c r="C1298" t="s">
        <v>13003</v>
      </c>
      <c r="D1298" t="s">
        <v>13018</v>
      </c>
      <c r="E1298" t="s">
        <v>275</v>
      </c>
      <c r="F1298" s="380">
        <v>162.10000000000002</v>
      </c>
      <c r="G1298" s="380">
        <v>6162.8334000000004</v>
      </c>
      <c r="H1298" s="380">
        <v>6163</v>
      </c>
      <c r="I1298" s="380">
        <v>0</v>
      </c>
    </row>
    <row r="1299" spans="1:9" x14ac:dyDescent="0.25">
      <c r="A1299">
        <v>20010055</v>
      </c>
      <c r="B1299" t="s">
        <v>21</v>
      </c>
      <c r="C1299" t="s">
        <v>13004</v>
      </c>
      <c r="D1299" t="s">
        <v>13019</v>
      </c>
      <c r="E1299" t="s">
        <v>275</v>
      </c>
      <c r="F1299" s="380">
        <v>73.38000000000001</v>
      </c>
      <c r="G1299" s="380">
        <v>3316.9050000000002</v>
      </c>
      <c r="H1299" s="380">
        <v>3317</v>
      </c>
      <c r="I1299" s="380">
        <v>0</v>
      </c>
    </row>
    <row r="1300" spans="1:9" x14ac:dyDescent="0.25">
      <c r="A1300">
        <v>20010055</v>
      </c>
      <c r="B1300" t="s">
        <v>22</v>
      </c>
      <c r="C1300" t="s">
        <v>12920</v>
      </c>
      <c r="D1300" t="s">
        <v>12940</v>
      </c>
      <c r="E1300" t="s">
        <v>429</v>
      </c>
      <c r="F1300" s="380">
        <v>6.26</v>
      </c>
      <c r="G1300" s="380">
        <v>245.7706</v>
      </c>
      <c r="H1300" s="380">
        <v>246</v>
      </c>
      <c r="I1300" s="380">
        <v>0</v>
      </c>
    </row>
    <row r="1301" spans="1:9" x14ac:dyDescent="0.25">
      <c r="A1301">
        <v>20010055</v>
      </c>
      <c r="B1301" t="s">
        <v>40</v>
      </c>
      <c r="C1301" t="s">
        <v>13718</v>
      </c>
      <c r="D1301" t="s">
        <v>13744</v>
      </c>
      <c r="E1301" t="s">
        <v>275</v>
      </c>
      <c r="F1301" s="380">
        <v>85.68</v>
      </c>
      <c r="G1301" s="380">
        <v>3720.9386000000004</v>
      </c>
      <c r="H1301" s="380">
        <v>3721</v>
      </c>
      <c r="I1301" s="380">
        <v>0</v>
      </c>
    </row>
    <row r="1302" spans="1:9" x14ac:dyDescent="0.25">
      <c r="A1302">
        <v>20010055</v>
      </c>
      <c r="B1302" t="s">
        <v>24</v>
      </c>
      <c r="C1302" t="s">
        <v>12921</v>
      </c>
      <c r="D1302" t="s">
        <v>12941</v>
      </c>
      <c r="E1302" t="s">
        <v>429</v>
      </c>
      <c r="F1302" s="380">
        <v>7.57</v>
      </c>
      <c r="G1302" s="380">
        <v>405.58119999999997</v>
      </c>
      <c r="H1302" s="380">
        <v>406</v>
      </c>
      <c r="I1302" s="380">
        <v>0</v>
      </c>
    </row>
    <row r="1303" spans="1:9" x14ac:dyDescent="0.25">
      <c r="A1303">
        <v>20010055</v>
      </c>
      <c r="B1303" t="s">
        <v>3</v>
      </c>
      <c r="C1303" t="s">
        <v>13522</v>
      </c>
      <c r="D1303" t="s">
        <v>13554</v>
      </c>
      <c r="E1303" t="s">
        <v>275</v>
      </c>
      <c r="F1303" s="380">
        <v>21.080000000000002</v>
      </c>
      <c r="G1303" s="380">
        <v>935.60590000000002</v>
      </c>
      <c r="H1303" s="380">
        <v>936</v>
      </c>
      <c r="I1303" s="380">
        <v>0</v>
      </c>
    </row>
    <row r="1304" spans="1:9" x14ac:dyDescent="0.25">
      <c r="A1304">
        <v>20010055</v>
      </c>
      <c r="B1304" t="s">
        <v>28</v>
      </c>
      <c r="C1304" t="s">
        <v>14146</v>
      </c>
      <c r="D1304" t="s">
        <v>14161</v>
      </c>
      <c r="E1304" t="s">
        <v>460</v>
      </c>
      <c r="F1304" s="380">
        <v>46.26</v>
      </c>
      <c r="G1304" s="380">
        <v>1876.3265999999999</v>
      </c>
      <c r="H1304" s="380">
        <v>1876</v>
      </c>
      <c r="I1304" s="380">
        <v>0</v>
      </c>
    </row>
    <row r="1305" spans="1:9" x14ac:dyDescent="0.25">
      <c r="A1305">
        <v>20010055</v>
      </c>
      <c r="B1305" t="s">
        <v>37</v>
      </c>
      <c r="C1305" t="s">
        <v>8400</v>
      </c>
      <c r="D1305" t="s">
        <v>14460</v>
      </c>
      <c r="E1305" t="s">
        <v>460</v>
      </c>
      <c r="F1305" s="380">
        <v>32.72</v>
      </c>
      <c r="G1305" s="380">
        <v>1217.7943999999998</v>
      </c>
      <c r="H1305" s="380">
        <v>1218</v>
      </c>
      <c r="I1305" s="380">
        <v>0</v>
      </c>
    </row>
    <row r="1306" spans="1:9" x14ac:dyDescent="0.25">
      <c r="A1306">
        <v>20010055</v>
      </c>
      <c r="B1306" t="s">
        <v>38</v>
      </c>
      <c r="C1306" t="s">
        <v>14607</v>
      </c>
      <c r="D1306" t="s">
        <v>14631</v>
      </c>
      <c r="E1306" t="s">
        <v>272</v>
      </c>
      <c r="F1306" s="380">
        <v>3.8000000000000003</v>
      </c>
      <c r="G1306" s="380">
        <v>176.78570000000002</v>
      </c>
      <c r="H1306" s="380">
        <v>177</v>
      </c>
      <c r="I1306" s="380">
        <v>0</v>
      </c>
    </row>
    <row r="1307" spans="1:9" x14ac:dyDescent="0.25">
      <c r="A1307">
        <v>20010055</v>
      </c>
      <c r="B1307" t="s">
        <v>29</v>
      </c>
      <c r="C1307" t="s">
        <v>14512</v>
      </c>
      <c r="D1307" t="s">
        <v>14531</v>
      </c>
      <c r="E1307" t="s">
        <v>460</v>
      </c>
      <c r="F1307" s="380">
        <v>8.52</v>
      </c>
      <c r="G1307" s="380">
        <v>446.15009999999995</v>
      </c>
      <c r="H1307" s="380">
        <v>446</v>
      </c>
      <c r="I1307" s="380">
        <v>0</v>
      </c>
    </row>
    <row r="1308" spans="1:9" x14ac:dyDescent="0.25">
      <c r="A1308">
        <v>20010055</v>
      </c>
      <c r="B1308" t="s">
        <v>5</v>
      </c>
      <c r="C1308" t="s">
        <v>14513</v>
      </c>
      <c r="D1308" t="s">
        <v>14532</v>
      </c>
      <c r="E1308" t="s">
        <v>273</v>
      </c>
      <c r="F1308" s="380">
        <v>23.47</v>
      </c>
      <c r="G1308" s="380">
        <v>1213.8263999999999</v>
      </c>
      <c r="H1308" s="380">
        <v>1214</v>
      </c>
      <c r="I1308" s="380">
        <v>0</v>
      </c>
    </row>
    <row r="1309" spans="1:9" x14ac:dyDescent="0.25">
      <c r="A1309">
        <v>20010055</v>
      </c>
      <c r="B1309" t="s">
        <v>39</v>
      </c>
      <c r="C1309" t="s">
        <v>14608</v>
      </c>
      <c r="D1309" t="s">
        <v>14632</v>
      </c>
      <c r="E1309" t="s">
        <v>460</v>
      </c>
      <c r="F1309" s="380">
        <v>12.27</v>
      </c>
      <c r="G1309" s="380">
        <v>557.03829999999994</v>
      </c>
      <c r="H1309" s="380">
        <v>557</v>
      </c>
      <c r="I1309" s="380">
        <v>0</v>
      </c>
    </row>
    <row r="1310" spans="1:9" x14ac:dyDescent="0.25">
      <c r="A1310">
        <v>20010055</v>
      </c>
      <c r="B1310" t="s">
        <v>6</v>
      </c>
      <c r="C1310" t="s">
        <v>14971</v>
      </c>
      <c r="D1310" t="s">
        <v>14983</v>
      </c>
      <c r="E1310" t="s">
        <v>429</v>
      </c>
      <c r="F1310" s="380">
        <v>4.3600000000000003</v>
      </c>
      <c r="G1310" s="380">
        <v>212.97289999999998</v>
      </c>
      <c r="H1310" s="380">
        <v>213</v>
      </c>
      <c r="I1310" s="380">
        <v>0</v>
      </c>
    </row>
    <row r="1311" spans="1:9" x14ac:dyDescent="0.25">
      <c r="A1311">
        <v>20010055</v>
      </c>
      <c r="B1311" t="s">
        <v>30</v>
      </c>
      <c r="C1311">
        <v>0</v>
      </c>
      <c r="D1311">
        <v>0</v>
      </c>
      <c r="E1311">
        <v>0</v>
      </c>
      <c r="F1311" s="380">
        <v>3.54</v>
      </c>
      <c r="G1311" s="380">
        <v>137.79300000000001</v>
      </c>
      <c r="H1311" s="380">
        <v>138</v>
      </c>
      <c r="I1311" s="380">
        <v>0</v>
      </c>
    </row>
    <row r="1312" spans="1:9" x14ac:dyDescent="0.25">
      <c r="A1312">
        <v>20010055</v>
      </c>
      <c r="B1312" t="s">
        <v>31</v>
      </c>
      <c r="C1312">
        <v>0</v>
      </c>
      <c r="D1312">
        <v>0</v>
      </c>
      <c r="E1312">
        <v>0</v>
      </c>
      <c r="F1312" s="380">
        <v>11.930000000000001</v>
      </c>
      <c r="G1312" s="380">
        <v>518.29320000000007</v>
      </c>
      <c r="H1312" s="380">
        <v>518</v>
      </c>
      <c r="I1312" s="380">
        <v>0</v>
      </c>
    </row>
    <row r="1313" spans="1:9" x14ac:dyDescent="0.25">
      <c r="A1313" t="s">
        <v>16500</v>
      </c>
      <c r="F1313" s="380">
        <v>588.06999999999982</v>
      </c>
      <c r="G1313" s="380">
        <v>25010.927200000002</v>
      </c>
      <c r="H1313" s="380">
        <v>24719</v>
      </c>
      <c r="I1313" s="380">
        <v>294</v>
      </c>
    </row>
    <row r="1314" spans="1:9" x14ac:dyDescent="0.25">
      <c r="A1314">
        <v>20020023</v>
      </c>
      <c r="B1314" t="s">
        <v>18</v>
      </c>
      <c r="C1314" t="s">
        <v>10541</v>
      </c>
      <c r="D1314" t="s">
        <v>12430</v>
      </c>
      <c r="E1314" t="s">
        <v>1380</v>
      </c>
      <c r="F1314" s="380">
        <v>43.72</v>
      </c>
      <c r="G1314" s="380">
        <v>1676.6122</v>
      </c>
      <c r="H1314" s="380">
        <v>1677</v>
      </c>
      <c r="I1314" s="380">
        <v>0</v>
      </c>
    </row>
    <row r="1315" spans="1:9" x14ac:dyDescent="0.25">
      <c r="A1315">
        <v>20020023</v>
      </c>
      <c r="B1315" t="s">
        <v>36</v>
      </c>
      <c r="C1315" t="s">
        <v>12632</v>
      </c>
      <c r="D1315" t="s">
        <v>12651</v>
      </c>
      <c r="E1315" t="s">
        <v>1284</v>
      </c>
      <c r="F1315" s="380">
        <v>14.499999999999998</v>
      </c>
      <c r="G1315" s="380">
        <v>540.10839999999996</v>
      </c>
      <c r="H1315" s="380">
        <v>540</v>
      </c>
      <c r="I1315" s="380">
        <v>0</v>
      </c>
    </row>
    <row r="1316" spans="1:9" x14ac:dyDescent="0.25">
      <c r="A1316">
        <v>20020023</v>
      </c>
      <c r="B1316" t="s">
        <v>21</v>
      </c>
      <c r="C1316" t="s">
        <v>12399</v>
      </c>
      <c r="D1316" t="s">
        <v>12431</v>
      </c>
      <c r="E1316" t="s">
        <v>11030</v>
      </c>
      <c r="F1316" s="380">
        <v>41.08</v>
      </c>
      <c r="G1316" s="380">
        <v>1558.1790000000001</v>
      </c>
      <c r="H1316" s="380">
        <v>1558</v>
      </c>
      <c r="I1316" s="380">
        <v>0</v>
      </c>
    </row>
    <row r="1317" spans="1:9" x14ac:dyDescent="0.25">
      <c r="A1317">
        <v>20020023</v>
      </c>
      <c r="B1317" t="s">
        <v>25</v>
      </c>
      <c r="C1317" t="s">
        <v>13527</v>
      </c>
      <c r="D1317" t="s">
        <v>13560</v>
      </c>
      <c r="E1317" t="s">
        <v>5245</v>
      </c>
      <c r="F1317" s="380">
        <v>53.160000000000004</v>
      </c>
      <c r="G1317" s="380">
        <v>1986.4874000000002</v>
      </c>
      <c r="H1317" s="380">
        <v>1986</v>
      </c>
      <c r="I1317" s="380">
        <v>0</v>
      </c>
    </row>
    <row r="1318" spans="1:9" x14ac:dyDescent="0.25">
      <c r="A1318">
        <v>20020023</v>
      </c>
      <c r="B1318" t="s">
        <v>26</v>
      </c>
      <c r="C1318" t="s">
        <v>12528</v>
      </c>
      <c r="D1318" t="s">
        <v>12557</v>
      </c>
      <c r="E1318" t="s">
        <v>281</v>
      </c>
      <c r="F1318" s="380">
        <v>1.3199999999999998</v>
      </c>
      <c r="G1318" s="380">
        <v>52.751599999999996</v>
      </c>
      <c r="H1318" s="380">
        <v>53</v>
      </c>
      <c r="I1318" s="380">
        <v>0</v>
      </c>
    </row>
    <row r="1319" spans="1:9" x14ac:dyDescent="0.25">
      <c r="A1319">
        <v>20020023</v>
      </c>
      <c r="B1319" t="s">
        <v>37</v>
      </c>
      <c r="C1319" t="s">
        <v>12404</v>
      </c>
      <c r="D1319" t="s">
        <v>12437</v>
      </c>
      <c r="E1319" t="s">
        <v>5502</v>
      </c>
      <c r="F1319" s="380">
        <v>52.379999999999995</v>
      </c>
      <c r="G1319" s="380">
        <v>1975.348</v>
      </c>
      <c r="H1319" s="380">
        <v>1975</v>
      </c>
      <c r="I1319" s="380">
        <v>0</v>
      </c>
    </row>
    <row r="1320" spans="1:9" x14ac:dyDescent="0.25">
      <c r="A1320">
        <v>20020023</v>
      </c>
      <c r="B1320" t="s">
        <v>29</v>
      </c>
      <c r="C1320" t="s">
        <v>12405</v>
      </c>
      <c r="D1320" t="s">
        <v>12438</v>
      </c>
      <c r="E1320" t="s">
        <v>1284</v>
      </c>
      <c r="F1320" s="380">
        <v>150.73999999999998</v>
      </c>
      <c r="G1320" s="380">
        <v>5800.7262000000001</v>
      </c>
      <c r="H1320" s="380">
        <v>5801</v>
      </c>
      <c r="I1320" s="380">
        <v>0</v>
      </c>
    </row>
    <row r="1321" spans="1:9" x14ac:dyDescent="0.25">
      <c r="A1321">
        <v>20020023</v>
      </c>
      <c r="B1321" t="s">
        <v>39</v>
      </c>
      <c r="C1321" t="s">
        <v>13301</v>
      </c>
      <c r="D1321" t="s">
        <v>13323</v>
      </c>
      <c r="E1321" t="s">
        <v>275</v>
      </c>
      <c r="F1321" s="380">
        <v>17.100000000000001</v>
      </c>
      <c r="G1321" s="380">
        <v>672.87620000000004</v>
      </c>
      <c r="H1321" s="380">
        <v>673</v>
      </c>
      <c r="I1321" s="380">
        <v>0</v>
      </c>
    </row>
    <row r="1322" spans="1:9" x14ac:dyDescent="0.25">
      <c r="A1322">
        <v>20020023</v>
      </c>
      <c r="B1322" t="s">
        <v>6</v>
      </c>
      <c r="C1322" t="s">
        <v>618</v>
      </c>
      <c r="D1322" t="s">
        <v>12719</v>
      </c>
      <c r="E1322" t="s">
        <v>1284</v>
      </c>
      <c r="F1322" s="380">
        <v>55.2</v>
      </c>
      <c r="G1322" s="380">
        <v>2105.8427999999999</v>
      </c>
      <c r="H1322" s="380">
        <v>2106</v>
      </c>
      <c r="I1322" s="380">
        <v>0</v>
      </c>
    </row>
    <row r="1323" spans="1:9" x14ac:dyDescent="0.25">
      <c r="A1323">
        <v>20020023</v>
      </c>
      <c r="B1323" t="s">
        <v>31</v>
      </c>
      <c r="C1323" t="s">
        <v>13076</v>
      </c>
      <c r="D1323" t="s">
        <v>13099</v>
      </c>
      <c r="E1323" t="s">
        <v>7961</v>
      </c>
      <c r="F1323" s="380">
        <v>8.8800000000000008</v>
      </c>
      <c r="G1323" s="380">
        <v>346.08880000000005</v>
      </c>
      <c r="H1323" s="380">
        <v>346</v>
      </c>
      <c r="I1323" s="380">
        <v>0</v>
      </c>
    </row>
    <row r="1324" spans="1:9" x14ac:dyDescent="0.25">
      <c r="A1324">
        <v>20020023</v>
      </c>
      <c r="B1324" t="s">
        <v>9</v>
      </c>
      <c r="C1324" t="s">
        <v>7428</v>
      </c>
      <c r="D1324" t="s">
        <v>12653</v>
      </c>
      <c r="E1324" t="s">
        <v>1380</v>
      </c>
      <c r="F1324" s="380">
        <v>96.2</v>
      </c>
      <c r="G1324" s="380">
        <v>3679.9507999999996</v>
      </c>
      <c r="H1324" s="380">
        <v>3680</v>
      </c>
      <c r="I1324" s="380">
        <v>0</v>
      </c>
    </row>
    <row r="1325" spans="1:9" x14ac:dyDescent="0.25">
      <c r="A1325">
        <v>20020023</v>
      </c>
      <c r="B1325" t="s">
        <v>34</v>
      </c>
      <c r="C1325" t="s">
        <v>11332</v>
      </c>
      <c r="D1325" t="s">
        <v>13100</v>
      </c>
      <c r="E1325" t="s">
        <v>1380</v>
      </c>
      <c r="F1325" s="380">
        <v>28.200000000000006</v>
      </c>
      <c r="G1325" s="380">
        <v>1126.6798000000001</v>
      </c>
      <c r="H1325" s="380">
        <v>1127</v>
      </c>
      <c r="I1325" s="380">
        <v>0</v>
      </c>
    </row>
    <row r="1326" spans="1:9" x14ac:dyDescent="0.25">
      <c r="A1326">
        <v>20020023</v>
      </c>
      <c r="B1326" t="s">
        <v>12</v>
      </c>
      <c r="C1326" t="s">
        <v>12530</v>
      </c>
      <c r="D1326" t="s">
        <v>12561</v>
      </c>
      <c r="E1326" t="s">
        <v>5245</v>
      </c>
      <c r="F1326" s="380">
        <v>22.080000000000002</v>
      </c>
      <c r="G1326" s="380">
        <v>910.49019999999996</v>
      </c>
      <c r="H1326" s="380">
        <v>910</v>
      </c>
      <c r="I1326" s="380">
        <v>0</v>
      </c>
    </row>
    <row r="1327" spans="1:9" x14ac:dyDescent="0.25">
      <c r="A1327">
        <v>20020023</v>
      </c>
      <c r="B1327" t="s">
        <v>15</v>
      </c>
      <c r="C1327" t="s">
        <v>15967</v>
      </c>
      <c r="D1327" t="s">
        <v>15979</v>
      </c>
      <c r="E1327" t="s">
        <v>1284</v>
      </c>
      <c r="F1327" s="380">
        <v>10.8</v>
      </c>
      <c r="G1327" s="380">
        <v>423.11220000000003</v>
      </c>
      <c r="H1327" s="380">
        <v>423</v>
      </c>
      <c r="I1327" s="380">
        <v>0</v>
      </c>
    </row>
    <row r="1328" spans="1:9" x14ac:dyDescent="0.25">
      <c r="A1328">
        <v>20020023</v>
      </c>
      <c r="B1328" t="s">
        <v>16</v>
      </c>
      <c r="C1328" t="s">
        <v>7602</v>
      </c>
      <c r="D1328" t="s">
        <v>15348</v>
      </c>
      <c r="E1328" t="s">
        <v>1284</v>
      </c>
      <c r="F1328" s="380">
        <v>50.419999999999995</v>
      </c>
      <c r="G1328" s="380">
        <v>1905.2559999999999</v>
      </c>
      <c r="H1328" s="380">
        <v>1905</v>
      </c>
      <c r="I1328" s="380">
        <v>0</v>
      </c>
    </row>
    <row r="1329" spans="1:9" x14ac:dyDescent="0.25">
      <c r="A1329">
        <v>20020023</v>
      </c>
      <c r="B1329" t="s">
        <v>423</v>
      </c>
      <c r="C1329" t="s">
        <v>15500</v>
      </c>
      <c r="D1329" t="s">
        <v>15550</v>
      </c>
      <c r="E1329" t="s">
        <v>1284</v>
      </c>
      <c r="F1329" s="380">
        <v>12</v>
      </c>
      <c r="G1329" s="380">
        <v>473.90719999999993</v>
      </c>
      <c r="H1329" s="380">
        <v>474</v>
      </c>
      <c r="I1329" s="380">
        <v>0</v>
      </c>
    </row>
    <row r="1330" spans="1:9" x14ac:dyDescent="0.25">
      <c r="A1330">
        <v>20020023</v>
      </c>
      <c r="B1330" t="s">
        <v>424</v>
      </c>
      <c r="C1330" t="s">
        <v>13951</v>
      </c>
      <c r="D1330" t="s">
        <v>15785</v>
      </c>
      <c r="E1330" t="s">
        <v>14103</v>
      </c>
      <c r="F1330" s="380">
        <v>50.900000000000006</v>
      </c>
      <c r="G1330" s="380">
        <v>1920.6232</v>
      </c>
      <c r="H1330" s="380">
        <v>1921</v>
      </c>
      <c r="I1330" s="380">
        <v>0</v>
      </c>
    </row>
    <row r="1331" spans="1:9" x14ac:dyDescent="0.25">
      <c r="A1331">
        <v>20020023</v>
      </c>
      <c r="B1331" t="s">
        <v>10</v>
      </c>
      <c r="C1331" t="s">
        <v>11878</v>
      </c>
      <c r="D1331" t="s">
        <v>12560</v>
      </c>
      <c r="E1331" t="s">
        <v>1380</v>
      </c>
      <c r="F1331" s="380">
        <v>51.300000000000004</v>
      </c>
      <c r="G1331" s="380">
        <v>1911.3853999999997</v>
      </c>
      <c r="H1331" s="380">
        <v>1911</v>
      </c>
      <c r="I1331" s="380">
        <v>0</v>
      </c>
    </row>
    <row r="1332" spans="1:9" x14ac:dyDescent="0.25">
      <c r="A1332" t="s">
        <v>16501</v>
      </c>
      <c r="F1332" s="380">
        <v>759.9799999999999</v>
      </c>
      <c r="G1332" s="380">
        <v>29066.425400000007</v>
      </c>
      <c r="H1332" s="380">
        <v>29066</v>
      </c>
      <c r="I1332" s="380">
        <v>0</v>
      </c>
    </row>
    <row r="1333" spans="1:9" x14ac:dyDescent="0.25">
      <c r="A1333">
        <v>20080041</v>
      </c>
      <c r="B1333" t="s">
        <v>17</v>
      </c>
      <c r="C1333" t="s">
        <v>7914</v>
      </c>
      <c r="D1333" t="s">
        <v>12448</v>
      </c>
      <c r="E1333" t="s">
        <v>7962</v>
      </c>
      <c r="F1333" s="380">
        <v>369.39000000000004</v>
      </c>
      <c r="G1333" s="380">
        <v>15353.6626</v>
      </c>
      <c r="H1333" s="380">
        <v>6753</v>
      </c>
      <c r="I1333" s="380">
        <v>8600.5500000000029</v>
      </c>
    </row>
    <row r="1334" spans="1:9" x14ac:dyDescent="0.25">
      <c r="A1334">
        <v>20080041</v>
      </c>
      <c r="B1334" t="s">
        <v>1</v>
      </c>
      <c r="C1334" t="s">
        <v>13168</v>
      </c>
      <c r="D1334" t="s">
        <v>13208</v>
      </c>
      <c r="E1334" t="s">
        <v>275</v>
      </c>
      <c r="F1334" s="380">
        <v>19.64</v>
      </c>
      <c r="G1334" s="380">
        <v>849.80079999999998</v>
      </c>
      <c r="H1334" s="380">
        <v>850</v>
      </c>
      <c r="I1334" s="380">
        <v>0</v>
      </c>
    </row>
    <row r="1335" spans="1:9" x14ac:dyDescent="0.25">
      <c r="A1335">
        <v>20080041</v>
      </c>
      <c r="B1335" t="s">
        <v>20</v>
      </c>
      <c r="C1335" t="s">
        <v>13170</v>
      </c>
      <c r="D1335" t="s">
        <v>13210</v>
      </c>
      <c r="E1335" t="s">
        <v>7962</v>
      </c>
      <c r="F1335" s="380">
        <v>33.06</v>
      </c>
      <c r="G1335" s="380">
        <v>1329.9783</v>
      </c>
      <c r="H1335" s="380">
        <v>1330</v>
      </c>
      <c r="I1335" s="380">
        <v>0</v>
      </c>
    </row>
    <row r="1336" spans="1:9" x14ac:dyDescent="0.25">
      <c r="A1336">
        <v>20080041</v>
      </c>
      <c r="B1336" t="s">
        <v>36</v>
      </c>
      <c r="C1336" t="s">
        <v>16003</v>
      </c>
      <c r="D1336" t="s">
        <v>16106</v>
      </c>
      <c r="E1336" t="s">
        <v>7417</v>
      </c>
      <c r="F1336" s="380">
        <v>14.510000000000002</v>
      </c>
      <c r="G1336" s="380">
        <v>652.20689999999991</v>
      </c>
      <c r="H1336" s="380">
        <v>652</v>
      </c>
      <c r="I1336" s="380">
        <v>0</v>
      </c>
    </row>
    <row r="1337" spans="1:9" x14ac:dyDescent="0.25">
      <c r="A1337">
        <v>20080041</v>
      </c>
      <c r="B1337" t="s">
        <v>22</v>
      </c>
      <c r="C1337" t="s">
        <v>7541</v>
      </c>
      <c r="D1337" t="s">
        <v>16262</v>
      </c>
      <c r="E1337" t="s">
        <v>7962</v>
      </c>
      <c r="F1337" s="380">
        <v>37.880000000000003</v>
      </c>
      <c r="G1337" s="380">
        <v>1600.5179999999998</v>
      </c>
      <c r="H1337" s="380">
        <v>1601</v>
      </c>
      <c r="I1337" s="380">
        <v>0</v>
      </c>
    </row>
    <row r="1338" spans="1:9" x14ac:dyDescent="0.25">
      <c r="A1338">
        <v>20080041</v>
      </c>
      <c r="B1338" t="s">
        <v>40</v>
      </c>
      <c r="C1338" t="s">
        <v>13171</v>
      </c>
      <c r="D1338" t="s">
        <v>13211</v>
      </c>
      <c r="E1338" t="s">
        <v>5245</v>
      </c>
      <c r="F1338" s="380">
        <v>8.75</v>
      </c>
      <c r="G1338" s="380">
        <v>354.48590000000002</v>
      </c>
      <c r="H1338" s="380">
        <v>354</v>
      </c>
      <c r="I1338" s="380">
        <v>0</v>
      </c>
    </row>
    <row r="1339" spans="1:9" x14ac:dyDescent="0.25">
      <c r="A1339">
        <v>20080041</v>
      </c>
      <c r="B1339" t="s">
        <v>23</v>
      </c>
      <c r="C1339" t="s">
        <v>16226</v>
      </c>
      <c r="D1339" t="s">
        <v>16263</v>
      </c>
      <c r="E1339" t="s">
        <v>7962</v>
      </c>
      <c r="F1339" s="380">
        <v>35.529999999999994</v>
      </c>
      <c r="G1339" s="380">
        <v>1410.0389</v>
      </c>
      <c r="H1339" s="380">
        <v>1410</v>
      </c>
      <c r="I1339" s="380">
        <v>0</v>
      </c>
    </row>
    <row r="1340" spans="1:9" x14ac:dyDescent="0.25">
      <c r="A1340">
        <v>20080041</v>
      </c>
      <c r="B1340" t="s">
        <v>24</v>
      </c>
      <c r="C1340" t="s">
        <v>16227</v>
      </c>
      <c r="D1340" t="s">
        <v>16264</v>
      </c>
      <c r="E1340" t="s">
        <v>275</v>
      </c>
      <c r="F1340" s="380">
        <v>15.48</v>
      </c>
      <c r="G1340" s="380">
        <v>611.76959999999997</v>
      </c>
      <c r="H1340" s="380">
        <v>612</v>
      </c>
      <c r="I1340" s="380">
        <v>0</v>
      </c>
    </row>
    <row r="1341" spans="1:9" x14ac:dyDescent="0.25">
      <c r="A1341">
        <v>20080041</v>
      </c>
      <c r="B1341" t="s">
        <v>25</v>
      </c>
      <c r="C1341" t="s">
        <v>16228</v>
      </c>
      <c r="D1341" t="s">
        <v>16265</v>
      </c>
      <c r="E1341" t="s">
        <v>275</v>
      </c>
      <c r="F1341" s="380">
        <v>24.900000000000002</v>
      </c>
      <c r="G1341" s="380">
        <v>982.95570000000009</v>
      </c>
      <c r="H1341" s="380">
        <v>983</v>
      </c>
      <c r="I1341" s="380">
        <v>0</v>
      </c>
    </row>
    <row r="1342" spans="1:9" x14ac:dyDescent="0.25">
      <c r="A1342">
        <v>20080041</v>
      </c>
      <c r="B1342" t="s">
        <v>26</v>
      </c>
      <c r="C1342" t="s">
        <v>16229</v>
      </c>
      <c r="D1342" t="s">
        <v>16266</v>
      </c>
      <c r="E1342" t="s">
        <v>7962</v>
      </c>
      <c r="F1342" s="380">
        <v>43.92</v>
      </c>
      <c r="G1342" s="380">
        <v>1543.9837999999997</v>
      </c>
      <c r="H1342" s="380">
        <v>1544</v>
      </c>
      <c r="I1342" s="380">
        <v>0</v>
      </c>
    </row>
    <row r="1343" spans="1:9" x14ac:dyDescent="0.25">
      <c r="A1343">
        <v>20080041</v>
      </c>
      <c r="B1343" t="s">
        <v>27</v>
      </c>
      <c r="C1343" t="s">
        <v>9500</v>
      </c>
      <c r="D1343" t="s">
        <v>16267</v>
      </c>
      <c r="E1343" t="s">
        <v>7962</v>
      </c>
      <c r="F1343" s="380">
        <v>16.649999999999999</v>
      </c>
      <c r="G1343" s="380">
        <v>623.90319999999997</v>
      </c>
      <c r="H1343" s="380">
        <v>624</v>
      </c>
      <c r="I1343" s="380">
        <v>0</v>
      </c>
    </row>
    <row r="1344" spans="1:9" x14ac:dyDescent="0.25">
      <c r="A1344" t="s">
        <v>16502</v>
      </c>
      <c r="F1344" s="380">
        <v>619.70999999999992</v>
      </c>
      <c r="G1344" s="380">
        <v>25313.303699999997</v>
      </c>
      <c r="H1344" s="380">
        <v>16713</v>
      </c>
      <c r="I1344" s="380">
        <v>8600.5500000000029</v>
      </c>
    </row>
    <row r="1345" spans="1:9" x14ac:dyDescent="0.25">
      <c r="A1345">
        <v>20060017</v>
      </c>
      <c r="B1345" t="s">
        <v>17</v>
      </c>
      <c r="C1345" t="s">
        <v>12680</v>
      </c>
      <c r="D1345" t="s">
        <v>12785</v>
      </c>
      <c r="E1345" t="s">
        <v>6927</v>
      </c>
      <c r="F1345" s="380">
        <v>7.41</v>
      </c>
      <c r="G1345" s="380">
        <v>285.64420000000007</v>
      </c>
      <c r="H1345" s="380">
        <v>159</v>
      </c>
      <c r="I1345" s="380">
        <v>126.86000000000786</v>
      </c>
    </row>
    <row r="1346" spans="1:9" x14ac:dyDescent="0.25">
      <c r="A1346">
        <v>20060017</v>
      </c>
      <c r="B1346" t="s">
        <v>1</v>
      </c>
      <c r="C1346" t="s">
        <v>5212</v>
      </c>
      <c r="D1346" t="s">
        <v>5259</v>
      </c>
      <c r="E1346" t="s">
        <v>1676</v>
      </c>
      <c r="F1346" s="380">
        <v>107.82000000000001</v>
      </c>
      <c r="G1346" s="380">
        <v>4042.7213000000002</v>
      </c>
      <c r="H1346" s="380">
        <v>4043</v>
      </c>
      <c r="I1346" s="380">
        <v>0</v>
      </c>
    </row>
    <row r="1347" spans="1:9" x14ac:dyDescent="0.25">
      <c r="A1347">
        <v>20060017</v>
      </c>
      <c r="B1347" t="s">
        <v>18</v>
      </c>
      <c r="C1347" t="s">
        <v>9246</v>
      </c>
      <c r="D1347" t="s">
        <v>12658</v>
      </c>
      <c r="E1347" t="s">
        <v>1676</v>
      </c>
      <c r="F1347" s="380">
        <v>60.650000000000006</v>
      </c>
      <c r="G1347" s="380">
        <v>2291.1050999999998</v>
      </c>
      <c r="H1347" s="380">
        <v>2291</v>
      </c>
      <c r="I1347" s="380">
        <v>0</v>
      </c>
    </row>
    <row r="1348" spans="1:9" x14ac:dyDescent="0.25">
      <c r="A1348">
        <v>20060017</v>
      </c>
      <c r="B1348" t="s">
        <v>19</v>
      </c>
      <c r="C1348" t="s">
        <v>12637</v>
      </c>
      <c r="D1348" t="s">
        <v>12659</v>
      </c>
      <c r="E1348" t="s">
        <v>5250</v>
      </c>
      <c r="F1348" s="380">
        <v>41.9</v>
      </c>
      <c r="G1348" s="380">
        <v>2088.0567000000001</v>
      </c>
      <c r="H1348" s="380">
        <v>2088</v>
      </c>
      <c r="I1348" s="380">
        <v>0</v>
      </c>
    </row>
    <row r="1349" spans="1:9" x14ac:dyDescent="0.25">
      <c r="A1349">
        <v>20060017</v>
      </c>
      <c r="B1349" t="s">
        <v>20</v>
      </c>
      <c r="C1349" t="s">
        <v>13606</v>
      </c>
      <c r="D1349" t="s">
        <v>7673</v>
      </c>
      <c r="E1349" t="s">
        <v>1676</v>
      </c>
      <c r="F1349" s="380">
        <v>129.43</v>
      </c>
      <c r="G1349" s="380">
        <v>5408.9064999999991</v>
      </c>
      <c r="H1349" s="380">
        <v>5409</v>
      </c>
      <c r="I1349" s="380">
        <v>0</v>
      </c>
    </row>
    <row r="1350" spans="1:9" x14ac:dyDescent="0.25">
      <c r="A1350">
        <v>20060017</v>
      </c>
      <c r="B1350" t="s">
        <v>21</v>
      </c>
      <c r="C1350" t="s">
        <v>1035</v>
      </c>
      <c r="D1350" t="s">
        <v>12661</v>
      </c>
      <c r="E1350" t="s">
        <v>4452</v>
      </c>
      <c r="F1350" s="380">
        <v>67.790000000000006</v>
      </c>
      <c r="G1350" s="380">
        <v>3399.8423999999995</v>
      </c>
      <c r="H1350" s="380">
        <v>3400</v>
      </c>
      <c r="I1350" s="380">
        <v>0</v>
      </c>
    </row>
    <row r="1351" spans="1:9" x14ac:dyDescent="0.25">
      <c r="A1351">
        <v>20060017</v>
      </c>
      <c r="B1351" t="s">
        <v>40</v>
      </c>
      <c r="C1351" t="s">
        <v>12738</v>
      </c>
      <c r="D1351" t="s">
        <v>12787</v>
      </c>
      <c r="E1351" t="s">
        <v>4452</v>
      </c>
      <c r="F1351" s="380">
        <v>23.8</v>
      </c>
      <c r="G1351" s="380">
        <v>1467.1048000000001</v>
      </c>
      <c r="H1351" s="380">
        <v>1467</v>
      </c>
      <c r="I1351" s="380">
        <v>0</v>
      </c>
    </row>
    <row r="1352" spans="1:9" x14ac:dyDescent="0.25">
      <c r="A1352">
        <v>20060017</v>
      </c>
      <c r="B1352" t="s">
        <v>23</v>
      </c>
      <c r="C1352" t="s">
        <v>13722</v>
      </c>
      <c r="D1352" t="s">
        <v>13749</v>
      </c>
      <c r="E1352" t="s">
        <v>1676</v>
      </c>
      <c r="F1352" s="380">
        <v>10.389999999999999</v>
      </c>
      <c r="G1352" s="380">
        <v>686.46800000000007</v>
      </c>
      <c r="H1352" s="380">
        <v>686</v>
      </c>
      <c r="I1352" s="380">
        <v>0</v>
      </c>
    </row>
    <row r="1353" spans="1:9" x14ac:dyDescent="0.25">
      <c r="A1353">
        <v>20060017</v>
      </c>
      <c r="B1353" t="s">
        <v>24</v>
      </c>
      <c r="C1353" t="s">
        <v>12927</v>
      </c>
      <c r="D1353" t="s">
        <v>12949</v>
      </c>
      <c r="E1353" t="s">
        <v>1676</v>
      </c>
      <c r="F1353" s="380">
        <v>9.19</v>
      </c>
      <c r="G1353" s="380">
        <v>394.71170000000001</v>
      </c>
      <c r="H1353" s="380">
        <v>395</v>
      </c>
      <c r="I1353" s="380">
        <v>0</v>
      </c>
    </row>
    <row r="1354" spans="1:9" x14ac:dyDescent="0.25">
      <c r="A1354">
        <v>20060017</v>
      </c>
      <c r="B1354" t="s">
        <v>3</v>
      </c>
      <c r="C1354" t="s">
        <v>559</v>
      </c>
      <c r="D1354" t="s">
        <v>7675</v>
      </c>
      <c r="E1354" t="s">
        <v>275</v>
      </c>
      <c r="F1354" s="380">
        <v>29.71</v>
      </c>
      <c r="G1354" s="380">
        <v>1323.5843</v>
      </c>
      <c r="H1354" s="380">
        <v>1324</v>
      </c>
      <c r="I1354" s="380">
        <v>0</v>
      </c>
    </row>
    <row r="1355" spans="1:9" x14ac:dyDescent="0.25">
      <c r="A1355">
        <v>20060017</v>
      </c>
      <c r="B1355" t="s">
        <v>4</v>
      </c>
      <c r="C1355" t="s">
        <v>5723</v>
      </c>
      <c r="D1355" t="s">
        <v>8849</v>
      </c>
      <c r="E1355" t="s">
        <v>5252</v>
      </c>
      <c r="F1355" s="380">
        <v>69.66</v>
      </c>
      <c r="G1355" s="380">
        <v>2529.9866000000002</v>
      </c>
      <c r="H1355" s="380">
        <v>2530</v>
      </c>
      <c r="I1355" s="380">
        <v>0</v>
      </c>
    </row>
    <row r="1356" spans="1:9" x14ac:dyDescent="0.25">
      <c r="A1356">
        <v>20060017</v>
      </c>
      <c r="B1356" t="s">
        <v>28</v>
      </c>
      <c r="C1356" t="s">
        <v>7127</v>
      </c>
      <c r="D1356" t="s">
        <v>13325</v>
      </c>
      <c r="E1356" t="s">
        <v>1676</v>
      </c>
      <c r="F1356" s="380">
        <v>14.829999999999998</v>
      </c>
      <c r="G1356" s="380">
        <v>649.25170000000003</v>
      </c>
      <c r="H1356" s="380">
        <v>649</v>
      </c>
      <c r="I1356" s="380">
        <v>0</v>
      </c>
    </row>
    <row r="1357" spans="1:9" x14ac:dyDescent="0.25">
      <c r="A1357">
        <v>20060017</v>
      </c>
      <c r="B1357" t="s">
        <v>37</v>
      </c>
      <c r="C1357" t="s">
        <v>810</v>
      </c>
      <c r="D1357" t="s">
        <v>14169</v>
      </c>
      <c r="E1357" t="s">
        <v>1676</v>
      </c>
      <c r="F1357" s="380">
        <v>64.650000000000006</v>
      </c>
      <c r="G1357" s="380">
        <v>2537.0700000000002</v>
      </c>
      <c r="H1357" s="380">
        <v>2537</v>
      </c>
      <c r="I1357" s="380">
        <v>0</v>
      </c>
    </row>
    <row r="1358" spans="1:9" x14ac:dyDescent="0.25">
      <c r="A1358">
        <v>20060017</v>
      </c>
      <c r="B1358" t="s">
        <v>38</v>
      </c>
      <c r="C1358" t="s">
        <v>12961</v>
      </c>
      <c r="D1358" t="s">
        <v>14170</v>
      </c>
      <c r="E1358" t="s">
        <v>5250</v>
      </c>
      <c r="F1358" s="380">
        <v>1.89</v>
      </c>
      <c r="G1358" s="380">
        <v>83.632499999999993</v>
      </c>
      <c r="H1358" s="380">
        <v>84</v>
      </c>
      <c r="I1358" s="380">
        <v>0</v>
      </c>
    </row>
    <row r="1359" spans="1:9" x14ac:dyDescent="0.25">
      <c r="A1359">
        <v>20060017</v>
      </c>
      <c r="B1359" t="s">
        <v>39</v>
      </c>
      <c r="C1359" t="s">
        <v>7046</v>
      </c>
      <c r="D1359" t="s">
        <v>14465</v>
      </c>
      <c r="E1359" t="s">
        <v>1676</v>
      </c>
      <c r="F1359" s="380">
        <v>16.349999999999998</v>
      </c>
      <c r="G1359" s="380">
        <v>804.70129999999995</v>
      </c>
      <c r="H1359" s="380">
        <v>805</v>
      </c>
      <c r="I1359" s="380">
        <v>0</v>
      </c>
    </row>
    <row r="1360" spans="1:9" x14ac:dyDescent="0.25">
      <c r="A1360">
        <v>20060017</v>
      </c>
      <c r="B1360" t="s">
        <v>6</v>
      </c>
      <c r="C1360" t="s">
        <v>15517</v>
      </c>
      <c r="D1360" t="s">
        <v>15577</v>
      </c>
      <c r="E1360" t="s">
        <v>1676</v>
      </c>
      <c r="F1360" s="380">
        <v>20.330000000000002</v>
      </c>
      <c r="G1360" s="380">
        <v>945.01610000000005</v>
      </c>
      <c r="H1360" s="380">
        <v>945</v>
      </c>
      <c r="I1360" s="380">
        <v>0</v>
      </c>
    </row>
    <row r="1361" spans="1:9" x14ac:dyDescent="0.25">
      <c r="A1361">
        <v>20060017</v>
      </c>
      <c r="B1361" t="s">
        <v>30</v>
      </c>
      <c r="C1361" t="s">
        <v>15333</v>
      </c>
      <c r="D1361" t="s">
        <v>15874</v>
      </c>
      <c r="E1361" t="s">
        <v>5252</v>
      </c>
      <c r="F1361" s="380">
        <v>22.169999999999998</v>
      </c>
      <c r="G1361" s="380">
        <v>767.95489999999995</v>
      </c>
      <c r="H1361" s="380">
        <v>768</v>
      </c>
      <c r="I1361" s="380">
        <v>0</v>
      </c>
    </row>
    <row r="1362" spans="1:9" x14ac:dyDescent="0.25">
      <c r="A1362">
        <v>20060017</v>
      </c>
      <c r="B1362" t="s">
        <v>31</v>
      </c>
      <c r="C1362" t="s">
        <v>6613</v>
      </c>
      <c r="D1362" t="s">
        <v>6643</v>
      </c>
      <c r="E1362" t="s">
        <v>1676</v>
      </c>
      <c r="F1362" s="380">
        <v>37.39</v>
      </c>
      <c r="G1362" s="380">
        <v>1842.6865000000003</v>
      </c>
      <c r="H1362" s="380">
        <v>1843</v>
      </c>
      <c r="I1362" s="380">
        <v>0</v>
      </c>
    </row>
    <row r="1363" spans="1:9" x14ac:dyDescent="0.25">
      <c r="A1363">
        <v>20060017</v>
      </c>
      <c r="B1363" t="s">
        <v>7</v>
      </c>
      <c r="C1363" t="s">
        <v>16221</v>
      </c>
      <c r="D1363" t="s">
        <v>16250</v>
      </c>
      <c r="E1363" t="s">
        <v>1676</v>
      </c>
      <c r="F1363" s="380">
        <v>40.06</v>
      </c>
      <c r="G1363" s="380">
        <v>2308.2806999999998</v>
      </c>
      <c r="H1363" s="380">
        <v>2308</v>
      </c>
      <c r="I1363" s="380">
        <v>0</v>
      </c>
    </row>
    <row r="1364" spans="1:9" x14ac:dyDescent="0.25">
      <c r="A1364">
        <v>20060017</v>
      </c>
      <c r="B1364" t="s">
        <v>422</v>
      </c>
      <c r="C1364" t="s">
        <v>16222</v>
      </c>
      <c r="D1364" t="s">
        <v>16251</v>
      </c>
      <c r="E1364" t="s">
        <v>1676</v>
      </c>
      <c r="F1364" s="380">
        <v>15.66</v>
      </c>
      <c r="G1364" s="380">
        <v>803.51340000000005</v>
      </c>
      <c r="H1364" s="380">
        <v>804</v>
      </c>
      <c r="I1364" s="380">
        <v>0</v>
      </c>
    </row>
    <row r="1365" spans="1:9" x14ac:dyDescent="0.25">
      <c r="A1365">
        <v>20060017</v>
      </c>
      <c r="B1365" t="s">
        <v>8</v>
      </c>
      <c r="C1365">
        <v>0</v>
      </c>
      <c r="D1365">
        <v>0</v>
      </c>
      <c r="E1365">
        <v>0</v>
      </c>
      <c r="F1365" s="380">
        <v>13.930000000000001</v>
      </c>
      <c r="G1365" s="380">
        <v>483.8329</v>
      </c>
      <c r="H1365" s="380">
        <v>484</v>
      </c>
      <c r="I1365" s="380">
        <v>0</v>
      </c>
    </row>
    <row r="1366" spans="1:9" x14ac:dyDescent="0.25">
      <c r="A1366">
        <v>20060017</v>
      </c>
      <c r="B1366" t="s">
        <v>32</v>
      </c>
      <c r="C1366">
        <v>0</v>
      </c>
      <c r="D1366">
        <v>0</v>
      </c>
      <c r="E1366">
        <v>0</v>
      </c>
      <c r="F1366" s="380">
        <v>1.49</v>
      </c>
      <c r="G1366" s="380">
        <v>73.650700000000001</v>
      </c>
      <c r="H1366" s="380">
        <v>74</v>
      </c>
      <c r="I1366" s="380">
        <v>0</v>
      </c>
    </row>
    <row r="1367" spans="1:9" x14ac:dyDescent="0.25">
      <c r="A1367" t="s">
        <v>16503</v>
      </c>
      <c r="F1367" s="380">
        <v>806.5</v>
      </c>
      <c r="G1367" s="380">
        <v>35217.722300000009</v>
      </c>
      <c r="H1367" s="380">
        <v>35093</v>
      </c>
      <c r="I1367" s="380">
        <v>126.86000000000786</v>
      </c>
    </row>
    <row r="1368" spans="1:9" x14ac:dyDescent="0.25">
      <c r="A1368">
        <v>20080043</v>
      </c>
      <c r="B1368" t="s">
        <v>17</v>
      </c>
      <c r="C1368" t="s">
        <v>12757</v>
      </c>
      <c r="D1368" t="s">
        <v>12810</v>
      </c>
      <c r="E1368" t="s">
        <v>8122</v>
      </c>
      <c r="F1368" s="380">
        <v>263.84999999999997</v>
      </c>
      <c r="G1368" s="380">
        <v>10607.253500000001</v>
      </c>
      <c r="H1368" s="380">
        <v>9898</v>
      </c>
      <c r="I1368" s="380">
        <v>708.80999999999767</v>
      </c>
    </row>
    <row r="1369" spans="1:9" x14ac:dyDescent="0.25">
      <c r="A1369">
        <v>20080043</v>
      </c>
      <c r="B1369" t="s">
        <v>0</v>
      </c>
      <c r="C1369" t="s">
        <v>5459</v>
      </c>
      <c r="D1369" t="s">
        <v>13433</v>
      </c>
      <c r="E1369" t="s">
        <v>5245</v>
      </c>
      <c r="F1369" s="380">
        <v>27.5</v>
      </c>
      <c r="G1369" s="380">
        <v>1110.5048999999999</v>
      </c>
      <c r="H1369" s="380">
        <v>1111</v>
      </c>
      <c r="I1369" s="380">
        <v>0</v>
      </c>
    </row>
    <row r="1370" spans="1:9" x14ac:dyDescent="0.25">
      <c r="A1370">
        <v>20080043</v>
      </c>
      <c r="B1370" t="s">
        <v>1</v>
      </c>
      <c r="C1370" t="s">
        <v>13405</v>
      </c>
      <c r="D1370" t="s">
        <v>13434</v>
      </c>
      <c r="E1370" t="s">
        <v>8439</v>
      </c>
      <c r="F1370" s="380">
        <v>133.6</v>
      </c>
      <c r="G1370" s="380">
        <v>5166.5154000000002</v>
      </c>
      <c r="H1370" s="380">
        <v>5167</v>
      </c>
      <c r="I1370" s="380">
        <v>0</v>
      </c>
    </row>
    <row r="1371" spans="1:9" x14ac:dyDescent="0.25">
      <c r="A1371">
        <v>20080043</v>
      </c>
      <c r="B1371" t="s">
        <v>41</v>
      </c>
      <c r="C1371" t="s">
        <v>13407</v>
      </c>
      <c r="D1371" t="s">
        <v>13437</v>
      </c>
      <c r="E1371" t="s">
        <v>7819</v>
      </c>
      <c r="F1371" s="380">
        <v>20.099999999999998</v>
      </c>
      <c r="G1371" s="380">
        <v>721.81020000000001</v>
      </c>
      <c r="H1371" s="380">
        <v>722</v>
      </c>
      <c r="I1371" s="380">
        <v>0</v>
      </c>
    </row>
    <row r="1372" spans="1:9" x14ac:dyDescent="0.25">
      <c r="A1372">
        <v>20080043</v>
      </c>
      <c r="B1372" t="s">
        <v>22</v>
      </c>
      <c r="C1372" t="s">
        <v>9393</v>
      </c>
      <c r="D1372" t="s">
        <v>15937</v>
      </c>
      <c r="E1372" t="s">
        <v>5245</v>
      </c>
      <c r="F1372" s="380">
        <v>10.76</v>
      </c>
      <c r="G1372" s="380">
        <v>718.73669999999993</v>
      </c>
      <c r="H1372" s="380">
        <v>719</v>
      </c>
      <c r="I1372" s="380">
        <v>0</v>
      </c>
    </row>
    <row r="1373" spans="1:9" x14ac:dyDescent="0.25">
      <c r="A1373">
        <v>20080043</v>
      </c>
      <c r="B1373" t="s">
        <v>40</v>
      </c>
      <c r="C1373" t="s">
        <v>16038</v>
      </c>
      <c r="D1373" t="s">
        <v>16057</v>
      </c>
      <c r="E1373" t="s">
        <v>7819</v>
      </c>
      <c r="F1373" s="380">
        <v>72.44</v>
      </c>
      <c r="G1373" s="380">
        <v>3363.1555999999996</v>
      </c>
      <c r="H1373" s="380">
        <v>3363</v>
      </c>
      <c r="I1373" s="380">
        <v>0</v>
      </c>
    </row>
    <row r="1374" spans="1:9" x14ac:dyDescent="0.25">
      <c r="A1374" t="s">
        <v>16504</v>
      </c>
      <c r="F1374" s="380">
        <v>528.25</v>
      </c>
      <c r="G1374" s="380">
        <v>21687.976300000002</v>
      </c>
      <c r="H1374" s="380">
        <v>20980</v>
      </c>
      <c r="I1374" s="380">
        <v>708.80999999999767</v>
      </c>
    </row>
    <row r="1375" spans="1:9" x14ac:dyDescent="0.25">
      <c r="A1375">
        <v>20010059</v>
      </c>
      <c r="B1375" t="s">
        <v>17</v>
      </c>
      <c r="C1375" t="s">
        <v>13176</v>
      </c>
      <c r="D1375" t="s">
        <v>13219</v>
      </c>
      <c r="E1375" t="s">
        <v>429</v>
      </c>
      <c r="F1375" s="380">
        <v>130.94999999999999</v>
      </c>
      <c r="G1375" s="380">
        <v>5595.9372999999996</v>
      </c>
      <c r="H1375" s="380">
        <v>4974</v>
      </c>
      <c r="I1375" s="380">
        <v>622.27000000000044</v>
      </c>
    </row>
    <row r="1376" spans="1:9" x14ac:dyDescent="0.25">
      <c r="A1376">
        <v>20010059</v>
      </c>
      <c r="B1376" t="s">
        <v>0</v>
      </c>
      <c r="C1376" t="s">
        <v>13298</v>
      </c>
      <c r="D1376" t="s">
        <v>13320</v>
      </c>
      <c r="E1376" t="s">
        <v>467</v>
      </c>
      <c r="F1376" s="380">
        <v>24.74</v>
      </c>
      <c r="G1376" s="380">
        <v>1170.8134</v>
      </c>
      <c r="H1376" s="380">
        <v>1171</v>
      </c>
      <c r="I1376" s="380">
        <v>0</v>
      </c>
    </row>
    <row r="1377" spans="1:9" x14ac:dyDescent="0.25">
      <c r="A1377" t="s">
        <v>16505</v>
      </c>
      <c r="F1377" s="380">
        <v>155.69</v>
      </c>
      <c r="G1377" s="380">
        <v>6766.7506999999996</v>
      </c>
      <c r="H1377" s="380">
        <v>6145</v>
      </c>
      <c r="I1377" s="380">
        <v>622.27000000000044</v>
      </c>
    </row>
    <row r="1378" spans="1:9" x14ac:dyDescent="0.25">
      <c r="A1378">
        <v>20070023</v>
      </c>
      <c r="B1378" t="s">
        <v>18</v>
      </c>
      <c r="C1378" t="s">
        <v>12922</v>
      </c>
      <c r="D1378" t="s">
        <v>13562</v>
      </c>
      <c r="E1378" t="s">
        <v>1048</v>
      </c>
      <c r="F1378" s="380">
        <v>47.879999999999995</v>
      </c>
      <c r="G1378" s="380">
        <v>1967.1368</v>
      </c>
      <c r="H1378" s="380">
        <v>1967</v>
      </c>
      <c r="I1378" s="380">
        <v>0</v>
      </c>
    </row>
    <row r="1379" spans="1:9" x14ac:dyDescent="0.25">
      <c r="A1379">
        <v>20070023</v>
      </c>
      <c r="B1379" t="s">
        <v>19</v>
      </c>
      <c r="C1379" t="s">
        <v>670</v>
      </c>
      <c r="D1379" t="s">
        <v>14090</v>
      </c>
      <c r="E1379" t="s">
        <v>2021</v>
      </c>
      <c r="F1379" s="380">
        <v>81</v>
      </c>
      <c r="G1379" s="380">
        <v>3493.5662000000007</v>
      </c>
      <c r="H1379" s="380">
        <v>3494</v>
      </c>
      <c r="I1379" s="380">
        <v>0</v>
      </c>
    </row>
    <row r="1380" spans="1:9" x14ac:dyDescent="0.25">
      <c r="A1380">
        <v>20070023</v>
      </c>
      <c r="B1380" t="s">
        <v>40</v>
      </c>
      <c r="C1380" t="s">
        <v>5754</v>
      </c>
      <c r="D1380" t="s">
        <v>14246</v>
      </c>
      <c r="E1380" t="s">
        <v>1048</v>
      </c>
      <c r="F1380" s="380">
        <v>45.300000000000004</v>
      </c>
      <c r="G1380" s="380">
        <v>1929.6996000000004</v>
      </c>
      <c r="H1380" s="380">
        <v>1930</v>
      </c>
      <c r="I1380" s="380">
        <v>0</v>
      </c>
    </row>
    <row r="1381" spans="1:9" x14ac:dyDescent="0.25">
      <c r="A1381" t="s">
        <v>16506</v>
      </c>
      <c r="F1381" s="380">
        <v>174.18</v>
      </c>
      <c r="G1381" s="380">
        <v>7390.4026000000013</v>
      </c>
      <c r="H1381" s="380">
        <v>7391</v>
      </c>
      <c r="I1381" s="380">
        <v>0</v>
      </c>
    </row>
    <row r="1382" spans="1:9" x14ac:dyDescent="0.25">
      <c r="A1382">
        <v>20090023</v>
      </c>
      <c r="B1382" t="s">
        <v>17</v>
      </c>
      <c r="C1382" t="s">
        <v>13288</v>
      </c>
      <c r="D1382" t="s">
        <v>13289</v>
      </c>
      <c r="E1382" t="s">
        <v>11380</v>
      </c>
      <c r="F1382" s="380">
        <v>740.17000000000007</v>
      </c>
      <c r="G1382" s="380">
        <v>32662.759200000004</v>
      </c>
      <c r="H1382" s="380">
        <v>32382</v>
      </c>
      <c r="I1382" s="380">
        <v>280.69999999999709</v>
      </c>
    </row>
    <row r="1383" spans="1:9" x14ac:dyDescent="0.25">
      <c r="A1383">
        <v>20090023</v>
      </c>
      <c r="B1383" t="s">
        <v>0</v>
      </c>
      <c r="C1383" t="s">
        <v>13724</v>
      </c>
      <c r="D1383" t="s">
        <v>13752</v>
      </c>
      <c r="E1383" t="s">
        <v>11381</v>
      </c>
      <c r="F1383" s="380">
        <v>2</v>
      </c>
      <c r="G1383" s="380">
        <v>73.760000000000005</v>
      </c>
      <c r="H1383" s="380">
        <v>74</v>
      </c>
      <c r="I1383" s="380">
        <v>0</v>
      </c>
    </row>
    <row r="1384" spans="1:9" x14ac:dyDescent="0.25">
      <c r="A1384" t="s">
        <v>16507</v>
      </c>
      <c r="F1384" s="380">
        <v>742.17000000000007</v>
      </c>
      <c r="G1384" s="380">
        <v>32736.519200000002</v>
      </c>
      <c r="H1384" s="380">
        <v>32456</v>
      </c>
      <c r="I1384" s="380">
        <v>280.69999999999709</v>
      </c>
    </row>
    <row r="1385" spans="1:9" x14ac:dyDescent="0.25">
      <c r="A1385">
        <v>20060019</v>
      </c>
      <c r="B1385" t="s">
        <v>17</v>
      </c>
      <c r="C1385" t="s">
        <v>7721</v>
      </c>
      <c r="D1385" t="s">
        <v>8420</v>
      </c>
      <c r="E1385" t="s">
        <v>5807</v>
      </c>
      <c r="F1385" s="380">
        <v>401.1</v>
      </c>
      <c r="G1385" s="380">
        <v>15170.898500000001</v>
      </c>
      <c r="H1385" s="380">
        <v>15171</v>
      </c>
      <c r="I1385" s="380">
        <v>0</v>
      </c>
    </row>
    <row r="1386" spans="1:9" x14ac:dyDescent="0.25">
      <c r="A1386">
        <v>20060019</v>
      </c>
      <c r="B1386" t="s">
        <v>1</v>
      </c>
      <c r="C1386" t="s">
        <v>7089</v>
      </c>
      <c r="D1386" t="s">
        <v>14545</v>
      </c>
      <c r="E1386" t="s">
        <v>5807</v>
      </c>
      <c r="F1386" s="380">
        <v>83.6</v>
      </c>
      <c r="G1386" s="380">
        <v>3841.2745000000004</v>
      </c>
      <c r="H1386" s="380">
        <v>3841</v>
      </c>
      <c r="I1386" s="380">
        <v>0</v>
      </c>
    </row>
    <row r="1387" spans="1:9" x14ac:dyDescent="0.25">
      <c r="A1387">
        <v>20060019</v>
      </c>
      <c r="B1387" t="s">
        <v>18</v>
      </c>
      <c r="C1387" t="s">
        <v>15172</v>
      </c>
      <c r="D1387" t="s">
        <v>15213</v>
      </c>
      <c r="E1387" t="s">
        <v>5807</v>
      </c>
      <c r="F1387" s="380">
        <v>266.87</v>
      </c>
      <c r="G1387" s="380">
        <v>10837.2613</v>
      </c>
      <c r="H1387" s="380">
        <v>10837</v>
      </c>
      <c r="I1387" s="380">
        <v>0</v>
      </c>
    </row>
    <row r="1388" spans="1:9" x14ac:dyDescent="0.25">
      <c r="A1388">
        <v>20060019</v>
      </c>
      <c r="B1388" t="s">
        <v>20</v>
      </c>
      <c r="C1388" t="s">
        <v>15518</v>
      </c>
      <c r="D1388" t="s">
        <v>15578</v>
      </c>
      <c r="E1388" t="s">
        <v>5807</v>
      </c>
      <c r="F1388" s="380">
        <v>128.62</v>
      </c>
      <c r="G1388" s="380">
        <v>5718.3195999999998</v>
      </c>
      <c r="H1388" s="380">
        <v>5718</v>
      </c>
      <c r="I1388" s="380">
        <v>0</v>
      </c>
    </row>
    <row r="1389" spans="1:9" x14ac:dyDescent="0.25">
      <c r="A1389" t="s">
        <v>16508</v>
      </c>
      <c r="F1389" s="380">
        <v>880.19</v>
      </c>
      <c r="G1389" s="380">
        <v>35567.753900000003</v>
      </c>
      <c r="H1389" s="380">
        <v>35567</v>
      </c>
      <c r="I1389" s="380">
        <v>0</v>
      </c>
    </row>
    <row r="1390" spans="1:9" x14ac:dyDescent="0.25">
      <c r="A1390">
        <v>20060022</v>
      </c>
      <c r="B1390" t="s">
        <v>0</v>
      </c>
      <c r="C1390" t="s">
        <v>13910</v>
      </c>
      <c r="D1390" t="s">
        <v>13921</v>
      </c>
      <c r="E1390" t="s">
        <v>13593</v>
      </c>
      <c r="F1390" s="380">
        <v>577.20999999999992</v>
      </c>
      <c r="G1390" s="380">
        <v>21437.029300000002</v>
      </c>
      <c r="H1390" s="380">
        <v>21437</v>
      </c>
      <c r="I1390" s="380">
        <v>0</v>
      </c>
    </row>
    <row r="1391" spans="1:9" x14ac:dyDescent="0.25">
      <c r="A1391">
        <v>20060022</v>
      </c>
      <c r="B1391" t="s">
        <v>18</v>
      </c>
      <c r="C1391" t="s">
        <v>13960</v>
      </c>
      <c r="D1391" t="s">
        <v>13982</v>
      </c>
      <c r="E1391" t="s">
        <v>13986</v>
      </c>
      <c r="F1391" s="380">
        <v>294.93</v>
      </c>
      <c r="G1391" s="380">
        <v>10944.847900000001</v>
      </c>
      <c r="H1391" s="380">
        <v>10945</v>
      </c>
      <c r="I1391" s="380">
        <v>0</v>
      </c>
    </row>
    <row r="1392" spans="1:9" x14ac:dyDescent="0.25">
      <c r="A1392" t="s">
        <v>16509</v>
      </c>
      <c r="F1392" s="380">
        <v>872.13999999999987</v>
      </c>
      <c r="G1392" s="380">
        <v>32381.877200000003</v>
      </c>
      <c r="H1392" s="380">
        <v>32382</v>
      </c>
      <c r="I1392" s="380">
        <v>0</v>
      </c>
    </row>
    <row r="1393" spans="1:9" x14ac:dyDescent="0.25">
      <c r="A1393">
        <v>20060018</v>
      </c>
      <c r="B1393" t="s">
        <v>17</v>
      </c>
      <c r="C1393" t="s">
        <v>7739</v>
      </c>
      <c r="D1393" t="s">
        <v>7781</v>
      </c>
      <c r="E1393" t="s">
        <v>5266</v>
      </c>
      <c r="F1393" s="380">
        <v>112.49</v>
      </c>
      <c r="G1393" s="380">
        <v>4471.1507000000001</v>
      </c>
      <c r="H1393" s="380">
        <v>4471</v>
      </c>
      <c r="I1393" s="380">
        <v>0</v>
      </c>
    </row>
    <row r="1394" spans="1:9" x14ac:dyDescent="0.25">
      <c r="A1394" t="s">
        <v>16510</v>
      </c>
      <c r="F1394" s="380">
        <v>112.49</v>
      </c>
      <c r="G1394" s="380">
        <v>4471.1507000000001</v>
      </c>
      <c r="H1394" s="380">
        <v>4471</v>
      </c>
      <c r="I1394" s="380">
        <v>0</v>
      </c>
    </row>
    <row r="1395" spans="1:9" x14ac:dyDescent="0.25">
      <c r="A1395">
        <v>20010061</v>
      </c>
      <c r="B1395" t="s">
        <v>17</v>
      </c>
      <c r="C1395" t="s">
        <v>11934</v>
      </c>
      <c r="D1395" t="s">
        <v>11951</v>
      </c>
      <c r="E1395" t="s">
        <v>264</v>
      </c>
      <c r="F1395" s="380">
        <v>144.22000000000003</v>
      </c>
      <c r="G1395" s="380">
        <v>5909.4192999999996</v>
      </c>
      <c r="H1395" s="380">
        <v>5853</v>
      </c>
      <c r="I1395" s="380">
        <v>56.470000000001164</v>
      </c>
    </row>
    <row r="1396" spans="1:9" x14ac:dyDescent="0.25">
      <c r="A1396">
        <v>20010061</v>
      </c>
      <c r="B1396" t="s">
        <v>0</v>
      </c>
      <c r="C1396" t="s">
        <v>12723</v>
      </c>
      <c r="D1396" t="s">
        <v>12769</v>
      </c>
      <c r="E1396" t="s">
        <v>275</v>
      </c>
      <c r="F1396" s="380">
        <v>74.53</v>
      </c>
      <c r="G1396" s="380">
        <v>3018.7174000000005</v>
      </c>
      <c r="H1396" s="380">
        <v>3019</v>
      </c>
      <c r="I1396" s="380">
        <v>0</v>
      </c>
    </row>
    <row r="1397" spans="1:9" x14ac:dyDescent="0.25">
      <c r="A1397">
        <v>20010061</v>
      </c>
      <c r="B1397" t="s">
        <v>1</v>
      </c>
      <c r="C1397" t="s">
        <v>14716</v>
      </c>
      <c r="D1397" t="s">
        <v>12768</v>
      </c>
      <c r="E1397" t="s">
        <v>275</v>
      </c>
      <c r="F1397" s="380">
        <v>160.37</v>
      </c>
      <c r="G1397" s="380">
        <v>6689.9386999999997</v>
      </c>
      <c r="H1397" s="380">
        <v>6690</v>
      </c>
      <c r="I1397" s="380">
        <v>0</v>
      </c>
    </row>
    <row r="1398" spans="1:9" x14ac:dyDescent="0.25">
      <c r="A1398">
        <v>20010061</v>
      </c>
      <c r="B1398" t="s">
        <v>19</v>
      </c>
      <c r="C1398" t="s">
        <v>14972</v>
      </c>
      <c r="D1398" t="s">
        <v>14984</v>
      </c>
      <c r="E1398" t="s">
        <v>265</v>
      </c>
      <c r="F1398" s="380">
        <v>60.720000000000006</v>
      </c>
      <c r="G1398" s="380">
        <v>2407.4682000000003</v>
      </c>
      <c r="H1398" s="380">
        <v>2407</v>
      </c>
      <c r="I1398" s="380">
        <v>0</v>
      </c>
    </row>
    <row r="1399" spans="1:9" x14ac:dyDescent="0.25">
      <c r="A1399">
        <v>20010061</v>
      </c>
      <c r="B1399" t="s">
        <v>36</v>
      </c>
      <c r="C1399" t="s">
        <v>15913</v>
      </c>
      <c r="D1399" t="s">
        <v>15924</v>
      </c>
      <c r="E1399" t="s">
        <v>265</v>
      </c>
      <c r="F1399" s="380">
        <v>89.049999999999983</v>
      </c>
      <c r="G1399" s="380">
        <v>3559.8918000000003</v>
      </c>
      <c r="H1399" s="380">
        <v>3560</v>
      </c>
      <c r="I1399" s="380">
        <v>0</v>
      </c>
    </row>
    <row r="1400" spans="1:9" x14ac:dyDescent="0.25">
      <c r="A1400" t="s">
        <v>16511</v>
      </c>
      <c r="F1400" s="380">
        <v>528.89</v>
      </c>
      <c r="G1400" s="380">
        <v>21585.435399999998</v>
      </c>
      <c r="H1400" s="380">
        <v>21529</v>
      </c>
      <c r="I1400" s="380">
        <v>56.470000000001164</v>
      </c>
    </row>
    <row r="1401" spans="1:9" x14ac:dyDescent="0.25">
      <c r="A1401">
        <v>20080047</v>
      </c>
      <c r="B1401" t="s">
        <v>17</v>
      </c>
      <c r="C1401" t="s">
        <v>12991</v>
      </c>
      <c r="D1401" t="s">
        <v>12992</v>
      </c>
      <c r="E1401" t="s">
        <v>8439</v>
      </c>
      <c r="F1401" s="380">
        <v>260.91999999999996</v>
      </c>
      <c r="G1401" s="380">
        <v>10840.182699999998</v>
      </c>
      <c r="H1401" s="380">
        <v>10840</v>
      </c>
      <c r="I1401" s="380">
        <v>0</v>
      </c>
    </row>
    <row r="1402" spans="1:9" x14ac:dyDescent="0.25">
      <c r="A1402" t="s">
        <v>16524</v>
      </c>
      <c r="F1402" s="380">
        <v>260.91999999999996</v>
      </c>
      <c r="G1402" s="380">
        <v>10840.182699999998</v>
      </c>
      <c r="H1402" s="380">
        <v>10840</v>
      </c>
      <c r="I1402" s="380">
        <v>0</v>
      </c>
    </row>
    <row r="1403" spans="1:9" x14ac:dyDescent="0.25">
      <c r="A1403">
        <v>20010062</v>
      </c>
      <c r="B1403" t="s">
        <v>0</v>
      </c>
      <c r="C1403" t="s">
        <v>14041</v>
      </c>
      <c r="D1403" t="s">
        <v>14072</v>
      </c>
      <c r="E1403" t="s">
        <v>272</v>
      </c>
      <c r="F1403" s="380">
        <v>10.89</v>
      </c>
      <c r="G1403" s="380">
        <v>523.77800000000002</v>
      </c>
      <c r="H1403" s="380">
        <v>524</v>
      </c>
      <c r="I1403" s="380">
        <v>0</v>
      </c>
    </row>
    <row r="1404" spans="1:9" x14ac:dyDescent="0.25">
      <c r="A1404">
        <v>20010062</v>
      </c>
      <c r="B1404" t="s">
        <v>40</v>
      </c>
      <c r="C1404" t="s">
        <v>14717</v>
      </c>
      <c r="D1404" t="s">
        <v>14738</v>
      </c>
      <c r="E1404" t="s">
        <v>272</v>
      </c>
      <c r="F1404" s="380">
        <v>67.83</v>
      </c>
      <c r="G1404" s="380">
        <v>2407.1179999999999</v>
      </c>
      <c r="H1404" s="380">
        <v>2407</v>
      </c>
      <c r="I1404" s="380">
        <v>0</v>
      </c>
    </row>
    <row r="1405" spans="1:9" x14ac:dyDescent="0.25">
      <c r="A1405">
        <v>20010062</v>
      </c>
      <c r="B1405" t="s">
        <v>26</v>
      </c>
      <c r="C1405" t="s">
        <v>15301</v>
      </c>
      <c r="D1405" t="s">
        <v>15339</v>
      </c>
      <c r="E1405" t="s">
        <v>3834</v>
      </c>
      <c r="F1405" s="380">
        <v>34.360000000000007</v>
      </c>
      <c r="G1405" s="380">
        <v>1423.0087999999998</v>
      </c>
      <c r="H1405" s="380">
        <v>1423</v>
      </c>
      <c r="I1405" s="380">
        <v>0</v>
      </c>
    </row>
    <row r="1406" spans="1:9" x14ac:dyDescent="0.25">
      <c r="A1406">
        <v>20010062</v>
      </c>
      <c r="B1406" t="s">
        <v>27</v>
      </c>
      <c r="C1406" t="s">
        <v>15489</v>
      </c>
      <c r="D1406" t="s">
        <v>15537</v>
      </c>
      <c r="E1406" t="s">
        <v>270</v>
      </c>
      <c r="F1406" s="380">
        <v>9.91</v>
      </c>
      <c r="G1406" s="380">
        <v>388.75700000000001</v>
      </c>
      <c r="H1406" s="380">
        <v>389</v>
      </c>
      <c r="I1406" s="380">
        <v>0</v>
      </c>
    </row>
    <row r="1407" spans="1:9" x14ac:dyDescent="0.25">
      <c r="A1407">
        <v>20010062</v>
      </c>
      <c r="B1407" t="s">
        <v>4</v>
      </c>
      <c r="C1407" t="s">
        <v>16084</v>
      </c>
      <c r="D1407" t="s">
        <v>16093</v>
      </c>
      <c r="E1407" t="s">
        <v>271</v>
      </c>
      <c r="F1407" s="380">
        <v>33.14</v>
      </c>
      <c r="G1407" s="380">
        <v>1152.2663</v>
      </c>
      <c r="H1407" s="380">
        <v>1152</v>
      </c>
      <c r="I1407" s="380">
        <v>0</v>
      </c>
    </row>
    <row r="1408" spans="1:9" x14ac:dyDescent="0.25">
      <c r="A1408">
        <v>20010062</v>
      </c>
      <c r="B1408" t="s">
        <v>28</v>
      </c>
      <c r="C1408" t="s">
        <v>16212</v>
      </c>
      <c r="D1408" t="s">
        <v>16231</v>
      </c>
      <c r="E1408" t="s">
        <v>15229</v>
      </c>
      <c r="F1408" s="380">
        <v>17.7</v>
      </c>
      <c r="G1408" s="380">
        <v>841.30160000000012</v>
      </c>
      <c r="H1408" s="380">
        <v>841</v>
      </c>
      <c r="I1408" s="380">
        <v>0</v>
      </c>
    </row>
    <row r="1409" spans="1:9" x14ac:dyDescent="0.25">
      <c r="A1409" t="s">
        <v>16512</v>
      </c>
      <c r="F1409" s="380">
        <v>173.82999999999998</v>
      </c>
      <c r="G1409" s="380">
        <v>6736.229699999999</v>
      </c>
      <c r="H1409" s="380">
        <v>6736</v>
      </c>
      <c r="I1409" s="380">
        <v>0</v>
      </c>
    </row>
    <row r="1410" spans="1:9" x14ac:dyDescent="0.25">
      <c r="A1410">
        <v>20070024</v>
      </c>
      <c r="B1410" t="s">
        <v>17</v>
      </c>
      <c r="C1410" t="s">
        <v>14053</v>
      </c>
      <c r="D1410" t="s">
        <v>14093</v>
      </c>
      <c r="E1410" t="s">
        <v>5545</v>
      </c>
      <c r="F1410" s="380">
        <v>113.83999999999999</v>
      </c>
      <c r="G1410" s="380">
        <v>5113.9728999999988</v>
      </c>
      <c r="H1410" s="380">
        <v>4828</v>
      </c>
      <c r="I1410" s="380">
        <v>286.04000000000087</v>
      </c>
    </row>
    <row r="1411" spans="1:9" x14ac:dyDescent="0.25">
      <c r="A1411">
        <v>20070024</v>
      </c>
      <c r="B1411" t="s">
        <v>1</v>
      </c>
      <c r="C1411" t="s">
        <v>610</v>
      </c>
      <c r="D1411" t="s">
        <v>14248</v>
      </c>
      <c r="E1411" t="s">
        <v>275</v>
      </c>
      <c r="F1411" s="380">
        <v>13.22</v>
      </c>
      <c r="G1411" s="380">
        <v>595.10840000000007</v>
      </c>
      <c r="H1411" s="380">
        <v>595</v>
      </c>
      <c r="I1411" s="380">
        <v>0</v>
      </c>
    </row>
    <row r="1412" spans="1:9" x14ac:dyDescent="0.25">
      <c r="A1412">
        <v>20070024</v>
      </c>
      <c r="B1412" t="s">
        <v>20</v>
      </c>
      <c r="C1412" t="s">
        <v>14302</v>
      </c>
      <c r="D1412" t="s">
        <v>14337</v>
      </c>
      <c r="E1412" t="s">
        <v>5545</v>
      </c>
      <c r="F1412" s="380">
        <v>45.879999999999995</v>
      </c>
      <c r="G1412" s="380">
        <v>1821.4032000000002</v>
      </c>
      <c r="H1412" s="380">
        <v>1821</v>
      </c>
      <c r="I1412" s="380">
        <v>0</v>
      </c>
    </row>
    <row r="1413" spans="1:9" x14ac:dyDescent="0.25">
      <c r="A1413">
        <v>20070024</v>
      </c>
      <c r="B1413" t="s">
        <v>41</v>
      </c>
      <c r="C1413" t="s">
        <v>14303</v>
      </c>
      <c r="D1413" t="s">
        <v>14338</v>
      </c>
      <c r="E1413" t="s">
        <v>14257</v>
      </c>
      <c r="F1413" s="380">
        <v>28.039999999999996</v>
      </c>
      <c r="G1413" s="380">
        <v>973.19420000000002</v>
      </c>
      <c r="H1413" s="380">
        <v>973</v>
      </c>
      <c r="I1413" s="380">
        <v>0</v>
      </c>
    </row>
    <row r="1414" spans="1:9" x14ac:dyDescent="0.25">
      <c r="A1414">
        <v>20070024</v>
      </c>
      <c r="B1414" t="s">
        <v>21</v>
      </c>
      <c r="C1414" t="s">
        <v>14447</v>
      </c>
      <c r="D1414" t="s">
        <v>14466</v>
      </c>
      <c r="E1414" t="s">
        <v>14257</v>
      </c>
      <c r="F1414" s="380">
        <v>5.91</v>
      </c>
      <c r="G1414" s="380">
        <v>227.28990000000002</v>
      </c>
      <c r="H1414" s="380">
        <v>227</v>
      </c>
      <c r="I1414" s="380">
        <v>0</v>
      </c>
    </row>
    <row r="1415" spans="1:9" x14ac:dyDescent="0.25">
      <c r="A1415">
        <v>20070024</v>
      </c>
      <c r="B1415" t="s">
        <v>23</v>
      </c>
      <c r="C1415" t="s">
        <v>445</v>
      </c>
      <c r="D1415" t="s">
        <v>14645</v>
      </c>
      <c r="E1415" t="s">
        <v>5545</v>
      </c>
      <c r="F1415" s="380">
        <v>11.319999999999999</v>
      </c>
      <c r="G1415" s="380">
        <v>471.63819999999998</v>
      </c>
      <c r="H1415" s="380">
        <v>472</v>
      </c>
      <c r="I1415" s="380">
        <v>0</v>
      </c>
    </row>
    <row r="1416" spans="1:9" x14ac:dyDescent="0.25">
      <c r="A1416">
        <v>20070024</v>
      </c>
      <c r="B1416" t="s">
        <v>25</v>
      </c>
      <c r="C1416" t="s">
        <v>11496</v>
      </c>
      <c r="D1416" t="s">
        <v>14646</v>
      </c>
      <c r="E1416" t="s">
        <v>14258</v>
      </c>
      <c r="F1416" s="380">
        <v>29.139999999999997</v>
      </c>
      <c r="G1416" s="380">
        <v>1215.1299000000001</v>
      </c>
      <c r="H1416" s="380">
        <v>1215</v>
      </c>
      <c r="I1416" s="380">
        <v>0</v>
      </c>
    </row>
    <row r="1417" spans="1:9" x14ac:dyDescent="0.25">
      <c r="A1417">
        <v>20070024</v>
      </c>
      <c r="B1417" t="s">
        <v>26</v>
      </c>
      <c r="C1417" t="s">
        <v>14618</v>
      </c>
      <c r="D1417" t="s">
        <v>14647</v>
      </c>
      <c r="E1417" t="s">
        <v>14257</v>
      </c>
      <c r="F1417" s="380">
        <v>40.530000000000008</v>
      </c>
      <c r="G1417" s="380">
        <v>1961.1724000000004</v>
      </c>
      <c r="H1417" s="380">
        <v>1961</v>
      </c>
      <c r="I1417" s="380">
        <v>0</v>
      </c>
    </row>
    <row r="1418" spans="1:9" x14ac:dyDescent="0.25">
      <c r="A1418">
        <v>20070024</v>
      </c>
      <c r="B1418" t="s">
        <v>27</v>
      </c>
      <c r="C1418" t="s">
        <v>610</v>
      </c>
      <c r="D1418" t="s">
        <v>14750</v>
      </c>
      <c r="E1418" t="s">
        <v>275</v>
      </c>
      <c r="F1418" s="380">
        <v>12.059999999999999</v>
      </c>
      <c r="G1418" s="380">
        <v>551.07899999999995</v>
      </c>
      <c r="H1418" s="380">
        <v>551</v>
      </c>
      <c r="I1418" s="380">
        <v>0</v>
      </c>
    </row>
    <row r="1419" spans="1:9" x14ac:dyDescent="0.25">
      <c r="A1419">
        <v>20070024</v>
      </c>
      <c r="B1419" t="s">
        <v>4</v>
      </c>
      <c r="C1419" t="s">
        <v>14725</v>
      </c>
      <c r="D1419" t="s">
        <v>14751</v>
      </c>
      <c r="E1419" t="s">
        <v>5545</v>
      </c>
      <c r="F1419" s="380">
        <v>2.84</v>
      </c>
      <c r="G1419" s="380">
        <v>124.6978</v>
      </c>
      <c r="H1419" s="380">
        <v>125</v>
      </c>
      <c r="I1419" s="380">
        <v>0</v>
      </c>
    </row>
    <row r="1420" spans="1:9" x14ac:dyDescent="0.25">
      <c r="A1420">
        <v>20070024</v>
      </c>
      <c r="B1420" t="s">
        <v>28</v>
      </c>
      <c r="C1420" t="s">
        <v>5397</v>
      </c>
      <c r="D1420" t="s">
        <v>14752</v>
      </c>
      <c r="E1420" t="s">
        <v>5545</v>
      </c>
      <c r="F1420" s="380">
        <v>17.590000000000003</v>
      </c>
      <c r="G1420" s="380">
        <v>698.63149999999996</v>
      </c>
      <c r="H1420" s="380">
        <v>699</v>
      </c>
      <c r="I1420" s="380">
        <v>0</v>
      </c>
    </row>
    <row r="1421" spans="1:9" x14ac:dyDescent="0.25">
      <c r="A1421">
        <v>20070024</v>
      </c>
      <c r="B1421" t="s">
        <v>37</v>
      </c>
      <c r="C1421" t="s">
        <v>6780</v>
      </c>
      <c r="D1421" t="s">
        <v>14835</v>
      </c>
      <c r="E1421" t="s">
        <v>5545</v>
      </c>
      <c r="F1421" s="380">
        <v>10.219999999999999</v>
      </c>
      <c r="G1421" s="380">
        <v>385.36769999999996</v>
      </c>
      <c r="H1421" s="380">
        <v>385</v>
      </c>
      <c r="I1421" s="380">
        <v>0</v>
      </c>
    </row>
    <row r="1422" spans="1:9" x14ac:dyDescent="0.25">
      <c r="A1422">
        <v>20070024</v>
      </c>
      <c r="B1422" t="s">
        <v>30</v>
      </c>
      <c r="C1422" t="s">
        <v>14817</v>
      </c>
      <c r="D1422" t="s">
        <v>14838</v>
      </c>
      <c r="E1422" t="s">
        <v>14846</v>
      </c>
      <c r="F1422" s="380">
        <v>39.049999999999997</v>
      </c>
      <c r="G1422" s="380">
        <v>1951.2013999999999</v>
      </c>
      <c r="H1422" s="380">
        <v>1951</v>
      </c>
      <c r="I1422" s="380">
        <v>0</v>
      </c>
    </row>
    <row r="1423" spans="1:9" x14ac:dyDescent="0.25">
      <c r="A1423">
        <v>20070024</v>
      </c>
      <c r="B1423" t="s">
        <v>422</v>
      </c>
      <c r="C1423" t="s">
        <v>15519</v>
      </c>
      <c r="D1423" t="s">
        <v>15579</v>
      </c>
      <c r="E1423" t="s">
        <v>10390</v>
      </c>
      <c r="F1423" s="380">
        <v>25.29</v>
      </c>
      <c r="G1423" s="380">
        <v>1151.6352000000002</v>
      </c>
      <c r="H1423" s="380">
        <v>1152</v>
      </c>
      <c r="I1423" s="380">
        <v>0</v>
      </c>
    </row>
    <row r="1424" spans="1:9" x14ac:dyDescent="0.25">
      <c r="A1424">
        <v>20070024</v>
      </c>
      <c r="B1424" t="s">
        <v>8</v>
      </c>
      <c r="C1424" t="s">
        <v>14892</v>
      </c>
      <c r="D1424" t="s">
        <v>14910</v>
      </c>
      <c r="E1424" t="s">
        <v>5545</v>
      </c>
      <c r="F1424" s="380">
        <v>14.71</v>
      </c>
      <c r="G1424" s="380">
        <v>629.36320000000001</v>
      </c>
      <c r="H1424" s="380">
        <v>629</v>
      </c>
      <c r="I1424" s="380">
        <v>0</v>
      </c>
    </row>
    <row r="1425" spans="1:9" x14ac:dyDescent="0.25">
      <c r="A1425">
        <v>20070024</v>
      </c>
      <c r="B1425" t="s">
        <v>32</v>
      </c>
      <c r="C1425" t="s">
        <v>5413</v>
      </c>
      <c r="D1425" t="s">
        <v>15580</v>
      </c>
      <c r="E1425" t="s">
        <v>15598</v>
      </c>
      <c r="F1425" s="380">
        <v>20.060000000000002</v>
      </c>
      <c r="G1425" s="380">
        <v>831.11469999999997</v>
      </c>
      <c r="H1425" s="380">
        <v>831</v>
      </c>
      <c r="I1425" s="380">
        <v>0</v>
      </c>
    </row>
    <row r="1426" spans="1:9" x14ac:dyDescent="0.25">
      <c r="A1426">
        <v>20070024</v>
      </c>
      <c r="B1426" t="s">
        <v>34</v>
      </c>
      <c r="C1426" t="s">
        <v>962</v>
      </c>
      <c r="D1426" t="s">
        <v>14998</v>
      </c>
      <c r="E1426" t="s">
        <v>5545</v>
      </c>
      <c r="F1426" s="380">
        <v>3.5</v>
      </c>
      <c r="G1426" s="380">
        <v>159.61679999999998</v>
      </c>
      <c r="H1426" s="380">
        <v>160</v>
      </c>
      <c r="I1426" s="380">
        <v>0</v>
      </c>
    </row>
    <row r="1427" spans="1:9" x14ac:dyDescent="0.25">
      <c r="A1427">
        <v>20070024</v>
      </c>
      <c r="B1427" t="s">
        <v>11</v>
      </c>
      <c r="C1427" t="s">
        <v>14977</v>
      </c>
      <c r="D1427" t="s">
        <v>14999</v>
      </c>
      <c r="E1427" t="s">
        <v>275</v>
      </c>
      <c r="F1427" s="380">
        <v>6.49</v>
      </c>
      <c r="G1427" s="380">
        <v>284.33629999999999</v>
      </c>
      <c r="H1427" s="380">
        <v>284</v>
      </c>
      <c r="I1427" s="380">
        <v>0</v>
      </c>
    </row>
    <row r="1428" spans="1:9" x14ac:dyDescent="0.25">
      <c r="A1428">
        <v>20070024</v>
      </c>
      <c r="B1428" t="s">
        <v>13</v>
      </c>
      <c r="C1428" t="s">
        <v>14978</v>
      </c>
      <c r="D1428" t="s">
        <v>15000</v>
      </c>
      <c r="E1428" t="s">
        <v>275</v>
      </c>
      <c r="F1428" s="380">
        <v>8.5399999999999991</v>
      </c>
      <c r="G1428" s="380">
        <v>366.96380000000005</v>
      </c>
      <c r="H1428" s="380">
        <v>367</v>
      </c>
      <c r="I1428" s="380">
        <v>0</v>
      </c>
    </row>
    <row r="1429" spans="1:9" x14ac:dyDescent="0.25">
      <c r="A1429">
        <v>20070024</v>
      </c>
      <c r="B1429" t="s">
        <v>14</v>
      </c>
      <c r="C1429" t="s">
        <v>13613</v>
      </c>
      <c r="D1429" t="s">
        <v>15093</v>
      </c>
      <c r="E1429" t="s">
        <v>5545</v>
      </c>
      <c r="F1429" s="380">
        <v>24.400000000000002</v>
      </c>
      <c r="G1429" s="380">
        <v>1090.6220000000001</v>
      </c>
      <c r="H1429" s="380">
        <v>1091</v>
      </c>
      <c r="I1429" s="380">
        <v>0</v>
      </c>
    </row>
    <row r="1430" spans="1:9" x14ac:dyDescent="0.25">
      <c r="A1430">
        <v>20070024</v>
      </c>
      <c r="B1430" t="s">
        <v>16</v>
      </c>
      <c r="C1430" t="s">
        <v>15772</v>
      </c>
      <c r="D1430" t="s">
        <v>15792</v>
      </c>
      <c r="E1430" t="s">
        <v>5545</v>
      </c>
      <c r="F1430" s="380">
        <v>32.930000000000007</v>
      </c>
      <c r="G1430" s="380">
        <v>1600.9259999999999</v>
      </c>
      <c r="H1430" s="380">
        <v>1601</v>
      </c>
      <c r="I1430" s="380">
        <v>0</v>
      </c>
    </row>
    <row r="1431" spans="1:9" x14ac:dyDescent="0.25">
      <c r="A1431">
        <v>20070024</v>
      </c>
      <c r="B1431" t="s">
        <v>129</v>
      </c>
      <c r="C1431" t="s">
        <v>15521</v>
      </c>
      <c r="D1431" t="s">
        <v>15582</v>
      </c>
      <c r="E1431" t="s">
        <v>14257</v>
      </c>
      <c r="F1431" s="380">
        <v>12.55</v>
      </c>
      <c r="G1431" s="380">
        <v>568.83479999999997</v>
      </c>
      <c r="H1431" s="380">
        <v>569</v>
      </c>
      <c r="I1431" s="380">
        <v>0</v>
      </c>
    </row>
    <row r="1432" spans="1:9" x14ac:dyDescent="0.25">
      <c r="A1432">
        <v>20070024</v>
      </c>
      <c r="B1432" t="s">
        <v>423</v>
      </c>
      <c r="C1432" t="s">
        <v>9246</v>
      </c>
      <c r="D1432" t="s">
        <v>15793</v>
      </c>
      <c r="E1432" t="s">
        <v>14257</v>
      </c>
      <c r="F1432" s="380">
        <v>11.799999999999999</v>
      </c>
      <c r="G1432" s="380">
        <v>472.11509999999998</v>
      </c>
      <c r="H1432" s="380">
        <v>472</v>
      </c>
      <c r="I1432" s="380">
        <v>0</v>
      </c>
    </row>
    <row r="1433" spans="1:9" x14ac:dyDescent="0.25">
      <c r="A1433">
        <v>20070024</v>
      </c>
      <c r="B1433" t="s">
        <v>424</v>
      </c>
      <c r="C1433" t="s">
        <v>8451</v>
      </c>
      <c r="D1433" t="s">
        <v>15794</v>
      </c>
      <c r="E1433" t="s">
        <v>12252</v>
      </c>
      <c r="F1433" s="380">
        <v>38.82</v>
      </c>
      <c r="G1433" s="380">
        <v>1588.7891000000002</v>
      </c>
      <c r="H1433" s="380">
        <v>1589</v>
      </c>
      <c r="I1433" s="380">
        <v>0</v>
      </c>
    </row>
    <row r="1434" spans="1:9" x14ac:dyDescent="0.25">
      <c r="A1434">
        <v>20070024</v>
      </c>
      <c r="B1434" t="s">
        <v>131</v>
      </c>
      <c r="C1434" t="s">
        <v>16155</v>
      </c>
      <c r="D1434" t="s">
        <v>16173</v>
      </c>
      <c r="E1434" t="s">
        <v>14257</v>
      </c>
      <c r="F1434" s="380">
        <v>39.89</v>
      </c>
      <c r="G1434" s="380">
        <v>1754.0546999999997</v>
      </c>
      <c r="H1434" s="380">
        <v>1754</v>
      </c>
      <c r="I1434" s="380">
        <v>0</v>
      </c>
    </row>
    <row r="1435" spans="1:9" x14ac:dyDescent="0.25">
      <c r="A1435">
        <v>20070024</v>
      </c>
      <c r="B1435" t="s">
        <v>760</v>
      </c>
      <c r="C1435" t="s">
        <v>16156</v>
      </c>
      <c r="D1435" t="s">
        <v>16174</v>
      </c>
      <c r="E1435" t="s">
        <v>14257</v>
      </c>
      <c r="F1435" s="380">
        <v>29.669999999999998</v>
      </c>
      <c r="G1435" s="380">
        <v>1216.2483999999999</v>
      </c>
      <c r="H1435" s="380">
        <v>1216</v>
      </c>
      <c r="I1435" s="380">
        <v>0</v>
      </c>
    </row>
    <row r="1436" spans="1:9" x14ac:dyDescent="0.25">
      <c r="A1436">
        <v>20070024</v>
      </c>
      <c r="B1436" t="s">
        <v>10</v>
      </c>
      <c r="C1436" t="s">
        <v>8044</v>
      </c>
      <c r="D1436" t="s">
        <v>14997</v>
      </c>
      <c r="E1436" t="s">
        <v>5545</v>
      </c>
      <c r="F1436" s="380">
        <v>27.529999999999998</v>
      </c>
      <c r="G1436" s="380">
        <v>1773.0188999999998</v>
      </c>
      <c r="H1436" s="380">
        <v>1773</v>
      </c>
      <c r="I1436" s="380">
        <v>0</v>
      </c>
    </row>
    <row r="1437" spans="1:9" x14ac:dyDescent="0.25">
      <c r="A1437">
        <v>20070024</v>
      </c>
      <c r="B1437" t="s">
        <v>426</v>
      </c>
      <c r="C1437" t="s">
        <v>16154</v>
      </c>
      <c r="D1437" t="s">
        <v>16172</v>
      </c>
      <c r="E1437" t="s">
        <v>5245</v>
      </c>
      <c r="F1437" s="380">
        <v>26.940000000000005</v>
      </c>
      <c r="G1437" s="380">
        <v>1422.3885</v>
      </c>
      <c r="H1437" s="380">
        <v>1422</v>
      </c>
      <c r="I1437" s="380">
        <v>0</v>
      </c>
    </row>
    <row r="1438" spans="1:9" x14ac:dyDescent="0.25">
      <c r="A1438">
        <v>20070024</v>
      </c>
      <c r="B1438" t="s">
        <v>425</v>
      </c>
      <c r="C1438" t="s">
        <v>15919</v>
      </c>
      <c r="D1438" t="s">
        <v>15933</v>
      </c>
      <c r="E1438" t="s">
        <v>14257</v>
      </c>
      <c r="F1438" s="380">
        <v>21.61</v>
      </c>
      <c r="G1438" s="380">
        <v>1110.0014000000001</v>
      </c>
      <c r="H1438" s="380">
        <v>1110</v>
      </c>
      <c r="I1438" s="380">
        <v>0</v>
      </c>
    </row>
    <row r="1439" spans="1:9" x14ac:dyDescent="0.25">
      <c r="A1439">
        <v>20070024</v>
      </c>
      <c r="B1439" t="s">
        <v>427</v>
      </c>
      <c r="C1439" t="s">
        <v>559</v>
      </c>
      <c r="D1439" t="s">
        <v>16100</v>
      </c>
      <c r="E1439" t="s">
        <v>15230</v>
      </c>
      <c r="F1439" s="380">
        <v>7.8599999999999994</v>
      </c>
      <c r="G1439" s="380">
        <v>299.36360000000002</v>
      </c>
      <c r="H1439" s="380">
        <v>299</v>
      </c>
      <c r="I1439" s="380">
        <v>0</v>
      </c>
    </row>
    <row r="1440" spans="1:9" x14ac:dyDescent="0.25">
      <c r="A1440" t="s">
        <v>16513</v>
      </c>
      <c r="F1440" s="380">
        <v>722.23</v>
      </c>
      <c r="G1440" s="380">
        <v>32409.278999999999</v>
      </c>
      <c r="H1440" s="380">
        <v>32122</v>
      </c>
      <c r="I1440" s="380">
        <v>286.04000000000087</v>
      </c>
    </row>
    <row r="1441" spans="1:9" x14ac:dyDescent="0.25">
      <c r="A1441">
        <v>20070026</v>
      </c>
      <c r="B1441" t="s">
        <v>0</v>
      </c>
      <c r="C1441" t="s">
        <v>14306</v>
      </c>
      <c r="D1441" t="s">
        <v>14341</v>
      </c>
      <c r="E1441" t="s">
        <v>14370</v>
      </c>
      <c r="F1441" s="380">
        <v>30.930000000000003</v>
      </c>
      <c r="G1441" s="380">
        <v>1492.9243999999999</v>
      </c>
      <c r="H1441" s="380">
        <v>1493</v>
      </c>
      <c r="I1441" s="380">
        <v>0</v>
      </c>
    </row>
    <row r="1442" spans="1:9" x14ac:dyDescent="0.25">
      <c r="A1442">
        <v>20070026</v>
      </c>
      <c r="B1442" t="s">
        <v>1</v>
      </c>
      <c r="C1442" t="s">
        <v>14307</v>
      </c>
      <c r="D1442" t="s">
        <v>14342</v>
      </c>
      <c r="E1442" t="s">
        <v>14370</v>
      </c>
      <c r="F1442" s="380">
        <v>19.29</v>
      </c>
      <c r="G1442" s="380">
        <v>864.53390000000002</v>
      </c>
      <c r="H1442" s="380">
        <v>865</v>
      </c>
      <c r="I1442" s="380">
        <v>0</v>
      </c>
    </row>
    <row r="1443" spans="1:9" x14ac:dyDescent="0.25">
      <c r="A1443">
        <v>20070026</v>
      </c>
      <c r="B1443" t="s">
        <v>18</v>
      </c>
      <c r="C1443" t="s">
        <v>14448</v>
      </c>
      <c r="D1443" t="s">
        <v>14467</v>
      </c>
      <c r="E1443" t="s">
        <v>14370</v>
      </c>
      <c r="F1443" s="380">
        <v>62.570000000000007</v>
      </c>
      <c r="G1443" s="380">
        <v>2660.3749000000003</v>
      </c>
      <c r="H1443" s="380">
        <v>2660</v>
      </c>
      <c r="I1443" s="380">
        <v>0</v>
      </c>
    </row>
    <row r="1444" spans="1:9" x14ac:dyDescent="0.25">
      <c r="A1444">
        <v>20070026</v>
      </c>
      <c r="B1444" t="s">
        <v>19</v>
      </c>
      <c r="C1444" t="s">
        <v>14308</v>
      </c>
      <c r="D1444" t="s">
        <v>14343</v>
      </c>
      <c r="E1444" t="s">
        <v>275</v>
      </c>
      <c r="F1444" s="380">
        <v>19.66</v>
      </c>
      <c r="G1444" s="380">
        <v>737.06020000000012</v>
      </c>
      <c r="H1444" s="380">
        <v>737</v>
      </c>
      <c r="I1444" s="380">
        <v>0</v>
      </c>
    </row>
    <row r="1445" spans="1:9" x14ac:dyDescent="0.25">
      <c r="A1445">
        <v>20070026</v>
      </c>
      <c r="B1445" t="s">
        <v>20</v>
      </c>
      <c r="C1445" t="s">
        <v>7088</v>
      </c>
      <c r="D1445" t="s">
        <v>14344</v>
      </c>
      <c r="E1445" t="s">
        <v>14370</v>
      </c>
      <c r="F1445" s="380">
        <v>25.150000000000002</v>
      </c>
      <c r="G1445" s="380">
        <v>1059.8593000000001</v>
      </c>
      <c r="H1445" s="380">
        <v>1060</v>
      </c>
      <c r="I1445" s="380">
        <v>0</v>
      </c>
    </row>
    <row r="1446" spans="1:9" x14ac:dyDescent="0.25">
      <c r="A1446">
        <v>20070026</v>
      </c>
      <c r="B1446" t="s">
        <v>41</v>
      </c>
      <c r="C1446" t="s">
        <v>6609</v>
      </c>
      <c r="D1446" t="s">
        <v>14345</v>
      </c>
      <c r="E1446" t="s">
        <v>14371</v>
      </c>
      <c r="F1446" s="380">
        <v>28.14</v>
      </c>
      <c r="G1446" s="380">
        <v>1252.2405000000001</v>
      </c>
      <c r="H1446" s="380">
        <v>1252</v>
      </c>
      <c r="I1446" s="380">
        <v>0</v>
      </c>
    </row>
    <row r="1447" spans="1:9" x14ac:dyDescent="0.25">
      <c r="A1447">
        <v>20070026</v>
      </c>
      <c r="B1447" t="s">
        <v>36</v>
      </c>
      <c r="C1447" t="s">
        <v>14309</v>
      </c>
      <c r="D1447" t="s">
        <v>14346</v>
      </c>
      <c r="E1447" t="s">
        <v>275</v>
      </c>
      <c r="F1447" s="380">
        <v>3.41</v>
      </c>
      <c r="G1447" s="380">
        <v>153.39080000000001</v>
      </c>
      <c r="H1447" s="380">
        <v>153</v>
      </c>
      <c r="I1447" s="380">
        <v>0</v>
      </c>
    </row>
    <row r="1448" spans="1:9" x14ac:dyDescent="0.25">
      <c r="A1448">
        <v>20070026</v>
      </c>
      <c r="B1448" t="s">
        <v>21</v>
      </c>
      <c r="C1448" t="s">
        <v>989</v>
      </c>
      <c r="D1448" t="s">
        <v>14347</v>
      </c>
      <c r="E1448" t="s">
        <v>14370</v>
      </c>
      <c r="F1448" s="380">
        <v>33.89</v>
      </c>
      <c r="G1448" s="380">
        <v>1573.9331</v>
      </c>
      <c r="H1448" s="380">
        <v>1574</v>
      </c>
      <c r="I1448" s="380">
        <v>0</v>
      </c>
    </row>
    <row r="1449" spans="1:9" x14ac:dyDescent="0.25">
      <c r="A1449">
        <v>20070026</v>
      </c>
      <c r="B1449" t="s">
        <v>22</v>
      </c>
      <c r="C1449" t="s">
        <v>13405</v>
      </c>
      <c r="D1449" t="s">
        <v>14348</v>
      </c>
      <c r="E1449" t="s">
        <v>5795</v>
      </c>
      <c r="F1449" s="380">
        <v>35.24</v>
      </c>
      <c r="G1449" s="380">
        <v>1464.2337</v>
      </c>
      <c r="H1449" s="380">
        <v>1464</v>
      </c>
      <c r="I1449" s="380">
        <v>0</v>
      </c>
    </row>
    <row r="1450" spans="1:9" x14ac:dyDescent="0.25">
      <c r="A1450">
        <v>20070026</v>
      </c>
      <c r="B1450" t="s">
        <v>40</v>
      </c>
      <c r="C1450" t="s">
        <v>14310</v>
      </c>
      <c r="D1450" t="s">
        <v>14349</v>
      </c>
      <c r="E1450" t="s">
        <v>14370</v>
      </c>
      <c r="F1450" s="380">
        <v>31.65</v>
      </c>
      <c r="G1450" s="380">
        <v>1420.9078999999999</v>
      </c>
      <c r="H1450" s="380">
        <v>1421</v>
      </c>
      <c r="I1450" s="380">
        <v>0</v>
      </c>
    </row>
    <row r="1451" spans="1:9" x14ac:dyDescent="0.25">
      <c r="A1451">
        <v>20070026</v>
      </c>
      <c r="B1451" t="s">
        <v>23</v>
      </c>
      <c r="C1451" t="s">
        <v>14311</v>
      </c>
      <c r="D1451" t="s">
        <v>14350</v>
      </c>
      <c r="E1451" t="s">
        <v>14370</v>
      </c>
      <c r="F1451" s="380">
        <v>47.330000000000005</v>
      </c>
      <c r="G1451" s="380">
        <v>2047.8913999999997</v>
      </c>
      <c r="H1451" s="380">
        <v>2048</v>
      </c>
      <c r="I1451" s="380">
        <v>0</v>
      </c>
    </row>
    <row r="1452" spans="1:9" x14ac:dyDescent="0.25">
      <c r="A1452">
        <v>20070026</v>
      </c>
      <c r="B1452" t="s">
        <v>24</v>
      </c>
      <c r="C1452" t="s">
        <v>5399</v>
      </c>
      <c r="D1452" t="s">
        <v>14351</v>
      </c>
      <c r="E1452" t="s">
        <v>14371</v>
      </c>
      <c r="F1452" s="380">
        <v>34.65</v>
      </c>
      <c r="G1452" s="380">
        <v>1368.8466999999998</v>
      </c>
      <c r="H1452" s="380">
        <v>1369</v>
      </c>
      <c r="I1452" s="380">
        <v>0</v>
      </c>
    </row>
    <row r="1453" spans="1:9" x14ac:dyDescent="0.25">
      <c r="A1453">
        <v>20070026</v>
      </c>
      <c r="B1453" t="s">
        <v>26</v>
      </c>
      <c r="C1453" t="s">
        <v>14313</v>
      </c>
      <c r="D1453" t="s">
        <v>14353</v>
      </c>
      <c r="E1453" t="s">
        <v>14372</v>
      </c>
      <c r="F1453" s="380">
        <v>74.519999999999982</v>
      </c>
      <c r="G1453" s="380">
        <v>3397.0382999999997</v>
      </c>
      <c r="H1453" s="380">
        <v>3397</v>
      </c>
      <c r="I1453" s="380">
        <v>0</v>
      </c>
    </row>
    <row r="1454" spans="1:9" x14ac:dyDescent="0.25">
      <c r="A1454">
        <v>20070026</v>
      </c>
      <c r="B1454" t="s">
        <v>27</v>
      </c>
      <c r="C1454" t="s">
        <v>10959</v>
      </c>
      <c r="D1454" t="s">
        <v>14468</v>
      </c>
      <c r="E1454" t="s">
        <v>14370</v>
      </c>
      <c r="F1454" s="380">
        <v>6.76</v>
      </c>
      <c r="G1454" s="380">
        <v>276.50540000000001</v>
      </c>
      <c r="H1454" s="380">
        <v>277</v>
      </c>
      <c r="I1454" s="380">
        <v>0</v>
      </c>
    </row>
    <row r="1455" spans="1:9" x14ac:dyDescent="0.25">
      <c r="A1455">
        <v>20070026</v>
      </c>
      <c r="B1455" t="s">
        <v>3</v>
      </c>
      <c r="C1455" t="s">
        <v>9412</v>
      </c>
      <c r="D1455" t="s">
        <v>14650</v>
      </c>
      <c r="E1455" t="s">
        <v>14371</v>
      </c>
      <c r="F1455" s="380">
        <v>16.490000000000002</v>
      </c>
      <c r="G1455" s="380">
        <v>774.53219999999988</v>
      </c>
      <c r="H1455" s="380">
        <v>775</v>
      </c>
      <c r="I1455" s="380">
        <v>0</v>
      </c>
    </row>
    <row r="1456" spans="1:9" x14ac:dyDescent="0.25">
      <c r="A1456">
        <v>20070026</v>
      </c>
      <c r="B1456" t="s">
        <v>4</v>
      </c>
      <c r="C1456" t="s">
        <v>5716</v>
      </c>
      <c r="D1456" t="s">
        <v>14651</v>
      </c>
      <c r="E1456" t="s">
        <v>275</v>
      </c>
      <c r="F1456" s="380">
        <v>26.159999999999997</v>
      </c>
      <c r="G1456" s="380">
        <v>1156.4379000000001</v>
      </c>
      <c r="H1456" s="380">
        <v>1156</v>
      </c>
      <c r="I1456" s="380">
        <v>0</v>
      </c>
    </row>
    <row r="1457" spans="1:9" x14ac:dyDescent="0.25">
      <c r="A1457">
        <v>20070026</v>
      </c>
      <c r="B1457" t="s">
        <v>28</v>
      </c>
      <c r="C1457" t="s">
        <v>14621</v>
      </c>
      <c r="D1457" t="s">
        <v>14652</v>
      </c>
      <c r="E1457" t="s">
        <v>14258</v>
      </c>
      <c r="F1457" s="380">
        <v>37.04999999999999</v>
      </c>
      <c r="G1457" s="380">
        <v>1667.5868</v>
      </c>
      <c r="H1457" s="380">
        <v>1668</v>
      </c>
      <c r="I1457" s="380">
        <v>0</v>
      </c>
    </row>
    <row r="1458" spans="1:9" x14ac:dyDescent="0.25">
      <c r="A1458">
        <v>20070026</v>
      </c>
      <c r="B1458" t="s">
        <v>37</v>
      </c>
      <c r="C1458" t="s">
        <v>14820</v>
      </c>
      <c r="D1458" t="s">
        <v>14841</v>
      </c>
      <c r="E1458" t="s">
        <v>14371</v>
      </c>
      <c r="F1458" s="380">
        <v>7.3</v>
      </c>
      <c r="G1458" s="380">
        <v>331.60579999999999</v>
      </c>
      <c r="H1458" s="380">
        <v>332</v>
      </c>
      <c r="I1458" s="380">
        <v>0</v>
      </c>
    </row>
    <row r="1459" spans="1:9" x14ac:dyDescent="0.25">
      <c r="A1459">
        <v>20070026</v>
      </c>
      <c r="B1459" t="s">
        <v>38</v>
      </c>
      <c r="C1459" t="s">
        <v>14821</v>
      </c>
      <c r="D1459" t="s">
        <v>14842</v>
      </c>
      <c r="E1459" t="s">
        <v>275</v>
      </c>
      <c r="F1459" s="380">
        <v>10.08</v>
      </c>
      <c r="G1459" s="380">
        <v>441.74189999999999</v>
      </c>
      <c r="H1459" s="380">
        <v>442</v>
      </c>
      <c r="I1459" s="380">
        <v>0</v>
      </c>
    </row>
    <row r="1460" spans="1:9" x14ac:dyDescent="0.25">
      <c r="A1460">
        <v>20070026</v>
      </c>
      <c r="B1460" t="s">
        <v>29</v>
      </c>
      <c r="C1460" t="s">
        <v>7519</v>
      </c>
      <c r="D1460" t="s">
        <v>15388</v>
      </c>
      <c r="E1460" t="s">
        <v>14258</v>
      </c>
      <c r="F1460" s="380">
        <v>29.86</v>
      </c>
      <c r="G1460" s="380">
        <v>1553.3419000000001</v>
      </c>
      <c r="H1460" s="380">
        <v>1553</v>
      </c>
      <c r="I1460" s="380">
        <v>0</v>
      </c>
    </row>
    <row r="1461" spans="1:9" x14ac:dyDescent="0.25">
      <c r="A1461">
        <v>20070026</v>
      </c>
      <c r="B1461" t="s">
        <v>5</v>
      </c>
      <c r="C1461" t="s">
        <v>15332</v>
      </c>
      <c r="D1461" t="s">
        <v>15389</v>
      </c>
      <c r="E1461" t="s">
        <v>275</v>
      </c>
      <c r="F1461" s="380">
        <v>9.6999999999999993</v>
      </c>
      <c r="G1461" s="380">
        <v>349.34100000000007</v>
      </c>
      <c r="H1461" s="380">
        <v>349</v>
      </c>
      <c r="I1461" s="380">
        <v>0</v>
      </c>
    </row>
    <row r="1462" spans="1:9" x14ac:dyDescent="0.25">
      <c r="A1462">
        <v>20070026</v>
      </c>
      <c r="B1462" t="s">
        <v>39</v>
      </c>
      <c r="C1462" t="s">
        <v>13009</v>
      </c>
      <c r="D1462" t="s">
        <v>15390</v>
      </c>
      <c r="E1462" t="s">
        <v>14371</v>
      </c>
      <c r="F1462" s="380">
        <v>6.7200000000000006</v>
      </c>
      <c r="G1462" s="380">
        <v>311.96710000000002</v>
      </c>
      <c r="H1462" s="380">
        <v>312</v>
      </c>
      <c r="I1462" s="380">
        <v>0</v>
      </c>
    </row>
    <row r="1463" spans="1:9" x14ac:dyDescent="0.25">
      <c r="A1463">
        <v>20070026</v>
      </c>
      <c r="B1463" t="s">
        <v>30</v>
      </c>
      <c r="C1463" t="s">
        <v>8800</v>
      </c>
      <c r="D1463" t="s">
        <v>15795</v>
      </c>
      <c r="E1463" t="s">
        <v>14371</v>
      </c>
      <c r="F1463" s="380">
        <v>18.47</v>
      </c>
      <c r="G1463" s="380">
        <v>816.38930000000005</v>
      </c>
      <c r="H1463" s="380">
        <v>816</v>
      </c>
      <c r="I1463" s="380">
        <v>0</v>
      </c>
    </row>
    <row r="1464" spans="1:9" x14ac:dyDescent="0.25">
      <c r="A1464">
        <v>20070026</v>
      </c>
      <c r="B1464" t="s">
        <v>7</v>
      </c>
      <c r="C1464" t="s">
        <v>15973</v>
      </c>
      <c r="D1464" t="s">
        <v>15992</v>
      </c>
      <c r="E1464" t="s">
        <v>14258</v>
      </c>
      <c r="F1464" s="380">
        <v>35.619999999999997</v>
      </c>
      <c r="G1464" s="380">
        <v>1419.9390000000001</v>
      </c>
      <c r="H1464" s="380">
        <v>1420</v>
      </c>
      <c r="I1464" s="380">
        <v>0</v>
      </c>
    </row>
    <row r="1465" spans="1:9" x14ac:dyDescent="0.25">
      <c r="A1465">
        <v>20070026</v>
      </c>
      <c r="B1465" t="s">
        <v>422</v>
      </c>
      <c r="C1465" t="s">
        <v>7300</v>
      </c>
      <c r="D1465" t="s">
        <v>15993</v>
      </c>
      <c r="E1465" t="s">
        <v>275</v>
      </c>
      <c r="F1465" s="380">
        <v>1.02</v>
      </c>
      <c r="G1465" s="380">
        <v>39.300600000000003</v>
      </c>
      <c r="H1465" s="380">
        <v>39</v>
      </c>
      <c r="I1465" s="380">
        <v>0</v>
      </c>
    </row>
    <row r="1466" spans="1:9" x14ac:dyDescent="0.25">
      <c r="A1466">
        <v>20070026</v>
      </c>
      <c r="B1466" t="s">
        <v>8</v>
      </c>
      <c r="C1466" t="s">
        <v>7769</v>
      </c>
      <c r="D1466" t="s">
        <v>16054</v>
      </c>
      <c r="E1466" t="s">
        <v>14370</v>
      </c>
      <c r="F1466" s="380">
        <v>14.45</v>
      </c>
      <c r="G1466" s="380">
        <v>598.57779999999991</v>
      </c>
      <c r="H1466" s="380">
        <v>599</v>
      </c>
      <c r="I1466" s="380">
        <v>0</v>
      </c>
    </row>
    <row r="1467" spans="1:9" x14ac:dyDescent="0.25">
      <c r="A1467">
        <v>20070026</v>
      </c>
      <c r="B1467" t="s">
        <v>32</v>
      </c>
      <c r="C1467" t="s">
        <v>8799</v>
      </c>
      <c r="D1467" t="s">
        <v>15994</v>
      </c>
      <c r="E1467" t="s">
        <v>14372</v>
      </c>
      <c r="F1467" s="380">
        <v>22.23</v>
      </c>
      <c r="G1467" s="380">
        <v>973.56539999999995</v>
      </c>
      <c r="H1467" s="380">
        <v>974</v>
      </c>
      <c r="I1467" s="380">
        <v>0</v>
      </c>
    </row>
    <row r="1468" spans="1:9" x14ac:dyDescent="0.25">
      <c r="A1468">
        <v>20070026</v>
      </c>
      <c r="B1468" t="s">
        <v>33</v>
      </c>
      <c r="C1468" t="s">
        <v>16157</v>
      </c>
      <c r="D1468" t="s">
        <v>16175</v>
      </c>
      <c r="E1468" t="s">
        <v>275</v>
      </c>
      <c r="F1468" s="380">
        <v>36.43</v>
      </c>
      <c r="G1468" s="380">
        <v>1921.2185999999999</v>
      </c>
      <c r="H1468" s="380">
        <v>1787</v>
      </c>
      <c r="I1468" s="380">
        <v>134</v>
      </c>
    </row>
    <row r="1469" spans="1:9" x14ac:dyDescent="0.25">
      <c r="A1469">
        <v>20070026</v>
      </c>
      <c r="B1469" t="s">
        <v>9</v>
      </c>
      <c r="C1469">
        <v>0</v>
      </c>
      <c r="D1469">
        <v>0</v>
      </c>
      <c r="E1469">
        <v>0</v>
      </c>
      <c r="F1469" s="380">
        <v>2.04</v>
      </c>
      <c r="G1469" s="380">
        <v>85.17</v>
      </c>
      <c r="H1469" s="380">
        <v>85</v>
      </c>
      <c r="I1469" s="380">
        <v>0</v>
      </c>
    </row>
    <row r="1470" spans="1:9" x14ac:dyDescent="0.25">
      <c r="A1470">
        <v>20070026</v>
      </c>
      <c r="B1470" t="s">
        <v>10</v>
      </c>
      <c r="C1470">
        <v>0</v>
      </c>
      <c r="D1470">
        <v>0</v>
      </c>
      <c r="E1470">
        <v>0</v>
      </c>
      <c r="F1470" s="380">
        <v>18.259999999999998</v>
      </c>
      <c r="G1470" s="380">
        <v>769.23460000000011</v>
      </c>
      <c r="H1470" s="380">
        <v>769</v>
      </c>
      <c r="I1470" s="380">
        <v>0</v>
      </c>
    </row>
    <row r="1471" spans="1:9" x14ac:dyDescent="0.25">
      <c r="A1471" t="s">
        <v>16514</v>
      </c>
      <c r="F1471" s="380">
        <v>745.06999999999994</v>
      </c>
      <c r="G1471" s="380">
        <v>32979.690399999999</v>
      </c>
      <c r="H1471" s="380">
        <v>32846</v>
      </c>
      <c r="I1471" s="380">
        <v>134</v>
      </c>
    </row>
    <row r="1472" spans="1:9" x14ac:dyDescent="0.25">
      <c r="A1472">
        <v>20070025</v>
      </c>
      <c r="B1472" t="s">
        <v>17</v>
      </c>
      <c r="C1472" t="s">
        <v>9259</v>
      </c>
      <c r="D1472" t="s">
        <v>9295</v>
      </c>
      <c r="E1472" t="s">
        <v>9308</v>
      </c>
      <c r="F1472" s="380">
        <v>399.05000000000007</v>
      </c>
      <c r="G1472" s="380">
        <v>17727.653900000001</v>
      </c>
      <c r="H1472" s="380">
        <v>12772</v>
      </c>
      <c r="I1472" s="380">
        <v>4955.5800000000017</v>
      </c>
    </row>
    <row r="1473" spans="1:9" x14ac:dyDescent="0.25">
      <c r="A1473">
        <v>20070025</v>
      </c>
      <c r="B1473" t="s">
        <v>0</v>
      </c>
      <c r="C1473" t="s">
        <v>739</v>
      </c>
      <c r="D1473" t="s">
        <v>16101</v>
      </c>
      <c r="E1473" t="s">
        <v>9308</v>
      </c>
      <c r="F1473" s="380">
        <v>134.78</v>
      </c>
      <c r="G1473" s="380">
        <v>5700.1851000000006</v>
      </c>
      <c r="H1473" s="380">
        <v>5700</v>
      </c>
      <c r="I1473" s="380">
        <v>0</v>
      </c>
    </row>
    <row r="1474" spans="1:9" x14ac:dyDescent="0.25">
      <c r="A1474">
        <v>20070025</v>
      </c>
      <c r="B1474" t="s">
        <v>1</v>
      </c>
      <c r="C1474" t="s">
        <v>16087</v>
      </c>
      <c r="D1474" t="s">
        <v>16102</v>
      </c>
      <c r="E1474" t="s">
        <v>9308</v>
      </c>
      <c r="F1474" s="380">
        <v>12.670000000000002</v>
      </c>
      <c r="G1474" s="380">
        <v>477.54270000000002</v>
      </c>
      <c r="H1474" s="380">
        <v>478</v>
      </c>
      <c r="I1474" s="380">
        <v>0</v>
      </c>
    </row>
    <row r="1475" spans="1:9" x14ac:dyDescent="0.25">
      <c r="A1475" t="s">
        <v>16515</v>
      </c>
      <c r="F1475" s="380">
        <v>546.5</v>
      </c>
      <c r="G1475" s="380">
        <v>23905.381700000002</v>
      </c>
      <c r="H1475" s="380">
        <v>18950</v>
      </c>
      <c r="I1475" s="380">
        <v>4955.5800000000017</v>
      </c>
    </row>
    <row r="1476" spans="1:9" x14ac:dyDescent="0.25">
      <c r="A1476">
        <v>20080050</v>
      </c>
      <c r="B1476" t="s">
        <v>17</v>
      </c>
      <c r="C1476" t="s">
        <v>14450</v>
      </c>
      <c r="D1476" t="s">
        <v>14471</v>
      </c>
      <c r="E1476" t="s">
        <v>7417</v>
      </c>
      <c r="F1476" s="380">
        <v>0.77</v>
      </c>
      <c r="G1476" s="380">
        <v>30.900100000000002</v>
      </c>
      <c r="H1476" s="380">
        <v>31</v>
      </c>
      <c r="I1476" s="380">
        <v>0</v>
      </c>
    </row>
    <row r="1477" spans="1:9" x14ac:dyDescent="0.25">
      <c r="A1477">
        <v>20080050</v>
      </c>
      <c r="B1477" t="s">
        <v>0</v>
      </c>
      <c r="C1477" t="s">
        <v>14527</v>
      </c>
      <c r="D1477" t="s">
        <v>14554</v>
      </c>
      <c r="E1477" t="s">
        <v>7439</v>
      </c>
      <c r="F1477" s="380">
        <v>94.64</v>
      </c>
      <c r="G1477" s="380">
        <v>3695.4769000000001</v>
      </c>
      <c r="H1477" s="380">
        <v>3695</v>
      </c>
      <c r="I1477" s="380">
        <v>0</v>
      </c>
    </row>
    <row r="1478" spans="1:9" x14ac:dyDescent="0.25">
      <c r="A1478">
        <v>20080050</v>
      </c>
      <c r="B1478" t="s">
        <v>1</v>
      </c>
      <c r="C1478" t="s">
        <v>6711</v>
      </c>
      <c r="D1478" t="s">
        <v>14472</v>
      </c>
      <c r="E1478" t="s">
        <v>7439</v>
      </c>
      <c r="F1478" s="380">
        <v>29.17</v>
      </c>
      <c r="G1478" s="380">
        <v>1049.2003</v>
      </c>
      <c r="H1478" s="380">
        <v>1049</v>
      </c>
      <c r="I1478" s="380">
        <v>0</v>
      </c>
    </row>
    <row r="1479" spans="1:9" x14ac:dyDescent="0.25">
      <c r="A1479">
        <v>20080050</v>
      </c>
      <c r="B1479" t="s">
        <v>18</v>
      </c>
      <c r="C1479" t="s">
        <v>14451</v>
      </c>
      <c r="D1479" t="s">
        <v>14473</v>
      </c>
      <c r="E1479" t="s">
        <v>7962</v>
      </c>
      <c r="F1479" s="380">
        <v>70.39</v>
      </c>
      <c r="G1479" s="380">
        <v>2670.8618999999999</v>
      </c>
      <c r="H1479" s="380">
        <v>2671</v>
      </c>
      <c r="I1479" s="380">
        <v>0</v>
      </c>
    </row>
    <row r="1480" spans="1:9" x14ac:dyDescent="0.25">
      <c r="A1480">
        <v>20080050</v>
      </c>
      <c r="B1480" t="s">
        <v>20</v>
      </c>
      <c r="C1480" t="s">
        <v>14624</v>
      </c>
      <c r="D1480" t="s">
        <v>14657</v>
      </c>
      <c r="E1480" t="s">
        <v>7415</v>
      </c>
      <c r="F1480" s="380">
        <v>52.71</v>
      </c>
      <c r="G1480" s="380">
        <v>2021.3452000000004</v>
      </c>
      <c r="H1480" s="380">
        <v>2021</v>
      </c>
      <c r="I1480" s="380">
        <v>0</v>
      </c>
    </row>
    <row r="1481" spans="1:9" x14ac:dyDescent="0.25">
      <c r="A1481">
        <v>20080050</v>
      </c>
      <c r="B1481" t="s">
        <v>41</v>
      </c>
      <c r="C1481" t="s">
        <v>16090</v>
      </c>
      <c r="D1481" t="s">
        <v>16107</v>
      </c>
      <c r="E1481" t="s">
        <v>7417</v>
      </c>
      <c r="F1481" s="380">
        <v>11.000000000000002</v>
      </c>
      <c r="G1481" s="380">
        <v>405.8014</v>
      </c>
      <c r="H1481" s="380">
        <v>406</v>
      </c>
      <c r="I1481" s="380">
        <v>0</v>
      </c>
    </row>
    <row r="1482" spans="1:9" x14ac:dyDescent="0.25">
      <c r="A1482">
        <v>20080050</v>
      </c>
      <c r="B1482" t="s">
        <v>36</v>
      </c>
      <c r="C1482" t="s">
        <v>6156</v>
      </c>
      <c r="D1482" t="s">
        <v>15586</v>
      </c>
      <c r="E1482" t="s">
        <v>7417</v>
      </c>
      <c r="F1482" s="380">
        <v>14.31</v>
      </c>
      <c r="G1482" s="380">
        <v>643.6187000000001</v>
      </c>
      <c r="H1482" s="380">
        <v>644</v>
      </c>
      <c r="I1482" s="380">
        <v>0</v>
      </c>
    </row>
    <row r="1483" spans="1:9" x14ac:dyDescent="0.25">
      <c r="A1483">
        <v>20080050</v>
      </c>
      <c r="B1483" t="s">
        <v>21</v>
      </c>
      <c r="C1483" t="s">
        <v>16160</v>
      </c>
      <c r="D1483" t="s">
        <v>16178</v>
      </c>
      <c r="E1483" t="s">
        <v>7962</v>
      </c>
      <c r="F1483" s="380">
        <v>17.09</v>
      </c>
      <c r="G1483" s="380">
        <v>691.37109999999996</v>
      </c>
      <c r="H1483" s="380">
        <v>691</v>
      </c>
      <c r="I1483" s="380">
        <v>0</v>
      </c>
    </row>
    <row r="1484" spans="1:9" x14ac:dyDescent="0.25">
      <c r="A1484" t="s">
        <v>16516</v>
      </c>
      <c r="F1484" s="380">
        <v>290.08</v>
      </c>
      <c r="G1484" s="380">
        <v>11208.575600000002</v>
      </c>
      <c r="H1484" s="380">
        <v>11208</v>
      </c>
      <c r="I1484" s="380">
        <v>0</v>
      </c>
    </row>
    <row r="1485" spans="1:9" x14ac:dyDescent="0.25">
      <c r="A1485">
        <v>20020025</v>
      </c>
      <c r="B1485" t="s">
        <v>0</v>
      </c>
      <c r="C1485" t="s">
        <v>6892</v>
      </c>
      <c r="D1485" t="s">
        <v>14539</v>
      </c>
      <c r="E1485" t="s">
        <v>1187</v>
      </c>
      <c r="F1485" s="380">
        <v>49.92</v>
      </c>
      <c r="G1485" s="380">
        <v>2117.9255000000003</v>
      </c>
      <c r="H1485" s="380">
        <v>2118</v>
      </c>
      <c r="I1485" s="380">
        <v>0</v>
      </c>
    </row>
    <row r="1486" spans="1:9" x14ac:dyDescent="0.25">
      <c r="A1486">
        <v>20020025</v>
      </c>
      <c r="B1486" t="s">
        <v>20</v>
      </c>
      <c r="C1486" t="s">
        <v>14610</v>
      </c>
      <c r="D1486" t="s">
        <v>14635</v>
      </c>
      <c r="E1486" t="s">
        <v>276</v>
      </c>
      <c r="F1486" s="380">
        <v>13.33</v>
      </c>
      <c r="G1486" s="380">
        <v>574.10230000000013</v>
      </c>
      <c r="H1486" s="380">
        <v>574</v>
      </c>
      <c r="I1486" s="380">
        <v>0</v>
      </c>
    </row>
    <row r="1487" spans="1:9" x14ac:dyDescent="0.25">
      <c r="A1487">
        <v>20020025</v>
      </c>
      <c r="B1487" t="s">
        <v>36</v>
      </c>
      <c r="C1487" t="s">
        <v>6839</v>
      </c>
      <c r="D1487" t="s">
        <v>14740</v>
      </c>
      <c r="E1487" t="s">
        <v>1187</v>
      </c>
      <c r="F1487" s="380">
        <v>12.3</v>
      </c>
      <c r="G1487" s="380">
        <v>579.3614</v>
      </c>
      <c r="H1487" s="380">
        <v>579</v>
      </c>
      <c r="I1487" s="380">
        <v>0</v>
      </c>
    </row>
    <row r="1488" spans="1:9" x14ac:dyDescent="0.25">
      <c r="A1488">
        <v>20020025</v>
      </c>
      <c r="B1488" t="s">
        <v>25</v>
      </c>
      <c r="C1488" t="s">
        <v>14721</v>
      </c>
      <c r="D1488" t="s">
        <v>14744</v>
      </c>
      <c r="E1488" t="s">
        <v>276</v>
      </c>
      <c r="F1488" s="380">
        <v>36.380000000000003</v>
      </c>
      <c r="G1488" s="380">
        <v>1407.0666000000001</v>
      </c>
      <c r="H1488" s="380">
        <v>1407</v>
      </c>
      <c r="I1488" s="380">
        <v>0</v>
      </c>
    </row>
    <row r="1489" spans="1:9" x14ac:dyDescent="0.25">
      <c r="A1489">
        <v>20020025</v>
      </c>
      <c r="B1489" t="s">
        <v>26</v>
      </c>
      <c r="C1489" t="s">
        <v>14811</v>
      </c>
      <c r="D1489" t="s">
        <v>14830</v>
      </c>
      <c r="E1489" t="s">
        <v>14845</v>
      </c>
      <c r="F1489" s="380">
        <v>45.96</v>
      </c>
      <c r="G1489" s="380">
        <v>1777.5671</v>
      </c>
      <c r="H1489" s="380">
        <v>1778</v>
      </c>
      <c r="I1489" s="380">
        <v>0</v>
      </c>
    </row>
    <row r="1490" spans="1:9" x14ac:dyDescent="0.25">
      <c r="A1490">
        <v>20020025</v>
      </c>
      <c r="B1490" t="s">
        <v>27</v>
      </c>
      <c r="C1490" t="s">
        <v>7454</v>
      </c>
      <c r="D1490" t="s">
        <v>14989</v>
      </c>
      <c r="E1490" t="s">
        <v>15003</v>
      </c>
      <c r="F1490" s="380">
        <v>44.449999999999996</v>
      </c>
      <c r="G1490" s="380">
        <v>1900.0910000000003</v>
      </c>
      <c r="H1490" s="380">
        <v>1900</v>
      </c>
      <c r="I1490" s="380">
        <v>0</v>
      </c>
    </row>
    <row r="1491" spans="1:9" x14ac:dyDescent="0.25">
      <c r="A1491">
        <v>20020025</v>
      </c>
      <c r="B1491" t="s">
        <v>28</v>
      </c>
      <c r="C1491" t="s">
        <v>14813</v>
      </c>
      <c r="D1491" t="s">
        <v>14832</v>
      </c>
      <c r="E1491" t="s">
        <v>1187</v>
      </c>
      <c r="F1491" s="380">
        <v>3.1100000000000003</v>
      </c>
      <c r="G1491" s="380">
        <v>123.65350000000001</v>
      </c>
      <c r="H1491" s="380">
        <v>124</v>
      </c>
      <c r="I1491" s="380">
        <v>0</v>
      </c>
    </row>
    <row r="1492" spans="1:9" x14ac:dyDescent="0.25">
      <c r="A1492">
        <v>20020025</v>
      </c>
      <c r="B1492" t="s">
        <v>37</v>
      </c>
      <c r="C1492" t="s">
        <v>7769</v>
      </c>
      <c r="D1492" t="s">
        <v>14909</v>
      </c>
      <c r="E1492" t="s">
        <v>276</v>
      </c>
      <c r="F1492" s="380">
        <v>9.94</v>
      </c>
      <c r="G1492" s="380">
        <v>403.86220000000003</v>
      </c>
      <c r="H1492" s="380">
        <v>404</v>
      </c>
      <c r="I1492" s="380">
        <v>0</v>
      </c>
    </row>
    <row r="1493" spans="1:9" x14ac:dyDescent="0.25">
      <c r="A1493">
        <v>20020025</v>
      </c>
      <c r="B1493" t="s">
        <v>38</v>
      </c>
      <c r="C1493" t="s">
        <v>15714</v>
      </c>
      <c r="D1493" t="s">
        <v>15729</v>
      </c>
      <c r="E1493" t="s">
        <v>1032</v>
      </c>
      <c r="F1493" s="380">
        <v>38.470000000000006</v>
      </c>
      <c r="G1493" s="380">
        <v>1789.0021000000002</v>
      </c>
      <c r="H1493" s="380">
        <v>1789</v>
      </c>
      <c r="I1493" s="380">
        <v>0</v>
      </c>
    </row>
    <row r="1494" spans="1:9" x14ac:dyDescent="0.25">
      <c r="A1494" t="s">
        <v>16517</v>
      </c>
      <c r="F1494" s="380">
        <v>253.86</v>
      </c>
      <c r="G1494" s="380">
        <v>10672.6317</v>
      </c>
      <c r="H1494" s="380">
        <v>10673</v>
      </c>
      <c r="I1494" s="380">
        <v>0</v>
      </c>
    </row>
    <row r="1495" spans="1:9" x14ac:dyDescent="0.25">
      <c r="A1495">
        <v>20020026</v>
      </c>
      <c r="B1495" t="s">
        <v>17</v>
      </c>
      <c r="C1495" t="s">
        <v>15051</v>
      </c>
      <c r="D1495" t="s">
        <v>15074</v>
      </c>
      <c r="E1495" t="s">
        <v>7729</v>
      </c>
      <c r="F1495" s="380">
        <v>8.09</v>
      </c>
      <c r="G1495" s="380">
        <v>304.42039999999997</v>
      </c>
      <c r="H1495" s="380">
        <v>304</v>
      </c>
      <c r="I1495" s="380">
        <v>0</v>
      </c>
    </row>
    <row r="1496" spans="1:9" x14ac:dyDescent="0.25">
      <c r="A1496">
        <v>20020026</v>
      </c>
      <c r="B1496" t="s">
        <v>0</v>
      </c>
      <c r="C1496" t="s">
        <v>15052</v>
      </c>
      <c r="D1496" t="s">
        <v>15075</v>
      </c>
      <c r="E1496" t="s">
        <v>280</v>
      </c>
      <c r="F1496" s="380">
        <v>64.02</v>
      </c>
      <c r="G1496" s="380">
        <v>2529.1929999999998</v>
      </c>
      <c r="H1496" s="380">
        <v>2529</v>
      </c>
      <c r="I1496" s="380">
        <v>0</v>
      </c>
    </row>
    <row r="1497" spans="1:9" x14ac:dyDescent="0.25">
      <c r="A1497">
        <v>20020026</v>
      </c>
      <c r="B1497" t="s">
        <v>1</v>
      </c>
      <c r="C1497" t="s">
        <v>15053</v>
      </c>
      <c r="D1497" t="s">
        <v>15076</v>
      </c>
      <c r="E1497" t="s">
        <v>276</v>
      </c>
      <c r="F1497" s="380">
        <v>209.77</v>
      </c>
      <c r="G1497" s="380">
        <v>8722.8245000000006</v>
      </c>
      <c r="H1497" s="380">
        <v>8723</v>
      </c>
      <c r="I1497" s="380">
        <v>0</v>
      </c>
    </row>
    <row r="1498" spans="1:9" x14ac:dyDescent="0.25">
      <c r="A1498">
        <v>20020026</v>
      </c>
      <c r="B1498" t="s">
        <v>18</v>
      </c>
      <c r="C1498" t="s">
        <v>7582</v>
      </c>
      <c r="D1498" t="s">
        <v>15077</v>
      </c>
      <c r="E1498" t="s">
        <v>5155</v>
      </c>
      <c r="F1498" s="380">
        <v>1182.6599999999999</v>
      </c>
      <c r="G1498" s="380">
        <v>48209.326200000003</v>
      </c>
      <c r="H1498" s="380">
        <v>48209</v>
      </c>
      <c r="I1498" s="380">
        <v>0</v>
      </c>
    </row>
    <row r="1499" spans="1:9" x14ac:dyDescent="0.25">
      <c r="A1499">
        <v>20020026</v>
      </c>
      <c r="B1499" t="s">
        <v>19</v>
      </c>
      <c r="C1499" t="s">
        <v>15054</v>
      </c>
      <c r="D1499" t="s">
        <v>15078</v>
      </c>
      <c r="E1499" t="s">
        <v>1187</v>
      </c>
      <c r="F1499" s="380">
        <v>54.2</v>
      </c>
      <c r="G1499" s="380">
        <v>2205.4714000000004</v>
      </c>
      <c r="H1499" s="380">
        <v>2205</v>
      </c>
      <c r="I1499" s="380">
        <v>0</v>
      </c>
    </row>
    <row r="1500" spans="1:9" x14ac:dyDescent="0.25">
      <c r="A1500">
        <v>20020026</v>
      </c>
      <c r="B1500" t="s">
        <v>20</v>
      </c>
      <c r="C1500" t="s">
        <v>15055</v>
      </c>
      <c r="D1500" t="s">
        <v>15079</v>
      </c>
      <c r="E1500" t="s">
        <v>276</v>
      </c>
      <c r="F1500" s="380">
        <v>5.7799999999999994</v>
      </c>
      <c r="G1500" s="380">
        <v>264.17410000000001</v>
      </c>
      <c r="H1500" s="380">
        <v>264</v>
      </c>
      <c r="I1500" s="380">
        <v>0</v>
      </c>
    </row>
    <row r="1501" spans="1:9" x14ac:dyDescent="0.25">
      <c r="A1501">
        <v>20020026</v>
      </c>
      <c r="B1501" t="s">
        <v>41</v>
      </c>
      <c r="C1501" t="s">
        <v>559</v>
      </c>
      <c r="D1501" t="s">
        <v>15080</v>
      </c>
      <c r="E1501" t="s">
        <v>276</v>
      </c>
      <c r="F1501" s="380">
        <v>60.55</v>
      </c>
      <c r="G1501" s="380">
        <v>2409.7413999999999</v>
      </c>
      <c r="H1501" s="380">
        <v>2410</v>
      </c>
      <c r="I1501" s="380">
        <v>0</v>
      </c>
    </row>
    <row r="1502" spans="1:9" x14ac:dyDescent="0.25">
      <c r="A1502">
        <v>20020026</v>
      </c>
      <c r="B1502" t="s">
        <v>36</v>
      </c>
      <c r="C1502" t="s">
        <v>13520</v>
      </c>
      <c r="D1502" t="s">
        <v>15081</v>
      </c>
      <c r="E1502" t="s">
        <v>276</v>
      </c>
      <c r="F1502" s="380">
        <v>76.48</v>
      </c>
      <c r="G1502" s="380">
        <v>3105.9752999999996</v>
      </c>
      <c r="H1502" s="380">
        <v>3106</v>
      </c>
      <c r="I1502" s="380">
        <v>0</v>
      </c>
    </row>
    <row r="1503" spans="1:9" x14ac:dyDescent="0.25">
      <c r="A1503">
        <v>20020026</v>
      </c>
      <c r="B1503" t="s">
        <v>21</v>
      </c>
      <c r="C1503" t="s">
        <v>6609</v>
      </c>
      <c r="D1503" t="s">
        <v>15082</v>
      </c>
      <c r="E1503" t="s">
        <v>1187</v>
      </c>
      <c r="F1503" s="380">
        <v>42.609999999999992</v>
      </c>
      <c r="G1503" s="380">
        <v>1834.9459000000002</v>
      </c>
      <c r="H1503" s="380">
        <v>1835</v>
      </c>
      <c r="I1503" s="380">
        <v>0</v>
      </c>
    </row>
    <row r="1504" spans="1:9" x14ac:dyDescent="0.25">
      <c r="A1504">
        <v>20020026</v>
      </c>
      <c r="B1504" t="s">
        <v>22</v>
      </c>
      <c r="C1504" t="s">
        <v>9946</v>
      </c>
      <c r="D1504" t="s">
        <v>15083</v>
      </c>
      <c r="E1504" t="s">
        <v>276</v>
      </c>
      <c r="F1504" s="380">
        <v>39.86</v>
      </c>
      <c r="G1504" s="380">
        <v>1765.4502</v>
      </c>
      <c r="H1504" s="380">
        <v>1765</v>
      </c>
      <c r="I1504" s="380">
        <v>0</v>
      </c>
    </row>
    <row r="1505" spans="1:9" x14ac:dyDescent="0.25">
      <c r="A1505">
        <v>20020026</v>
      </c>
      <c r="B1505" t="s">
        <v>40</v>
      </c>
      <c r="C1505" t="s">
        <v>15056</v>
      </c>
      <c r="D1505" t="s">
        <v>15084</v>
      </c>
      <c r="E1505" t="s">
        <v>1187</v>
      </c>
      <c r="F1505" s="380">
        <v>134.66</v>
      </c>
      <c r="G1505" s="380">
        <v>5629.0289999999995</v>
      </c>
      <c r="H1505" s="380">
        <v>5629</v>
      </c>
      <c r="I1505" s="380">
        <v>0</v>
      </c>
    </row>
    <row r="1506" spans="1:9" x14ac:dyDescent="0.25">
      <c r="A1506">
        <v>20020026</v>
      </c>
      <c r="B1506" t="s">
        <v>23</v>
      </c>
      <c r="C1506" t="s">
        <v>15057</v>
      </c>
      <c r="D1506" t="s">
        <v>15085</v>
      </c>
      <c r="E1506" t="s">
        <v>1187</v>
      </c>
      <c r="F1506" s="380">
        <v>31.909999999999997</v>
      </c>
      <c r="G1506" s="380">
        <v>1371.9663</v>
      </c>
      <c r="H1506" s="380">
        <v>1372</v>
      </c>
      <c r="I1506" s="380">
        <v>0</v>
      </c>
    </row>
    <row r="1507" spans="1:9" x14ac:dyDescent="0.25">
      <c r="A1507">
        <v>20020026</v>
      </c>
      <c r="B1507" t="s">
        <v>24</v>
      </c>
      <c r="C1507" t="s">
        <v>15058</v>
      </c>
      <c r="D1507" t="s">
        <v>15086</v>
      </c>
      <c r="E1507" t="s">
        <v>276</v>
      </c>
      <c r="F1507" s="380">
        <v>39.230000000000004</v>
      </c>
      <c r="G1507" s="380">
        <v>1562.4658999999999</v>
      </c>
      <c r="H1507" s="380">
        <v>1562</v>
      </c>
      <c r="I1507" s="380">
        <v>0</v>
      </c>
    </row>
    <row r="1508" spans="1:9" x14ac:dyDescent="0.25">
      <c r="A1508">
        <v>20020026</v>
      </c>
      <c r="B1508" t="s">
        <v>25</v>
      </c>
      <c r="C1508" t="s">
        <v>15059</v>
      </c>
      <c r="D1508" t="s">
        <v>15087</v>
      </c>
      <c r="E1508" t="s">
        <v>276</v>
      </c>
      <c r="F1508" s="380">
        <v>36.019999999999996</v>
      </c>
      <c r="G1508" s="380">
        <v>1511.9914000000001</v>
      </c>
      <c r="H1508" s="380">
        <v>1512</v>
      </c>
      <c r="I1508" s="380">
        <v>0</v>
      </c>
    </row>
    <row r="1509" spans="1:9" x14ac:dyDescent="0.25">
      <c r="A1509">
        <v>20020026</v>
      </c>
      <c r="B1509" t="s">
        <v>26</v>
      </c>
      <c r="C1509" t="s">
        <v>15060</v>
      </c>
      <c r="D1509" t="s">
        <v>15088</v>
      </c>
      <c r="E1509" t="s">
        <v>276</v>
      </c>
      <c r="F1509" s="380">
        <v>99.089999999999989</v>
      </c>
      <c r="G1509" s="380">
        <v>4057.2595000000006</v>
      </c>
      <c r="H1509" s="380">
        <v>4057</v>
      </c>
      <c r="I1509" s="380">
        <v>0</v>
      </c>
    </row>
    <row r="1510" spans="1:9" x14ac:dyDescent="0.25">
      <c r="A1510">
        <v>20020026</v>
      </c>
      <c r="B1510" t="s">
        <v>27</v>
      </c>
      <c r="C1510" t="s">
        <v>15061</v>
      </c>
      <c r="D1510" t="s">
        <v>15089</v>
      </c>
      <c r="E1510" t="s">
        <v>276</v>
      </c>
      <c r="F1510" s="380">
        <v>29.81</v>
      </c>
      <c r="G1510" s="380">
        <v>1342.5464999999999</v>
      </c>
      <c r="H1510" s="380">
        <v>1343</v>
      </c>
      <c r="I1510" s="380">
        <v>0</v>
      </c>
    </row>
    <row r="1511" spans="1:9" x14ac:dyDescent="0.25">
      <c r="A1511">
        <v>20020026</v>
      </c>
      <c r="B1511" t="s">
        <v>2</v>
      </c>
      <c r="C1511" t="s">
        <v>15062</v>
      </c>
      <c r="D1511" t="s">
        <v>15090</v>
      </c>
      <c r="E1511" t="s">
        <v>276</v>
      </c>
      <c r="F1511" s="380">
        <v>50.599999999999994</v>
      </c>
      <c r="G1511" s="380">
        <v>1961.5831000000001</v>
      </c>
      <c r="H1511" s="380">
        <v>1962</v>
      </c>
      <c r="I1511" s="380">
        <v>0</v>
      </c>
    </row>
    <row r="1512" spans="1:9" x14ac:dyDescent="0.25">
      <c r="A1512">
        <v>20020026</v>
      </c>
      <c r="B1512" t="s">
        <v>3</v>
      </c>
      <c r="C1512" t="s">
        <v>6609</v>
      </c>
      <c r="D1512" t="s">
        <v>15191</v>
      </c>
      <c r="E1512" t="s">
        <v>276</v>
      </c>
      <c r="F1512" s="380">
        <v>122.30000000000001</v>
      </c>
      <c r="G1512" s="380">
        <v>5210.3750999999993</v>
      </c>
      <c r="H1512" s="380">
        <v>5210</v>
      </c>
      <c r="I1512" s="380">
        <v>0</v>
      </c>
    </row>
    <row r="1513" spans="1:9" x14ac:dyDescent="0.25">
      <c r="A1513">
        <v>20020026</v>
      </c>
      <c r="B1513" t="s">
        <v>4</v>
      </c>
      <c r="C1513" t="s">
        <v>15159</v>
      </c>
      <c r="D1513" t="s">
        <v>15192</v>
      </c>
      <c r="E1513" t="s">
        <v>1187</v>
      </c>
      <c r="F1513" s="380">
        <v>41.830000000000005</v>
      </c>
      <c r="G1513" s="380">
        <v>1713.8916000000002</v>
      </c>
      <c r="H1513" s="380">
        <v>1714</v>
      </c>
      <c r="I1513" s="380">
        <v>0</v>
      </c>
    </row>
    <row r="1514" spans="1:9" x14ac:dyDescent="0.25">
      <c r="A1514">
        <v>20020026</v>
      </c>
      <c r="B1514" t="s">
        <v>37</v>
      </c>
      <c r="C1514" t="s">
        <v>15063</v>
      </c>
      <c r="D1514" t="s">
        <v>15091</v>
      </c>
      <c r="E1514" t="s">
        <v>1032</v>
      </c>
      <c r="F1514" s="380">
        <v>75.930000000000007</v>
      </c>
      <c r="G1514" s="380">
        <v>3123.3104999999996</v>
      </c>
      <c r="H1514" s="380">
        <v>3123</v>
      </c>
      <c r="I1514" s="380">
        <v>0</v>
      </c>
    </row>
    <row r="1515" spans="1:9" x14ac:dyDescent="0.25">
      <c r="A1515">
        <v>20020026</v>
      </c>
      <c r="B1515" t="s">
        <v>29</v>
      </c>
      <c r="C1515" t="s">
        <v>15161</v>
      </c>
      <c r="D1515" t="s">
        <v>15195</v>
      </c>
      <c r="E1515" t="s">
        <v>276</v>
      </c>
      <c r="F1515" s="380">
        <v>30.23</v>
      </c>
      <c r="G1515" s="380">
        <v>1250.0398</v>
      </c>
      <c r="H1515" s="380">
        <v>1250</v>
      </c>
      <c r="I1515" s="380">
        <v>0</v>
      </c>
    </row>
    <row r="1516" spans="1:9" x14ac:dyDescent="0.25">
      <c r="A1516">
        <v>20020026</v>
      </c>
      <c r="B1516" t="s">
        <v>39</v>
      </c>
      <c r="C1516" t="s">
        <v>15162</v>
      </c>
      <c r="D1516" t="s">
        <v>15197</v>
      </c>
      <c r="E1516" t="s">
        <v>278</v>
      </c>
      <c r="F1516" s="380">
        <v>44.51</v>
      </c>
      <c r="G1516" s="380">
        <v>1898.7384000000002</v>
      </c>
      <c r="H1516" s="380">
        <v>1899</v>
      </c>
      <c r="I1516" s="380">
        <v>0</v>
      </c>
    </row>
    <row r="1517" spans="1:9" x14ac:dyDescent="0.25">
      <c r="A1517">
        <v>20020026</v>
      </c>
      <c r="B1517" t="s">
        <v>6</v>
      </c>
      <c r="C1517" t="s">
        <v>14816</v>
      </c>
      <c r="D1517" t="s">
        <v>15551</v>
      </c>
      <c r="E1517" t="s">
        <v>2020</v>
      </c>
      <c r="F1517" s="380">
        <v>52.099999999999994</v>
      </c>
      <c r="G1517" s="380">
        <v>2484.5133000000001</v>
      </c>
      <c r="H1517" s="380">
        <v>2485</v>
      </c>
      <c r="I1517" s="380">
        <v>0</v>
      </c>
    </row>
    <row r="1518" spans="1:9" x14ac:dyDescent="0.25">
      <c r="A1518">
        <v>20020026</v>
      </c>
      <c r="B1518" t="s">
        <v>30</v>
      </c>
      <c r="C1518" t="s">
        <v>15163</v>
      </c>
      <c r="D1518" t="s">
        <v>15198</v>
      </c>
      <c r="E1518" t="s">
        <v>2020</v>
      </c>
      <c r="F1518" s="380">
        <v>34.57</v>
      </c>
      <c r="G1518" s="380">
        <v>1596.4911999999999</v>
      </c>
      <c r="H1518" s="380">
        <v>1596</v>
      </c>
      <c r="I1518" s="380">
        <v>0</v>
      </c>
    </row>
    <row r="1519" spans="1:9" x14ac:dyDescent="0.25">
      <c r="A1519">
        <v>20020026</v>
      </c>
      <c r="B1519" t="s">
        <v>31</v>
      </c>
      <c r="C1519" t="s">
        <v>15164</v>
      </c>
      <c r="D1519" t="s">
        <v>15199</v>
      </c>
      <c r="E1519" t="s">
        <v>276</v>
      </c>
      <c r="F1519" s="380">
        <v>55.259999999999991</v>
      </c>
      <c r="G1519" s="380">
        <v>2198.5013000000004</v>
      </c>
      <c r="H1519" s="380">
        <v>2199</v>
      </c>
      <c r="I1519" s="380">
        <v>0</v>
      </c>
    </row>
    <row r="1520" spans="1:9" x14ac:dyDescent="0.25">
      <c r="A1520">
        <v>20020026</v>
      </c>
      <c r="B1520" t="s">
        <v>7</v>
      </c>
      <c r="C1520" t="s">
        <v>8540</v>
      </c>
      <c r="D1520" t="s">
        <v>15200</v>
      </c>
      <c r="E1520" t="s">
        <v>278</v>
      </c>
      <c r="F1520" s="380">
        <v>24.380000000000003</v>
      </c>
      <c r="G1520" s="380">
        <v>1103.0046</v>
      </c>
      <c r="H1520" s="380">
        <v>1103</v>
      </c>
      <c r="I1520" s="380">
        <v>0</v>
      </c>
    </row>
    <row r="1521" spans="1:9" x14ac:dyDescent="0.25">
      <c r="A1521">
        <v>20020026</v>
      </c>
      <c r="B1521" t="s">
        <v>422</v>
      </c>
      <c r="C1521" t="s">
        <v>6348</v>
      </c>
      <c r="D1521" t="s">
        <v>15201</v>
      </c>
      <c r="E1521" t="s">
        <v>12338</v>
      </c>
      <c r="F1521" s="380">
        <v>26.1</v>
      </c>
      <c r="G1521" s="380">
        <v>1002.9694000000001</v>
      </c>
      <c r="H1521" s="380">
        <v>1003</v>
      </c>
      <c r="I1521" s="380">
        <v>0</v>
      </c>
    </row>
    <row r="1522" spans="1:9" x14ac:dyDescent="0.25">
      <c r="A1522">
        <v>20020026</v>
      </c>
      <c r="B1522" t="s">
        <v>8</v>
      </c>
      <c r="C1522" t="s">
        <v>944</v>
      </c>
      <c r="D1522" t="s">
        <v>15202</v>
      </c>
      <c r="E1522" t="s">
        <v>1187</v>
      </c>
      <c r="F1522" s="380">
        <v>48.540000000000006</v>
      </c>
      <c r="G1522" s="380">
        <v>2035.9702000000002</v>
      </c>
      <c r="H1522" s="380">
        <v>2036</v>
      </c>
      <c r="I1522" s="380">
        <v>0</v>
      </c>
    </row>
    <row r="1523" spans="1:9" x14ac:dyDescent="0.25">
      <c r="A1523">
        <v>20020026</v>
      </c>
      <c r="B1523" t="s">
        <v>32</v>
      </c>
      <c r="C1523" t="s">
        <v>15307</v>
      </c>
      <c r="D1523" t="s">
        <v>15349</v>
      </c>
      <c r="E1523" t="s">
        <v>1187</v>
      </c>
      <c r="F1523" s="380">
        <v>44.61</v>
      </c>
      <c r="G1523" s="380">
        <v>1817.3283000000001</v>
      </c>
      <c r="H1523" s="380">
        <v>1817</v>
      </c>
      <c r="I1523" s="380">
        <v>0</v>
      </c>
    </row>
    <row r="1524" spans="1:9" x14ac:dyDescent="0.25">
      <c r="A1524">
        <v>20020026</v>
      </c>
      <c r="B1524" t="s">
        <v>9</v>
      </c>
      <c r="C1524" t="s">
        <v>9261</v>
      </c>
      <c r="D1524" t="s">
        <v>15552</v>
      </c>
      <c r="E1524" t="s">
        <v>276</v>
      </c>
      <c r="F1524" s="380">
        <v>403.36</v>
      </c>
      <c r="G1524" s="380">
        <v>16539.892199999998</v>
      </c>
      <c r="H1524" s="380">
        <v>16540</v>
      </c>
      <c r="I1524" s="380">
        <v>0</v>
      </c>
    </row>
    <row r="1525" spans="1:9" x14ac:dyDescent="0.25">
      <c r="A1525">
        <v>20020026</v>
      </c>
      <c r="B1525" t="s">
        <v>11</v>
      </c>
      <c r="C1525" t="s">
        <v>15503</v>
      </c>
      <c r="D1525" t="s">
        <v>15555</v>
      </c>
      <c r="E1525" t="s">
        <v>276</v>
      </c>
      <c r="F1525" s="380">
        <v>11.129999999999999</v>
      </c>
      <c r="G1525" s="380">
        <v>462.94400000000002</v>
      </c>
      <c r="H1525" s="380">
        <v>463</v>
      </c>
      <c r="I1525" s="380">
        <v>0</v>
      </c>
    </row>
    <row r="1526" spans="1:9" x14ac:dyDescent="0.25">
      <c r="A1526">
        <v>20020026</v>
      </c>
      <c r="B1526" t="s">
        <v>12</v>
      </c>
      <c r="C1526" t="s">
        <v>15504</v>
      </c>
      <c r="D1526" t="s">
        <v>15556</v>
      </c>
      <c r="E1526" t="s">
        <v>276</v>
      </c>
      <c r="F1526" s="380">
        <v>31.179999999999996</v>
      </c>
      <c r="G1526" s="380">
        <v>1239.6873000000001</v>
      </c>
      <c r="H1526" s="380">
        <v>1240</v>
      </c>
      <c r="I1526" s="380">
        <v>0</v>
      </c>
    </row>
    <row r="1527" spans="1:9" x14ac:dyDescent="0.25">
      <c r="A1527">
        <v>20020026</v>
      </c>
      <c r="B1527" t="s">
        <v>13</v>
      </c>
      <c r="C1527" t="s">
        <v>9598</v>
      </c>
      <c r="D1527" t="s">
        <v>15557</v>
      </c>
      <c r="E1527" t="s">
        <v>15595</v>
      </c>
      <c r="F1527" s="380">
        <v>111.49999999999999</v>
      </c>
      <c r="G1527" s="380">
        <v>4660.9753000000001</v>
      </c>
      <c r="H1527" s="380">
        <v>4661</v>
      </c>
      <c r="I1527" s="380">
        <v>0</v>
      </c>
    </row>
    <row r="1528" spans="1:9" x14ac:dyDescent="0.25">
      <c r="A1528">
        <v>20020026</v>
      </c>
      <c r="B1528" t="s">
        <v>35</v>
      </c>
      <c r="C1528" t="s">
        <v>15715</v>
      </c>
      <c r="D1528" t="s">
        <v>15730</v>
      </c>
      <c r="E1528" t="s">
        <v>276</v>
      </c>
      <c r="F1528" s="380">
        <v>84.9</v>
      </c>
      <c r="G1528" s="380">
        <v>3381.0418000000004</v>
      </c>
      <c r="H1528" s="380">
        <v>3381</v>
      </c>
      <c r="I1528" s="380">
        <v>0</v>
      </c>
    </row>
    <row r="1529" spans="1:9" x14ac:dyDescent="0.25">
      <c r="A1529">
        <v>20020026</v>
      </c>
      <c r="B1529" t="s">
        <v>14</v>
      </c>
      <c r="C1529" t="s">
        <v>5421</v>
      </c>
      <c r="D1529" t="s">
        <v>15786</v>
      </c>
      <c r="E1529" t="s">
        <v>276</v>
      </c>
      <c r="F1529" s="380">
        <v>99.91</v>
      </c>
      <c r="G1529" s="380">
        <v>3953.0754999999999</v>
      </c>
      <c r="H1529" s="380">
        <v>3953</v>
      </c>
      <c r="I1529" s="380">
        <v>0</v>
      </c>
    </row>
    <row r="1530" spans="1:9" x14ac:dyDescent="0.25">
      <c r="A1530">
        <v>20020026</v>
      </c>
      <c r="B1530" t="s">
        <v>1650</v>
      </c>
      <c r="C1530" t="s">
        <v>15840</v>
      </c>
      <c r="D1530" t="s">
        <v>16045</v>
      </c>
      <c r="E1530" t="s">
        <v>276</v>
      </c>
      <c r="F1530" s="380">
        <v>70.03</v>
      </c>
      <c r="G1530" s="380">
        <v>2805.4935999999993</v>
      </c>
      <c r="H1530" s="380">
        <v>2805</v>
      </c>
      <c r="I1530" s="380">
        <v>0</v>
      </c>
    </row>
    <row r="1531" spans="1:9" x14ac:dyDescent="0.25">
      <c r="A1531">
        <v>20020026</v>
      </c>
      <c r="B1531" t="s">
        <v>15</v>
      </c>
      <c r="C1531" t="s">
        <v>15968</v>
      </c>
      <c r="D1531" t="s">
        <v>15980</v>
      </c>
      <c r="E1531" t="s">
        <v>276</v>
      </c>
      <c r="F1531" s="380">
        <v>62.889999999999993</v>
      </c>
      <c r="G1531" s="380">
        <v>2622.7967000000003</v>
      </c>
      <c r="H1531" s="380">
        <v>2623</v>
      </c>
      <c r="I1531" s="380">
        <v>0</v>
      </c>
    </row>
    <row r="1532" spans="1:9" x14ac:dyDescent="0.25">
      <c r="A1532">
        <v>20020026</v>
      </c>
      <c r="B1532" t="s">
        <v>16</v>
      </c>
      <c r="C1532" t="s">
        <v>13241</v>
      </c>
      <c r="D1532" t="s">
        <v>16046</v>
      </c>
      <c r="E1532" t="s">
        <v>276</v>
      </c>
      <c r="F1532" s="380">
        <v>26.760000000000005</v>
      </c>
      <c r="G1532" s="380">
        <v>1033.5291999999999</v>
      </c>
      <c r="H1532" s="380">
        <v>1034</v>
      </c>
      <c r="I1532" s="380">
        <v>0</v>
      </c>
    </row>
    <row r="1533" spans="1:9" x14ac:dyDescent="0.25">
      <c r="A1533">
        <v>20020026</v>
      </c>
      <c r="B1533" t="s">
        <v>129</v>
      </c>
      <c r="C1533" t="s">
        <v>9243</v>
      </c>
      <c r="D1533" t="s">
        <v>16097</v>
      </c>
      <c r="E1533" t="s">
        <v>456</v>
      </c>
      <c r="F1533" s="380">
        <v>40.900000000000006</v>
      </c>
      <c r="G1533" s="380">
        <v>1825.8001999999999</v>
      </c>
      <c r="H1533" s="380">
        <v>1826</v>
      </c>
      <c r="I1533" s="380">
        <v>0</v>
      </c>
    </row>
    <row r="1534" spans="1:9" x14ac:dyDescent="0.25">
      <c r="A1534">
        <v>20020026</v>
      </c>
      <c r="B1534" t="s">
        <v>423</v>
      </c>
      <c r="C1534">
        <v>0</v>
      </c>
      <c r="D1534">
        <v>0</v>
      </c>
      <c r="E1534">
        <v>0</v>
      </c>
      <c r="F1534" s="380">
        <v>25.419999999999998</v>
      </c>
      <c r="G1534" s="380">
        <v>1055.0506</v>
      </c>
      <c r="H1534" s="380">
        <v>1055</v>
      </c>
      <c r="I1534" s="380">
        <v>0</v>
      </c>
    </row>
    <row r="1535" spans="1:9" x14ac:dyDescent="0.25">
      <c r="A1535">
        <v>20020026</v>
      </c>
      <c r="B1535" t="s">
        <v>424</v>
      </c>
      <c r="C1535">
        <v>0</v>
      </c>
      <c r="D1535">
        <v>0</v>
      </c>
      <c r="E1535">
        <v>0</v>
      </c>
      <c r="F1535" s="380">
        <v>12.35</v>
      </c>
      <c r="G1535" s="380">
        <v>523.15840000000003</v>
      </c>
      <c r="H1535" s="380">
        <v>523</v>
      </c>
      <c r="I1535" s="380">
        <v>0</v>
      </c>
    </row>
    <row r="1536" spans="1:9" x14ac:dyDescent="0.25">
      <c r="A1536" t="s">
        <v>16518</v>
      </c>
      <c r="F1536" s="380">
        <v>3746.03</v>
      </c>
      <c r="G1536" s="380">
        <v>154326.94259999995</v>
      </c>
      <c r="H1536" s="380">
        <v>154326</v>
      </c>
      <c r="I1536" s="380">
        <v>0</v>
      </c>
    </row>
    <row r="1537" spans="1:9" x14ac:dyDescent="0.25">
      <c r="A1537">
        <v>20020027</v>
      </c>
      <c r="B1537" t="s">
        <v>17</v>
      </c>
      <c r="C1537" t="s">
        <v>15308</v>
      </c>
      <c r="D1537" t="s">
        <v>15351</v>
      </c>
      <c r="E1537" t="s">
        <v>7729</v>
      </c>
      <c r="F1537" s="380">
        <v>139.08000000000001</v>
      </c>
      <c r="G1537" s="380">
        <v>6030.2946999999995</v>
      </c>
      <c r="H1537" s="380">
        <v>5332</v>
      </c>
      <c r="I1537" s="380">
        <v>698.33999999999651</v>
      </c>
    </row>
    <row r="1538" spans="1:9" x14ac:dyDescent="0.25">
      <c r="A1538">
        <v>20020027</v>
      </c>
      <c r="B1538" t="s">
        <v>0</v>
      </c>
      <c r="C1538" t="s">
        <v>15505</v>
      </c>
      <c r="D1538" t="s">
        <v>15558</v>
      </c>
      <c r="E1538" t="s">
        <v>276</v>
      </c>
      <c r="F1538" s="380">
        <v>16.43</v>
      </c>
      <c r="G1538" s="380">
        <v>802.81350000000009</v>
      </c>
      <c r="H1538" s="380">
        <v>803</v>
      </c>
      <c r="I1538" s="380">
        <v>0</v>
      </c>
    </row>
    <row r="1539" spans="1:9" x14ac:dyDescent="0.25">
      <c r="A1539">
        <v>20020027</v>
      </c>
      <c r="B1539" t="s">
        <v>18</v>
      </c>
      <c r="C1539" t="s">
        <v>15506</v>
      </c>
      <c r="D1539" t="s">
        <v>15559</v>
      </c>
      <c r="E1539" t="s">
        <v>275</v>
      </c>
      <c r="F1539" s="380">
        <v>111.5</v>
      </c>
      <c r="G1539" s="380">
        <v>5010.064699999999</v>
      </c>
      <c r="H1539" s="380">
        <v>5010</v>
      </c>
      <c r="I1539" s="380">
        <v>0</v>
      </c>
    </row>
    <row r="1540" spans="1:9" x14ac:dyDescent="0.25">
      <c r="A1540">
        <v>20020027</v>
      </c>
      <c r="B1540" t="s">
        <v>19</v>
      </c>
      <c r="C1540" t="s">
        <v>15507</v>
      </c>
      <c r="D1540" t="s">
        <v>15560</v>
      </c>
      <c r="E1540" t="s">
        <v>277</v>
      </c>
      <c r="F1540" s="380">
        <v>37.309999999999995</v>
      </c>
      <c r="G1540" s="380">
        <v>1588.2322999999999</v>
      </c>
      <c r="H1540" s="380">
        <v>1588</v>
      </c>
      <c r="I1540" s="380">
        <v>0</v>
      </c>
    </row>
    <row r="1541" spans="1:9" x14ac:dyDescent="0.25">
      <c r="A1541">
        <v>20020027</v>
      </c>
      <c r="B1541" t="s">
        <v>36</v>
      </c>
      <c r="C1541" t="s">
        <v>15508</v>
      </c>
      <c r="D1541" t="s">
        <v>15561</v>
      </c>
      <c r="E1541" t="s">
        <v>15596</v>
      </c>
      <c r="F1541" s="380">
        <v>71.2</v>
      </c>
      <c r="G1541" s="380">
        <v>2946.9185999999995</v>
      </c>
      <c r="H1541" s="380">
        <v>1410</v>
      </c>
      <c r="I1541" s="380">
        <v>0</v>
      </c>
    </row>
    <row r="1542" spans="1:9" x14ac:dyDescent="0.25">
      <c r="A1542">
        <v>20020027</v>
      </c>
      <c r="B1542" t="s">
        <v>21</v>
      </c>
      <c r="C1542">
        <v>0</v>
      </c>
      <c r="D1542">
        <v>0</v>
      </c>
      <c r="E1542">
        <v>0</v>
      </c>
      <c r="F1542" s="380">
        <v>18.39</v>
      </c>
      <c r="G1542" s="380">
        <v>770.14480000000003</v>
      </c>
      <c r="H1542" s="380">
        <v>770</v>
      </c>
      <c r="I1542" s="380">
        <v>0</v>
      </c>
    </row>
    <row r="1543" spans="1:9" x14ac:dyDescent="0.25">
      <c r="A1543">
        <v>20020027</v>
      </c>
      <c r="B1543" t="s">
        <v>22</v>
      </c>
      <c r="C1543">
        <v>0</v>
      </c>
      <c r="D1543">
        <v>0</v>
      </c>
      <c r="E1543">
        <v>0</v>
      </c>
      <c r="F1543" s="380">
        <v>27.14</v>
      </c>
      <c r="G1543" s="380">
        <v>1393.8220999999999</v>
      </c>
      <c r="H1543" s="380">
        <v>1394</v>
      </c>
      <c r="I1543" s="380">
        <v>0</v>
      </c>
    </row>
    <row r="1544" spans="1:9" x14ac:dyDescent="0.25">
      <c r="A1544" t="s">
        <v>16519</v>
      </c>
      <c r="F1544" s="380">
        <v>421.04999999999995</v>
      </c>
      <c r="G1544" s="380">
        <v>18542.290699999998</v>
      </c>
      <c r="H1544" s="380">
        <v>16307</v>
      </c>
      <c r="I1544" s="380">
        <v>698.33999999999651</v>
      </c>
    </row>
    <row r="1545" spans="1:9" x14ac:dyDescent="0.25">
      <c r="A1545">
        <v>20020028</v>
      </c>
      <c r="B1545" t="s">
        <v>0</v>
      </c>
      <c r="C1545" t="s">
        <v>183</v>
      </c>
      <c r="D1545" t="s">
        <v>15353</v>
      </c>
      <c r="E1545" t="s">
        <v>2020</v>
      </c>
      <c r="F1545" s="380">
        <v>47.38</v>
      </c>
      <c r="G1545" s="380">
        <v>2213.0817999999999</v>
      </c>
      <c r="H1545" s="380">
        <v>2213</v>
      </c>
      <c r="I1545" s="380">
        <v>0</v>
      </c>
    </row>
    <row r="1546" spans="1:9" x14ac:dyDescent="0.25">
      <c r="A1546">
        <v>20020028</v>
      </c>
      <c r="B1546" t="s">
        <v>1</v>
      </c>
      <c r="C1546" t="s">
        <v>7734</v>
      </c>
      <c r="D1546" t="s">
        <v>15354</v>
      </c>
      <c r="E1546" t="s">
        <v>276</v>
      </c>
      <c r="F1546" s="380">
        <v>46.63000000000001</v>
      </c>
      <c r="G1546" s="380">
        <v>1901.0257999999999</v>
      </c>
      <c r="H1546" s="380">
        <v>1901</v>
      </c>
      <c r="I1546" s="380">
        <v>0</v>
      </c>
    </row>
    <row r="1547" spans="1:9" x14ac:dyDescent="0.25">
      <c r="A1547">
        <v>20020028</v>
      </c>
      <c r="B1547" t="s">
        <v>19</v>
      </c>
      <c r="C1547" t="s">
        <v>15309</v>
      </c>
      <c r="D1547" t="s">
        <v>15356</v>
      </c>
      <c r="E1547" t="s">
        <v>1032</v>
      </c>
      <c r="F1547" s="380">
        <v>50.67</v>
      </c>
      <c r="G1547" s="380">
        <v>2298.2515000000003</v>
      </c>
      <c r="H1547" s="380">
        <v>2298</v>
      </c>
      <c r="I1547" s="380">
        <v>0</v>
      </c>
    </row>
    <row r="1548" spans="1:9" x14ac:dyDescent="0.25">
      <c r="A1548">
        <v>20020028</v>
      </c>
      <c r="B1548" t="s">
        <v>20</v>
      </c>
      <c r="C1548" t="s">
        <v>15310</v>
      </c>
      <c r="D1548" t="s">
        <v>15357</v>
      </c>
      <c r="E1548" t="s">
        <v>276</v>
      </c>
      <c r="F1548" s="380">
        <v>27.38</v>
      </c>
      <c r="G1548" s="380">
        <v>1170.3922000000002</v>
      </c>
      <c r="H1548" s="380">
        <v>1170</v>
      </c>
      <c r="I1548" s="380">
        <v>0</v>
      </c>
    </row>
    <row r="1549" spans="1:9" x14ac:dyDescent="0.25">
      <c r="A1549">
        <v>20020028</v>
      </c>
      <c r="B1549" t="s">
        <v>41</v>
      </c>
      <c r="C1549" t="s">
        <v>15311</v>
      </c>
      <c r="D1549" t="s">
        <v>15358</v>
      </c>
      <c r="E1549" t="s">
        <v>1187</v>
      </c>
      <c r="F1549" s="380">
        <v>138.67000000000002</v>
      </c>
      <c r="G1549" s="380">
        <v>5748.0819999999994</v>
      </c>
      <c r="H1549" s="380">
        <v>5748</v>
      </c>
      <c r="I1549" s="380">
        <v>0</v>
      </c>
    </row>
    <row r="1550" spans="1:9" x14ac:dyDescent="0.25">
      <c r="A1550">
        <v>20020028</v>
      </c>
      <c r="B1550" t="s">
        <v>36</v>
      </c>
      <c r="C1550" t="s">
        <v>15312</v>
      </c>
      <c r="D1550" t="s">
        <v>15359</v>
      </c>
      <c r="E1550" t="s">
        <v>276</v>
      </c>
      <c r="F1550" s="380">
        <v>127.52000000000001</v>
      </c>
      <c r="G1550" s="380">
        <v>5600.7336999999998</v>
      </c>
      <c r="H1550" s="380">
        <v>5601</v>
      </c>
      <c r="I1550" s="380">
        <v>0</v>
      </c>
    </row>
    <row r="1551" spans="1:9" x14ac:dyDescent="0.25">
      <c r="A1551">
        <v>20020028</v>
      </c>
      <c r="B1551" t="s">
        <v>21</v>
      </c>
      <c r="C1551" t="s">
        <v>15313</v>
      </c>
      <c r="D1551" t="s">
        <v>15360</v>
      </c>
      <c r="E1551" t="s">
        <v>276</v>
      </c>
      <c r="F1551" s="380">
        <v>32.019999999999996</v>
      </c>
      <c r="G1551" s="380">
        <v>1296.8869000000002</v>
      </c>
      <c r="H1551" s="380">
        <v>1297</v>
      </c>
      <c r="I1551" s="380">
        <v>0</v>
      </c>
    </row>
    <row r="1552" spans="1:9" x14ac:dyDescent="0.25">
      <c r="A1552">
        <v>20020028</v>
      </c>
      <c r="B1552" t="s">
        <v>22</v>
      </c>
      <c r="C1552" t="s">
        <v>15314</v>
      </c>
      <c r="D1552" t="s">
        <v>15361</v>
      </c>
      <c r="E1552" t="s">
        <v>276</v>
      </c>
      <c r="F1552" s="380">
        <v>14.2</v>
      </c>
      <c r="G1552" s="380">
        <v>606.15179999999998</v>
      </c>
      <c r="H1552" s="380">
        <v>606</v>
      </c>
      <c r="I1552" s="380">
        <v>0</v>
      </c>
    </row>
    <row r="1553" spans="1:9" x14ac:dyDescent="0.25">
      <c r="A1553">
        <v>20020028</v>
      </c>
      <c r="B1553" t="s">
        <v>23</v>
      </c>
      <c r="C1553" t="s">
        <v>15316</v>
      </c>
      <c r="D1553" t="s">
        <v>15363</v>
      </c>
      <c r="E1553" t="s">
        <v>1187</v>
      </c>
      <c r="F1553" s="380">
        <v>16.330000000000002</v>
      </c>
      <c r="G1553" s="380">
        <v>725.51389999999992</v>
      </c>
      <c r="H1553" s="380">
        <v>726</v>
      </c>
      <c r="I1553" s="380">
        <v>0</v>
      </c>
    </row>
    <row r="1554" spans="1:9" x14ac:dyDescent="0.25">
      <c r="A1554">
        <v>20020028</v>
      </c>
      <c r="B1554" t="s">
        <v>24</v>
      </c>
      <c r="C1554" t="s">
        <v>15317</v>
      </c>
      <c r="D1554" t="s">
        <v>15364</v>
      </c>
      <c r="E1554" t="s">
        <v>276</v>
      </c>
      <c r="F1554" s="380">
        <v>18.32</v>
      </c>
      <c r="G1554" s="380">
        <v>866.20500000000004</v>
      </c>
      <c r="H1554" s="380">
        <v>866</v>
      </c>
      <c r="I1554" s="380">
        <v>0</v>
      </c>
    </row>
    <row r="1555" spans="1:9" x14ac:dyDescent="0.25">
      <c r="A1555">
        <v>20020028</v>
      </c>
      <c r="B1555" t="s">
        <v>27</v>
      </c>
      <c r="C1555" t="s">
        <v>15318</v>
      </c>
      <c r="D1555" t="s">
        <v>15366</v>
      </c>
      <c r="E1555" t="s">
        <v>276</v>
      </c>
      <c r="F1555" s="380">
        <v>10.999999999999998</v>
      </c>
      <c r="G1555" s="380">
        <v>485.73990000000003</v>
      </c>
      <c r="H1555" s="380">
        <v>486</v>
      </c>
      <c r="I1555" s="380">
        <v>0</v>
      </c>
    </row>
    <row r="1556" spans="1:9" x14ac:dyDescent="0.25">
      <c r="A1556">
        <v>20020028</v>
      </c>
      <c r="B1556" t="s">
        <v>2</v>
      </c>
      <c r="C1556" t="s">
        <v>15011</v>
      </c>
      <c r="D1556" t="s">
        <v>15367</v>
      </c>
      <c r="E1556" t="s">
        <v>1032</v>
      </c>
      <c r="F1556" s="380">
        <v>28.57</v>
      </c>
      <c r="G1556" s="380">
        <v>1327.5204999999999</v>
      </c>
      <c r="H1556" s="380">
        <v>1328</v>
      </c>
      <c r="I1556" s="380">
        <v>0</v>
      </c>
    </row>
    <row r="1557" spans="1:9" x14ac:dyDescent="0.25">
      <c r="A1557">
        <v>20020028</v>
      </c>
      <c r="B1557" t="s">
        <v>4</v>
      </c>
      <c r="C1557" t="s">
        <v>15320</v>
      </c>
      <c r="D1557" t="s">
        <v>15369</v>
      </c>
      <c r="E1557" t="s">
        <v>276</v>
      </c>
      <c r="F1557" s="380">
        <v>88.460000000000008</v>
      </c>
      <c r="G1557" s="380">
        <v>3649.6311999999998</v>
      </c>
      <c r="H1557" s="380">
        <v>3650</v>
      </c>
      <c r="I1557" s="380">
        <v>0</v>
      </c>
    </row>
    <row r="1558" spans="1:9" x14ac:dyDescent="0.25">
      <c r="A1558">
        <v>20020028</v>
      </c>
      <c r="B1558" t="s">
        <v>28</v>
      </c>
      <c r="C1558" t="s">
        <v>15321</v>
      </c>
      <c r="D1558" t="s">
        <v>15370</v>
      </c>
      <c r="E1558" t="s">
        <v>276</v>
      </c>
      <c r="F1558" s="380">
        <v>78.09</v>
      </c>
      <c r="G1558" s="380">
        <v>3185.6125999999995</v>
      </c>
      <c r="H1558" s="380">
        <v>3186</v>
      </c>
      <c r="I1558" s="380">
        <v>0</v>
      </c>
    </row>
    <row r="1559" spans="1:9" x14ac:dyDescent="0.25">
      <c r="A1559">
        <v>20020028</v>
      </c>
      <c r="B1559" t="s">
        <v>37</v>
      </c>
      <c r="C1559" t="s">
        <v>15322</v>
      </c>
      <c r="D1559" t="s">
        <v>15371</v>
      </c>
      <c r="E1559" t="s">
        <v>276</v>
      </c>
      <c r="F1559" s="380">
        <v>35.779999999999994</v>
      </c>
      <c r="G1559" s="380">
        <v>1497.1969999999999</v>
      </c>
      <c r="H1559" s="380">
        <v>1497</v>
      </c>
      <c r="I1559" s="380">
        <v>0</v>
      </c>
    </row>
    <row r="1560" spans="1:9" x14ac:dyDescent="0.25">
      <c r="A1560">
        <v>20020028</v>
      </c>
      <c r="B1560" t="s">
        <v>29</v>
      </c>
      <c r="C1560" t="s">
        <v>7299</v>
      </c>
      <c r="D1560" t="s">
        <v>15372</v>
      </c>
      <c r="E1560" t="s">
        <v>1187</v>
      </c>
      <c r="F1560" s="380">
        <v>43.82</v>
      </c>
      <c r="G1560" s="380">
        <v>1724.6231000000002</v>
      </c>
      <c r="H1560" s="380">
        <v>1725</v>
      </c>
      <c r="I1560" s="380">
        <v>0</v>
      </c>
    </row>
    <row r="1561" spans="1:9" x14ac:dyDescent="0.25">
      <c r="A1561">
        <v>20020028</v>
      </c>
      <c r="B1561" t="s">
        <v>39</v>
      </c>
      <c r="C1561" t="s">
        <v>15323</v>
      </c>
      <c r="D1561" t="s">
        <v>15373</v>
      </c>
      <c r="E1561" t="s">
        <v>276</v>
      </c>
      <c r="F1561" s="380">
        <v>71.33</v>
      </c>
      <c r="G1561" s="380">
        <v>3007.0241999999998</v>
      </c>
      <c r="H1561" s="380">
        <v>3007</v>
      </c>
      <c r="I1561" s="380">
        <v>0</v>
      </c>
    </row>
    <row r="1562" spans="1:9" x14ac:dyDescent="0.25">
      <c r="A1562">
        <v>20020028</v>
      </c>
      <c r="B1562" t="s">
        <v>6</v>
      </c>
      <c r="C1562" t="s">
        <v>15324</v>
      </c>
      <c r="D1562" t="s">
        <v>15374</v>
      </c>
      <c r="E1562" t="s">
        <v>280</v>
      </c>
      <c r="F1562" s="380">
        <v>14.93</v>
      </c>
      <c r="G1562" s="380">
        <v>621.31280000000004</v>
      </c>
      <c r="H1562" s="380">
        <v>621</v>
      </c>
      <c r="I1562" s="380">
        <v>0</v>
      </c>
    </row>
    <row r="1563" spans="1:9" x14ac:dyDescent="0.25">
      <c r="A1563">
        <v>20020028</v>
      </c>
      <c r="B1563" t="s">
        <v>30</v>
      </c>
      <c r="C1563" t="s">
        <v>15325</v>
      </c>
      <c r="D1563" t="s">
        <v>15375</v>
      </c>
      <c r="E1563" t="s">
        <v>276</v>
      </c>
      <c r="F1563" s="380">
        <v>18.830000000000002</v>
      </c>
      <c r="G1563" s="380">
        <v>840.78319999999997</v>
      </c>
      <c r="H1563" s="380">
        <v>841</v>
      </c>
      <c r="I1563" s="380">
        <v>0</v>
      </c>
    </row>
    <row r="1564" spans="1:9" x14ac:dyDescent="0.25">
      <c r="A1564">
        <v>20020028</v>
      </c>
      <c r="B1564" t="s">
        <v>31</v>
      </c>
      <c r="C1564" t="s">
        <v>5413</v>
      </c>
      <c r="D1564" t="s">
        <v>15376</v>
      </c>
      <c r="E1564" t="s">
        <v>276</v>
      </c>
      <c r="F1564" s="380">
        <v>39.93</v>
      </c>
      <c r="G1564" s="380">
        <v>1920.5864000000001</v>
      </c>
      <c r="H1564" s="380">
        <v>1921</v>
      </c>
      <c r="I1564" s="380">
        <v>0</v>
      </c>
    </row>
    <row r="1565" spans="1:9" x14ac:dyDescent="0.25">
      <c r="A1565">
        <v>20020028</v>
      </c>
      <c r="B1565" t="s">
        <v>7</v>
      </c>
      <c r="C1565" t="s">
        <v>15326</v>
      </c>
      <c r="D1565" t="s">
        <v>15377</v>
      </c>
      <c r="E1565" t="s">
        <v>276</v>
      </c>
      <c r="F1565" s="380">
        <v>54.990000000000009</v>
      </c>
      <c r="G1565" s="380">
        <v>2432.6311999999998</v>
      </c>
      <c r="H1565" s="380">
        <v>2433</v>
      </c>
      <c r="I1565" s="380">
        <v>0</v>
      </c>
    </row>
    <row r="1566" spans="1:9" x14ac:dyDescent="0.25">
      <c r="A1566">
        <v>20020028</v>
      </c>
      <c r="B1566" t="s">
        <v>422</v>
      </c>
      <c r="C1566" t="s">
        <v>15327</v>
      </c>
      <c r="D1566" t="s">
        <v>15378</v>
      </c>
      <c r="E1566" t="s">
        <v>276</v>
      </c>
      <c r="F1566" s="380">
        <v>6.02</v>
      </c>
      <c r="G1566" s="380">
        <v>319.26709999999997</v>
      </c>
      <c r="H1566" s="380">
        <v>319</v>
      </c>
      <c r="I1566" s="380">
        <v>0</v>
      </c>
    </row>
    <row r="1567" spans="1:9" x14ac:dyDescent="0.25">
      <c r="A1567">
        <v>20020028</v>
      </c>
      <c r="B1567" t="s">
        <v>32</v>
      </c>
      <c r="C1567" t="s">
        <v>15328</v>
      </c>
      <c r="D1567" t="s">
        <v>15380</v>
      </c>
      <c r="E1567" t="s">
        <v>279</v>
      </c>
      <c r="F1567" s="380">
        <v>43.01</v>
      </c>
      <c r="G1567" s="380">
        <v>2003.1852999999999</v>
      </c>
      <c r="H1567" s="380">
        <v>2003</v>
      </c>
      <c r="I1567" s="380">
        <v>0</v>
      </c>
    </row>
    <row r="1568" spans="1:9" x14ac:dyDescent="0.25">
      <c r="A1568">
        <v>20020028</v>
      </c>
      <c r="B1568" t="s">
        <v>33</v>
      </c>
      <c r="C1568" t="s">
        <v>15329</v>
      </c>
      <c r="D1568" t="s">
        <v>15381</v>
      </c>
      <c r="E1568" t="s">
        <v>276</v>
      </c>
      <c r="F1568" s="380">
        <v>6.08</v>
      </c>
      <c r="G1568" s="380">
        <v>289.26690000000002</v>
      </c>
      <c r="H1568" s="380">
        <v>289</v>
      </c>
      <c r="I1568" s="380">
        <v>0</v>
      </c>
    </row>
    <row r="1569" spans="1:9" x14ac:dyDescent="0.25">
      <c r="A1569">
        <v>20020028</v>
      </c>
      <c r="B1569" t="s">
        <v>9</v>
      </c>
      <c r="C1569" t="s">
        <v>6332</v>
      </c>
      <c r="D1569" t="s">
        <v>15382</v>
      </c>
      <c r="E1569" t="s">
        <v>276</v>
      </c>
      <c r="F1569" s="380">
        <v>34.11</v>
      </c>
      <c r="G1569" s="380">
        <v>1549.8736999999999</v>
      </c>
      <c r="H1569" s="380">
        <v>1550</v>
      </c>
      <c r="I1569" s="380">
        <v>0</v>
      </c>
    </row>
    <row r="1570" spans="1:9" x14ac:dyDescent="0.25">
      <c r="A1570">
        <v>20020028</v>
      </c>
      <c r="B1570" t="s">
        <v>34</v>
      </c>
      <c r="C1570" t="s">
        <v>5418</v>
      </c>
      <c r="D1570" t="s">
        <v>15384</v>
      </c>
      <c r="E1570" t="s">
        <v>1187</v>
      </c>
      <c r="F1570" s="380">
        <v>18.54</v>
      </c>
      <c r="G1570" s="380">
        <v>913.27729999999997</v>
      </c>
      <c r="H1570" s="380">
        <v>913</v>
      </c>
      <c r="I1570" s="380">
        <v>0</v>
      </c>
    </row>
    <row r="1571" spans="1:9" x14ac:dyDescent="0.25">
      <c r="A1571">
        <v>20020028</v>
      </c>
      <c r="B1571" t="s">
        <v>11</v>
      </c>
      <c r="C1571" t="s">
        <v>15509</v>
      </c>
      <c r="D1571" t="s">
        <v>15562</v>
      </c>
      <c r="E1571" t="s">
        <v>1187</v>
      </c>
      <c r="F1571" s="380">
        <v>75.55</v>
      </c>
      <c r="G1571" s="380">
        <v>3162.8074999999999</v>
      </c>
      <c r="H1571" s="380">
        <v>3163</v>
      </c>
      <c r="I1571" s="380">
        <v>0</v>
      </c>
    </row>
    <row r="1572" spans="1:9" x14ac:dyDescent="0.25">
      <c r="A1572">
        <v>20020028</v>
      </c>
      <c r="B1572" t="s">
        <v>13</v>
      </c>
      <c r="C1572" t="s">
        <v>15716</v>
      </c>
      <c r="D1572" t="s">
        <v>15731</v>
      </c>
      <c r="E1572" t="s">
        <v>1032</v>
      </c>
      <c r="F1572" s="380">
        <v>89.82</v>
      </c>
      <c r="G1572" s="380">
        <v>3819.8259999999996</v>
      </c>
      <c r="H1572" s="380">
        <v>3820</v>
      </c>
      <c r="I1572" s="380">
        <v>0</v>
      </c>
    </row>
    <row r="1573" spans="1:9" x14ac:dyDescent="0.25">
      <c r="A1573">
        <v>20020028</v>
      </c>
      <c r="B1573" t="s">
        <v>14</v>
      </c>
      <c r="C1573" t="s">
        <v>9886</v>
      </c>
      <c r="D1573" t="s">
        <v>16167</v>
      </c>
      <c r="E1573" t="s">
        <v>281</v>
      </c>
      <c r="F1573" s="380">
        <v>45.73</v>
      </c>
      <c r="G1573" s="380">
        <v>2198.7402999999999</v>
      </c>
      <c r="H1573" s="380">
        <v>2199</v>
      </c>
      <c r="I1573" s="380">
        <v>0</v>
      </c>
    </row>
    <row r="1574" spans="1:9" x14ac:dyDescent="0.25">
      <c r="A1574">
        <v>20020028</v>
      </c>
      <c r="B1574" t="s">
        <v>1650</v>
      </c>
      <c r="C1574" t="s">
        <v>13655</v>
      </c>
      <c r="D1574" t="s">
        <v>16047</v>
      </c>
      <c r="E1574" t="s">
        <v>1187</v>
      </c>
      <c r="F1574" s="380">
        <v>49.89</v>
      </c>
      <c r="G1574" s="380">
        <v>2094.2267999999999</v>
      </c>
      <c r="H1574" s="380">
        <v>2094</v>
      </c>
      <c r="I1574" s="380">
        <v>0</v>
      </c>
    </row>
    <row r="1575" spans="1:9" x14ac:dyDescent="0.25">
      <c r="A1575">
        <v>20020028</v>
      </c>
      <c r="B1575" t="s">
        <v>15</v>
      </c>
      <c r="C1575">
        <v>0</v>
      </c>
      <c r="D1575">
        <v>0</v>
      </c>
      <c r="E1575">
        <v>0</v>
      </c>
      <c r="F1575" s="380">
        <v>32.07</v>
      </c>
      <c r="G1575" s="380">
        <v>1294.8708999999999</v>
      </c>
      <c r="H1575" s="380">
        <v>1295</v>
      </c>
      <c r="I1575" s="380">
        <v>0</v>
      </c>
    </row>
    <row r="1576" spans="1:9" x14ac:dyDescent="0.25">
      <c r="A1576">
        <v>20020028</v>
      </c>
      <c r="B1576" t="s">
        <v>10</v>
      </c>
      <c r="C1576" t="s">
        <v>15330</v>
      </c>
      <c r="D1576" t="s">
        <v>15383</v>
      </c>
      <c r="E1576" t="s">
        <v>276</v>
      </c>
      <c r="F1576" s="380">
        <v>22.799999999999997</v>
      </c>
      <c r="G1576" s="380">
        <v>972.04140000000007</v>
      </c>
      <c r="H1576" s="380">
        <v>796</v>
      </c>
      <c r="I1576" s="380">
        <v>176</v>
      </c>
    </row>
    <row r="1577" spans="1:9" x14ac:dyDescent="0.25">
      <c r="A1577" t="s">
        <v>16520</v>
      </c>
      <c r="F1577" s="380">
        <v>1428.4699999999998</v>
      </c>
      <c r="G1577" s="380">
        <v>61736.369899999991</v>
      </c>
      <c r="H1577" s="380">
        <v>61562</v>
      </c>
      <c r="I1577" s="380">
        <v>176</v>
      </c>
    </row>
    <row r="1578" spans="1:9" x14ac:dyDescent="0.25">
      <c r="A1578">
        <v>20020029</v>
      </c>
      <c r="B1578" t="s">
        <v>0</v>
      </c>
      <c r="C1578" t="s">
        <v>15840</v>
      </c>
      <c r="D1578" t="s">
        <v>15860</v>
      </c>
      <c r="E1578" t="s">
        <v>275</v>
      </c>
      <c r="F1578" s="380">
        <v>46.339999999999996</v>
      </c>
      <c r="G1578" s="380">
        <v>2116.6273999999999</v>
      </c>
      <c r="H1578" s="380">
        <v>2117</v>
      </c>
      <c r="I1578" s="380">
        <v>0</v>
      </c>
    </row>
    <row r="1579" spans="1:9" x14ac:dyDescent="0.25">
      <c r="A1579">
        <v>20020029</v>
      </c>
      <c r="B1579" t="s">
        <v>18</v>
      </c>
      <c r="C1579" t="s">
        <v>15842</v>
      </c>
      <c r="D1579" t="s">
        <v>15862</v>
      </c>
      <c r="E1579" t="s">
        <v>275</v>
      </c>
      <c r="F1579" s="380">
        <v>74.27000000000001</v>
      </c>
      <c r="G1579" s="380">
        <v>3145.8793000000001</v>
      </c>
      <c r="H1579" s="380">
        <v>3146</v>
      </c>
      <c r="I1579" s="380">
        <v>0</v>
      </c>
    </row>
    <row r="1580" spans="1:9" x14ac:dyDescent="0.25">
      <c r="A1580">
        <v>20020029</v>
      </c>
      <c r="B1580" t="s">
        <v>20</v>
      </c>
      <c r="C1580" t="s">
        <v>15843</v>
      </c>
      <c r="D1580" t="s">
        <v>15863</v>
      </c>
      <c r="E1580" t="s">
        <v>274</v>
      </c>
      <c r="F1580" s="380">
        <v>8.85</v>
      </c>
      <c r="G1580" s="380">
        <v>310.36249999999995</v>
      </c>
      <c r="H1580" s="380">
        <v>310</v>
      </c>
      <c r="I1580" s="380">
        <v>0</v>
      </c>
    </row>
    <row r="1581" spans="1:9" x14ac:dyDescent="0.25">
      <c r="A1581">
        <v>20020029</v>
      </c>
      <c r="B1581" t="s">
        <v>41</v>
      </c>
      <c r="C1581">
        <v>0</v>
      </c>
      <c r="D1581">
        <v>0</v>
      </c>
      <c r="E1581">
        <v>0</v>
      </c>
      <c r="F1581" s="380">
        <v>8.17</v>
      </c>
      <c r="G1581" s="380">
        <v>358.44009999999997</v>
      </c>
      <c r="H1581" s="380">
        <v>358</v>
      </c>
      <c r="I1581" s="380">
        <v>0</v>
      </c>
    </row>
    <row r="1582" spans="1:9" x14ac:dyDescent="0.25">
      <c r="A1582">
        <v>20020029</v>
      </c>
      <c r="B1582" t="s">
        <v>21</v>
      </c>
      <c r="C1582" t="s">
        <v>15844</v>
      </c>
      <c r="D1582" t="s">
        <v>15864</v>
      </c>
      <c r="E1582" t="s">
        <v>275</v>
      </c>
      <c r="F1582" s="380">
        <v>56.230000000000004</v>
      </c>
      <c r="G1582" s="380">
        <v>2293.6026000000002</v>
      </c>
      <c r="H1582" s="380">
        <v>2294</v>
      </c>
      <c r="I1582" s="380">
        <v>0</v>
      </c>
    </row>
    <row r="1583" spans="1:9" x14ac:dyDescent="0.25">
      <c r="A1583">
        <v>20020029</v>
      </c>
      <c r="B1583" t="s">
        <v>40</v>
      </c>
      <c r="C1583" t="s">
        <v>15845</v>
      </c>
      <c r="D1583" t="s">
        <v>15865</v>
      </c>
      <c r="E1583" t="s">
        <v>274</v>
      </c>
      <c r="F1583" s="380">
        <v>53.99</v>
      </c>
      <c r="G1583" s="380">
        <v>1975.5823</v>
      </c>
      <c r="H1583" s="380">
        <v>1976</v>
      </c>
      <c r="I1583" s="380">
        <v>0</v>
      </c>
    </row>
    <row r="1584" spans="1:9" x14ac:dyDescent="0.25">
      <c r="A1584">
        <v>20020029</v>
      </c>
      <c r="B1584" t="s">
        <v>24</v>
      </c>
      <c r="C1584" t="s">
        <v>7576</v>
      </c>
      <c r="D1584" t="s">
        <v>15866</v>
      </c>
      <c r="E1584" t="s">
        <v>1691</v>
      </c>
      <c r="F1584" s="380">
        <v>42.61</v>
      </c>
      <c r="G1584" s="380">
        <v>1692.3388000000002</v>
      </c>
      <c r="H1584" s="380">
        <v>1692</v>
      </c>
      <c r="I1584" s="380">
        <v>0</v>
      </c>
    </row>
    <row r="1585" spans="1:9" x14ac:dyDescent="0.25">
      <c r="A1585">
        <v>20020029</v>
      </c>
      <c r="B1585" t="s">
        <v>26</v>
      </c>
      <c r="C1585" t="s">
        <v>15916</v>
      </c>
      <c r="D1585" t="s">
        <v>15928</v>
      </c>
      <c r="E1585" t="s">
        <v>275</v>
      </c>
      <c r="F1585" s="380">
        <v>46.569999999999993</v>
      </c>
      <c r="G1585" s="380">
        <v>1863.6175000000001</v>
      </c>
      <c r="H1585" s="380">
        <v>1864</v>
      </c>
      <c r="I1585" s="380">
        <v>0</v>
      </c>
    </row>
    <row r="1586" spans="1:9" x14ac:dyDescent="0.25">
      <c r="A1586">
        <v>20020029</v>
      </c>
      <c r="B1586" t="s">
        <v>27</v>
      </c>
      <c r="C1586" t="s">
        <v>16033</v>
      </c>
      <c r="D1586" t="s">
        <v>16048</v>
      </c>
      <c r="E1586" t="s">
        <v>274</v>
      </c>
      <c r="F1586" s="380">
        <v>79.199999999999989</v>
      </c>
      <c r="G1586" s="380">
        <v>3012.1904000000009</v>
      </c>
      <c r="H1586" s="380">
        <v>3012</v>
      </c>
      <c r="I1586" s="380">
        <v>0</v>
      </c>
    </row>
    <row r="1587" spans="1:9" x14ac:dyDescent="0.25">
      <c r="A1587">
        <v>20020029</v>
      </c>
      <c r="B1587" t="s">
        <v>2</v>
      </c>
      <c r="C1587" t="s">
        <v>15969</v>
      </c>
      <c r="D1587" t="s">
        <v>15981</v>
      </c>
      <c r="E1587" t="s">
        <v>1284</v>
      </c>
      <c r="F1587" s="380">
        <v>48.010000000000005</v>
      </c>
      <c r="G1587" s="380">
        <v>1984.5945000000002</v>
      </c>
      <c r="H1587" s="380">
        <v>85</v>
      </c>
      <c r="I1587" s="380">
        <v>0</v>
      </c>
    </row>
    <row r="1588" spans="1:9" x14ac:dyDescent="0.25">
      <c r="A1588">
        <v>20020029</v>
      </c>
      <c r="B1588" t="s">
        <v>28</v>
      </c>
      <c r="C1588" t="s">
        <v>16150</v>
      </c>
      <c r="D1588" t="s">
        <v>16168</v>
      </c>
      <c r="E1588" t="s">
        <v>275</v>
      </c>
      <c r="F1588" s="380">
        <v>98.43</v>
      </c>
      <c r="G1588" s="380">
        <v>4071.5170000000007</v>
      </c>
      <c r="H1588" s="380">
        <v>4072</v>
      </c>
      <c r="I1588" s="380">
        <v>0</v>
      </c>
    </row>
    <row r="1589" spans="1:9" x14ac:dyDescent="0.25">
      <c r="A1589">
        <v>20020029</v>
      </c>
      <c r="B1589" t="s">
        <v>37</v>
      </c>
      <c r="C1589" t="s">
        <v>16151</v>
      </c>
      <c r="D1589" t="s">
        <v>16169</v>
      </c>
      <c r="E1589" t="s">
        <v>275</v>
      </c>
      <c r="F1589" s="380">
        <v>49.720000000000013</v>
      </c>
      <c r="G1589" s="380">
        <v>1929.7574000000004</v>
      </c>
      <c r="H1589" s="380">
        <v>1930</v>
      </c>
      <c r="I1589" s="380">
        <v>0</v>
      </c>
    </row>
    <row r="1590" spans="1:9" x14ac:dyDescent="0.25">
      <c r="A1590">
        <v>20020029</v>
      </c>
      <c r="B1590" t="s">
        <v>38</v>
      </c>
      <c r="C1590" t="s">
        <v>16152</v>
      </c>
      <c r="D1590" t="s">
        <v>16170</v>
      </c>
      <c r="E1590" t="s">
        <v>275</v>
      </c>
      <c r="F1590" s="380">
        <v>26.58</v>
      </c>
      <c r="G1590" s="380">
        <v>1159.7781</v>
      </c>
      <c r="H1590" s="380">
        <v>1160</v>
      </c>
      <c r="I1590" s="380">
        <v>0</v>
      </c>
    </row>
    <row r="1591" spans="1:9" x14ac:dyDescent="0.25">
      <c r="A1591">
        <v>20020029</v>
      </c>
      <c r="B1591" t="s">
        <v>29</v>
      </c>
      <c r="C1591" t="s">
        <v>16214</v>
      </c>
      <c r="D1591" t="s">
        <v>16237</v>
      </c>
      <c r="E1591" t="s">
        <v>16268</v>
      </c>
      <c r="F1591" s="380">
        <v>17.270000000000003</v>
      </c>
      <c r="G1591" s="380">
        <v>738.05050000000006</v>
      </c>
      <c r="H1591" s="380">
        <v>738</v>
      </c>
      <c r="I1591" s="380">
        <v>0</v>
      </c>
    </row>
    <row r="1592" spans="1:9" x14ac:dyDescent="0.25">
      <c r="A1592">
        <v>20020029</v>
      </c>
      <c r="B1592" t="s">
        <v>5</v>
      </c>
      <c r="C1592" t="s">
        <v>16215</v>
      </c>
      <c r="D1592" t="s">
        <v>16238</v>
      </c>
      <c r="E1592" t="s">
        <v>275</v>
      </c>
      <c r="F1592" s="380">
        <v>49.14</v>
      </c>
      <c r="G1592" s="380">
        <v>1775.6188</v>
      </c>
      <c r="H1592" s="380">
        <v>1776</v>
      </c>
      <c r="I1592" s="380">
        <v>0</v>
      </c>
    </row>
    <row r="1593" spans="1:9" x14ac:dyDescent="0.25">
      <c r="A1593">
        <v>20020029</v>
      </c>
      <c r="B1593" t="s">
        <v>39</v>
      </c>
      <c r="C1593">
        <v>0</v>
      </c>
      <c r="D1593">
        <v>0</v>
      </c>
      <c r="E1593">
        <v>0</v>
      </c>
      <c r="F1593" s="380">
        <v>63.339999999999996</v>
      </c>
      <c r="G1593" s="380">
        <v>2371.7789000000002</v>
      </c>
      <c r="H1593" s="380">
        <v>1021</v>
      </c>
      <c r="I1593" s="380">
        <v>0</v>
      </c>
    </row>
    <row r="1594" spans="1:9" x14ac:dyDescent="0.25">
      <c r="A1594">
        <v>20020029</v>
      </c>
      <c r="B1594" t="s">
        <v>6</v>
      </c>
      <c r="C1594">
        <v>0</v>
      </c>
      <c r="D1594">
        <v>0</v>
      </c>
      <c r="E1594">
        <v>0</v>
      </c>
      <c r="F1594" s="380">
        <v>15.01</v>
      </c>
      <c r="G1594" s="380">
        <v>605.80349999999999</v>
      </c>
      <c r="H1594" s="380">
        <v>606</v>
      </c>
      <c r="I1594" s="380">
        <v>0</v>
      </c>
    </row>
    <row r="1595" spans="1:9" x14ac:dyDescent="0.25">
      <c r="A1595">
        <v>20020029</v>
      </c>
      <c r="B1595" t="s">
        <v>30</v>
      </c>
      <c r="C1595">
        <v>0</v>
      </c>
      <c r="D1595">
        <v>0</v>
      </c>
      <c r="E1595">
        <v>0</v>
      </c>
      <c r="F1595" s="380">
        <v>9.9</v>
      </c>
      <c r="G1595" s="380">
        <v>369.62729999999999</v>
      </c>
      <c r="H1595" s="380">
        <v>370</v>
      </c>
      <c r="I1595" s="380">
        <v>0</v>
      </c>
    </row>
    <row r="1596" spans="1:9" x14ac:dyDescent="0.25">
      <c r="A1596" t="s">
        <v>16521</v>
      </c>
      <c r="F1596" s="380">
        <v>793.63000000000011</v>
      </c>
      <c r="G1596" s="380">
        <v>31775.166900000004</v>
      </c>
      <c r="H1596" s="380">
        <v>28527</v>
      </c>
      <c r="I1596" s="380">
        <v>0</v>
      </c>
    </row>
    <row r="1597" spans="1:9" x14ac:dyDescent="0.25">
      <c r="A1597">
        <v>20070027</v>
      </c>
      <c r="B1597" t="s">
        <v>17</v>
      </c>
      <c r="C1597" t="s">
        <v>16036</v>
      </c>
      <c r="D1597" t="s">
        <v>16055</v>
      </c>
      <c r="E1597" t="s">
        <v>14371</v>
      </c>
      <c r="F1597" s="380">
        <v>185.28</v>
      </c>
      <c r="G1597" s="380">
        <v>8148.9141</v>
      </c>
      <c r="H1597" s="380">
        <v>8149</v>
      </c>
      <c r="I1597" s="380">
        <v>0</v>
      </c>
    </row>
    <row r="1598" spans="1:9" x14ac:dyDescent="0.25">
      <c r="A1598">
        <v>20070027</v>
      </c>
      <c r="B1598" t="s">
        <v>0</v>
      </c>
      <c r="C1598" t="s">
        <v>16158</v>
      </c>
      <c r="D1598" t="s">
        <v>16176</v>
      </c>
      <c r="E1598" t="s">
        <v>14371</v>
      </c>
      <c r="F1598" s="380">
        <v>10.95</v>
      </c>
      <c r="G1598" s="380">
        <v>505.41459999999995</v>
      </c>
      <c r="H1598" s="380">
        <v>505</v>
      </c>
      <c r="I1598" s="380">
        <v>0</v>
      </c>
    </row>
    <row r="1599" spans="1:9" x14ac:dyDescent="0.25">
      <c r="A1599" t="s">
        <v>16522</v>
      </c>
      <c r="F1599" s="380">
        <v>196.23</v>
      </c>
      <c r="G1599" s="380">
        <v>8654.3287</v>
      </c>
      <c r="H1599" s="380">
        <v>8654</v>
      </c>
      <c r="I1599" s="380">
        <v>0</v>
      </c>
    </row>
    <row r="1600" spans="1:9" x14ac:dyDescent="0.25">
      <c r="A1600">
        <v>20060028</v>
      </c>
      <c r="B1600" t="s">
        <v>17</v>
      </c>
      <c r="C1600" t="s">
        <v>16133</v>
      </c>
      <c r="D1600" t="s">
        <v>16136</v>
      </c>
      <c r="E1600" t="s">
        <v>6927</v>
      </c>
      <c r="F1600" s="380">
        <v>319.24</v>
      </c>
      <c r="G1600" s="380">
        <v>14017.105100000001</v>
      </c>
      <c r="H1600" s="380">
        <v>2273</v>
      </c>
      <c r="I1600" s="380">
        <v>11743.81</v>
      </c>
    </row>
    <row r="1601" spans="1:9" x14ac:dyDescent="0.25">
      <c r="A1601">
        <v>20060028</v>
      </c>
      <c r="B1601" t="s">
        <v>0</v>
      </c>
      <c r="C1601" t="s">
        <v>12526</v>
      </c>
      <c r="D1601" t="s">
        <v>16252</v>
      </c>
      <c r="E1601" t="s">
        <v>1676</v>
      </c>
      <c r="F1601" s="380">
        <v>28.84</v>
      </c>
      <c r="G1601" s="380">
        <v>1210.6948</v>
      </c>
      <c r="H1601" s="380">
        <v>1211</v>
      </c>
      <c r="I1601" s="380">
        <v>0</v>
      </c>
    </row>
    <row r="1602" spans="1:9" x14ac:dyDescent="0.25">
      <c r="A1602">
        <v>20060028</v>
      </c>
      <c r="B1602" t="s">
        <v>1</v>
      </c>
      <c r="C1602" t="s">
        <v>16223</v>
      </c>
      <c r="D1602" t="s">
        <v>16253</v>
      </c>
      <c r="E1602" t="s">
        <v>6116</v>
      </c>
      <c r="F1602" s="380">
        <v>17.52</v>
      </c>
      <c r="G1602" s="380">
        <v>693.1348999999999</v>
      </c>
      <c r="H1602" s="380">
        <v>693</v>
      </c>
      <c r="I1602" s="380">
        <v>0</v>
      </c>
    </row>
    <row r="1603" spans="1:9" x14ac:dyDescent="0.25">
      <c r="A1603">
        <v>20060028</v>
      </c>
      <c r="B1603" t="s">
        <v>18</v>
      </c>
      <c r="C1603" t="s">
        <v>16224</v>
      </c>
      <c r="D1603" t="s">
        <v>16254</v>
      </c>
      <c r="E1603" t="s">
        <v>1676</v>
      </c>
      <c r="F1603" s="380">
        <v>16.04</v>
      </c>
      <c r="G1603" s="380">
        <v>694.32130000000006</v>
      </c>
      <c r="H1603" s="380">
        <v>694</v>
      </c>
      <c r="I1603" s="380">
        <v>0</v>
      </c>
    </row>
    <row r="1604" spans="1:9" x14ac:dyDescent="0.25">
      <c r="A1604">
        <v>20060028</v>
      </c>
      <c r="B1604" t="s">
        <v>19</v>
      </c>
      <c r="C1604" t="s">
        <v>559</v>
      </c>
      <c r="D1604" t="s">
        <v>16255</v>
      </c>
      <c r="E1604" t="s">
        <v>6116</v>
      </c>
      <c r="F1604" s="380">
        <v>30.08</v>
      </c>
      <c r="G1604" s="380">
        <v>1258.6798000000003</v>
      </c>
      <c r="H1604" s="380">
        <v>1259</v>
      </c>
      <c r="I1604" s="380">
        <v>0</v>
      </c>
    </row>
    <row r="1605" spans="1:9" x14ac:dyDescent="0.25">
      <c r="A1605">
        <v>20060028</v>
      </c>
      <c r="B1605" t="s">
        <v>20</v>
      </c>
      <c r="C1605" t="s">
        <v>610</v>
      </c>
      <c r="D1605" t="s">
        <v>16256</v>
      </c>
      <c r="E1605" t="s">
        <v>4452</v>
      </c>
      <c r="F1605" s="380">
        <v>19.019999999999996</v>
      </c>
      <c r="G1605" s="380">
        <v>930.74839999999983</v>
      </c>
      <c r="H1605" s="380">
        <v>931</v>
      </c>
      <c r="I1605" s="380">
        <v>0</v>
      </c>
    </row>
    <row r="1606" spans="1:9" x14ac:dyDescent="0.25">
      <c r="A1606">
        <v>20060028</v>
      </c>
      <c r="B1606" t="s">
        <v>41</v>
      </c>
      <c r="C1606" t="s">
        <v>8448</v>
      </c>
      <c r="D1606" t="s">
        <v>16257</v>
      </c>
      <c r="E1606" t="s">
        <v>6116</v>
      </c>
      <c r="F1606" s="380">
        <v>16.399999999999999</v>
      </c>
      <c r="G1606" s="380">
        <v>668.62149999999997</v>
      </c>
      <c r="H1606" s="380">
        <v>669</v>
      </c>
      <c r="I1606" s="380">
        <v>0</v>
      </c>
    </row>
    <row r="1607" spans="1:9" x14ac:dyDescent="0.25">
      <c r="A1607">
        <v>20060028</v>
      </c>
      <c r="B1607" t="s">
        <v>36</v>
      </c>
      <c r="C1607">
        <v>0</v>
      </c>
      <c r="D1607">
        <v>0</v>
      </c>
      <c r="E1607">
        <v>0</v>
      </c>
      <c r="F1607" s="380">
        <v>14.21</v>
      </c>
      <c r="G1607" s="380">
        <v>688.07860000000005</v>
      </c>
      <c r="H1607" s="380">
        <v>688</v>
      </c>
      <c r="I1607" s="380">
        <v>0</v>
      </c>
    </row>
    <row r="1608" spans="1:9" x14ac:dyDescent="0.25">
      <c r="A1608">
        <v>20060028</v>
      </c>
      <c r="B1608" t="s">
        <v>21</v>
      </c>
      <c r="C1608">
        <v>0</v>
      </c>
      <c r="D1608">
        <v>0</v>
      </c>
      <c r="E1608">
        <v>0</v>
      </c>
      <c r="F1608" s="380">
        <v>1.74</v>
      </c>
      <c r="G1608" s="380">
        <v>78.369599999999991</v>
      </c>
      <c r="H1608" s="380">
        <v>78</v>
      </c>
      <c r="I1608" s="380">
        <v>0</v>
      </c>
    </row>
    <row r="1609" spans="1:9" x14ac:dyDescent="0.25">
      <c r="A1609">
        <v>20060028</v>
      </c>
      <c r="B1609" t="s">
        <v>22</v>
      </c>
      <c r="C1609">
        <v>0</v>
      </c>
      <c r="D1609">
        <v>0</v>
      </c>
      <c r="E1609">
        <v>0</v>
      </c>
      <c r="F1609" s="380">
        <v>27.970000000000002</v>
      </c>
      <c r="G1609" s="380">
        <v>1324.2677999999999</v>
      </c>
      <c r="H1609" s="380">
        <v>1324</v>
      </c>
      <c r="I1609" s="380">
        <v>0</v>
      </c>
    </row>
    <row r="1610" spans="1:9" x14ac:dyDescent="0.25">
      <c r="A1610">
        <v>20060028</v>
      </c>
      <c r="B1610" t="s">
        <v>40</v>
      </c>
      <c r="C1610" t="s">
        <v>8801</v>
      </c>
      <c r="D1610" t="s">
        <v>16258</v>
      </c>
      <c r="E1610" t="s">
        <v>275</v>
      </c>
      <c r="F1610" s="380">
        <v>15.289999999999997</v>
      </c>
      <c r="G1610" s="380">
        <v>653.01570000000004</v>
      </c>
      <c r="H1610" s="380">
        <v>653</v>
      </c>
      <c r="I1610" s="380">
        <v>0</v>
      </c>
    </row>
    <row r="1611" spans="1:9" x14ac:dyDescent="0.25">
      <c r="A1611">
        <v>20060028</v>
      </c>
      <c r="B1611" t="s">
        <v>23</v>
      </c>
      <c r="C1611" t="s">
        <v>10888</v>
      </c>
      <c r="D1611" t="s">
        <v>16259</v>
      </c>
      <c r="E1611" t="s">
        <v>4452</v>
      </c>
      <c r="F1611" s="380">
        <v>33.769999999999996</v>
      </c>
      <c r="G1611" s="380">
        <v>1475.3632000000002</v>
      </c>
      <c r="H1611" s="380">
        <v>1475</v>
      </c>
      <c r="I1611" s="380">
        <v>0</v>
      </c>
    </row>
    <row r="1612" spans="1:9" x14ac:dyDescent="0.25">
      <c r="A1612">
        <v>20060028</v>
      </c>
      <c r="B1612" t="s">
        <v>24</v>
      </c>
      <c r="C1612">
        <v>0</v>
      </c>
      <c r="D1612">
        <v>0</v>
      </c>
      <c r="E1612">
        <v>0</v>
      </c>
      <c r="F1612" s="380">
        <v>12.82</v>
      </c>
      <c r="G1612" s="380">
        <v>636.4819</v>
      </c>
      <c r="H1612" s="380">
        <v>636</v>
      </c>
      <c r="I1612" s="380">
        <v>0</v>
      </c>
    </row>
    <row r="1613" spans="1:9" x14ac:dyDescent="0.25">
      <c r="A1613">
        <v>20060028</v>
      </c>
      <c r="B1613" t="s">
        <v>25</v>
      </c>
      <c r="C1613">
        <v>0</v>
      </c>
      <c r="D1613">
        <v>0</v>
      </c>
      <c r="E1613">
        <v>0</v>
      </c>
      <c r="F1613" s="380">
        <v>9.15</v>
      </c>
      <c r="G1613" s="380">
        <v>454.88979999999998</v>
      </c>
      <c r="H1613" s="380">
        <v>455</v>
      </c>
      <c r="I1613" s="380">
        <v>0</v>
      </c>
    </row>
    <row r="1614" spans="1:9" x14ac:dyDescent="0.25">
      <c r="A1614">
        <v>20060028</v>
      </c>
      <c r="B1614" t="s">
        <v>26</v>
      </c>
      <c r="C1614">
        <v>0</v>
      </c>
      <c r="D1614">
        <v>0</v>
      </c>
      <c r="E1614">
        <v>0</v>
      </c>
      <c r="F1614" s="380">
        <v>5.1300000000000008</v>
      </c>
      <c r="G1614" s="380">
        <v>181.38240000000002</v>
      </c>
      <c r="H1614" s="380">
        <v>181</v>
      </c>
      <c r="I1614" s="380">
        <v>0</v>
      </c>
    </row>
    <row r="1615" spans="1:9" x14ac:dyDescent="0.25">
      <c r="A1615" t="s">
        <v>16523</v>
      </c>
      <c r="F1615" s="380">
        <v>567.22</v>
      </c>
      <c r="G1615" s="380">
        <v>24965.1548</v>
      </c>
      <c r="H1615" s="380">
        <v>13220</v>
      </c>
      <c r="I1615" s="380">
        <v>11743.81</v>
      </c>
    </row>
    <row r="1616" spans="1:9" x14ac:dyDescent="0.25">
      <c r="A1616" t="s">
        <v>92</v>
      </c>
      <c r="F1616" s="380">
        <v>97308.770000000193</v>
      </c>
      <c r="G1616" s="380">
        <v>4018998.6179999937</v>
      </c>
      <c r="H1616" s="380">
        <v>3837879</v>
      </c>
      <c r="I1616" s="380">
        <v>65542.160000000062</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4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9" style="26" bestFit="1" customWidth="1"/>
    <col min="7" max="7" width="12"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81" t="s">
        <v>45</v>
      </c>
      <c r="B1" s="382" t="s">
        <v>5379</v>
      </c>
    </row>
    <row r="2" spans="1:11" ht="15" x14ac:dyDescent="0.25">
      <c r="A2" s="374" t="s">
        <v>6601</v>
      </c>
      <c r="B2" s="374"/>
      <c r="C2" s="374"/>
      <c r="D2" s="374"/>
      <c r="E2" s="374"/>
      <c r="F2" s="374"/>
      <c r="G2" s="374"/>
      <c r="H2" s="374"/>
      <c r="I2" s="374"/>
      <c r="J2" s="374"/>
      <c r="K2" s="374"/>
    </row>
    <row r="3" spans="1:11" ht="15" x14ac:dyDescent="0.25">
      <c r="A3" s="382"/>
      <c r="B3" s="382"/>
      <c r="C3" s="382"/>
      <c r="D3" s="382"/>
      <c r="E3" s="382"/>
      <c r="F3" s="381" t="s">
        <v>91</v>
      </c>
      <c r="G3" s="382"/>
      <c r="H3" s="382"/>
      <c r="I3" s="382"/>
      <c r="J3"/>
      <c r="K3"/>
    </row>
    <row r="4" spans="1:11" s="25" customFormat="1" ht="46.7" customHeight="1" x14ac:dyDescent="0.25">
      <c r="A4" s="383" t="s">
        <v>46</v>
      </c>
      <c r="B4" s="383" t="s">
        <v>42</v>
      </c>
      <c r="C4" s="383" t="s">
        <v>50</v>
      </c>
      <c r="D4" s="383" t="s">
        <v>70</v>
      </c>
      <c r="E4" s="383" t="s">
        <v>51</v>
      </c>
      <c r="F4" s="384" t="s">
        <v>2432</v>
      </c>
      <c r="G4" s="384" t="s">
        <v>2433</v>
      </c>
      <c r="H4" s="384" t="s">
        <v>2431</v>
      </c>
      <c r="I4" s="384" t="s">
        <v>2434</v>
      </c>
      <c r="J4"/>
      <c r="K4"/>
    </row>
    <row r="5" spans="1:11" ht="15" x14ac:dyDescent="0.25">
      <c r="A5" s="382">
        <v>20010001</v>
      </c>
      <c r="B5" s="382" t="s">
        <v>17</v>
      </c>
      <c r="C5" s="382" t="s">
        <v>132</v>
      </c>
      <c r="D5" s="382" t="s">
        <v>2849</v>
      </c>
      <c r="E5" s="382" t="s">
        <v>267</v>
      </c>
      <c r="F5" s="385">
        <v>2761.68</v>
      </c>
      <c r="G5" s="385">
        <v>120425.26000000001</v>
      </c>
      <c r="H5" s="385">
        <v>1.1400000000430737</v>
      </c>
      <c r="I5" s="385">
        <v>101689</v>
      </c>
      <c r="J5"/>
      <c r="K5"/>
    </row>
    <row r="6" spans="1:11" ht="15" x14ac:dyDescent="0.25">
      <c r="A6" s="382">
        <v>20010001</v>
      </c>
      <c r="B6" s="382" t="s">
        <v>1</v>
      </c>
      <c r="C6" s="382" t="s">
        <v>133</v>
      </c>
      <c r="D6" s="382" t="s">
        <v>199</v>
      </c>
      <c r="E6" s="382" t="s">
        <v>265</v>
      </c>
      <c r="F6" s="385">
        <v>26.52</v>
      </c>
      <c r="G6" s="385">
        <v>1117.5188000000001</v>
      </c>
      <c r="H6" s="385">
        <v>0</v>
      </c>
      <c r="I6" s="385">
        <v>1118</v>
      </c>
      <c r="J6"/>
      <c r="K6"/>
    </row>
    <row r="7" spans="1:11" ht="15" x14ac:dyDescent="0.25">
      <c r="A7" s="382">
        <v>20010001</v>
      </c>
      <c r="B7" s="382" t="s">
        <v>21</v>
      </c>
      <c r="C7" s="382" t="s">
        <v>434</v>
      </c>
      <c r="D7" s="382" t="s">
        <v>833</v>
      </c>
      <c r="E7" s="382" t="s">
        <v>267</v>
      </c>
      <c r="F7" s="385">
        <v>33.080000000000005</v>
      </c>
      <c r="G7" s="385">
        <v>1497.1142</v>
      </c>
      <c r="H7" s="385">
        <v>0</v>
      </c>
      <c r="I7" s="385">
        <v>1497</v>
      </c>
      <c r="J7"/>
      <c r="K7"/>
    </row>
    <row r="8" spans="1:11" ht="15" x14ac:dyDescent="0.25">
      <c r="A8" s="382">
        <v>20010001</v>
      </c>
      <c r="B8" s="382" t="s">
        <v>26</v>
      </c>
      <c r="C8" s="382" t="s">
        <v>1310</v>
      </c>
      <c r="D8" s="382" t="s">
        <v>1311</v>
      </c>
      <c r="E8" s="382" t="s">
        <v>267</v>
      </c>
      <c r="F8" s="385">
        <v>26.699999999999996</v>
      </c>
      <c r="G8" s="385">
        <v>1146.7324000000001</v>
      </c>
      <c r="H8" s="385">
        <v>0</v>
      </c>
      <c r="I8" s="385">
        <v>1147</v>
      </c>
      <c r="J8"/>
      <c r="K8"/>
    </row>
    <row r="9" spans="1:11" ht="15" x14ac:dyDescent="0.25">
      <c r="A9" s="382">
        <v>20010001</v>
      </c>
      <c r="B9" s="382" t="s">
        <v>27</v>
      </c>
      <c r="C9" s="382" t="s">
        <v>1333</v>
      </c>
      <c r="D9" s="382" t="s">
        <v>1362</v>
      </c>
      <c r="E9" s="382" t="s">
        <v>265</v>
      </c>
      <c r="F9" s="385">
        <v>16.619999999999997</v>
      </c>
      <c r="G9" s="385">
        <v>738.80360000000007</v>
      </c>
      <c r="H9" s="385">
        <v>0</v>
      </c>
      <c r="I9" s="385">
        <v>739</v>
      </c>
      <c r="J9"/>
      <c r="K9"/>
    </row>
    <row r="10" spans="1:11" ht="15" x14ac:dyDescent="0.25">
      <c r="A10" s="382">
        <v>20010001</v>
      </c>
      <c r="B10" s="382" t="s">
        <v>3</v>
      </c>
      <c r="C10" s="382" t="s">
        <v>1479</v>
      </c>
      <c r="D10" s="382" t="s">
        <v>1527</v>
      </c>
      <c r="E10" s="382" t="s">
        <v>271</v>
      </c>
      <c r="F10" s="385">
        <v>40.179999999999993</v>
      </c>
      <c r="G10" s="385">
        <v>1588.5426000000002</v>
      </c>
      <c r="H10" s="385">
        <v>0</v>
      </c>
      <c r="I10" s="385">
        <v>1589</v>
      </c>
      <c r="J10"/>
      <c r="K10"/>
    </row>
    <row r="11" spans="1:11" ht="15" x14ac:dyDescent="0.25">
      <c r="A11" s="382">
        <v>20010001</v>
      </c>
      <c r="B11" s="382" t="s">
        <v>129</v>
      </c>
      <c r="C11" s="382" t="s">
        <v>5439</v>
      </c>
      <c r="D11" s="382" t="s">
        <v>5521</v>
      </c>
      <c r="E11" s="382" t="s">
        <v>265</v>
      </c>
      <c r="F11" s="385">
        <v>56.139999999999993</v>
      </c>
      <c r="G11" s="385">
        <v>2235.0160000000001</v>
      </c>
      <c r="H11" s="385">
        <v>0</v>
      </c>
      <c r="I11" s="385">
        <v>2235</v>
      </c>
      <c r="J11"/>
      <c r="K11"/>
    </row>
    <row r="12" spans="1:11" ht="15" x14ac:dyDescent="0.25">
      <c r="A12" s="382">
        <v>20010001</v>
      </c>
      <c r="B12" s="382" t="s">
        <v>423</v>
      </c>
      <c r="C12" s="382" t="s">
        <v>4930</v>
      </c>
      <c r="D12" s="382" t="s">
        <v>4981</v>
      </c>
      <c r="E12" s="382" t="s">
        <v>267</v>
      </c>
      <c r="F12" s="385">
        <v>47.44</v>
      </c>
      <c r="G12" s="385">
        <v>1919.2701999999995</v>
      </c>
      <c r="H12" s="385">
        <v>0</v>
      </c>
      <c r="I12" s="385">
        <v>1919</v>
      </c>
      <c r="J12"/>
      <c r="K12"/>
    </row>
    <row r="13" spans="1:11" ht="15" x14ac:dyDescent="0.25">
      <c r="A13" s="382">
        <v>20010001</v>
      </c>
      <c r="B13" s="382" t="s">
        <v>424</v>
      </c>
      <c r="C13" s="382" t="s">
        <v>4945</v>
      </c>
      <c r="D13" s="382" t="s">
        <v>4998</v>
      </c>
      <c r="E13" s="382" t="s">
        <v>265</v>
      </c>
      <c r="F13" s="385">
        <v>40.799999999999997</v>
      </c>
      <c r="G13" s="385">
        <v>1698.5563999999999</v>
      </c>
      <c r="H13" s="385">
        <v>0</v>
      </c>
      <c r="I13" s="385">
        <v>1699</v>
      </c>
      <c r="J13"/>
      <c r="K13"/>
    </row>
    <row r="14" spans="1:11" ht="15" x14ac:dyDescent="0.25">
      <c r="A14" s="382">
        <v>20010001</v>
      </c>
      <c r="B14" s="382" t="s">
        <v>2068</v>
      </c>
      <c r="C14" s="382" t="s">
        <v>6344</v>
      </c>
      <c r="D14" s="382" t="s">
        <v>6387</v>
      </c>
      <c r="E14" s="382" t="s">
        <v>6388</v>
      </c>
      <c r="F14" s="385">
        <v>140</v>
      </c>
      <c r="G14" s="385">
        <v>5742.6</v>
      </c>
      <c r="H14" s="385">
        <v>0</v>
      </c>
      <c r="I14" s="385">
        <v>5743</v>
      </c>
      <c r="J14"/>
      <c r="K14"/>
    </row>
    <row r="15" spans="1:11" ht="15" x14ac:dyDescent="0.25">
      <c r="A15" s="382">
        <v>20010001</v>
      </c>
      <c r="B15" s="382" t="s">
        <v>130</v>
      </c>
      <c r="C15" s="382" t="s">
        <v>6345</v>
      </c>
      <c r="D15" s="382" t="s">
        <v>6390</v>
      </c>
      <c r="E15" s="382" t="s">
        <v>6391</v>
      </c>
      <c r="F15" s="385">
        <v>75</v>
      </c>
      <c r="G15" s="385">
        <v>3074.03</v>
      </c>
      <c r="H15" s="385">
        <v>0</v>
      </c>
      <c r="I15" s="385">
        <v>3074</v>
      </c>
      <c r="J15"/>
      <c r="K15"/>
    </row>
    <row r="16" spans="1:11" ht="15" x14ac:dyDescent="0.25">
      <c r="A16" s="382">
        <v>20010001</v>
      </c>
      <c r="B16" s="382" t="s">
        <v>1237</v>
      </c>
      <c r="C16" s="382" t="s">
        <v>10398</v>
      </c>
      <c r="D16" s="382" t="s">
        <v>10432</v>
      </c>
      <c r="E16" s="382" t="s">
        <v>265</v>
      </c>
      <c r="F16" s="385">
        <v>67.64</v>
      </c>
      <c r="G16" s="385">
        <v>3074.4949999999999</v>
      </c>
      <c r="H16" s="385">
        <v>0</v>
      </c>
      <c r="I16" s="385">
        <v>3074</v>
      </c>
      <c r="J16"/>
      <c r="K16"/>
    </row>
    <row r="17" spans="1:11" ht="15" x14ac:dyDescent="0.25">
      <c r="A17" s="382">
        <v>20010001</v>
      </c>
      <c r="B17" s="382" t="s">
        <v>1247</v>
      </c>
      <c r="C17" s="382" t="s">
        <v>10944</v>
      </c>
      <c r="D17" s="382" t="s">
        <v>10978</v>
      </c>
      <c r="E17" s="382" t="s">
        <v>11026</v>
      </c>
      <c r="F17" s="385">
        <v>63</v>
      </c>
      <c r="G17" s="385">
        <v>2582.0100000000002</v>
      </c>
      <c r="H17" s="385">
        <v>0</v>
      </c>
      <c r="I17" s="385">
        <v>2582</v>
      </c>
      <c r="J17"/>
      <c r="K17"/>
    </row>
    <row r="18" spans="1:11" ht="15" x14ac:dyDescent="0.25">
      <c r="A18" s="382">
        <v>20010001</v>
      </c>
      <c r="B18" s="382" t="s">
        <v>1346</v>
      </c>
      <c r="C18" s="382" t="s">
        <v>144</v>
      </c>
      <c r="D18" s="382" t="s">
        <v>10979</v>
      </c>
      <c r="E18" s="382" t="s">
        <v>265</v>
      </c>
      <c r="F18" s="385">
        <v>24.44</v>
      </c>
      <c r="G18" s="385">
        <v>1120.6722</v>
      </c>
      <c r="H18" s="385">
        <v>0</v>
      </c>
      <c r="I18" s="385">
        <v>1121</v>
      </c>
      <c r="J18"/>
      <c r="K18"/>
    </row>
    <row r="19" spans="1:11" ht="15" x14ac:dyDescent="0.25">
      <c r="A19" s="382">
        <v>20010001</v>
      </c>
      <c r="B19" s="382" t="s">
        <v>2802</v>
      </c>
      <c r="C19" s="382" t="s">
        <v>13293</v>
      </c>
      <c r="D19" s="382" t="s">
        <v>13313</v>
      </c>
      <c r="E19" s="382" t="s">
        <v>265</v>
      </c>
      <c r="F19" s="385">
        <v>16.899999999999999</v>
      </c>
      <c r="G19" s="385">
        <v>830.45299999999997</v>
      </c>
      <c r="H19" s="385">
        <v>0</v>
      </c>
      <c r="I19" s="385">
        <v>830</v>
      </c>
      <c r="J19"/>
      <c r="K19"/>
    </row>
    <row r="20" spans="1:11" ht="15" x14ac:dyDescent="0.25">
      <c r="A20" s="382">
        <v>20010001</v>
      </c>
      <c r="B20" s="382" t="s">
        <v>3261</v>
      </c>
      <c r="C20" s="382" t="s">
        <v>14713</v>
      </c>
      <c r="D20" s="382" t="s">
        <v>14733</v>
      </c>
      <c r="E20" s="382" t="s">
        <v>267</v>
      </c>
      <c r="F20" s="385">
        <v>23.8</v>
      </c>
      <c r="G20" s="385">
        <v>972.43619999999999</v>
      </c>
      <c r="H20" s="385">
        <v>0</v>
      </c>
      <c r="I20" s="385">
        <v>972</v>
      </c>
      <c r="J20"/>
      <c r="K20"/>
    </row>
    <row r="21" spans="1:11" ht="15" x14ac:dyDescent="0.25">
      <c r="A21" s="382">
        <v>20010001</v>
      </c>
      <c r="B21" s="382" t="s">
        <v>3415</v>
      </c>
      <c r="C21" s="382" t="s">
        <v>9879</v>
      </c>
      <c r="D21" s="382" t="s">
        <v>14902</v>
      </c>
      <c r="E21" s="382" t="s">
        <v>265</v>
      </c>
      <c r="F21" s="385">
        <v>24.360000000000003</v>
      </c>
      <c r="G21" s="385">
        <v>965.08119999999997</v>
      </c>
      <c r="H21" s="385">
        <v>0</v>
      </c>
      <c r="I21" s="385">
        <v>965</v>
      </c>
      <c r="J21"/>
      <c r="K21"/>
    </row>
    <row r="22" spans="1:11" ht="15" x14ac:dyDescent="0.25">
      <c r="A22" s="382">
        <v>20010001</v>
      </c>
      <c r="B22" s="382" t="s">
        <v>3576</v>
      </c>
      <c r="C22" s="382" t="s">
        <v>15297</v>
      </c>
      <c r="D22" s="382" t="s">
        <v>15334</v>
      </c>
      <c r="E22" s="382" t="s">
        <v>6239</v>
      </c>
      <c r="F22" s="385">
        <v>51.600000000000009</v>
      </c>
      <c r="G22" s="385">
        <v>2529.5340000000006</v>
      </c>
      <c r="H22" s="385">
        <v>0</v>
      </c>
      <c r="I22" s="385">
        <v>2530</v>
      </c>
      <c r="J22"/>
      <c r="K22"/>
    </row>
    <row r="23" spans="1:11" ht="15" x14ac:dyDescent="0.25">
      <c r="A23" s="382">
        <v>20010001</v>
      </c>
      <c r="B23" s="382" t="s">
        <v>3577</v>
      </c>
      <c r="C23" s="382" t="s">
        <v>16028</v>
      </c>
      <c r="D23" s="382" t="s">
        <v>16039</v>
      </c>
      <c r="E23" s="382" t="s">
        <v>266</v>
      </c>
      <c r="F23" s="385">
        <v>91.6</v>
      </c>
      <c r="G23" s="385">
        <v>3895.5691999999999</v>
      </c>
      <c r="H23" s="385">
        <v>0</v>
      </c>
      <c r="I23" s="385">
        <v>3896</v>
      </c>
      <c r="J23"/>
      <c r="K23"/>
    </row>
    <row r="24" spans="1:11" ht="15" x14ac:dyDescent="0.25">
      <c r="A24" s="382">
        <v>20010001</v>
      </c>
      <c r="B24" s="382" t="s">
        <v>3578</v>
      </c>
      <c r="C24" s="382" t="s">
        <v>16083</v>
      </c>
      <c r="D24" s="382" t="s">
        <v>16092</v>
      </c>
      <c r="E24" s="382" t="s">
        <v>266</v>
      </c>
      <c r="F24" s="385">
        <v>132.5</v>
      </c>
      <c r="G24" s="385">
        <v>5408.88</v>
      </c>
      <c r="H24" s="385">
        <v>0</v>
      </c>
      <c r="I24" s="385">
        <v>5409</v>
      </c>
      <c r="J24"/>
      <c r="K24"/>
    </row>
    <row r="25" spans="1:11" ht="15" x14ac:dyDescent="0.25">
      <c r="A25" s="382">
        <v>20010001</v>
      </c>
      <c r="B25" s="382" t="s">
        <v>3414</v>
      </c>
      <c r="C25" s="382" t="s">
        <v>14714</v>
      </c>
      <c r="D25" s="382" t="s">
        <v>14734</v>
      </c>
      <c r="E25" s="382" t="s">
        <v>6128</v>
      </c>
      <c r="F25" s="385">
        <v>754.92</v>
      </c>
      <c r="G25" s="385">
        <v>30214.2912</v>
      </c>
      <c r="H25" s="385">
        <v>0</v>
      </c>
      <c r="I25" s="385">
        <v>30214</v>
      </c>
      <c r="J25"/>
      <c r="K25"/>
    </row>
    <row r="26" spans="1:11" ht="15" x14ac:dyDescent="0.25">
      <c r="A26" s="382" t="s">
        <v>16421</v>
      </c>
      <c r="B26" s="382"/>
      <c r="C26" s="382"/>
      <c r="D26" s="382"/>
      <c r="E26" s="382"/>
      <c r="F26" s="385">
        <v>4514.9199999999992</v>
      </c>
      <c r="G26" s="385">
        <v>192776.86620000002</v>
      </c>
      <c r="H26" s="385">
        <v>1.1400000000430737</v>
      </c>
      <c r="I26" s="385">
        <v>174042</v>
      </c>
      <c r="J26"/>
      <c r="K26"/>
    </row>
    <row r="27" spans="1:11" ht="15" x14ac:dyDescent="0.25">
      <c r="A27" s="382">
        <v>20010003</v>
      </c>
      <c r="B27" s="382" t="s">
        <v>0</v>
      </c>
      <c r="C27" s="382" t="s">
        <v>7129</v>
      </c>
      <c r="D27" s="382" t="s">
        <v>10688</v>
      </c>
      <c r="E27" s="382" t="s">
        <v>467</v>
      </c>
      <c r="F27" s="385">
        <v>85.539999999999992</v>
      </c>
      <c r="G27" s="385">
        <v>3420.6366000000007</v>
      </c>
      <c r="H27" s="385">
        <v>0</v>
      </c>
      <c r="I27" s="385">
        <v>1201</v>
      </c>
      <c r="J27"/>
      <c r="K27"/>
    </row>
    <row r="28" spans="1:11" ht="15" x14ac:dyDescent="0.25">
      <c r="A28" s="382">
        <v>20010003</v>
      </c>
      <c r="B28" s="382" t="s">
        <v>23</v>
      </c>
      <c r="C28" s="382" t="s">
        <v>948</v>
      </c>
      <c r="D28" s="382" t="s">
        <v>949</v>
      </c>
      <c r="E28" s="382" t="s">
        <v>273</v>
      </c>
      <c r="F28" s="385">
        <v>48.85</v>
      </c>
      <c r="G28" s="385">
        <v>2355.9286999999999</v>
      </c>
      <c r="H28" s="385">
        <v>0</v>
      </c>
      <c r="I28" s="385">
        <v>0</v>
      </c>
      <c r="J28"/>
      <c r="K28"/>
    </row>
    <row r="29" spans="1:11" ht="15" x14ac:dyDescent="0.25">
      <c r="A29" s="382">
        <v>20010003</v>
      </c>
      <c r="B29" s="382" t="s">
        <v>39</v>
      </c>
      <c r="C29" s="382" t="s">
        <v>2441</v>
      </c>
      <c r="D29" s="382" t="s">
        <v>2448</v>
      </c>
      <c r="E29" s="382" t="s">
        <v>451</v>
      </c>
      <c r="F29" s="385">
        <v>25.22</v>
      </c>
      <c r="G29" s="385">
        <v>1029.431</v>
      </c>
      <c r="H29" s="385">
        <v>0</v>
      </c>
      <c r="I29" s="385">
        <v>1029</v>
      </c>
      <c r="J29"/>
      <c r="K29"/>
    </row>
    <row r="30" spans="1:11" ht="15" x14ac:dyDescent="0.25">
      <c r="A30" s="382">
        <v>20010003</v>
      </c>
      <c r="B30" s="382" t="s">
        <v>15</v>
      </c>
      <c r="C30" s="382" t="s">
        <v>1666</v>
      </c>
      <c r="D30" s="382" t="s">
        <v>4215</v>
      </c>
      <c r="E30" s="382" t="s">
        <v>456</v>
      </c>
      <c r="F30" s="385">
        <v>20.310000000000002</v>
      </c>
      <c r="G30" s="385">
        <v>870.47550000000001</v>
      </c>
      <c r="H30" s="385">
        <v>0</v>
      </c>
      <c r="I30" s="385">
        <v>870</v>
      </c>
      <c r="J30"/>
      <c r="K30"/>
    </row>
    <row r="31" spans="1:11" ht="15" x14ac:dyDescent="0.25">
      <c r="A31" s="382">
        <v>20010003</v>
      </c>
      <c r="B31" s="382" t="s">
        <v>2802</v>
      </c>
      <c r="C31" s="382" t="s">
        <v>6995</v>
      </c>
      <c r="D31" s="382" t="s">
        <v>6904</v>
      </c>
      <c r="E31" s="382" t="s">
        <v>273</v>
      </c>
      <c r="F31" s="385">
        <v>1.88</v>
      </c>
      <c r="G31" s="385">
        <v>88.002799999999993</v>
      </c>
      <c r="H31" s="385">
        <v>0</v>
      </c>
      <c r="I31" s="385">
        <v>88</v>
      </c>
      <c r="J31"/>
      <c r="K31"/>
    </row>
    <row r="32" spans="1:11" ht="15" x14ac:dyDescent="0.25">
      <c r="A32" s="382">
        <v>20010003</v>
      </c>
      <c r="B32" s="382" t="s">
        <v>2936</v>
      </c>
      <c r="C32" s="382" t="s">
        <v>11764</v>
      </c>
      <c r="D32" s="382" t="s">
        <v>11801</v>
      </c>
      <c r="E32" s="382" t="s">
        <v>456</v>
      </c>
      <c r="F32" s="385">
        <v>9.370000000000001</v>
      </c>
      <c r="G32" s="385">
        <v>521.66970000000003</v>
      </c>
      <c r="H32" s="385">
        <v>0</v>
      </c>
      <c r="I32" s="385">
        <v>522</v>
      </c>
      <c r="J32"/>
      <c r="K32"/>
    </row>
    <row r="33" spans="1:11" ht="15" x14ac:dyDescent="0.25">
      <c r="A33" s="382">
        <v>20010003</v>
      </c>
      <c r="B33" s="382" t="s">
        <v>5388</v>
      </c>
      <c r="C33" s="382" t="s">
        <v>12030</v>
      </c>
      <c r="D33" s="382" t="s">
        <v>12073</v>
      </c>
      <c r="E33" s="382" t="s">
        <v>456</v>
      </c>
      <c r="F33" s="385">
        <v>3.81</v>
      </c>
      <c r="G33" s="385">
        <v>191.96100000000001</v>
      </c>
      <c r="H33" s="385">
        <v>0</v>
      </c>
      <c r="I33" s="385">
        <v>192</v>
      </c>
      <c r="J33"/>
      <c r="K33"/>
    </row>
    <row r="34" spans="1:11" ht="15" x14ac:dyDescent="0.25">
      <c r="A34" s="382">
        <v>20010003</v>
      </c>
      <c r="B34" s="382" t="s">
        <v>6539</v>
      </c>
      <c r="C34" s="382" t="s">
        <v>353</v>
      </c>
      <c r="D34" s="382" t="s">
        <v>499</v>
      </c>
      <c r="E34" s="382" t="s">
        <v>273</v>
      </c>
      <c r="F34" s="385">
        <v>40.829999999999991</v>
      </c>
      <c r="G34" s="385">
        <v>1919.4782</v>
      </c>
      <c r="H34" s="385">
        <v>0</v>
      </c>
      <c r="I34" s="385">
        <v>649</v>
      </c>
      <c r="J34"/>
      <c r="K34"/>
    </row>
    <row r="35" spans="1:11" ht="15" x14ac:dyDescent="0.25">
      <c r="A35" s="382">
        <v>20010003</v>
      </c>
      <c r="B35" s="382" t="s">
        <v>6981</v>
      </c>
      <c r="C35" s="382" t="s">
        <v>559</v>
      </c>
      <c r="D35" s="382" t="s">
        <v>1375</v>
      </c>
      <c r="E35" s="382" t="s">
        <v>273</v>
      </c>
      <c r="F35" s="385">
        <v>27.46</v>
      </c>
      <c r="G35" s="385">
        <v>1256.4505000000001</v>
      </c>
      <c r="H35" s="385">
        <v>0</v>
      </c>
      <c r="I35" s="385">
        <v>1256</v>
      </c>
      <c r="J35"/>
      <c r="K35"/>
    </row>
    <row r="36" spans="1:11" ht="15" x14ac:dyDescent="0.25">
      <c r="A36" s="382">
        <v>20010003</v>
      </c>
      <c r="B36" s="382" t="s">
        <v>6873</v>
      </c>
      <c r="C36" s="382" t="s">
        <v>5213</v>
      </c>
      <c r="D36" s="382" t="s">
        <v>15336</v>
      </c>
      <c r="E36" s="382" t="s">
        <v>467</v>
      </c>
      <c r="F36" s="385">
        <v>16.149999999999999</v>
      </c>
      <c r="G36" s="385">
        <v>730.03740000000005</v>
      </c>
      <c r="H36" s="385">
        <v>0</v>
      </c>
      <c r="I36" s="385">
        <v>730</v>
      </c>
      <c r="J36"/>
      <c r="K36"/>
    </row>
    <row r="37" spans="1:11" ht="15" x14ac:dyDescent="0.25">
      <c r="A37" s="382" t="s">
        <v>16422</v>
      </c>
      <c r="B37" s="382"/>
      <c r="C37" s="382"/>
      <c r="D37" s="382"/>
      <c r="E37" s="382"/>
      <c r="F37" s="385">
        <v>279.41999999999996</v>
      </c>
      <c r="G37" s="385">
        <v>12384.071400000001</v>
      </c>
      <c r="H37" s="385">
        <v>0</v>
      </c>
      <c r="I37" s="385">
        <v>6537</v>
      </c>
      <c r="J37"/>
      <c r="K37"/>
    </row>
    <row r="38" spans="1:11" ht="15" x14ac:dyDescent="0.25">
      <c r="A38" s="382">
        <v>20010005</v>
      </c>
      <c r="B38" s="382" t="s">
        <v>18</v>
      </c>
      <c r="C38" s="382" t="s">
        <v>1480</v>
      </c>
      <c r="D38" s="382" t="s">
        <v>1530</v>
      </c>
      <c r="E38" s="382" t="s">
        <v>271</v>
      </c>
      <c r="F38" s="385">
        <v>59.029999999999994</v>
      </c>
      <c r="G38" s="385">
        <v>2357.0450999999998</v>
      </c>
      <c r="H38" s="385">
        <v>100</v>
      </c>
      <c r="I38" s="385">
        <v>2257</v>
      </c>
      <c r="J38"/>
      <c r="K38"/>
    </row>
    <row r="39" spans="1:11" ht="15" x14ac:dyDescent="0.25">
      <c r="A39" s="382">
        <v>20010005</v>
      </c>
      <c r="B39" s="382" t="s">
        <v>41</v>
      </c>
      <c r="C39" s="382" t="s">
        <v>885</v>
      </c>
      <c r="D39" s="382" t="s">
        <v>886</v>
      </c>
      <c r="E39" s="382" t="s">
        <v>270</v>
      </c>
      <c r="F39" s="385">
        <v>58.5</v>
      </c>
      <c r="G39" s="385">
        <v>2350.3633999999997</v>
      </c>
      <c r="H39" s="385">
        <v>50</v>
      </c>
      <c r="I39" s="385">
        <v>2300</v>
      </c>
      <c r="J39"/>
      <c r="K39"/>
    </row>
    <row r="40" spans="1:11" ht="15" x14ac:dyDescent="0.25">
      <c r="A40" s="382">
        <v>20010005</v>
      </c>
      <c r="B40" s="382" t="s">
        <v>36</v>
      </c>
      <c r="C40" s="382" t="s">
        <v>148</v>
      </c>
      <c r="D40" s="382" t="s">
        <v>213</v>
      </c>
      <c r="E40" s="382" t="s">
        <v>271</v>
      </c>
      <c r="F40" s="385">
        <v>51.849999999999994</v>
      </c>
      <c r="G40" s="385">
        <v>2176.2583</v>
      </c>
      <c r="H40" s="385">
        <v>50</v>
      </c>
      <c r="I40" s="385">
        <v>2126</v>
      </c>
      <c r="J40"/>
      <c r="K40"/>
    </row>
    <row r="41" spans="1:11" ht="15" x14ac:dyDescent="0.25">
      <c r="A41" s="382">
        <v>20010005</v>
      </c>
      <c r="B41" s="382" t="s">
        <v>22</v>
      </c>
      <c r="C41" s="382" t="s">
        <v>149</v>
      </c>
      <c r="D41" s="382" t="s">
        <v>214</v>
      </c>
      <c r="E41" s="382" t="s">
        <v>270</v>
      </c>
      <c r="F41" s="385">
        <v>8.1</v>
      </c>
      <c r="G41" s="385">
        <v>388.233</v>
      </c>
      <c r="H41" s="385">
        <v>0</v>
      </c>
      <c r="I41" s="385">
        <v>388</v>
      </c>
      <c r="J41"/>
      <c r="K41"/>
    </row>
    <row r="42" spans="1:11" ht="15" x14ac:dyDescent="0.25">
      <c r="A42" s="382">
        <v>20010005</v>
      </c>
      <c r="B42" s="382" t="s">
        <v>40</v>
      </c>
      <c r="C42" s="382" t="s">
        <v>150</v>
      </c>
      <c r="D42" s="382" t="s">
        <v>215</v>
      </c>
      <c r="E42" s="382" t="s">
        <v>272</v>
      </c>
      <c r="F42" s="385">
        <v>13.7</v>
      </c>
      <c r="G42" s="385">
        <v>645.15549999999996</v>
      </c>
      <c r="H42" s="385">
        <v>0</v>
      </c>
      <c r="I42" s="385">
        <v>645</v>
      </c>
      <c r="J42"/>
      <c r="K42"/>
    </row>
    <row r="43" spans="1:11" ht="15" x14ac:dyDescent="0.25">
      <c r="A43" s="382">
        <v>20010005</v>
      </c>
      <c r="B43" s="382" t="s">
        <v>24</v>
      </c>
      <c r="C43" s="382" t="s">
        <v>152</v>
      </c>
      <c r="D43" s="382" t="s">
        <v>217</v>
      </c>
      <c r="E43" s="382" t="s">
        <v>271</v>
      </c>
      <c r="F43" s="385">
        <v>66.02000000000001</v>
      </c>
      <c r="G43" s="385">
        <v>2989.0746000000004</v>
      </c>
      <c r="H43" s="385">
        <v>50</v>
      </c>
      <c r="I43" s="385">
        <v>2939</v>
      </c>
      <c r="J43"/>
      <c r="K43"/>
    </row>
    <row r="44" spans="1:11" ht="15" x14ac:dyDescent="0.25">
      <c r="A44" s="382">
        <v>20010005</v>
      </c>
      <c r="B44" s="382" t="s">
        <v>37</v>
      </c>
      <c r="C44" s="382" t="s">
        <v>591</v>
      </c>
      <c r="D44" s="382" t="s">
        <v>592</v>
      </c>
      <c r="E44" s="382" t="s">
        <v>271</v>
      </c>
      <c r="F44" s="385">
        <v>8.48</v>
      </c>
      <c r="G44" s="385">
        <v>327.52879999999999</v>
      </c>
      <c r="H44" s="385">
        <v>0</v>
      </c>
      <c r="I44" s="385">
        <v>328</v>
      </c>
      <c r="J44"/>
      <c r="K44"/>
    </row>
    <row r="45" spans="1:11" ht="15" x14ac:dyDescent="0.25">
      <c r="A45" s="382">
        <v>20010005</v>
      </c>
      <c r="B45" s="382" t="s">
        <v>38</v>
      </c>
      <c r="C45" s="382" t="s">
        <v>594</v>
      </c>
      <c r="D45" s="382" t="s">
        <v>595</v>
      </c>
      <c r="E45" s="382" t="s">
        <v>270</v>
      </c>
      <c r="F45" s="385">
        <v>26.139999999999993</v>
      </c>
      <c r="G45" s="385">
        <v>1064.0475000000001</v>
      </c>
      <c r="H45" s="385">
        <v>0</v>
      </c>
      <c r="I45" s="385">
        <v>1064</v>
      </c>
      <c r="J45"/>
      <c r="K45"/>
    </row>
    <row r="46" spans="1:11" ht="15" x14ac:dyDescent="0.25">
      <c r="A46" s="382">
        <v>20010005</v>
      </c>
      <c r="B46" s="382" t="s">
        <v>31</v>
      </c>
      <c r="C46" s="382" t="s">
        <v>160</v>
      </c>
      <c r="D46" s="382" t="s">
        <v>1129</v>
      </c>
      <c r="E46" s="382" t="s">
        <v>271</v>
      </c>
      <c r="F46" s="385">
        <v>25.619999999999997</v>
      </c>
      <c r="G46" s="385">
        <v>1034.4565</v>
      </c>
      <c r="H46" s="385">
        <v>0</v>
      </c>
      <c r="I46" s="385">
        <v>1034</v>
      </c>
      <c r="J46"/>
      <c r="K46"/>
    </row>
    <row r="47" spans="1:11" ht="15" x14ac:dyDescent="0.25">
      <c r="A47" s="382">
        <v>20010005</v>
      </c>
      <c r="B47" s="382" t="s">
        <v>32</v>
      </c>
      <c r="C47" s="382" t="s">
        <v>2077</v>
      </c>
      <c r="D47" s="382" t="s">
        <v>2088</v>
      </c>
      <c r="E47" s="382" t="s">
        <v>269</v>
      </c>
      <c r="F47" s="385">
        <v>29.12</v>
      </c>
      <c r="G47" s="385">
        <v>1105.4361000000001</v>
      </c>
      <c r="H47" s="385">
        <v>0</v>
      </c>
      <c r="I47" s="385">
        <v>1105</v>
      </c>
      <c r="J47"/>
      <c r="K47"/>
    </row>
    <row r="48" spans="1:11" ht="15" x14ac:dyDescent="0.25">
      <c r="A48" s="382">
        <v>20010005</v>
      </c>
      <c r="B48" s="382" t="s">
        <v>14</v>
      </c>
      <c r="C48" s="382" t="s">
        <v>5394</v>
      </c>
      <c r="D48" s="382" t="s">
        <v>5464</v>
      </c>
      <c r="E48" s="382" t="s">
        <v>271</v>
      </c>
      <c r="F48" s="385">
        <v>152.14000000000001</v>
      </c>
      <c r="G48" s="385">
        <v>6061.773799999999</v>
      </c>
      <c r="H48" s="385">
        <v>100</v>
      </c>
      <c r="I48" s="385">
        <v>5962</v>
      </c>
      <c r="J48"/>
      <c r="K48"/>
    </row>
    <row r="49" spans="1:11" ht="15" x14ac:dyDescent="0.25">
      <c r="A49" s="382">
        <v>20010005</v>
      </c>
      <c r="B49" s="382" t="s">
        <v>16</v>
      </c>
      <c r="C49" s="382" t="s">
        <v>7703</v>
      </c>
      <c r="D49" s="382" t="s">
        <v>7623</v>
      </c>
      <c r="E49" s="382" t="s">
        <v>271</v>
      </c>
      <c r="F49" s="385">
        <v>59.920000000000009</v>
      </c>
      <c r="G49" s="385">
        <v>2362.9143999999997</v>
      </c>
      <c r="H49" s="385">
        <v>0</v>
      </c>
      <c r="I49" s="385">
        <v>2363</v>
      </c>
      <c r="J49"/>
      <c r="K49"/>
    </row>
    <row r="50" spans="1:11" ht="15" x14ac:dyDescent="0.25">
      <c r="A50" s="382">
        <v>20010005</v>
      </c>
      <c r="B50" s="382" t="s">
        <v>129</v>
      </c>
      <c r="C50" s="382" t="s">
        <v>8532</v>
      </c>
      <c r="D50" s="382" t="s">
        <v>10938</v>
      </c>
      <c r="E50" s="382" t="s">
        <v>3834</v>
      </c>
      <c r="F50" s="385">
        <v>125.09000000000003</v>
      </c>
      <c r="G50" s="385">
        <v>5324.0501000000004</v>
      </c>
      <c r="H50" s="385">
        <v>0</v>
      </c>
      <c r="I50" s="385">
        <v>5324</v>
      </c>
      <c r="J50"/>
      <c r="K50"/>
    </row>
    <row r="51" spans="1:11" ht="15" x14ac:dyDescent="0.25">
      <c r="A51" s="382">
        <v>20010005</v>
      </c>
      <c r="B51" s="382" t="s">
        <v>423</v>
      </c>
      <c r="C51" s="382" t="s">
        <v>10229</v>
      </c>
      <c r="D51" s="382" t="s">
        <v>10265</v>
      </c>
      <c r="E51" s="382" t="s">
        <v>271</v>
      </c>
      <c r="F51" s="385">
        <v>51.26</v>
      </c>
      <c r="G51" s="385">
        <v>2438.5364</v>
      </c>
      <c r="H51" s="385">
        <v>60</v>
      </c>
      <c r="I51" s="385">
        <v>2379</v>
      </c>
      <c r="J51"/>
      <c r="K51"/>
    </row>
    <row r="52" spans="1:11" ht="15" x14ac:dyDescent="0.25">
      <c r="A52" s="382">
        <v>20010005</v>
      </c>
      <c r="B52" s="382" t="s">
        <v>424</v>
      </c>
      <c r="C52" s="382" t="s">
        <v>161</v>
      </c>
      <c r="D52" s="382" t="s">
        <v>10266</v>
      </c>
      <c r="E52" s="382" t="s">
        <v>271</v>
      </c>
      <c r="F52" s="385">
        <v>74.42</v>
      </c>
      <c r="G52" s="385">
        <v>3205.6165000000001</v>
      </c>
      <c r="H52" s="385">
        <v>0</v>
      </c>
      <c r="I52" s="385">
        <v>3206</v>
      </c>
      <c r="J52"/>
      <c r="K52"/>
    </row>
    <row r="53" spans="1:11" ht="15" x14ac:dyDescent="0.25">
      <c r="A53" s="382">
        <v>20010005</v>
      </c>
      <c r="B53" s="382" t="s">
        <v>2068</v>
      </c>
      <c r="C53" s="382" t="s">
        <v>12999</v>
      </c>
      <c r="D53" s="382" t="s">
        <v>13013</v>
      </c>
      <c r="E53" s="382" t="s">
        <v>269</v>
      </c>
      <c r="F53" s="385">
        <v>117.65</v>
      </c>
      <c r="G53" s="385">
        <v>4582.5551999999998</v>
      </c>
      <c r="H53" s="385">
        <v>0</v>
      </c>
      <c r="I53" s="385">
        <v>4583</v>
      </c>
      <c r="J53"/>
      <c r="K53"/>
    </row>
    <row r="54" spans="1:11" ht="15" x14ac:dyDescent="0.25">
      <c r="A54" s="382">
        <v>20010005</v>
      </c>
      <c r="B54" s="382" t="s">
        <v>131</v>
      </c>
      <c r="C54" s="382" t="s">
        <v>15481</v>
      </c>
      <c r="D54" s="382" t="s">
        <v>15527</v>
      </c>
      <c r="E54" s="382" t="s">
        <v>275</v>
      </c>
      <c r="F54" s="385">
        <v>170.77000000000004</v>
      </c>
      <c r="G54" s="385">
        <v>6592.3872999999994</v>
      </c>
      <c r="H54" s="385">
        <v>50</v>
      </c>
      <c r="I54" s="385">
        <v>6542</v>
      </c>
      <c r="J54"/>
      <c r="K54"/>
    </row>
    <row r="55" spans="1:11" ht="15" x14ac:dyDescent="0.25">
      <c r="A55" s="382">
        <v>20010005</v>
      </c>
      <c r="B55" s="382" t="s">
        <v>760</v>
      </c>
      <c r="C55" s="382" t="s">
        <v>10898</v>
      </c>
      <c r="D55" s="382" t="s">
        <v>15850</v>
      </c>
      <c r="E55" s="382" t="s">
        <v>265</v>
      </c>
      <c r="F55" s="385">
        <v>44.19</v>
      </c>
      <c r="G55" s="385">
        <v>1843.6197999999999</v>
      </c>
      <c r="H55" s="385">
        <v>0</v>
      </c>
      <c r="I55" s="385">
        <v>1844</v>
      </c>
      <c r="J55"/>
      <c r="K55"/>
    </row>
    <row r="56" spans="1:11" ht="15" x14ac:dyDescent="0.25">
      <c r="A56" s="382">
        <v>20010005</v>
      </c>
      <c r="B56" s="382" t="s">
        <v>761</v>
      </c>
      <c r="C56" s="382" t="s">
        <v>960</v>
      </c>
      <c r="D56" s="382" t="s">
        <v>15852</v>
      </c>
      <c r="E56" s="382" t="s">
        <v>2837</v>
      </c>
      <c r="F56" s="385">
        <v>75.52000000000001</v>
      </c>
      <c r="G56" s="385">
        <v>2904.8564999999994</v>
      </c>
      <c r="H56" s="385">
        <v>0</v>
      </c>
      <c r="I56" s="385">
        <v>2905</v>
      </c>
      <c r="J56"/>
      <c r="K56"/>
    </row>
    <row r="57" spans="1:11" ht="15" x14ac:dyDescent="0.25">
      <c r="A57" s="382">
        <v>20010005</v>
      </c>
      <c r="B57" s="382" t="s">
        <v>426</v>
      </c>
      <c r="C57" s="382" t="s">
        <v>14970</v>
      </c>
      <c r="D57" s="382" t="s">
        <v>14981</v>
      </c>
      <c r="E57" s="382" t="s">
        <v>5245</v>
      </c>
      <c r="F57" s="385">
        <v>67</v>
      </c>
      <c r="G57" s="385">
        <v>2611.0324000000001</v>
      </c>
      <c r="H57" s="385">
        <v>0</v>
      </c>
      <c r="I57" s="385">
        <v>2611</v>
      </c>
      <c r="J57"/>
      <c r="K57"/>
    </row>
    <row r="58" spans="1:11" ht="15" x14ac:dyDescent="0.25">
      <c r="A58" s="382">
        <v>20010005</v>
      </c>
      <c r="B58" s="382" t="s">
        <v>427</v>
      </c>
      <c r="C58" s="382" t="s">
        <v>5996</v>
      </c>
      <c r="D58" s="382" t="s">
        <v>15851</v>
      </c>
      <c r="E58" s="382" t="s">
        <v>272</v>
      </c>
      <c r="F58" s="385">
        <v>131.69</v>
      </c>
      <c r="G58" s="385">
        <v>5367.9399000000003</v>
      </c>
      <c r="H58" s="385">
        <v>0</v>
      </c>
      <c r="I58" s="385">
        <v>5368</v>
      </c>
      <c r="J58"/>
      <c r="K58"/>
    </row>
    <row r="59" spans="1:11" ht="15" x14ac:dyDescent="0.25">
      <c r="A59" s="382" t="s">
        <v>16423</v>
      </c>
      <c r="B59" s="382"/>
      <c r="C59" s="382"/>
      <c r="D59" s="382"/>
      <c r="E59" s="382"/>
      <c r="F59" s="385">
        <v>1416.21</v>
      </c>
      <c r="G59" s="385">
        <v>57732.881100000013</v>
      </c>
      <c r="H59" s="385">
        <v>460</v>
      </c>
      <c r="I59" s="385">
        <v>57273</v>
      </c>
      <c r="J59"/>
      <c r="K59"/>
    </row>
    <row r="60" spans="1:11" ht="15" x14ac:dyDescent="0.25">
      <c r="A60" s="382">
        <v>20010008</v>
      </c>
      <c r="B60" s="382" t="s">
        <v>18</v>
      </c>
      <c r="C60" s="382" t="s">
        <v>473</v>
      </c>
      <c r="D60" s="382" t="s">
        <v>513</v>
      </c>
      <c r="E60" s="382" t="s">
        <v>271</v>
      </c>
      <c r="F60" s="385">
        <v>36.089999999999996</v>
      </c>
      <c r="G60" s="385">
        <v>1510.7166999999999</v>
      </c>
      <c r="H60" s="385">
        <v>0</v>
      </c>
      <c r="I60" s="385">
        <v>1511</v>
      </c>
      <c r="J60"/>
      <c r="K60"/>
    </row>
    <row r="61" spans="1:11" ht="15" x14ac:dyDescent="0.25">
      <c r="A61" s="382">
        <v>20010008</v>
      </c>
      <c r="B61" s="382" t="s">
        <v>29</v>
      </c>
      <c r="C61" s="382" t="s">
        <v>1261</v>
      </c>
      <c r="D61" s="382" t="s">
        <v>1998</v>
      </c>
      <c r="E61" s="382" t="s">
        <v>271</v>
      </c>
      <c r="F61" s="385">
        <v>49.66</v>
      </c>
      <c r="G61" s="385">
        <v>2243.4171999999999</v>
      </c>
      <c r="H61" s="385">
        <v>0</v>
      </c>
      <c r="I61" s="385">
        <v>2243</v>
      </c>
      <c r="J61"/>
      <c r="K61"/>
    </row>
    <row r="62" spans="1:11" ht="15" x14ac:dyDescent="0.25">
      <c r="A62" s="382">
        <v>20010008</v>
      </c>
      <c r="B62" s="382" t="s">
        <v>9</v>
      </c>
      <c r="C62" s="382" t="s">
        <v>610</v>
      </c>
      <c r="D62" s="382" t="s">
        <v>1558</v>
      </c>
      <c r="E62" s="382" t="s">
        <v>275</v>
      </c>
      <c r="F62" s="385">
        <v>440.46999999999997</v>
      </c>
      <c r="G62" s="385">
        <v>18266.638199999998</v>
      </c>
      <c r="H62" s="385">
        <v>0</v>
      </c>
      <c r="I62" s="385">
        <v>5567</v>
      </c>
      <c r="J62"/>
      <c r="K62"/>
    </row>
    <row r="63" spans="1:11" ht="15" x14ac:dyDescent="0.25">
      <c r="A63" s="382">
        <v>20010008</v>
      </c>
      <c r="B63" s="382" t="s">
        <v>13</v>
      </c>
      <c r="C63" s="382" t="s">
        <v>1651</v>
      </c>
      <c r="D63" s="382" t="s">
        <v>2838</v>
      </c>
      <c r="E63" s="382" t="s">
        <v>272</v>
      </c>
      <c r="F63" s="385">
        <v>14.43</v>
      </c>
      <c r="G63" s="385">
        <v>749.88319999999999</v>
      </c>
      <c r="H63" s="385">
        <v>0</v>
      </c>
      <c r="I63" s="385">
        <v>750</v>
      </c>
      <c r="J63"/>
      <c r="K63"/>
    </row>
    <row r="64" spans="1:11" ht="15" x14ac:dyDescent="0.25">
      <c r="A64" s="382">
        <v>20010008</v>
      </c>
      <c r="B64" s="382" t="s">
        <v>35</v>
      </c>
      <c r="C64" s="382" t="s">
        <v>2810</v>
      </c>
      <c r="D64" s="382" t="s">
        <v>2839</v>
      </c>
      <c r="E64" s="382" t="s">
        <v>269</v>
      </c>
      <c r="F64" s="385">
        <v>40.5</v>
      </c>
      <c r="G64" s="385">
        <v>1777.5773999999997</v>
      </c>
      <c r="H64" s="385">
        <v>0</v>
      </c>
      <c r="I64" s="385">
        <v>1778</v>
      </c>
      <c r="J64"/>
      <c r="K64"/>
    </row>
    <row r="65" spans="1:11" ht="15" x14ac:dyDescent="0.25">
      <c r="A65" s="382">
        <v>20010008</v>
      </c>
      <c r="B65" s="382" t="s">
        <v>2068</v>
      </c>
      <c r="C65" s="382" t="s">
        <v>9975</v>
      </c>
      <c r="D65" s="382" t="s">
        <v>9999</v>
      </c>
      <c r="E65" s="382" t="s">
        <v>271</v>
      </c>
      <c r="F65" s="385">
        <v>29.05</v>
      </c>
      <c r="G65" s="385">
        <v>1333.7190000000001</v>
      </c>
      <c r="H65" s="385">
        <v>0</v>
      </c>
      <c r="I65" s="385">
        <v>1334</v>
      </c>
      <c r="J65"/>
      <c r="K65"/>
    </row>
    <row r="66" spans="1:11" ht="15" x14ac:dyDescent="0.25">
      <c r="A66" s="382">
        <v>20010008</v>
      </c>
      <c r="B66" s="382" t="s">
        <v>131</v>
      </c>
      <c r="C66" s="382" t="s">
        <v>10946</v>
      </c>
      <c r="D66" s="382" t="s">
        <v>10981</v>
      </c>
      <c r="E66" s="382" t="s">
        <v>271</v>
      </c>
      <c r="F66" s="385">
        <v>16.03</v>
      </c>
      <c r="G66" s="385">
        <v>816.35890000000006</v>
      </c>
      <c r="H66" s="385">
        <v>0</v>
      </c>
      <c r="I66" s="385">
        <v>816</v>
      </c>
      <c r="J66"/>
      <c r="K66"/>
    </row>
    <row r="67" spans="1:11" ht="15" x14ac:dyDescent="0.25">
      <c r="A67" s="382">
        <v>20010008</v>
      </c>
      <c r="B67" s="382" t="s">
        <v>763</v>
      </c>
      <c r="C67" s="382" t="s">
        <v>5551</v>
      </c>
      <c r="D67" s="382" t="s">
        <v>13803</v>
      </c>
      <c r="E67" s="382" t="s">
        <v>272</v>
      </c>
      <c r="F67" s="385">
        <v>4.74</v>
      </c>
      <c r="G67" s="385">
        <v>183.19860000000003</v>
      </c>
      <c r="H67" s="385">
        <v>0</v>
      </c>
      <c r="I67" s="385">
        <v>183</v>
      </c>
      <c r="J67"/>
      <c r="K67"/>
    </row>
    <row r="68" spans="1:11" ht="15" x14ac:dyDescent="0.25">
      <c r="A68" s="382">
        <v>20010008</v>
      </c>
      <c r="B68" s="382" t="s">
        <v>952</v>
      </c>
      <c r="C68" s="382" t="s">
        <v>445</v>
      </c>
      <c r="D68" s="382" t="s">
        <v>14061</v>
      </c>
      <c r="E68" s="382" t="s">
        <v>275</v>
      </c>
      <c r="F68" s="385">
        <v>255.01999999999998</v>
      </c>
      <c r="G68" s="385">
        <v>9730.737799999999</v>
      </c>
      <c r="H68" s="385">
        <v>0</v>
      </c>
      <c r="I68" s="385">
        <v>3381</v>
      </c>
      <c r="J68"/>
      <c r="K68"/>
    </row>
    <row r="69" spans="1:11" ht="15" x14ac:dyDescent="0.25">
      <c r="A69" s="382">
        <v>20010008</v>
      </c>
      <c r="B69" s="382" t="s">
        <v>957</v>
      </c>
      <c r="C69" s="382" t="s">
        <v>733</v>
      </c>
      <c r="D69" s="382" t="s">
        <v>14453</v>
      </c>
      <c r="E69" s="382" t="s">
        <v>275</v>
      </c>
      <c r="F69" s="385">
        <v>117.72999999999999</v>
      </c>
      <c r="G69" s="385">
        <v>4942.2881999999991</v>
      </c>
      <c r="H69" s="385">
        <v>0</v>
      </c>
      <c r="I69" s="385">
        <v>4942</v>
      </c>
      <c r="J69"/>
      <c r="K69"/>
    </row>
    <row r="70" spans="1:11" ht="15" x14ac:dyDescent="0.25">
      <c r="A70" s="382">
        <v>20010008</v>
      </c>
      <c r="B70" s="382" t="s">
        <v>427</v>
      </c>
      <c r="C70" s="382" t="s">
        <v>11768</v>
      </c>
      <c r="D70" s="382" t="s">
        <v>11805</v>
      </c>
      <c r="E70" s="382" t="s">
        <v>5245</v>
      </c>
      <c r="F70" s="385">
        <v>47.899999999999991</v>
      </c>
      <c r="G70" s="385">
        <v>1803.7441999999999</v>
      </c>
      <c r="H70" s="385">
        <v>0</v>
      </c>
      <c r="I70" s="385">
        <v>1804</v>
      </c>
      <c r="J70"/>
      <c r="K70"/>
    </row>
    <row r="71" spans="1:11" ht="15" x14ac:dyDescent="0.25">
      <c r="A71" s="382" t="s">
        <v>16424</v>
      </c>
      <c r="B71" s="382"/>
      <c r="C71" s="382"/>
      <c r="D71" s="382"/>
      <c r="E71" s="382"/>
      <c r="F71" s="385">
        <v>1051.6199999999999</v>
      </c>
      <c r="G71" s="385">
        <v>43358.279399999999</v>
      </c>
      <c r="H71" s="385">
        <v>0</v>
      </c>
      <c r="I71" s="385">
        <v>24309</v>
      </c>
      <c r="J71"/>
      <c r="K71"/>
    </row>
    <row r="72" spans="1:11" ht="15" x14ac:dyDescent="0.25">
      <c r="A72" s="382">
        <v>20010009</v>
      </c>
      <c r="B72" s="382" t="s">
        <v>17</v>
      </c>
      <c r="C72" s="382" t="s">
        <v>190</v>
      </c>
      <c r="D72" s="382" t="s">
        <v>255</v>
      </c>
      <c r="E72" s="382" t="s">
        <v>265</v>
      </c>
      <c r="F72" s="385">
        <v>69.98</v>
      </c>
      <c r="G72" s="385">
        <v>2803.9255000000003</v>
      </c>
      <c r="H72" s="385">
        <v>95.910000000003492</v>
      </c>
      <c r="I72" s="385">
        <v>2708</v>
      </c>
      <c r="J72"/>
      <c r="K72"/>
    </row>
    <row r="73" spans="1:11" ht="15" x14ac:dyDescent="0.25">
      <c r="A73" s="382">
        <v>20010009</v>
      </c>
      <c r="B73" s="382" t="s">
        <v>26</v>
      </c>
      <c r="C73" s="382" t="s">
        <v>192</v>
      </c>
      <c r="D73" s="382" t="s">
        <v>257</v>
      </c>
      <c r="E73" s="382" t="s">
        <v>265</v>
      </c>
      <c r="F73" s="385">
        <v>183.89999999999998</v>
      </c>
      <c r="G73" s="385">
        <v>7835.8593000000001</v>
      </c>
      <c r="H73" s="385">
        <v>0</v>
      </c>
      <c r="I73" s="385">
        <v>7836</v>
      </c>
      <c r="J73"/>
      <c r="K73"/>
    </row>
    <row r="74" spans="1:11" ht="15" x14ac:dyDescent="0.25">
      <c r="A74" s="382">
        <v>20010009</v>
      </c>
      <c r="B74" s="382" t="s">
        <v>27</v>
      </c>
      <c r="C74" s="382" t="s">
        <v>193</v>
      </c>
      <c r="D74" s="382" t="s">
        <v>258</v>
      </c>
      <c r="E74" s="382" t="s">
        <v>278</v>
      </c>
      <c r="F74" s="385">
        <v>93.67</v>
      </c>
      <c r="G74" s="385">
        <v>3836.6711</v>
      </c>
      <c r="H74" s="385">
        <v>0</v>
      </c>
      <c r="I74" s="385">
        <v>3837</v>
      </c>
      <c r="J74"/>
      <c r="K74"/>
    </row>
    <row r="75" spans="1:11" ht="15" x14ac:dyDescent="0.25">
      <c r="A75" s="382">
        <v>20010009</v>
      </c>
      <c r="B75" s="382" t="s">
        <v>7</v>
      </c>
      <c r="C75" s="382" t="s">
        <v>5749</v>
      </c>
      <c r="D75" s="382" t="s">
        <v>6392</v>
      </c>
      <c r="E75" s="382" t="s">
        <v>267</v>
      </c>
      <c r="F75" s="385">
        <v>189.19000000000003</v>
      </c>
      <c r="G75" s="385">
        <v>7880.1344999999992</v>
      </c>
      <c r="H75" s="385">
        <v>0</v>
      </c>
      <c r="I75" s="385">
        <v>7880</v>
      </c>
      <c r="J75"/>
      <c r="K75"/>
    </row>
    <row r="76" spans="1:11" ht="15" x14ac:dyDescent="0.25">
      <c r="A76" s="382">
        <v>20010009</v>
      </c>
      <c r="B76" s="382" t="s">
        <v>422</v>
      </c>
      <c r="C76" s="382" t="s">
        <v>182</v>
      </c>
      <c r="D76" s="382" t="s">
        <v>7022</v>
      </c>
      <c r="E76" s="382" t="s">
        <v>7030</v>
      </c>
      <c r="F76" s="385">
        <v>56.339999999999996</v>
      </c>
      <c r="G76" s="385">
        <v>2309.5918000000001</v>
      </c>
      <c r="H76" s="385">
        <v>0</v>
      </c>
      <c r="I76" s="385">
        <v>2310</v>
      </c>
      <c r="J76"/>
      <c r="K76"/>
    </row>
    <row r="77" spans="1:11" ht="15" x14ac:dyDescent="0.25">
      <c r="A77" s="382">
        <v>20010009</v>
      </c>
      <c r="B77" s="382" t="s">
        <v>8</v>
      </c>
      <c r="C77" s="382" t="s">
        <v>15154</v>
      </c>
      <c r="D77" s="382" t="s">
        <v>15183</v>
      </c>
      <c r="E77" s="382" t="s">
        <v>9486</v>
      </c>
      <c r="F77" s="385">
        <v>48.42</v>
      </c>
      <c r="G77" s="385">
        <v>2046.3154000000002</v>
      </c>
      <c r="H77" s="385">
        <v>0</v>
      </c>
      <c r="I77" s="385">
        <v>2046</v>
      </c>
      <c r="J77"/>
      <c r="K77"/>
    </row>
    <row r="78" spans="1:11" ht="15" x14ac:dyDescent="0.25">
      <c r="A78" s="382">
        <v>20010009</v>
      </c>
      <c r="B78" s="382" t="s">
        <v>33</v>
      </c>
      <c r="C78" s="382" t="s">
        <v>15482</v>
      </c>
      <c r="D78" s="382" t="s">
        <v>15529</v>
      </c>
      <c r="E78" s="382" t="s">
        <v>265</v>
      </c>
      <c r="F78" s="385">
        <v>23.840000000000003</v>
      </c>
      <c r="G78" s="385">
        <v>1002.2059</v>
      </c>
      <c r="H78" s="385">
        <v>0</v>
      </c>
      <c r="I78" s="385">
        <v>1002</v>
      </c>
      <c r="J78"/>
      <c r="K78"/>
    </row>
    <row r="79" spans="1:11" ht="15" x14ac:dyDescent="0.25">
      <c r="A79" s="382" t="s">
        <v>16425</v>
      </c>
      <c r="B79" s="382"/>
      <c r="C79" s="382"/>
      <c r="D79" s="382"/>
      <c r="E79" s="382"/>
      <c r="F79" s="385">
        <v>665.34</v>
      </c>
      <c r="G79" s="385">
        <v>27714.703500000003</v>
      </c>
      <c r="H79" s="385">
        <v>95.910000000003492</v>
      </c>
      <c r="I79" s="385">
        <v>27619</v>
      </c>
      <c r="J79"/>
      <c r="K79"/>
    </row>
    <row r="80" spans="1:11" ht="15" x14ac:dyDescent="0.25">
      <c r="A80" s="382">
        <v>20010015</v>
      </c>
      <c r="B80" s="382" t="s">
        <v>0</v>
      </c>
      <c r="C80" s="382" t="s">
        <v>1470</v>
      </c>
      <c r="D80" s="382" t="s">
        <v>1498</v>
      </c>
      <c r="E80" s="382" t="s">
        <v>265</v>
      </c>
      <c r="F80" s="385">
        <v>10.540000000000001</v>
      </c>
      <c r="G80" s="385">
        <v>428.86380000000003</v>
      </c>
      <c r="H80" s="385">
        <v>0</v>
      </c>
      <c r="I80" s="385">
        <v>429</v>
      </c>
      <c r="J80"/>
      <c r="K80"/>
    </row>
    <row r="81" spans="1:11" ht="15" x14ac:dyDescent="0.25">
      <c r="A81" s="382">
        <v>20010015</v>
      </c>
      <c r="B81" s="382" t="s">
        <v>19</v>
      </c>
      <c r="C81" s="382" t="s">
        <v>1472</v>
      </c>
      <c r="D81" s="382" t="s">
        <v>1507</v>
      </c>
      <c r="E81" s="382" t="s">
        <v>265</v>
      </c>
      <c r="F81" s="385">
        <v>79.38</v>
      </c>
      <c r="G81" s="385">
        <v>3278.0708999999997</v>
      </c>
      <c r="H81" s="385">
        <v>0</v>
      </c>
      <c r="I81" s="385">
        <v>3278</v>
      </c>
      <c r="J81"/>
      <c r="K81"/>
    </row>
    <row r="82" spans="1:11" ht="15" x14ac:dyDescent="0.25">
      <c r="A82" s="382">
        <v>20010015</v>
      </c>
      <c r="B82" s="382" t="s">
        <v>23</v>
      </c>
      <c r="C82" s="382" t="s">
        <v>1878</v>
      </c>
      <c r="D82" s="382" t="s">
        <v>1911</v>
      </c>
      <c r="E82" s="382" t="s">
        <v>267</v>
      </c>
      <c r="F82" s="385">
        <v>65.930000000000007</v>
      </c>
      <c r="G82" s="385">
        <v>2687.0688</v>
      </c>
      <c r="H82" s="385">
        <v>0</v>
      </c>
      <c r="I82" s="385">
        <v>2687</v>
      </c>
      <c r="J82"/>
      <c r="K82"/>
    </row>
    <row r="83" spans="1:11" ht="15" x14ac:dyDescent="0.25">
      <c r="A83" s="382">
        <v>20010015</v>
      </c>
      <c r="B83" s="382" t="s">
        <v>24</v>
      </c>
      <c r="C83" s="382" t="s">
        <v>2070</v>
      </c>
      <c r="D83" s="382" t="s">
        <v>16131</v>
      </c>
      <c r="E83" s="382" t="s">
        <v>265</v>
      </c>
      <c r="F83" s="385">
        <v>84.820000000000007</v>
      </c>
      <c r="G83" s="385">
        <v>3862.0722999999998</v>
      </c>
      <c r="H83" s="385">
        <v>0</v>
      </c>
      <c r="I83" s="385">
        <v>3862</v>
      </c>
      <c r="J83"/>
      <c r="K83"/>
    </row>
    <row r="84" spans="1:11" ht="15" x14ac:dyDescent="0.25">
      <c r="A84" s="382">
        <v>20010015</v>
      </c>
      <c r="B84" s="382" t="s">
        <v>26</v>
      </c>
      <c r="C84" s="382" t="s">
        <v>2072</v>
      </c>
      <c r="D84" s="382" t="s">
        <v>2083</v>
      </c>
      <c r="E84" s="382" t="s">
        <v>265</v>
      </c>
      <c r="F84" s="385">
        <v>51.029999999999994</v>
      </c>
      <c r="G84" s="385">
        <v>2363.8492999999999</v>
      </c>
      <c r="H84" s="385">
        <v>0</v>
      </c>
      <c r="I84" s="385">
        <v>2364</v>
      </c>
      <c r="J84"/>
      <c r="K84"/>
    </row>
    <row r="85" spans="1:11" ht="15" x14ac:dyDescent="0.25">
      <c r="A85" s="382">
        <v>20010015</v>
      </c>
      <c r="B85" s="382" t="s">
        <v>27</v>
      </c>
      <c r="C85" s="382" t="s">
        <v>2209</v>
      </c>
      <c r="D85" s="382" t="s">
        <v>2225</v>
      </c>
      <c r="E85" s="382" t="s">
        <v>266</v>
      </c>
      <c r="F85" s="385">
        <v>57.21</v>
      </c>
      <c r="G85" s="385">
        <v>2322.0762</v>
      </c>
      <c r="H85" s="385">
        <v>0</v>
      </c>
      <c r="I85" s="385">
        <v>2322</v>
      </c>
      <c r="J85"/>
      <c r="K85"/>
    </row>
    <row r="86" spans="1:11" ht="15" x14ac:dyDescent="0.25">
      <c r="A86" s="382">
        <v>20010015</v>
      </c>
      <c r="B86" s="382" t="s">
        <v>28</v>
      </c>
      <c r="C86" s="382" t="s">
        <v>2463</v>
      </c>
      <c r="D86" s="382" t="s">
        <v>2469</v>
      </c>
      <c r="E86" s="382" t="s">
        <v>267</v>
      </c>
      <c r="F86" s="385">
        <v>51.289999999999992</v>
      </c>
      <c r="G86" s="385">
        <v>2073.1726000000003</v>
      </c>
      <c r="H86" s="385">
        <v>0</v>
      </c>
      <c r="I86" s="385">
        <v>2073</v>
      </c>
      <c r="J86"/>
      <c r="K86"/>
    </row>
    <row r="87" spans="1:11" ht="15" x14ac:dyDescent="0.25">
      <c r="A87" s="382">
        <v>20010015</v>
      </c>
      <c r="B87" s="382" t="s">
        <v>37</v>
      </c>
      <c r="C87" s="382" t="s">
        <v>1923</v>
      </c>
      <c r="D87" s="382" t="s">
        <v>2516</v>
      </c>
      <c r="E87" s="382" t="s">
        <v>265</v>
      </c>
      <c r="F87" s="385">
        <v>8.7199999999999989</v>
      </c>
      <c r="G87" s="385">
        <v>351.69830000000002</v>
      </c>
      <c r="H87" s="385">
        <v>0</v>
      </c>
      <c r="I87" s="385">
        <v>352</v>
      </c>
      <c r="J87"/>
      <c r="K87"/>
    </row>
    <row r="88" spans="1:11" ht="15" x14ac:dyDescent="0.25">
      <c r="A88" s="382">
        <v>20010015</v>
      </c>
      <c r="B88" s="382" t="s">
        <v>29</v>
      </c>
      <c r="C88" s="382" t="s">
        <v>2612</v>
      </c>
      <c r="D88" s="382" t="s">
        <v>2666</v>
      </c>
      <c r="E88" s="382" t="s">
        <v>265</v>
      </c>
      <c r="F88" s="385">
        <v>17.760000000000002</v>
      </c>
      <c r="G88" s="385">
        <v>709.90110000000004</v>
      </c>
      <c r="H88" s="385">
        <v>0</v>
      </c>
      <c r="I88" s="385">
        <v>710</v>
      </c>
      <c r="J88"/>
      <c r="K88"/>
    </row>
    <row r="89" spans="1:11" ht="15" x14ac:dyDescent="0.25">
      <c r="A89" s="382">
        <v>20010015</v>
      </c>
      <c r="B89" s="382" t="s">
        <v>39</v>
      </c>
      <c r="C89" s="382" t="s">
        <v>1496</v>
      </c>
      <c r="D89" s="382" t="s">
        <v>2988</v>
      </c>
      <c r="E89" s="382" t="s">
        <v>266</v>
      </c>
      <c r="F89" s="385">
        <v>34.659999999999997</v>
      </c>
      <c r="G89" s="385">
        <v>1443.1906000000001</v>
      </c>
      <c r="H89" s="385">
        <v>0</v>
      </c>
      <c r="I89" s="385">
        <v>1443</v>
      </c>
      <c r="J89"/>
      <c r="K89"/>
    </row>
    <row r="90" spans="1:11" ht="15" x14ac:dyDescent="0.25">
      <c r="A90" s="382">
        <v>20010015</v>
      </c>
      <c r="B90" s="382" t="s">
        <v>6</v>
      </c>
      <c r="C90" s="382" t="s">
        <v>2990</v>
      </c>
      <c r="D90" s="382" t="s">
        <v>2991</v>
      </c>
      <c r="E90" s="382" t="s">
        <v>267</v>
      </c>
      <c r="F90" s="385">
        <v>142.43999999999997</v>
      </c>
      <c r="G90" s="385">
        <v>6192.3735000000006</v>
      </c>
      <c r="H90" s="385">
        <v>0</v>
      </c>
      <c r="I90" s="385">
        <v>6192</v>
      </c>
      <c r="J90"/>
      <c r="K90"/>
    </row>
    <row r="91" spans="1:11" ht="15" x14ac:dyDescent="0.25">
      <c r="A91" s="382">
        <v>20010015</v>
      </c>
      <c r="B91" s="382" t="s">
        <v>30</v>
      </c>
      <c r="C91" s="382" t="s">
        <v>4387</v>
      </c>
      <c r="D91" s="382" t="s">
        <v>4388</v>
      </c>
      <c r="E91" s="382" t="s">
        <v>265</v>
      </c>
      <c r="F91" s="385">
        <v>48.589999999999996</v>
      </c>
      <c r="G91" s="385">
        <v>1978.1039000000001</v>
      </c>
      <c r="H91" s="385">
        <v>0</v>
      </c>
      <c r="I91" s="385">
        <v>1978</v>
      </c>
      <c r="J91"/>
      <c r="K91"/>
    </row>
    <row r="92" spans="1:11" ht="15" x14ac:dyDescent="0.25">
      <c r="A92" s="382">
        <v>20010015</v>
      </c>
      <c r="B92" s="382" t="s">
        <v>33</v>
      </c>
      <c r="C92" s="382" t="s">
        <v>3284</v>
      </c>
      <c r="D92" s="382" t="s">
        <v>3314</v>
      </c>
      <c r="E92" s="382" t="s">
        <v>265</v>
      </c>
      <c r="F92" s="385">
        <v>49.23</v>
      </c>
      <c r="G92" s="385">
        <v>1999.3489</v>
      </c>
      <c r="H92" s="385">
        <v>0</v>
      </c>
      <c r="I92" s="385">
        <v>1999</v>
      </c>
      <c r="J92"/>
      <c r="K92"/>
    </row>
    <row r="93" spans="1:11" ht="15" x14ac:dyDescent="0.25">
      <c r="A93" s="382">
        <v>20010015</v>
      </c>
      <c r="B93" s="382" t="s">
        <v>9</v>
      </c>
      <c r="C93" s="382" t="s">
        <v>3285</v>
      </c>
      <c r="D93" s="382" t="s">
        <v>3315</v>
      </c>
      <c r="E93" s="382" t="s">
        <v>265</v>
      </c>
      <c r="F93" s="385">
        <v>15.010000000000002</v>
      </c>
      <c r="G93" s="385">
        <v>647.67020000000002</v>
      </c>
      <c r="H93" s="385">
        <v>0</v>
      </c>
      <c r="I93" s="385">
        <v>648</v>
      </c>
      <c r="J93"/>
      <c r="K93"/>
    </row>
    <row r="94" spans="1:11" ht="15" x14ac:dyDescent="0.25">
      <c r="A94" s="382">
        <v>20010015</v>
      </c>
      <c r="B94" s="382" t="s">
        <v>35</v>
      </c>
      <c r="C94" s="382" t="s">
        <v>3824</v>
      </c>
      <c r="D94" s="382" t="s">
        <v>3833</v>
      </c>
      <c r="E94" s="382" t="s">
        <v>3834</v>
      </c>
      <c r="F94" s="385">
        <v>30.849999999999998</v>
      </c>
      <c r="G94" s="385">
        <v>1222.9363000000001</v>
      </c>
      <c r="H94" s="385">
        <v>0</v>
      </c>
      <c r="I94" s="385">
        <v>1223</v>
      </c>
      <c r="J94"/>
      <c r="K94"/>
    </row>
    <row r="95" spans="1:11" ht="15" x14ac:dyDescent="0.25">
      <c r="A95" s="382">
        <v>20010015</v>
      </c>
      <c r="B95" s="382" t="s">
        <v>1650</v>
      </c>
      <c r="C95" s="382" t="s">
        <v>4130</v>
      </c>
      <c r="D95" s="382" t="s">
        <v>4147</v>
      </c>
      <c r="E95" s="382" t="s">
        <v>265</v>
      </c>
      <c r="F95" s="385">
        <v>47.160000000000004</v>
      </c>
      <c r="G95" s="385">
        <v>1911.8613</v>
      </c>
      <c r="H95" s="385">
        <v>0</v>
      </c>
      <c r="I95" s="385">
        <v>1912</v>
      </c>
      <c r="J95"/>
      <c r="K95"/>
    </row>
    <row r="96" spans="1:11" ht="15" x14ac:dyDescent="0.25">
      <c r="A96" s="382">
        <v>20010015</v>
      </c>
      <c r="B96" s="382" t="s">
        <v>16</v>
      </c>
      <c r="C96" s="382" t="s">
        <v>4131</v>
      </c>
      <c r="D96" s="382" t="s">
        <v>4148</v>
      </c>
      <c r="E96" s="382" t="s">
        <v>265</v>
      </c>
      <c r="F96" s="385">
        <v>45.230000000000004</v>
      </c>
      <c r="G96" s="385">
        <v>1806.1830999999997</v>
      </c>
      <c r="H96" s="385">
        <v>0</v>
      </c>
      <c r="I96" s="385">
        <v>1806</v>
      </c>
      <c r="J96"/>
      <c r="K96"/>
    </row>
    <row r="97" spans="1:11" ht="15" x14ac:dyDescent="0.25">
      <c r="A97" s="382">
        <v>20010015</v>
      </c>
      <c r="B97" s="382" t="s">
        <v>129</v>
      </c>
      <c r="C97" s="382" t="s">
        <v>4255</v>
      </c>
      <c r="D97" s="382" t="s">
        <v>4283</v>
      </c>
      <c r="E97" s="382" t="s">
        <v>265</v>
      </c>
      <c r="F97" s="385">
        <v>25.65</v>
      </c>
      <c r="G97" s="385">
        <v>1154.0507</v>
      </c>
      <c r="H97" s="385">
        <v>0</v>
      </c>
      <c r="I97" s="385">
        <v>1154</v>
      </c>
      <c r="J97"/>
      <c r="K97"/>
    </row>
    <row r="98" spans="1:11" ht="15" x14ac:dyDescent="0.25">
      <c r="A98" s="382">
        <v>20010015</v>
      </c>
      <c r="B98" s="382" t="s">
        <v>130</v>
      </c>
      <c r="C98" s="382" t="s">
        <v>5121</v>
      </c>
      <c r="D98" s="382" t="s">
        <v>5137</v>
      </c>
      <c r="E98" s="382" t="s">
        <v>265</v>
      </c>
      <c r="F98" s="385">
        <v>36.72</v>
      </c>
      <c r="G98" s="385">
        <v>1660.5522000000001</v>
      </c>
      <c r="H98" s="385">
        <v>0</v>
      </c>
      <c r="I98" s="385">
        <v>1661</v>
      </c>
      <c r="J98"/>
      <c r="K98"/>
    </row>
    <row r="99" spans="1:11" ht="15" x14ac:dyDescent="0.25">
      <c r="A99" s="382">
        <v>20010015</v>
      </c>
      <c r="B99" s="382" t="s">
        <v>760</v>
      </c>
      <c r="C99" s="382" t="s">
        <v>6096</v>
      </c>
      <c r="D99" s="382" t="s">
        <v>6126</v>
      </c>
      <c r="E99" s="382" t="s">
        <v>265</v>
      </c>
      <c r="F99" s="385">
        <v>29.590000000000003</v>
      </c>
      <c r="G99" s="385">
        <v>1288.5642</v>
      </c>
      <c r="H99" s="385">
        <v>0</v>
      </c>
      <c r="I99" s="385">
        <v>1289</v>
      </c>
      <c r="J99"/>
      <c r="K99"/>
    </row>
    <row r="100" spans="1:11" ht="15" x14ac:dyDescent="0.25">
      <c r="A100" s="382">
        <v>20010015</v>
      </c>
      <c r="B100" s="382" t="s">
        <v>1147</v>
      </c>
      <c r="C100" s="382" t="s">
        <v>6794</v>
      </c>
      <c r="D100" s="382" t="s">
        <v>6820</v>
      </c>
      <c r="E100" s="382" t="s">
        <v>275</v>
      </c>
      <c r="F100" s="385">
        <v>13.209999999999999</v>
      </c>
      <c r="G100" s="385">
        <v>571.2174</v>
      </c>
      <c r="H100" s="385">
        <v>0</v>
      </c>
      <c r="I100" s="385">
        <v>571</v>
      </c>
      <c r="J100"/>
      <c r="K100"/>
    </row>
    <row r="101" spans="1:11" ht="15" x14ac:dyDescent="0.25">
      <c r="A101" s="382">
        <v>20010015</v>
      </c>
      <c r="B101" s="382" t="s">
        <v>1247</v>
      </c>
      <c r="C101" s="382" t="s">
        <v>7734</v>
      </c>
      <c r="D101" s="382" t="s">
        <v>7776</v>
      </c>
      <c r="E101" s="382" t="s">
        <v>267</v>
      </c>
      <c r="F101" s="385">
        <v>12.589999999999998</v>
      </c>
      <c r="G101" s="385">
        <v>503.09620000000001</v>
      </c>
      <c r="H101" s="385">
        <v>0</v>
      </c>
      <c r="I101" s="385">
        <v>503</v>
      </c>
      <c r="J101"/>
      <c r="K101"/>
    </row>
    <row r="102" spans="1:11" ht="15" x14ac:dyDescent="0.25">
      <c r="A102" s="382">
        <v>20010015</v>
      </c>
      <c r="B102" s="382" t="s">
        <v>2594</v>
      </c>
      <c r="C102" s="382" t="s">
        <v>6062</v>
      </c>
      <c r="D102" s="382" t="s">
        <v>9729</v>
      </c>
      <c r="E102" s="382" t="s">
        <v>267</v>
      </c>
      <c r="F102" s="385">
        <v>9.3099999999999987</v>
      </c>
      <c r="G102" s="385">
        <v>380.77</v>
      </c>
      <c r="H102" s="385">
        <v>0</v>
      </c>
      <c r="I102" s="385">
        <v>381</v>
      </c>
      <c r="J102"/>
      <c r="K102"/>
    </row>
    <row r="103" spans="1:11" ht="15" x14ac:dyDescent="0.25">
      <c r="A103" s="382">
        <v>20010015</v>
      </c>
      <c r="B103" s="382" t="s">
        <v>427</v>
      </c>
      <c r="C103" s="382" t="s">
        <v>6104</v>
      </c>
      <c r="D103" s="382" t="s">
        <v>6138</v>
      </c>
      <c r="E103" s="382" t="s">
        <v>265</v>
      </c>
      <c r="F103" s="385">
        <v>127.30000000000001</v>
      </c>
      <c r="G103" s="385">
        <v>5631.5924999999997</v>
      </c>
      <c r="H103" s="385">
        <v>0</v>
      </c>
      <c r="I103" s="385">
        <v>5632</v>
      </c>
      <c r="J103"/>
      <c r="K103"/>
    </row>
    <row r="104" spans="1:11" ht="15" x14ac:dyDescent="0.25">
      <c r="A104" s="382">
        <v>20010015</v>
      </c>
      <c r="B104" s="382" t="s">
        <v>2802</v>
      </c>
      <c r="C104" s="382" t="s">
        <v>6177</v>
      </c>
      <c r="D104" s="382" t="s">
        <v>10562</v>
      </c>
      <c r="E104" s="382" t="s">
        <v>265</v>
      </c>
      <c r="F104" s="385">
        <v>45.040000000000006</v>
      </c>
      <c r="G104" s="385">
        <v>1948.7518</v>
      </c>
      <c r="H104" s="385">
        <v>0</v>
      </c>
      <c r="I104" s="385">
        <v>1949</v>
      </c>
      <c r="J104"/>
      <c r="K104"/>
    </row>
    <row r="105" spans="1:11" ht="15" x14ac:dyDescent="0.25">
      <c r="A105" s="382">
        <v>20010015</v>
      </c>
      <c r="B105" s="382" t="s">
        <v>2803</v>
      </c>
      <c r="C105" s="382" t="s">
        <v>10947</v>
      </c>
      <c r="D105" s="382" t="s">
        <v>10982</v>
      </c>
      <c r="E105" s="382" t="s">
        <v>265</v>
      </c>
      <c r="F105" s="385">
        <v>77.400000000000006</v>
      </c>
      <c r="G105" s="385">
        <v>3080.3762000000002</v>
      </c>
      <c r="H105" s="385">
        <v>0</v>
      </c>
      <c r="I105" s="385">
        <v>3080</v>
      </c>
      <c r="J105"/>
      <c r="K105"/>
    </row>
    <row r="106" spans="1:11" ht="15" x14ac:dyDescent="0.25">
      <c r="A106" s="382">
        <v>20010015</v>
      </c>
      <c r="B106" s="382" t="s">
        <v>3465</v>
      </c>
      <c r="C106" s="382" t="s">
        <v>12295</v>
      </c>
      <c r="D106" s="382" t="s">
        <v>12316</v>
      </c>
      <c r="E106" s="382" t="s">
        <v>275</v>
      </c>
      <c r="F106" s="385">
        <v>17.669999999999998</v>
      </c>
      <c r="G106" s="385">
        <v>724.31650000000002</v>
      </c>
      <c r="H106" s="385">
        <v>0</v>
      </c>
      <c r="I106" s="385">
        <v>724</v>
      </c>
      <c r="J106"/>
      <c r="K106"/>
    </row>
    <row r="107" spans="1:11" ht="15" x14ac:dyDescent="0.25">
      <c r="A107" s="382">
        <v>20010015</v>
      </c>
      <c r="B107" s="382" t="s">
        <v>3576</v>
      </c>
      <c r="C107" s="382" t="s">
        <v>906</v>
      </c>
      <c r="D107" s="382" t="s">
        <v>11677</v>
      </c>
      <c r="E107" s="382" t="s">
        <v>267</v>
      </c>
      <c r="F107" s="385">
        <v>34.570000000000007</v>
      </c>
      <c r="G107" s="385">
        <v>1521.1253999999997</v>
      </c>
      <c r="H107" s="385">
        <v>0</v>
      </c>
      <c r="I107" s="385">
        <v>1521</v>
      </c>
      <c r="J107"/>
      <c r="K107"/>
    </row>
    <row r="108" spans="1:11" ht="15" x14ac:dyDescent="0.25">
      <c r="A108" s="382">
        <v>20010015</v>
      </c>
      <c r="B108" s="382" t="s">
        <v>3578</v>
      </c>
      <c r="C108" s="382" t="s">
        <v>11503</v>
      </c>
      <c r="D108" s="382" t="s">
        <v>12538</v>
      </c>
      <c r="E108" s="382" t="s">
        <v>265</v>
      </c>
      <c r="F108" s="385">
        <v>79.180000000000007</v>
      </c>
      <c r="G108" s="385">
        <v>3414.2431000000006</v>
      </c>
      <c r="H108" s="385">
        <v>0</v>
      </c>
      <c r="I108" s="385">
        <v>3414</v>
      </c>
      <c r="J108"/>
      <c r="K108"/>
    </row>
    <row r="109" spans="1:11" ht="15" x14ac:dyDescent="0.25">
      <c r="A109" s="382">
        <v>20010015</v>
      </c>
      <c r="B109" s="382" t="s">
        <v>3869</v>
      </c>
      <c r="C109" s="382" t="s">
        <v>13149</v>
      </c>
      <c r="D109" s="382" t="s">
        <v>13179</v>
      </c>
      <c r="E109" s="382" t="s">
        <v>265</v>
      </c>
      <c r="F109" s="385">
        <v>21.48</v>
      </c>
      <c r="G109" s="385">
        <v>932.06269999999995</v>
      </c>
      <c r="H109" s="385">
        <v>0</v>
      </c>
      <c r="I109" s="385">
        <v>932</v>
      </c>
      <c r="J109"/>
      <c r="K109"/>
    </row>
    <row r="110" spans="1:11" ht="15" x14ac:dyDescent="0.25">
      <c r="A110" s="382">
        <v>20010015</v>
      </c>
      <c r="B110" s="382" t="s">
        <v>3870</v>
      </c>
      <c r="C110" s="382" t="s">
        <v>13150</v>
      </c>
      <c r="D110" s="382" t="s">
        <v>13180</v>
      </c>
      <c r="E110" s="382" t="s">
        <v>267</v>
      </c>
      <c r="F110" s="385">
        <v>40.059999999999995</v>
      </c>
      <c r="G110" s="385">
        <v>1740.5828999999999</v>
      </c>
      <c r="H110" s="385">
        <v>0</v>
      </c>
      <c r="I110" s="385">
        <v>1741</v>
      </c>
      <c r="J110"/>
      <c r="K110"/>
    </row>
    <row r="111" spans="1:11" ht="15" x14ac:dyDescent="0.25">
      <c r="A111" s="382">
        <v>20010015</v>
      </c>
      <c r="B111" s="382" t="s">
        <v>3871</v>
      </c>
      <c r="C111" s="382" t="s">
        <v>13295</v>
      </c>
      <c r="D111" s="382" t="s">
        <v>13315</v>
      </c>
      <c r="E111" s="382" t="s">
        <v>265</v>
      </c>
      <c r="F111" s="385">
        <v>44.76</v>
      </c>
      <c r="G111" s="385">
        <v>2007.7634</v>
      </c>
      <c r="H111" s="385">
        <v>0</v>
      </c>
      <c r="I111" s="385">
        <v>2008</v>
      </c>
      <c r="J111"/>
      <c r="K111"/>
    </row>
    <row r="112" spans="1:11" ht="15" x14ac:dyDescent="0.25">
      <c r="A112" s="382">
        <v>20010015</v>
      </c>
      <c r="B112" s="382" t="s">
        <v>3872</v>
      </c>
      <c r="C112" s="382" t="s">
        <v>13296</v>
      </c>
      <c r="D112" s="382" t="s">
        <v>13316</v>
      </c>
      <c r="E112" s="382" t="s">
        <v>265</v>
      </c>
      <c r="F112" s="385">
        <v>15.77</v>
      </c>
      <c r="G112" s="385">
        <v>710.44670000000008</v>
      </c>
      <c r="H112" s="385">
        <v>0</v>
      </c>
      <c r="I112" s="385">
        <v>710</v>
      </c>
      <c r="J112"/>
      <c r="K112"/>
    </row>
    <row r="113" spans="1:11" ht="15" x14ac:dyDescent="0.25">
      <c r="A113" s="382">
        <v>20010015</v>
      </c>
      <c r="B113" s="382" t="s">
        <v>10942</v>
      </c>
      <c r="C113" s="382" t="s">
        <v>13394</v>
      </c>
      <c r="D113" s="382" t="s">
        <v>13415</v>
      </c>
      <c r="E113" s="382" t="s">
        <v>3990</v>
      </c>
      <c r="F113" s="385">
        <v>74.850000000000009</v>
      </c>
      <c r="G113" s="385">
        <v>3183.9503</v>
      </c>
      <c r="H113" s="385">
        <v>0</v>
      </c>
      <c r="I113" s="385">
        <v>3184</v>
      </c>
      <c r="J113"/>
      <c r="K113"/>
    </row>
    <row r="114" spans="1:11" ht="15" x14ac:dyDescent="0.25">
      <c r="A114" s="382">
        <v>20010015</v>
      </c>
      <c r="B114" s="382" t="s">
        <v>3652</v>
      </c>
      <c r="C114" s="382" t="s">
        <v>12518</v>
      </c>
      <c r="D114" s="382" t="s">
        <v>12714</v>
      </c>
      <c r="E114" s="382" t="s">
        <v>267</v>
      </c>
      <c r="F114" s="385">
        <v>124.12</v>
      </c>
      <c r="G114" s="385">
        <v>5117.0640000000003</v>
      </c>
      <c r="H114" s="385">
        <v>0</v>
      </c>
      <c r="I114" s="385">
        <v>5117</v>
      </c>
      <c r="J114"/>
      <c r="K114"/>
    </row>
    <row r="115" spans="1:11" ht="15" x14ac:dyDescent="0.25">
      <c r="A115" s="382">
        <v>20010015</v>
      </c>
      <c r="B115" s="382" t="s">
        <v>4391</v>
      </c>
      <c r="C115" s="382" t="s">
        <v>13503</v>
      </c>
      <c r="D115" s="382" t="s">
        <v>13530</v>
      </c>
      <c r="E115" s="382" t="s">
        <v>1380</v>
      </c>
      <c r="F115" s="385">
        <v>23.93</v>
      </c>
      <c r="G115" s="385">
        <v>1019.4105</v>
      </c>
      <c r="H115" s="385">
        <v>0</v>
      </c>
      <c r="I115" s="385">
        <v>1019</v>
      </c>
      <c r="J115"/>
      <c r="K115"/>
    </row>
    <row r="116" spans="1:11" ht="15" x14ac:dyDescent="0.25">
      <c r="A116" s="382">
        <v>20010015</v>
      </c>
      <c r="B116" s="382" t="s">
        <v>4414</v>
      </c>
      <c r="C116" s="382" t="s">
        <v>13705</v>
      </c>
      <c r="D116" s="382" t="s">
        <v>13726</v>
      </c>
      <c r="E116" s="382" t="s">
        <v>264</v>
      </c>
      <c r="F116" s="385">
        <v>109.16000000000001</v>
      </c>
      <c r="G116" s="385">
        <v>4489.9193999999998</v>
      </c>
      <c r="H116" s="385">
        <v>0</v>
      </c>
      <c r="I116" s="385">
        <v>4490</v>
      </c>
      <c r="J116"/>
      <c r="K116"/>
    </row>
    <row r="117" spans="1:11" ht="15" x14ac:dyDescent="0.25">
      <c r="A117" s="382">
        <v>20010015</v>
      </c>
      <c r="B117" s="382" t="s">
        <v>4656</v>
      </c>
      <c r="C117" s="382" t="s">
        <v>13906</v>
      </c>
      <c r="D117" s="382" t="s">
        <v>13914</v>
      </c>
      <c r="E117" s="382" t="s">
        <v>267</v>
      </c>
      <c r="F117" s="385">
        <v>80.3</v>
      </c>
      <c r="G117" s="385">
        <v>3189.8330999999998</v>
      </c>
      <c r="H117" s="385">
        <v>0</v>
      </c>
      <c r="I117" s="385">
        <v>3190</v>
      </c>
      <c r="J117"/>
      <c r="K117"/>
    </row>
    <row r="118" spans="1:11" ht="15" x14ac:dyDescent="0.25">
      <c r="A118" s="382">
        <v>20010015</v>
      </c>
      <c r="B118" s="382" t="s">
        <v>5193</v>
      </c>
      <c r="C118" s="382" t="s">
        <v>13907</v>
      </c>
      <c r="D118" s="382" t="s">
        <v>13915</v>
      </c>
      <c r="E118" s="382" t="s">
        <v>267</v>
      </c>
      <c r="F118" s="385">
        <v>70.27</v>
      </c>
      <c r="G118" s="385">
        <v>2982.3704999999995</v>
      </c>
      <c r="H118" s="385">
        <v>0</v>
      </c>
      <c r="I118" s="385">
        <v>2982</v>
      </c>
      <c r="J118"/>
      <c r="K118"/>
    </row>
    <row r="119" spans="1:11" ht="15" x14ac:dyDescent="0.25">
      <c r="A119" s="382">
        <v>20010015</v>
      </c>
      <c r="B119" s="382" t="s">
        <v>5387</v>
      </c>
      <c r="C119" s="382" t="s">
        <v>13947</v>
      </c>
      <c r="D119" s="382" t="s">
        <v>13961</v>
      </c>
      <c r="E119" s="382" t="s">
        <v>267</v>
      </c>
      <c r="F119" s="385">
        <v>50.61</v>
      </c>
      <c r="G119" s="385">
        <v>2078.7732999999998</v>
      </c>
      <c r="H119" s="385">
        <v>0</v>
      </c>
      <c r="I119" s="385">
        <v>2079</v>
      </c>
      <c r="J119"/>
      <c r="K119"/>
    </row>
    <row r="120" spans="1:11" ht="15" x14ac:dyDescent="0.25">
      <c r="A120" s="382">
        <v>20010015</v>
      </c>
      <c r="B120" s="382" t="s">
        <v>5391</v>
      </c>
      <c r="C120" s="382" t="s">
        <v>13009</v>
      </c>
      <c r="D120" s="382" t="s">
        <v>14454</v>
      </c>
      <c r="E120" s="382" t="s">
        <v>265</v>
      </c>
      <c r="F120" s="385">
        <v>42.739999999999995</v>
      </c>
      <c r="G120" s="385">
        <v>1916.2329000000002</v>
      </c>
      <c r="H120" s="385">
        <v>0</v>
      </c>
      <c r="I120" s="385">
        <v>1916</v>
      </c>
      <c r="J120"/>
      <c r="K120"/>
    </row>
    <row r="121" spans="1:11" ht="15" x14ac:dyDescent="0.25">
      <c r="A121" s="382">
        <v>20010015</v>
      </c>
      <c r="B121" s="382" t="s">
        <v>5390</v>
      </c>
      <c r="C121" s="382" t="s">
        <v>14294</v>
      </c>
      <c r="D121" s="382" t="s">
        <v>14323</v>
      </c>
      <c r="E121" s="382" t="s">
        <v>265</v>
      </c>
      <c r="F121" s="385">
        <v>33.410000000000004</v>
      </c>
      <c r="G121" s="385">
        <v>1348.5739000000001</v>
      </c>
      <c r="H121" s="385">
        <v>0</v>
      </c>
      <c r="I121" s="385">
        <v>1349</v>
      </c>
      <c r="J121"/>
      <c r="K121"/>
    </row>
    <row r="122" spans="1:11" ht="15" x14ac:dyDescent="0.25">
      <c r="A122" s="382">
        <v>20010015</v>
      </c>
      <c r="B122" s="382" t="s">
        <v>5700</v>
      </c>
      <c r="C122" s="382" t="s">
        <v>6177</v>
      </c>
      <c r="D122" s="382" t="s">
        <v>14455</v>
      </c>
      <c r="E122" s="382" t="s">
        <v>3990</v>
      </c>
      <c r="F122" s="385">
        <v>60.72</v>
      </c>
      <c r="G122" s="385">
        <v>2486.5541000000003</v>
      </c>
      <c r="H122" s="385">
        <v>0</v>
      </c>
      <c r="I122" s="385">
        <v>2487</v>
      </c>
      <c r="J122"/>
      <c r="K122"/>
    </row>
    <row r="123" spans="1:11" ht="15" x14ac:dyDescent="0.25">
      <c r="A123" s="382">
        <v>20010015</v>
      </c>
      <c r="B123" s="382" t="s">
        <v>5701</v>
      </c>
      <c r="C123" s="382" t="s">
        <v>15155</v>
      </c>
      <c r="D123" s="382" t="s">
        <v>15184</v>
      </c>
      <c r="E123" s="382" t="s">
        <v>266</v>
      </c>
      <c r="F123" s="385">
        <v>97.6</v>
      </c>
      <c r="G123" s="385">
        <v>3994.1808999999998</v>
      </c>
      <c r="H123" s="385">
        <v>0</v>
      </c>
      <c r="I123" s="385">
        <v>3994</v>
      </c>
      <c r="J123"/>
      <c r="K123"/>
    </row>
    <row r="124" spans="1:11" ht="15" x14ac:dyDescent="0.25">
      <c r="A124" s="382">
        <v>20010015</v>
      </c>
      <c r="B124" s="382" t="s">
        <v>6080</v>
      </c>
      <c r="C124" s="382" t="s">
        <v>8752</v>
      </c>
      <c r="D124" s="382" t="s">
        <v>15185</v>
      </c>
      <c r="E124" s="382" t="s">
        <v>265</v>
      </c>
      <c r="F124" s="385">
        <v>50.15</v>
      </c>
      <c r="G124" s="385">
        <v>2038.2173</v>
      </c>
      <c r="H124" s="385">
        <v>0</v>
      </c>
      <c r="I124" s="385">
        <v>2038</v>
      </c>
      <c r="J124"/>
      <c r="K124"/>
    </row>
    <row r="125" spans="1:11" ht="15" x14ac:dyDescent="0.25">
      <c r="A125" s="382">
        <v>20010015</v>
      </c>
      <c r="B125" s="382" t="s">
        <v>6539</v>
      </c>
      <c r="C125" s="382" t="s">
        <v>15706</v>
      </c>
      <c r="D125" s="382" t="s">
        <v>15717</v>
      </c>
      <c r="E125" s="382" t="s">
        <v>1141</v>
      </c>
      <c r="F125" s="385">
        <v>47.390000000000008</v>
      </c>
      <c r="G125" s="385">
        <v>1902.0621000000001</v>
      </c>
      <c r="H125" s="385">
        <v>0</v>
      </c>
      <c r="I125" s="385">
        <v>1902</v>
      </c>
      <c r="J125"/>
      <c r="K125"/>
    </row>
    <row r="126" spans="1:11" ht="15" x14ac:dyDescent="0.25">
      <c r="A126" s="382">
        <v>20010015</v>
      </c>
      <c r="B126" s="382" t="s">
        <v>6533</v>
      </c>
      <c r="C126" s="382" t="s">
        <v>15707</v>
      </c>
      <c r="D126" s="382" t="s">
        <v>15718</v>
      </c>
      <c r="E126" s="382" t="s">
        <v>265</v>
      </c>
      <c r="F126" s="385">
        <v>62.6</v>
      </c>
      <c r="G126" s="385">
        <v>2540.2901000000002</v>
      </c>
      <c r="H126" s="385">
        <v>0</v>
      </c>
      <c r="I126" s="385">
        <v>2540</v>
      </c>
      <c r="J126"/>
      <c r="K126"/>
    </row>
    <row r="127" spans="1:11" ht="15" x14ac:dyDescent="0.25">
      <c r="A127" s="382">
        <v>20010015</v>
      </c>
      <c r="B127" s="382" t="s">
        <v>6872</v>
      </c>
      <c r="C127" s="382" t="s">
        <v>9991</v>
      </c>
      <c r="D127" s="382" t="s">
        <v>15776</v>
      </c>
      <c r="E127" s="382" t="s">
        <v>265</v>
      </c>
      <c r="F127" s="385">
        <v>42.64</v>
      </c>
      <c r="G127" s="385">
        <v>1785.0820000000001</v>
      </c>
      <c r="H127" s="385">
        <v>0</v>
      </c>
      <c r="I127" s="385">
        <v>1785</v>
      </c>
      <c r="J127"/>
      <c r="K127"/>
    </row>
    <row r="128" spans="1:11" ht="15" x14ac:dyDescent="0.25">
      <c r="A128" s="382">
        <v>20010015</v>
      </c>
      <c r="B128" s="382" t="s">
        <v>6981</v>
      </c>
      <c r="C128" s="382" t="s">
        <v>15965</v>
      </c>
      <c r="D128" s="382" t="s">
        <v>15975</v>
      </c>
      <c r="E128" s="382" t="s">
        <v>265</v>
      </c>
      <c r="F128" s="385">
        <v>51.58</v>
      </c>
      <c r="G128" s="385">
        <v>2054.7027999999996</v>
      </c>
      <c r="H128" s="385">
        <v>0</v>
      </c>
      <c r="I128" s="385">
        <v>2055</v>
      </c>
      <c r="J128"/>
      <c r="K128"/>
    </row>
    <row r="129" spans="1:11" ht="15" x14ac:dyDescent="0.25">
      <c r="A129" s="382">
        <v>20010015</v>
      </c>
      <c r="B129" s="382" t="s">
        <v>7263</v>
      </c>
      <c r="C129" s="382" t="s">
        <v>16146</v>
      </c>
      <c r="D129" s="382" t="s">
        <v>16161</v>
      </c>
      <c r="E129" s="382" t="s">
        <v>274</v>
      </c>
      <c r="F129" s="385">
        <v>260.65999999999997</v>
      </c>
      <c r="G129" s="385">
        <v>11288.473999999998</v>
      </c>
      <c r="H129" s="385">
        <v>0</v>
      </c>
      <c r="I129" s="385">
        <v>11288</v>
      </c>
      <c r="J129"/>
      <c r="K129"/>
    </row>
    <row r="130" spans="1:11" ht="15" x14ac:dyDescent="0.25">
      <c r="A130" s="382">
        <v>20010015</v>
      </c>
      <c r="B130" s="382" t="s">
        <v>12391</v>
      </c>
      <c r="C130" s="382">
        <v>0</v>
      </c>
      <c r="D130" s="382">
        <v>0</v>
      </c>
      <c r="E130" s="382">
        <v>0</v>
      </c>
      <c r="F130" s="385">
        <v>75.97</v>
      </c>
      <c r="G130" s="385">
        <v>3013.7074000000002</v>
      </c>
      <c r="H130" s="385">
        <v>0</v>
      </c>
      <c r="I130" s="385">
        <v>3014</v>
      </c>
      <c r="J130"/>
      <c r="K130"/>
    </row>
    <row r="131" spans="1:11" ht="15" x14ac:dyDescent="0.25">
      <c r="A131" s="382" t="s">
        <v>16426</v>
      </c>
      <c r="B131" s="382"/>
      <c r="C131" s="382"/>
      <c r="D131" s="382"/>
      <c r="E131" s="382"/>
      <c r="F131" s="385">
        <v>2828.849999999999</v>
      </c>
      <c r="G131" s="385">
        <v>118977.35160000001</v>
      </c>
      <c r="H131" s="385">
        <v>0</v>
      </c>
      <c r="I131" s="385">
        <v>118977</v>
      </c>
      <c r="J131"/>
      <c r="K131"/>
    </row>
    <row r="132" spans="1:11" ht="15" x14ac:dyDescent="0.25">
      <c r="A132" s="382">
        <v>20010017</v>
      </c>
      <c r="B132" s="382" t="s">
        <v>17</v>
      </c>
      <c r="C132" s="382" t="s">
        <v>1488</v>
      </c>
      <c r="D132" s="382" t="s">
        <v>1543</v>
      </c>
      <c r="E132" s="382" t="s">
        <v>429</v>
      </c>
      <c r="F132" s="385">
        <v>255.3</v>
      </c>
      <c r="G132" s="385">
        <v>11264.812600000001</v>
      </c>
      <c r="H132" s="385">
        <v>2287.34</v>
      </c>
      <c r="I132" s="385">
        <v>8977</v>
      </c>
      <c r="J132"/>
      <c r="K132"/>
    </row>
    <row r="133" spans="1:11" ht="15" x14ac:dyDescent="0.25">
      <c r="A133" s="382">
        <v>20010017</v>
      </c>
      <c r="B133" s="382" t="s">
        <v>20</v>
      </c>
      <c r="C133" s="382" t="s">
        <v>1751</v>
      </c>
      <c r="D133" s="382" t="s">
        <v>1783</v>
      </c>
      <c r="E133" s="382" t="s">
        <v>273</v>
      </c>
      <c r="F133" s="385">
        <v>11.11</v>
      </c>
      <c r="G133" s="385">
        <v>697.73199999999997</v>
      </c>
      <c r="H133" s="385">
        <v>0</v>
      </c>
      <c r="I133" s="385">
        <v>698</v>
      </c>
      <c r="J133"/>
      <c r="K133"/>
    </row>
    <row r="134" spans="1:11" ht="15" x14ac:dyDescent="0.25">
      <c r="A134" s="382">
        <v>20010017</v>
      </c>
      <c r="B134" s="382" t="s">
        <v>21</v>
      </c>
      <c r="C134" s="382" t="s">
        <v>1868</v>
      </c>
      <c r="D134" s="382" t="s">
        <v>1901</v>
      </c>
      <c r="E134" s="382" t="s">
        <v>429</v>
      </c>
      <c r="F134" s="385">
        <v>17.010000000000002</v>
      </c>
      <c r="G134" s="385">
        <v>875.33429999999998</v>
      </c>
      <c r="H134" s="385">
        <v>0</v>
      </c>
      <c r="I134" s="385">
        <v>875</v>
      </c>
      <c r="J134"/>
      <c r="K134"/>
    </row>
    <row r="135" spans="1:11" ht="15" x14ac:dyDescent="0.25">
      <c r="A135" s="382">
        <v>20010017</v>
      </c>
      <c r="B135" s="382" t="s">
        <v>2</v>
      </c>
      <c r="C135" s="382" t="s">
        <v>559</v>
      </c>
      <c r="D135" s="382" t="s">
        <v>2642</v>
      </c>
      <c r="E135" s="382" t="s">
        <v>273</v>
      </c>
      <c r="F135" s="385">
        <v>17.279999999999998</v>
      </c>
      <c r="G135" s="385">
        <v>720.32640000000004</v>
      </c>
      <c r="H135" s="385">
        <v>0</v>
      </c>
      <c r="I135" s="385">
        <v>720</v>
      </c>
      <c r="J135"/>
      <c r="K135"/>
    </row>
    <row r="136" spans="1:11" ht="15" x14ac:dyDescent="0.25">
      <c r="A136" s="382">
        <v>20010017</v>
      </c>
      <c r="B136" s="382" t="s">
        <v>3</v>
      </c>
      <c r="C136" s="382" t="s">
        <v>3268</v>
      </c>
      <c r="D136" s="382" t="s">
        <v>3296</v>
      </c>
      <c r="E136" s="382" t="s">
        <v>273</v>
      </c>
      <c r="F136" s="385">
        <v>5.6999999999999993</v>
      </c>
      <c r="G136" s="385">
        <v>282.38</v>
      </c>
      <c r="H136" s="385">
        <v>0</v>
      </c>
      <c r="I136" s="385">
        <v>282</v>
      </c>
      <c r="J136"/>
      <c r="K136"/>
    </row>
    <row r="137" spans="1:11" ht="15" x14ac:dyDescent="0.25">
      <c r="A137" s="382">
        <v>20010017</v>
      </c>
      <c r="B137" s="382" t="s">
        <v>4</v>
      </c>
      <c r="C137" s="382" t="s">
        <v>3876</v>
      </c>
      <c r="D137" s="382" t="s">
        <v>3901</v>
      </c>
      <c r="E137" s="382" t="s">
        <v>273</v>
      </c>
      <c r="F137" s="385">
        <v>13.599999999999998</v>
      </c>
      <c r="G137" s="385">
        <v>620.29239999999993</v>
      </c>
      <c r="H137" s="385">
        <v>0</v>
      </c>
      <c r="I137" s="385">
        <v>620</v>
      </c>
      <c r="J137"/>
      <c r="K137"/>
    </row>
    <row r="138" spans="1:11" ht="15" x14ac:dyDescent="0.25">
      <c r="A138" s="382">
        <v>20010017</v>
      </c>
      <c r="B138" s="382" t="s">
        <v>29</v>
      </c>
      <c r="C138" s="382" t="s">
        <v>8206</v>
      </c>
      <c r="D138" s="382" t="s">
        <v>8234</v>
      </c>
      <c r="E138" s="382" t="s">
        <v>456</v>
      </c>
      <c r="F138" s="385">
        <v>9.81</v>
      </c>
      <c r="G138" s="385">
        <v>476.61189999999999</v>
      </c>
      <c r="H138" s="385">
        <v>0</v>
      </c>
      <c r="I138" s="385">
        <v>477</v>
      </c>
      <c r="J138"/>
      <c r="K138"/>
    </row>
    <row r="139" spans="1:11" ht="15" x14ac:dyDescent="0.25">
      <c r="A139" s="382">
        <v>20010017</v>
      </c>
      <c r="B139" s="382" t="s">
        <v>5</v>
      </c>
      <c r="C139" s="382" t="s">
        <v>559</v>
      </c>
      <c r="D139" s="382" t="s">
        <v>8406</v>
      </c>
      <c r="E139" s="382" t="s">
        <v>273</v>
      </c>
      <c r="F139" s="385">
        <v>34.51</v>
      </c>
      <c r="G139" s="385">
        <v>1236.6801999999998</v>
      </c>
      <c r="H139" s="385">
        <v>0</v>
      </c>
      <c r="I139" s="385">
        <v>1237</v>
      </c>
      <c r="J139"/>
      <c r="K139"/>
    </row>
    <row r="140" spans="1:11" ht="15" x14ac:dyDescent="0.25">
      <c r="A140" s="382">
        <v>20010017</v>
      </c>
      <c r="B140" s="382" t="s">
        <v>39</v>
      </c>
      <c r="C140" s="382" t="s">
        <v>9600</v>
      </c>
      <c r="D140" s="382" t="s">
        <v>9619</v>
      </c>
      <c r="E140" s="382" t="s">
        <v>456</v>
      </c>
      <c r="F140" s="385">
        <v>23.39</v>
      </c>
      <c r="G140" s="385">
        <v>1057.7563</v>
      </c>
      <c r="H140" s="385">
        <v>0</v>
      </c>
      <c r="I140" s="385">
        <v>1058</v>
      </c>
      <c r="J140"/>
      <c r="K140"/>
    </row>
    <row r="141" spans="1:11" ht="15" x14ac:dyDescent="0.25">
      <c r="A141" s="382">
        <v>20010017</v>
      </c>
      <c r="B141" s="382" t="s">
        <v>6</v>
      </c>
      <c r="C141" s="382" t="s">
        <v>11312</v>
      </c>
      <c r="D141" s="382" t="s">
        <v>11343</v>
      </c>
      <c r="E141" s="382" t="s">
        <v>273</v>
      </c>
      <c r="F141" s="385">
        <v>13.43</v>
      </c>
      <c r="G141" s="385">
        <v>782.5213</v>
      </c>
      <c r="H141" s="385">
        <v>0</v>
      </c>
      <c r="I141" s="385">
        <v>783</v>
      </c>
      <c r="J141"/>
      <c r="K141"/>
    </row>
    <row r="142" spans="1:11" ht="15" x14ac:dyDescent="0.25">
      <c r="A142" s="382">
        <v>20010017</v>
      </c>
      <c r="B142" s="382" t="s">
        <v>30</v>
      </c>
      <c r="C142" s="382" t="s">
        <v>11313</v>
      </c>
      <c r="D142" s="382" t="s">
        <v>11344</v>
      </c>
      <c r="E142" s="382" t="s">
        <v>456</v>
      </c>
      <c r="F142" s="385">
        <v>21.79</v>
      </c>
      <c r="G142" s="385">
        <v>829.11759999999992</v>
      </c>
      <c r="H142" s="385">
        <v>0</v>
      </c>
      <c r="I142" s="385">
        <v>829</v>
      </c>
      <c r="J142"/>
      <c r="K142"/>
    </row>
    <row r="143" spans="1:11" ht="15" x14ac:dyDescent="0.25">
      <c r="A143" s="382">
        <v>20010017</v>
      </c>
      <c r="B143" s="382" t="s">
        <v>31</v>
      </c>
      <c r="C143" s="382" t="s">
        <v>11314</v>
      </c>
      <c r="D143" s="382" t="s">
        <v>11345</v>
      </c>
      <c r="E143" s="382" t="s">
        <v>429</v>
      </c>
      <c r="F143" s="385">
        <v>17.700000000000003</v>
      </c>
      <c r="G143" s="385">
        <v>838.59270000000004</v>
      </c>
      <c r="H143" s="385">
        <v>0</v>
      </c>
      <c r="I143" s="385">
        <v>839</v>
      </c>
      <c r="J143"/>
      <c r="K143"/>
    </row>
    <row r="144" spans="1:11" ht="15" x14ac:dyDescent="0.25">
      <c r="A144" s="382">
        <v>20010017</v>
      </c>
      <c r="B144" s="382" t="s">
        <v>7</v>
      </c>
      <c r="C144" s="382" t="s">
        <v>11315</v>
      </c>
      <c r="D144" s="382" t="s">
        <v>11346</v>
      </c>
      <c r="E144" s="382" t="s">
        <v>273</v>
      </c>
      <c r="F144" s="385">
        <v>15.84</v>
      </c>
      <c r="G144" s="385">
        <v>586.44389999999999</v>
      </c>
      <c r="H144" s="385">
        <v>0</v>
      </c>
      <c r="I144" s="385">
        <v>586</v>
      </c>
      <c r="J144"/>
      <c r="K144"/>
    </row>
    <row r="145" spans="1:11" ht="15" x14ac:dyDescent="0.25">
      <c r="A145" s="382">
        <v>20010017</v>
      </c>
      <c r="B145" s="382" t="s">
        <v>32</v>
      </c>
      <c r="C145" s="382" t="s">
        <v>13504</v>
      </c>
      <c r="D145" s="382" t="s">
        <v>13531</v>
      </c>
      <c r="E145" s="382" t="s">
        <v>275</v>
      </c>
      <c r="F145" s="385">
        <v>9.44</v>
      </c>
      <c r="G145" s="385">
        <v>518.04060000000004</v>
      </c>
      <c r="H145" s="385">
        <v>0</v>
      </c>
      <c r="I145" s="385">
        <v>518</v>
      </c>
      <c r="J145"/>
      <c r="K145"/>
    </row>
    <row r="146" spans="1:11" ht="15" x14ac:dyDescent="0.25">
      <c r="A146" s="382">
        <v>20010017</v>
      </c>
      <c r="B146" s="382" t="s">
        <v>33</v>
      </c>
      <c r="C146" s="382" t="s">
        <v>13791</v>
      </c>
      <c r="D146" s="382" t="s">
        <v>13804</v>
      </c>
      <c r="E146" s="382" t="s">
        <v>273</v>
      </c>
      <c r="F146" s="385">
        <v>8.74</v>
      </c>
      <c r="G146" s="385">
        <v>425.64639999999997</v>
      </c>
      <c r="H146" s="385">
        <v>0</v>
      </c>
      <c r="I146" s="385">
        <v>426</v>
      </c>
      <c r="J146"/>
      <c r="K146"/>
    </row>
    <row r="147" spans="1:11" ht="15" x14ac:dyDescent="0.25">
      <c r="A147" s="382">
        <v>20010017</v>
      </c>
      <c r="B147" s="382" t="s">
        <v>34</v>
      </c>
      <c r="C147" s="382" t="s">
        <v>15483</v>
      </c>
      <c r="D147" s="382" t="s">
        <v>15530</v>
      </c>
      <c r="E147" s="382" t="s">
        <v>273</v>
      </c>
      <c r="F147" s="385">
        <v>6.84</v>
      </c>
      <c r="G147" s="385">
        <v>321.64699999999993</v>
      </c>
      <c r="H147" s="385">
        <v>0</v>
      </c>
      <c r="I147" s="385">
        <v>322</v>
      </c>
      <c r="J147"/>
      <c r="K147"/>
    </row>
    <row r="148" spans="1:11" ht="15" x14ac:dyDescent="0.25">
      <c r="A148" s="382">
        <v>20010017</v>
      </c>
      <c r="B148" s="382" t="s">
        <v>11</v>
      </c>
      <c r="C148" s="382" t="s">
        <v>7310</v>
      </c>
      <c r="D148" s="382" t="s">
        <v>15853</v>
      </c>
      <c r="E148" s="382" t="s">
        <v>273</v>
      </c>
      <c r="F148" s="385">
        <v>45.599999999999994</v>
      </c>
      <c r="G148" s="385">
        <v>2110.2078999999999</v>
      </c>
      <c r="H148" s="385">
        <v>0</v>
      </c>
      <c r="I148" s="385">
        <v>2110</v>
      </c>
      <c r="J148"/>
      <c r="K148"/>
    </row>
    <row r="149" spans="1:11" ht="15" x14ac:dyDescent="0.25">
      <c r="A149" s="382" t="s">
        <v>16427</v>
      </c>
      <c r="B149" s="382"/>
      <c r="C149" s="382"/>
      <c r="D149" s="382"/>
      <c r="E149" s="382"/>
      <c r="F149" s="385">
        <v>527.08999999999992</v>
      </c>
      <c r="G149" s="385">
        <v>23644.143500000006</v>
      </c>
      <c r="H149" s="385">
        <v>2287.34</v>
      </c>
      <c r="I149" s="385">
        <v>21357</v>
      </c>
      <c r="J149"/>
      <c r="K149"/>
    </row>
    <row r="150" spans="1:11" ht="15" x14ac:dyDescent="0.25">
      <c r="A150" s="382">
        <v>20010023</v>
      </c>
      <c r="B150" s="382" t="s">
        <v>1</v>
      </c>
      <c r="C150" s="382" t="s">
        <v>2619</v>
      </c>
      <c r="D150" s="382" t="s">
        <v>2673</v>
      </c>
      <c r="E150" s="382" t="s">
        <v>272</v>
      </c>
      <c r="F150" s="385">
        <v>52.37</v>
      </c>
      <c r="G150" s="385">
        <v>2633.8877000000002</v>
      </c>
      <c r="H150" s="385">
        <v>0</v>
      </c>
      <c r="I150" s="385">
        <v>2634</v>
      </c>
      <c r="J150"/>
      <c r="K150"/>
    </row>
    <row r="151" spans="1:11" ht="15" x14ac:dyDescent="0.25">
      <c r="A151" s="382">
        <v>20010023</v>
      </c>
      <c r="B151" s="382" t="s">
        <v>41</v>
      </c>
      <c r="C151" s="382" t="s">
        <v>2623</v>
      </c>
      <c r="D151" s="382" t="s">
        <v>2677</v>
      </c>
      <c r="E151" s="382" t="s">
        <v>275</v>
      </c>
      <c r="F151" s="385">
        <v>32.279999999999994</v>
      </c>
      <c r="G151" s="385">
        <v>1703.5094999999997</v>
      </c>
      <c r="H151" s="385">
        <v>0</v>
      </c>
      <c r="I151" s="385">
        <v>1704</v>
      </c>
      <c r="J151"/>
      <c r="K151"/>
    </row>
    <row r="152" spans="1:11" ht="15" x14ac:dyDescent="0.25">
      <c r="A152" s="382">
        <v>20010023</v>
      </c>
      <c r="B152" s="382" t="s">
        <v>21</v>
      </c>
      <c r="C152" s="382" t="s">
        <v>2626</v>
      </c>
      <c r="D152" s="382" t="s">
        <v>2680</v>
      </c>
      <c r="E152" s="382" t="s">
        <v>272</v>
      </c>
      <c r="F152" s="385">
        <v>3.76</v>
      </c>
      <c r="G152" s="385">
        <v>156.7689</v>
      </c>
      <c r="H152" s="385">
        <v>0</v>
      </c>
      <c r="I152" s="385">
        <v>157</v>
      </c>
      <c r="J152"/>
      <c r="K152"/>
    </row>
    <row r="153" spans="1:11" ht="15" x14ac:dyDescent="0.25">
      <c r="A153" s="382">
        <v>20010023</v>
      </c>
      <c r="B153" s="382" t="s">
        <v>22</v>
      </c>
      <c r="C153" s="382" t="s">
        <v>2627</v>
      </c>
      <c r="D153" s="382" t="s">
        <v>2681</v>
      </c>
      <c r="E153" s="382" t="s">
        <v>275</v>
      </c>
      <c r="F153" s="385">
        <v>55.160000000000011</v>
      </c>
      <c r="G153" s="385">
        <v>2313.73</v>
      </c>
      <c r="H153" s="385">
        <v>30</v>
      </c>
      <c r="I153" s="385">
        <v>2284</v>
      </c>
      <c r="J153"/>
      <c r="K153"/>
    </row>
    <row r="154" spans="1:11" ht="15" x14ac:dyDescent="0.25">
      <c r="A154" s="382">
        <v>20010023</v>
      </c>
      <c r="B154" s="382" t="s">
        <v>25</v>
      </c>
      <c r="C154" s="382" t="s">
        <v>2402</v>
      </c>
      <c r="D154" s="382" t="s">
        <v>2403</v>
      </c>
      <c r="E154" s="382" t="s">
        <v>271</v>
      </c>
      <c r="F154" s="385">
        <v>43.21</v>
      </c>
      <c r="G154" s="385">
        <v>1963.6010000000001</v>
      </c>
      <c r="H154" s="385">
        <v>0</v>
      </c>
      <c r="I154" s="385">
        <v>1964</v>
      </c>
      <c r="J154"/>
      <c r="K154"/>
    </row>
    <row r="155" spans="1:11" ht="15" x14ac:dyDescent="0.25">
      <c r="A155" s="382">
        <v>20010023</v>
      </c>
      <c r="B155" s="382" t="s">
        <v>26</v>
      </c>
      <c r="C155" s="382" t="s">
        <v>2406</v>
      </c>
      <c r="D155" s="382" t="s">
        <v>2407</v>
      </c>
      <c r="E155" s="382" t="s">
        <v>271</v>
      </c>
      <c r="F155" s="385">
        <v>60.120000000000019</v>
      </c>
      <c r="G155" s="385">
        <v>2515.8946000000001</v>
      </c>
      <c r="H155" s="385">
        <v>0</v>
      </c>
      <c r="I155" s="385">
        <v>2516</v>
      </c>
      <c r="J155"/>
      <c r="K155"/>
    </row>
    <row r="156" spans="1:11" ht="15" x14ac:dyDescent="0.25">
      <c r="A156" s="382">
        <v>20010023</v>
      </c>
      <c r="B156" s="382" t="s">
        <v>28</v>
      </c>
      <c r="C156" s="382" t="s">
        <v>2628</v>
      </c>
      <c r="D156" s="382" t="s">
        <v>2682</v>
      </c>
      <c r="E156" s="382" t="s">
        <v>271</v>
      </c>
      <c r="F156" s="385">
        <v>64.19</v>
      </c>
      <c r="G156" s="385">
        <v>2653.0533000000005</v>
      </c>
      <c r="H156" s="385">
        <v>0</v>
      </c>
      <c r="I156" s="385">
        <v>2653</v>
      </c>
      <c r="J156"/>
      <c r="K156"/>
    </row>
    <row r="157" spans="1:11" ht="15" x14ac:dyDescent="0.25">
      <c r="A157" s="382">
        <v>20010023</v>
      </c>
      <c r="B157" s="382" t="s">
        <v>38</v>
      </c>
      <c r="C157" s="382" t="s">
        <v>2630</v>
      </c>
      <c r="D157" s="382" t="s">
        <v>2684</v>
      </c>
      <c r="E157" s="382" t="s">
        <v>270</v>
      </c>
      <c r="F157" s="385">
        <v>59.47</v>
      </c>
      <c r="G157" s="385">
        <v>2547.9753000000001</v>
      </c>
      <c r="H157" s="385">
        <v>39</v>
      </c>
      <c r="I157" s="385">
        <v>2509</v>
      </c>
      <c r="J157"/>
      <c r="K157"/>
    </row>
    <row r="158" spans="1:11" ht="15" x14ac:dyDescent="0.25">
      <c r="A158" s="382">
        <v>20010023</v>
      </c>
      <c r="B158" s="382" t="s">
        <v>29</v>
      </c>
      <c r="C158" s="382" t="s">
        <v>2631</v>
      </c>
      <c r="D158" s="382" t="s">
        <v>2685</v>
      </c>
      <c r="E158" s="382" t="s">
        <v>271</v>
      </c>
      <c r="F158" s="385">
        <v>38.700000000000003</v>
      </c>
      <c r="G158" s="385">
        <v>1579.7505000000001</v>
      </c>
      <c r="H158" s="385">
        <v>0</v>
      </c>
      <c r="I158" s="385">
        <v>1580</v>
      </c>
      <c r="J158"/>
      <c r="K158"/>
    </row>
    <row r="159" spans="1:11" ht="15" x14ac:dyDescent="0.25">
      <c r="A159" s="382">
        <v>20010023</v>
      </c>
      <c r="B159" s="382" t="s">
        <v>39</v>
      </c>
      <c r="C159" s="382" t="s">
        <v>2632</v>
      </c>
      <c r="D159" s="382" t="s">
        <v>2686</v>
      </c>
      <c r="E159" s="382" t="s">
        <v>271</v>
      </c>
      <c r="F159" s="385">
        <v>38.869999999999997</v>
      </c>
      <c r="G159" s="385">
        <v>2129.0818999999997</v>
      </c>
      <c r="H159" s="385">
        <v>0</v>
      </c>
      <c r="I159" s="385">
        <v>2129</v>
      </c>
      <c r="J159"/>
      <c r="K159"/>
    </row>
    <row r="160" spans="1:11" ht="15" x14ac:dyDescent="0.25">
      <c r="A160" s="382">
        <v>20010023</v>
      </c>
      <c r="B160" s="382" t="s">
        <v>6</v>
      </c>
      <c r="C160" s="382" t="s">
        <v>2815</v>
      </c>
      <c r="D160" s="382" t="s">
        <v>2844</v>
      </c>
      <c r="E160" s="382" t="s">
        <v>272</v>
      </c>
      <c r="F160" s="385">
        <v>16.940000000000001</v>
      </c>
      <c r="G160" s="385">
        <v>697.0485000000001</v>
      </c>
      <c r="H160" s="385">
        <v>0</v>
      </c>
      <c r="I160" s="385">
        <v>697</v>
      </c>
      <c r="J160"/>
      <c r="K160"/>
    </row>
    <row r="161" spans="1:11" ht="15" x14ac:dyDescent="0.25">
      <c r="A161" s="382">
        <v>20010023</v>
      </c>
      <c r="B161" s="382" t="s">
        <v>7</v>
      </c>
      <c r="C161" s="382" t="s">
        <v>610</v>
      </c>
      <c r="D161" s="382" t="s">
        <v>3049</v>
      </c>
      <c r="E161" s="382" t="s">
        <v>269</v>
      </c>
      <c r="F161" s="385">
        <v>22.14</v>
      </c>
      <c r="G161" s="385">
        <v>920.61659999999995</v>
      </c>
      <c r="H161" s="385">
        <v>0</v>
      </c>
      <c r="I161" s="385">
        <v>921</v>
      </c>
      <c r="J161"/>
      <c r="K161"/>
    </row>
    <row r="162" spans="1:11" ht="15" x14ac:dyDescent="0.25">
      <c r="A162" s="382">
        <v>20010023</v>
      </c>
      <c r="B162" s="382" t="s">
        <v>8</v>
      </c>
      <c r="C162" s="382" t="s">
        <v>2435</v>
      </c>
      <c r="D162" s="382" t="s">
        <v>3310</v>
      </c>
      <c r="E162" s="382" t="s">
        <v>269</v>
      </c>
      <c r="F162" s="385">
        <v>30.19</v>
      </c>
      <c r="G162" s="385">
        <v>1303.6382999999998</v>
      </c>
      <c r="H162" s="385">
        <v>0</v>
      </c>
      <c r="I162" s="385">
        <v>1304</v>
      </c>
      <c r="J162"/>
      <c r="K162"/>
    </row>
    <row r="163" spans="1:11" ht="15" x14ac:dyDescent="0.25">
      <c r="A163" s="382">
        <v>20010023</v>
      </c>
      <c r="B163" s="382" t="s">
        <v>32</v>
      </c>
      <c r="C163" s="382" t="s">
        <v>610</v>
      </c>
      <c r="D163" s="382" t="s">
        <v>3482</v>
      </c>
      <c r="E163" s="382" t="s">
        <v>271</v>
      </c>
      <c r="F163" s="385">
        <v>80.510000000000005</v>
      </c>
      <c r="G163" s="385">
        <v>3323.7961000000005</v>
      </c>
      <c r="H163" s="385">
        <v>0</v>
      </c>
      <c r="I163" s="385">
        <v>3324</v>
      </c>
      <c r="J163"/>
      <c r="K163"/>
    </row>
    <row r="164" spans="1:11" ht="15" x14ac:dyDescent="0.25">
      <c r="A164" s="382">
        <v>20010023</v>
      </c>
      <c r="B164" s="382" t="s">
        <v>35</v>
      </c>
      <c r="C164" s="382" t="s">
        <v>4253</v>
      </c>
      <c r="D164" s="382" t="s">
        <v>4279</v>
      </c>
      <c r="E164" s="382" t="s">
        <v>272</v>
      </c>
      <c r="F164" s="385">
        <v>4.2300000000000004</v>
      </c>
      <c r="G164" s="385">
        <v>225.2595</v>
      </c>
      <c r="H164" s="385">
        <v>0</v>
      </c>
      <c r="I164" s="385">
        <v>225</v>
      </c>
      <c r="J164"/>
      <c r="K164"/>
    </row>
    <row r="165" spans="1:11" ht="15" x14ac:dyDescent="0.25">
      <c r="A165" s="382">
        <v>20010023</v>
      </c>
      <c r="B165" s="382" t="s">
        <v>129</v>
      </c>
      <c r="C165" s="382" t="s">
        <v>5230</v>
      </c>
      <c r="D165" s="382" t="s">
        <v>5286</v>
      </c>
      <c r="E165" s="382" t="s">
        <v>272</v>
      </c>
      <c r="F165" s="385">
        <v>37.659999999999997</v>
      </c>
      <c r="G165" s="385">
        <v>1537.2924</v>
      </c>
      <c r="H165" s="385">
        <v>0</v>
      </c>
      <c r="I165" s="385">
        <v>1537</v>
      </c>
      <c r="J165"/>
      <c r="K165"/>
    </row>
    <row r="166" spans="1:11" ht="15" x14ac:dyDescent="0.25">
      <c r="A166" s="382">
        <v>20010023</v>
      </c>
      <c r="B166" s="382" t="s">
        <v>424</v>
      </c>
      <c r="C166" s="382" t="s">
        <v>5232</v>
      </c>
      <c r="D166" s="382" t="s">
        <v>5288</v>
      </c>
      <c r="E166" s="382" t="s">
        <v>269</v>
      </c>
      <c r="F166" s="385">
        <v>13.639999999999999</v>
      </c>
      <c r="G166" s="385">
        <v>571.82929999999999</v>
      </c>
      <c r="H166" s="385">
        <v>0</v>
      </c>
      <c r="I166" s="385">
        <v>572</v>
      </c>
      <c r="J166"/>
      <c r="K166"/>
    </row>
    <row r="167" spans="1:11" ht="15" x14ac:dyDescent="0.25">
      <c r="A167" s="382">
        <v>20010023</v>
      </c>
      <c r="B167" s="382" t="s">
        <v>130</v>
      </c>
      <c r="C167" s="382" t="s">
        <v>7300</v>
      </c>
      <c r="D167" s="382" t="s">
        <v>7329</v>
      </c>
      <c r="E167" s="382" t="s">
        <v>275</v>
      </c>
      <c r="F167" s="385">
        <v>27.060000000000006</v>
      </c>
      <c r="G167" s="385">
        <v>1137.0289</v>
      </c>
      <c r="H167" s="385">
        <v>0</v>
      </c>
      <c r="I167" s="385">
        <v>1137</v>
      </c>
      <c r="J167"/>
      <c r="K167"/>
    </row>
    <row r="168" spans="1:11" ht="15" x14ac:dyDescent="0.25">
      <c r="A168" s="382">
        <v>20010023</v>
      </c>
      <c r="B168" s="382" t="s">
        <v>761</v>
      </c>
      <c r="C168" s="382" t="s">
        <v>8998</v>
      </c>
      <c r="D168" s="382" t="s">
        <v>9017</v>
      </c>
      <c r="E168" s="382" t="s">
        <v>721</v>
      </c>
      <c r="F168" s="385">
        <v>29.18</v>
      </c>
      <c r="G168" s="385">
        <v>1310.2405999999999</v>
      </c>
      <c r="H168" s="385">
        <v>0</v>
      </c>
      <c r="I168" s="385">
        <v>1310</v>
      </c>
      <c r="J168"/>
      <c r="K168"/>
    </row>
    <row r="169" spans="1:11" ht="15" x14ac:dyDescent="0.25">
      <c r="A169" s="382">
        <v>20010023</v>
      </c>
      <c r="B169" s="382" t="s">
        <v>1242</v>
      </c>
      <c r="C169" s="382" t="s">
        <v>13507</v>
      </c>
      <c r="D169" s="382" t="s">
        <v>13535</v>
      </c>
      <c r="E169" s="382" t="s">
        <v>271</v>
      </c>
      <c r="F169" s="385">
        <v>41.77</v>
      </c>
      <c r="G169" s="385">
        <v>1682.8961999999999</v>
      </c>
      <c r="H169" s="385">
        <v>0</v>
      </c>
      <c r="I169" s="385">
        <v>1683</v>
      </c>
      <c r="J169"/>
      <c r="K169"/>
    </row>
    <row r="170" spans="1:11" ht="15" x14ac:dyDescent="0.25">
      <c r="A170" s="382">
        <v>20010023</v>
      </c>
      <c r="B170" s="382" t="s">
        <v>1247</v>
      </c>
      <c r="C170" s="382" t="s">
        <v>7458</v>
      </c>
      <c r="D170" s="382" t="s">
        <v>13857</v>
      </c>
      <c r="E170" s="382" t="s">
        <v>272</v>
      </c>
      <c r="F170" s="385">
        <v>8.93</v>
      </c>
      <c r="G170" s="385">
        <v>391.327</v>
      </c>
      <c r="H170" s="385">
        <v>0</v>
      </c>
      <c r="I170" s="385">
        <v>391</v>
      </c>
      <c r="J170"/>
      <c r="K170"/>
    </row>
    <row r="171" spans="1:11" ht="15" x14ac:dyDescent="0.25">
      <c r="A171" s="382">
        <v>20010023</v>
      </c>
      <c r="B171" s="382" t="s">
        <v>1850</v>
      </c>
      <c r="C171" s="382" t="s">
        <v>14603</v>
      </c>
      <c r="D171" s="382" t="s">
        <v>14626</v>
      </c>
      <c r="E171" s="382" t="s">
        <v>14659</v>
      </c>
      <c r="F171" s="385">
        <v>21.240000000000002</v>
      </c>
      <c r="G171" s="385">
        <v>861.04449999999997</v>
      </c>
      <c r="H171" s="385">
        <v>0</v>
      </c>
      <c r="I171" s="385">
        <v>861</v>
      </c>
      <c r="J171"/>
      <c r="K171"/>
    </row>
    <row r="172" spans="1:11" ht="15" x14ac:dyDescent="0.25">
      <c r="A172" s="382" t="s">
        <v>16428</v>
      </c>
      <c r="B172" s="382"/>
      <c r="C172" s="382"/>
      <c r="D172" s="382"/>
      <c r="E172" s="382"/>
      <c r="F172" s="385">
        <v>781.62</v>
      </c>
      <c r="G172" s="385">
        <v>34159.270600000003</v>
      </c>
      <c r="H172" s="385">
        <v>69</v>
      </c>
      <c r="I172" s="385">
        <v>34092</v>
      </c>
      <c r="J172"/>
      <c r="K172"/>
    </row>
    <row r="173" spans="1:11" ht="15" x14ac:dyDescent="0.25">
      <c r="A173" s="382">
        <v>20010027</v>
      </c>
      <c r="B173" s="382" t="s">
        <v>17</v>
      </c>
      <c r="C173" s="382" t="s">
        <v>2812</v>
      </c>
      <c r="D173" s="382" t="s">
        <v>2841</v>
      </c>
      <c r="E173" s="382" t="s">
        <v>429</v>
      </c>
      <c r="F173" s="385">
        <v>1.54</v>
      </c>
      <c r="G173" s="385">
        <v>67.144000000000005</v>
      </c>
      <c r="H173" s="385">
        <v>0</v>
      </c>
      <c r="I173" s="385">
        <v>67</v>
      </c>
      <c r="J173"/>
      <c r="K173"/>
    </row>
    <row r="174" spans="1:11" ht="15" x14ac:dyDescent="0.25">
      <c r="A174" s="382">
        <v>20010027</v>
      </c>
      <c r="B174" s="382" t="s">
        <v>1</v>
      </c>
      <c r="C174" s="382" t="s">
        <v>2596</v>
      </c>
      <c r="D174" s="382" t="s">
        <v>2643</v>
      </c>
      <c r="E174" s="382" t="s">
        <v>467</v>
      </c>
      <c r="F174" s="385">
        <v>16.309999999999999</v>
      </c>
      <c r="G174" s="385">
        <v>778.96199999999999</v>
      </c>
      <c r="H174" s="385">
        <v>0</v>
      </c>
      <c r="I174" s="385">
        <v>779</v>
      </c>
      <c r="J174"/>
      <c r="K174"/>
    </row>
    <row r="175" spans="1:11" ht="15" x14ac:dyDescent="0.25">
      <c r="A175" s="382">
        <v>20010027</v>
      </c>
      <c r="B175" s="382" t="s">
        <v>38</v>
      </c>
      <c r="C175" s="382" t="s">
        <v>3754</v>
      </c>
      <c r="D175" s="382" t="s">
        <v>3771</v>
      </c>
      <c r="E175" s="382" t="s">
        <v>467</v>
      </c>
      <c r="F175" s="385">
        <v>70.06</v>
      </c>
      <c r="G175" s="385">
        <v>2620.2950000000005</v>
      </c>
      <c r="H175" s="385">
        <v>0</v>
      </c>
      <c r="I175" s="385">
        <v>2620</v>
      </c>
      <c r="J175"/>
      <c r="K175"/>
    </row>
    <row r="176" spans="1:11" ht="15" x14ac:dyDescent="0.25">
      <c r="A176" s="382">
        <v>20010027</v>
      </c>
      <c r="B176" s="382" t="s">
        <v>39</v>
      </c>
      <c r="C176" s="382" t="s">
        <v>4012</v>
      </c>
      <c r="D176" s="382" t="s">
        <v>4059</v>
      </c>
      <c r="E176" s="382" t="s">
        <v>275</v>
      </c>
      <c r="F176" s="385">
        <v>66.13</v>
      </c>
      <c r="G176" s="385">
        <v>2623.3764999999999</v>
      </c>
      <c r="H176" s="385">
        <v>0</v>
      </c>
      <c r="I176" s="385">
        <v>2623</v>
      </c>
      <c r="J176"/>
      <c r="K176"/>
    </row>
    <row r="177" spans="1:11" ht="15" x14ac:dyDescent="0.25">
      <c r="A177" s="382">
        <v>20010027</v>
      </c>
      <c r="B177" s="382" t="s">
        <v>7</v>
      </c>
      <c r="C177" s="382" t="s">
        <v>4543</v>
      </c>
      <c r="D177" s="382" t="s">
        <v>4567</v>
      </c>
      <c r="E177" s="382" t="s">
        <v>275</v>
      </c>
      <c r="F177" s="385">
        <v>12.729999999999999</v>
      </c>
      <c r="G177" s="385">
        <v>632.32240000000002</v>
      </c>
      <c r="H177" s="385">
        <v>0</v>
      </c>
      <c r="I177" s="385">
        <v>632</v>
      </c>
      <c r="J177"/>
      <c r="K177"/>
    </row>
    <row r="178" spans="1:11" ht="15" x14ac:dyDescent="0.25">
      <c r="A178" s="382">
        <v>20010027</v>
      </c>
      <c r="B178" s="382" t="s">
        <v>10</v>
      </c>
      <c r="C178" s="382" t="s">
        <v>6618</v>
      </c>
      <c r="D178" s="382" t="s">
        <v>6650</v>
      </c>
      <c r="E178" s="382" t="s">
        <v>456</v>
      </c>
      <c r="F178" s="385">
        <v>6.8800000000000008</v>
      </c>
      <c r="G178" s="385">
        <v>275.05509999999998</v>
      </c>
      <c r="H178" s="385">
        <v>0</v>
      </c>
      <c r="I178" s="385">
        <v>275</v>
      </c>
      <c r="J178"/>
      <c r="K178"/>
    </row>
    <row r="179" spans="1:11" ht="15" x14ac:dyDescent="0.25">
      <c r="A179" s="382">
        <v>20010027</v>
      </c>
      <c r="B179" s="382" t="s">
        <v>34</v>
      </c>
      <c r="C179" s="382" t="s">
        <v>8207</v>
      </c>
      <c r="D179" s="382" t="s">
        <v>8235</v>
      </c>
      <c r="E179" s="382" t="s">
        <v>467</v>
      </c>
      <c r="F179" s="385">
        <v>46.01</v>
      </c>
      <c r="G179" s="385">
        <v>1920.5054</v>
      </c>
      <c r="H179" s="385">
        <v>0</v>
      </c>
      <c r="I179" s="385">
        <v>1921</v>
      </c>
      <c r="J179"/>
      <c r="K179"/>
    </row>
    <row r="180" spans="1:11" ht="15" x14ac:dyDescent="0.25">
      <c r="A180" s="382">
        <v>20010027</v>
      </c>
      <c r="B180" s="382" t="s">
        <v>423</v>
      </c>
      <c r="C180" s="382" t="s">
        <v>8379</v>
      </c>
      <c r="D180" s="382" t="s">
        <v>8407</v>
      </c>
      <c r="E180" s="382" t="s">
        <v>467</v>
      </c>
      <c r="F180" s="385">
        <v>64.48</v>
      </c>
      <c r="G180" s="385">
        <v>2672.3940999999995</v>
      </c>
      <c r="H180" s="385">
        <v>0</v>
      </c>
      <c r="I180" s="385">
        <v>2672</v>
      </c>
      <c r="J180"/>
      <c r="K180"/>
    </row>
    <row r="181" spans="1:11" ht="15" x14ac:dyDescent="0.25">
      <c r="A181" s="382">
        <v>20010027</v>
      </c>
      <c r="B181" s="382" t="s">
        <v>2594</v>
      </c>
      <c r="C181" s="382" t="s">
        <v>10536</v>
      </c>
      <c r="D181" s="382" t="s">
        <v>10565</v>
      </c>
      <c r="E181" s="382" t="s">
        <v>467</v>
      </c>
      <c r="F181" s="385">
        <v>20.439999999999998</v>
      </c>
      <c r="G181" s="385">
        <v>991.31049999999993</v>
      </c>
      <c r="H181" s="385">
        <v>0</v>
      </c>
      <c r="I181" s="385">
        <v>991</v>
      </c>
      <c r="J181"/>
      <c r="K181"/>
    </row>
    <row r="182" spans="1:11" ht="15" x14ac:dyDescent="0.25">
      <c r="A182" s="382">
        <v>20010027</v>
      </c>
      <c r="B182" s="382" t="s">
        <v>3653</v>
      </c>
      <c r="C182" s="382">
        <v>0</v>
      </c>
      <c r="D182" s="382">
        <v>0</v>
      </c>
      <c r="E182" s="382">
        <v>0</v>
      </c>
      <c r="F182" s="385">
        <v>4.09</v>
      </c>
      <c r="G182" s="385">
        <v>176.12750000000003</v>
      </c>
      <c r="H182" s="385">
        <v>0</v>
      </c>
      <c r="I182" s="385">
        <v>176</v>
      </c>
      <c r="J182"/>
      <c r="K182"/>
    </row>
    <row r="183" spans="1:11" ht="15" x14ac:dyDescent="0.25">
      <c r="A183" s="382">
        <v>20010027</v>
      </c>
      <c r="B183" s="382" t="s">
        <v>8327</v>
      </c>
      <c r="C183" s="382" t="s">
        <v>14605</v>
      </c>
      <c r="D183" s="382" t="s">
        <v>14628</v>
      </c>
      <c r="E183" s="382" t="s">
        <v>268</v>
      </c>
      <c r="F183" s="385">
        <v>33.119999999999997</v>
      </c>
      <c r="G183" s="385">
        <v>1471.3589000000002</v>
      </c>
      <c r="H183" s="385">
        <v>0</v>
      </c>
      <c r="I183" s="385">
        <v>1471</v>
      </c>
      <c r="J183"/>
      <c r="K183"/>
    </row>
    <row r="184" spans="1:11" ht="15" x14ac:dyDescent="0.25">
      <c r="A184" s="382" t="s">
        <v>16429</v>
      </c>
      <c r="B184" s="382"/>
      <c r="C184" s="382"/>
      <c r="D184" s="382"/>
      <c r="E184" s="382"/>
      <c r="F184" s="385">
        <v>341.78999999999996</v>
      </c>
      <c r="G184" s="385">
        <v>14228.8514</v>
      </c>
      <c r="H184" s="385">
        <v>0</v>
      </c>
      <c r="I184" s="385">
        <v>14227</v>
      </c>
      <c r="J184"/>
      <c r="K184"/>
    </row>
    <row r="185" spans="1:11" ht="15" x14ac:dyDescent="0.25">
      <c r="A185" s="382">
        <v>20010033</v>
      </c>
      <c r="B185" s="382" t="s">
        <v>17</v>
      </c>
      <c r="C185" s="382" t="s">
        <v>8370</v>
      </c>
      <c r="D185" s="382" t="s">
        <v>8371</v>
      </c>
      <c r="E185" s="382" t="s">
        <v>273</v>
      </c>
      <c r="F185" s="385">
        <v>296.20000000000005</v>
      </c>
      <c r="G185" s="385">
        <v>12886.198199999999</v>
      </c>
      <c r="H185" s="385">
        <v>500.23999999999978</v>
      </c>
      <c r="I185" s="385">
        <v>12386</v>
      </c>
      <c r="J185"/>
      <c r="K185"/>
    </row>
    <row r="186" spans="1:11" ht="15" x14ac:dyDescent="0.25">
      <c r="A186" s="382">
        <v>20010033</v>
      </c>
      <c r="B186" s="382" t="s">
        <v>24</v>
      </c>
      <c r="C186" s="382" t="s">
        <v>13847</v>
      </c>
      <c r="D186" s="382" t="s">
        <v>13859</v>
      </c>
      <c r="E186" s="382" t="s">
        <v>275</v>
      </c>
      <c r="F186" s="385">
        <v>26.66</v>
      </c>
      <c r="G186" s="385">
        <v>1417.5492999999999</v>
      </c>
      <c r="H186" s="385">
        <v>0</v>
      </c>
      <c r="I186" s="385">
        <v>1418</v>
      </c>
      <c r="J186"/>
      <c r="K186"/>
    </row>
    <row r="187" spans="1:11" ht="15" x14ac:dyDescent="0.25">
      <c r="A187" s="382" t="s">
        <v>16430</v>
      </c>
      <c r="B187" s="382"/>
      <c r="C187" s="382"/>
      <c r="D187" s="382"/>
      <c r="E187" s="382"/>
      <c r="F187" s="385">
        <v>322.86000000000007</v>
      </c>
      <c r="G187" s="385">
        <v>14303.747499999999</v>
      </c>
      <c r="H187" s="385">
        <v>500.23999999999978</v>
      </c>
      <c r="I187" s="385">
        <v>13804</v>
      </c>
      <c r="J187"/>
      <c r="K187"/>
    </row>
    <row r="188" spans="1:11" ht="15" x14ac:dyDescent="0.25">
      <c r="A188" s="382">
        <v>20010036</v>
      </c>
      <c r="B188" s="382" t="s">
        <v>17</v>
      </c>
      <c r="C188" s="382" t="s">
        <v>3379</v>
      </c>
      <c r="D188" s="382" t="s">
        <v>3535</v>
      </c>
      <c r="E188" s="382" t="s">
        <v>467</v>
      </c>
      <c r="F188" s="385">
        <v>42.25</v>
      </c>
      <c r="G188" s="385">
        <v>1901.25</v>
      </c>
      <c r="H188" s="385">
        <v>28.280000000000655</v>
      </c>
      <c r="I188" s="385">
        <v>1873</v>
      </c>
      <c r="J188"/>
      <c r="K188"/>
    </row>
    <row r="189" spans="1:11" ht="15" x14ac:dyDescent="0.25">
      <c r="A189" s="382">
        <v>20010036</v>
      </c>
      <c r="B189" s="382" t="s">
        <v>22</v>
      </c>
      <c r="C189" s="382" t="s">
        <v>11655</v>
      </c>
      <c r="D189" s="382" t="s">
        <v>11680</v>
      </c>
      <c r="E189" s="382" t="s">
        <v>456</v>
      </c>
      <c r="F189" s="385">
        <v>75.33</v>
      </c>
      <c r="G189" s="385">
        <v>3158.8346000000001</v>
      </c>
      <c r="H189" s="385">
        <v>0</v>
      </c>
      <c r="I189" s="385">
        <v>3159</v>
      </c>
      <c r="J189"/>
      <c r="K189"/>
    </row>
    <row r="190" spans="1:11" ht="15" x14ac:dyDescent="0.25">
      <c r="A190" s="382">
        <v>20010036</v>
      </c>
      <c r="B190" s="382" t="s">
        <v>40</v>
      </c>
      <c r="C190" s="382" t="s">
        <v>8624</v>
      </c>
      <c r="D190" s="382" t="s">
        <v>12774</v>
      </c>
      <c r="E190" s="382" t="s">
        <v>456</v>
      </c>
      <c r="F190" s="385">
        <v>7.9399999999999995</v>
      </c>
      <c r="G190" s="385">
        <v>352.71820000000002</v>
      </c>
      <c r="H190" s="385">
        <v>0</v>
      </c>
      <c r="I190" s="385">
        <v>353</v>
      </c>
      <c r="J190"/>
      <c r="K190"/>
    </row>
    <row r="191" spans="1:11" ht="15" x14ac:dyDescent="0.25">
      <c r="A191" s="382" t="s">
        <v>16431</v>
      </c>
      <c r="B191" s="382"/>
      <c r="C191" s="382"/>
      <c r="D191" s="382"/>
      <c r="E191" s="382"/>
      <c r="F191" s="385">
        <v>125.52</v>
      </c>
      <c r="G191" s="385">
        <v>5412.8028000000004</v>
      </c>
      <c r="H191" s="385">
        <v>28.280000000000655</v>
      </c>
      <c r="I191" s="385">
        <v>5385</v>
      </c>
      <c r="J191"/>
      <c r="K191"/>
    </row>
    <row r="192" spans="1:11" ht="15" x14ac:dyDescent="0.25">
      <c r="A192" s="382">
        <v>20010038</v>
      </c>
      <c r="B192" s="382" t="s">
        <v>17</v>
      </c>
      <c r="C192" s="382" t="s">
        <v>3288</v>
      </c>
      <c r="D192" s="382" t="s">
        <v>3318</v>
      </c>
      <c r="E192" s="382" t="s">
        <v>273</v>
      </c>
      <c r="F192" s="385">
        <v>177.59</v>
      </c>
      <c r="G192" s="385">
        <v>6917.5609000000004</v>
      </c>
      <c r="H192" s="385">
        <v>399</v>
      </c>
      <c r="I192" s="385">
        <v>6519</v>
      </c>
      <c r="J192"/>
      <c r="K192"/>
    </row>
    <row r="193" spans="1:11" ht="15" x14ac:dyDescent="0.25">
      <c r="A193" s="382" t="s">
        <v>16432</v>
      </c>
      <c r="B193" s="382"/>
      <c r="C193" s="382"/>
      <c r="D193" s="382"/>
      <c r="E193" s="382"/>
      <c r="F193" s="385">
        <v>177.59</v>
      </c>
      <c r="G193" s="385">
        <v>6917.5609000000004</v>
      </c>
      <c r="H193" s="385">
        <v>399</v>
      </c>
      <c r="I193" s="385">
        <v>6519</v>
      </c>
      <c r="J193"/>
      <c r="K193"/>
    </row>
    <row r="194" spans="1:11" ht="15" x14ac:dyDescent="0.25">
      <c r="A194" s="382">
        <v>20010040</v>
      </c>
      <c r="B194" s="382" t="s">
        <v>17</v>
      </c>
      <c r="C194" s="382" t="s">
        <v>4527</v>
      </c>
      <c r="D194" s="382" t="s">
        <v>4528</v>
      </c>
      <c r="E194" s="382" t="s">
        <v>429</v>
      </c>
      <c r="F194" s="385">
        <v>139.79999999999998</v>
      </c>
      <c r="G194" s="385">
        <v>5432.5322999999999</v>
      </c>
      <c r="H194" s="385">
        <v>637.43000000000029</v>
      </c>
      <c r="I194" s="385">
        <v>4795</v>
      </c>
      <c r="J194"/>
      <c r="K194"/>
    </row>
    <row r="195" spans="1:11" ht="15" x14ac:dyDescent="0.25">
      <c r="A195" s="382">
        <v>20010040</v>
      </c>
      <c r="B195" s="382" t="s">
        <v>0</v>
      </c>
      <c r="C195" s="382" t="s">
        <v>3375</v>
      </c>
      <c r="D195" s="382" t="s">
        <v>4288</v>
      </c>
      <c r="E195" s="382" t="s">
        <v>275</v>
      </c>
      <c r="F195" s="385">
        <v>290.97999999999996</v>
      </c>
      <c r="G195" s="385">
        <v>11381.088899999999</v>
      </c>
      <c r="H195" s="385">
        <v>0</v>
      </c>
      <c r="I195" s="385">
        <v>11381</v>
      </c>
      <c r="J195"/>
      <c r="K195"/>
    </row>
    <row r="196" spans="1:11" ht="15" x14ac:dyDescent="0.25">
      <c r="A196" s="382">
        <v>20010040</v>
      </c>
      <c r="B196" s="382" t="s">
        <v>1</v>
      </c>
      <c r="C196" s="382" t="s">
        <v>4259</v>
      </c>
      <c r="D196" s="382" t="s">
        <v>5832</v>
      </c>
      <c r="E196" s="382" t="s">
        <v>429</v>
      </c>
      <c r="F196" s="385">
        <v>97.15</v>
      </c>
      <c r="G196" s="385">
        <v>3854.9605999999994</v>
      </c>
      <c r="H196" s="385">
        <v>0</v>
      </c>
      <c r="I196" s="385">
        <v>3855</v>
      </c>
      <c r="J196"/>
      <c r="K196"/>
    </row>
    <row r="197" spans="1:11" ht="15" x14ac:dyDescent="0.25">
      <c r="A197" s="382">
        <v>20010040</v>
      </c>
      <c r="B197" s="382" t="s">
        <v>20</v>
      </c>
      <c r="C197" s="382" t="s">
        <v>133</v>
      </c>
      <c r="D197" s="382" t="s">
        <v>5831</v>
      </c>
      <c r="E197" s="382" t="s">
        <v>451</v>
      </c>
      <c r="F197" s="385">
        <v>63.25</v>
      </c>
      <c r="G197" s="385">
        <v>2792.1314000000002</v>
      </c>
      <c r="H197" s="385">
        <v>0</v>
      </c>
      <c r="I197" s="385">
        <v>2792</v>
      </c>
      <c r="J197"/>
      <c r="K197"/>
    </row>
    <row r="198" spans="1:11" ht="15" x14ac:dyDescent="0.25">
      <c r="A198" s="382">
        <v>20010040</v>
      </c>
      <c r="B198" s="382" t="s">
        <v>24</v>
      </c>
      <c r="C198" s="382" t="s">
        <v>9691</v>
      </c>
      <c r="D198" s="382" t="s">
        <v>9730</v>
      </c>
      <c r="E198" s="382" t="s">
        <v>460</v>
      </c>
      <c r="F198" s="385">
        <v>32.150000000000006</v>
      </c>
      <c r="G198" s="385">
        <v>1127.1823999999999</v>
      </c>
      <c r="H198" s="385">
        <v>0</v>
      </c>
      <c r="I198" s="385">
        <v>1127</v>
      </c>
      <c r="J198"/>
      <c r="K198"/>
    </row>
    <row r="199" spans="1:11" ht="15" x14ac:dyDescent="0.25">
      <c r="A199" s="382">
        <v>20010040</v>
      </c>
      <c r="B199" s="382" t="s">
        <v>27</v>
      </c>
      <c r="C199" s="382" t="s">
        <v>12917</v>
      </c>
      <c r="D199" s="382" t="s">
        <v>12936</v>
      </c>
      <c r="E199" s="382" t="s">
        <v>275</v>
      </c>
      <c r="F199" s="385">
        <v>34.26</v>
      </c>
      <c r="G199" s="385">
        <v>1199.7451999999998</v>
      </c>
      <c r="H199" s="385">
        <v>0</v>
      </c>
      <c r="I199" s="385">
        <v>1200</v>
      </c>
      <c r="J199"/>
      <c r="K199"/>
    </row>
    <row r="200" spans="1:11" ht="15" x14ac:dyDescent="0.25">
      <c r="A200" s="382">
        <v>20010040</v>
      </c>
      <c r="B200" s="382" t="s">
        <v>2</v>
      </c>
      <c r="C200" s="382" t="s">
        <v>12392</v>
      </c>
      <c r="D200" s="382" t="s">
        <v>13317</v>
      </c>
      <c r="E200" s="382" t="s">
        <v>451</v>
      </c>
      <c r="F200" s="385">
        <v>17.130000000000003</v>
      </c>
      <c r="G200" s="385">
        <v>1002.7219000000001</v>
      </c>
      <c r="H200" s="385">
        <v>0</v>
      </c>
      <c r="I200" s="385">
        <v>1003</v>
      </c>
      <c r="J200"/>
      <c r="K200"/>
    </row>
    <row r="201" spans="1:11" ht="15" x14ac:dyDescent="0.25">
      <c r="A201" s="382">
        <v>20010040</v>
      </c>
      <c r="B201" s="382" t="s">
        <v>3</v>
      </c>
      <c r="C201" s="382" t="s">
        <v>13792</v>
      </c>
      <c r="D201" s="382" t="s">
        <v>13805</v>
      </c>
      <c r="E201" s="382" t="s">
        <v>429</v>
      </c>
      <c r="F201" s="385">
        <v>37.36</v>
      </c>
      <c r="G201" s="385">
        <v>1422.731</v>
      </c>
      <c r="H201" s="385">
        <v>0</v>
      </c>
      <c r="I201" s="385">
        <v>1423</v>
      </c>
      <c r="J201"/>
      <c r="K201"/>
    </row>
    <row r="202" spans="1:11" ht="15" x14ac:dyDescent="0.25">
      <c r="A202" s="382" t="s">
        <v>16433</v>
      </c>
      <c r="B202" s="382"/>
      <c r="C202" s="382"/>
      <c r="D202" s="382"/>
      <c r="E202" s="382"/>
      <c r="F202" s="385">
        <v>712.07999999999993</v>
      </c>
      <c r="G202" s="385">
        <v>28213.093700000001</v>
      </c>
      <c r="H202" s="385">
        <v>637.43000000000029</v>
      </c>
      <c r="I202" s="385">
        <v>27576</v>
      </c>
      <c r="J202"/>
      <c r="K202"/>
    </row>
    <row r="203" spans="1:11" ht="15" x14ac:dyDescent="0.25">
      <c r="A203" s="382">
        <v>20010041</v>
      </c>
      <c r="B203" s="382" t="s">
        <v>20</v>
      </c>
      <c r="C203" s="382" t="s">
        <v>4667</v>
      </c>
      <c r="D203" s="382" t="s">
        <v>4729</v>
      </c>
      <c r="E203" s="382" t="s">
        <v>275</v>
      </c>
      <c r="F203" s="385">
        <v>29.900000000000002</v>
      </c>
      <c r="G203" s="385">
        <v>1310.4512</v>
      </c>
      <c r="H203" s="385">
        <v>0</v>
      </c>
      <c r="I203" s="385">
        <v>1310</v>
      </c>
      <c r="J203"/>
      <c r="K203"/>
    </row>
    <row r="204" spans="1:11" ht="15" x14ac:dyDescent="0.25">
      <c r="A204" s="382">
        <v>20010041</v>
      </c>
      <c r="B204" s="382" t="s">
        <v>762</v>
      </c>
      <c r="C204" s="382" t="s">
        <v>8225</v>
      </c>
      <c r="D204" s="382" t="s">
        <v>11253</v>
      </c>
      <c r="E204" s="382" t="s">
        <v>11274</v>
      </c>
      <c r="F204" s="385">
        <v>34.46</v>
      </c>
      <c r="G204" s="385">
        <v>1418.6308000000001</v>
      </c>
      <c r="H204" s="385">
        <v>0</v>
      </c>
      <c r="I204" s="385">
        <v>1419</v>
      </c>
      <c r="J204"/>
      <c r="K204"/>
    </row>
    <row r="205" spans="1:11" ht="15" x14ac:dyDescent="0.25">
      <c r="A205" s="382">
        <v>20010041</v>
      </c>
      <c r="B205" s="382" t="s">
        <v>763</v>
      </c>
      <c r="C205" s="382" t="s">
        <v>12729</v>
      </c>
      <c r="D205" s="382" t="s">
        <v>12776</v>
      </c>
      <c r="E205" s="382" t="s">
        <v>460</v>
      </c>
      <c r="F205" s="385">
        <v>45</v>
      </c>
      <c r="G205" s="385">
        <v>1963.4229999999998</v>
      </c>
      <c r="H205" s="385">
        <v>0</v>
      </c>
      <c r="I205" s="385">
        <v>1963</v>
      </c>
      <c r="J205"/>
      <c r="K205"/>
    </row>
    <row r="206" spans="1:11" ht="15" x14ac:dyDescent="0.25">
      <c r="A206" s="382">
        <v>20010041</v>
      </c>
      <c r="B206" s="382" t="s">
        <v>1237</v>
      </c>
      <c r="C206" s="382" t="s">
        <v>13598</v>
      </c>
      <c r="D206" s="382" t="s">
        <v>13622</v>
      </c>
      <c r="E206" s="382" t="s">
        <v>275</v>
      </c>
      <c r="F206" s="385">
        <v>13.000000000000002</v>
      </c>
      <c r="G206" s="385">
        <v>614.82380000000001</v>
      </c>
      <c r="H206" s="385">
        <v>0</v>
      </c>
      <c r="I206" s="385">
        <v>615</v>
      </c>
      <c r="J206"/>
      <c r="K206"/>
    </row>
    <row r="207" spans="1:11" ht="15" x14ac:dyDescent="0.25">
      <c r="A207" s="382">
        <v>20010041</v>
      </c>
      <c r="B207" s="382" t="s">
        <v>1247</v>
      </c>
      <c r="C207" s="382" t="s">
        <v>13709</v>
      </c>
      <c r="D207" s="382" t="s">
        <v>13730</v>
      </c>
      <c r="E207" s="382" t="s">
        <v>275</v>
      </c>
      <c r="F207" s="385">
        <v>22.84</v>
      </c>
      <c r="G207" s="385">
        <v>984.44100000000014</v>
      </c>
      <c r="H207" s="385">
        <v>0</v>
      </c>
      <c r="I207" s="385">
        <v>984</v>
      </c>
      <c r="J207"/>
      <c r="K207"/>
    </row>
    <row r="208" spans="1:11" ht="15" x14ac:dyDescent="0.25">
      <c r="A208" s="382">
        <v>20010041</v>
      </c>
      <c r="B208" s="382" t="s">
        <v>1491</v>
      </c>
      <c r="C208" s="382" t="s">
        <v>15299</v>
      </c>
      <c r="D208" s="382" t="s">
        <v>15337</v>
      </c>
      <c r="E208" s="382" t="s">
        <v>275</v>
      </c>
      <c r="F208" s="385">
        <v>23.080000000000002</v>
      </c>
      <c r="G208" s="385">
        <v>1029.6541999999999</v>
      </c>
      <c r="H208" s="385">
        <v>0</v>
      </c>
      <c r="I208" s="385">
        <v>1030</v>
      </c>
      <c r="J208"/>
      <c r="K208"/>
    </row>
    <row r="209" spans="1:11" ht="15" x14ac:dyDescent="0.25">
      <c r="A209" s="382">
        <v>20010041</v>
      </c>
      <c r="B209" s="382" t="s">
        <v>1750</v>
      </c>
      <c r="C209" s="382" t="s">
        <v>15485</v>
      </c>
      <c r="D209" s="382" t="s">
        <v>15532</v>
      </c>
      <c r="E209" s="382" t="s">
        <v>275</v>
      </c>
      <c r="F209" s="385">
        <v>41.940000000000005</v>
      </c>
      <c r="G209" s="385">
        <v>1650.3354000000002</v>
      </c>
      <c r="H209" s="385">
        <v>0</v>
      </c>
      <c r="I209" s="385">
        <v>1650</v>
      </c>
      <c r="J209"/>
      <c r="K209"/>
    </row>
    <row r="210" spans="1:11" ht="15" x14ac:dyDescent="0.25">
      <c r="A210" s="382">
        <v>20010041</v>
      </c>
      <c r="B210" s="382" t="s">
        <v>2067</v>
      </c>
      <c r="C210" s="382" t="s">
        <v>15763</v>
      </c>
      <c r="D210" s="382" t="s">
        <v>15779</v>
      </c>
      <c r="E210" s="382" t="s">
        <v>467</v>
      </c>
      <c r="F210" s="385">
        <v>48</v>
      </c>
      <c r="G210" s="385">
        <v>1826.3585999999998</v>
      </c>
      <c r="H210" s="385">
        <v>0</v>
      </c>
      <c r="I210" s="385">
        <v>1826</v>
      </c>
      <c r="J210"/>
      <c r="K210"/>
    </row>
    <row r="211" spans="1:11" ht="15" x14ac:dyDescent="0.25">
      <c r="A211" s="382">
        <v>20010041</v>
      </c>
      <c r="B211" s="382" t="s">
        <v>427</v>
      </c>
      <c r="C211" s="382" t="s">
        <v>10816</v>
      </c>
      <c r="D211" s="382" t="s">
        <v>10840</v>
      </c>
      <c r="E211" s="382" t="s">
        <v>467</v>
      </c>
      <c r="F211" s="385">
        <v>54.18</v>
      </c>
      <c r="G211" s="385">
        <v>2810.3889999999997</v>
      </c>
      <c r="H211" s="385">
        <v>0</v>
      </c>
      <c r="I211" s="385">
        <v>2810</v>
      </c>
      <c r="J211"/>
      <c r="K211"/>
    </row>
    <row r="212" spans="1:11" ht="15" x14ac:dyDescent="0.25">
      <c r="A212" s="382" t="s">
        <v>16434</v>
      </c>
      <c r="B212" s="382"/>
      <c r="C212" s="382"/>
      <c r="D212" s="382"/>
      <c r="E212" s="382"/>
      <c r="F212" s="385">
        <v>312.40000000000003</v>
      </c>
      <c r="G212" s="385">
        <v>13608.507</v>
      </c>
      <c r="H212" s="385">
        <v>0</v>
      </c>
      <c r="I212" s="385">
        <v>13607</v>
      </c>
      <c r="J212"/>
      <c r="K212"/>
    </row>
    <row r="213" spans="1:11" ht="15" x14ac:dyDescent="0.25">
      <c r="A213" s="382">
        <v>20010042</v>
      </c>
      <c r="B213" s="382" t="s">
        <v>1</v>
      </c>
      <c r="C213" s="382" t="s">
        <v>5437</v>
      </c>
      <c r="D213" s="382" t="s">
        <v>5516</v>
      </c>
      <c r="E213" s="382" t="s">
        <v>271</v>
      </c>
      <c r="F213" s="385">
        <v>10.36</v>
      </c>
      <c r="G213" s="385">
        <v>401.04370000000006</v>
      </c>
      <c r="H213" s="385">
        <v>0</v>
      </c>
      <c r="I213" s="385">
        <v>401</v>
      </c>
      <c r="J213"/>
      <c r="K213"/>
    </row>
    <row r="214" spans="1:11" ht="15" x14ac:dyDescent="0.25">
      <c r="A214" s="382">
        <v>20010042</v>
      </c>
      <c r="B214" s="382" t="s">
        <v>18</v>
      </c>
      <c r="C214" s="382" t="s">
        <v>4937</v>
      </c>
      <c r="D214" s="382" t="s">
        <v>4988</v>
      </c>
      <c r="E214" s="382" t="s">
        <v>271</v>
      </c>
      <c r="F214" s="385">
        <v>35.320000000000007</v>
      </c>
      <c r="G214" s="385">
        <v>2320.7217000000001</v>
      </c>
      <c r="H214" s="385">
        <v>0</v>
      </c>
      <c r="I214" s="385">
        <v>2321</v>
      </c>
      <c r="J214"/>
      <c r="K214"/>
    </row>
    <row r="215" spans="1:11" ht="15" x14ac:dyDescent="0.25">
      <c r="A215" s="382">
        <v>20010042</v>
      </c>
      <c r="B215" s="382" t="s">
        <v>41</v>
      </c>
      <c r="C215" s="382" t="s">
        <v>4939</v>
      </c>
      <c r="D215" s="382" t="s">
        <v>4990</v>
      </c>
      <c r="E215" s="382" t="s">
        <v>4991</v>
      </c>
      <c r="F215" s="385">
        <v>5.36</v>
      </c>
      <c r="G215" s="385">
        <v>252.27900000000002</v>
      </c>
      <c r="H215" s="385">
        <v>0</v>
      </c>
      <c r="I215" s="385">
        <v>252</v>
      </c>
      <c r="J215"/>
      <c r="K215"/>
    </row>
    <row r="216" spans="1:11" ht="15" x14ac:dyDescent="0.25">
      <c r="A216" s="382">
        <v>20010042</v>
      </c>
      <c r="B216" s="382" t="s">
        <v>36</v>
      </c>
      <c r="C216" s="382" t="s">
        <v>739</v>
      </c>
      <c r="D216" s="382" t="s">
        <v>5813</v>
      </c>
      <c r="E216" s="382" t="s">
        <v>272</v>
      </c>
      <c r="F216" s="385">
        <v>52.279999999999987</v>
      </c>
      <c r="G216" s="385">
        <v>2111.9043999999999</v>
      </c>
      <c r="H216" s="385">
        <v>0</v>
      </c>
      <c r="I216" s="385">
        <v>2112</v>
      </c>
      <c r="J216"/>
      <c r="K216"/>
    </row>
    <row r="217" spans="1:11" ht="15" x14ac:dyDescent="0.25">
      <c r="A217" s="382">
        <v>20010042</v>
      </c>
      <c r="B217" s="382" t="s">
        <v>22</v>
      </c>
      <c r="C217" s="382" t="s">
        <v>2069</v>
      </c>
      <c r="D217" s="382" t="s">
        <v>4993</v>
      </c>
      <c r="E217" s="382" t="s">
        <v>4991</v>
      </c>
      <c r="F217" s="385">
        <v>24.659999999999997</v>
      </c>
      <c r="G217" s="385">
        <v>930.21470000000011</v>
      </c>
      <c r="H217" s="385">
        <v>0</v>
      </c>
      <c r="I217" s="385">
        <v>930</v>
      </c>
      <c r="J217"/>
      <c r="K217"/>
    </row>
    <row r="218" spans="1:11" ht="15" x14ac:dyDescent="0.25">
      <c r="A218" s="382">
        <v>20010042</v>
      </c>
      <c r="B218" s="382" t="s">
        <v>23</v>
      </c>
      <c r="C218" s="382" t="s">
        <v>4942</v>
      </c>
      <c r="D218" s="382" t="s">
        <v>4995</v>
      </c>
      <c r="E218" s="382" t="s">
        <v>4991</v>
      </c>
      <c r="F218" s="385">
        <v>14.160000000000002</v>
      </c>
      <c r="G218" s="385">
        <v>596.64050000000009</v>
      </c>
      <c r="H218" s="385">
        <v>0</v>
      </c>
      <c r="I218" s="385">
        <v>597</v>
      </c>
      <c r="J218"/>
      <c r="K218"/>
    </row>
    <row r="219" spans="1:11" ht="15" x14ac:dyDescent="0.25">
      <c r="A219" s="382">
        <v>20010042</v>
      </c>
      <c r="B219" s="382" t="s">
        <v>24</v>
      </c>
      <c r="C219" s="382" t="s">
        <v>2435</v>
      </c>
      <c r="D219" s="382" t="s">
        <v>4996</v>
      </c>
      <c r="E219" s="382" t="s">
        <v>4991</v>
      </c>
      <c r="F219" s="385">
        <v>23.560000000000002</v>
      </c>
      <c r="G219" s="385">
        <v>887.40750000000003</v>
      </c>
      <c r="H219" s="385">
        <v>0</v>
      </c>
      <c r="I219" s="385">
        <v>887</v>
      </c>
      <c r="J219"/>
      <c r="K219"/>
    </row>
    <row r="220" spans="1:11" ht="15" x14ac:dyDescent="0.25">
      <c r="A220" s="382">
        <v>20010042</v>
      </c>
      <c r="B220" s="382" t="s">
        <v>25</v>
      </c>
      <c r="C220" s="382" t="s">
        <v>4944</v>
      </c>
      <c r="D220" s="382" t="s">
        <v>4997</v>
      </c>
      <c r="E220" s="382" t="s">
        <v>273</v>
      </c>
      <c r="F220" s="385">
        <v>46.17</v>
      </c>
      <c r="G220" s="385">
        <v>1834.2927</v>
      </c>
      <c r="H220" s="385">
        <v>0</v>
      </c>
      <c r="I220" s="385">
        <v>1834</v>
      </c>
      <c r="J220"/>
      <c r="K220"/>
    </row>
    <row r="221" spans="1:11" ht="15" x14ac:dyDescent="0.25">
      <c r="A221" s="382">
        <v>20010042</v>
      </c>
      <c r="B221" s="382" t="s">
        <v>27</v>
      </c>
      <c r="C221" s="382" t="s">
        <v>5214</v>
      </c>
      <c r="D221" s="382" t="s">
        <v>5518</v>
      </c>
      <c r="E221" s="382" t="s">
        <v>5519</v>
      </c>
      <c r="F221" s="385">
        <v>9.65</v>
      </c>
      <c r="G221" s="385">
        <v>457.81560000000002</v>
      </c>
      <c r="H221" s="385">
        <v>0</v>
      </c>
      <c r="I221" s="385">
        <v>458</v>
      </c>
      <c r="J221"/>
      <c r="K221"/>
    </row>
    <row r="222" spans="1:11" ht="15" x14ac:dyDescent="0.25">
      <c r="A222" s="382">
        <v>20010042</v>
      </c>
      <c r="B222" s="382" t="s">
        <v>3</v>
      </c>
      <c r="C222" s="382" t="s">
        <v>5396</v>
      </c>
      <c r="D222" s="382" t="s">
        <v>5466</v>
      </c>
      <c r="E222" s="382" t="s">
        <v>4704</v>
      </c>
      <c r="F222" s="385">
        <v>15.35</v>
      </c>
      <c r="G222" s="385">
        <v>680.95010000000002</v>
      </c>
      <c r="H222" s="385">
        <v>0</v>
      </c>
      <c r="I222" s="385">
        <v>681</v>
      </c>
      <c r="J222"/>
      <c r="K222"/>
    </row>
    <row r="223" spans="1:11" ht="15" x14ac:dyDescent="0.25">
      <c r="A223" s="382">
        <v>20010042</v>
      </c>
      <c r="B223" s="382" t="s">
        <v>28</v>
      </c>
      <c r="C223" s="382" t="s">
        <v>5992</v>
      </c>
      <c r="D223" s="382" t="s">
        <v>6012</v>
      </c>
      <c r="E223" s="382" t="s">
        <v>4991</v>
      </c>
      <c r="F223" s="385">
        <v>11.049999999999999</v>
      </c>
      <c r="G223" s="385">
        <v>478.39030000000002</v>
      </c>
      <c r="H223" s="385">
        <v>0</v>
      </c>
      <c r="I223" s="385">
        <v>478</v>
      </c>
      <c r="J223"/>
      <c r="K223"/>
    </row>
    <row r="224" spans="1:11" ht="15" x14ac:dyDescent="0.25">
      <c r="A224" s="382">
        <v>20010042</v>
      </c>
      <c r="B224" s="382" t="s">
        <v>39</v>
      </c>
      <c r="C224" s="382" t="s">
        <v>7302</v>
      </c>
      <c r="D224" s="382" t="s">
        <v>7332</v>
      </c>
      <c r="E224" s="382" t="s">
        <v>4704</v>
      </c>
      <c r="F224" s="385">
        <v>113.33000000000001</v>
      </c>
      <c r="G224" s="385">
        <v>4952.22</v>
      </c>
      <c r="H224" s="385">
        <v>0</v>
      </c>
      <c r="I224" s="385">
        <v>4952</v>
      </c>
      <c r="J224"/>
      <c r="K224"/>
    </row>
    <row r="225" spans="1:11" ht="15" x14ac:dyDescent="0.25">
      <c r="A225" s="382">
        <v>20010042</v>
      </c>
      <c r="B225" s="382" t="s">
        <v>6</v>
      </c>
      <c r="C225" s="382" t="s">
        <v>670</v>
      </c>
      <c r="D225" s="382" t="s">
        <v>7632</v>
      </c>
      <c r="E225" s="382" t="s">
        <v>4991</v>
      </c>
      <c r="F225" s="385">
        <v>32.97</v>
      </c>
      <c r="G225" s="385">
        <v>1779.1042000000002</v>
      </c>
      <c r="H225" s="385">
        <v>0</v>
      </c>
      <c r="I225" s="385">
        <v>1779</v>
      </c>
      <c r="J225"/>
      <c r="K225"/>
    </row>
    <row r="226" spans="1:11" ht="15" x14ac:dyDescent="0.25">
      <c r="A226" s="382">
        <v>20010042</v>
      </c>
      <c r="B226" s="382" t="s">
        <v>30</v>
      </c>
      <c r="C226" s="382" t="s">
        <v>5649</v>
      </c>
      <c r="D226" s="382" t="s">
        <v>3899</v>
      </c>
      <c r="E226" s="382" t="s">
        <v>271</v>
      </c>
      <c r="F226" s="385">
        <v>29.07</v>
      </c>
      <c r="G226" s="385">
        <v>1598.6505</v>
      </c>
      <c r="H226" s="385">
        <v>0</v>
      </c>
      <c r="I226" s="385">
        <v>1599</v>
      </c>
      <c r="J226"/>
      <c r="K226"/>
    </row>
    <row r="227" spans="1:11" ht="15" x14ac:dyDescent="0.25">
      <c r="A227" s="382">
        <v>20010042</v>
      </c>
      <c r="B227" s="382" t="s">
        <v>7</v>
      </c>
      <c r="C227" s="382" t="s">
        <v>8333</v>
      </c>
      <c r="D227" s="382" t="s">
        <v>8343</v>
      </c>
      <c r="E227" s="382" t="s">
        <v>271</v>
      </c>
      <c r="F227" s="385">
        <v>31.180000000000003</v>
      </c>
      <c r="G227" s="385">
        <v>1168.6092999999998</v>
      </c>
      <c r="H227" s="385">
        <v>0</v>
      </c>
      <c r="I227" s="385">
        <v>1169</v>
      </c>
      <c r="J227"/>
      <c r="K227"/>
    </row>
    <row r="228" spans="1:11" ht="15" x14ac:dyDescent="0.25">
      <c r="A228" s="382">
        <v>20010042</v>
      </c>
      <c r="B228" s="382" t="s">
        <v>422</v>
      </c>
      <c r="C228" s="382" t="s">
        <v>10093</v>
      </c>
      <c r="D228" s="382" t="s">
        <v>10133</v>
      </c>
      <c r="E228" s="382" t="s">
        <v>271</v>
      </c>
      <c r="F228" s="385">
        <v>19.919999999999998</v>
      </c>
      <c r="G228" s="385">
        <v>831.23030000000017</v>
      </c>
      <c r="H228" s="385">
        <v>0</v>
      </c>
      <c r="I228" s="385">
        <v>831</v>
      </c>
      <c r="J228"/>
      <c r="K228"/>
    </row>
    <row r="229" spans="1:11" ht="15" x14ac:dyDescent="0.25">
      <c r="A229" s="382">
        <v>20010042</v>
      </c>
      <c r="B229" s="382" t="s">
        <v>8</v>
      </c>
      <c r="C229" s="382" t="s">
        <v>10401</v>
      </c>
      <c r="D229" s="382" t="s">
        <v>10435</v>
      </c>
      <c r="E229" s="382" t="s">
        <v>271</v>
      </c>
      <c r="F229" s="385">
        <v>84.669999999999987</v>
      </c>
      <c r="G229" s="385">
        <v>3747.7502000000004</v>
      </c>
      <c r="H229" s="385">
        <v>0</v>
      </c>
      <c r="I229" s="385">
        <v>3748</v>
      </c>
      <c r="J229"/>
      <c r="K229"/>
    </row>
    <row r="230" spans="1:11" ht="15" x14ac:dyDescent="0.25">
      <c r="A230" s="382">
        <v>20010042</v>
      </c>
      <c r="B230" s="382" t="s">
        <v>33</v>
      </c>
      <c r="C230" s="382" t="s">
        <v>11466</v>
      </c>
      <c r="D230" s="382" t="s">
        <v>11511</v>
      </c>
      <c r="E230" s="382" t="s">
        <v>3834</v>
      </c>
      <c r="F230" s="385">
        <v>83.17</v>
      </c>
      <c r="G230" s="385">
        <v>3456.8982999999998</v>
      </c>
      <c r="H230" s="385">
        <v>0</v>
      </c>
      <c r="I230" s="385">
        <v>3457</v>
      </c>
      <c r="J230"/>
      <c r="K230"/>
    </row>
    <row r="231" spans="1:11" ht="15" x14ac:dyDescent="0.25">
      <c r="A231" s="382">
        <v>20010042</v>
      </c>
      <c r="B231" s="382" t="s">
        <v>9</v>
      </c>
      <c r="C231" s="382" t="s">
        <v>739</v>
      </c>
      <c r="D231" s="382" t="s">
        <v>11512</v>
      </c>
      <c r="E231" s="382" t="s">
        <v>3834</v>
      </c>
      <c r="F231" s="385">
        <v>27.299999999999997</v>
      </c>
      <c r="G231" s="385">
        <v>1070.4476</v>
      </c>
      <c r="H231" s="385">
        <v>0</v>
      </c>
      <c r="I231" s="385">
        <v>1070</v>
      </c>
      <c r="J231"/>
      <c r="K231"/>
    </row>
    <row r="232" spans="1:11" ht="15" x14ac:dyDescent="0.25">
      <c r="A232" s="382">
        <v>20010042</v>
      </c>
      <c r="B232" s="382" t="s">
        <v>10</v>
      </c>
      <c r="C232" s="382" t="s">
        <v>11769</v>
      </c>
      <c r="D232" s="382" t="s">
        <v>11806</v>
      </c>
      <c r="E232" s="382" t="s">
        <v>4704</v>
      </c>
      <c r="F232" s="385">
        <v>21.509999999999998</v>
      </c>
      <c r="G232" s="385">
        <v>1061.7482</v>
      </c>
      <c r="H232" s="385">
        <v>0</v>
      </c>
      <c r="I232" s="385">
        <v>1062</v>
      </c>
      <c r="J232"/>
      <c r="K232"/>
    </row>
    <row r="233" spans="1:11" ht="15" x14ac:dyDescent="0.25">
      <c r="A233" s="382">
        <v>20010042</v>
      </c>
      <c r="B233" s="382" t="s">
        <v>12</v>
      </c>
      <c r="C233" s="382" t="s">
        <v>12627</v>
      </c>
      <c r="D233" s="382" t="s">
        <v>12641</v>
      </c>
      <c r="E233" s="382" t="s">
        <v>4704</v>
      </c>
      <c r="F233" s="385">
        <v>28.509999999999998</v>
      </c>
      <c r="G233" s="385">
        <v>1734.5725000000002</v>
      </c>
      <c r="H233" s="385">
        <v>0</v>
      </c>
      <c r="I233" s="385">
        <v>1735</v>
      </c>
      <c r="J233"/>
      <c r="K233"/>
    </row>
    <row r="234" spans="1:11" ht="15" x14ac:dyDescent="0.25">
      <c r="A234" s="382">
        <v>20010042</v>
      </c>
      <c r="B234" s="382" t="s">
        <v>35</v>
      </c>
      <c r="C234" s="382" t="s">
        <v>5723</v>
      </c>
      <c r="D234" s="382" t="s">
        <v>14324</v>
      </c>
      <c r="E234" s="382" t="s">
        <v>278</v>
      </c>
      <c r="F234" s="385">
        <v>41.55</v>
      </c>
      <c r="G234" s="385">
        <v>1741.8972999999999</v>
      </c>
      <c r="H234" s="385">
        <v>0</v>
      </c>
      <c r="I234" s="385">
        <v>1742</v>
      </c>
      <c r="J234"/>
      <c r="K234"/>
    </row>
    <row r="235" spans="1:11" ht="15" x14ac:dyDescent="0.25">
      <c r="A235" s="382">
        <v>20010042</v>
      </c>
      <c r="B235" s="382" t="s">
        <v>15</v>
      </c>
      <c r="C235" s="382" t="s">
        <v>14715</v>
      </c>
      <c r="D235" s="382" t="s">
        <v>14736</v>
      </c>
      <c r="E235" s="382" t="s">
        <v>4704</v>
      </c>
      <c r="F235" s="385">
        <v>30.98</v>
      </c>
      <c r="G235" s="385">
        <v>1135.7362999999998</v>
      </c>
      <c r="H235" s="385">
        <v>0</v>
      </c>
      <c r="I235" s="385">
        <v>1136</v>
      </c>
      <c r="J235"/>
      <c r="K235"/>
    </row>
    <row r="236" spans="1:11" ht="15" x14ac:dyDescent="0.25">
      <c r="A236" s="382" t="s">
        <v>16435</v>
      </c>
      <c r="B236" s="382"/>
      <c r="C236" s="382"/>
      <c r="D236" s="382"/>
      <c r="E236" s="382"/>
      <c r="F236" s="385">
        <v>792.07999999999993</v>
      </c>
      <c r="G236" s="385">
        <v>35230.524900000004</v>
      </c>
      <c r="H236" s="385">
        <v>0</v>
      </c>
      <c r="I236" s="385">
        <v>35231</v>
      </c>
      <c r="J236"/>
      <c r="K236"/>
    </row>
    <row r="237" spans="1:11" ht="15" x14ac:dyDescent="0.25">
      <c r="A237" s="382">
        <v>20010043</v>
      </c>
      <c r="B237" s="382" t="s">
        <v>0</v>
      </c>
      <c r="C237" s="382" t="s">
        <v>6983</v>
      </c>
      <c r="D237" s="382" t="s">
        <v>7005</v>
      </c>
      <c r="E237" s="382" t="s">
        <v>451</v>
      </c>
      <c r="F237" s="385">
        <v>29.990000000000006</v>
      </c>
      <c r="G237" s="385">
        <v>1502.0519999999999</v>
      </c>
      <c r="H237" s="385">
        <v>26</v>
      </c>
      <c r="I237" s="385">
        <v>1476</v>
      </c>
      <c r="J237"/>
      <c r="K237"/>
    </row>
    <row r="238" spans="1:11" ht="15" x14ac:dyDescent="0.25">
      <c r="A238" s="382">
        <v>20010043</v>
      </c>
      <c r="B238" s="382" t="s">
        <v>1</v>
      </c>
      <c r="C238" s="382" t="s">
        <v>6999</v>
      </c>
      <c r="D238" s="382" t="s">
        <v>7025</v>
      </c>
      <c r="E238" s="382" t="s">
        <v>451</v>
      </c>
      <c r="F238" s="385">
        <v>35.039999999999992</v>
      </c>
      <c r="G238" s="385">
        <v>1619.0416</v>
      </c>
      <c r="H238" s="385">
        <v>50</v>
      </c>
      <c r="I238" s="385">
        <v>1569</v>
      </c>
      <c r="J238"/>
      <c r="K238"/>
    </row>
    <row r="239" spans="1:11" ht="15" x14ac:dyDescent="0.25">
      <c r="A239" s="382">
        <v>20010043</v>
      </c>
      <c r="B239" s="382" t="s">
        <v>20</v>
      </c>
      <c r="C239" s="382" t="s">
        <v>7121</v>
      </c>
      <c r="D239" s="382" t="s">
        <v>7155</v>
      </c>
      <c r="E239" s="382" t="s">
        <v>275</v>
      </c>
      <c r="F239" s="385">
        <v>13.79</v>
      </c>
      <c r="G239" s="385">
        <v>718.4008</v>
      </c>
      <c r="H239" s="385">
        <v>0</v>
      </c>
      <c r="I239" s="385">
        <v>718</v>
      </c>
      <c r="J239"/>
      <c r="K239"/>
    </row>
    <row r="240" spans="1:11" ht="15" x14ac:dyDescent="0.25">
      <c r="A240" s="382">
        <v>20010043</v>
      </c>
      <c r="B240" s="382" t="s">
        <v>41</v>
      </c>
      <c r="C240" s="382" t="s">
        <v>5718</v>
      </c>
      <c r="D240" s="382" t="s">
        <v>7156</v>
      </c>
      <c r="E240" s="382" t="s">
        <v>467</v>
      </c>
      <c r="F240" s="385">
        <v>39.14</v>
      </c>
      <c r="G240" s="385">
        <v>1568.38</v>
      </c>
      <c r="H240" s="385">
        <v>50</v>
      </c>
      <c r="I240" s="385">
        <v>1518</v>
      </c>
      <c r="J240"/>
      <c r="K240"/>
    </row>
    <row r="241" spans="1:11" ht="15" x14ac:dyDescent="0.25">
      <c r="A241" s="382">
        <v>20010043</v>
      </c>
      <c r="B241" s="382" t="s">
        <v>40</v>
      </c>
      <c r="C241" s="382" t="s">
        <v>7124</v>
      </c>
      <c r="D241" s="382" t="s">
        <v>7159</v>
      </c>
      <c r="E241" s="382" t="s">
        <v>273</v>
      </c>
      <c r="F241" s="385">
        <v>43.580000000000005</v>
      </c>
      <c r="G241" s="385">
        <v>1818.3740000000003</v>
      </c>
      <c r="H241" s="385">
        <v>100</v>
      </c>
      <c r="I241" s="385">
        <v>1718</v>
      </c>
      <c r="J241"/>
      <c r="K241"/>
    </row>
    <row r="242" spans="1:11" ht="15" x14ac:dyDescent="0.25">
      <c r="A242" s="382">
        <v>20010043</v>
      </c>
      <c r="B242" s="382" t="s">
        <v>24</v>
      </c>
      <c r="C242" s="382" t="s">
        <v>7304</v>
      </c>
      <c r="D242" s="382" t="s">
        <v>7334</v>
      </c>
      <c r="E242" s="382" t="s">
        <v>460</v>
      </c>
      <c r="F242" s="385">
        <v>50.730000000000011</v>
      </c>
      <c r="G242" s="385">
        <v>2408.5644000000002</v>
      </c>
      <c r="H242" s="385">
        <v>100</v>
      </c>
      <c r="I242" s="385">
        <v>2309</v>
      </c>
      <c r="J242"/>
      <c r="K242"/>
    </row>
    <row r="243" spans="1:11" ht="15" x14ac:dyDescent="0.25">
      <c r="A243" s="382">
        <v>20010043</v>
      </c>
      <c r="B243" s="382" t="s">
        <v>25</v>
      </c>
      <c r="C243" s="382" t="s">
        <v>7746</v>
      </c>
      <c r="D243" s="382" t="s">
        <v>7789</v>
      </c>
      <c r="E243" s="382" t="s">
        <v>460</v>
      </c>
      <c r="F243" s="385">
        <v>57.760000000000005</v>
      </c>
      <c r="G243" s="385">
        <v>3033.5282000000002</v>
      </c>
      <c r="H243" s="385">
        <v>100</v>
      </c>
      <c r="I243" s="385">
        <v>2934</v>
      </c>
      <c r="J243"/>
      <c r="K243"/>
    </row>
    <row r="244" spans="1:11" ht="15" x14ac:dyDescent="0.25">
      <c r="A244" s="382">
        <v>20010043</v>
      </c>
      <c r="B244" s="382" t="s">
        <v>2</v>
      </c>
      <c r="C244" s="382" t="s">
        <v>8782</v>
      </c>
      <c r="D244" s="382" t="s">
        <v>8833</v>
      </c>
      <c r="E244" s="382" t="s">
        <v>467</v>
      </c>
      <c r="F244" s="385">
        <v>19.990000000000002</v>
      </c>
      <c r="G244" s="385">
        <v>928.15179999999998</v>
      </c>
      <c r="H244" s="385">
        <v>0</v>
      </c>
      <c r="I244" s="385">
        <v>928</v>
      </c>
      <c r="J244"/>
      <c r="K244"/>
    </row>
    <row r="245" spans="1:11" ht="15" x14ac:dyDescent="0.25">
      <c r="A245" s="382">
        <v>20010043</v>
      </c>
      <c r="B245" s="382" t="s">
        <v>28</v>
      </c>
      <c r="C245" s="382" t="s">
        <v>10403</v>
      </c>
      <c r="D245" s="382" t="s">
        <v>10437</v>
      </c>
      <c r="E245" s="382" t="s">
        <v>460</v>
      </c>
      <c r="F245" s="385">
        <v>30.460000000000004</v>
      </c>
      <c r="G245" s="385">
        <v>1455.6504</v>
      </c>
      <c r="H245" s="385">
        <v>25</v>
      </c>
      <c r="I245" s="385">
        <v>1431</v>
      </c>
      <c r="J245"/>
      <c r="K245"/>
    </row>
    <row r="246" spans="1:11" ht="15" x14ac:dyDescent="0.25">
      <c r="A246" s="382">
        <v>20010043</v>
      </c>
      <c r="B246" s="382" t="s">
        <v>37</v>
      </c>
      <c r="C246" s="382" t="s">
        <v>10404</v>
      </c>
      <c r="D246" s="382" t="s">
        <v>10438</v>
      </c>
      <c r="E246" s="382" t="s">
        <v>467</v>
      </c>
      <c r="F246" s="385">
        <v>20.96</v>
      </c>
      <c r="G246" s="385">
        <v>1003.4202</v>
      </c>
      <c r="H246" s="385">
        <v>100</v>
      </c>
      <c r="I246" s="385">
        <v>903</v>
      </c>
      <c r="J246"/>
      <c r="K246"/>
    </row>
    <row r="247" spans="1:11" ht="15" x14ac:dyDescent="0.25">
      <c r="A247" s="382">
        <v>20010043</v>
      </c>
      <c r="B247" s="382" t="s">
        <v>38</v>
      </c>
      <c r="C247" s="382" t="s">
        <v>10405</v>
      </c>
      <c r="D247" s="382" t="s">
        <v>10439</v>
      </c>
      <c r="E247" s="382" t="s">
        <v>460</v>
      </c>
      <c r="F247" s="385">
        <v>10.210000000000001</v>
      </c>
      <c r="G247" s="385">
        <v>660.44100000000003</v>
      </c>
      <c r="H247" s="385">
        <v>0</v>
      </c>
      <c r="I247" s="385">
        <v>660</v>
      </c>
      <c r="J247"/>
      <c r="K247"/>
    </row>
    <row r="248" spans="1:11" ht="15" x14ac:dyDescent="0.25">
      <c r="A248" s="382">
        <v>20010043</v>
      </c>
      <c r="B248" s="382" t="s">
        <v>5</v>
      </c>
      <c r="C248" s="382" t="s">
        <v>7035</v>
      </c>
      <c r="D248" s="382" t="s">
        <v>11139</v>
      </c>
      <c r="E248" s="382" t="s">
        <v>451</v>
      </c>
      <c r="F248" s="385">
        <v>38.090000000000003</v>
      </c>
      <c r="G248" s="385">
        <v>1772.1417999999999</v>
      </c>
      <c r="H248" s="385">
        <v>0</v>
      </c>
      <c r="I248" s="385">
        <v>1772</v>
      </c>
      <c r="J248"/>
      <c r="K248"/>
    </row>
    <row r="249" spans="1:11" ht="15" x14ac:dyDescent="0.25">
      <c r="A249" s="382">
        <v>20010043</v>
      </c>
      <c r="B249" s="382" t="s">
        <v>6</v>
      </c>
      <c r="C249" s="382" t="s">
        <v>13601</v>
      </c>
      <c r="D249" s="382" t="s">
        <v>13625</v>
      </c>
      <c r="E249" s="382" t="s">
        <v>456</v>
      </c>
      <c r="F249" s="385">
        <v>22.92</v>
      </c>
      <c r="G249" s="385">
        <v>1337.9290000000001</v>
      </c>
      <c r="H249" s="385">
        <v>50</v>
      </c>
      <c r="I249" s="385">
        <v>1288</v>
      </c>
      <c r="J249"/>
      <c r="K249"/>
    </row>
    <row r="250" spans="1:11" ht="15" x14ac:dyDescent="0.25">
      <c r="A250" s="382">
        <v>20010043</v>
      </c>
      <c r="B250" s="382" t="s">
        <v>30</v>
      </c>
      <c r="C250" s="382" t="s">
        <v>14143</v>
      </c>
      <c r="D250" s="382" t="s">
        <v>14156</v>
      </c>
      <c r="E250" s="382" t="s">
        <v>275</v>
      </c>
      <c r="F250" s="385">
        <v>16.880000000000003</v>
      </c>
      <c r="G250" s="385">
        <v>807.37139999999988</v>
      </c>
      <c r="H250" s="385">
        <v>50</v>
      </c>
      <c r="I250" s="385">
        <v>757</v>
      </c>
      <c r="J250"/>
      <c r="K250"/>
    </row>
    <row r="251" spans="1:11" ht="15" x14ac:dyDescent="0.25">
      <c r="A251" s="382">
        <v>20010043</v>
      </c>
      <c r="B251" s="382" t="s">
        <v>31</v>
      </c>
      <c r="C251" s="382" t="s">
        <v>6606</v>
      </c>
      <c r="D251" s="382" t="s">
        <v>14157</v>
      </c>
      <c r="E251" s="382" t="s">
        <v>451</v>
      </c>
      <c r="F251" s="385">
        <v>13.11</v>
      </c>
      <c r="G251" s="385">
        <v>605.21609999999998</v>
      </c>
      <c r="H251" s="385">
        <v>0</v>
      </c>
      <c r="I251" s="385">
        <v>605</v>
      </c>
      <c r="J251"/>
      <c r="K251"/>
    </row>
    <row r="252" spans="1:11" ht="15" x14ac:dyDescent="0.25">
      <c r="A252" s="382">
        <v>20010043</v>
      </c>
      <c r="B252" s="382" t="s">
        <v>422</v>
      </c>
      <c r="C252" s="382" t="s">
        <v>14442</v>
      </c>
      <c r="D252" s="382" t="s">
        <v>14457</v>
      </c>
      <c r="E252" s="382" t="s">
        <v>273</v>
      </c>
      <c r="F252" s="385">
        <v>22.81</v>
      </c>
      <c r="G252" s="385">
        <v>1014.1881000000001</v>
      </c>
      <c r="H252" s="385">
        <v>50</v>
      </c>
      <c r="I252" s="385">
        <v>964</v>
      </c>
      <c r="J252"/>
      <c r="K252"/>
    </row>
    <row r="253" spans="1:11" ht="15" x14ac:dyDescent="0.25">
      <c r="A253" s="382">
        <v>20010043</v>
      </c>
      <c r="B253" s="382" t="s">
        <v>8</v>
      </c>
      <c r="C253" s="382" t="s">
        <v>14443</v>
      </c>
      <c r="D253" s="382" t="s">
        <v>14458</v>
      </c>
      <c r="E253" s="382" t="s">
        <v>467</v>
      </c>
      <c r="F253" s="385">
        <v>34.99</v>
      </c>
      <c r="G253" s="385">
        <v>1578.4533999999999</v>
      </c>
      <c r="H253" s="385">
        <v>50</v>
      </c>
      <c r="I253" s="385">
        <v>1528</v>
      </c>
      <c r="J253"/>
      <c r="K253"/>
    </row>
    <row r="254" spans="1:11" ht="15" x14ac:dyDescent="0.25">
      <c r="A254" s="382">
        <v>20010043</v>
      </c>
      <c r="B254" s="382" t="s">
        <v>9</v>
      </c>
      <c r="C254" s="382" t="s">
        <v>10475</v>
      </c>
      <c r="D254" s="382" t="s">
        <v>14459</v>
      </c>
      <c r="E254" s="382" t="s">
        <v>456</v>
      </c>
      <c r="F254" s="385">
        <v>32.099999999999994</v>
      </c>
      <c r="G254" s="385">
        <v>1324.9141999999997</v>
      </c>
      <c r="H254" s="385">
        <v>0</v>
      </c>
      <c r="I254" s="385">
        <v>1325</v>
      </c>
      <c r="J254"/>
      <c r="K254"/>
    </row>
    <row r="255" spans="1:11" ht="15" x14ac:dyDescent="0.25">
      <c r="A255" s="382">
        <v>20010043</v>
      </c>
      <c r="B255" s="382" t="s">
        <v>10</v>
      </c>
      <c r="C255" s="382" t="s">
        <v>15709</v>
      </c>
      <c r="D255" s="382" t="s">
        <v>15720</v>
      </c>
      <c r="E255" s="382" t="s">
        <v>467</v>
      </c>
      <c r="F255" s="385">
        <v>34.25</v>
      </c>
      <c r="G255" s="385">
        <v>1553.0040999999999</v>
      </c>
      <c r="H255" s="385">
        <v>100</v>
      </c>
      <c r="I255" s="385">
        <v>1453</v>
      </c>
      <c r="J255"/>
      <c r="K255"/>
    </row>
    <row r="256" spans="1:11" ht="15" x14ac:dyDescent="0.25">
      <c r="A256" s="382">
        <v>20010043</v>
      </c>
      <c r="B256" s="382" t="s">
        <v>11</v>
      </c>
      <c r="C256" s="382" t="s">
        <v>15710</v>
      </c>
      <c r="D256" s="382" t="s">
        <v>15721</v>
      </c>
      <c r="E256" s="382" t="s">
        <v>467</v>
      </c>
      <c r="F256" s="385">
        <v>17.400000000000002</v>
      </c>
      <c r="G256" s="385">
        <v>1102.4498000000001</v>
      </c>
      <c r="H256" s="385">
        <v>0</v>
      </c>
      <c r="I256" s="385">
        <v>1102</v>
      </c>
      <c r="J256"/>
      <c r="K256"/>
    </row>
    <row r="257" spans="1:11" ht="15" x14ac:dyDescent="0.25">
      <c r="A257" s="382">
        <v>20010043</v>
      </c>
      <c r="B257" s="382" t="s">
        <v>12</v>
      </c>
      <c r="C257" s="382" t="s">
        <v>15836</v>
      </c>
      <c r="D257" s="382" t="s">
        <v>15854</v>
      </c>
      <c r="E257" s="382" t="s">
        <v>275</v>
      </c>
      <c r="F257" s="385">
        <v>55.2</v>
      </c>
      <c r="G257" s="385">
        <v>2263.9204</v>
      </c>
      <c r="H257" s="385">
        <v>100</v>
      </c>
      <c r="I257" s="385">
        <v>2164</v>
      </c>
      <c r="J257"/>
      <c r="K257"/>
    </row>
    <row r="258" spans="1:11" ht="15" x14ac:dyDescent="0.25">
      <c r="A258" s="382">
        <v>20010043</v>
      </c>
      <c r="B258" s="382" t="s">
        <v>13</v>
      </c>
      <c r="C258" s="382" t="s">
        <v>16211</v>
      </c>
      <c r="D258" s="382" t="s">
        <v>16230</v>
      </c>
      <c r="E258" s="382" t="s">
        <v>273</v>
      </c>
      <c r="F258" s="385">
        <v>71.269999999999982</v>
      </c>
      <c r="G258" s="385">
        <v>2852.3031999999998</v>
      </c>
      <c r="H258" s="385">
        <v>100</v>
      </c>
      <c r="I258" s="385">
        <v>2752</v>
      </c>
      <c r="J258"/>
      <c r="K258"/>
    </row>
    <row r="259" spans="1:11" ht="15" x14ac:dyDescent="0.25">
      <c r="A259" s="382" t="s">
        <v>16436</v>
      </c>
      <c r="B259" s="382"/>
      <c r="C259" s="382"/>
      <c r="D259" s="382"/>
      <c r="E259" s="382"/>
      <c r="F259" s="385">
        <v>710.67000000000007</v>
      </c>
      <c r="G259" s="385">
        <v>32927.895899999996</v>
      </c>
      <c r="H259" s="385">
        <v>1051</v>
      </c>
      <c r="I259" s="385">
        <v>31874</v>
      </c>
      <c r="J259"/>
      <c r="K259"/>
    </row>
    <row r="260" spans="1:11" ht="15" x14ac:dyDescent="0.25">
      <c r="A260" s="382">
        <v>20010050</v>
      </c>
      <c r="B260" s="382" t="s">
        <v>1</v>
      </c>
      <c r="C260" s="382" t="s">
        <v>5757</v>
      </c>
      <c r="D260" s="382" t="s">
        <v>10135</v>
      </c>
      <c r="E260" s="382" t="s">
        <v>270</v>
      </c>
      <c r="F260" s="385">
        <v>58.5</v>
      </c>
      <c r="G260" s="385">
        <v>2335.9050000000002</v>
      </c>
      <c r="H260" s="385">
        <v>0</v>
      </c>
      <c r="I260" s="385">
        <v>2336</v>
      </c>
      <c r="J260"/>
      <c r="K260"/>
    </row>
    <row r="261" spans="1:11" ht="15" x14ac:dyDescent="0.25">
      <c r="A261" s="382" t="s">
        <v>16437</v>
      </c>
      <c r="B261" s="382"/>
      <c r="C261" s="382"/>
      <c r="D261" s="382"/>
      <c r="E261" s="382"/>
      <c r="F261" s="385">
        <v>58.5</v>
      </c>
      <c r="G261" s="385">
        <v>2335.9050000000002</v>
      </c>
      <c r="H261" s="385">
        <v>0</v>
      </c>
      <c r="I261" s="385">
        <v>2336</v>
      </c>
      <c r="J261"/>
      <c r="K261"/>
    </row>
    <row r="262" spans="1:11" ht="15" x14ac:dyDescent="0.25">
      <c r="A262" s="382">
        <v>20020001</v>
      </c>
      <c r="B262" s="382" t="s">
        <v>0</v>
      </c>
      <c r="C262" s="382" t="s">
        <v>605</v>
      </c>
      <c r="D262" s="382" t="s">
        <v>606</v>
      </c>
      <c r="E262" s="382" t="s">
        <v>278</v>
      </c>
      <c r="F262" s="385">
        <v>142.79999999999998</v>
      </c>
      <c r="G262" s="385">
        <v>5495.6040000000003</v>
      </c>
      <c r="H262" s="385">
        <v>0</v>
      </c>
      <c r="I262" s="385">
        <v>5496</v>
      </c>
      <c r="J262"/>
      <c r="K262"/>
    </row>
    <row r="263" spans="1:11" ht="15" x14ac:dyDescent="0.25">
      <c r="A263" s="382">
        <v>20020001</v>
      </c>
      <c r="B263" s="382" t="s">
        <v>19</v>
      </c>
      <c r="C263" s="382" t="s">
        <v>158</v>
      </c>
      <c r="D263" s="382" t="s">
        <v>223</v>
      </c>
      <c r="E263" s="382" t="s">
        <v>274</v>
      </c>
      <c r="F263" s="385">
        <v>50.600000000000009</v>
      </c>
      <c r="G263" s="385">
        <v>1955.7039999999997</v>
      </c>
      <c r="H263" s="385">
        <v>0</v>
      </c>
      <c r="I263" s="385">
        <v>1956</v>
      </c>
      <c r="J263"/>
      <c r="K263"/>
    </row>
    <row r="264" spans="1:11" ht="15" x14ac:dyDescent="0.25">
      <c r="A264" s="382">
        <v>20020001</v>
      </c>
      <c r="B264" s="382" t="s">
        <v>20</v>
      </c>
      <c r="C264" s="382" t="s">
        <v>159</v>
      </c>
      <c r="D264" s="382" t="s">
        <v>224</v>
      </c>
      <c r="E264" s="382" t="s">
        <v>275</v>
      </c>
      <c r="F264" s="385">
        <v>14.4</v>
      </c>
      <c r="G264" s="385">
        <v>635.43399999999997</v>
      </c>
      <c r="H264" s="385">
        <v>0</v>
      </c>
      <c r="I264" s="385">
        <v>635</v>
      </c>
      <c r="J264"/>
      <c r="K264"/>
    </row>
    <row r="265" spans="1:11" ht="15" x14ac:dyDescent="0.25">
      <c r="A265" s="382">
        <v>20020001</v>
      </c>
      <c r="B265" s="382" t="s">
        <v>21</v>
      </c>
      <c r="C265" s="382" t="s">
        <v>161</v>
      </c>
      <c r="D265" s="382" t="s">
        <v>226</v>
      </c>
      <c r="E265" s="382" t="s">
        <v>276</v>
      </c>
      <c r="F265" s="385">
        <v>27.299999999999997</v>
      </c>
      <c r="G265" s="385">
        <v>1150.857</v>
      </c>
      <c r="H265" s="385">
        <v>0</v>
      </c>
      <c r="I265" s="385">
        <v>1151</v>
      </c>
      <c r="J265"/>
      <c r="K265"/>
    </row>
    <row r="266" spans="1:11" ht="15" x14ac:dyDescent="0.25">
      <c r="A266" s="382">
        <v>20020001</v>
      </c>
      <c r="B266" s="382" t="s">
        <v>22</v>
      </c>
      <c r="C266" s="382" t="s">
        <v>613</v>
      </c>
      <c r="D266" s="382" t="s">
        <v>614</v>
      </c>
      <c r="E266" s="382" t="s">
        <v>275</v>
      </c>
      <c r="F266" s="385">
        <v>96.600000000000009</v>
      </c>
      <c r="G266" s="385">
        <v>3937.6689999999999</v>
      </c>
      <c r="H266" s="385">
        <v>0</v>
      </c>
      <c r="I266" s="385">
        <v>3938</v>
      </c>
      <c r="J266"/>
      <c r="K266"/>
    </row>
    <row r="267" spans="1:11" ht="15" x14ac:dyDescent="0.25">
      <c r="A267" s="382">
        <v>20020001</v>
      </c>
      <c r="B267" s="382" t="s">
        <v>40</v>
      </c>
      <c r="C267" s="382" t="s">
        <v>162</v>
      </c>
      <c r="D267" s="382" t="s">
        <v>227</v>
      </c>
      <c r="E267" s="382" t="s">
        <v>277</v>
      </c>
      <c r="F267" s="385">
        <v>29.3</v>
      </c>
      <c r="G267" s="385">
        <v>1369.481</v>
      </c>
      <c r="H267" s="385">
        <v>0</v>
      </c>
      <c r="I267" s="385">
        <v>1369</v>
      </c>
      <c r="J267"/>
      <c r="K267"/>
    </row>
    <row r="268" spans="1:11" ht="15" x14ac:dyDescent="0.25">
      <c r="A268" s="382">
        <v>20020001</v>
      </c>
      <c r="B268" s="382" t="s">
        <v>26</v>
      </c>
      <c r="C268" s="382" t="s">
        <v>622</v>
      </c>
      <c r="D268" s="382" t="s">
        <v>623</v>
      </c>
      <c r="E268" s="382" t="s">
        <v>275</v>
      </c>
      <c r="F268" s="385">
        <v>44.9</v>
      </c>
      <c r="G268" s="385">
        <v>1746.511</v>
      </c>
      <c r="H268" s="385">
        <v>0</v>
      </c>
      <c r="I268" s="385">
        <v>1747</v>
      </c>
      <c r="J268"/>
      <c r="K268"/>
    </row>
    <row r="269" spans="1:11" ht="15" x14ac:dyDescent="0.25">
      <c r="A269" s="382">
        <v>20020001</v>
      </c>
      <c r="B269" s="382" t="s">
        <v>2</v>
      </c>
      <c r="C269" s="382" t="s">
        <v>165</v>
      </c>
      <c r="D269" s="382" t="s">
        <v>230</v>
      </c>
      <c r="E269" s="382" t="s">
        <v>274</v>
      </c>
      <c r="F269" s="385">
        <v>133.20000000000002</v>
      </c>
      <c r="G269" s="385">
        <v>5294.14</v>
      </c>
      <c r="H269" s="385">
        <v>0</v>
      </c>
      <c r="I269" s="385">
        <v>5294</v>
      </c>
      <c r="J269"/>
      <c r="K269"/>
    </row>
    <row r="270" spans="1:11" ht="15" x14ac:dyDescent="0.25">
      <c r="A270" s="382">
        <v>20020001</v>
      </c>
      <c r="B270" s="382" t="s">
        <v>4</v>
      </c>
      <c r="C270" s="382" t="s">
        <v>167</v>
      </c>
      <c r="D270" s="382" t="s">
        <v>232</v>
      </c>
      <c r="E270" s="382" t="s">
        <v>274</v>
      </c>
      <c r="F270" s="385">
        <v>14.1</v>
      </c>
      <c r="G270" s="385">
        <v>617.03300000000002</v>
      </c>
      <c r="H270" s="385">
        <v>0</v>
      </c>
      <c r="I270" s="385">
        <v>617</v>
      </c>
      <c r="J270"/>
      <c r="K270"/>
    </row>
    <row r="271" spans="1:11" ht="15" x14ac:dyDescent="0.25">
      <c r="A271" s="382">
        <v>20020001</v>
      </c>
      <c r="B271" s="382" t="s">
        <v>38</v>
      </c>
      <c r="C271" s="382" t="s">
        <v>628</v>
      </c>
      <c r="D271" s="382" t="s">
        <v>629</v>
      </c>
      <c r="E271" s="382" t="s">
        <v>274</v>
      </c>
      <c r="F271" s="385">
        <v>28.600000000000005</v>
      </c>
      <c r="G271" s="385">
        <v>1229.164</v>
      </c>
      <c r="H271" s="385">
        <v>0</v>
      </c>
      <c r="I271" s="385">
        <v>1229</v>
      </c>
      <c r="J271"/>
      <c r="K271"/>
    </row>
    <row r="272" spans="1:11" ht="15" x14ac:dyDescent="0.25">
      <c r="A272" s="382">
        <v>20020001</v>
      </c>
      <c r="B272" s="382" t="s">
        <v>5</v>
      </c>
      <c r="C272" s="382" t="s">
        <v>170</v>
      </c>
      <c r="D272" s="382" t="s">
        <v>235</v>
      </c>
      <c r="E272" s="382" t="s">
        <v>275</v>
      </c>
      <c r="F272" s="385">
        <v>98.199999999999989</v>
      </c>
      <c r="G272" s="385">
        <v>3900.5790000000006</v>
      </c>
      <c r="H272" s="385">
        <v>0</v>
      </c>
      <c r="I272" s="385">
        <v>3901</v>
      </c>
      <c r="J272"/>
      <c r="K272"/>
    </row>
    <row r="273" spans="1:11" ht="15" x14ac:dyDescent="0.25">
      <c r="A273" s="382">
        <v>20020001</v>
      </c>
      <c r="B273" s="382" t="s">
        <v>39</v>
      </c>
      <c r="C273" s="382" t="s">
        <v>631</v>
      </c>
      <c r="D273" s="382" t="s">
        <v>632</v>
      </c>
      <c r="E273" s="382" t="s">
        <v>276</v>
      </c>
      <c r="F273" s="385">
        <v>113.50000000000001</v>
      </c>
      <c r="G273" s="385">
        <v>4448.3060000000005</v>
      </c>
      <c r="H273" s="385">
        <v>0</v>
      </c>
      <c r="I273" s="385">
        <v>4448</v>
      </c>
      <c r="J273"/>
      <c r="K273"/>
    </row>
    <row r="274" spans="1:11" ht="15" x14ac:dyDescent="0.25">
      <c r="A274" s="382">
        <v>20020001</v>
      </c>
      <c r="B274" s="382" t="s">
        <v>6</v>
      </c>
      <c r="C274" s="382" t="s">
        <v>633</v>
      </c>
      <c r="D274" s="382" t="s">
        <v>634</v>
      </c>
      <c r="E274" s="382" t="s">
        <v>276</v>
      </c>
      <c r="F274" s="385">
        <v>101.1</v>
      </c>
      <c r="G274" s="385">
        <v>3890.6470000000008</v>
      </c>
      <c r="H274" s="385">
        <v>0</v>
      </c>
      <c r="I274" s="385">
        <v>3891</v>
      </c>
      <c r="J274"/>
      <c r="K274"/>
    </row>
    <row r="275" spans="1:11" ht="15" x14ac:dyDescent="0.25">
      <c r="A275" s="382">
        <v>20020001</v>
      </c>
      <c r="B275" s="382" t="s">
        <v>31</v>
      </c>
      <c r="C275" s="382" t="s">
        <v>635</v>
      </c>
      <c r="D275" s="382" t="s">
        <v>636</v>
      </c>
      <c r="E275" s="382" t="s">
        <v>274</v>
      </c>
      <c r="F275" s="385">
        <v>55.70000000000001</v>
      </c>
      <c r="G275" s="385">
        <v>2175.58</v>
      </c>
      <c r="H275" s="385">
        <v>0</v>
      </c>
      <c r="I275" s="385">
        <v>2176</v>
      </c>
      <c r="J275"/>
      <c r="K275"/>
    </row>
    <row r="276" spans="1:11" ht="15" x14ac:dyDescent="0.25">
      <c r="A276" s="382">
        <v>20020001</v>
      </c>
      <c r="B276" s="382" t="s">
        <v>7</v>
      </c>
      <c r="C276" s="382" t="s">
        <v>637</v>
      </c>
      <c r="D276" s="382" t="s">
        <v>638</v>
      </c>
      <c r="E276" s="382" t="s">
        <v>281</v>
      </c>
      <c r="F276" s="385">
        <v>13.8</v>
      </c>
      <c r="G276" s="385">
        <v>539.54399999999998</v>
      </c>
      <c r="H276" s="385">
        <v>0</v>
      </c>
      <c r="I276" s="385">
        <v>540</v>
      </c>
      <c r="J276"/>
      <c r="K276"/>
    </row>
    <row r="277" spans="1:11" ht="15" x14ac:dyDescent="0.25">
      <c r="A277" s="382">
        <v>20020001</v>
      </c>
      <c r="B277" s="382" t="s">
        <v>32</v>
      </c>
      <c r="C277" s="382" t="s">
        <v>1286</v>
      </c>
      <c r="D277" s="382" t="s">
        <v>1287</v>
      </c>
      <c r="E277" s="382" t="s">
        <v>275</v>
      </c>
      <c r="F277" s="385">
        <v>38.799999999999997</v>
      </c>
      <c r="G277" s="385">
        <v>1631.3389999999997</v>
      </c>
      <c r="H277" s="385">
        <v>0</v>
      </c>
      <c r="I277" s="385">
        <v>1631</v>
      </c>
      <c r="J277"/>
      <c r="K277"/>
    </row>
    <row r="278" spans="1:11" ht="15" x14ac:dyDescent="0.25">
      <c r="A278" s="382">
        <v>20020001</v>
      </c>
      <c r="B278" s="382" t="s">
        <v>34</v>
      </c>
      <c r="C278" s="382" t="s">
        <v>492</v>
      </c>
      <c r="D278" s="382" t="s">
        <v>1292</v>
      </c>
      <c r="E278" s="382" t="s">
        <v>275</v>
      </c>
      <c r="F278" s="385">
        <v>2.9</v>
      </c>
      <c r="G278" s="385">
        <v>113.88300000000001</v>
      </c>
      <c r="H278" s="385">
        <v>0</v>
      </c>
      <c r="I278" s="385">
        <v>114</v>
      </c>
      <c r="J278"/>
      <c r="K278"/>
    </row>
    <row r="279" spans="1:11" ht="15" x14ac:dyDescent="0.25">
      <c r="A279" s="382">
        <v>20020001</v>
      </c>
      <c r="B279" s="382" t="s">
        <v>11</v>
      </c>
      <c r="C279" s="382" t="s">
        <v>171</v>
      </c>
      <c r="D279" s="382" t="s">
        <v>236</v>
      </c>
      <c r="E279" s="382" t="s">
        <v>276</v>
      </c>
      <c r="F279" s="385">
        <v>90.4</v>
      </c>
      <c r="G279" s="385">
        <v>3542.0590000000002</v>
      </c>
      <c r="H279" s="385">
        <v>0</v>
      </c>
      <c r="I279" s="385">
        <v>3542</v>
      </c>
      <c r="J279"/>
      <c r="K279"/>
    </row>
    <row r="280" spans="1:11" ht="15" x14ac:dyDescent="0.25">
      <c r="A280" s="382">
        <v>20020001</v>
      </c>
      <c r="B280" s="382" t="s">
        <v>13</v>
      </c>
      <c r="C280" s="382" t="s">
        <v>172</v>
      </c>
      <c r="D280" s="382" t="s">
        <v>237</v>
      </c>
      <c r="E280" s="382" t="s">
        <v>275</v>
      </c>
      <c r="F280" s="385">
        <v>12.9</v>
      </c>
      <c r="G280" s="385">
        <v>586.73300000000006</v>
      </c>
      <c r="H280" s="385">
        <v>0</v>
      </c>
      <c r="I280" s="385">
        <v>587</v>
      </c>
      <c r="J280"/>
      <c r="K280"/>
    </row>
    <row r="281" spans="1:11" ht="15" x14ac:dyDescent="0.25">
      <c r="A281" s="382">
        <v>20020001</v>
      </c>
      <c r="B281" s="382" t="s">
        <v>35</v>
      </c>
      <c r="C281" s="382" t="s">
        <v>173</v>
      </c>
      <c r="D281" s="382" t="s">
        <v>238</v>
      </c>
      <c r="E281" s="382" t="s">
        <v>276</v>
      </c>
      <c r="F281" s="385">
        <v>75.800000000000011</v>
      </c>
      <c r="G281" s="385">
        <v>3160.556</v>
      </c>
      <c r="H281" s="385">
        <v>0</v>
      </c>
      <c r="I281" s="385">
        <v>3161</v>
      </c>
      <c r="J281"/>
      <c r="K281"/>
    </row>
    <row r="282" spans="1:11" ht="15" x14ac:dyDescent="0.25">
      <c r="A282" s="382">
        <v>20020001</v>
      </c>
      <c r="B282" s="382" t="s">
        <v>15</v>
      </c>
      <c r="C282" s="382" t="s">
        <v>657</v>
      </c>
      <c r="D282" s="382" t="s">
        <v>658</v>
      </c>
      <c r="E282" s="382" t="s">
        <v>276</v>
      </c>
      <c r="F282" s="385">
        <v>9.6</v>
      </c>
      <c r="G282" s="385">
        <v>276.28399999999999</v>
      </c>
      <c r="H282" s="385">
        <v>0</v>
      </c>
      <c r="I282" s="385">
        <v>276</v>
      </c>
      <c r="J282"/>
      <c r="K282"/>
    </row>
    <row r="283" spans="1:11" ht="15" x14ac:dyDescent="0.25">
      <c r="A283" s="382">
        <v>20020001</v>
      </c>
      <c r="B283" s="382" t="s">
        <v>129</v>
      </c>
      <c r="C283" s="382" t="s">
        <v>175</v>
      </c>
      <c r="D283" s="382" t="s">
        <v>240</v>
      </c>
      <c r="E283" s="382" t="s">
        <v>278</v>
      </c>
      <c r="F283" s="385">
        <v>12</v>
      </c>
      <c r="G283" s="385">
        <v>787.06999999999994</v>
      </c>
      <c r="H283" s="385">
        <v>0</v>
      </c>
      <c r="I283" s="385">
        <v>787</v>
      </c>
      <c r="J283"/>
      <c r="K283"/>
    </row>
    <row r="284" spans="1:11" ht="15" x14ac:dyDescent="0.25">
      <c r="A284" s="382">
        <v>20020001</v>
      </c>
      <c r="B284" s="382" t="s">
        <v>423</v>
      </c>
      <c r="C284" s="382" t="s">
        <v>650</v>
      </c>
      <c r="D284" s="382" t="s">
        <v>659</v>
      </c>
      <c r="E284" s="382" t="s">
        <v>281</v>
      </c>
      <c r="F284" s="385">
        <v>27.400000000000006</v>
      </c>
      <c r="G284" s="385">
        <v>1086.5930000000001</v>
      </c>
      <c r="H284" s="385">
        <v>0</v>
      </c>
      <c r="I284" s="385">
        <v>1087</v>
      </c>
      <c r="J284"/>
      <c r="K284"/>
    </row>
    <row r="285" spans="1:11" ht="15" x14ac:dyDescent="0.25">
      <c r="A285" s="382">
        <v>20020001</v>
      </c>
      <c r="B285" s="382" t="s">
        <v>131</v>
      </c>
      <c r="C285" s="382" t="s">
        <v>177</v>
      </c>
      <c r="D285" s="382" t="s">
        <v>242</v>
      </c>
      <c r="E285" s="382" t="s">
        <v>276</v>
      </c>
      <c r="F285" s="385">
        <v>26</v>
      </c>
      <c r="G285" s="385">
        <v>1046.2159999999999</v>
      </c>
      <c r="H285" s="385">
        <v>0</v>
      </c>
      <c r="I285" s="385">
        <v>1046</v>
      </c>
      <c r="J285"/>
      <c r="K285"/>
    </row>
    <row r="286" spans="1:11" ht="15" x14ac:dyDescent="0.25">
      <c r="A286" s="382">
        <v>20020001</v>
      </c>
      <c r="B286" s="382" t="s">
        <v>760</v>
      </c>
      <c r="C286" s="382" t="s">
        <v>855</v>
      </c>
      <c r="D286" s="382" t="s">
        <v>856</v>
      </c>
      <c r="E286" s="382" t="s">
        <v>275</v>
      </c>
      <c r="F286" s="385">
        <v>31.6</v>
      </c>
      <c r="G286" s="385">
        <v>1214.415</v>
      </c>
      <c r="H286" s="385">
        <v>0</v>
      </c>
      <c r="I286" s="385">
        <v>1214</v>
      </c>
      <c r="J286"/>
      <c r="K286"/>
    </row>
    <row r="287" spans="1:11" ht="15" x14ac:dyDescent="0.25">
      <c r="A287" s="382">
        <v>20020001</v>
      </c>
      <c r="B287" s="382" t="s">
        <v>761</v>
      </c>
      <c r="C287" s="382" t="s">
        <v>859</v>
      </c>
      <c r="D287" s="382" t="s">
        <v>860</v>
      </c>
      <c r="E287" s="382" t="s">
        <v>281</v>
      </c>
      <c r="F287" s="385">
        <v>44.2</v>
      </c>
      <c r="G287" s="385">
        <v>1918.0419999999997</v>
      </c>
      <c r="H287" s="385">
        <v>0</v>
      </c>
      <c r="I287" s="385">
        <v>1918</v>
      </c>
      <c r="J287"/>
      <c r="K287"/>
    </row>
    <row r="288" spans="1:11" ht="15" x14ac:dyDescent="0.25">
      <c r="A288" s="382">
        <v>20020001</v>
      </c>
      <c r="B288" s="382" t="s">
        <v>762</v>
      </c>
      <c r="C288" s="382" t="s">
        <v>559</v>
      </c>
      <c r="D288" s="382" t="s">
        <v>863</v>
      </c>
      <c r="E288" s="382" t="s">
        <v>276</v>
      </c>
      <c r="F288" s="385">
        <v>17.2</v>
      </c>
      <c r="G288" s="385">
        <v>716.06600000000003</v>
      </c>
      <c r="H288" s="385">
        <v>0</v>
      </c>
      <c r="I288" s="385">
        <v>716</v>
      </c>
      <c r="J288"/>
      <c r="K288"/>
    </row>
    <row r="289" spans="1:11" ht="15" x14ac:dyDescent="0.25">
      <c r="A289" s="382">
        <v>20020001</v>
      </c>
      <c r="B289" s="382" t="s">
        <v>1151</v>
      </c>
      <c r="C289" s="382" t="s">
        <v>1152</v>
      </c>
      <c r="D289" s="382" t="s">
        <v>1153</v>
      </c>
      <c r="E289" s="382" t="s">
        <v>276</v>
      </c>
      <c r="F289" s="385">
        <v>71.900000000000006</v>
      </c>
      <c r="G289" s="385">
        <v>2961.4719999999998</v>
      </c>
      <c r="H289" s="385">
        <v>0</v>
      </c>
      <c r="I289" s="385">
        <v>2961</v>
      </c>
      <c r="J289"/>
      <c r="K289"/>
    </row>
    <row r="290" spans="1:11" ht="15" x14ac:dyDescent="0.25">
      <c r="A290" s="382">
        <v>20020001</v>
      </c>
      <c r="B290" s="382" t="s">
        <v>1247</v>
      </c>
      <c r="C290" s="382" t="s">
        <v>1248</v>
      </c>
      <c r="D290" s="382" t="s">
        <v>1249</v>
      </c>
      <c r="E290" s="382" t="s">
        <v>276</v>
      </c>
      <c r="F290" s="385">
        <v>73.5</v>
      </c>
      <c r="G290" s="385">
        <v>3217.5710000000004</v>
      </c>
      <c r="H290" s="385">
        <v>0</v>
      </c>
      <c r="I290" s="385">
        <v>3218</v>
      </c>
      <c r="J290"/>
      <c r="K290"/>
    </row>
    <row r="291" spans="1:11" ht="15" x14ac:dyDescent="0.25">
      <c r="A291" s="382">
        <v>20020001</v>
      </c>
      <c r="B291" s="382" t="s">
        <v>426</v>
      </c>
      <c r="C291" s="382" t="s">
        <v>666</v>
      </c>
      <c r="D291" s="382" t="s">
        <v>667</v>
      </c>
      <c r="E291" s="382" t="s">
        <v>276</v>
      </c>
      <c r="F291" s="385">
        <v>31.2</v>
      </c>
      <c r="G291" s="385">
        <v>1259.3870000000002</v>
      </c>
      <c r="H291" s="385">
        <v>0</v>
      </c>
      <c r="I291" s="385">
        <v>1259</v>
      </c>
      <c r="J291"/>
      <c r="K291"/>
    </row>
    <row r="292" spans="1:11" ht="15" x14ac:dyDescent="0.25">
      <c r="A292" s="382">
        <v>20020001</v>
      </c>
      <c r="B292" s="382" t="s">
        <v>2594</v>
      </c>
      <c r="C292" s="382" t="s">
        <v>2637</v>
      </c>
      <c r="D292" s="382" t="s">
        <v>2690</v>
      </c>
      <c r="E292" s="382" t="s">
        <v>276</v>
      </c>
      <c r="F292" s="385">
        <v>16.299999999999997</v>
      </c>
      <c r="G292" s="385">
        <v>680.73699999999997</v>
      </c>
      <c r="H292" s="385">
        <v>0</v>
      </c>
      <c r="I292" s="385">
        <v>681</v>
      </c>
      <c r="J292"/>
      <c r="K292"/>
    </row>
    <row r="293" spans="1:11" ht="15" x14ac:dyDescent="0.25">
      <c r="A293" s="382">
        <v>20020001</v>
      </c>
      <c r="B293" s="382" t="s">
        <v>2801</v>
      </c>
      <c r="C293" s="382" t="s">
        <v>2997</v>
      </c>
      <c r="D293" s="382" t="s">
        <v>2998</v>
      </c>
      <c r="E293" s="382" t="s">
        <v>276</v>
      </c>
      <c r="F293" s="385">
        <v>65.3</v>
      </c>
      <c r="G293" s="385">
        <v>2527.0389999999998</v>
      </c>
      <c r="H293" s="385">
        <v>0</v>
      </c>
      <c r="I293" s="385">
        <v>2527</v>
      </c>
      <c r="J293"/>
      <c r="K293"/>
    </row>
    <row r="294" spans="1:11" ht="15" x14ac:dyDescent="0.25">
      <c r="A294" s="382">
        <v>20020001</v>
      </c>
      <c r="B294" s="382" t="s">
        <v>2802</v>
      </c>
      <c r="C294" s="382" t="s">
        <v>1924</v>
      </c>
      <c r="D294" s="382" t="s">
        <v>3025</v>
      </c>
      <c r="E294" s="382" t="s">
        <v>275</v>
      </c>
      <c r="F294" s="385">
        <v>27.699999999999996</v>
      </c>
      <c r="G294" s="385">
        <v>1260.502</v>
      </c>
      <c r="H294" s="385">
        <v>0</v>
      </c>
      <c r="I294" s="385">
        <v>1261</v>
      </c>
      <c r="J294"/>
      <c r="K294"/>
    </row>
    <row r="295" spans="1:11" ht="15" x14ac:dyDescent="0.25">
      <c r="A295" s="382">
        <v>20020001</v>
      </c>
      <c r="B295" s="382" t="s">
        <v>3261</v>
      </c>
      <c r="C295" s="382" t="s">
        <v>3269</v>
      </c>
      <c r="D295" s="382" t="s">
        <v>3297</v>
      </c>
      <c r="E295" s="382" t="s">
        <v>274</v>
      </c>
      <c r="F295" s="385">
        <v>17.900000000000002</v>
      </c>
      <c r="G295" s="385">
        <v>712.33</v>
      </c>
      <c r="H295" s="385">
        <v>0</v>
      </c>
      <c r="I295" s="385">
        <v>712</v>
      </c>
      <c r="J295"/>
      <c r="K295"/>
    </row>
    <row r="296" spans="1:11" ht="15" x14ac:dyDescent="0.25">
      <c r="A296" s="382">
        <v>20020001</v>
      </c>
      <c r="B296" s="382" t="s">
        <v>3415</v>
      </c>
      <c r="C296" s="382" t="s">
        <v>3418</v>
      </c>
      <c r="D296" s="382" t="s">
        <v>3427</v>
      </c>
      <c r="E296" s="382" t="s">
        <v>275</v>
      </c>
      <c r="F296" s="385">
        <v>420.7</v>
      </c>
      <c r="G296" s="385">
        <v>16740.023000000001</v>
      </c>
      <c r="H296" s="385">
        <v>0</v>
      </c>
      <c r="I296" s="385">
        <v>16740</v>
      </c>
      <c r="J296"/>
      <c r="K296"/>
    </row>
    <row r="297" spans="1:11" ht="15" x14ac:dyDescent="0.25">
      <c r="A297" s="382">
        <v>20020001</v>
      </c>
      <c r="B297" s="382" t="s">
        <v>3465</v>
      </c>
      <c r="C297" s="382" t="s">
        <v>3477</v>
      </c>
      <c r="D297" s="382" t="s">
        <v>3495</v>
      </c>
      <c r="E297" s="382" t="s">
        <v>276</v>
      </c>
      <c r="F297" s="385">
        <v>16.8</v>
      </c>
      <c r="G297" s="385">
        <v>658.923</v>
      </c>
      <c r="H297" s="385">
        <v>0</v>
      </c>
      <c r="I297" s="385">
        <v>659</v>
      </c>
      <c r="J297"/>
      <c r="K297"/>
    </row>
    <row r="298" spans="1:11" ht="15" x14ac:dyDescent="0.25">
      <c r="A298" s="382">
        <v>20020001</v>
      </c>
      <c r="B298" s="382" t="s">
        <v>3578</v>
      </c>
      <c r="C298" s="382" t="s">
        <v>3584</v>
      </c>
      <c r="D298" s="382" t="s">
        <v>3599</v>
      </c>
      <c r="E298" s="382" t="s">
        <v>276</v>
      </c>
      <c r="F298" s="385">
        <v>55.8</v>
      </c>
      <c r="G298" s="385">
        <v>2200.1389999999997</v>
      </c>
      <c r="H298" s="385">
        <v>0</v>
      </c>
      <c r="I298" s="385">
        <v>2200</v>
      </c>
      <c r="J298"/>
      <c r="K298"/>
    </row>
    <row r="299" spans="1:11" ht="15" x14ac:dyDescent="0.25">
      <c r="A299" s="382">
        <v>20020001</v>
      </c>
      <c r="B299" s="382" t="s">
        <v>3871</v>
      </c>
      <c r="C299" s="382" t="s">
        <v>3894</v>
      </c>
      <c r="D299" s="382" t="s">
        <v>3920</v>
      </c>
      <c r="E299" s="382" t="s">
        <v>275</v>
      </c>
      <c r="F299" s="385">
        <v>16.2</v>
      </c>
      <c r="G299" s="385">
        <v>764.39499999999998</v>
      </c>
      <c r="H299" s="385">
        <v>0</v>
      </c>
      <c r="I299" s="385">
        <v>764</v>
      </c>
      <c r="J299"/>
      <c r="K299"/>
    </row>
    <row r="300" spans="1:11" ht="15" x14ac:dyDescent="0.25">
      <c r="A300" s="382">
        <v>20020001</v>
      </c>
      <c r="B300" s="382" t="s">
        <v>3652</v>
      </c>
      <c r="C300" s="382" t="s">
        <v>3660</v>
      </c>
      <c r="D300" s="382" t="s">
        <v>3682</v>
      </c>
      <c r="E300" s="382" t="s">
        <v>276</v>
      </c>
      <c r="F300" s="385">
        <v>15.5</v>
      </c>
      <c r="G300" s="385">
        <v>660.20299999999997</v>
      </c>
      <c r="H300" s="385">
        <v>0</v>
      </c>
      <c r="I300" s="385">
        <v>660</v>
      </c>
      <c r="J300"/>
      <c r="K300"/>
    </row>
    <row r="301" spans="1:11" ht="15" x14ac:dyDescent="0.25">
      <c r="A301" s="382">
        <v>20020001</v>
      </c>
      <c r="B301" s="382" t="s">
        <v>5194</v>
      </c>
      <c r="C301" s="382" t="s">
        <v>5202</v>
      </c>
      <c r="D301" s="382" t="s">
        <v>5240</v>
      </c>
      <c r="E301" s="382" t="s">
        <v>274</v>
      </c>
      <c r="F301" s="385">
        <v>49.9</v>
      </c>
      <c r="G301" s="385">
        <v>2042.3209999999999</v>
      </c>
      <c r="H301" s="385">
        <v>0</v>
      </c>
      <c r="I301" s="385">
        <v>2042</v>
      </c>
      <c r="J301"/>
      <c r="K301"/>
    </row>
    <row r="302" spans="1:11" ht="15" x14ac:dyDescent="0.25">
      <c r="A302" s="382">
        <v>20020001</v>
      </c>
      <c r="B302" s="382" t="s">
        <v>5387</v>
      </c>
      <c r="C302" s="382" t="s">
        <v>5431</v>
      </c>
      <c r="D302" s="382" t="s">
        <v>5509</v>
      </c>
      <c r="E302" s="382" t="s">
        <v>275</v>
      </c>
      <c r="F302" s="385">
        <v>24.5</v>
      </c>
      <c r="G302" s="385">
        <v>1028.239</v>
      </c>
      <c r="H302" s="385">
        <v>0</v>
      </c>
      <c r="I302" s="385">
        <v>1028</v>
      </c>
      <c r="J302"/>
      <c r="K302"/>
    </row>
    <row r="303" spans="1:11" ht="15" x14ac:dyDescent="0.25">
      <c r="A303" s="382">
        <v>20020001</v>
      </c>
      <c r="B303" s="382" t="s">
        <v>5389</v>
      </c>
      <c r="C303" s="382" t="s">
        <v>5433</v>
      </c>
      <c r="D303" s="382" t="s">
        <v>5511</v>
      </c>
      <c r="E303" s="382" t="s">
        <v>276</v>
      </c>
      <c r="F303" s="385">
        <v>26.5</v>
      </c>
      <c r="G303" s="385">
        <v>1038.7</v>
      </c>
      <c r="H303" s="385">
        <v>0</v>
      </c>
      <c r="I303" s="385">
        <v>1039</v>
      </c>
      <c r="J303"/>
      <c r="K303"/>
    </row>
    <row r="304" spans="1:11" ht="15" x14ac:dyDescent="0.25">
      <c r="A304" s="382">
        <v>20020001</v>
      </c>
      <c r="B304" s="382" t="s">
        <v>5391</v>
      </c>
      <c r="C304" s="382" t="s">
        <v>369</v>
      </c>
      <c r="D304" s="382" t="s">
        <v>5513</v>
      </c>
      <c r="E304" s="382" t="s">
        <v>278</v>
      </c>
      <c r="F304" s="385">
        <v>55.6</v>
      </c>
      <c r="G304" s="385">
        <v>2216.8469999999998</v>
      </c>
      <c r="H304" s="385">
        <v>0</v>
      </c>
      <c r="I304" s="385">
        <v>2217</v>
      </c>
      <c r="J304"/>
      <c r="K304"/>
    </row>
    <row r="305" spans="1:11" ht="15" x14ac:dyDescent="0.25">
      <c r="A305" s="382">
        <v>20020001</v>
      </c>
      <c r="B305" s="382" t="s">
        <v>5700</v>
      </c>
      <c r="C305" s="382" t="s">
        <v>5753</v>
      </c>
      <c r="D305" s="382" t="s">
        <v>5829</v>
      </c>
      <c r="E305" s="382" t="s">
        <v>275</v>
      </c>
      <c r="F305" s="385">
        <v>34.699999999999996</v>
      </c>
      <c r="G305" s="385">
        <v>2087.3009999999999</v>
      </c>
      <c r="H305" s="385">
        <v>0</v>
      </c>
      <c r="I305" s="385">
        <v>2087</v>
      </c>
      <c r="J305"/>
      <c r="K305"/>
    </row>
    <row r="306" spans="1:11" ht="15" x14ac:dyDescent="0.25">
      <c r="A306" s="382">
        <v>20020001</v>
      </c>
      <c r="B306" s="382" t="s">
        <v>5701</v>
      </c>
      <c r="C306" s="382" t="s">
        <v>5754</v>
      </c>
      <c r="D306" s="382" t="s">
        <v>5830</v>
      </c>
      <c r="E306" s="382" t="s">
        <v>274</v>
      </c>
      <c r="F306" s="385">
        <v>1075.9000000000001</v>
      </c>
      <c r="G306" s="385">
        <v>43966.748</v>
      </c>
      <c r="H306" s="385">
        <v>0</v>
      </c>
      <c r="I306" s="385">
        <v>43967</v>
      </c>
      <c r="J306"/>
      <c r="K306"/>
    </row>
    <row r="307" spans="1:11" ht="15" x14ac:dyDescent="0.25">
      <c r="A307" s="382">
        <v>20020001</v>
      </c>
      <c r="B307" s="382" t="s">
        <v>6873</v>
      </c>
      <c r="C307" s="382" t="s">
        <v>6891</v>
      </c>
      <c r="D307" s="382" t="s">
        <v>6919</v>
      </c>
      <c r="E307" s="382" t="s">
        <v>275</v>
      </c>
      <c r="F307" s="385">
        <v>44.999999999999993</v>
      </c>
      <c r="G307" s="385">
        <v>1814.4290000000001</v>
      </c>
      <c r="H307" s="385">
        <v>0</v>
      </c>
      <c r="I307" s="385">
        <v>1814</v>
      </c>
      <c r="J307"/>
      <c r="K307"/>
    </row>
    <row r="308" spans="1:11" ht="15" x14ac:dyDescent="0.25">
      <c r="A308" s="382">
        <v>20020001</v>
      </c>
      <c r="B308" s="382" t="s">
        <v>7262</v>
      </c>
      <c r="C308" s="382" t="s">
        <v>7306</v>
      </c>
      <c r="D308" s="382" t="s">
        <v>7337</v>
      </c>
      <c r="E308" s="382" t="s">
        <v>276</v>
      </c>
      <c r="F308" s="385">
        <v>31.5</v>
      </c>
      <c r="G308" s="385">
        <v>1229.5740000000001</v>
      </c>
      <c r="H308" s="385">
        <v>0</v>
      </c>
      <c r="I308" s="385">
        <v>1230</v>
      </c>
      <c r="J308"/>
      <c r="K308"/>
    </row>
    <row r="309" spans="1:11" ht="15" x14ac:dyDescent="0.25">
      <c r="A309" s="382">
        <v>20020001</v>
      </c>
      <c r="B309" s="382" t="s">
        <v>7375</v>
      </c>
      <c r="C309" s="382" t="s">
        <v>8570</v>
      </c>
      <c r="D309" s="382" t="s">
        <v>7638</v>
      </c>
      <c r="E309" s="382" t="s">
        <v>7371</v>
      </c>
      <c r="F309" s="385">
        <v>58.9</v>
      </c>
      <c r="G309" s="385">
        <v>3737.8</v>
      </c>
      <c r="H309" s="385">
        <v>0</v>
      </c>
      <c r="I309" s="385">
        <v>3738</v>
      </c>
      <c r="J309"/>
      <c r="K309"/>
    </row>
    <row r="310" spans="1:11" ht="15" x14ac:dyDescent="0.25">
      <c r="A310" s="382">
        <v>20020001</v>
      </c>
      <c r="B310" s="382" t="s">
        <v>7377</v>
      </c>
      <c r="C310" s="382" t="s">
        <v>8575</v>
      </c>
      <c r="D310" s="382" t="s">
        <v>7640</v>
      </c>
      <c r="E310" s="382" t="s">
        <v>1284</v>
      </c>
      <c r="F310" s="385">
        <v>23.599999999999998</v>
      </c>
      <c r="G310" s="385">
        <v>851.98299999999995</v>
      </c>
      <c r="H310" s="385">
        <v>0</v>
      </c>
      <c r="I310" s="385">
        <v>852</v>
      </c>
      <c r="J310"/>
      <c r="K310"/>
    </row>
    <row r="311" spans="1:11" ht="15" x14ac:dyDescent="0.25">
      <c r="A311" s="382">
        <v>20020001</v>
      </c>
      <c r="B311" s="382" t="s">
        <v>8375</v>
      </c>
      <c r="C311" s="382" t="s">
        <v>8377</v>
      </c>
      <c r="D311" s="382" t="s">
        <v>8403</v>
      </c>
      <c r="E311" s="382" t="s">
        <v>276</v>
      </c>
      <c r="F311" s="385">
        <v>102.10000000000001</v>
      </c>
      <c r="G311" s="385">
        <v>4037.4879999999998</v>
      </c>
      <c r="H311" s="385">
        <v>0</v>
      </c>
      <c r="I311" s="385">
        <v>4037</v>
      </c>
      <c r="J311"/>
      <c r="K311"/>
    </row>
    <row r="312" spans="1:11" ht="15" x14ac:dyDescent="0.25">
      <c r="A312" s="382">
        <v>20020001</v>
      </c>
      <c r="B312" s="382" t="s">
        <v>8376</v>
      </c>
      <c r="C312" s="382" t="s">
        <v>8378</v>
      </c>
      <c r="D312" s="382" t="s">
        <v>8404</v>
      </c>
      <c r="E312" s="382" t="s">
        <v>276</v>
      </c>
      <c r="F312" s="385">
        <v>28.2</v>
      </c>
      <c r="G312" s="385">
        <v>1112.4079999999999</v>
      </c>
      <c r="H312" s="385">
        <v>0</v>
      </c>
      <c r="I312" s="385">
        <v>1112</v>
      </c>
      <c r="J312"/>
      <c r="K312"/>
    </row>
    <row r="313" spans="1:11" ht="15" x14ac:dyDescent="0.25">
      <c r="A313" s="382">
        <v>20020001</v>
      </c>
      <c r="B313" s="382" t="s">
        <v>8728</v>
      </c>
      <c r="C313" s="382" t="s">
        <v>621</v>
      </c>
      <c r="D313" s="382" t="s">
        <v>8734</v>
      </c>
      <c r="E313" s="382" t="s">
        <v>274</v>
      </c>
      <c r="F313" s="385">
        <v>67.699999999999989</v>
      </c>
      <c r="G313" s="385">
        <v>2740.0639999999999</v>
      </c>
      <c r="H313" s="385">
        <v>0</v>
      </c>
      <c r="I313" s="385">
        <v>2740</v>
      </c>
      <c r="J313"/>
      <c r="K313"/>
    </row>
    <row r="314" spans="1:11" ht="15" x14ac:dyDescent="0.25">
      <c r="A314" s="382">
        <v>20020001</v>
      </c>
      <c r="B314" s="382" t="s">
        <v>8995</v>
      </c>
      <c r="C314" s="382" t="s">
        <v>386</v>
      </c>
      <c r="D314" s="382" t="s">
        <v>9022</v>
      </c>
      <c r="E314" s="382" t="s">
        <v>278</v>
      </c>
      <c r="F314" s="385">
        <v>44.6</v>
      </c>
      <c r="G314" s="385">
        <v>1949.125</v>
      </c>
      <c r="H314" s="385">
        <v>0</v>
      </c>
      <c r="I314" s="385">
        <v>1949</v>
      </c>
      <c r="J314"/>
      <c r="K314"/>
    </row>
    <row r="315" spans="1:11" ht="15" x14ac:dyDescent="0.25">
      <c r="A315" s="382">
        <v>20020001</v>
      </c>
      <c r="B315" s="382" t="s">
        <v>9084</v>
      </c>
      <c r="C315" s="382" t="s">
        <v>9093</v>
      </c>
      <c r="D315" s="382" t="s">
        <v>9127</v>
      </c>
      <c r="E315" s="382" t="s">
        <v>276</v>
      </c>
      <c r="F315" s="385">
        <v>25.500000000000004</v>
      </c>
      <c r="G315" s="385">
        <v>1151.54</v>
      </c>
      <c r="H315" s="385">
        <v>0</v>
      </c>
      <c r="I315" s="385">
        <v>1152</v>
      </c>
      <c r="J315"/>
      <c r="K315"/>
    </row>
    <row r="316" spans="1:11" ht="15" x14ac:dyDescent="0.25">
      <c r="A316" s="382">
        <v>20020001</v>
      </c>
      <c r="B316" s="382" t="s">
        <v>10815</v>
      </c>
      <c r="C316" s="382" t="s">
        <v>10820</v>
      </c>
      <c r="D316" s="382" t="s">
        <v>10845</v>
      </c>
      <c r="E316" s="382" t="s">
        <v>276</v>
      </c>
      <c r="F316" s="385">
        <v>24.7</v>
      </c>
      <c r="G316" s="385">
        <v>1127.779</v>
      </c>
      <c r="H316" s="385">
        <v>0</v>
      </c>
      <c r="I316" s="385">
        <v>1128</v>
      </c>
      <c r="J316"/>
      <c r="K316"/>
    </row>
    <row r="317" spans="1:11" ht="15" x14ac:dyDescent="0.25">
      <c r="A317" s="382">
        <v>20020001</v>
      </c>
      <c r="B317" s="382" t="s">
        <v>11308</v>
      </c>
      <c r="C317" s="382" t="s">
        <v>11321</v>
      </c>
      <c r="D317" s="382" t="s">
        <v>11354</v>
      </c>
      <c r="E317" s="382" t="s">
        <v>278</v>
      </c>
      <c r="F317" s="385">
        <v>63.399999999999991</v>
      </c>
      <c r="G317" s="385">
        <v>2426.346</v>
      </c>
      <c r="H317" s="385">
        <v>0</v>
      </c>
      <c r="I317" s="385">
        <v>2426</v>
      </c>
      <c r="J317"/>
      <c r="K317"/>
    </row>
    <row r="318" spans="1:11" ht="15" x14ac:dyDescent="0.25">
      <c r="A318" s="382">
        <v>20020001</v>
      </c>
      <c r="B318" s="382" t="s">
        <v>11761</v>
      </c>
      <c r="C318" s="382" t="s">
        <v>8580</v>
      </c>
      <c r="D318" s="382" t="s">
        <v>11807</v>
      </c>
      <c r="E318" s="382" t="s">
        <v>276</v>
      </c>
      <c r="F318" s="385">
        <v>113.9</v>
      </c>
      <c r="G318" s="385">
        <v>4399.1490000000003</v>
      </c>
      <c r="H318" s="385">
        <v>0</v>
      </c>
      <c r="I318" s="385">
        <v>4399</v>
      </c>
      <c r="J318"/>
      <c r="K318"/>
    </row>
    <row r="319" spans="1:11" ht="15" x14ac:dyDescent="0.25">
      <c r="A319" s="382">
        <v>20020001</v>
      </c>
      <c r="B319" s="382" t="s">
        <v>11763</v>
      </c>
      <c r="C319" s="382" t="s">
        <v>8570</v>
      </c>
      <c r="D319" s="382" t="s">
        <v>11809</v>
      </c>
      <c r="E319" s="382" t="s">
        <v>276</v>
      </c>
      <c r="F319" s="385">
        <v>16.200000000000003</v>
      </c>
      <c r="G319" s="385">
        <v>1023.7300000000001</v>
      </c>
      <c r="H319" s="385">
        <v>0</v>
      </c>
      <c r="I319" s="385">
        <v>1024</v>
      </c>
      <c r="J319"/>
      <c r="K319"/>
    </row>
    <row r="320" spans="1:11" ht="15" x14ac:dyDescent="0.25">
      <c r="A320" s="382">
        <v>20020001</v>
      </c>
      <c r="B320" s="382" t="s">
        <v>11932</v>
      </c>
      <c r="C320" s="382" t="s">
        <v>11936</v>
      </c>
      <c r="D320" s="382" t="s">
        <v>11954</v>
      </c>
      <c r="E320" s="382" t="s">
        <v>276</v>
      </c>
      <c r="F320" s="385">
        <v>6.7</v>
      </c>
      <c r="G320" s="385">
        <v>307.548</v>
      </c>
      <c r="H320" s="385">
        <v>0</v>
      </c>
      <c r="I320" s="385">
        <v>308</v>
      </c>
      <c r="J320"/>
      <c r="K320"/>
    </row>
    <row r="321" spans="1:11" ht="15" x14ac:dyDescent="0.25">
      <c r="A321" s="382">
        <v>20020001</v>
      </c>
      <c r="B321" s="382" t="s">
        <v>12029</v>
      </c>
      <c r="C321" s="382" t="s">
        <v>12034</v>
      </c>
      <c r="D321" s="382" t="s">
        <v>12077</v>
      </c>
      <c r="E321" s="382" t="s">
        <v>275</v>
      </c>
      <c r="F321" s="385">
        <v>9.6999999999999993</v>
      </c>
      <c r="G321" s="385">
        <v>410.47999999999996</v>
      </c>
      <c r="H321" s="385">
        <v>0</v>
      </c>
      <c r="I321" s="385">
        <v>410</v>
      </c>
      <c r="J321"/>
      <c r="K321"/>
    </row>
    <row r="322" spans="1:11" ht="15" x14ac:dyDescent="0.25">
      <c r="A322" s="382">
        <v>20020001</v>
      </c>
      <c r="B322" s="382" t="s">
        <v>12515</v>
      </c>
      <c r="C322" s="382" t="s">
        <v>9379</v>
      </c>
      <c r="D322" s="382" t="s">
        <v>12545</v>
      </c>
      <c r="E322" s="382" t="s">
        <v>274</v>
      </c>
      <c r="F322" s="385">
        <v>224.7</v>
      </c>
      <c r="G322" s="385">
        <v>7827.6129999999994</v>
      </c>
      <c r="H322" s="385">
        <v>0</v>
      </c>
      <c r="I322" s="385">
        <v>7828</v>
      </c>
      <c r="J322"/>
      <c r="K322"/>
    </row>
    <row r="323" spans="1:11" ht="15" x14ac:dyDescent="0.25">
      <c r="A323" s="382">
        <v>20020001</v>
      </c>
      <c r="B323" s="382" t="s">
        <v>12517</v>
      </c>
      <c r="C323" s="382" t="s">
        <v>12524</v>
      </c>
      <c r="D323" s="382" t="s">
        <v>12547</v>
      </c>
      <c r="E323" s="382" t="s">
        <v>274</v>
      </c>
      <c r="F323" s="385">
        <v>11.1</v>
      </c>
      <c r="G323" s="385">
        <v>501.03700000000003</v>
      </c>
      <c r="H323" s="385">
        <v>0</v>
      </c>
      <c r="I323" s="385">
        <v>501</v>
      </c>
      <c r="J323"/>
      <c r="K323"/>
    </row>
    <row r="324" spans="1:11" ht="15" x14ac:dyDescent="0.25">
      <c r="A324" s="382">
        <v>20020001</v>
      </c>
      <c r="B324" s="382" t="s">
        <v>12626</v>
      </c>
      <c r="C324" s="382" t="s">
        <v>7425</v>
      </c>
      <c r="D324" s="382" t="s">
        <v>12646</v>
      </c>
      <c r="E324" s="382" t="s">
        <v>276</v>
      </c>
      <c r="F324" s="385">
        <v>16.200000000000003</v>
      </c>
      <c r="G324" s="385">
        <v>645.10600000000011</v>
      </c>
      <c r="H324" s="385">
        <v>0</v>
      </c>
      <c r="I324" s="385">
        <v>645</v>
      </c>
      <c r="J324"/>
      <c r="K324"/>
    </row>
    <row r="325" spans="1:11" ht="15" x14ac:dyDescent="0.25">
      <c r="A325" s="382">
        <v>20020001</v>
      </c>
      <c r="B325" s="382" t="s">
        <v>14024</v>
      </c>
      <c r="C325" s="382" t="s">
        <v>7044</v>
      </c>
      <c r="D325" s="382" t="s">
        <v>14076</v>
      </c>
      <c r="E325" s="382" t="s">
        <v>276</v>
      </c>
      <c r="F325" s="385">
        <v>10.600000000000001</v>
      </c>
      <c r="G325" s="385">
        <v>433.83000000000004</v>
      </c>
      <c r="H325" s="385">
        <v>0</v>
      </c>
      <c r="I325" s="385">
        <v>434</v>
      </c>
      <c r="J325"/>
      <c r="K325"/>
    </row>
    <row r="326" spans="1:11" ht="15" x14ac:dyDescent="0.25">
      <c r="A326" s="382">
        <v>20020001</v>
      </c>
      <c r="B326" s="382" t="s">
        <v>14221</v>
      </c>
      <c r="C326" s="382" t="s">
        <v>7299</v>
      </c>
      <c r="D326" s="382" t="s">
        <v>13919</v>
      </c>
      <c r="E326" s="382" t="s">
        <v>274</v>
      </c>
      <c r="F326" s="385">
        <v>7.8</v>
      </c>
      <c r="G326" s="385">
        <v>310.78899999999999</v>
      </c>
      <c r="H326" s="385">
        <v>0</v>
      </c>
      <c r="I326" s="385">
        <v>311</v>
      </c>
      <c r="J326"/>
      <c r="K326"/>
    </row>
    <row r="327" spans="1:11" ht="15" x14ac:dyDescent="0.25">
      <c r="A327" s="382">
        <v>20020001</v>
      </c>
      <c r="B327" s="382" t="s">
        <v>14293</v>
      </c>
      <c r="C327" s="382" t="s">
        <v>14296</v>
      </c>
      <c r="D327" s="382" t="s">
        <v>14326</v>
      </c>
      <c r="E327" s="382" t="s">
        <v>276</v>
      </c>
      <c r="F327" s="385">
        <v>27.7</v>
      </c>
      <c r="G327" s="385">
        <v>1058.6479999999999</v>
      </c>
      <c r="H327" s="385">
        <v>0</v>
      </c>
      <c r="I327" s="385">
        <v>1059</v>
      </c>
      <c r="J327"/>
      <c r="K327"/>
    </row>
    <row r="328" spans="1:11" ht="15" x14ac:dyDescent="0.25">
      <c r="A328" s="382">
        <v>20020001</v>
      </c>
      <c r="B328" s="382" t="s">
        <v>14602</v>
      </c>
      <c r="C328" s="382" t="s">
        <v>14609</v>
      </c>
      <c r="D328" s="382" t="s">
        <v>14633</v>
      </c>
      <c r="E328" s="382" t="s">
        <v>275</v>
      </c>
      <c r="F328" s="385">
        <v>39.399999999999991</v>
      </c>
      <c r="G328" s="385">
        <v>1556.8499999999997</v>
      </c>
      <c r="H328" s="385">
        <v>0</v>
      </c>
      <c r="I328" s="385">
        <v>1557</v>
      </c>
      <c r="J328"/>
      <c r="K328"/>
    </row>
    <row r="329" spans="1:11" ht="15" x14ac:dyDescent="0.25">
      <c r="A329" s="382">
        <v>20020001</v>
      </c>
      <c r="B329" s="382" t="s">
        <v>14946</v>
      </c>
      <c r="C329" s="382" t="s">
        <v>955</v>
      </c>
      <c r="D329" s="382" t="s">
        <v>14986</v>
      </c>
      <c r="E329" s="382" t="s">
        <v>275</v>
      </c>
      <c r="F329" s="385">
        <v>20.200000000000003</v>
      </c>
      <c r="G329" s="385">
        <v>979.63099999999997</v>
      </c>
      <c r="H329" s="385">
        <v>0</v>
      </c>
      <c r="I329" s="385">
        <v>980</v>
      </c>
      <c r="J329"/>
      <c r="K329"/>
    </row>
    <row r="330" spans="1:11" ht="15" x14ac:dyDescent="0.25">
      <c r="A330" s="382">
        <v>20020001</v>
      </c>
      <c r="B330" s="382" t="s">
        <v>15037</v>
      </c>
      <c r="C330" s="382" t="s">
        <v>15044</v>
      </c>
      <c r="D330" s="382" t="s">
        <v>15067</v>
      </c>
      <c r="E330" s="382" t="s">
        <v>275</v>
      </c>
      <c r="F330" s="385">
        <v>62.399999999999991</v>
      </c>
      <c r="G330" s="385">
        <v>2721.105</v>
      </c>
      <c r="H330" s="385">
        <v>0</v>
      </c>
      <c r="I330" s="385">
        <v>2721</v>
      </c>
      <c r="J330"/>
      <c r="K330"/>
    </row>
    <row r="331" spans="1:11" ht="15" x14ac:dyDescent="0.25">
      <c r="A331" s="382">
        <v>20020001</v>
      </c>
      <c r="B331" s="382" t="s">
        <v>15038</v>
      </c>
      <c r="C331" s="382" t="s">
        <v>15045</v>
      </c>
      <c r="D331" s="382" t="s">
        <v>15068</v>
      </c>
      <c r="E331" s="382" t="s">
        <v>276</v>
      </c>
      <c r="F331" s="385">
        <v>187.70000000000002</v>
      </c>
      <c r="G331" s="385">
        <v>7320.8400000000011</v>
      </c>
      <c r="H331" s="385">
        <v>0</v>
      </c>
      <c r="I331" s="385">
        <v>7321</v>
      </c>
      <c r="J331"/>
      <c r="K331"/>
    </row>
    <row r="332" spans="1:11" ht="15" x14ac:dyDescent="0.25">
      <c r="A332" s="382">
        <v>20020001</v>
      </c>
      <c r="B332" s="382" t="s">
        <v>15039</v>
      </c>
      <c r="C332" s="382" t="s">
        <v>15046</v>
      </c>
      <c r="D332" s="382" t="s">
        <v>15069</v>
      </c>
      <c r="E332" s="382" t="s">
        <v>276</v>
      </c>
      <c r="F332" s="385">
        <v>13.5</v>
      </c>
      <c r="G332" s="385">
        <v>593.88100000000009</v>
      </c>
      <c r="H332" s="385">
        <v>0</v>
      </c>
      <c r="I332" s="385">
        <v>594</v>
      </c>
      <c r="J332"/>
      <c r="K332"/>
    </row>
    <row r="333" spans="1:11" ht="15" x14ac:dyDescent="0.25">
      <c r="A333" s="382">
        <v>20020001</v>
      </c>
      <c r="B333" s="382" t="s">
        <v>15040</v>
      </c>
      <c r="C333" s="382" t="s">
        <v>15047</v>
      </c>
      <c r="D333" s="382" t="s">
        <v>15070</v>
      </c>
      <c r="E333" s="382" t="s">
        <v>274</v>
      </c>
      <c r="F333" s="385">
        <v>60.9</v>
      </c>
      <c r="G333" s="385">
        <v>2545.9839999999999</v>
      </c>
      <c r="H333" s="385">
        <v>0</v>
      </c>
      <c r="I333" s="385">
        <v>2546</v>
      </c>
      <c r="J333"/>
      <c r="K333"/>
    </row>
    <row r="334" spans="1:11" ht="15" x14ac:dyDescent="0.25">
      <c r="A334" s="382">
        <v>20020001</v>
      </c>
      <c r="B334" s="382" t="s">
        <v>15041</v>
      </c>
      <c r="C334" s="382" t="s">
        <v>15048</v>
      </c>
      <c r="D334" s="382" t="s">
        <v>15071</v>
      </c>
      <c r="E334" s="382" t="s">
        <v>274</v>
      </c>
      <c r="F334" s="385">
        <v>23.4</v>
      </c>
      <c r="G334" s="385">
        <v>925.63200000000006</v>
      </c>
      <c r="H334" s="385">
        <v>0</v>
      </c>
      <c r="I334" s="385">
        <v>926</v>
      </c>
      <c r="J334"/>
      <c r="K334"/>
    </row>
    <row r="335" spans="1:11" ht="15" x14ac:dyDescent="0.25">
      <c r="A335" s="382">
        <v>20020001</v>
      </c>
      <c r="B335" s="382" t="s">
        <v>15042</v>
      </c>
      <c r="C335" s="382" t="s">
        <v>15049</v>
      </c>
      <c r="D335" s="382" t="s">
        <v>15072</v>
      </c>
      <c r="E335" s="382" t="s">
        <v>276</v>
      </c>
      <c r="F335" s="385">
        <v>48.2</v>
      </c>
      <c r="G335" s="385">
        <v>1890.5189999999998</v>
      </c>
      <c r="H335" s="385">
        <v>0</v>
      </c>
      <c r="I335" s="385">
        <v>1891</v>
      </c>
      <c r="J335"/>
      <c r="K335"/>
    </row>
    <row r="336" spans="1:11" ht="15" x14ac:dyDescent="0.25">
      <c r="A336" s="382">
        <v>20020001</v>
      </c>
      <c r="B336" s="382" t="s">
        <v>15043</v>
      </c>
      <c r="C336" s="382" t="s">
        <v>15050</v>
      </c>
      <c r="D336" s="382" t="s">
        <v>15073</v>
      </c>
      <c r="E336" s="382" t="s">
        <v>275</v>
      </c>
      <c r="F336" s="385">
        <v>51.3</v>
      </c>
      <c r="G336" s="385">
        <v>1966.2539999999999</v>
      </c>
      <c r="H336" s="385">
        <v>0</v>
      </c>
      <c r="I336" s="385">
        <v>1966</v>
      </c>
      <c r="J336"/>
      <c r="K336"/>
    </row>
    <row r="337" spans="1:11" ht="15" x14ac:dyDescent="0.25">
      <c r="A337" s="382">
        <v>20020001</v>
      </c>
      <c r="B337" s="382" t="s">
        <v>15153</v>
      </c>
      <c r="C337" s="382" t="s">
        <v>739</v>
      </c>
      <c r="D337" s="382" t="s">
        <v>15188</v>
      </c>
      <c r="E337" s="382" t="s">
        <v>276</v>
      </c>
      <c r="F337" s="385">
        <v>62.500000000000007</v>
      </c>
      <c r="G337" s="385">
        <v>2459.7820000000006</v>
      </c>
      <c r="H337" s="385">
        <v>0</v>
      </c>
      <c r="I337" s="385">
        <v>2460</v>
      </c>
      <c r="J337"/>
      <c r="K337"/>
    </row>
    <row r="338" spans="1:11" ht="15" x14ac:dyDescent="0.25">
      <c r="A338" s="382">
        <v>20020001</v>
      </c>
      <c r="B338" s="382" t="s">
        <v>15296</v>
      </c>
      <c r="C338" s="382" t="s">
        <v>7132</v>
      </c>
      <c r="D338" s="382" t="s">
        <v>15340</v>
      </c>
      <c r="E338" s="382" t="s">
        <v>274</v>
      </c>
      <c r="F338" s="385">
        <v>27.200000000000003</v>
      </c>
      <c r="G338" s="385">
        <v>1065.9349999999999</v>
      </c>
      <c r="H338" s="385">
        <v>0</v>
      </c>
      <c r="I338" s="385">
        <v>1066</v>
      </c>
      <c r="J338"/>
      <c r="K338"/>
    </row>
    <row r="339" spans="1:11" ht="15" x14ac:dyDescent="0.25">
      <c r="A339" s="382">
        <v>20020001</v>
      </c>
      <c r="B339" s="382" t="s">
        <v>15478</v>
      </c>
      <c r="C339" s="382" t="s">
        <v>15490</v>
      </c>
      <c r="D339" s="382" t="s">
        <v>15538</v>
      </c>
      <c r="E339" s="382" t="s">
        <v>276</v>
      </c>
      <c r="F339" s="385">
        <v>55.79999999999999</v>
      </c>
      <c r="G339" s="385">
        <v>2337.7829999999994</v>
      </c>
      <c r="H339" s="385">
        <v>0</v>
      </c>
      <c r="I339" s="385">
        <v>2338</v>
      </c>
      <c r="J339"/>
      <c r="K339"/>
    </row>
    <row r="340" spans="1:11" ht="15" x14ac:dyDescent="0.25">
      <c r="A340" s="382">
        <v>20020001</v>
      </c>
      <c r="B340" s="382" t="s">
        <v>15480</v>
      </c>
      <c r="C340" s="382" t="s">
        <v>15491</v>
      </c>
      <c r="D340" s="382" t="s">
        <v>15539</v>
      </c>
      <c r="E340" s="382" t="s">
        <v>274</v>
      </c>
      <c r="F340" s="385">
        <v>42.8</v>
      </c>
      <c r="G340" s="385">
        <v>1707.4080000000004</v>
      </c>
      <c r="H340" s="385">
        <v>0</v>
      </c>
      <c r="I340" s="385">
        <v>1707</v>
      </c>
      <c r="J340"/>
      <c r="K340"/>
    </row>
    <row r="341" spans="1:11" ht="15" x14ac:dyDescent="0.25">
      <c r="A341" s="382">
        <v>20020001</v>
      </c>
      <c r="B341" s="382" t="s">
        <v>15758</v>
      </c>
      <c r="C341" s="382" t="s">
        <v>15765</v>
      </c>
      <c r="D341" s="382" t="s">
        <v>15781</v>
      </c>
      <c r="E341" s="382" t="s">
        <v>276</v>
      </c>
      <c r="F341" s="385">
        <v>72.8</v>
      </c>
      <c r="G341" s="385">
        <v>2796.6710000000003</v>
      </c>
      <c r="H341" s="385">
        <v>0</v>
      </c>
      <c r="I341" s="385">
        <v>2797</v>
      </c>
      <c r="J341"/>
      <c r="K341"/>
    </row>
    <row r="342" spans="1:11" ht="15" x14ac:dyDescent="0.25">
      <c r="A342" s="382">
        <v>20020001</v>
      </c>
      <c r="B342" s="382" t="s">
        <v>15759</v>
      </c>
      <c r="C342" s="382" t="s">
        <v>15766</v>
      </c>
      <c r="D342" s="382" t="s">
        <v>15782</v>
      </c>
      <c r="E342" s="382" t="s">
        <v>275</v>
      </c>
      <c r="F342" s="385">
        <v>46.20000000000001</v>
      </c>
      <c r="G342" s="385">
        <v>1832.7450000000001</v>
      </c>
      <c r="H342" s="385">
        <v>0</v>
      </c>
      <c r="I342" s="385">
        <v>1833</v>
      </c>
      <c r="J342"/>
      <c r="K342"/>
    </row>
    <row r="343" spans="1:11" ht="15" x14ac:dyDescent="0.25">
      <c r="A343" s="382">
        <v>20020001</v>
      </c>
      <c r="B343" s="382" t="s">
        <v>15760</v>
      </c>
      <c r="C343" s="382" t="s">
        <v>157</v>
      </c>
      <c r="D343" s="382" t="s">
        <v>15783</v>
      </c>
      <c r="E343" s="382" t="s">
        <v>274</v>
      </c>
      <c r="F343" s="385">
        <v>34.5</v>
      </c>
      <c r="G343" s="385">
        <v>1368.3390000000002</v>
      </c>
      <c r="H343" s="385">
        <v>0</v>
      </c>
      <c r="I343" s="385">
        <v>1368</v>
      </c>
      <c r="J343"/>
      <c r="K343"/>
    </row>
    <row r="344" spans="1:11" ht="15" x14ac:dyDescent="0.25">
      <c r="A344" s="382">
        <v>20020001</v>
      </c>
      <c r="B344" s="382" t="s">
        <v>15964</v>
      </c>
      <c r="C344" s="382" t="s">
        <v>15966</v>
      </c>
      <c r="D344" s="382" t="s">
        <v>15976</v>
      </c>
      <c r="E344" s="382" t="s">
        <v>275</v>
      </c>
      <c r="F344" s="385">
        <v>14.9</v>
      </c>
      <c r="G344" s="385">
        <v>653.11099999999999</v>
      </c>
      <c r="H344" s="385">
        <v>0</v>
      </c>
      <c r="I344" s="385">
        <v>653</v>
      </c>
      <c r="J344"/>
      <c r="K344"/>
    </row>
    <row r="345" spans="1:11" ht="15" x14ac:dyDescent="0.25">
      <c r="A345" s="382">
        <v>20020001</v>
      </c>
      <c r="B345" s="382" t="s">
        <v>16145</v>
      </c>
      <c r="C345" s="382" t="s">
        <v>10104</v>
      </c>
      <c r="D345" s="382" t="s">
        <v>16162</v>
      </c>
      <c r="E345" s="382" t="s">
        <v>274</v>
      </c>
      <c r="F345" s="385">
        <v>53.20000000000001</v>
      </c>
      <c r="G345" s="385">
        <v>2189.9719999999998</v>
      </c>
      <c r="H345" s="385">
        <v>0</v>
      </c>
      <c r="I345" s="385">
        <v>2190</v>
      </c>
      <c r="J345"/>
      <c r="K345"/>
    </row>
    <row r="346" spans="1:11" ht="15" x14ac:dyDescent="0.25">
      <c r="A346" s="382">
        <v>20020001</v>
      </c>
      <c r="B346" s="382" t="s">
        <v>16210</v>
      </c>
      <c r="C346" s="382" t="s">
        <v>15840</v>
      </c>
      <c r="D346" s="382" t="s">
        <v>16232</v>
      </c>
      <c r="E346" s="382" t="s">
        <v>276</v>
      </c>
      <c r="F346" s="385">
        <v>18.100000000000001</v>
      </c>
      <c r="G346" s="385">
        <v>759.4910000000001</v>
      </c>
      <c r="H346" s="385">
        <v>0</v>
      </c>
      <c r="I346" s="385">
        <v>759</v>
      </c>
      <c r="J346"/>
      <c r="K346"/>
    </row>
    <row r="347" spans="1:11" ht="15" x14ac:dyDescent="0.25">
      <c r="A347" s="382" t="s">
        <v>16438</v>
      </c>
      <c r="B347" s="382"/>
      <c r="C347" s="382"/>
      <c r="D347" s="382"/>
      <c r="E347" s="382"/>
      <c r="F347" s="385">
        <v>5343.5999999999976</v>
      </c>
      <c r="G347" s="385">
        <v>217256.78500000006</v>
      </c>
      <c r="H347" s="385">
        <v>0</v>
      </c>
      <c r="I347" s="385">
        <v>217259</v>
      </c>
      <c r="J347"/>
      <c r="K347"/>
    </row>
    <row r="348" spans="1:11" ht="15" x14ac:dyDescent="0.25">
      <c r="A348" s="382">
        <v>20020002</v>
      </c>
      <c r="B348" s="382" t="s">
        <v>0</v>
      </c>
      <c r="C348" s="382" t="s">
        <v>178</v>
      </c>
      <c r="D348" s="382" t="s">
        <v>243</v>
      </c>
      <c r="E348" s="382" t="s">
        <v>276</v>
      </c>
      <c r="F348" s="385">
        <v>504.03999999999996</v>
      </c>
      <c r="G348" s="385">
        <v>21428.7166</v>
      </c>
      <c r="H348" s="385">
        <v>0</v>
      </c>
      <c r="I348" s="385">
        <v>21429</v>
      </c>
      <c r="J348"/>
      <c r="K348"/>
    </row>
    <row r="349" spans="1:11" ht="15" x14ac:dyDescent="0.25">
      <c r="A349" s="382">
        <v>20020002</v>
      </c>
      <c r="B349" s="382" t="s">
        <v>20</v>
      </c>
      <c r="C349" s="382" t="s">
        <v>181</v>
      </c>
      <c r="D349" s="382" t="s">
        <v>246</v>
      </c>
      <c r="E349" s="382" t="s">
        <v>279</v>
      </c>
      <c r="F349" s="385">
        <v>2.3199999999999998</v>
      </c>
      <c r="G349" s="385">
        <v>94.91119999999998</v>
      </c>
      <c r="H349" s="385">
        <v>0</v>
      </c>
      <c r="I349" s="385">
        <v>95</v>
      </c>
      <c r="J349"/>
      <c r="K349"/>
    </row>
    <row r="350" spans="1:11" ht="15" x14ac:dyDescent="0.25">
      <c r="A350" s="382">
        <v>20020002</v>
      </c>
      <c r="B350" s="382" t="s">
        <v>21</v>
      </c>
      <c r="C350" s="382" t="s">
        <v>182</v>
      </c>
      <c r="D350" s="382" t="s">
        <v>247</v>
      </c>
      <c r="E350" s="382" t="s">
        <v>279</v>
      </c>
      <c r="F350" s="385">
        <v>56.370000000000005</v>
      </c>
      <c r="G350" s="385">
        <v>2497.4403999999995</v>
      </c>
      <c r="H350" s="385">
        <v>100</v>
      </c>
      <c r="I350" s="385">
        <v>2397</v>
      </c>
      <c r="J350"/>
      <c r="K350"/>
    </row>
    <row r="351" spans="1:11" ht="15" x14ac:dyDescent="0.25">
      <c r="A351" s="382">
        <v>20020002</v>
      </c>
      <c r="B351" s="382" t="s">
        <v>23</v>
      </c>
      <c r="C351" s="382" t="s">
        <v>185</v>
      </c>
      <c r="D351" s="382" t="s">
        <v>250</v>
      </c>
      <c r="E351" s="382" t="s">
        <v>280</v>
      </c>
      <c r="F351" s="385">
        <v>121.71</v>
      </c>
      <c r="G351" s="385">
        <v>5172.7407999999987</v>
      </c>
      <c r="H351" s="385">
        <v>50</v>
      </c>
      <c r="I351" s="385">
        <v>5123</v>
      </c>
      <c r="J351"/>
      <c r="K351"/>
    </row>
    <row r="352" spans="1:11" ht="15" x14ac:dyDescent="0.25">
      <c r="A352" s="382">
        <v>20020002</v>
      </c>
      <c r="B352" s="382" t="s">
        <v>24</v>
      </c>
      <c r="C352" s="382" t="s">
        <v>186</v>
      </c>
      <c r="D352" s="382" t="s">
        <v>251</v>
      </c>
      <c r="E352" s="382" t="s">
        <v>281</v>
      </c>
      <c r="F352" s="385">
        <v>82.059999999999988</v>
      </c>
      <c r="G352" s="385">
        <v>3496.0883000000003</v>
      </c>
      <c r="H352" s="385">
        <v>100</v>
      </c>
      <c r="I352" s="385">
        <v>3396</v>
      </c>
      <c r="J352"/>
      <c r="K352"/>
    </row>
    <row r="353" spans="1:11" ht="15" x14ac:dyDescent="0.25">
      <c r="A353" s="382">
        <v>20020002</v>
      </c>
      <c r="B353" s="382" t="s">
        <v>26</v>
      </c>
      <c r="C353" s="382" t="s">
        <v>187</v>
      </c>
      <c r="D353" s="382" t="s">
        <v>252</v>
      </c>
      <c r="E353" s="382" t="s">
        <v>281</v>
      </c>
      <c r="F353" s="385">
        <v>56.829999999999991</v>
      </c>
      <c r="G353" s="385">
        <v>2615.5639000000001</v>
      </c>
      <c r="H353" s="385">
        <v>100</v>
      </c>
      <c r="I353" s="385">
        <v>2516</v>
      </c>
      <c r="J353"/>
      <c r="K353"/>
    </row>
    <row r="354" spans="1:11" ht="15" x14ac:dyDescent="0.25">
      <c r="A354" s="382">
        <v>20020002</v>
      </c>
      <c r="B354" s="382" t="s">
        <v>27</v>
      </c>
      <c r="C354" s="382" t="s">
        <v>681</v>
      </c>
      <c r="D354" s="382" t="s">
        <v>682</v>
      </c>
      <c r="E354" s="382" t="s">
        <v>281</v>
      </c>
      <c r="F354" s="385">
        <v>1.81</v>
      </c>
      <c r="G354" s="385">
        <v>84.216899999999995</v>
      </c>
      <c r="H354" s="385">
        <v>0</v>
      </c>
      <c r="I354" s="385">
        <v>84</v>
      </c>
      <c r="J354"/>
      <c r="K354"/>
    </row>
    <row r="355" spans="1:11" ht="15" x14ac:dyDescent="0.25">
      <c r="A355" s="382">
        <v>20020002</v>
      </c>
      <c r="B355" s="382" t="s">
        <v>3</v>
      </c>
      <c r="C355" s="382" t="s">
        <v>189</v>
      </c>
      <c r="D355" s="382" t="s">
        <v>254</v>
      </c>
      <c r="E355" s="382" t="s">
        <v>276</v>
      </c>
      <c r="F355" s="385">
        <v>69.460000000000008</v>
      </c>
      <c r="G355" s="385">
        <v>3014.7619000000009</v>
      </c>
      <c r="H355" s="385">
        <v>100</v>
      </c>
      <c r="I355" s="385">
        <v>2915</v>
      </c>
      <c r="J355"/>
      <c r="K355"/>
    </row>
    <row r="356" spans="1:11" ht="15" x14ac:dyDescent="0.25">
      <c r="A356" s="382">
        <v>20020002</v>
      </c>
      <c r="B356" s="382" t="s">
        <v>8</v>
      </c>
      <c r="C356" s="382" t="s">
        <v>1991</v>
      </c>
      <c r="D356" s="382" t="s">
        <v>2012</v>
      </c>
      <c r="E356" s="382" t="s">
        <v>275</v>
      </c>
      <c r="F356" s="385">
        <v>64</v>
      </c>
      <c r="G356" s="385">
        <v>2857.0655999999999</v>
      </c>
      <c r="H356" s="385">
        <v>100</v>
      </c>
      <c r="I356" s="385">
        <v>2757</v>
      </c>
      <c r="J356"/>
      <c r="K356"/>
    </row>
    <row r="357" spans="1:11" ht="15" x14ac:dyDescent="0.25">
      <c r="A357" s="382">
        <v>20020002</v>
      </c>
      <c r="B357" s="382" t="s">
        <v>33</v>
      </c>
      <c r="C357" s="382" t="s">
        <v>7308</v>
      </c>
      <c r="D357" s="382" t="s">
        <v>7339</v>
      </c>
      <c r="E357" s="382" t="s">
        <v>279</v>
      </c>
      <c r="F357" s="385">
        <v>27.27</v>
      </c>
      <c r="G357" s="385">
        <v>1169.1667</v>
      </c>
      <c r="H357" s="385">
        <v>50</v>
      </c>
      <c r="I357" s="385">
        <v>1119</v>
      </c>
      <c r="J357"/>
      <c r="K357"/>
    </row>
    <row r="358" spans="1:11" ht="15" x14ac:dyDescent="0.25">
      <c r="A358" s="382">
        <v>20020002</v>
      </c>
      <c r="B358" s="382" t="s">
        <v>10</v>
      </c>
      <c r="C358" s="382" t="s">
        <v>2547</v>
      </c>
      <c r="D358" s="382" t="s">
        <v>2691</v>
      </c>
      <c r="E358" s="382" t="s">
        <v>275</v>
      </c>
      <c r="F358" s="385">
        <v>83.83</v>
      </c>
      <c r="G358" s="385">
        <v>3602.8201000000008</v>
      </c>
      <c r="H358" s="385">
        <v>100</v>
      </c>
      <c r="I358" s="385">
        <v>3503</v>
      </c>
      <c r="J358"/>
      <c r="K358"/>
    </row>
    <row r="359" spans="1:11" ht="15" x14ac:dyDescent="0.25">
      <c r="A359" s="382">
        <v>20020002</v>
      </c>
      <c r="B359" s="382" t="s">
        <v>11</v>
      </c>
      <c r="C359" s="382" t="s">
        <v>2639</v>
      </c>
      <c r="D359" s="382" t="s">
        <v>2693</v>
      </c>
      <c r="E359" s="382" t="s">
        <v>279</v>
      </c>
      <c r="F359" s="385">
        <v>19.760000000000002</v>
      </c>
      <c r="G359" s="385">
        <v>850.94839999999999</v>
      </c>
      <c r="H359" s="385">
        <v>50</v>
      </c>
      <c r="I359" s="385">
        <v>801</v>
      </c>
      <c r="J359"/>
      <c r="K359"/>
    </row>
    <row r="360" spans="1:11" ht="15" x14ac:dyDescent="0.25">
      <c r="A360" s="382">
        <v>20020002</v>
      </c>
      <c r="B360" s="382" t="s">
        <v>12</v>
      </c>
      <c r="C360" s="382" t="s">
        <v>7732</v>
      </c>
      <c r="D360" s="382" t="s">
        <v>7774</v>
      </c>
      <c r="E360" s="382" t="s">
        <v>277</v>
      </c>
      <c r="F360" s="385">
        <v>35.1</v>
      </c>
      <c r="G360" s="385">
        <v>1425.9363000000001</v>
      </c>
      <c r="H360" s="385">
        <v>100</v>
      </c>
      <c r="I360" s="385">
        <v>1326</v>
      </c>
      <c r="J360"/>
      <c r="K360"/>
    </row>
    <row r="361" spans="1:11" ht="15" x14ac:dyDescent="0.25">
      <c r="A361" s="382">
        <v>20020002</v>
      </c>
      <c r="B361" s="382" t="s">
        <v>1650</v>
      </c>
      <c r="C361" s="382" t="s">
        <v>2993</v>
      </c>
      <c r="D361" s="382" t="s">
        <v>2994</v>
      </c>
      <c r="E361" s="382" t="s">
        <v>281</v>
      </c>
      <c r="F361" s="385">
        <v>26.46</v>
      </c>
      <c r="G361" s="385">
        <v>1206.2524999999998</v>
      </c>
      <c r="H361" s="385">
        <v>100</v>
      </c>
      <c r="I361" s="385">
        <v>1106</v>
      </c>
      <c r="J361"/>
      <c r="K361"/>
    </row>
    <row r="362" spans="1:11" ht="15" x14ac:dyDescent="0.25">
      <c r="A362" s="382">
        <v>20020002</v>
      </c>
      <c r="B362" s="382" t="s">
        <v>129</v>
      </c>
      <c r="C362" s="382" t="s">
        <v>1562</v>
      </c>
      <c r="D362" s="382" t="s">
        <v>3608</v>
      </c>
      <c r="E362" s="382" t="s">
        <v>279</v>
      </c>
      <c r="F362" s="385">
        <v>18.12</v>
      </c>
      <c r="G362" s="385">
        <v>787.51349999999991</v>
      </c>
      <c r="H362" s="385">
        <v>50</v>
      </c>
      <c r="I362" s="385">
        <v>738</v>
      </c>
      <c r="J362"/>
      <c r="K362"/>
    </row>
    <row r="363" spans="1:11" ht="15" x14ac:dyDescent="0.25">
      <c r="A363" s="382">
        <v>20020002</v>
      </c>
      <c r="B363" s="382" t="s">
        <v>423</v>
      </c>
      <c r="C363" s="382" t="s">
        <v>3671</v>
      </c>
      <c r="D363" s="382" t="s">
        <v>3696</v>
      </c>
      <c r="E363" s="382" t="s">
        <v>279</v>
      </c>
      <c r="F363" s="385">
        <v>300.60999999999996</v>
      </c>
      <c r="G363" s="385">
        <v>12272.682800000002</v>
      </c>
      <c r="H363" s="385">
        <v>200</v>
      </c>
      <c r="I363" s="385">
        <v>12073</v>
      </c>
      <c r="J363"/>
      <c r="K363"/>
    </row>
    <row r="364" spans="1:11" ht="15" x14ac:dyDescent="0.25">
      <c r="A364" s="382">
        <v>20020002</v>
      </c>
      <c r="B364" s="382" t="s">
        <v>2068</v>
      </c>
      <c r="C364" s="382" t="s">
        <v>4651</v>
      </c>
      <c r="D364" s="382" t="s">
        <v>4710</v>
      </c>
      <c r="E364" s="382" t="s">
        <v>276</v>
      </c>
      <c r="F364" s="385">
        <v>30.139999999999997</v>
      </c>
      <c r="G364" s="385">
        <v>1452.3861000000002</v>
      </c>
      <c r="H364" s="385">
        <v>100</v>
      </c>
      <c r="I364" s="385">
        <v>1352</v>
      </c>
      <c r="J364"/>
      <c r="K364"/>
    </row>
    <row r="365" spans="1:11" ht="15" x14ac:dyDescent="0.25">
      <c r="A365" s="382">
        <v>20020002</v>
      </c>
      <c r="B365" s="382" t="s">
        <v>130</v>
      </c>
      <c r="C365" s="382" t="s">
        <v>1238</v>
      </c>
      <c r="D365" s="382" t="s">
        <v>4963</v>
      </c>
      <c r="E365" s="382" t="s">
        <v>276</v>
      </c>
      <c r="F365" s="385">
        <v>60.400000000000006</v>
      </c>
      <c r="G365" s="385">
        <v>2620.4186999999997</v>
      </c>
      <c r="H365" s="385">
        <v>100</v>
      </c>
      <c r="I365" s="385">
        <v>2520</v>
      </c>
      <c r="J365"/>
      <c r="K365"/>
    </row>
    <row r="366" spans="1:11" ht="15" x14ac:dyDescent="0.25">
      <c r="A366" s="382">
        <v>20020002</v>
      </c>
      <c r="B366" s="382" t="s">
        <v>131</v>
      </c>
      <c r="C366" s="382" t="s">
        <v>5398</v>
      </c>
      <c r="D366" s="382" t="s">
        <v>5469</v>
      </c>
      <c r="E366" s="382" t="s">
        <v>276</v>
      </c>
      <c r="F366" s="385">
        <v>32.04</v>
      </c>
      <c r="G366" s="385">
        <v>1345.53</v>
      </c>
      <c r="H366" s="385">
        <v>100</v>
      </c>
      <c r="I366" s="385">
        <v>1246</v>
      </c>
      <c r="J366"/>
      <c r="K366"/>
    </row>
    <row r="367" spans="1:11" ht="15" x14ac:dyDescent="0.25">
      <c r="A367" s="382">
        <v>20020002</v>
      </c>
      <c r="B367" s="382" t="s">
        <v>762</v>
      </c>
      <c r="C367" s="382" t="s">
        <v>6541</v>
      </c>
      <c r="D367" s="382" t="s">
        <v>6560</v>
      </c>
      <c r="E367" s="382" t="s">
        <v>276</v>
      </c>
      <c r="F367" s="385">
        <v>43.610000000000007</v>
      </c>
      <c r="G367" s="385">
        <v>1998.8677</v>
      </c>
      <c r="H367" s="385">
        <v>100</v>
      </c>
      <c r="I367" s="385">
        <v>1899</v>
      </c>
      <c r="J367"/>
      <c r="K367"/>
    </row>
    <row r="368" spans="1:11" ht="15" x14ac:dyDescent="0.25">
      <c r="A368" s="382">
        <v>20020002</v>
      </c>
      <c r="B368" s="382" t="s">
        <v>952</v>
      </c>
      <c r="C368" s="382" t="s">
        <v>739</v>
      </c>
      <c r="D368" s="382" t="s">
        <v>7013</v>
      </c>
      <c r="E368" s="382" t="s">
        <v>276</v>
      </c>
      <c r="F368" s="385">
        <v>82.399999999999991</v>
      </c>
      <c r="G368" s="385">
        <v>3506.3376000000003</v>
      </c>
      <c r="H368" s="385">
        <v>100</v>
      </c>
      <c r="I368" s="385">
        <v>3406</v>
      </c>
      <c r="J368"/>
      <c r="K368"/>
    </row>
    <row r="369" spans="1:11" ht="15" x14ac:dyDescent="0.25">
      <c r="A369" s="382">
        <v>20020002</v>
      </c>
      <c r="B369" s="382" t="s">
        <v>957</v>
      </c>
      <c r="C369" s="382" t="s">
        <v>6990</v>
      </c>
      <c r="D369" s="382" t="s">
        <v>7014</v>
      </c>
      <c r="E369" s="382" t="s">
        <v>276</v>
      </c>
      <c r="F369" s="385">
        <v>45.62</v>
      </c>
      <c r="G369" s="385">
        <v>1992.3386</v>
      </c>
      <c r="H369" s="385">
        <v>100</v>
      </c>
      <c r="I369" s="385">
        <v>1892</v>
      </c>
      <c r="J369"/>
      <c r="K369"/>
    </row>
    <row r="370" spans="1:11" ht="15" x14ac:dyDescent="0.25">
      <c r="A370" s="382">
        <v>20020002</v>
      </c>
      <c r="B370" s="382" t="s">
        <v>1147</v>
      </c>
      <c r="C370" s="382" t="s">
        <v>7733</v>
      </c>
      <c r="D370" s="382" t="s">
        <v>7775</v>
      </c>
      <c r="E370" s="382" t="s">
        <v>276</v>
      </c>
      <c r="F370" s="385">
        <v>4.7699999999999996</v>
      </c>
      <c r="G370" s="385">
        <v>219.0384</v>
      </c>
      <c r="H370" s="385">
        <v>0</v>
      </c>
      <c r="I370" s="385">
        <v>219</v>
      </c>
      <c r="J370"/>
      <c r="K370"/>
    </row>
    <row r="371" spans="1:11" ht="15" x14ac:dyDescent="0.25">
      <c r="A371" s="382">
        <v>20020002</v>
      </c>
      <c r="B371" s="382" t="s">
        <v>1151</v>
      </c>
      <c r="C371" s="382" t="s">
        <v>8784</v>
      </c>
      <c r="D371" s="382" t="s">
        <v>8835</v>
      </c>
      <c r="E371" s="382" t="s">
        <v>279</v>
      </c>
      <c r="F371" s="385">
        <v>35.400000000000006</v>
      </c>
      <c r="G371" s="385">
        <v>1438.6534999999999</v>
      </c>
      <c r="H371" s="385">
        <v>50</v>
      </c>
      <c r="I371" s="385">
        <v>1389</v>
      </c>
      <c r="J371"/>
      <c r="K371"/>
    </row>
    <row r="372" spans="1:11" ht="15" x14ac:dyDescent="0.25">
      <c r="A372" s="382">
        <v>20020002</v>
      </c>
      <c r="B372" s="382" t="s">
        <v>1242</v>
      </c>
      <c r="C372" s="382" t="s">
        <v>9095</v>
      </c>
      <c r="D372" s="382" t="s">
        <v>9129</v>
      </c>
      <c r="E372" s="382" t="s">
        <v>281</v>
      </c>
      <c r="F372" s="385">
        <v>14.600000000000001</v>
      </c>
      <c r="G372" s="385">
        <v>844.57659999999998</v>
      </c>
      <c r="H372" s="385">
        <v>50</v>
      </c>
      <c r="I372" s="385">
        <v>795</v>
      </c>
      <c r="J372"/>
      <c r="K372"/>
    </row>
    <row r="373" spans="1:11" ht="15" x14ac:dyDescent="0.25">
      <c r="A373" s="382">
        <v>20020002</v>
      </c>
      <c r="B373" s="382" t="s">
        <v>1247</v>
      </c>
      <c r="C373" s="382" t="s">
        <v>5418</v>
      </c>
      <c r="D373" s="382" t="s">
        <v>9130</v>
      </c>
      <c r="E373" s="382" t="s">
        <v>279</v>
      </c>
      <c r="F373" s="385">
        <v>29.06</v>
      </c>
      <c r="G373" s="385">
        <v>1231.4508000000001</v>
      </c>
      <c r="H373" s="385">
        <v>100</v>
      </c>
      <c r="I373" s="385">
        <v>1131</v>
      </c>
      <c r="J373"/>
      <c r="K373"/>
    </row>
    <row r="374" spans="1:11" ht="15" x14ac:dyDescent="0.25">
      <c r="A374" s="382">
        <v>20020002</v>
      </c>
      <c r="B374" s="382" t="s">
        <v>2067</v>
      </c>
      <c r="C374" s="382" t="s">
        <v>13062</v>
      </c>
      <c r="D374" s="382" t="s">
        <v>13082</v>
      </c>
      <c r="E374" s="382" t="s">
        <v>276</v>
      </c>
      <c r="F374" s="385">
        <v>21.130000000000003</v>
      </c>
      <c r="G374" s="385">
        <v>901.76959999999997</v>
      </c>
      <c r="H374" s="385">
        <v>35</v>
      </c>
      <c r="I374" s="385">
        <v>867</v>
      </c>
      <c r="J374"/>
      <c r="K374"/>
    </row>
    <row r="375" spans="1:11" ht="15" x14ac:dyDescent="0.25">
      <c r="A375" s="382">
        <v>20020002</v>
      </c>
      <c r="B375" s="382" t="s">
        <v>2594</v>
      </c>
      <c r="C375" s="382" t="s">
        <v>15492</v>
      </c>
      <c r="D375" s="382" t="s">
        <v>15540</v>
      </c>
      <c r="E375" s="382" t="s">
        <v>1032</v>
      </c>
      <c r="F375" s="385">
        <v>39.020000000000003</v>
      </c>
      <c r="G375" s="385">
        <v>1585.2887000000001</v>
      </c>
      <c r="H375" s="385">
        <v>100</v>
      </c>
      <c r="I375" s="385">
        <v>1485</v>
      </c>
      <c r="J375"/>
      <c r="K375"/>
    </row>
    <row r="376" spans="1:11" ht="15" x14ac:dyDescent="0.25">
      <c r="A376" s="382">
        <v>20020002</v>
      </c>
      <c r="B376" s="382" t="s">
        <v>427</v>
      </c>
      <c r="C376" s="382" t="s">
        <v>6366</v>
      </c>
      <c r="D376" s="382" t="s">
        <v>6421</v>
      </c>
      <c r="E376" s="382" t="s">
        <v>1380</v>
      </c>
      <c r="F376" s="385">
        <v>83.77</v>
      </c>
      <c r="G376" s="385">
        <v>3618.3892000000001</v>
      </c>
      <c r="H376" s="385">
        <v>100</v>
      </c>
      <c r="I376" s="385">
        <v>3518</v>
      </c>
      <c r="J376"/>
      <c r="K376"/>
    </row>
    <row r="377" spans="1:11" ht="15" x14ac:dyDescent="0.25">
      <c r="A377" s="382">
        <v>20020002</v>
      </c>
      <c r="B377" s="382" t="s">
        <v>2801</v>
      </c>
      <c r="C377" s="382" t="s">
        <v>15493</v>
      </c>
      <c r="D377" s="382" t="s">
        <v>15541</v>
      </c>
      <c r="E377" s="382" t="s">
        <v>280</v>
      </c>
      <c r="F377" s="385">
        <v>28.19</v>
      </c>
      <c r="G377" s="385">
        <v>1106.2308</v>
      </c>
      <c r="H377" s="385">
        <v>0</v>
      </c>
      <c r="I377" s="385">
        <v>1106</v>
      </c>
      <c r="J377"/>
      <c r="K377"/>
    </row>
    <row r="378" spans="1:11" ht="15" x14ac:dyDescent="0.25">
      <c r="A378" s="382">
        <v>20020002</v>
      </c>
      <c r="B378" s="382" t="s">
        <v>2802</v>
      </c>
      <c r="C378" s="382">
        <v>0</v>
      </c>
      <c r="D378" s="382">
        <v>0</v>
      </c>
      <c r="E378" s="382">
        <v>0</v>
      </c>
      <c r="F378" s="385">
        <v>2.7</v>
      </c>
      <c r="G378" s="385">
        <v>108.7328</v>
      </c>
      <c r="H378" s="385">
        <v>0</v>
      </c>
      <c r="I378" s="385">
        <v>109</v>
      </c>
      <c r="J378"/>
      <c r="K378"/>
    </row>
    <row r="379" spans="1:11" ht="15" x14ac:dyDescent="0.25">
      <c r="A379" s="382">
        <v>20020002</v>
      </c>
      <c r="B379" s="382" t="s">
        <v>2490</v>
      </c>
      <c r="C379" s="382" t="s">
        <v>14297</v>
      </c>
      <c r="D379" s="382" t="s">
        <v>14327</v>
      </c>
      <c r="E379" s="382" t="s">
        <v>279</v>
      </c>
      <c r="F379" s="385">
        <v>44.18</v>
      </c>
      <c r="G379" s="385">
        <v>1870.4497000000001</v>
      </c>
      <c r="H379" s="385">
        <v>100</v>
      </c>
      <c r="I379" s="385">
        <v>1770</v>
      </c>
      <c r="J379"/>
      <c r="K379"/>
    </row>
    <row r="380" spans="1:11" ht="15" x14ac:dyDescent="0.25">
      <c r="A380" s="382" t="s">
        <v>16439</v>
      </c>
      <c r="B380" s="382"/>
      <c r="C380" s="382"/>
      <c r="D380" s="382"/>
      <c r="E380" s="382"/>
      <c r="F380" s="385">
        <v>2066.7799999999997</v>
      </c>
      <c r="G380" s="385">
        <v>88417.284700000033</v>
      </c>
      <c r="H380" s="385">
        <v>2335</v>
      </c>
      <c r="I380" s="385">
        <v>86082</v>
      </c>
      <c r="J380"/>
      <c r="K380"/>
    </row>
    <row r="381" spans="1:11" ht="15" x14ac:dyDescent="0.25">
      <c r="A381" s="382">
        <v>20020003</v>
      </c>
      <c r="B381" s="382" t="s">
        <v>17</v>
      </c>
      <c r="C381" s="382" t="s">
        <v>840</v>
      </c>
      <c r="D381" s="382" t="s">
        <v>841</v>
      </c>
      <c r="E381" s="382" t="s">
        <v>277</v>
      </c>
      <c r="F381" s="385">
        <v>518.44000000000005</v>
      </c>
      <c r="G381" s="385">
        <v>22391.884200000004</v>
      </c>
      <c r="H381" s="385">
        <v>1490.1800000000003</v>
      </c>
      <c r="I381" s="385">
        <v>17092</v>
      </c>
      <c r="J381"/>
      <c r="K381"/>
    </row>
    <row r="382" spans="1:11" ht="15" x14ac:dyDescent="0.25">
      <c r="A382" s="382">
        <v>20020003</v>
      </c>
      <c r="B382" s="382" t="s">
        <v>1</v>
      </c>
      <c r="C382" s="382" t="s">
        <v>602</v>
      </c>
      <c r="D382" s="382" t="s">
        <v>848</v>
      </c>
      <c r="E382" s="382" t="s">
        <v>280</v>
      </c>
      <c r="F382" s="385">
        <v>16.400000000000002</v>
      </c>
      <c r="G382" s="385">
        <v>667.06449999999995</v>
      </c>
      <c r="H382" s="385">
        <v>0</v>
      </c>
      <c r="I382" s="385">
        <v>667</v>
      </c>
      <c r="J382"/>
      <c r="K382"/>
    </row>
    <row r="383" spans="1:11" ht="15" x14ac:dyDescent="0.25">
      <c r="A383" s="382">
        <v>20020003</v>
      </c>
      <c r="B383" s="382" t="s">
        <v>19</v>
      </c>
      <c r="C383" s="382" t="s">
        <v>1171</v>
      </c>
      <c r="D383" s="382" t="s">
        <v>1172</v>
      </c>
      <c r="E383" s="382" t="s">
        <v>276</v>
      </c>
      <c r="F383" s="385">
        <v>117.48999999999998</v>
      </c>
      <c r="G383" s="385">
        <v>4683.8757999999998</v>
      </c>
      <c r="H383" s="385">
        <v>0</v>
      </c>
      <c r="I383" s="385">
        <v>4684</v>
      </c>
      <c r="J383"/>
      <c r="K383"/>
    </row>
    <row r="384" spans="1:11" ht="15" x14ac:dyDescent="0.25">
      <c r="A384" s="382">
        <v>20020003</v>
      </c>
      <c r="B384" s="382" t="s">
        <v>41</v>
      </c>
      <c r="C384" s="382" t="s">
        <v>185</v>
      </c>
      <c r="D384" s="382" t="s">
        <v>1178</v>
      </c>
      <c r="E384" s="382" t="s">
        <v>276</v>
      </c>
      <c r="F384" s="385">
        <v>57.41</v>
      </c>
      <c r="G384" s="385">
        <v>2270.1642999999999</v>
      </c>
      <c r="H384" s="385">
        <v>0</v>
      </c>
      <c r="I384" s="385">
        <v>2270</v>
      </c>
      <c r="J384"/>
      <c r="K384"/>
    </row>
    <row r="385" spans="1:11" ht="15" x14ac:dyDescent="0.25">
      <c r="A385" s="382">
        <v>20020003</v>
      </c>
      <c r="B385" s="382" t="s">
        <v>36</v>
      </c>
      <c r="C385" s="382" t="s">
        <v>1638</v>
      </c>
      <c r="D385" s="382" t="s">
        <v>1667</v>
      </c>
      <c r="E385" s="382" t="s">
        <v>1032</v>
      </c>
      <c r="F385" s="385">
        <v>21.729999999999997</v>
      </c>
      <c r="G385" s="385">
        <v>908.03399999999988</v>
      </c>
      <c r="H385" s="385">
        <v>0</v>
      </c>
      <c r="I385" s="385">
        <v>908</v>
      </c>
      <c r="J385"/>
      <c r="K385"/>
    </row>
    <row r="386" spans="1:11" ht="15" x14ac:dyDescent="0.25">
      <c r="A386" s="382">
        <v>20020003</v>
      </c>
      <c r="B386" s="382" t="s">
        <v>40</v>
      </c>
      <c r="C386" s="382" t="s">
        <v>185</v>
      </c>
      <c r="D386" s="382" t="s">
        <v>2014</v>
      </c>
      <c r="E386" s="382" t="s">
        <v>277</v>
      </c>
      <c r="F386" s="385">
        <v>18.350000000000001</v>
      </c>
      <c r="G386" s="385">
        <v>931.77069999999992</v>
      </c>
      <c r="H386" s="385">
        <v>0</v>
      </c>
      <c r="I386" s="385">
        <v>932</v>
      </c>
      <c r="J386"/>
      <c r="K386"/>
    </row>
    <row r="387" spans="1:11" ht="15" x14ac:dyDescent="0.25">
      <c r="A387" s="382">
        <v>20020003</v>
      </c>
      <c r="B387" s="382" t="s">
        <v>23</v>
      </c>
      <c r="C387" s="382" t="s">
        <v>2809</v>
      </c>
      <c r="D387" s="382" t="s">
        <v>2836</v>
      </c>
      <c r="E387" s="382" t="s">
        <v>2837</v>
      </c>
      <c r="F387" s="385">
        <v>93.730000000000018</v>
      </c>
      <c r="G387" s="385">
        <v>3810.0994000000001</v>
      </c>
      <c r="H387" s="385">
        <v>0</v>
      </c>
      <c r="I387" s="385">
        <v>3810</v>
      </c>
      <c r="J387"/>
      <c r="K387"/>
    </row>
    <row r="388" spans="1:11" ht="15" x14ac:dyDescent="0.25">
      <c r="A388" s="382">
        <v>20020003</v>
      </c>
      <c r="B388" s="382" t="s">
        <v>27</v>
      </c>
      <c r="C388" s="382" t="s">
        <v>562</v>
      </c>
      <c r="D388" s="382" t="s">
        <v>10281</v>
      </c>
      <c r="E388" s="382" t="s">
        <v>277</v>
      </c>
      <c r="F388" s="385">
        <v>19.690000000000001</v>
      </c>
      <c r="G388" s="385">
        <v>1046.5941999999998</v>
      </c>
      <c r="H388" s="385">
        <v>0</v>
      </c>
      <c r="I388" s="385">
        <v>1047</v>
      </c>
      <c r="J388"/>
      <c r="K388"/>
    </row>
    <row r="389" spans="1:11" ht="15" x14ac:dyDescent="0.25">
      <c r="A389" s="382">
        <v>20020003</v>
      </c>
      <c r="B389" s="382" t="s">
        <v>2</v>
      </c>
      <c r="C389" s="382" t="s">
        <v>10239</v>
      </c>
      <c r="D389" s="382" t="s">
        <v>10282</v>
      </c>
      <c r="E389" s="382" t="s">
        <v>276</v>
      </c>
      <c r="F389" s="385">
        <v>27.039999999999996</v>
      </c>
      <c r="G389" s="385">
        <v>1274.4647</v>
      </c>
      <c r="H389" s="385">
        <v>0</v>
      </c>
      <c r="I389" s="385">
        <v>1274</v>
      </c>
      <c r="J389"/>
      <c r="K389"/>
    </row>
    <row r="390" spans="1:11" ht="15" x14ac:dyDescent="0.25">
      <c r="A390" s="382" t="s">
        <v>16440</v>
      </c>
      <c r="B390" s="382"/>
      <c r="C390" s="382"/>
      <c r="D390" s="382"/>
      <c r="E390" s="382"/>
      <c r="F390" s="385">
        <v>890.28000000000009</v>
      </c>
      <c r="G390" s="385">
        <v>37983.951800000003</v>
      </c>
      <c r="H390" s="385">
        <v>1490.1800000000003</v>
      </c>
      <c r="I390" s="385">
        <v>32684</v>
      </c>
      <c r="J390"/>
      <c r="K390"/>
    </row>
    <row r="391" spans="1:11" ht="15" x14ac:dyDescent="0.25">
      <c r="A391" s="382">
        <v>20020004</v>
      </c>
      <c r="B391" s="382" t="s">
        <v>17</v>
      </c>
      <c r="C391" s="382" t="s">
        <v>771</v>
      </c>
      <c r="D391" s="382" t="s">
        <v>772</v>
      </c>
      <c r="E391" s="382" t="s">
        <v>280</v>
      </c>
      <c r="F391" s="385">
        <v>26.35</v>
      </c>
      <c r="G391" s="385">
        <v>984.23929999999984</v>
      </c>
      <c r="H391" s="385">
        <v>44.420000000000073</v>
      </c>
      <c r="I391" s="385">
        <v>940</v>
      </c>
      <c r="J391"/>
      <c r="K391"/>
    </row>
    <row r="392" spans="1:11" ht="15" x14ac:dyDescent="0.25">
      <c r="A392" s="382">
        <v>20020004</v>
      </c>
      <c r="B392" s="382" t="s">
        <v>1</v>
      </c>
      <c r="C392" s="382" t="s">
        <v>1026</v>
      </c>
      <c r="D392" s="382" t="s">
        <v>1027</v>
      </c>
      <c r="E392" s="382" t="s">
        <v>274</v>
      </c>
      <c r="F392" s="385">
        <v>22.92</v>
      </c>
      <c r="G392" s="385">
        <v>1038.0333000000001</v>
      </c>
      <c r="H392" s="385">
        <v>0</v>
      </c>
      <c r="I392" s="385">
        <v>1038</v>
      </c>
      <c r="J392"/>
      <c r="K392"/>
    </row>
    <row r="393" spans="1:11" ht="15" x14ac:dyDescent="0.25">
      <c r="A393" s="382">
        <v>20020004</v>
      </c>
      <c r="B393" s="382" t="s">
        <v>18</v>
      </c>
      <c r="C393" s="382" t="s">
        <v>1030</v>
      </c>
      <c r="D393" s="382" t="s">
        <v>1031</v>
      </c>
      <c r="E393" s="382" t="s">
        <v>1032</v>
      </c>
      <c r="F393" s="385">
        <v>18.18</v>
      </c>
      <c r="G393" s="385">
        <v>738.16309999999999</v>
      </c>
      <c r="H393" s="385">
        <v>0</v>
      </c>
      <c r="I393" s="385">
        <v>738</v>
      </c>
      <c r="J393"/>
      <c r="K393"/>
    </row>
    <row r="394" spans="1:11" ht="15" x14ac:dyDescent="0.25">
      <c r="A394" s="382">
        <v>20020004</v>
      </c>
      <c r="B394" s="382" t="s">
        <v>19</v>
      </c>
      <c r="C394" s="382" t="s">
        <v>1035</v>
      </c>
      <c r="D394" s="382" t="s">
        <v>1036</v>
      </c>
      <c r="E394" s="382" t="s">
        <v>278</v>
      </c>
      <c r="F394" s="385">
        <v>44.190000000000005</v>
      </c>
      <c r="G394" s="385">
        <v>1569.1025</v>
      </c>
      <c r="H394" s="385">
        <v>0</v>
      </c>
      <c r="I394" s="385">
        <v>1569</v>
      </c>
      <c r="J394"/>
      <c r="K394"/>
    </row>
    <row r="395" spans="1:11" ht="15" x14ac:dyDescent="0.25">
      <c r="A395" s="382">
        <v>20020004</v>
      </c>
      <c r="B395" s="382" t="s">
        <v>20</v>
      </c>
      <c r="C395" s="382" t="s">
        <v>1039</v>
      </c>
      <c r="D395" s="382" t="s">
        <v>1040</v>
      </c>
      <c r="E395" s="382" t="s">
        <v>274</v>
      </c>
      <c r="F395" s="385">
        <v>21.85</v>
      </c>
      <c r="G395" s="385">
        <v>826.3334000000001</v>
      </c>
      <c r="H395" s="385">
        <v>0</v>
      </c>
      <c r="I395" s="385">
        <v>826</v>
      </c>
      <c r="J395"/>
      <c r="K395"/>
    </row>
    <row r="396" spans="1:11" ht="15" x14ac:dyDescent="0.25">
      <c r="A396" s="382">
        <v>20020004</v>
      </c>
      <c r="B396" s="382" t="s">
        <v>36</v>
      </c>
      <c r="C396" s="382" t="s">
        <v>1568</v>
      </c>
      <c r="D396" s="382" t="s">
        <v>2003</v>
      </c>
      <c r="E396" s="382" t="s">
        <v>276</v>
      </c>
      <c r="F396" s="385">
        <v>108.63</v>
      </c>
      <c r="G396" s="385">
        <v>4788.0074999999997</v>
      </c>
      <c r="H396" s="385">
        <v>0</v>
      </c>
      <c r="I396" s="385">
        <v>4788</v>
      </c>
      <c r="J396"/>
      <c r="K396"/>
    </row>
    <row r="397" spans="1:11" ht="15" x14ac:dyDescent="0.25">
      <c r="A397" s="382">
        <v>20020004</v>
      </c>
      <c r="B397" s="382" t="s">
        <v>40</v>
      </c>
      <c r="C397" s="382" t="s">
        <v>1071</v>
      </c>
      <c r="D397" s="382" t="s">
        <v>1072</v>
      </c>
      <c r="E397" s="382" t="s">
        <v>277</v>
      </c>
      <c r="F397" s="385">
        <v>23.56</v>
      </c>
      <c r="G397" s="385">
        <v>996.31060000000002</v>
      </c>
      <c r="H397" s="385">
        <v>0</v>
      </c>
      <c r="I397" s="385">
        <v>996</v>
      </c>
      <c r="J397"/>
      <c r="K397"/>
    </row>
    <row r="398" spans="1:11" ht="15" x14ac:dyDescent="0.25">
      <c r="A398" s="382">
        <v>20020004</v>
      </c>
      <c r="B398" s="382" t="s">
        <v>23</v>
      </c>
      <c r="C398" s="382" t="s">
        <v>1075</v>
      </c>
      <c r="D398" s="382" t="s">
        <v>1076</v>
      </c>
      <c r="E398" s="382" t="s">
        <v>1032</v>
      </c>
      <c r="F398" s="385">
        <v>27.36</v>
      </c>
      <c r="G398" s="385">
        <v>988.08119999999985</v>
      </c>
      <c r="H398" s="385">
        <v>0</v>
      </c>
      <c r="I398" s="385">
        <v>988</v>
      </c>
      <c r="J398"/>
      <c r="K398"/>
    </row>
    <row r="399" spans="1:11" ht="15" x14ac:dyDescent="0.25">
      <c r="A399" s="382">
        <v>20020004</v>
      </c>
      <c r="B399" s="382" t="s">
        <v>26</v>
      </c>
      <c r="C399" s="382" t="s">
        <v>1086</v>
      </c>
      <c r="D399" s="382" t="s">
        <v>1087</v>
      </c>
      <c r="E399" s="382" t="s">
        <v>278</v>
      </c>
      <c r="F399" s="385">
        <v>4.41</v>
      </c>
      <c r="G399" s="385">
        <v>188.65559999999999</v>
      </c>
      <c r="H399" s="385">
        <v>0</v>
      </c>
      <c r="I399" s="385">
        <v>189</v>
      </c>
      <c r="J399"/>
      <c r="K399"/>
    </row>
    <row r="400" spans="1:11" ht="15" x14ac:dyDescent="0.25">
      <c r="A400" s="382">
        <v>20020004</v>
      </c>
      <c r="B400" s="382" t="s">
        <v>2</v>
      </c>
      <c r="C400" s="382" t="s">
        <v>1984</v>
      </c>
      <c r="D400" s="382" t="s">
        <v>2004</v>
      </c>
      <c r="E400" s="382" t="s">
        <v>278</v>
      </c>
      <c r="F400" s="385">
        <v>16.95</v>
      </c>
      <c r="G400" s="385">
        <v>1018.5663999999998</v>
      </c>
      <c r="H400" s="385">
        <v>0</v>
      </c>
      <c r="I400" s="385">
        <v>1019</v>
      </c>
      <c r="J400"/>
      <c r="K400"/>
    </row>
    <row r="401" spans="1:11" ht="15" x14ac:dyDescent="0.25">
      <c r="A401" s="382">
        <v>20020004</v>
      </c>
      <c r="B401" s="382" t="s">
        <v>38</v>
      </c>
      <c r="C401" s="382" t="s">
        <v>1771</v>
      </c>
      <c r="D401" s="382" t="s">
        <v>3095</v>
      </c>
      <c r="E401" s="382" t="s">
        <v>279</v>
      </c>
      <c r="F401" s="385">
        <v>13.21</v>
      </c>
      <c r="G401" s="385">
        <v>478.02589999999998</v>
      </c>
      <c r="H401" s="385">
        <v>0</v>
      </c>
      <c r="I401" s="385">
        <v>478</v>
      </c>
      <c r="J401"/>
      <c r="K401"/>
    </row>
    <row r="402" spans="1:11" ht="15" x14ac:dyDescent="0.25">
      <c r="A402" s="382">
        <v>20020004</v>
      </c>
      <c r="B402" s="382" t="s">
        <v>30</v>
      </c>
      <c r="C402" s="382" t="s">
        <v>3136</v>
      </c>
      <c r="D402" s="382" t="s">
        <v>3169</v>
      </c>
      <c r="E402" s="382" t="s">
        <v>275</v>
      </c>
      <c r="F402" s="385">
        <v>41.690000000000005</v>
      </c>
      <c r="G402" s="385">
        <v>1762.0025000000001</v>
      </c>
      <c r="H402" s="385">
        <v>0</v>
      </c>
      <c r="I402" s="385">
        <v>1762</v>
      </c>
      <c r="J402"/>
      <c r="K402"/>
    </row>
    <row r="403" spans="1:11" ht="15" x14ac:dyDescent="0.25">
      <c r="A403" s="382" t="s">
        <v>16441</v>
      </c>
      <c r="B403" s="382"/>
      <c r="C403" s="382"/>
      <c r="D403" s="382"/>
      <c r="E403" s="382"/>
      <c r="F403" s="385">
        <v>369.3</v>
      </c>
      <c r="G403" s="385">
        <v>15375.521300000002</v>
      </c>
      <c r="H403" s="385">
        <v>44.420000000000073</v>
      </c>
      <c r="I403" s="385">
        <v>15331</v>
      </c>
      <c r="J403"/>
      <c r="K403"/>
    </row>
    <row r="404" spans="1:11" ht="15" x14ac:dyDescent="0.25">
      <c r="A404" s="382">
        <v>20020005</v>
      </c>
      <c r="B404" s="382" t="s">
        <v>1</v>
      </c>
      <c r="C404" s="382" t="s">
        <v>1350</v>
      </c>
      <c r="D404" s="382" t="s">
        <v>1381</v>
      </c>
      <c r="E404" s="382" t="s">
        <v>281</v>
      </c>
      <c r="F404" s="385">
        <v>19.239999999999998</v>
      </c>
      <c r="G404" s="385">
        <v>1026.6651999999999</v>
      </c>
      <c r="H404" s="385">
        <v>14</v>
      </c>
      <c r="I404" s="385">
        <v>1013</v>
      </c>
      <c r="J404"/>
      <c r="K404"/>
    </row>
    <row r="405" spans="1:11" ht="15" x14ac:dyDescent="0.25">
      <c r="A405" s="382">
        <v>20020005</v>
      </c>
      <c r="B405" s="382" t="s">
        <v>20</v>
      </c>
      <c r="C405" s="382" t="s">
        <v>1353</v>
      </c>
      <c r="D405" s="382" t="s">
        <v>1384</v>
      </c>
      <c r="E405" s="382" t="s">
        <v>281</v>
      </c>
      <c r="F405" s="385">
        <v>37</v>
      </c>
      <c r="G405" s="385">
        <v>1372.0666000000003</v>
      </c>
      <c r="H405" s="385">
        <v>0</v>
      </c>
      <c r="I405" s="385">
        <v>1372</v>
      </c>
      <c r="J405"/>
      <c r="K405"/>
    </row>
    <row r="406" spans="1:11" ht="15" x14ac:dyDescent="0.25">
      <c r="A406" s="382">
        <v>20020005</v>
      </c>
      <c r="B406" s="382" t="s">
        <v>36</v>
      </c>
      <c r="C406" s="382" t="s">
        <v>1355</v>
      </c>
      <c r="D406" s="382" t="s">
        <v>1386</v>
      </c>
      <c r="E406" s="382" t="s">
        <v>281</v>
      </c>
      <c r="F406" s="385">
        <v>57.42</v>
      </c>
      <c r="G406" s="385">
        <v>2078.7350000000001</v>
      </c>
      <c r="H406" s="385">
        <v>0</v>
      </c>
      <c r="I406" s="385">
        <v>2079</v>
      </c>
      <c r="J406"/>
      <c r="K406"/>
    </row>
    <row r="407" spans="1:11" ht="15" x14ac:dyDescent="0.25">
      <c r="A407" s="382">
        <v>20020005</v>
      </c>
      <c r="B407" s="382" t="s">
        <v>24</v>
      </c>
      <c r="C407" s="382" t="s">
        <v>1477</v>
      </c>
      <c r="D407" s="382" t="s">
        <v>1521</v>
      </c>
      <c r="E407" s="382" t="s">
        <v>281</v>
      </c>
      <c r="F407" s="385">
        <v>25.04</v>
      </c>
      <c r="G407" s="385">
        <v>952.71599999999989</v>
      </c>
      <c r="H407" s="385">
        <v>0</v>
      </c>
      <c r="I407" s="385">
        <v>953</v>
      </c>
      <c r="J407"/>
      <c r="K407"/>
    </row>
    <row r="408" spans="1:11" ht="15" x14ac:dyDescent="0.25">
      <c r="A408" s="382">
        <v>20020005</v>
      </c>
      <c r="B408" s="382" t="s">
        <v>2</v>
      </c>
      <c r="C408" s="382" t="s">
        <v>1642</v>
      </c>
      <c r="D408" s="382" t="s">
        <v>1671</v>
      </c>
      <c r="E408" s="382" t="s">
        <v>281</v>
      </c>
      <c r="F408" s="385">
        <v>26.500000000000004</v>
      </c>
      <c r="G408" s="385">
        <v>1035.9258</v>
      </c>
      <c r="H408" s="385">
        <v>0</v>
      </c>
      <c r="I408" s="385">
        <v>1036</v>
      </c>
      <c r="J408"/>
      <c r="K408"/>
    </row>
    <row r="409" spans="1:11" ht="15" x14ac:dyDescent="0.25">
      <c r="A409" s="382">
        <v>20020005</v>
      </c>
      <c r="B409" s="382" t="s">
        <v>3</v>
      </c>
      <c r="C409" s="382" t="s">
        <v>1643</v>
      </c>
      <c r="D409" s="382" t="s">
        <v>1672</v>
      </c>
      <c r="E409" s="382" t="s">
        <v>281</v>
      </c>
      <c r="F409" s="385">
        <v>16.86</v>
      </c>
      <c r="G409" s="385">
        <v>1104.0720000000001</v>
      </c>
      <c r="H409" s="385">
        <v>0</v>
      </c>
      <c r="I409" s="385">
        <v>1104</v>
      </c>
      <c r="J409"/>
      <c r="K409"/>
    </row>
    <row r="410" spans="1:11" ht="15" x14ac:dyDescent="0.25">
      <c r="A410" s="382">
        <v>20020005</v>
      </c>
      <c r="B410" s="382" t="s">
        <v>29</v>
      </c>
      <c r="C410" s="382" t="s">
        <v>1566</v>
      </c>
      <c r="D410" s="382" t="s">
        <v>1585</v>
      </c>
      <c r="E410" s="382" t="s">
        <v>281</v>
      </c>
      <c r="F410" s="385">
        <v>14.44</v>
      </c>
      <c r="G410" s="385">
        <v>638.14059999999995</v>
      </c>
      <c r="H410" s="385">
        <v>0</v>
      </c>
      <c r="I410" s="385">
        <v>638</v>
      </c>
      <c r="J410"/>
      <c r="K410"/>
    </row>
    <row r="411" spans="1:11" ht="15" x14ac:dyDescent="0.25">
      <c r="A411" s="382">
        <v>20020005</v>
      </c>
      <c r="B411" s="382" t="s">
        <v>5</v>
      </c>
      <c r="C411" s="382" t="s">
        <v>1567</v>
      </c>
      <c r="D411" s="382" t="s">
        <v>1586</v>
      </c>
      <c r="E411" s="382" t="s">
        <v>1284</v>
      </c>
      <c r="F411" s="385">
        <v>20</v>
      </c>
      <c r="G411" s="385">
        <v>819.40359999999987</v>
      </c>
      <c r="H411" s="385">
        <v>0</v>
      </c>
      <c r="I411" s="385">
        <v>819</v>
      </c>
      <c r="J411"/>
      <c r="K411"/>
    </row>
    <row r="412" spans="1:11" ht="15" x14ac:dyDescent="0.25">
      <c r="A412" s="382">
        <v>20020005</v>
      </c>
      <c r="B412" s="382" t="s">
        <v>6</v>
      </c>
      <c r="C412" s="382" t="s">
        <v>8579</v>
      </c>
      <c r="D412" s="382" t="s">
        <v>7642</v>
      </c>
      <c r="E412" s="382" t="s">
        <v>275</v>
      </c>
      <c r="F412" s="385">
        <v>2.36</v>
      </c>
      <c r="G412" s="385">
        <v>114.5072</v>
      </c>
      <c r="H412" s="385">
        <v>0</v>
      </c>
      <c r="I412" s="385">
        <v>115</v>
      </c>
      <c r="J412"/>
      <c r="K412"/>
    </row>
    <row r="413" spans="1:11" ht="15" x14ac:dyDescent="0.25">
      <c r="A413" s="382">
        <v>20020005</v>
      </c>
      <c r="B413" s="382" t="s">
        <v>31</v>
      </c>
      <c r="C413" s="382" t="s">
        <v>3137</v>
      </c>
      <c r="D413" s="382" t="s">
        <v>3170</v>
      </c>
      <c r="E413" s="382" t="s">
        <v>281</v>
      </c>
      <c r="F413" s="385">
        <v>39.459999999999994</v>
      </c>
      <c r="G413" s="385">
        <v>1535.8384000000001</v>
      </c>
      <c r="H413" s="385">
        <v>0</v>
      </c>
      <c r="I413" s="385">
        <v>1536</v>
      </c>
      <c r="J413"/>
      <c r="K413"/>
    </row>
    <row r="414" spans="1:11" ht="15" x14ac:dyDescent="0.25">
      <c r="A414" s="382">
        <v>20020005</v>
      </c>
      <c r="B414" s="382" t="s">
        <v>32</v>
      </c>
      <c r="C414" s="382" t="s">
        <v>3090</v>
      </c>
      <c r="D414" s="382" t="s">
        <v>3099</v>
      </c>
      <c r="E414" s="382" t="s">
        <v>281</v>
      </c>
      <c r="F414" s="385">
        <v>13.6</v>
      </c>
      <c r="G414" s="385">
        <v>644.44659999999988</v>
      </c>
      <c r="H414" s="385">
        <v>0</v>
      </c>
      <c r="I414" s="385">
        <v>644</v>
      </c>
      <c r="J414"/>
      <c r="K414"/>
    </row>
    <row r="415" spans="1:11" ht="15" x14ac:dyDescent="0.25">
      <c r="A415" s="382">
        <v>20020005</v>
      </c>
      <c r="B415" s="382" t="s">
        <v>129</v>
      </c>
      <c r="C415" s="382" t="s">
        <v>4948</v>
      </c>
      <c r="D415" s="382" t="s">
        <v>5002</v>
      </c>
      <c r="E415" s="382" t="s">
        <v>281</v>
      </c>
      <c r="F415" s="385">
        <v>27.619999999999997</v>
      </c>
      <c r="G415" s="385">
        <v>1056.6795999999999</v>
      </c>
      <c r="H415" s="385">
        <v>0</v>
      </c>
      <c r="I415" s="385">
        <v>1057</v>
      </c>
      <c r="J415"/>
      <c r="K415"/>
    </row>
    <row r="416" spans="1:11" ht="15" x14ac:dyDescent="0.25">
      <c r="A416" s="382">
        <v>20020005</v>
      </c>
      <c r="B416" s="382" t="s">
        <v>760</v>
      </c>
      <c r="C416" s="382" t="s">
        <v>10657</v>
      </c>
      <c r="D416" s="382" t="s">
        <v>10691</v>
      </c>
      <c r="E416" s="382" t="s">
        <v>274</v>
      </c>
      <c r="F416" s="385">
        <v>19.38</v>
      </c>
      <c r="G416" s="385">
        <v>791.34840000000008</v>
      </c>
      <c r="H416" s="385">
        <v>0</v>
      </c>
      <c r="I416" s="385">
        <v>791</v>
      </c>
      <c r="J416"/>
      <c r="K416"/>
    </row>
    <row r="417" spans="1:11" ht="15" x14ac:dyDescent="0.25">
      <c r="A417" s="382">
        <v>20020005</v>
      </c>
      <c r="B417" s="382" t="s">
        <v>763</v>
      </c>
      <c r="C417" s="382" t="s">
        <v>13849</v>
      </c>
      <c r="D417" s="382" t="s">
        <v>13861</v>
      </c>
      <c r="E417" s="382" t="s">
        <v>1380</v>
      </c>
      <c r="F417" s="385">
        <v>46.899999999999991</v>
      </c>
      <c r="G417" s="385">
        <v>1985.7986000000008</v>
      </c>
      <c r="H417" s="385">
        <v>0</v>
      </c>
      <c r="I417" s="385">
        <v>1986</v>
      </c>
      <c r="J417"/>
      <c r="K417"/>
    </row>
    <row r="418" spans="1:11" ht="15" x14ac:dyDescent="0.25">
      <c r="A418" s="382">
        <v>20020005</v>
      </c>
      <c r="B418" s="382" t="s">
        <v>952</v>
      </c>
      <c r="C418" s="382" t="s">
        <v>6997</v>
      </c>
      <c r="D418" s="382" t="s">
        <v>16163</v>
      </c>
      <c r="E418" s="382" t="s">
        <v>1380</v>
      </c>
      <c r="F418" s="385">
        <v>16.18</v>
      </c>
      <c r="G418" s="385">
        <v>687.86839999999995</v>
      </c>
      <c r="H418" s="385">
        <v>0</v>
      </c>
      <c r="I418" s="385">
        <v>688</v>
      </c>
      <c r="J418"/>
      <c r="K418"/>
    </row>
    <row r="419" spans="1:11" ht="15" x14ac:dyDescent="0.25">
      <c r="A419" s="382">
        <v>20020005</v>
      </c>
      <c r="B419" s="382" t="s">
        <v>425</v>
      </c>
      <c r="C419" s="382" t="s">
        <v>6537</v>
      </c>
      <c r="D419" s="382" t="s">
        <v>6557</v>
      </c>
      <c r="E419" s="382" t="s">
        <v>275</v>
      </c>
      <c r="F419" s="385">
        <v>27.9</v>
      </c>
      <c r="G419" s="385">
        <v>1017.7314</v>
      </c>
      <c r="H419" s="385">
        <v>0</v>
      </c>
      <c r="I419" s="385">
        <v>1018</v>
      </c>
      <c r="J419"/>
      <c r="K419"/>
    </row>
    <row r="420" spans="1:11" ht="15" x14ac:dyDescent="0.25">
      <c r="A420" s="382" t="s">
        <v>16442</v>
      </c>
      <c r="B420" s="382"/>
      <c r="C420" s="382"/>
      <c r="D420" s="382"/>
      <c r="E420" s="382"/>
      <c r="F420" s="385">
        <v>409.9</v>
      </c>
      <c r="G420" s="385">
        <v>16861.9434</v>
      </c>
      <c r="H420" s="385">
        <v>14</v>
      </c>
      <c r="I420" s="385">
        <v>16849</v>
      </c>
      <c r="J420"/>
      <c r="K420"/>
    </row>
    <row r="421" spans="1:11" ht="15" x14ac:dyDescent="0.25">
      <c r="A421" s="382">
        <v>20020006</v>
      </c>
      <c r="B421" s="382" t="s">
        <v>17</v>
      </c>
      <c r="C421" s="382" t="s">
        <v>1301</v>
      </c>
      <c r="D421" s="382" t="s">
        <v>1302</v>
      </c>
      <c r="E421" s="382" t="s">
        <v>267</v>
      </c>
      <c r="F421" s="385">
        <v>139.36000000000001</v>
      </c>
      <c r="G421" s="385">
        <v>5487.9968000000008</v>
      </c>
      <c r="H421" s="385">
        <v>3493.7499999999854</v>
      </c>
      <c r="I421" s="385">
        <v>1994</v>
      </c>
      <c r="J421"/>
      <c r="K421"/>
    </row>
    <row r="422" spans="1:11" ht="15" x14ac:dyDescent="0.25">
      <c r="A422" s="382">
        <v>20020006</v>
      </c>
      <c r="B422" s="382" t="s">
        <v>20</v>
      </c>
      <c r="C422" s="382" t="s">
        <v>6985</v>
      </c>
      <c r="D422" s="382" t="s">
        <v>7006</v>
      </c>
      <c r="E422" s="382" t="s">
        <v>266</v>
      </c>
      <c r="F422" s="385">
        <v>2393.16</v>
      </c>
      <c r="G422" s="385">
        <v>94112.444100000008</v>
      </c>
      <c r="H422" s="385">
        <v>0</v>
      </c>
      <c r="I422" s="385">
        <v>94112</v>
      </c>
      <c r="J422"/>
      <c r="K422"/>
    </row>
    <row r="423" spans="1:11" ht="15" x14ac:dyDescent="0.25">
      <c r="A423" s="382" t="s">
        <v>16443</v>
      </c>
      <c r="B423" s="382"/>
      <c r="C423" s="382"/>
      <c r="D423" s="382"/>
      <c r="E423" s="382"/>
      <c r="F423" s="385">
        <v>2532.52</v>
      </c>
      <c r="G423" s="385">
        <v>99600.440900000016</v>
      </c>
      <c r="H423" s="385">
        <v>3493.7499999999854</v>
      </c>
      <c r="I423" s="385">
        <v>96106</v>
      </c>
      <c r="J423"/>
      <c r="K423"/>
    </row>
    <row r="424" spans="1:11" ht="15" x14ac:dyDescent="0.25">
      <c r="A424" s="382">
        <v>20020007</v>
      </c>
      <c r="B424" s="382" t="s">
        <v>0</v>
      </c>
      <c r="C424" s="382" t="s">
        <v>1752</v>
      </c>
      <c r="D424" s="382" t="s">
        <v>1784</v>
      </c>
      <c r="E424" s="382" t="s">
        <v>1691</v>
      </c>
      <c r="F424" s="385">
        <v>7.71</v>
      </c>
      <c r="G424" s="385">
        <v>458.7754000000001</v>
      </c>
      <c r="H424" s="385">
        <v>0</v>
      </c>
      <c r="I424" s="385">
        <v>459</v>
      </c>
      <c r="J424"/>
      <c r="K424"/>
    </row>
    <row r="425" spans="1:11" ht="15" x14ac:dyDescent="0.25">
      <c r="A425" s="382">
        <v>20020007</v>
      </c>
      <c r="B425" s="382" t="s">
        <v>1</v>
      </c>
      <c r="C425" s="382" t="s">
        <v>1753</v>
      </c>
      <c r="D425" s="382" t="s">
        <v>1785</v>
      </c>
      <c r="E425" s="382" t="s">
        <v>1691</v>
      </c>
      <c r="F425" s="385">
        <v>22.08</v>
      </c>
      <c r="G425" s="385">
        <v>896.23490000000015</v>
      </c>
      <c r="H425" s="385">
        <v>0</v>
      </c>
      <c r="I425" s="385">
        <v>896</v>
      </c>
      <c r="J425"/>
      <c r="K425"/>
    </row>
    <row r="426" spans="1:11" ht="15" x14ac:dyDescent="0.25">
      <c r="A426" s="382">
        <v>20020007</v>
      </c>
      <c r="B426" s="382" t="s">
        <v>36</v>
      </c>
      <c r="C426" s="382" t="s">
        <v>1758</v>
      </c>
      <c r="D426" s="382" t="s">
        <v>1790</v>
      </c>
      <c r="E426" s="382" t="s">
        <v>1691</v>
      </c>
      <c r="F426" s="385">
        <v>2.11</v>
      </c>
      <c r="G426" s="385">
        <v>73.554599999999994</v>
      </c>
      <c r="H426" s="385">
        <v>0</v>
      </c>
      <c r="I426" s="385">
        <v>74</v>
      </c>
      <c r="J426"/>
      <c r="K426"/>
    </row>
    <row r="427" spans="1:11" ht="15" x14ac:dyDescent="0.25">
      <c r="A427" s="382">
        <v>20020007</v>
      </c>
      <c r="B427" s="382" t="s">
        <v>21</v>
      </c>
      <c r="C427" s="382" t="s">
        <v>1759</v>
      </c>
      <c r="D427" s="382" t="s">
        <v>1791</v>
      </c>
      <c r="E427" s="382" t="s">
        <v>1691</v>
      </c>
      <c r="F427" s="385">
        <v>16.57</v>
      </c>
      <c r="G427" s="385">
        <v>947.51619999999991</v>
      </c>
      <c r="H427" s="385">
        <v>0</v>
      </c>
      <c r="I427" s="385">
        <v>948</v>
      </c>
      <c r="J427"/>
      <c r="K427"/>
    </row>
    <row r="428" spans="1:11" ht="15" x14ac:dyDescent="0.25">
      <c r="A428" s="382">
        <v>20020007</v>
      </c>
      <c r="B428" s="382" t="s">
        <v>23</v>
      </c>
      <c r="C428" s="382" t="s">
        <v>1762</v>
      </c>
      <c r="D428" s="382" t="s">
        <v>1794</v>
      </c>
      <c r="E428" s="382" t="s">
        <v>275</v>
      </c>
      <c r="F428" s="385">
        <v>13.430000000000001</v>
      </c>
      <c r="G428" s="385">
        <v>567.69769999999994</v>
      </c>
      <c r="H428" s="385">
        <v>0</v>
      </c>
      <c r="I428" s="385">
        <v>568</v>
      </c>
      <c r="J428"/>
      <c r="K428"/>
    </row>
    <row r="429" spans="1:11" ht="15" x14ac:dyDescent="0.25">
      <c r="A429" s="382">
        <v>20020007</v>
      </c>
      <c r="B429" s="382" t="s">
        <v>25</v>
      </c>
      <c r="C429" s="382" t="s">
        <v>1987</v>
      </c>
      <c r="D429" s="382" t="s">
        <v>2008</v>
      </c>
      <c r="E429" s="382" t="s">
        <v>1284</v>
      </c>
      <c r="F429" s="385">
        <v>47.750000000000007</v>
      </c>
      <c r="G429" s="385">
        <v>2047.3049000000003</v>
      </c>
      <c r="H429" s="385">
        <v>0</v>
      </c>
      <c r="I429" s="385">
        <v>2047</v>
      </c>
      <c r="J429"/>
      <c r="K429"/>
    </row>
    <row r="430" spans="1:11" ht="15" x14ac:dyDescent="0.25">
      <c r="A430" s="382">
        <v>20020007</v>
      </c>
      <c r="B430" s="382" t="s">
        <v>29</v>
      </c>
      <c r="C430" s="382" t="s">
        <v>2466</v>
      </c>
      <c r="D430" s="382" t="s">
        <v>2472</v>
      </c>
      <c r="E430" s="382" t="s">
        <v>275</v>
      </c>
      <c r="F430" s="385">
        <v>7.05</v>
      </c>
      <c r="G430" s="385">
        <v>284.8766</v>
      </c>
      <c r="H430" s="385">
        <v>0</v>
      </c>
      <c r="I430" s="385">
        <v>285</v>
      </c>
      <c r="J430"/>
      <c r="K430"/>
    </row>
    <row r="431" spans="1:11" ht="15" x14ac:dyDescent="0.25">
      <c r="A431" s="382">
        <v>20020007</v>
      </c>
      <c r="B431" s="382" t="s">
        <v>39</v>
      </c>
      <c r="C431" s="382" t="s">
        <v>2501</v>
      </c>
      <c r="D431" s="382" t="s">
        <v>2525</v>
      </c>
      <c r="E431" s="382" t="s">
        <v>275</v>
      </c>
      <c r="F431" s="385">
        <v>15.63</v>
      </c>
      <c r="G431" s="385">
        <v>620.49310000000003</v>
      </c>
      <c r="H431" s="385">
        <v>0</v>
      </c>
      <c r="I431" s="385">
        <v>620</v>
      </c>
      <c r="J431"/>
      <c r="K431"/>
    </row>
    <row r="432" spans="1:11" ht="15" x14ac:dyDescent="0.25">
      <c r="A432" s="382">
        <v>20020007</v>
      </c>
      <c r="B432" s="382" t="s">
        <v>31</v>
      </c>
      <c r="C432" s="382" t="s">
        <v>3001</v>
      </c>
      <c r="D432" s="382" t="s">
        <v>3002</v>
      </c>
      <c r="E432" s="382" t="s">
        <v>275</v>
      </c>
      <c r="F432" s="385">
        <v>34.709999999999994</v>
      </c>
      <c r="G432" s="385">
        <v>1555.4678000000001</v>
      </c>
      <c r="H432" s="385">
        <v>0</v>
      </c>
      <c r="I432" s="385">
        <v>1555</v>
      </c>
      <c r="J432"/>
      <c r="K432"/>
    </row>
    <row r="433" spans="1:11" ht="15" x14ac:dyDescent="0.25">
      <c r="A433" s="382">
        <v>20020007</v>
      </c>
      <c r="B433" s="382" t="s">
        <v>32</v>
      </c>
      <c r="C433" s="382" t="s">
        <v>3273</v>
      </c>
      <c r="D433" s="382" t="s">
        <v>3301</v>
      </c>
      <c r="E433" s="382" t="s">
        <v>274</v>
      </c>
      <c r="F433" s="385">
        <v>18.52</v>
      </c>
      <c r="G433" s="385">
        <v>689.37150000000008</v>
      </c>
      <c r="H433" s="385">
        <v>0</v>
      </c>
      <c r="I433" s="385">
        <v>689</v>
      </c>
      <c r="J433"/>
      <c r="K433"/>
    </row>
    <row r="434" spans="1:11" ht="15" x14ac:dyDescent="0.25">
      <c r="A434" s="382">
        <v>20020007</v>
      </c>
      <c r="B434" s="382" t="s">
        <v>9</v>
      </c>
      <c r="C434" s="382" t="s">
        <v>3271</v>
      </c>
      <c r="D434" s="382" t="s">
        <v>3299</v>
      </c>
      <c r="E434" s="382" t="s">
        <v>274</v>
      </c>
      <c r="F434" s="385">
        <v>5.9399999999999995</v>
      </c>
      <c r="G434" s="385">
        <v>250.97269999999997</v>
      </c>
      <c r="H434" s="385">
        <v>0</v>
      </c>
      <c r="I434" s="385">
        <v>251</v>
      </c>
      <c r="J434"/>
      <c r="K434"/>
    </row>
    <row r="435" spans="1:11" ht="15" x14ac:dyDescent="0.25">
      <c r="A435" s="382">
        <v>20020007</v>
      </c>
      <c r="B435" s="382" t="s">
        <v>34</v>
      </c>
      <c r="C435" s="382" t="s">
        <v>2161</v>
      </c>
      <c r="D435" s="382" t="s">
        <v>3492</v>
      </c>
      <c r="E435" s="382" t="s">
        <v>274</v>
      </c>
      <c r="F435" s="385">
        <v>15.48</v>
      </c>
      <c r="G435" s="385">
        <v>881.03770000000009</v>
      </c>
      <c r="H435" s="385">
        <v>0</v>
      </c>
      <c r="I435" s="385">
        <v>881</v>
      </c>
      <c r="J435"/>
      <c r="K435"/>
    </row>
    <row r="436" spans="1:11" ht="15" x14ac:dyDescent="0.25">
      <c r="A436" s="382">
        <v>20020007</v>
      </c>
      <c r="B436" s="382" t="s">
        <v>12</v>
      </c>
      <c r="C436" s="382" t="s">
        <v>3588</v>
      </c>
      <c r="D436" s="382" t="s">
        <v>3603</v>
      </c>
      <c r="E436" s="382" t="s">
        <v>274</v>
      </c>
      <c r="F436" s="385">
        <v>24.85</v>
      </c>
      <c r="G436" s="385">
        <v>1128.9683</v>
      </c>
      <c r="H436" s="385">
        <v>0</v>
      </c>
      <c r="I436" s="385">
        <v>1129</v>
      </c>
      <c r="J436"/>
      <c r="K436"/>
    </row>
    <row r="437" spans="1:11" ht="15" x14ac:dyDescent="0.25">
      <c r="A437" s="382">
        <v>20020007</v>
      </c>
      <c r="B437" s="382" t="s">
        <v>35</v>
      </c>
      <c r="C437" s="382" t="s">
        <v>3749</v>
      </c>
      <c r="D437" s="382" t="s">
        <v>3765</v>
      </c>
      <c r="E437" s="382" t="s">
        <v>1691</v>
      </c>
      <c r="F437" s="385">
        <v>18.059999999999999</v>
      </c>
      <c r="G437" s="385">
        <v>723.52119999999991</v>
      </c>
      <c r="H437" s="385">
        <v>0</v>
      </c>
      <c r="I437" s="385">
        <v>724</v>
      </c>
      <c r="J437"/>
      <c r="K437"/>
    </row>
    <row r="438" spans="1:11" ht="15" x14ac:dyDescent="0.25">
      <c r="A438" s="382">
        <v>20020007</v>
      </c>
      <c r="B438" s="382" t="s">
        <v>14</v>
      </c>
      <c r="C438" s="382" t="s">
        <v>4027</v>
      </c>
      <c r="D438" s="382" t="s">
        <v>4050</v>
      </c>
      <c r="E438" s="382" t="s">
        <v>1691</v>
      </c>
      <c r="F438" s="385">
        <v>44.72</v>
      </c>
      <c r="G438" s="385">
        <v>2161.2266999999997</v>
      </c>
      <c r="H438" s="385">
        <v>0</v>
      </c>
      <c r="I438" s="385">
        <v>2161</v>
      </c>
      <c r="J438"/>
      <c r="K438"/>
    </row>
    <row r="439" spans="1:11" ht="15" x14ac:dyDescent="0.25">
      <c r="A439" s="382">
        <v>20020007</v>
      </c>
      <c r="B439" s="382" t="s">
        <v>1650</v>
      </c>
      <c r="C439" s="382" t="s">
        <v>4028</v>
      </c>
      <c r="D439" s="382" t="s">
        <v>4051</v>
      </c>
      <c r="E439" s="382" t="s">
        <v>281</v>
      </c>
      <c r="F439" s="385">
        <v>57.230000000000004</v>
      </c>
      <c r="G439" s="385">
        <v>2485.2957999999994</v>
      </c>
      <c r="H439" s="385">
        <v>0</v>
      </c>
      <c r="I439" s="385">
        <v>2485</v>
      </c>
      <c r="J439"/>
      <c r="K439"/>
    </row>
    <row r="440" spans="1:11" ht="15" x14ac:dyDescent="0.25">
      <c r="A440" s="382">
        <v>20020007</v>
      </c>
      <c r="B440" s="382" t="s">
        <v>15</v>
      </c>
      <c r="C440" s="382" t="s">
        <v>4029</v>
      </c>
      <c r="D440" s="382" t="s">
        <v>4052</v>
      </c>
      <c r="E440" s="382" t="s">
        <v>1284</v>
      </c>
      <c r="F440" s="385">
        <v>12.879999999999999</v>
      </c>
      <c r="G440" s="385">
        <v>576.79359999999997</v>
      </c>
      <c r="H440" s="385">
        <v>0</v>
      </c>
      <c r="I440" s="385">
        <v>577</v>
      </c>
      <c r="J440"/>
      <c r="K440"/>
    </row>
    <row r="441" spans="1:11" ht="15" x14ac:dyDescent="0.25">
      <c r="A441" s="382">
        <v>20020007</v>
      </c>
      <c r="B441" s="382" t="s">
        <v>423</v>
      </c>
      <c r="C441" s="382" t="s">
        <v>4200</v>
      </c>
      <c r="D441" s="382" t="s">
        <v>4213</v>
      </c>
      <c r="E441" s="382" t="s">
        <v>281</v>
      </c>
      <c r="F441" s="385">
        <v>15.5</v>
      </c>
      <c r="G441" s="385">
        <v>552.08230000000003</v>
      </c>
      <c r="H441" s="385">
        <v>0</v>
      </c>
      <c r="I441" s="385">
        <v>552</v>
      </c>
      <c r="J441"/>
      <c r="K441"/>
    </row>
    <row r="442" spans="1:11" ht="15" x14ac:dyDescent="0.25">
      <c r="A442" s="382">
        <v>20020007</v>
      </c>
      <c r="B442" s="382" t="s">
        <v>130</v>
      </c>
      <c r="C442" s="382" t="s">
        <v>5405</v>
      </c>
      <c r="D442" s="382" t="s">
        <v>5478</v>
      </c>
      <c r="E442" s="382" t="s">
        <v>275</v>
      </c>
      <c r="F442" s="385">
        <v>18.950000000000003</v>
      </c>
      <c r="G442" s="385">
        <v>890.88720000000001</v>
      </c>
      <c r="H442" s="385">
        <v>0</v>
      </c>
      <c r="I442" s="385">
        <v>891</v>
      </c>
      <c r="J442"/>
      <c r="K442"/>
    </row>
    <row r="443" spans="1:11" ht="15" x14ac:dyDescent="0.25">
      <c r="A443" s="382">
        <v>20020007</v>
      </c>
      <c r="B443" s="382" t="s">
        <v>131</v>
      </c>
      <c r="C443" s="382" t="s">
        <v>739</v>
      </c>
      <c r="D443" s="382" t="s">
        <v>6122</v>
      </c>
      <c r="E443" s="382" t="s">
        <v>275</v>
      </c>
      <c r="F443" s="385">
        <v>2.94</v>
      </c>
      <c r="G443" s="385">
        <v>115.77720000000001</v>
      </c>
      <c r="H443" s="385">
        <v>0</v>
      </c>
      <c r="I443" s="385">
        <v>116</v>
      </c>
      <c r="J443"/>
      <c r="K443"/>
    </row>
    <row r="444" spans="1:11" ht="15" x14ac:dyDescent="0.25">
      <c r="A444" s="382">
        <v>20020007</v>
      </c>
      <c r="B444" s="382" t="s">
        <v>760</v>
      </c>
      <c r="C444" s="382" t="s">
        <v>6100</v>
      </c>
      <c r="D444" s="382" t="s">
        <v>6133</v>
      </c>
      <c r="E444" s="382" t="s">
        <v>1284</v>
      </c>
      <c r="F444" s="385">
        <v>39.28</v>
      </c>
      <c r="G444" s="385">
        <v>1538.6175999999998</v>
      </c>
      <c r="H444" s="385">
        <v>0</v>
      </c>
      <c r="I444" s="385">
        <v>1539</v>
      </c>
      <c r="J444"/>
      <c r="K444"/>
    </row>
    <row r="445" spans="1:11" ht="15" x14ac:dyDescent="0.25">
      <c r="A445" s="382">
        <v>20020007</v>
      </c>
      <c r="B445" s="382" t="s">
        <v>761</v>
      </c>
      <c r="C445" s="382" t="s">
        <v>6222</v>
      </c>
      <c r="D445" s="382" t="s">
        <v>6260</v>
      </c>
      <c r="E445" s="382" t="s">
        <v>274</v>
      </c>
      <c r="F445" s="385">
        <v>54.900000000000006</v>
      </c>
      <c r="G445" s="385">
        <v>1911.3294999999998</v>
      </c>
      <c r="H445" s="385">
        <v>0</v>
      </c>
      <c r="I445" s="385">
        <v>1911</v>
      </c>
      <c r="J445"/>
      <c r="K445"/>
    </row>
    <row r="446" spans="1:11" ht="15" x14ac:dyDescent="0.25">
      <c r="A446" s="382">
        <v>20020007</v>
      </c>
      <c r="B446" s="382" t="s">
        <v>952</v>
      </c>
      <c r="C446" s="382" t="s">
        <v>6531</v>
      </c>
      <c r="D446" s="382" t="s">
        <v>6550</v>
      </c>
      <c r="E446" s="382" t="s">
        <v>281</v>
      </c>
      <c r="F446" s="385">
        <v>14.84</v>
      </c>
      <c r="G446" s="385">
        <v>765.54849999999999</v>
      </c>
      <c r="H446" s="385">
        <v>0</v>
      </c>
      <c r="I446" s="385">
        <v>766</v>
      </c>
      <c r="J446"/>
      <c r="K446"/>
    </row>
    <row r="447" spans="1:11" ht="15" x14ac:dyDescent="0.25">
      <c r="A447" s="382">
        <v>20020007</v>
      </c>
      <c r="B447" s="382" t="s">
        <v>957</v>
      </c>
      <c r="C447" s="382" t="s">
        <v>455</v>
      </c>
      <c r="D447" s="382" t="s">
        <v>6670</v>
      </c>
      <c r="E447" s="382" t="s">
        <v>275</v>
      </c>
      <c r="F447" s="385">
        <v>87.1</v>
      </c>
      <c r="G447" s="385">
        <v>3643.5416999999998</v>
      </c>
      <c r="H447" s="385">
        <v>217</v>
      </c>
      <c r="I447" s="385">
        <v>3427</v>
      </c>
      <c r="J447"/>
      <c r="K447"/>
    </row>
    <row r="448" spans="1:11" ht="15" x14ac:dyDescent="0.25">
      <c r="A448" s="382">
        <v>20020007</v>
      </c>
      <c r="B448" s="382" t="s">
        <v>1147</v>
      </c>
      <c r="C448" s="382" t="s">
        <v>7309</v>
      </c>
      <c r="D448" s="382" t="s">
        <v>7340</v>
      </c>
      <c r="E448" s="382" t="s">
        <v>274</v>
      </c>
      <c r="F448" s="385">
        <v>95.639999999999986</v>
      </c>
      <c r="G448" s="385">
        <v>3742.5989</v>
      </c>
      <c r="H448" s="385">
        <v>0</v>
      </c>
      <c r="I448" s="385">
        <v>3743</v>
      </c>
      <c r="J448"/>
      <c r="K448"/>
    </row>
    <row r="449" spans="1:11" ht="15" x14ac:dyDescent="0.25">
      <c r="A449" s="382">
        <v>20020007</v>
      </c>
      <c r="B449" s="382" t="s">
        <v>1237</v>
      </c>
      <c r="C449" s="382" t="s">
        <v>6741</v>
      </c>
      <c r="D449" s="382" t="s">
        <v>6749</v>
      </c>
      <c r="E449" s="382" t="s">
        <v>1691</v>
      </c>
      <c r="F449" s="385">
        <v>28.46</v>
      </c>
      <c r="G449" s="385">
        <v>951.21049999999991</v>
      </c>
      <c r="H449" s="385">
        <v>0</v>
      </c>
      <c r="I449" s="385">
        <v>951</v>
      </c>
      <c r="J449"/>
      <c r="K449"/>
    </row>
    <row r="450" spans="1:11" ht="15" x14ac:dyDescent="0.25">
      <c r="A450" s="382">
        <v>20020007</v>
      </c>
      <c r="B450" s="382" t="s">
        <v>1346</v>
      </c>
      <c r="C450" s="382" t="s">
        <v>6893</v>
      </c>
      <c r="D450" s="382" t="s">
        <v>6921</v>
      </c>
      <c r="E450" s="382" t="s">
        <v>275</v>
      </c>
      <c r="F450" s="385">
        <v>60.22</v>
      </c>
      <c r="G450" s="385">
        <v>2160.8091999999997</v>
      </c>
      <c r="H450" s="385">
        <v>0</v>
      </c>
      <c r="I450" s="385">
        <v>2161</v>
      </c>
      <c r="J450"/>
      <c r="K450"/>
    </row>
    <row r="451" spans="1:11" ht="15" x14ac:dyDescent="0.25">
      <c r="A451" s="382">
        <v>20020007</v>
      </c>
      <c r="B451" s="382" t="s">
        <v>1850</v>
      </c>
      <c r="C451" s="382" t="s">
        <v>598</v>
      </c>
      <c r="D451" s="382" t="s">
        <v>7019</v>
      </c>
      <c r="E451" s="382" t="s">
        <v>275</v>
      </c>
      <c r="F451" s="385">
        <v>5.24</v>
      </c>
      <c r="G451" s="385">
        <v>235.80969999999999</v>
      </c>
      <c r="H451" s="385">
        <v>0</v>
      </c>
      <c r="I451" s="385">
        <v>236</v>
      </c>
      <c r="J451"/>
      <c r="K451"/>
    </row>
    <row r="452" spans="1:11" ht="15" x14ac:dyDescent="0.25">
      <c r="A452" s="382">
        <v>20020007</v>
      </c>
      <c r="B452" s="382" t="s">
        <v>1750</v>
      </c>
      <c r="C452" s="382" t="s">
        <v>7132</v>
      </c>
      <c r="D452" s="382" t="s">
        <v>7169</v>
      </c>
      <c r="E452" s="382" t="s">
        <v>274</v>
      </c>
      <c r="F452" s="385">
        <v>51.39</v>
      </c>
      <c r="G452" s="385">
        <v>2009.6079999999999</v>
      </c>
      <c r="H452" s="385">
        <v>0</v>
      </c>
      <c r="I452" s="385">
        <v>2010</v>
      </c>
      <c r="J452"/>
      <c r="K452"/>
    </row>
    <row r="453" spans="1:11" ht="15" x14ac:dyDescent="0.25">
      <c r="A453" s="382">
        <v>20020007</v>
      </c>
      <c r="B453" s="382" t="s">
        <v>2067</v>
      </c>
      <c r="C453" s="382" t="s">
        <v>810</v>
      </c>
      <c r="D453" s="382" t="s">
        <v>7342</v>
      </c>
      <c r="E453" s="382" t="s">
        <v>275</v>
      </c>
      <c r="F453" s="385">
        <v>80.98</v>
      </c>
      <c r="G453" s="385">
        <v>3284.8134000000005</v>
      </c>
      <c r="H453" s="385">
        <v>0</v>
      </c>
      <c r="I453" s="385">
        <v>3285</v>
      </c>
      <c r="J453"/>
      <c r="K453"/>
    </row>
    <row r="454" spans="1:11" ht="15" x14ac:dyDescent="0.25">
      <c r="A454" s="382">
        <v>20020007</v>
      </c>
      <c r="B454" s="382" t="s">
        <v>2491</v>
      </c>
      <c r="C454" s="382" t="s">
        <v>8034</v>
      </c>
      <c r="D454" s="382" t="s">
        <v>8077</v>
      </c>
      <c r="E454" s="382" t="s">
        <v>1284</v>
      </c>
      <c r="F454" s="385">
        <v>41.77</v>
      </c>
      <c r="G454" s="385">
        <v>1734.2402999999997</v>
      </c>
      <c r="H454" s="385">
        <v>0</v>
      </c>
      <c r="I454" s="385">
        <v>1734</v>
      </c>
      <c r="J454"/>
      <c r="K454"/>
    </row>
    <row r="455" spans="1:11" ht="15" x14ac:dyDescent="0.25">
      <c r="A455" s="382">
        <v>20020007</v>
      </c>
      <c r="B455" s="382" t="s">
        <v>2802</v>
      </c>
      <c r="C455" s="382" t="s">
        <v>9977</v>
      </c>
      <c r="D455" s="382" t="s">
        <v>10002</v>
      </c>
      <c r="E455" s="382" t="s">
        <v>1691</v>
      </c>
      <c r="F455" s="385">
        <v>47.34</v>
      </c>
      <c r="G455" s="385">
        <v>2447.6886</v>
      </c>
      <c r="H455" s="385">
        <v>0</v>
      </c>
      <c r="I455" s="385">
        <v>2448</v>
      </c>
      <c r="J455"/>
      <c r="K455"/>
    </row>
    <row r="456" spans="1:11" ht="15" x14ac:dyDescent="0.25">
      <c r="A456" s="382">
        <v>20020007</v>
      </c>
      <c r="B456" s="382" t="s">
        <v>2804</v>
      </c>
      <c r="C456" s="382" t="s">
        <v>9978</v>
      </c>
      <c r="D456" s="382" t="s">
        <v>10004</v>
      </c>
      <c r="E456" s="382" t="s">
        <v>275</v>
      </c>
      <c r="F456" s="385">
        <v>4.0299999999999994</v>
      </c>
      <c r="G456" s="385">
        <v>206.66199999999998</v>
      </c>
      <c r="H456" s="385">
        <v>0</v>
      </c>
      <c r="I456" s="385">
        <v>207</v>
      </c>
      <c r="J456"/>
      <c r="K456"/>
    </row>
    <row r="457" spans="1:11" ht="15" x14ac:dyDescent="0.25">
      <c r="A457" s="382">
        <v>20020007</v>
      </c>
      <c r="B457" s="382" t="s">
        <v>2936</v>
      </c>
      <c r="C457" s="382" t="s">
        <v>10658</v>
      </c>
      <c r="D457" s="382" t="s">
        <v>10692</v>
      </c>
      <c r="E457" s="382" t="s">
        <v>281</v>
      </c>
      <c r="F457" s="385">
        <v>57.97</v>
      </c>
      <c r="G457" s="385">
        <v>2086.1556</v>
      </c>
      <c r="H457" s="385">
        <v>0</v>
      </c>
      <c r="I457" s="385">
        <v>2086</v>
      </c>
      <c r="J457"/>
      <c r="K457"/>
    </row>
    <row r="458" spans="1:11" ht="15" x14ac:dyDescent="0.25">
      <c r="A458" s="382">
        <v>20020007</v>
      </c>
      <c r="B458" s="382" t="s">
        <v>3261</v>
      </c>
      <c r="C458" s="382" t="s">
        <v>10411</v>
      </c>
      <c r="D458" s="382" t="s">
        <v>10445</v>
      </c>
      <c r="E458" s="382" t="s">
        <v>275</v>
      </c>
      <c r="F458" s="385">
        <v>9.43</v>
      </c>
      <c r="G458" s="385">
        <v>467.66539999999998</v>
      </c>
      <c r="H458" s="385">
        <v>0</v>
      </c>
      <c r="I458" s="385">
        <v>468</v>
      </c>
      <c r="J458"/>
      <c r="K458"/>
    </row>
    <row r="459" spans="1:11" ht="15" x14ac:dyDescent="0.25">
      <c r="A459" s="382">
        <v>20020007</v>
      </c>
      <c r="B459" s="382" t="s">
        <v>3463</v>
      </c>
      <c r="C459" s="382" t="s">
        <v>9261</v>
      </c>
      <c r="D459" s="382" t="s">
        <v>13628</v>
      </c>
      <c r="E459" s="382" t="s">
        <v>5502</v>
      </c>
      <c r="F459" s="385">
        <v>8.01</v>
      </c>
      <c r="G459" s="385">
        <v>368.83519999999999</v>
      </c>
      <c r="H459" s="385">
        <v>0</v>
      </c>
      <c r="I459" s="385">
        <v>369</v>
      </c>
      <c r="J459"/>
      <c r="K459"/>
    </row>
    <row r="460" spans="1:11" ht="15" x14ac:dyDescent="0.25">
      <c r="A460" s="382">
        <v>20020007</v>
      </c>
      <c r="B460" s="382" t="s">
        <v>3465</v>
      </c>
      <c r="C460" s="382" t="s">
        <v>14148</v>
      </c>
      <c r="D460" s="382" t="s">
        <v>14164</v>
      </c>
      <c r="E460" s="382" t="s">
        <v>281</v>
      </c>
      <c r="F460" s="385">
        <v>16.41</v>
      </c>
      <c r="G460" s="385">
        <v>657.31910000000016</v>
      </c>
      <c r="H460" s="385">
        <v>0</v>
      </c>
      <c r="I460" s="385">
        <v>657</v>
      </c>
      <c r="J460"/>
      <c r="K460"/>
    </row>
    <row r="461" spans="1:11" ht="15" x14ac:dyDescent="0.25">
      <c r="A461" s="382">
        <v>20020007</v>
      </c>
      <c r="B461" s="382" t="s">
        <v>3577</v>
      </c>
      <c r="C461" s="382" t="s">
        <v>14890</v>
      </c>
      <c r="D461" s="382" t="s">
        <v>14907</v>
      </c>
      <c r="E461" s="382" t="s">
        <v>1284</v>
      </c>
      <c r="F461" s="385">
        <v>16.57</v>
      </c>
      <c r="G461" s="385">
        <v>571.41149999999993</v>
      </c>
      <c r="H461" s="385">
        <v>0</v>
      </c>
      <c r="I461" s="385">
        <v>571</v>
      </c>
      <c r="J461"/>
      <c r="K461"/>
    </row>
    <row r="462" spans="1:11" ht="15" x14ac:dyDescent="0.25">
      <c r="A462" s="382">
        <v>20020007</v>
      </c>
      <c r="B462" s="382" t="s">
        <v>3653</v>
      </c>
      <c r="C462" s="382" t="s">
        <v>15302</v>
      </c>
      <c r="D462" s="382" t="s">
        <v>15343</v>
      </c>
      <c r="E462" s="382" t="s">
        <v>281</v>
      </c>
      <c r="F462" s="385">
        <v>40.22</v>
      </c>
      <c r="G462" s="385">
        <v>1946.1276</v>
      </c>
      <c r="H462" s="385">
        <v>0</v>
      </c>
      <c r="I462" s="385">
        <v>1946</v>
      </c>
      <c r="J462"/>
      <c r="K462"/>
    </row>
    <row r="463" spans="1:11" ht="15" x14ac:dyDescent="0.25">
      <c r="A463" s="382">
        <v>20020007</v>
      </c>
      <c r="B463" s="382" t="s">
        <v>3868</v>
      </c>
      <c r="C463" s="382" t="s">
        <v>15494</v>
      </c>
      <c r="D463" s="382" t="s">
        <v>15542</v>
      </c>
      <c r="E463" s="382" t="s">
        <v>281</v>
      </c>
      <c r="F463" s="385">
        <v>27.45</v>
      </c>
      <c r="G463" s="385">
        <v>1325.6806000000001</v>
      </c>
      <c r="H463" s="385">
        <v>0</v>
      </c>
      <c r="I463" s="385">
        <v>1326</v>
      </c>
      <c r="J463"/>
      <c r="K463"/>
    </row>
    <row r="464" spans="1:11" ht="15" x14ac:dyDescent="0.25">
      <c r="A464" s="382">
        <v>20020007</v>
      </c>
      <c r="B464" s="382" t="s">
        <v>3870</v>
      </c>
      <c r="C464" s="382" t="s">
        <v>15303</v>
      </c>
      <c r="D464" s="382" t="s">
        <v>15344</v>
      </c>
      <c r="E464" s="382" t="s">
        <v>275</v>
      </c>
      <c r="F464" s="385">
        <v>83.97</v>
      </c>
      <c r="G464" s="385">
        <v>3178.5006000000003</v>
      </c>
      <c r="H464" s="385">
        <v>0</v>
      </c>
      <c r="I464" s="385">
        <v>3179</v>
      </c>
      <c r="J464"/>
      <c r="K464"/>
    </row>
    <row r="465" spans="1:11" ht="15" x14ac:dyDescent="0.25">
      <c r="A465" s="382">
        <v>20020007</v>
      </c>
      <c r="B465" s="382" t="s">
        <v>3871</v>
      </c>
      <c r="C465" s="382" t="s">
        <v>15495</v>
      </c>
      <c r="D465" s="382" t="s">
        <v>15544</v>
      </c>
      <c r="E465" s="382" t="s">
        <v>275</v>
      </c>
      <c r="F465" s="385">
        <v>5.48</v>
      </c>
      <c r="G465" s="385">
        <v>191.20409999999998</v>
      </c>
      <c r="H465" s="385">
        <v>0</v>
      </c>
      <c r="I465" s="385">
        <v>191</v>
      </c>
      <c r="J465"/>
      <c r="K465"/>
    </row>
    <row r="466" spans="1:11" ht="15" x14ac:dyDescent="0.25">
      <c r="A466" s="382">
        <v>20020007</v>
      </c>
      <c r="B466" s="382" t="s">
        <v>3872</v>
      </c>
      <c r="C466" s="382" t="s">
        <v>15496</v>
      </c>
      <c r="D466" s="382" t="s">
        <v>15545</v>
      </c>
      <c r="E466" s="382" t="s">
        <v>1691</v>
      </c>
      <c r="F466" s="385">
        <v>45.2</v>
      </c>
      <c r="G466" s="385">
        <v>1586.8891999999998</v>
      </c>
      <c r="H466" s="385">
        <v>0</v>
      </c>
      <c r="I466" s="385">
        <v>1587</v>
      </c>
      <c r="J466"/>
      <c r="K466"/>
    </row>
    <row r="467" spans="1:11" ht="15" x14ac:dyDescent="0.25">
      <c r="A467" s="382">
        <v>20020007</v>
      </c>
      <c r="B467" s="382" t="s">
        <v>10942</v>
      </c>
      <c r="C467" s="382" t="s">
        <v>15497</v>
      </c>
      <c r="D467" s="382" t="s">
        <v>15546</v>
      </c>
      <c r="E467" s="382" t="s">
        <v>275</v>
      </c>
      <c r="F467" s="385">
        <v>30.23</v>
      </c>
      <c r="G467" s="385">
        <v>1076.6262000000002</v>
      </c>
      <c r="H467" s="385">
        <v>0</v>
      </c>
      <c r="I467" s="385">
        <v>1077</v>
      </c>
      <c r="J467"/>
      <c r="K467"/>
    </row>
    <row r="468" spans="1:11" ht="15" x14ac:dyDescent="0.25">
      <c r="A468" s="382">
        <v>20020007</v>
      </c>
      <c r="B468" s="382" t="s">
        <v>4414</v>
      </c>
      <c r="C468" s="382" t="s">
        <v>15838</v>
      </c>
      <c r="D468" s="382" t="s">
        <v>15856</v>
      </c>
      <c r="E468" s="382" t="s">
        <v>275</v>
      </c>
      <c r="F468" s="385">
        <v>25.779999999999998</v>
      </c>
      <c r="G468" s="385">
        <v>1035.2962</v>
      </c>
      <c r="H468" s="385">
        <v>0</v>
      </c>
      <c r="I468" s="385">
        <v>1035</v>
      </c>
      <c r="J468"/>
      <c r="K468"/>
    </row>
    <row r="469" spans="1:11" ht="15" x14ac:dyDescent="0.25">
      <c r="A469" s="382">
        <v>20020007</v>
      </c>
      <c r="B469" s="382" t="s">
        <v>4656</v>
      </c>
      <c r="C469" s="382" t="s">
        <v>14977</v>
      </c>
      <c r="D469" s="382" t="s">
        <v>15977</v>
      </c>
      <c r="E469" s="382" t="s">
        <v>1691</v>
      </c>
      <c r="F469" s="385">
        <v>22.959999999999994</v>
      </c>
      <c r="G469" s="385">
        <v>854.79810000000009</v>
      </c>
      <c r="H469" s="385">
        <v>0</v>
      </c>
      <c r="I469" s="385">
        <v>855</v>
      </c>
      <c r="J469"/>
      <c r="K469"/>
    </row>
    <row r="470" spans="1:11" ht="15" x14ac:dyDescent="0.25">
      <c r="A470" s="382">
        <v>20020007</v>
      </c>
      <c r="B470" s="382" t="s">
        <v>1061</v>
      </c>
      <c r="C470" s="382" t="s">
        <v>6743</v>
      </c>
      <c r="D470" s="382" t="s">
        <v>6752</v>
      </c>
      <c r="E470" s="382" t="s">
        <v>275</v>
      </c>
      <c r="F470" s="385">
        <v>24.54</v>
      </c>
      <c r="G470" s="385">
        <v>937.24289999999996</v>
      </c>
      <c r="H470" s="385">
        <v>0</v>
      </c>
      <c r="I470" s="385">
        <v>937</v>
      </c>
      <c r="J470"/>
      <c r="K470"/>
    </row>
    <row r="471" spans="1:11" ht="15" x14ac:dyDescent="0.25">
      <c r="A471" s="382">
        <v>20020007</v>
      </c>
      <c r="B471" s="382" t="s">
        <v>5193</v>
      </c>
      <c r="C471" s="382" t="s">
        <v>16147</v>
      </c>
      <c r="D471" s="382" t="s">
        <v>16164</v>
      </c>
      <c r="E471" s="382" t="s">
        <v>276</v>
      </c>
      <c r="F471" s="385">
        <v>29.94</v>
      </c>
      <c r="G471" s="385">
        <v>1232.6959999999999</v>
      </c>
      <c r="H471" s="385">
        <v>0</v>
      </c>
      <c r="I471" s="385">
        <v>1233</v>
      </c>
      <c r="J471"/>
      <c r="K471"/>
    </row>
    <row r="472" spans="1:11" ht="15" x14ac:dyDescent="0.25">
      <c r="A472" s="382">
        <v>20020007</v>
      </c>
      <c r="B472" s="382" t="s">
        <v>5194</v>
      </c>
      <c r="C472" s="382" t="s">
        <v>16148</v>
      </c>
      <c r="D472" s="382" t="s">
        <v>16165</v>
      </c>
      <c r="E472" s="382" t="s">
        <v>1380</v>
      </c>
      <c r="F472" s="385">
        <v>23.01</v>
      </c>
      <c r="G472" s="385">
        <v>961.31499999999994</v>
      </c>
      <c r="H472" s="385">
        <v>0</v>
      </c>
      <c r="I472" s="385">
        <v>961</v>
      </c>
      <c r="J472"/>
      <c r="K472"/>
    </row>
    <row r="473" spans="1:11" ht="15" x14ac:dyDescent="0.25">
      <c r="A473" s="382">
        <v>20020007</v>
      </c>
      <c r="B473" s="382" t="s">
        <v>5387</v>
      </c>
      <c r="C473" s="382" t="s">
        <v>7602</v>
      </c>
      <c r="D473" s="382" t="s">
        <v>16233</v>
      </c>
      <c r="E473" s="382" t="s">
        <v>274</v>
      </c>
      <c r="F473" s="385">
        <v>34.770000000000003</v>
      </c>
      <c r="G473" s="385">
        <v>1368.6370999999999</v>
      </c>
      <c r="H473" s="385">
        <v>0</v>
      </c>
      <c r="I473" s="385">
        <v>1369</v>
      </c>
      <c r="J473"/>
      <c r="K473"/>
    </row>
    <row r="474" spans="1:11" ht="15" x14ac:dyDescent="0.25">
      <c r="A474" s="382">
        <v>20020007</v>
      </c>
      <c r="B474" s="382" t="s">
        <v>3414</v>
      </c>
      <c r="C474" s="382" t="s">
        <v>10411</v>
      </c>
      <c r="D474" s="382" t="s">
        <v>11682</v>
      </c>
      <c r="E474" s="382" t="s">
        <v>1691</v>
      </c>
      <c r="F474" s="385">
        <v>38.94</v>
      </c>
      <c r="G474" s="385">
        <v>1557.6894</v>
      </c>
      <c r="H474" s="385">
        <v>0</v>
      </c>
      <c r="I474" s="385">
        <v>1558</v>
      </c>
      <c r="J474"/>
      <c r="K474"/>
    </row>
    <row r="475" spans="1:11" ht="15" x14ac:dyDescent="0.25">
      <c r="A475" s="382">
        <v>20020007</v>
      </c>
      <c r="B475" s="382" t="s">
        <v>8327</v>
      </c>
      <c r="C475" s="382" t="s">
        <v>13505</v>
      </c>
      <c r="D475" s="382" t="s">
        <v>13532</v>
      </c>
      <c r="E475" s="382" t="s">
        <v>275</v>
      </c>
      <c r="F475" s="385">
        <v>8.7100000000000009</v>
      </c>
      <c r="G475" s="385">
        <v>367.20150000000001</v>
      </c>
      <c r="H475" s="385">
        <v>0</v>
      </c>
      <c r="I475" s="385">
        <v>367</v>
      </c>
      <c r="J475"/>
      <c r="K475"/>
    </row>
    <row r="476" spans="1:11" ht="15" x14ac:dyDescent="0.25">
      <c r="A476" s="382" t="s">
        <v>16444</v>
      </c>
      <c r="B476" s="382"/>
      <c r="C476" s="382"/>
      <c r="D476" s="382"/>
      <c r="E476" s="382"/>
      <c r="F476" s="385">
        <v>1562.8900000000003</v>
      </c>
      <c r="G476" s="385">
        <v>64311.624599999996</v>
      </c>
      <c r="H476" s="385">
        <v>217</v>
      </c>
      <c r="I476" s="385">
        <v>64098</v>
      </c>
      <c r="J476"/>
      <c r="K476"/>
    </row>
    <row r="477" spans="1:11" ht="15" x14ac:dyDescent="0.25">
      <c r="A477" s="382">
        <v>20020011</v>
      </c>
      <c r="B477" s="382" t="s">
        <v>17</v>
      </c>
      <c r="C477" s="382" t="s">
        <v>3541</v>
      </c>
      <c r="D477" s="382" t="s">
        <v>3544</v>
      </c>
      <c r="E477" s="382" t="s">
        <v>1284</v>
      </c>
      <c r="F477" s="385">
        <v>1.79</v>
      </c>
      <c r="G477" s="385">
        <v>71.385200000000012</v>
      </c>
      <c r="H477" s="385">
        <v>71</v>
      </c>
      <c r="I477" s="385">
        <v>0</v>
      </c>
      <c r="J477"/>
      <c r="K477"/>
    </row>
    <row r="478" spans="1:11" ht="15" x14ac:dyDescent="0.25">
      <c r="A478" s="382">
        <v>20020011</v>
      </c>
      <c r="B478" s="382" t="s">
        <v>0</v>
      </c>
      <c r="C478" s="382" t="s">
        <v>3756</v>
      </c>
      <c r="D478" s="382" t="s">
        <v>3773</v>
      </c>
      <c r="E478" s="382" t="s">
        <v>274</v>
      </c>
      <c r="F478" s="385">
        <v>23.76</v>
      </c>
      <c r="G478" s="385">
        <v>957.30799999999999</v>
      </c>
      <c r="H478" s="385">
        <v>0</v>
      </c>
      <c r="I478" s="385">
        <v>957</v>
      </c>
      <c r="J478"/>
      <c r="K478"/>
    </row>
    <row r="479" spans="1:11" ht="15" x14ac:dyDescent="0.25">
      <c r="A479" s="382">
        <v>20020011</v>
      </c>
      <c r="B479" s="382" t="s">
        <v>1</v>
      </c>
      <c r="C479" s="382" t="s">
        <v>3757</v>
      </c>
      <c r="D479" s="382" t="s">
        <v>3774</v>
      </c>
      <c r="E479" s="382" t="s">
        <v>275</v>
      </c>
      <c r="F479" s="385">
        <v>14.610000000000001</v>
      </c>
      <c r="G479" s="385">
        <v>580.50570000000005</v>
      </c>
      <c r="H479" s="385">
        <v>0</v>
      </c>
      <c r="I479" s="385">
        <v>581</v>
      </c>
      <c r="J479"/>
      <c r="K479"/>
    </row>
    <row r="480" spans="1:11" ht="15" x14ac:dyDescent="0.25">
      <c r="A480" s="382">
        <v>20020011</v>
      </c>
      <c r="B480" s="382" t="s">
        <v>19</v>
      </c>
      <c r="C480" s="382" t="s">
        <v>4420</v>
      </c>
      <c r="D480" s="382" t="s">
        <v>4455</v>
      </c>
      <c r="E480" s="382" t="s">
        <v>1284</v>
      </c>
      <c r="F480" s="385">
        <v>86.649999999999991</v>
      </c>
      <c r="G480" s="385">
        <v>3518.6624999999999</v>
      </c>
      <c r="H480" s="385">
        <v>0</v>
      </c>
      <c r="I480" s="385">
        <v>3519</v>
      </c>
      <c r="J480"/>
      <c r="K480"/>
    </row>
    <row r="481" spans="1:11" ht="15" x14ac:dyDescent="0.25">
      <c r="A481" s="382">
        <v>20020011</v>
      </c>
      <c r="B481" s="382" t="s">
        <v>26</v>
      </c>
      <c r="C481" s="382" t="s">
        <v>4138</v>
      </c>
      <c r="D481" s="382" t="s">
        <v>4158</v>
      </c>
      <c r="E481" s="382" t="s">
        <v>1284</v>
      </c>
      <c r="F481" s="385">
        <v>7.6500000000000012</v>
      </c>
      <c r="G481" s="385">
        <v>317.34469999999999</v>
      </c>
      <c r="H481" s="385">
        <v>0</v>
      </c>
      <c r="I481" s="385">
        <v>317</v>
      </c>
      <c r="J481"/>
      <c r="K481"/>
    </row>
    <row r="482" spans="1:11" ht="15" x14ac:dyDescent="0.25">
      <c r="A482" s="382">
        <v>20020011</v>
      </c>
      <c r="B482" s="382" t="s">
        <v>27</v>
      </c>
      <c r="C482" s="382" t="s">
        <v>4139</v>
      </c>
      <c r="D482" s="382" t="s">
        <v>4159</v>
      </c>
      <c r="E482" s="382" t="s">
        <v>1284</v>
      </c>
      <c r="F482" s="385">
        <v>8.59</v>
      </c>
      <c r="G482" s="385">
        <v>347.12980000000005</v>
      </c>
      <c r="H482" s="385">
        <v>0</v>
      </c>
      <c r="I482" s="385">
        <v>347</v>
      </c>
      <c r="J482"/>
      <c r="K482"/>
    </row>
    <row r="483" spans="1:11" ht="15" x14ac:dyDescent="0.25">
      <c r="A483" s="382">
        <v>20020011</v>
      </c>
      <c r="B483" s="382" t="s">
        <v>37</v>
      </c>
      <c r="C483" s="382" t="s">
        <v>4661</v>
      </c>
      <c r="D483" s="382" t="s">
        <v>4723</v>
      </c>
      <c r="E483" s="382" t="s">
        <v>274</v>
      </c>
      <c r="F483" s="385">
        <v>18.920000000000002</v>
      </c>
      <c r="G483" s="385">
        <v>773.89400000000001</v>
      </c>
      <c r="H483" s="385">
        <v>0</v>
      </c>
      <c r="I483" s="385">
        <v>774</v>
      </c>
      <c r="J483"/>
      <c r="K483"/>
    </row>
    <row r="484" spans="1:11" ht="15" x14ac:dyDescent="0.25">
      <c r="A484" s="382">
        <v>20020011</v>
      </c>
      <c r="B484" s="382" t="s">
        <v>29</v>
      </c>
      <c r="C484" s="382" t="s">
        <v>7129</v>
      </c>
      <c r="D484" s="382" t="s">
        <v>7165</v>
      </c>
      <c r="E484" s="382" t="s">
        <v>1284</v>
      </c>
      <c r="F484" s="385">
        <v>44.05</v>
      </c>
      <c r="G484" s="385">
        <v>1757.0009</v>
      </c>
      <c r="H484" s="385">
        <v>0</v>
      </c>
      <c r="I484" s="385">
        <v>1757</v>
      </c>
      <c r="J484"/>
      <c r="K484"/>
    </row>
    <row r="485" spans="1:11" ht="15" x14ac:dyDescent="0.25">
      <c r="A485" s="382">
        <v>20020011</v>
      </c>
      <c r="B485" s="382" t="s">
        <v>32</v>
      </c>
      <c r="C485" s="382" t="s">
        <v>185</v>
      </c>
      <c r="D485" s="382" t="s">
        <v>5244</v>
      </c>
      <c r="E485" s="382" t="s">
        <v>5245</v>
      </c>
      <c r="F485" s="385">
        <v>28.13</v>
      </c>
      <c r="G485" s="385">
        <v>1162.0208</v>
      </c>
      <c r="H485" s="385">
        <v>0</v>
      </c>
      <c r="I485" s="385">
        <v>1162</v>
      </c>
      <c r="J485"/>
      <c r="K485"/>
    </row>
    <row r="486" spans="1:11" ht="15" x14ac:dyDescent="0.25">
      <c r="A486" s="382">
        <v>20020011</v>
      </c>
      <c r="B486" s="382" t="s">
        <v>11</v>
      </c>
      <c r="C486" s="382" t="s">
        <v>6367</v>
      </c>
      <c r="D486" s="382" t="s">
        <v>6422</v>
      </c>
      <c r="E486" s="382" t="s">
        <v>275</v>
      </c>
      <c r="F486" s="385">
        <v>37.29</v>
      </c>
      <c r="G486" s="385">
        <v>1489.6925000000001</v>
      </c>
      <c r="H486" s="385">
        <v>0</v>
      </c>
      <c r="I486" s="385">
        <v>1490</v>
      </c>
      <c r="J486"/>
      <c r="K486"/>
    </row>
    <row r="487" spans="1:11" ht="15" x14ac:dyDescent="0.25">
      <c r="A487" s="382">
        <v>20020011</v>
      </c>
      <c r="B487" s="382" t="s">
        <v>14</v>
      </c>
      <c r="C487" s="382" t="s">
        <v>6991</v>
      </c>
      <c r="D487" s="382" t="s">
        <v>7015</v>
      </c>
      <c r="E487" s="382" t="s">
        <v>276</v>
      </c>
      <c r="F487" s="385">
        <v>14</v>
      </c>
      <c r="G487" s="385">
        <v>565.37599999999998</v>
      </c>
      <c r="H487" s="385">
        <v>0</v>
      </c>
      <c r="I487" s="385">
        <v>565</v>
      </c>
      <c r="J487"/>
      <c r="K487"/>
    </row>
    <row r="488" spans="1:11" ht="15" x14ac:dyDescent="0.25">
      <c r="A488" s="382">
        <v>20020011</v>
      </c>
      <c r="B488" s="382" t="s">
        <v>129</v>
      </c>
      <c r="C488" s="382" t="s">
        <v>7737</v>
      </c>
      <c r="D488" s="382" t="s">
        <v>7779</v>
      </c>
      <c r="E488" s="382" t="s">
        <v>274</v>
      </c>
      <c r="F488" s="385">
        <v>28.919999999999998</v>
      </c>
      <c r="G488" s="385">
        <v>1178.1200999999999</v>
      </c>
      <c r="H488" s="385">
        <v>0</v>
      </c>
      <c r="I488" s="385">
        <v>1178</v>
      </c>
      <c r="J488"/>
      <c r="K488"/>
    </row>
    <row r="489" spans="1:11" ht="15" x14ac:dyDescent="0.25">
      <c r="A489" s="382">
        <v>20020011</v>
      </c>
      <c r="B489" s="382" t="s">
        <v>424</v>
      </c>
      <c r="C489" s="382" t="s">
        <v>8785</v>
      </c>
      <c r="D489" s="382" t="s">
        <v>8836</v>
      </c>
      <c r="E489" s="382" t="s">
        <v>1284</v>
      </c>
      <c r="F489" s="385">
        <v>12.709999999999999</v>
      </c>
      <c r="G489" s="385">
        <v>511.57859999999994</v>
      </c>
      <c r="H489" s="385">
        <v>0</v>
      </c>
      <c r="I489" s="385">
        <v>512</v>
      </c>
      <c r="J489"/>
      <c r="K489"/>
    </row>
    <row r="490" spans="1:11" ht="15" x14ac:dyDescent="0.25">
      <c r="A490" s="382">
        <v>20020011</v>
      </c>
      <c r="B490" s="382" t="s">
        <v>2068</v>
      </c>
      <c r="C490" s="382" t="s">
        <v>9378</v>
      </c>
      <c r="D490" s="382" t="s">
        <v>9429</v>
      </c>
      <c r="E490" s="382" t="s">
        <v>275</v>
      </c>
      <c r="F490" s="385">
        <v>19</v>
      </c>
      <c r="G490" s="385">
        <v>762.38440000000014</v>
      </c>
      <c r="H490" s="385">
        <v>0</v>
      </c>
      <c r="I490" s="385">
        <v>762</v>
      </c>
      <c r="J490"/>
      <c r="K490"/>
    </row>
    <row r="491" spans="1:11" ht="15" x14ac:dyDescent="0.25">
      <c r="A491" s="382">
        <v>20020011</v>
      </c>
      <c r="B491" s="382" t="s">
        <v>130</v>
      </c>
      <c r="C491" s="382" t="s">
        <v>9887</v>
      </c>
      <c r="D491" s="382" t="s">
        <v>9906</v>
      </c>
      <c r="E491" s="382" t="s">
        <v>276</v>
      </c>
      <c r="F491" s="385">
        <v>75.210000000000008</v>
      </c>
      <c r="G491" s="385">
        <v>3121.1754999999998</v>
      </c>
      <c r="H491" s="385">
        <v>30</v>
      </c>
      <c r="I491" s="385">
        <v>3091</v>
      </c>
      <c r="J491"/>
      <c r="K491"/>
    </row>
    <row r="492" spans="1:11" ht="15" x14ac:dyDescent="0.25">
      <c r="A492" s="382">
        <v>20020011</v>
      </c>
      <c r="B492" s="382" t="s">
        <v>131</v>
      </c>
      <c r="C492" s="382" t="s">
        <v>10241</v>
      </c>
      <c r="D492" s="382" t="s">
        <v>10284</v>
      </c>
      <c r="E492" s="382" t="s">
        <v>1284</v>
      </c>
      <c r="F492" s="385">
        <v>16.12</v>
      </c>
      <c r="G492" s="385">
        <v>661.67000000000007</v>
      </c>
      <c r="H492" s="385">
        <v>0</v>
      </c>
      <c r="I492" s="385">
        <v>662</v>
      </c>
      <c r="J492"/>
      <c r="K492"/>
    </row>
    <row r="493" spans="1:11" ht="15" x14ac:dyDescent="0.25">
      <c r="A493" s="382">
        <v>20020011</v>
      </c>
      <c r="B493" s="382" t="s">
        <v>762</v>
      </c>
      <c r="C493" s="382" t="s">
        <v>12035</v>
      </c>
      <c r="D493" s="382" t="s">
        <v>12078</v>
      </c>
      <c r="E493" s="382" t="s">
        <v>1284</v>
      </c>
      <c r="F493" s="385">
        <v>2.2000000000000002</v>
      </c>
      <c r="G493" s="385">
        <v>89.65</v>
      </c>
      <c r="H493" s="385">
        <v>0</v>
      </c>
      <c r="I493" s="385">
        <v>90</v>
      </c>
      <c r="J493"/>
      <c r="K493"/>
    </row>
    <row r="494" spans="1:11" ht="15" x14ac:dyDescent="0.25">
      <c r="A494" s="382">
        <v>20020011</v>
      </c>
      <c r="B494" s="382" t="s">
        <v>763</v>
      </c>
      <c r="C494" s="382" t="s">
        <v>12299</v>
      </c>
      <c r="D494" s="382" t="s">
        <v>12320</v>
      </c>
      <c r="E494" s="382" t="s">
        <v>1284</v>
      </c>
      <c r="F494" s="385">
        <v>12.790000000000001</v>
      </c>
      <c r="G494" s="385">
        <v>526.8605</v>
      </c>
      <c r="H494" s="385">
        <v>0</v>
      </c>
      <c r="I494" s="385">
        <v>527</v>
      </c>
      <c r="J494"/>
      <c r="K494"/>
    </row>
    <row r="495" spans="1:11" ht="15" x14ac:dyDescent="0.25">
      <c r="A495" s="382">
        <v>20020011</v>
      </c>
      <c r="B495" s="382" t="s">
        <v>957</v>
      </c>
      <c r="C495" s="382" t="s">
        <v>12300</v>
      </c>
      <c r="D495" s="382" t="s">
        <v>12321</v>
      </c>
      <c r="E495" s="382" t="s">
        <v>460</v>
      </c>
      <c r="F495" s="385">
        <v>18.38</v>
      </c>
      <c r="G495" s="385">
        <v>750.06909999999993</v>
      </c>
      <c r="H495" s="385">
        <v>0</v>
      </c>
      <c r="I495" s="385">
        <v>750</v>
      </c>
      <c r="J495"/>
      <c r="K495"/>
    </row>
    <row r="496" spans="1:11" ht="15" x14ac:dyDescent="0.25">
      <c r="A496" s="382">
        <v>20020011</v>
      </c>
      <c r="B496" s="382" t="s">
        <v>1151</v>
      </c>
      <c r="C496" s="382" t="s">
        <v>14891</v>
      </c>
      <c r="D496" s="382" t="s">
        <v>14908</v>
      </c>
      <c r="E496" s="382" t="s">
        <v>1284</v>
      </c>
      <c r="F496" s="385">
        <v>34.81</v>
      </c>
      <c r="G496" s="385">
        <v>1394.6419999999998</v>
      </c>
      <c r="H496" s="385">
        <v>0</v>
      </c>
      <c r="I496" s="385">
        <v>1395</v>
      </c>
      <c r="J496"/>
      <c r="K496"/>
    </row>
    <row r="497" spans="1:11" ht="15" x14ac:dyDescent="0.25">
      <c r="A497" s="382">
        <v>20020011</v>
      </c>
      <c r="B497" s="382" t="s">
        <v>1237</v>
      </c>
      <c r="C497" s="382" t="s">
        <v>8624</v>
      </c>
      <c r="D497" s="382" t="s">
        <v>14987</v>
      </c>
      <c r="E497" s="382" t="s">
        <v>1284</v>
      </c>
      <c r="F497" s="385">
        <v>11.11</v>
      </c>
      <c r="G497" s="385">
        <v>444.7869</v>
      </c>
      <c r="H497" s="385">
        <v>0</v>
      </c>
      <c r="I497" s="385">
        <v>445</v>
      </c>
      <c r="J497"/>
      <c r="K497"/>
    </row>
    <row r="498" spans="1:11" ht="15" x14ac:dyDescent="0.25">
      <c r="A498" s="382">
        <v>20020011</v>
      </c>
      <c r="B498" s="382" t="s">
        <v>1242</v>
      </c>
      <c r="C498" s="382" t="s">
        <v>733</v>
      </c>
      <c r="D498" s="382" t="s">
        <v>15857</v>
      </c>
      <c r="E498" s="382" t="s">
        <v>275</v>
      </c>
      <c r="F498" s="385">
        <v>16.59</v>
      </c>
      <c r="G498" s="385">
        <v>664.73940000000005</v>
      </c>
      <c r="H498" s="385">
        <v>0</v>
      </c>
      <c r="I498" s="385">
        <v>665</v>
      </c>
      <c r="J498"/>
      <c r="K498"/>
    </row>
    <row r="499" spans="1:11" ht="15" x14ac:dyDescent="0.25">
      <c r="A499" s="382">
        <v>20020011</v>
      </c>
      <c r="B499" s="382" t="s">
        <v>1061</v>
      </c>
      <c r="C499" s="382" t="s">
        <v>10263</v>
      </c>
      <c r="D499" s="382" t="s">
        <v>12647</v>
      </c>
      <c r="E499" s="382" t="s">
        <v>275</v>
      </c>
      <c r="F499" s="385">
        <v>46.249999999999993</v>
      </c>
      <c r="G499" s="385">
        <v>1890.7782999999997</v>
      </c>
      <c r="H499" s="385">
        <v>0</v>
      </c>
      <c r="I499" s="385">
        <v>1891</v>
      </c>
      <c r="J499"/>
      <c r="K499"/>
    </row>
    <row r="500" spans="1:11" ht="15" x14ac:dyDescent="0.25">
      <c r="A500" s="382" t="s">
        <v>16445</v>
      </c>
      <c r="B500" s="382"/>
      <c r="C500" s="382"/>
      <c r="D500" s="382"/>
      <c r="E500" s="382"/>
      <c r="F500" s="385">
        <v>579.53000000000009</v>
      </c>
      <c r="G500" s="385">
        <v>23536.7749</v>
      </c>
      <c r="H500" s="385">
        <v>101</v>
      </c>
      <c r="I500" s="385">
        <v>23437</v>
      </c>
      <c r="J500"/>
      <c r="K500"/>
    </row>
    <row r="501" spans="1:11" ht="15" x14ac:dyDescent="0.25">
      <c r="A501" s="382">
        <v>20020014</v>
      </c>
      <c r="B501" s="382" t="s">
        <v>0</v>
      </c>
      <c r="C501" s="382" t="s">
        <v>9237</v>
      </c>
      <c r="D501" s="382" t="s">
        <v>9271</v>
      </c>
      <c r="E501" s="382" t="s">
        <v>274</v>
      </c>
      <c r="F501" s="385">
        <v>41.64</v>
      </c>
      <c r="G501" s="385">
        <v>1513.0293999999999</v>
      </c>
      <c r="H501" s="385">
        <v>0</v>
      </c>
      <c r="I501" s="385">
        <v>1513</v>
      </c>
      <c r="J501"/>
      <c r="K501"/>
    </row>
    <row r="502" spans="1:11" ht="15" x14ac:dyDescent="0.25">
      <c r="A502" s="382">
        <v>20020014</v>
      </c>
      <c r="B502" s="382" t="s">
        <v>18</v>
      </c>
      <c r="C502" s="382" t="s">
        <v>8217</v>
      </c>
      <c r="D502" s="382" t="s">
        <v>8249</v>
      </c>
      <c r="E502" s="382" t="s">
        <v>1284</v>
      </c>
      <c r="F502" s="385">
        <v>6.13</v>
      </c>
      <c r="G502" s="385">
        <v>263.49379999999996</v>
      </c>
      <c r="H502" s="385">
        <v>0</v>
      </c>
      <c r="I502" s="385">
        <v>263</v>
      </c>
      <c r="J502"/>
      <c r="K502"/>
    </row>
    <row r="503" spans="1:11" ht="15" x14ac:dyDescent="0.25">
      <c r="A503" s="382">
        <v>20020014</v>
      </c>
      <c r="B503" s="382" t="s">
        <v>36</v>
      </c>
      <c r="C503" s="382" t="s">
        <v>6897</v>
      </c>
      <c r="D503" s="382" t="s">
        <v>6926</v>
      </c>
      <c r="E503" s="382" t="s">
        <v>1691</v>
      </c>
      <c r="F503" s="385">
        <v>154.70000000000002</v>
      </c>
      <c r="G503" s="385">
        <v>6469.0785999999998</v>
      </c>
      <c r="H503" s="385">
        <v>0</v>
      </c>
      <c r="I503" s="385">
        <v>6469</v>
      </c>
      <c r="J503"/>
      <c r="K503"/>
    </row>
    <row r="504" spans="1:11" ht="15" x14ac:dyDescent="0.25">
      <c r="A504" s="382">
        <v>20020014</v>
      </c>
      <c r="B504" s="382" t="s">
        <v>21</v>
      </c>
      <c r="C504" s="382" t="s">
        <v>8218</v>
      </c>
      <c r="D504" s="382" t="s">
        <v>8250</v>
      </c>
      <c r="E504" s="382" t="s">
        <v>1284</v>
      </c>
      <c r="F504" s="385">
        <v>16</v>
      </c>
      <c r="G504" s="385">
        <v>655.70670000000007</v>
      </c>
      <c r="H504" s="385">
        <v>0</v>
      </c>
      <c r="I504" s="385">
        <v>656</v>
      </c>
      <c r="J504"/>
      <c r="K504"/>
    </row>
    <row r="505" spans="1:11" ht="15" x14ac:dyDescent="0.25">
      <c r="A505" s="382">
        <v>20020014</v>
      </c>
      <c r="B505" s="382" t="s">
        <v>22</v>
      </c>
      <c r="C505" s="382" t="s">
        <v>10243</v>
      </c>
      <c r="D505" s="382" t="s">
        <v>10286</v>
      </c>
      <c r="E505" s="382" t="s">
        <v>1284</v>
      </c>
      <c r="F505" s="385">
        <v>30.03</v>
      </c>
      <c r="G505" s="385">
        <v>1249.8039999999999</v>
      </c>
      <c r="H505" s="385">
        <v>0</v>
      </c>
      <c r="I505" s="385">
        <v>1250</v>
      </c>
      <c r="J505"/>
      <c r="K505"/>
    </row>
    <row r="506" spans="1:11" ht="15" x14ac:dyDescent="0.25">
      <c r="A506" s="382">
        <v>20020014</v>
      </c>
      <c r="B506" s="382" t="s">
        <v>40</v>
      </c>
      <c r="C506" s="382" t="s">
        <v>6793</v>
      </c>
      <c r="D506" s="382" t="s">
        <v>6819</v>
      </c>
      <c r="E506" s="382" t="s">
        <v>1284</v>
      </c>
      <c r="F506" s="385">
        <v>471.26</v>
      </c>
      <c r="G506" s="385">
        <v>19283.071399999997</v>
      </c>
      <c r="H506" s="385">
        <v>0</v>
      </c>
      <c r="I506" s="385">
        <v>19283</v>
      </c>
      <c r="J506"/>
      <c r="K506"/>
    </row>
    <row r="507" spans="1:11" ht="15" x14ac:dyDescent="0.25">
      <c r="A507" s="382">
        <v>20020014</v>
      </c>
      <c r="B507" s="382" t="s">
        <v>26</v>
      </c>
      <c r="C507" s="382" t="s">
        <v>11471</v>
      </c>
      <c r="D507" s="382" t="s">
        <v>11517</v>
      </c>
      <c r="E507" s="382" t="s">
        <v>1284</v>
      </c>
      <c r="F507" s="385">
        <v>41.769999999999996</v>
      </c>
      <c r="G507" s="385">
        <v>1521.1888000000001</v>
      </c>
      <c r="H507" s="385">
        <v>0</v>
      </c>
      <c r="I507" s="385">
        <v>1521</v>
      </c>
      <c r="J507"/>
      <c r="K507"/>
    </row>
    <row r="508" spans="1:11" ht="15" x14ac:dyDescent="0.25">
      <c r="A508" s="382">
        <v>20020014</v>
      </c>
      <c r="B508" s="382" t="s">
        <v>3</v>
      </c>
      <c r="C508" s="382" t="s">
        <v>12036</v>
      </c>
      <c r="D508" s="382" t="s">
        <v>12079</v>
      </c>
      <c r="E508" s="382" t="s">
        <v>274</v>
      </c>
      <c r="F508" s="385">
        <v>88.36</v>
      </c>
      <c r="G508" s="385">
        <v>3550.5575000000003</v>
      </c>
      <c r="H508" s="385">
        <v>0</v>
      </c>
      <c r="I508" s="385">
        <v>3551</v>
      </c>
      <c r="J508"/>
      <c r="K508"/>
    </row>
    <row r="509" spans="1:11" ht="15" x14ac:dyDescent="0.25">
      <c r="A509" s="382">
        <v>20020014</v>
      </c>
      <c r="B509" s="382" t="s">
        <v>4</v>
      </c>
      <c r="C509" s="382" t="s">
        <v>11497</v>
      </c>
      <c r="D509" s="382" t="s">
        <v>13184</v>
      </c>
      <c r="E509" s="382" t="s">
        <v>1284</v>
      </c>
      <c r="F509" s="385">
        <v>53.750000000000007</v>
      </c>
      <c r="G509" s="385">
        <v>1915.0426000000002</v>
      </c>
      <c r="H509" s="385">
        <v>0</v>
      </c>
      <c r="I509" s="385">
        <v>1915</v>
      </c>
      <c r="J509"/>
      <c r="K509"/>
    </row>
    <row r="510" spans="1:11" ht="15" x14ac:dyDescent="0.25">
      <c r="A510" s="382">
        <v>20020014</v>
      </c>
      <c r="B510" s="382" t="s">
        <v>29</v>
      </c>
      <c r="C510" s="382" t="s">
        <v>14150</v>
      </c>
      <c r="D510" s="382" t="s">
        <v>14166</v>
      </c>
      <c r="E510" s="382" t="s">
        <v>1284</v>
      </c>
      <c r="F510" s="385">
        <v>10.690000000000001</v>
      </c>
      <c r="G510" s="385">
        <v>581.69389999999999</v>
      </c>
      <c r="H510" s="385">
        <v>0</v>
      </c>
      <c r="I510" s="385">
        <v>582</v>
      </c>
      <c r="J510"/>
      <c r="K510"/>
    </row>
    <row r="511" spans="1:11" ht="15" x14ac:dyDescent="0.25">
      <c r="A511" s="382">
        <v>20020014</v>
      </c>
      <c r="B511" s="382" t="s">
        <v>5</v>
      </c>
      <c r="C511" s="382" t="s">
        <v>1279</v>
      </c>
      <c r="D511" s="382" t="s">
        <v>14328</v>
      </c>
      <c r="E511" s="382" t="s">
        <v>1284</v>
      </c>
      <c r="F511" s="385">
        <v>43.99</v>
      </c>
      <c r="G511" s="385">
        <v>1778.0663000000002</v>
      </c>
      <c r="H511" s="385">
        <v>0</v>
      </c>
      <c r="I511" s="385">
        <v>1778</v>
      </c>
      <c r="J511"/>
      <c r="K511"/>
    </row>
    <row r="512" spans="1:11" ht="15" x14ac:dyDescent="0.25">
      <c r="A512" s="382">
        <v>20020014</v>
      </c>
      <c r="B512" s="382" t="s">
        <v>39</v>
      </c>
      <c r="C512" s="382" t="s">
        <v>7053</v>
      </c>
      <c r="D512" s="382" t="s">
        <v>15725</v>
      </c>
      <c r="E512" s="382" t="s">
        <v>1284</v>
      </c>
      <c r="F512" s="385">
        <v>35.21</v>
      </c>
      <c r="G512" s="385">
        <v>1531.5475999999999</v>
      </c>
      <c r="H512" s="385">
        <v>0</v>
      </c>
      <c r="I512" s="385">
        <v>1532</v>
      </c>
      <c r="J512"/>
      <c r="K512"/>
    </row>
    <row r="513" spans="1:11" ht="15" x14ac:dyDescent="0.25">
      <c r="A513" s="382">
        <v>20020014</v>
      </c>
      <c r="B513" s="382" t="s">
        <v>6</v>
      </c>
      <c r="C513" s="382" t="s">
        <v>6762</v>
      </c>
      <c r="D513" s="382" t="s">
        <v>15858</v>
      </c>
      <c r="E513" s="382" t="s">
        <v>275</v>
      </c>
      <c r="F513" s="385">
        <v>20.27</v>
      </c>
      <c r="G513" s="385">
        <v>804.30399999999997</v>
      </c>
      <c r="H513" s="385">
        <v>0</v>
      </c>
      <c r="I513" s="385">
        <v>804</v>
      </c>
      <c r="J513"/>
      <c r="K513"/>
    </row>
    <row r="514" spans="1:11" ht="15" x14ac:dyDescent="0.25">
      <c r="A514" s="382">
        <v>20020014</v>
      </c>
      <c r="B514" s="382" t="s">
        <v>31</v>
      </c>
      <c r="C514" s="382" t="s">
        <v>16085</v>
      </c>
      <c r="D514" s="382" t="s">
        <v>16094</v>
      </c>
      <c r="E514" s="382" t="s">
        <v>1284</v>
      </c>
      <c r="F514" s="385">
        <v>29.16</v>
      </c>
      <c r="G514" s="385">
        <v>1038.558</v>
      </c>
      <c r="H514" s="385">
        <v>0</v>
      </c>
      <c r="I514" s="385">
        <v>1039</v>
      </c>
      <c r="J514"/>
      <c r="K514"/>
    </row>
    <row r="515" spans="1:11" ht="15" x14ac:dyDescent="0.25">
      <c r="A515" s="382">
        <v>20020014</v>
      </c>
      <c r="B515" s="382" t="s">
        <v>7</v>
      </c>
      <c r="C515" s="382" t="s">
        <v>16213</v>
      </c>
      <c r="D515" s="382" t="s">
        <v>16234</v>
      </c>
      <c r="E515" s="382" t="s">
        <v>1284</v>
      </c>
      <c r="F515" s="385">
        <v>34.39</v>
      </c>
      <c r="G515" s="385">
        <v>1328.3751</v>
      </c>
      <c r="H515" s="385">
        <v>0</v>
      </c>
      <c r="I515" s="385">
        <v>1328</v>
      </c>
      <c r="J515"/>
      <c r="K515"/>
    </row>
    <row r="516" spans="1:11" ht="15" x14ac:dyDescent="0.25">
      <c r="A516" s="382">
        <v>20020014</v>
      </c>
      <c r="B516" s="382" t="s">
        <v>422</v>
      </c>
      <c r="C516" s="382">
        <v>0</v>
      </c>
      <c r="D516" s="382">
        <v>0</v>
      </c>
      <c r="E516" s="382">
        <v>0</v>
      </c>
      <c r="F516" s="385">
        <v>8.6999999999999993</v>
      </c>
      <c r="G516" s="385">
        <v>336.07929999999999</v>
      </c>
      <c r="H516" s="385">
        <v>0</v>
      </c>
      <c r="I516" s="385">
        <v>336</v>
      </c>
      <c r="J516"/>
      <c r="K516"/>
    </row>
    <row r="517" spans="1:11" ht="15" x14ac:dyDescent="0.25">
      <c r="A517" s="382" t="s">
        <v>16446</v>
      </c>
      <c r="B517" s="382"/>
      <c r="C517" s="382"/>
      <c r="D517" s="382"/>
      <c r="E517" s="382"/>
      <c r="F517" s="385">
        <v>1086.0500000000002</v>
      </c>
      <c r="G517" s="385">
        <v>43819.59699999998</v>
      </c>
      <c r="H517" s="385">
        <v>0</v>
      </c>
      <c r="I517" s="385">
        <v>43820</v>
      </c>
      <c r="J517"/>
      <c r="K517"/>
    </row>
    <row r="518" spans="1:11" ht="15" x14ac:dyDescent="0.25">
      <c r="A518" s="382">
        <v>20020015</v>
      </c>
      <c r="B518" s="382" t="s">
        <v>1</v>
      </c>
      <c r="C518" s="382" t="s">
        <v>7265</v>
      </c>
      <c r="D518" s="382" t="s">
        <v>7271</v>
      </c>
      <c r="E518" s="382" t="s">
        <v>721</v>
      </c>
      <c r="F518" s="385">
        <v>21.82</v>
      </c>
      <c r="G518" s="385">
        <v>927.25199999999995</v>
      </c>
      <c r="H518" s="385">
        <v>0</v>
      </c>
      <c r="I518" s="385">
        <v>927</v>
      </c>
      <c r="J518"/>
      <c r="K518"/>
    </row>
    <row r="519" spans="1:11" ht="15" x14ac:dyDescent="0.25">
      <c r="A519" s="382">
        <v>20020015</v>
      </c>
      <c r="B519" s="382" t="s">
        <v>18</v>
      </c>
      <c r="C519" s="382" t="s">
        <v>7266</v>
      </c>
      <c r="D519" s="382" t="s">
        <v>7272</v>
      </c>
      <c r="E519" s="382" t="s">
        <v>721</v>
      </c>
      <c r="F519" s="385">
        <v>24.900000000000002</v>
      </c>
      <c r="G519" s="385">
        <v>1531.8630000000001</v>
      </c>
      <c r="H519" s="385">
        <v>0</v>
      </c>
      <c r="I519" s="385">
        <v>1532</v>
      </c>
      <c r="J519"/>
      <c r="K519"/>
    </row>
    <row r="520" spans="1:11" ht="15" x14ac:dyDescent="0.25">
      <c r="A520" s="382">
        <v>20020015</v>
      </c>
      <c r="B520" s="382" t="s">
        <v>19</v>
      </c>
      <c r="C520" s="382" t="s">
        <v>434</v>
      </c>
      <c r="D520" s="382" t="s">
        <v>7273</v>
      </c>
      <c r="E520" s="382" t="s">
        <v>721</v>
      </c>
      <c r="F520" s="385">
        <v>26.029999999999998</v>
      </c>
      <c r="G520" s="385">
        <v>1057.6288</v>
      </c>
      <c r="H520" s="385">
        <v>0</v>
      </c>
      <c r="I520" s="385">
        <v>1058</v>
      </c>
      <c r="J520"/>
      <c r="K520"/>
    </row>
    <row r="521" spans="1:11" ht="15" x14ac:dyDescent="0.25">
      <c r="A521" s="382">
        <v>20020015</v>
      </c>
      <c r="B521" s="382" t="s">
        <v>40</v>
      </c>
      <c r="C521" s="382" t="s">
        <v>7312</v>
      </c>
      <c r="D521" s="382" t="s">
        <v>7346</v>
      </c>
      <c r="E521" s="382" t="s">
        <v>1032</v>
      </c>
      <c r="F521" s="385">
        <v>24.150000000000002</v>
      </c>
      <c r="G521" s="385">
        <v>942.20680000000016</v>
      </c>
      <c r="H521" s="385">
        <v>0</v>
      </c>
      <c r="I521" s="385">
        <v>942</v>
      </c>
      <c r="J521"/>
      <c r="K521"/>
    </row>
    <row r="522" spans="1:11" ht="15" x14ac:dyDescent="0.25">
      <c r="A522" s="382">
        <v>20020015</v>
      </c>
      <c r="B522" s="382" t="s">
        <v>24</v>
      </c>
      <c r="C522" s="382" t="s">
        <v>6210</v>
      </c>
      <c r="D522" s="382" t="s">
        <v>7347</v>
      </c>
      <c r="E522" s="382" t="s">
        <v>721</v>
      </c>
      <c r="F522" s="385">
        <v>34.510000000000005</v>
      </c>
      <c r="G522" s="385">
        <v>1373.8043</v>
      </c>
      <c r="H522" s="385">
        <v>0</v>
      </c>
      <c r="I522" s="385">
        <v>1374</v>
      </c>
      <c r="J522"/>
      <c r="K522"/>
    </row>
    <row r="523" spans="1:11" ht="15" x14ac:dyDescent="0.25">
      <c r="A523" s="382">
        <v>20020015</v>
      </c>
      <c r="B523" s="382" t="s">
        <v>25</v>
      </c>
      <c r="C523" s="382" t="s">
        <v>7313</v>
      </c>
      <c r="D523" s="382" t="s">
        <v>7348</v>
      </c>
      <c r="E523" s="382" t="s">
        <v>721</v>
      </c>
      <c r="F523" s="385">
        <v>34.330000000000005</v>
      </c>
      <c r="G523" s="385">
        <v>1265.9866000000002</v>
      </c>
      <c r="H523" s="385">
        <v>0</v>
      </c>
      <c r="I523" s="385">
        <v>1266</v>
      </c>
      <c r="J523"/>
      <c r="K523"/>
    </row>
    <row r="524" spans="1:11" ht="15" x14ac:dyDescent="0.25">
      <c r="A524" s="382">
        <v>20020015</v>
      </c>
      <c r="B524" s="382" t="s">
        <v>26</v>
      </c>
      <c r="C524" s="382" t="s">
        <v>5418</v>
      </c>
      <c r="D524" s="382" t="s">
        <v>7646</v>
      </c>
      <c r="E524" s="382" t="s">
        <v>721</v>
      </c>
      <c r="F524" s="385">
        <v>9.98</v>
      </c>
      <c r="G524" s="385">
        <v>400.60389999999995</v>
      </c>
      <c r="H524" s="385">
        <v>0</v>
      </c>
      <c r="I524" s="385">
        <v>401</v>
      </c>
      <c r="J524"/>
      <c r="K524"/>
    </row>
    <row r="525" spans="1:11" ht="15" x14ac:dyDescent="0.25">
      <c r="A525" s="382">
        <v>20020015</v>
      </c>
      <c r="B525" s="382" t="s">
        <v>27</v>
      </c>
      <c r="C525" s="382" t="s">
        <v>8591</v>
      </c>
      <c r="D525" s="382" t="s">
        <v>7647</v>
      </c>
      <c r="E525" s="382" t="s">
        <v>728</v>
      </c>
      <c r="F525" s="385">
        <v>201.40000000000003</v>
      </c>
      <c r="G525" s="385">
        <v>7593.173600000001</v>
      </c>
      <c r="H525" s="385">
        <v>0</v>
      </c>
      <c r="I525" s="385">
        <v>7593</v>
      </c>
      <c r="J525"/>
      <c r="K525"/>
    </row>
    <row r="526" spans="1:11" ht="15" x14ac:dyDescent="0.25">
      <c r="A526" s="382">
        <v>20020015</v>
      </c>
      <c r="B526" s="382" t="s">
        <v>2</v>
      </c>
      <c r="C526" s="382" t="s">
        <v>7044</v>
      </c>
      <c r="D526" s="382" t="s">
        <v>7648</v>
      </c>
      <c r="E526" s="382" t="s">
        <v>721</v>
      </c>
      <c r="F526" s="385">
        <v>10.28</v>
      </c>
      <c r="G526" s="385">
        <v>495.06060000000002</v>
      </c>
      <c r="H526" s="385">
        <v>0</v>
      </c>
      <c r="I526" s="385">
        <v>495</v>
      </c>
      <c r="J526"/>
      <c r="K526"/>
    </row>
    <row r="527" spans="1:11" ht="15" x14ac:dyDescent="0.25">
      <c r="A527" s="382">
        <v>20020015</v>
      </c>
      <c r="B527" s="382" t="s">
        <v>5</v>
      </c>
      <c r="C527" s="382" t="s">
        <v>7287</v>
      </c>
      <c r="D527" s="382" t="s">
        <v>10447</v>
      </c>
      <c r="E527" s="382" t="s">
        <v>721</v>
      </c>
      <c r="F527" s="385">
        <v>26.71</v>
      </c>
      <c r="G527" s="385">
        <v>1177.5920999999998</v>
      </c>
      <c r="H527" s="385">
        <v>0</v>
      </c>
      <c r="I527" s="385">
        <v>1178</v>
      </c>
      <c r="J527"/>
      <c r="K527"/>
    </row>
    <row r="528" spans="1:11" ht="15" x14ac:dyDescent="0.25">
      <c r="A528" s="382">
        <v>20020015</v>
      </c>
      <c r="B528" s="382" t="s">
        <v>39</v>
      </c>
      <c r="C528" s="382" t="s">
        <v>11242</v>
      </c>
      <c r="D528" s="382" t="s">
        <v>11257</v>
      </c>
      <c r="E528" s="382" t="s">
        <v>721</v>
      </c>
      <c r="F528" s="385">
        <v>237.04000000000002</v>
      </c>
      <c r="G528" s="385">
        <v>8631.9651000000013</v>
      </c>
      <c r="H528" s="385">
        <v>0</v>
      </c>
      <c r="I528" s="385">
        <v>8632</v>
      </c>
      <c r="J528"/>
      <c r="K528"/>
    </row>
    <row r="529" spans="1:11" ht="15" x14ac:dyDescent="0.25">
      <c r="A529" s="382">
        <v>20020015</v>
      </c>
      <c r="B529" s="382" t="s">
        <v>6</v>
      </c>
      <c r="C529" s="382" t="s">
        <v>12734</v>
      </c>
      <c r="D529" s="382" t="s">
        <v>12781</v>
      </c>
      <c r="E529" s="382" t="s">
        <v>5245</v>
      </c>
      <c r="F529" s="385">
        <v>124.15999999999998</v>
      </c>
      <c r="G529" s="385">
        <v>4397.0341999999991</v>
      </c>
      <c r="H529" s="385">
        <v>0</v>
      </c>
      <c r="I529" s="385">
        <v>4397</v>
      </c>
      <c r="J529"/>
      <c r="K529"/>
    </row>
    <row r="530" spans="1:11" ht="15" x14ac:dyDescent="0.25">
      <c r="A530" s="382">
        <v>20020015</v>
      </c>
      <c r="B530" s="382" t="s">
        <v>7</v>
      </c>
      <c r="C530" s="382" t="s">
        <v>12206</v>
      </c>
      <c r="D530" s="382" t="s">
        <v>12230</v>
      </c>
      <c r="E530" s="382" t="s">
        <v>274</v>
      </c>
      <c r="F530" s="385">
        <v>20.43</v>
      </c>
      <c r="G530" s="385">
        <v>820.64160000000004</v>
      </c>
      <c r="H530" s="385">
        <v>0</v>
      </c>
      <c r="I530" s="385">
        <v>821</v>
      </c>
      <c r="J530"/>
      <c r="K530"/>
    </row>
    <row r="531" spans="1:11" ht="15" x14ac:dyDescent="0.25">
      <c r="A531" s="382">
        <v>20020015</v>
      </c>
      <c r="B531" s="382" t="s">
        <v>422</v>
      </c>
      <c r="C531" s="382" t="s">
        <v>7604</v>
      </c>
      <c r="D531" s="382" t="s">
        <v>13418</v>
      </c>
      <c r="E531" s="382" t="s">
        <v>721</v>
      </c>
      <c r="F531" s="385">
        <v>20.720000000000002</v>
      </c>
      <c r="G531" s="385">
        <v>983.83870000000002</v>
      </c>
      <c r="H531" s="385">
        <v>0</v>
      </c>
      <c r="I531" s="385">
        <v>984</v>
      </c>
      <c r="J531"/>
      <c r="K531"/>
    </row>
    <row r="532" spans="1:11" ht="15" x14ac:dyDescent="0.25">
      <c r="A532" s="382">
        <v>20020015</v>
      </c>
      <c r="B532" s="382" t="s">
        <v>32</v>
      </c>
      <c r="C532" s="382" t="s">
        <v>6314</v>
      </c>
      <c r="D532" s="382" t="s">
        <v>12549</v>
      </c>
      <c r="E532" s="382" t="s">
        <v>5245</v>
      </c>
      <c r="F532" s="385">
        <v>10.86</v>
      </c>
      <c r="G532" s="385">
        <v>577.16980000000001</v>
      </c>
      <c r="H532" s="385">
        <v>0</v>
      </c>
      <c r="I532" s="385">
        <v>577</v>
      </c>
      <c r="J532"/>
      <c r="K532"/>
    </row>
    <row r="533" spans="1:11" ht="15" x14ac:dyDescent="0.25">
      <c r="A533" s="382">
        <v>20020015</v>
      </c>
      <c r="B533" s="382" t="s">
        <v>9</v>
      </c>
      <c r="C533" s="382" t="s">
        <v>6615</v>
      </c>
      <c r="D533" s="382" t="s">
        <v>12550</v>
      </c>
      <c r="E533" s="382" t="s">
        <v>721</v>
      </c>
      <c r="F533" s="385">
        <v>68.220000000000013</v>
      </c>
      <c r="G533" s="385">
        <v>2536.0809000000004</v>
      </c>
      <c r="H533" s="385">
        <v>0</v>
      </c>
      <c r="I533" s="385">
        <v>2536</v>
      </c>
      <c r="J533"/>
      <c r="K533"/>
    </row>
    <row r="534" spans="1:11" ht="15" x14ac:dyDescent="0.25">
      <c r="A534" s="382">
        <v>20020015</v>
      </c>
      <c r="B534" s="382" t="s">
        <v>10</v>
      </c>
      <c r="C534" s="382" t="s">
        <v>12924</v>
      </c>
      <c r="D534" s="382" t="s">
        <v>12944</v>
      </c>
      <c r="E534" s="382" t="s">
        <v>721</v>
      </c>
      <c r="F534" s="385">
        <v>91.58</v>
      </c>
      <c r="G534" s="385">
        <v>4288.4308999999994</v>
      </c>
      <c r="H534" s="385">
        <v>838</v>
      </c>
      <c r="I534" s="385">
        <v>3450</v>
      </c>
      <c r="J534"/>
      <c r="K534"/>
    </row>
    <row r="535" spans="1:11" ht="15" x14ac:dyDescent="0.25">
      <c r="A535" s="382">
        <v>20020015</v>
      </c>
      <c r="B535" s="382" t="s">
        <v>11</v>
      </c>
      <c r="C535" s="382" t="s">
        <v>13149</v>
      </c>
      <c r="D535" s="382" t="s">
        <v>13187</v>
      </c>
      <c r="E535" s="382" t="s">
        <v>281</v>
      </c>
      <c r="F535" s="385">
        <v>16.079999999999998</v>
      </c>
      <c r="G535" s="385">
        <v>662.96169999999995</v>
      </c>
      <c r="H535" s="385">
        <v>0</v>
      </c>
      <c r="I535" s="385">
        <v>663</v>
      </c>
      <c r="J535"/>
      <c r="K535"/>
    </row>
    <row r="536" spans="1:11" ht="15" x14ac:dyDescent="0.25">
      <c r="A536" s="382">
        <v>20020015</v>
      </c>
      <c r="B536" s="382" t="s">
        <v>12</v>
      </c>
      <c r="C536" s="382" t="s">
        <v>640</v>
      </c>
      <c r="D536" s="382" t="s">
        <v>13188</v>
      </c>
      <c r="E536" s="382" t="s">
        <v>721</v>
      </c>
      <c r="F536" s="385">
        <v>32.39</v>
      </c>
      <c r="G536" s="385">
        <v>1389.3827999999999</v>
      </c>
      <c r="H536" s="385">
        <v>0</v>
      </c>
      <c r="I536" s="385">
        <v>1389</v>
      </c>
      <c r="J536"/>
      <c r="K536"/>
    </row>
    <row r="537" spans="1:11" ht="15" x14ac:dyDescent="0.25">
      <c r="A537" s="382">
        <v>20020015</v>
      </c>
      <c r="B537" s="382" t="s">
        <v>13</v>
      </c>
      <c r="C537" s="382" t="s">
        <v>13512</v>
      </c>
      <c r="D537" s="382" t="s">
        <v>13541</v>
      </c>
      <c r="E537" s="382" t="s">
        <v>721</v>
      </c>
      <c r="F537" s="385">
        <v>11.559999999999999</v>
      </c>
      <c r="G537" s="385">
        <v>413.65499999999997</v>
      </c>
      <c r="H537" s="385">
        <v>0</v>
      </c>
      <c r="I537" s="385">
        <v>414</v>
      </c>
      <c r="J537"/>
      <c r="K537"/>
    </row>
    <row r="538" spans="1:11" ht="15" x14ac:dyDescent="0.25">
      <c r="A538" s="382">
        <v>20020015</v>
      </c>
      <c r="B538" s="382" t="s">
        <v>14</v>
      </c>
      <c r="C538" s="382" t="s">
        <v>9173</v>
      </c>
      <c r="D538" s="382" t="s">
        <v>14329</v>
      </c>
      <c r="E538" s="382" t="s">
        <v>721</v>
      </c>
      <c r="F538" s="385">
        <v>13.629999999999999</v>
      </c>
      <c r="G538" s="385">
        <v>532.35890000000006</v>
      </c>
      <c r="H538" s="385">
        <v>0</v>
      </c>
      <c r="I538" s="385">
        <v>532</v>
      </c>
      <c r="J538"/>
      <c r="K538"/>
    </row>
    <row r="539" spans="1:11" ht="15" x14ac:dyDescent="0.25">
      <c r="A539" s="382">
        <v>20020015</v>
      </c>
      <c r="B539" s="382" t="s">
        <v>15</v>
      </c>
      <c r="C539" s="382" t="s">
        <v>14298</v>
      </c>
      <c r="D539" s="382" t="s">
        <v>14331</v>
      </c>
      <c r="E539" s="382" t="s">
        <v>721</v>
      </c>
      <c r="F539" s="385">
        <v>64.2</v>
      </c>
      <c r="G539" s="385">
        <v>2200.6130000000003</v>
      </c>
      <c r="H539" s="385">
        <v>0</v>
      </c>
      <c r="I539" s="385">
        <v>2201</v>
      </c>
      <c r="J539"/>
      <c r="K539"/>
    </row>
    <row r="540" spans="1:11" ht="15" x14ac:dyDescent="0.25">
      <c r="A540" s="382">
        <v>20020015</v>
      </c>
      <c r="B540" s="382" t="s">
        <v>16</v>
      </c>
      <c r="C540" s="382" t="s">
        <v>12765</v>
      </c>
      <c r="D540" s="382" t="s">
        <v>14534</v>
      </c>
      <c r="E540" s="382" t="s">
        <v>721</v>
      </c>
      <c r="F540" s="385">
        <v>14.75</v>
      </c>
      <c r="G540" s="385">
        <v>736.04179999999997</v>
      </c>
      <c r="H540" s="385">
        <v>0</v>
      </c>
      <c r="I540" s="385">
        <v>736</v>
      </c>
      <c r="J540"/>
      <c r="K540"/>
    </row>
    <row r="541" spans="1:11" ht="15" x14ac:dyDescent="0.25">
      <c r="A541" s="382">
        <v>20020015</v>
      </c>
      <c r="B541" s="382" t="s">
        <v>129</v>
      </c>
      <c r="C541" s="382" t="s">
        <v>7315</v>
      </c>
      <c r="D541" s="382" t="s">
        <v>14535</v>
      </c>
      <c r="E541" s="382" t="s">
        <v>5245</v>
      </c>
      <c r="F541" s="385">
        <v>24.14</v>
      </c>
      <c r="G541" s="385">
        <v>948.27399999999989</v>
      </c>
      <c r="H541" s="385">
        <v>0</v>
      </c>
      <c r="I541" s="385">
        <v>948</v>
      </c>
      <c r="J541"/>
      <c r="K541"/>
    </row>
    <row r="542" spans="1:11" ht="15" x14ac:dyDescent="0.25">
      <c r="A542" s="382">
        <v>20020015</v>
      </c>
      <c r="B542" s="382" t="s">
        <v>423</v>
      </c>
      <c r="C542" s="382" t="s">
        <v>7285</v>
      </c>
      <c r="D542" s="382" t="s">
        <v>15978</v>
      </c>
      <c r="E542" s="382" t="s">
        <v>721</v>
      </c>
      <c r="F542" s="385">
        <v>43.47</v>
      </c>
      <c r="G542" s="385">
        <v>2126.1538</v>
      </c>
      <c r="H542" s="385">
        <v>0</v>
      </c>
      <c r="I542" s="385">
        <v>2126</v>
      </c>
      <c r="J542"/>
      <c r="K542"/>
    </row>
    <row r="543" spans="1:11" ht="15" x14ac:dyDescent="0.25">
      <c r="A543" s="382">
        <v>20020015</v>
      </c>
      <c r="B543" s="382" t="s">
        <v>424</v>
      </c>
      <c r="C543" s="382" t="s">
        <v>8628</v>
      </c>
      <c r="D543" s="382" t="s">
        <v>14827</v>
      </c>
      <c r="E543" s="382" t="s">
        <v>721</v>
      </c>
      <c r="F543" s="385">
        <v>163.60999999999999</v>
      </c>
      <c r="G543" s="385">
        <v>6402.3848999999991</v>
      </c>
      <c r="H543" s="385">
        <v>0</v>
      </c>
      <c r="I543" s="385">
        <v>6402</v>
      </c>
      <c r="J543"/>
      <c r="K543"/>
    </row>
    <row r="544" spans="1:11" ht="15" x14ac:dyDescent="0.25">
      <c r="A544" s="382">
        <v>20020015</v>
      </c>
      <c r="B544" s="382" t="s">
        <v>2068</v>
      </c>
      <c r="C544" s="382" t="s">
        <v>15304</v>
      </c>
      <c r="D544" s="382" t="s">
        <v>15345</v>
      </c>
      <c r="E544" s="382" t="s">
        <v>721</v>
      </c>
      <c r="F544" s="385">
        <v>46.660000000000004</v>
      </c>
      <c r="G544" s="385">
        <v>1825.6433</v>
      </c>
      <c r="H544" s="385">
        <v>0</v>
      </c>
      <c r="I544" s="385">
        <v>1826</v>
      </c>
      <c r="J544"/>
      <c r="K544"/>
    </row>
    <row r="545" spans="1:11" ht="15" x14ac:dyDescent="0.25">
      <c r="A545" s="382">
        <v>20020015</v>
      </c>
      <c r="B545" s="382" t="s">
        <v>130</v>
      </c>
      <c r="C545" s="382" t="s">
        <v>9725</v>
      </c>
      <c r="D545" s="382" t="s">
        <v>14988</v>
      </c>
      <c r="E545" s="382" t="s">
        <v>721</v>
      </c>
      <c r="F545" s="385">
        <v>29.810000000000002</v>
      </c>
      <c r="G545" s="385">
        <v>1171.3761000000002</v>
      </c>
      <c r="H545" s="385">
        <v>0</v>
      </c>
      <c r="I545" s="385">
        <v>1171</v>
      </c>
      <c r="J545"/>
      <c r="K545"/>
    </row>
    <row r="546" spans="1:11" ht="15" x14ac:dyDescent="0.25">
      <c r="A546" s="382">
        <v>20020015</v>
      </c>
      <c r="B546" s="382" t="s">
        <v>131</v>
      </c>
      <c r="C546" s="382" t="s">
        <v>15498</v>
      </c>
      <c r="D546" s="382" t="s">
        <v>15547</v>
      </c>
      <c r="E546" s="382" t="s">
        <v>5245</v>
      </c>
      <c r="F546" s="385">
        <v>36.260000000000005</v>
      </c>
      <c r="G546" s="385">
        <v>1438.0943000000002</v>
      </c>
      <c r="H546" s="385">
        <v>0</v>
      </c>
      <c r="I546" s="385">
        <v>1438</v>
      </c>
      <c r="J546"/>
      <c r="K546"/>
    </row>
    <row r="547" spans="1:11" ht="15" x14ac:dyDescent="0.25">
      <c r="A547" s="382">
        <v>20020015</v>
      </c>
      <c r="B547" s="382" t="s">
        <v>760</v>
      </c>
      <c r="C547" s="382" t="s">
        <v>7919</v>
      </c>
      <c r="D547" s="382" t="s">
        <v>15727</v>
      </c>
      <c r="E547" s="382" t="s">
        <v>5502</v>
      </c>
      <c r="F547" s="385">
        <v>182.38</v>
      </c>
      <c r="G547" s="385">
        <v>6119.2929000000004</v>
      </c>
      <c r="H547" s="385">
        <v>0</v>
      </c>
      <c r="I547" s="385">
        <v>6119</v>
      </c>
      <c r="J547"/>
      <c r="K547"/>
    </row>
    <row r="548" spans="1:11" ht="15" x14ac:dyDescent="0.25">
      <c r="A548" s="382">
        <v>20020015</v>
      </c>
      <c r="B548" s="382" t="s">
        <v>762</v>
      </c>
      <c r="C548" s="382" t="s">
        <v>16086</v>
      </c>
      <c r="D548" s="382" t="s">
        <v>16095</v>
      </c>
      <c r="E548" s="382" t="s">
        <v>721</v>
      </c>
      <c r="F548" s="385">
        <v>47.4</v>
      </c>
      <c r="G548" s="385">
        <v>1834.1316999999999</v>
      </c>
      <c r="H548" s="385">
        <v>0</v>
      </c>
      <c r="I548" s="385">
        <v>1834</v>
      </c>
      <c r="J548"/>
      <c r="K548"/>
    </row>
    <row r="549" spans="1:11" ht="15" x14ac:dyDescent="0.25">
      <c r="A549" s="382">
        <v>20020015</v>
      </c>
      <c r="B549" s="382" t="s">
        <v>763</v>
      </c>
      <c r="C549" s="382" t="s">
        <v>13452</v>
      </c>
      <c r="D549" s="382" t="s">
        <v>16235</v>
      </c>
      <c r="E549" s="382" t="s">
        <v>721</v>
      </c>
      <c r="F549" s="385">
        <v>45.169999999999995</v>
      </c>
      <c r="G549" s="385">
        <v>1856.2712000000001</v>
      </c>
      <c r="H549" s="385">
        <v>0</v>
      </c>
      <c r="I549" s="385">
        <v>1856</v>
      </c>
      <c r="J549"/>
      <c r="K549"/>
    </row>
    <row r="550" spans="1:11" ht="15" x14ac:dyDescent="0.25">
      <c r="A550" s="382">
        <v>20020015</v>
      </c>
      <c r="B550" s="382" t="s">
        <v>426</v>
      </c>
      <c r="C550" s="382" t="s">
        <v>7279</v>
      </c>
      <c r="D550" s="382" t="s">
        <v>15726</v>
      </c>
      <c r="E550" s="382" t="s">
        <v>721</v>
      </c>
      <c r="F550" s="385">
        <v>153.5</v>
      </c>
      <c r="G550" s="385">
        <v>5962.991399999999</v>
      </c>
      <c r="H550" s="385">
        <v>0</v>
      </c>
      <c r="I550" s="385">
        <v>5963</v>
      </c>
      <c r="J550"/>
      <c r="K550"/>
    </row>
    <row r="551" spans="1:11" ht="15" x14ac:dyDescent="0.25">
      <c r="A551" s="382">
        <v>20020015</v>
      </c>
      <c r="B551" s="382" t="s">
        <v>427</v>
      </c>
      <c r="C551" s="382" t="s">
        <v>13570</v>
      </c>
      <c r="D551" s="382" t="s">
        <v>15925</v>
      </c>
      <c r="E551" s="382" t="s">
        <v>5527</v>
      </c>
      <c r="F551" s="385">
        <v>106.99</v>
      </c>
      <c r="G551" s="385">
        <v>4139.4261000000006</v>
      </c>
      <c r="H551" s="385">
        <v>0</v>
      </c>
      <c r="I551" s="385">
        <v>4139</v>
      </c>
      <c r="J551"/>
      <c r="K551"/>
    </row>
    <row r="552" spans="1:11" ht="15" x14ac:dyDescent="0.25">
      <c r="A552" s="382" t="s">
        <v>16447</v>
      </c>
      <c r="B552" s="382"/>
      <c r="C552" s="382"/>
      <c r="D552" s="382"/>
      <c r="E552" s="382"/>
      <c r="F552" s="385">
        <v>2019.1200000000006</v>
      </c>
      <c r="G552" s="385">
        <v>78759.385799999989</v>
      </c>
      <c r="H552" s="385">
        <v>838</v>
      </c>
      <c r="I552" s="385">
        <v>77920</v>
      </c>
      <c r="J552"/>
      <c r="K552"/>
    </row>
    <row r="553" spans="1:11" ht="15" x14ac:dyDescent="0.25">
      <c r="A553" s="382">
        <v>20030001</v>
      </c>
      <c r="B553" s="382" t="s">
        <v>17</v>
      </c>
      <c r="C553" s="382" t="s">
        <v>719</v>
      </c>
      <c r="D553" s="382" t="s">
        <v>720</v>
      </c>
      <c r="E553" s="382" t="s">
        <v>721</v>
      </c>
      <c r="F553" s="385">
        <v>300.02</v>
      </c>
      <c r="G553" s="385">
        <v>11877.603799999999</v>
      </c>
      <c r="H553" s="385">
        <v>0</v>
      </c>
      <c r="I553" s="385">
        <v>9804</v>
      </c>
      <c r="J553"/>
      <c r="K553"/>
    </row>
    <row r="554" spans="1:11" ht="15" x14ac:dyDescent="0.25">
      <c r="A554" s="382">
        <v>20030001</v>
      </c>
      <c r="B554" s="382" t="s">
        <v>18</v>
      </c>
      <c r="C554" s="382" t="s">
        <v>730</v>
      </c>
      <c r="D554" s="382" t="s">
        <v>731</v>
      </c>
      <c r="E554" s="382" t="s">
        <v>721</v>
      </c>
      <c r="F554" s="385">
        <v>46.980000000000004</v>
      </c>
      <c r="G554" s="385">
        <v>1774.0289</v>
      </c>
      <c r="H554" s="385">
        <v>0</v>
      </c>
      <c r="I554" s="385">
        <v>1774</v>
      </c>
      <c r="J554"/>
      <c r="K554"/>
    </row>
    <row r="555" spans="1:11" ht="15" x14ac:dyDescent="0.25">
      <c r="A555" s="382">
        <v>20030001</v>
      </c>
      <c r="B555" s="382" t="s">
        <v>19</v>
      </c>
      <c r="C555" s="382" t="s">
        <v>733</v>
      </c>
      <c r="D555" s="382" t="s">
        <v>734</v>
      </c>
      <c r="E555" s="382" t="s">
        <v>721</v>
      </c>
      <c r="F555" s="385">
        <v>42.27000000000001</v>
      </c>
      <c r="G555" s="385">
        <v>1688.6124999999997</v>
      </c>
      <c r="H555" s="385">
        <v>0</v>
      </c>
      <c r="I555" s="385">
        <v>1689</v>
      </c>
      <c r="J555"/>
      <c r="K555"/>
    </row>
    <row r="556" spans="1:11" ht="15" x14ac:dyDescent="0.25">
      <c r="A556" s="382">
        <v>20030001</v>
      </c>
      <c r="B556" s="382" t="s">
        <v>20</v>
      </c>
      <c r="C556" s="382" t="s">
        <v>736</v>
      </c>
      <c r="D556" s="382" t="s">
        <v>737</v>
      </c>
      <c r="E556" s="382" t="s">
        <v>728</v>
      </c>
      <c r="F556" s="385">
        <v>12.49</v>
      </c>
      <c r="G556" s="385">
        <v>523.04949999999997</v>
      </c>
      <c r="H556" s="385">
        <v>0</v>
      </c>
      <c r="I556" s="385">
        <v>523</v>
      </c>
      <c r="J556"/>
      <c r="K556"/>
    </row>
    <row r="557" spans="1:11" ht="15" x14ac:dyDescent="0.25">
      <c r="A557" s="382">
        <v>20030001</v>
      </c>
      <c r="B557" s="382" t="s">
        <v>23</v>
      </c>
      <c r="C557" s="382" t="s">
        <v>750</v>
      </c>
      <c r="D557" s="382" t="s">
        <v>751</v>
      </c>
      <c r="E557" s="382" t="s">
        <v>279</v>
      </c>
      <c r="F557" s="385">
        <v>23.02</v>
      </c>
      <c r="G557" s="385">
        <v>1070.9143000000001</v>
      </c>
      <c r="H557" s="385">
        <v>0</v>
      </c>
      <c r="I557" s="385">
        <v>1071</v>
      </c>
      <c r="J557"/>
      <c r="K557"/>
    </row>
    <row r="558" spans="1:11" ht="15" x14ac:dyDescent="0.25">
      <c r="A558" s="382">
        <v>20030001</v>
      </c>
      <c r="B558" s="382" t="s">
        <v>24</v>
      </c>
      <c r="C558" s="382" t="s">
        <v>753</v>
      </c>
      <c r="D558" s="382" t="s">
        <v>754</v>
      </c>
      <c r="E558" s="382" t="s">
        <v>728</v>
      </c>
      <c r="F558" s="385">
        <v>15.469999999999999</v>
      </c>
      <c r="G558" s="385">
        <v>911.06979999999999</v>
      </c>
      <c r="H558" s="385">
        <v>0</v>
      </c>
      <c r="I558" s="385">
        <v>911</v>
      </c>
      <c r="J558"/>
      <c r="K558"/>
    </row>
    <row r="559" spans="1:11" ht="15" x14ac:dyDescent="0.25">
      <c r="A559" s="382">
        <v>20030001</v>
      </c>
      <c r="B559" s="382" t="s">
        <v>25</v>
      </c>
      <c r="C559" s="382" t="s">
        <v>1331</v>
      </c>
      <c r="D559" s="382" t="s">
        <v>1360</v>
      </c>
      <c r="E559" s="382" t="s">
        <v>721</v>
      </c>
      <c r="F559" s="385">
        <v>57.53</v>
      </c>
      <c r="G559" s="385">
        <v>2396.2199000000001</v>
      </c>
      <c r="H559" s="385">
        <v>0</v>
      </c>
      <c r="I559" s="385">
        <v>2396</v>
      </c>
      <c r="J559"/>
      <c r="K559"/>
    </row>
    <row r="560" spans="1:11" ht="15" x14ac:dyDescent="0.25">
      <c r="A560" s="382">
        <v>20030001</v>
      </c>
      <c r="B560" s="382" t="s">
        <v>4</v>
      </c>
      <c r="C560" s="382" t="s">
        <v>1649</v>
      </c>
      <c r="D560" s="382" t="s">
        <v>1679</v>
      </c>
      <c r="E560" s="382" t="s">
        <v>721</v>
      </c>
      <c r="F560" s="385">
        <v>47.989999999999995</v>
      </c>
      <c r="G560" s="385">
        <v>1825.2922000000003</v>
      </c>
      <c r="H560" s="385">
        <v>0</v>
      </c>
      <c r="I560" s="385">
        <v>1825</v>
      </c>
      <c r="J560"/>
      <c r="K560"/>
    </row>
    <row r="561" spans="1:11" ht="15" x14ac:dyDescent="0.25">
      <c r="A561" s="382">
        <v>20030001</v>
      </c>
      <c r="B561" s="382" t="s">
        <v>28</v>
      </c>
      <c r="C561" s="382" t="s">
        <v>1993</v>
      </c>
      <c r="D561" s="382" t="s">
        <v>2015</v>
      </c>
      <c r="E561" s="382" t="s">
        <v>2021</v>
      </c>
      <c r="F561" s="385">
        <v>68.339999999999989</v>
      </c>
      <c r="G561" s="385">
        <v>3133.4351000000001</v>
      </c>
      <c r="H561" s="385">
        <v>0</v>
      </c>
      <c r="I561" s="385">
        <v>3133</v>
      </c>
      <c r="J561"/>
      <c r="K561"/>
    </row>
    <row r="562" spans="1:11" ht="15" x14ac:dyDescent="0.25">
      <c r="A562" s="382">
        <v>20030001</v>
      </c>
      <c r="B562" s="382" t="s">
        <v>37</v>
      </c>
      <c r="C562" s="382" t="s">
        <v>2386</v>
      </c>
      <c r="D562" s="382" t="s">
        <v>2387</v>
      </c>
      <c r="E562" s="382" t="s">
        <v>728</v>
      </c>
      <c r="F562" s="385">
        <v>200.63</v>
      </c>
      <c r="G562" s="385">
        <v>7042.5186000000003</v>
      </c>
      <c r="H562" s="385">
        <v>0</v>
      </c>
      <c r="I562" s="385">
        <v>7043</v>
      </c>
      <c r="J562"/>
      <c r="K562"/>
    </row>
    <row r="563" spans="1:11" ht="15" x14ac:dyDescent="0.25">
      <c r="A563" s="382">
        <v>20030001</v>
      </c>
      <c r="B563" s="382" t="s">
        <v>38</v>
      </c>
      <c r="C563" s="382" t="s">
        <v>2390</v>
      </c>
      <c r="D563" s="382" t="s">
        <v>2391</v>
      </c>
      <c r="E563" s="382" t="s">
        <v>721</v>
      </c>
      <c r="F563" s="385">
        <v>18.060000000000002</v>
      </c>
      <c r="G563" s="385">
        <v>653.51880000000006</v>
      </c>
      <c r="H563" s="385">
        <v>0</v>
      </c>
      <c r="I563" s="385">
        <v>654</v>
      </c>
      <c r="J563"/>
      <c r="K563"/>
    </row>
    <row r="564" spans="1:11" ht="15" x14ac:dyDescent="0.25">
      <c r="A564" s="382">
        <v>20030001</v>
      </c>
      <c r="B564" s="382" t="s">
        <v>5</v>
      </c>
      <c r="C564" s="382" t="s">
        <v>3270</v>
      </c>
      <c r="D564" s="382" t="s">
        <v>3298</v>
      </c>
      <c r="E564" s="382" t="s">
        <v>721</v>
      </c>
      <c r="F564" s="385">
        <v>20.130000000000003</v>
      </c>
      <c r="G564" s="385">
        <v>697.67969999999991</v>
      </c>
      <c r="H564" s="385">
        <v>0</v>
      </c>
      <c r="I564" s="385">
        <v>698</v>
      </c>
      <c r="J564"/>
      <c r="K564"/>
    </row>
    <row r="565" spans="1:11" ht="15" x14ac:dyDescent="0.25">
      <c r="A565" s="382">
        <v>20030001</v>
      </c>
      <c r="B565" s="382" t="s">
        <v>7</v>
      </c>
      <c r="C565" s="382" t="s">
        <v>3669</v>
      </c>
      <c r="D565" s="382" t="s">
        <v>3692</v>
      </c>
      <c r="E565" s="382" t="s">
        <v>721</v>
      </c>
      <c r="F565" s="385">
        <v>1715.9</v>
      </c>
      <c r="G565" s="385">
        <v>57492.483699999997</v>
      </c>
      <c r="H565" s="385">
        <v>0</v>
      </c>
      <c r="I565" s="385">
        <v>57492</v>
      </c>
      <c r="J565"/>
      <c r="K565"/>
    </row>
    <row r="566" spans="1:11" ht="15" x14ac:dyDescent="0.25">
      <c r="A566" s="382">
        <v>20030001</v>
      </c>
      <c r="B566" s="382" t="s">
        <v>10</v>
      </c>
      <c r="C566" s="382" t="s">
        <v>3981</v>
      </c>
      <c r="D566" s="382" t="s">
        <v>3995</v>
      </c>
      <c r="E566" s="382" t="s">
        <v>281</v>
      </c>
      <c r="F566" s="385">
        <v>161.51</v>
      </c>
      <c r="G566" s="385">
        <v>6277.5368000000008</v>
      </c>
      <c r="H566" s="385">
        <v>0</v>
      </c>
      <c r="I566" s="385">
        <v>6278</v>
      </c>
      <c r="J566"/>
      <c r="K566"/>
    </row>
    <row r="567" spans="1:11" ht="15" x14ac:dyDescent="0.25">
      <c r="A567" s="382">
        <v>20030001</v>
      </c>
      <c r="B567" s="382" t="s">
        <v>34</v>
      </c>
      <c r="C567" s="382" t="s">
        <v>3982</v>
      </c>
      <c r="D567" s="382" t="s">
        <v>3996</v>
      </c>
      <c r="E567" s="382" t="s">
        <v>281</v>
      </c>
      <c r="F567" s="385">
        <v>858.51</v>
      </c>
      <c r="G567" s="385">
        <v>36065.753499999999</v>
      </c>
      <c r="H567" s="385">
        <v>0</v>
      </c>
      <c r="I567" s="385">
        <v>36066</v>
      </c>
      <c r="J567"/>
      <c r="K567"/>
    </row>
    <row r="568" spans="1:11" ht="15" x14ac:dyDescent="0.25">
      <c r="A568" s="382">
        <v>20030001</v>
      </c>
      <c r="B568" s="382" t="s">
        <v>13</v>
      </c>
      <c r="C568" s="382" t="s">
        <v>3983</v>
      </c>
      <c r="D568" s="382" t="s">
        <v>5001</v>
      </c>
      <c r="E568" s="382" t="s">
        <v>721</v>
      </c>
      <c r="F568" s="385">
        <v>40.819999999999993</v>
      </c>
      <c r="G568" s="385">
        <v>1513.7554</v>
      </c>
      <c r="H568" s="385">
        <v>0</v>
      </c>
      <c r="I568" s="385">
        <v>1514</v>
      </c>
      <c r="J568"/>
      <c r="K568"/>
    </row>
    <row r="569" spans="1:11" ht="15" x14ac:dyDescent="0.25">
      <c r="A569" s="382">
        <v>20030001</v>
      </c>
      <c r="B569" s="382" t="s">
        <v>35</v>
      </c>
      <c r="C569" s="382" t="s">
        <v>735</v>
      </c>
      <c r="D569" s="382" t="s">
        <v>5838</v>
      </c>
      <c r="E569" s="382" t="s">
        <v>275</v>
      </c>
      <c r="F569" s="385">
        <v>420.29</v>
      </c>
      <c r="G569" s="385">
        <v>17751.990700000002</v>
      </c>
      <c r="H569" s="385">
        <v>0</v>
      </c>
      <c r="I569" s="385">
        <v>17752</v>
      </c>
      <c r="J569"/>
      <c r="K569"/>
    </row>
    <row r="570" spans="1:11" ht="15" x14ac:dyDescent="0.25">
      <c r="A570" s="382">
        <v>20030001</v>
      </c>
      <c r="B570" s="382" t="s">
        <v>16</v>
      </c>
      <c r="C570" s="382" t="s">
        <v>6892</v>
      </c>
      <c r="D570" s="382" t="s">
        <v>6920</v>
      </c>
      <c r="E570" s="382" t="s">
        <v>728</v>
      </c>
      <c r="F570" s="385">
        <v>140.35</v>
      </c>
      <c r="G570" s="385">
        <v>6022.0166999999992</v>
      </c>
      <c r="H570" s="385">
        <v>0</v>
      </c>
      <c r="I570" s="385">
        <v>6022</v>
      </c>
      <c r="J570"/>
      <c r="K570"/>
    </row>
    <row r="571" spans="1:11" ht="15" x14ac:dyDescent="0.25">
      <c r="A571" s="382">
        <v>20030001</v>
      </c>
      <c r="B571" s="382" t="s">
        <v>129</v>
      </c>
      <c r="C571" s="382" t="s">
        <v>739</v>
      </c>
      <c r="D571" s="382" t="s">
        <v>8232</v>
      </c>
      <c r="E571" s="382" t="s">
        <v>721</v>
      </c>
      <c r="F571" s="385">
        <v>18.669999999999998</v>
      </c>
      <c r="G571" s="385">
        <v>821.83200000000011</v>
      </c>
      <c r="H571" s="385">
        <v>0</v>
      </c>
      <c r="I571" s="385">
        <v>822</v>
      </c>
      <c r="J571"/>
      <c r="K571"/>
    </row>
    <row r="572" spans="1:11" ht="15" x14ac:dyDescent="0.25">
      <c r="A572" s="382">
        <v>20030001</v>
      </c>
      <c r="B572" s="382" t="s">
        <v>760</v>
      </c>
      <c r="C572" s="382" t="s">
        <v>14722</v>
      </c>
      <c r="D572" s="382" t="s">
        <v>14745</v>
      </c>
      <c r="E572" s="382" t="s">
        <v>721</v>
      </c>
      <c r="F572" s="385">
        <v>24.67</v>
      </c>
      <c r="G572" s="385">
        <v>1056.1548</v>
      </c>
      <c r="H572" s="385">
        <v>0</v>
      </c>
      <c r="I572" s="385">
        <v>1056</v>
      </c>
      <c r="J572"/>
      <c r="K572"/>
    </row>
    <row r="573" spans="1:11" ht="15" x14ac:dyDescent="0.25">
      <c r="A573" s="382">
        <v>20030001</v>
      </c>
      <c r="B573" s="382" t="s">
        <v>425</v>
      </c>
      <c r="C573" s="382" t="s">
        <v>9098</v>
      </c>
      <c r="D573" s="382" t="s">
        <v>9134</v>
      </c>
      <c r="E573" s="382" t="s">
        <v>728</v>
      </c>
      <c r="F573" s="385">
        <v>120.85</v>
      </c>
      <c r="G573" s="385">
        <v>4055.3873999999996</v>
      </c>
      <c r="H573" s="385">
        <v>0</v>
      </c>
      <c r="I573" s="385">
        <v>4055</v>
      </c>
      <c r="J573"/>
      <c r="K573"/>
    </row>
    <row r="574" spans="1:11" ht="15" x14ac:dyDescent="0.25">
      <c r="A574" s="382" t="s">
        <v>16448</v>
      </c>
      <c r="B574" s="382"/>
      <c r="C574" s="382"/>
      <c r="D574" s="382"/>
      <c r="E574" s="382"/>
      <c r="F574" s="385">
        <v>4354.5000000000009</v>
      </c>
      <c r="G574" s="385">
        <v>164650.85409999997</v>
      </c>
      <c r="H574" s="385">
        <v>0</v>
      </c>
      <c r="I574" s="385">
        <v>162578</v>
      </c>
      <c r="J574"/>
      <c r="K574"/>
    </row>
    <row r="575" spans="1:11" ht="15" x14ac:dyDescent="0.25">
      <c r="A575" s="382">
        <v>20030002</v>
      </c>
      <c r="B575" s="382" t="s">
        <v>17</v>
      </c>
      <c r="C575" s="382" t="s">
        <v>1563</v>
      </c>
      <c r="D575" s="382" t="s">
        <v>1582</v>
      </c>
      <c r="E575" s="382" t="s">
        <v>776</v>
      </c>
      <c r="F575" s="385">
        <v>52</v>
      </c>
      <c r="G575" s="385">
        <v>2071.7352000000001</v>
      </c>
      <c r="H575" s="385">
        <v>409.63000000000102</v>
      </c>
      <c r="I575" s="385">
        <v>1662</v>
      </c>
      <c r="J575"/>
      <c r="K575"/>
    </row>
    <row r="576" spans="1:11" ht="15" x14ac:dyDescent="0.25">
      <c r="A576" s="382">
        <v>20030002</v>
      </c>
      <c r="B576" s="382" t="s">
        <v>37</v>
      </c>
      <c r="C576" s="382" t="s">
        <v>3657</v>
      </c>
      <c r="D576" s="382" t="s">
        <v>3676</v>
      </c>
      <c r="E576" s="382" t="s">
        <v>776</v>
      </c>
      <c r="F576" s="385">
        <v>1.92</v>
      </c>
      <c r="G576" s="385">
        <v>71.751000000000005</v>
      </c>
      <c r="H576" s="385">
        <v>0</v>
      </c>
      <c r="I576" s="385">
        <v>72</v>
      </c>
      <c r="J576"/>
      <c r="K576"/>
    </row>
    <row r="577" spans="1:11" ht="15" x14ac:dyDescent="0.25">
      <c r="A577" s="382">
        <v>20030002</v>
      </c>
      <c r="B577" s="382" t="s">
        <v>6</v>
      </c>
      <c r="C577" s="382" t="s">
        <v>3827</v>
      </c>
      <c r="D577" s="382" t="s">
        <v>3838</v>
      </c>
      <c r="E577" s="382" t="s">
        <v>776</v>
      </c>
      <c r="F577" s="385">
        <v>14.940000000000001</v>
      </c>
      <c r="G577" s="385">
        <v>781.59869999999989</v>
      </c>
      <c r="H577" s="385">
        <v>0</v>
      </c>
      <c r="I577" s="385">
        <v>782</v>
      </c>
      <c r="J577"/>
      <c r="K577"/>
    </row>
    <row r="578" spans="1:11" ht="15" x14ac:dyDescent="0.25">
      <c r="A578" s="382">
        <v>20030002</v>
      </c>
      <c r="B578" s="382" t="s">
        <v>9</v>
      </c>
      <c r="C578" s="382" t="s">
        <v>5400</v>
      </c>
      <c r="D578" s="382" t="s">
        <v>5471</v>
      </c>
      <c r="E578" s="382" t="s">
        <v>776</v>
      </c>
      <c r="F578" s="385">
        <v>503.81000000000006</v>
      </c>
      <c r="G578" s="385">
        <v>19817.092000000001</v>
      </c>
      <c r="H578" s="385">
        <v>0</v>
      </c>
      <c r="I578" s="385">
        <v>19817</v>
      </c>
      <c r="J578"/>
      <c r="K578"/>
    </row>
    <row r="579" spans="1:11" ht="15" x14ac:dyDescent="0.25">
      <c r="A579" s="382">
        <v>20030002</v>
      </c>
      <c r="B579" s="382" t="s">
        <v>15</v>
      </c>
      <c r="C579" s="382" t="s">
        <v>5757</v>
      </c>
      <c r="D579" s="382" t="s">
        <v>7928</v>
      </c>
      <c r="E579" s="382" t="s">
        <v>776</v>
      </c>
      <c r="F579" s="385">
        <v>46.42</v>
      </c>
      <c r="G579" s="385">
        <v>1945.7452999999998</v>
      </c>
      <c r="H579" s="385">
        <v>0</v>
      </c>
      <c r="I579" s="385">
        <v>1946</v>
      </c>
      <c r="J579"/>
      <c r="K579"/>
    </row>
    <row r="580" spans="1:11" ht="15" x14ac:dyDescent="0.25">
      <c r="A580" s="382">
        <v>20030002</v>
      </c>
      <c r="B580" s="382" t="s">
        <v>129</v>
      </c>
      <c r="C580" s="382" t="s">
        <v>9002</v>
      </c>
      <c r="D580" s="382" t="s">
        <v>9024</v>
      </c>
      <c r="E580" s="382" t="s">
        <v>776</v>
      </c>
      <c r="F580" s="385">
        <v>43.459999999999987</v>
      </c>
      <c r="G580" s="385">
        <v>1496.4014000000004</v>
      </c>
      <c r="H580" s="385">
        <v>0</v>
      </c>
      <c r="I580" s="385">
        <v>1496</v>
      </c>
      <c r="J580"/>
      <c r="K580"/>
    </row>
    <row r="581" spans="1:11" ht="15" x14ac:dyDescent="0.25">
      <c r="A581" s="382">
        <v>20030002</v>
      </c>
      <c r="B581" s="382" t="s">
        <v>424</v>
      </c>
      <c r="C581" s="382" t="s">
        <v>11661</v>
      </c>
      <c r="D581" s="382" t="s">
        <v>11691</v>
      </c>
      <c r="E581" s="382" t="s">
        <v>776</v>
      </c>
      <c r="F581" s="385">
        <v>48.45</v>
      </c>
      <c r="G581" s="385">
        <v>2301.7899000000002</v>
      </c>
      <c r="H581" s="385">
        <v>0</v>
      </c>
      <c r="I581" s="385">
        <v>2302</v>
      </c>
      <c r="J581"/>
      <c r="K581"/>
    </row>
    <row r="582" spans="1:11" ht="15" x14ac:dyDescent="0.25">
      <c r="A582" s="382">
        <v>20030002</v>
      </c>
      <c r="B582" s="382" t="s">
        <v>130</v>
      </c>
      <c r="C582" s="382" t="s">
        <v>13796</v>
      </c>
      <c r="D582" s="382" t="s">
        <v>13809</v>
      </c>
      <c r="E582" s="382" t="s">
        <v>776</v>
      </c>
      <c r="F582" s="385">
        <v>6.08</v>
      </c>
      <c r="G582" s="385">
        <v>265.90440000000001</v>
      </c>
      <c r="H582" s="385">
        <v>0</v>
      </c>
      <c r="I582" s="385">
        <v>266</v>
      </c>
      <c r="J582"/>
      <c r="K582"/>
    </row>
    <row r="583" spans="1:11" ht="15" x14ac:dyDescent="0.25">
      <c r="A583" s="382">
        <v>20030002</v>
      </c>
      <c r="B583" s="382" t="s">
        <v>131</v>
      </c>
      <c r="C583" s="382" t="s">
        <v>559</v>
      </c>
      <c r="D583" s="382" t="s">
        <v>15867</v>
      </c>
      <c r="E583" s="382" t="s">
        <v>776</v>
      </c>
      <c r="F583" s="385">
        <v>12.990000000000002</v>
      </c>
      <c r="G583" s="385">
        <v>515.86609999999996</v>
      </c>
      <c r="H583" s="385">
        <v>0</v>
      </c>
      <c r="I583" s="385">
        <v>516</v>
      </c>
      <c r="J583"/>
      <c r="K583"/>
    </row>
    <row r="584" spans="1:11" ht="15" x14ac:dyDescent="0.25">
      <c r="A584" s="382">
        <v>20030002</v>
      </c>
      <c r="B584" s="382" t="s">
        <v>426</v>
      </c>
      <c r="C584" s="382" t="s">
        <v>14300</v>
      </c>
      <c r="D584" s="382" t="s">
        <v>14334</v>
      </c>
      <c r="E584" s="382" t="s">
        <v>1048</v>
      </c>
      <c r="F584" s="385">
        <v>20.49</v>
      </c>
      <c r="G584" s="385">
        <v>926.28749999999991</v>
      </c>
      <c r="H584" s="385">
        <v>0</v>
      </c>
      <c r="I584" s="385">
        <v>926</v>
      </c>
      <c r="J584"/>
      <c r="K584"/>
    </row>
    <row r="585" spans="1:11" ht="15" x14ac:dyDescent="0.25">
      <c r="A585" s="382" t="s">
        <v>16449</v>
      </c>
      <c r="B585" s="382"/>
      <c r="C585" s="382"/>
      <c r="D585" s="382"/>
      <c r="E585" s="382"/>
      <c r="F585" s="385">
        <v>750.56000000000017</v>
      </c>
      <c r="G585" s="385">
        <v>30194.171499999997</v>
      </c>
      <c r="H585" s="385">
        <v>409.63000000000102</v>
      </c>
      <c r="I585" s="385">
        <v>29785</v>
      </c>
      <c r="J585"/>
      <c r="K585"/>
    </row>
    <row r="586" spans="1:11" ht="15" x14ac:dyDescent="0.25">
      <c r="A586" s="382">
        <v>20030009</v>
      </c>
      <c r="B586" s="382" t="s">
        <v>1</v>
      </c>
      <c r="C586" s="382" t="s">
        <v>2220</v>
      </c>
      <c r="D586" s="382" t="s">
        <v>2239</v>
      </c>
      <c r="E586" s="382" t="s">
        <v>721</v>
      </c>
      <c r="F586" s="385">
        <v>20.07</v>
      </c>
      <c r="G586" s="385">
        <v>924.8755000000001</v>
      </c>
      <c r="H586" s="385">
        <v>0</v>
      </c>
      <c r="I586" s="385">
        <v>925</v>
      </c>
      <c r="J586"/>
      <c r="K586"/>
    </row>
    <row r="587" spans="1:11" ht="15" x14ac:dyDescent="0.25">
      <c r="A587" s="382">
        <v>20030009</v>
      </c>
      <c r="B587" s="382" t="s">
        <v>18</v>
      </c>
      <c r="C587" s="382" t="s">
        <v>2221</v>
      </c>
      <c r="D587" s="382" t="s">
        <v>2240</v>
      </c>
      <c r="E587" s="382" t="s">
        <v>721</v>
      </c>
      <c r="F587" s="385">
        <v>28.359999999999996</v>
      </c>
      <c r="G587" s="385">
        <v>1369.6595999999997</v>
      </c>
      <c r="H587" s="385">
        <v>0</v>
      </c>
      <c r="I587" s="385">
        <v>1370</v>
      </c>
      <c r="J587"/>
      <c r="K587"/>
    </row>
    <row r="588" spans="1:11" ht="15" x14ac:dyDescent="0.25">
      <c r="A588" s="382">
        <v>20030009</v>
      </c>
      <c r="B588" s="382" t="s">
        <v>19</v>
      </c>
      <c r="C588" s="382" t="s">
        <v>2222</v>
      </c>
      <c r="D588" s="382" t="s">
        <v>2241</v>
      </c>
      <c r="E588" s="382" t="s">
        <v>728</v>
      </c>
      <c r="F588" s="385">
        <v>31</v>
      </c>
      <c r="G588" s="385">
        <v>1305.2416000000001</v>
      </c>
      <c r="H588" s="385">
        <v>0</v>
      </c>
      <c r="I588" s="385">
        <v>1305</v>
      </c>
      <c r="J588"/>
      <c r="K588"/>
    </row>
    <row r="589" spans="1:11" ht="15" x14ac:dyDescent="0.25">
      <c r="A589" s="382">
        <v>20030009</v>
      </c>
      <c r="B589" s="382" t="s">
        <v>20</v>
      </c>
      <c r="C589" s="382" t="s">
        <v>1639</v>
      </c>
      <c r="D589" s="382" t="s">
        <v>2295</v>
      </c>
      <c r="E589" s="382" t="s">
        <v>721</v>
      </c>
      <c r="F589" s="385">
        <v>16.8</v>
      </c>
      <c r="G589" s="385">
        <v>712.51120000000003</v>
      </c>
      <c r="H589" s="385">
        <v>0</v>
      </c>
      <c r="I589" s="385">
        <v>713</v>
      </c>
      <c r="J589"/>
      <c r="K589"/>
    </row>
    <row r="590" spans="1:11" ht="15" x14ac:dyDescent="0.25">
      <c r="A590" s="382">
        <v>20030009</v>
      </c>
      <c r="B590" s="382" t="s">
        <v>41</v>
      </c>
      <c r="C590" s="382" t="s">
        <v>2281</v>
      </c>
      <c r="D590" s="382" t="s">
        <v>2296</v>
      </c>
      <c r="E590" s="382" t="s">
        <v>721</v>
      </c>
      <c r="F590" s="385">
        <v>9.9499999999999993</v>
      </c>
      <c r="G590" s="385">
        <v>588.09839999999997</v>
      </c>
      <c r="H590" s="385">
        <v>0</v>
      </c>
      <c r="I590" s="385">
        <v>588</v>
      </c>
      <c r="J590"/>
      <c r="K590"/>
    </row>
    <row r="591" spans="1:11" ht="15" x14ac:dyDescent="0.25">
      <c r="A591" s="382">
        <v>20030009</v>
      </c>
      <c r="B591" s="382" t="s">
        <v>23</v>
      </c>
      <c r="C591" s="382" t="s">
        <v>2282</v>
      </c>
      <c r="D591" s="382" t="s">
        <v>2297</v>
      </c>
      <c r="E591" s="382" t="s">
        <v>721</v>
      </c>
      <c r="F591" s="385">
        <v>15.120000000000001</v>
      </c>
      <c r="G591" s="385">
        <v>659.2206000000001</v>
      </c>
      <c r="H591" s="385">
        <v>0</v>
      </c>
      <c r="I591" s="385">
        <v>659</v>
      </c>
      <c r="J591"/>
      <c r="K591"/>
    </row>
    <row r="592" spans="1:11" ht="15" x14ac:dyDescent="0.25">
      <c r="A592" s="382">
        <v>20030009</v>
      </c>
      <c r="B592" s="382" t="s">
        <v>26</v>
      </c>
      <c r="C592" s="382" t="s">
        <v>2493</v>
      </c>
      <c r="D592" s="382" t="s">
        <v>2513</v>
      </c>
      <c r="E592" s="382" t="s">
        <v>721</v>
      </c>
      <c r="F592" s="385">
        <v>25.570000000000004</v>
      </c>
      <c r="G592" s="385">
        <v>1114.3290999999999</v>
      </c>
      <c r="H592" s="385">
        <v>50</v>
      </c>
      <c r="I592" s="385">
        <v>1064</v>
      </c>
      <c r="J592"/>
      <c r="K592"/>
    </row>
    <row r="593" spans="1:11" ht="15" x14ac:dyDescent="0.25">
      <c r="A593" s="382">
        <v>20030009</v>
      </c>
      <c r="B593" s="382" t="s">
        <v>3</v>
      </c>
      <c r="C593" s="382" t="s">
        <v>3666</v>
      </c>
      <c r="D593" s="382" t="s">
        <v>3688</v>
      </c>
      <c r="E593" s="382" t="s">
        <v>721</v>
      </c>
      <c r="F593" s="385">
        <v>16</v>
      </c>
      <c r="G593" s="385">
        <v>773.0018</v>
      </c>
      <c r="H593" s="385">
        <v>0</v>
      </c>
      <c r="I593" s="385">
        <v>773</v>
      </c>
      <c r="J593"/>
      <c r="K593"/>
    </row>
    <row r="594" spans="1:11" ht="15" x14ac:dyDescent="0.25">
      <c r="A594" s="382">
        <v>20030009</v>
      </c>
      <c r="B594" s="382" t="s">
        <v>4</v>
      </c>
      <c r="C594" s="382" t="s">
        <v>3885</v>
      </c>
      <c r="D594" s="382" t="s">
        <v>3909</v>
      </c>
      <c r="E594" s="382" t="s">
        <v>721</v>
      </c>
      <c r="F594" s="385">
        <v>8.19</v>
      </c>
      <c r="G594" s="385">
        <v>405.17199999999997</v>
      </c>
      <c r="H594" s="385">
        <v>0</v>
      </c>
      <c r="I594" s="385">
        <v>405</v>
      </c>
      <c r="J594"/>
      <c r="K594"/>
    </row>
    <row r="595" spans="1:11" ht="15" x14ac:dyDescent="0.25">
      <c r="A595" s="382">
        <v>20030009</v>
      </c>
      <c r="B595" s="382" t="s">
        <v>37</v>
      </c>
      <c r="C595" s="382" t="s">
        <v>4202</v>
      </c>
      <c r="D595" s="382" t="s">
        <v>4216</v>
      </c>
      <c r="E595" s="382" t="s">
        <v>721</v>
      </c>
      <c r="F595" s="385">
        <v>6.51</v>
      </c>
      <c r="G595" s="385">
        <v>282.19200000000001</v>
      </c>
      <c r="H595" s="385">
        <v>0</v>
      </c>
      <c r="I595" s="385">
        <v>282</v>
      </c>
      <c r="J595"/>
      <c r="K595"/>
    </row>
    <row r="596" spans="1:11" ht="15" x14ac:dyDescent="0.25">
      <c r="A596" s="382">
        <v>20030009</v>
      </c>
      <c r="B596" s="382" t="s">
        <v>5</v>
      </c>
      <c r="C596" s="382" t="s">
        <v>6886</v>
      </c>
      <c r="D596" s="382" t="s">
        <v>6912</v>
      </c>
      <c r="E596" s="382" t="s">
        <v>721</v>
      </c>
      <c r="F596" s="385">
        <v>15.760000000000002</v>
      </c>
      <c r="G596" s="385">
        <v>1070.116</v>
      </c>
      <c r="H596" s="385">
        <v>0</v>
      </c>
      <c r="I596" s="385">
        <v>1070</v>
      </c>
      <c r="J596"/>
      <c r="K596"/>
    </row>
    <row r="597" spans="1:11" ht="15" x14ac:dyDescent="0.25">
      <c r="A597" s="382">
        <v>20030009</v>
      </c>
      <c r="B597" s="382" t="s">
        <v>32</v>
      </c>
      <c r="C597" s="382" t="s">
        <v>10888</v>
      </c>
      <c r="D597" s="382" t="s">
        <v>10993</v>
      </c>
      <c r="E597" s="382" t="s">
        <v>776</v>
      </c>
      <c r="F597" s="385">
        <v>18.369999999999997</v>
      </c>
      <c r="G597" s="385">
        <v>823.15440000000001</v>
      </c>
      <c r="H597" s="385">
        <v>0</v>
      </c>
      <c r="I597" s="385">
        <v>823</v>
      </c>
      <c r="J597"/>
      <c r="K597"/>
    </row>
    <row r="598" spans="1:11" ht="15" x14ac:dyDescent="0.25">
      <c r="A598" s="382">
        <v>20030009</v>
      </c>
      <c r="B598" s="382" t="s">
        <v>9</v>
      </c>
      <c r="C598" s="382" t="s">
        <v>10956</v>
      </c>
      <c r="D598" s="382" t="s">
        <v>10995</v>
      </c>
      <c r="E598" s="382" t="s">
        <v>776</v>
      </c>
      <c r="F598" s="385">
        <v>9.7199999999999989</v>
      </c>
      <c r="G598" s="385">
        <v>652.09159999999997</v>
      </c>
      <c r="H598" s="385">
        <v>0</v>
      </c>
      <c r="I598" s="385">
        <v>652</v>
      </c>
      <c r="J598"/>
      <c r="K598"/>
    </row>
    <row r="599" spans="1:11" ht="15" x14ac:dyDescent="0.25">
      <c r="A599" s="382">
        <v>20030009</v>
      </c>
      <c r="B599" s="382" t="s">
        <v>11</v>
      </c>
      <c r="C599" s="382" t="s">
        <v>9607</v>
      </c>
      <c r="D599" s="382" t="s">
        <v>12236</v>
      </c>
      <c r="E599" s="382" t="s">
        <v>721</v>
      </c>
      <c r="F599" s="385">
        <v>120.6</v>
      </c>
      <c r="G599" s="385">
        <v>4842.3489</v>
      </c>
      <c r="H599" s="385">
        <v>50</v>
      </c>
      <c r="I599" s="385">
        <v>4792</v>
      </c>
      <c r="J599"/>
      <c r="K599"/>
    </row>
    <row r="600" spans="1:11" ht="15" x14ac:dyDescent="0.25">
      <c r="A600" s="382">
        <v>20030009</v>
      </c>
      <c r="B600" s="382" t="s">
        <v>12</v>
      </c>
      <c r="C600" s="382" t="s">
        <v>12209</v>
      </c>
      <c r="D600" s="382" t="s">
        <v>12237</v>
      </c>
      <c r="E600" s="382" t="s">
        <v>12252</v>
      </c>
      <c r="F600" s="385">
        <v>19.38</v>
      </c>
      <c r="G600" s="385">
        <v>860.41810000000009</v>
      </c>
      <c r="H600" s="385">
        <v>0</v>
      </c>
      <c r="I600" s="385">
        <v>860</v>
      </c>
      <c r="J600"/>
      <c r="K600"/>
    </row>
    <row r="601" spans="1:11" ht="15" x14ac:dyDescent="0.25">
      <c r="A601" s="382">
        <v>20030009</v>
      </c>
      <c r="B601" s="382" t="s">
        <v>35</v>
      </c>
      <c r="C601" s="382" t="s">
        <v>8800</v>
      </c>
      <c r="D601" s="382" t="s">
        <v>12655</v>
      </c>
      <c r="E601" s="382" t="s">
        <v>776</v>
      </c>
      <c r="F601" s="385">
        <v>4.9799999999999995</v>
      </c>
      <c r="G601" s="385">
        <v>318.66000000000003</v>
      </c>
      <c r="H601" s="385">
        <v>0</v>
      </c>
      <c r="I601" s="385">
        <v>319</v>
      </c>
      <c r="J601"/>
      <c r="K601"/>
    </row>
    <row r="602" spans="1:11" ht="15" x14ac:dyDescent="0.25">
      <c r="A602" s="382">
        <v>20030009</v>
      </c>
      <c r="B602" s="382" t="s">
        <v>1650</v>
      </c>
      <c r="C602" s="382" t="s">
        <v>13506</v>
      </c>
      <c r="D602" s="382" t="s">
        <v>13534</v>
      </c>
      <c r="E602" s="382" t="s">
        <v>721</v>
      </c>
      <c r="F602" s="385">
        <v>68.97</v>
      </c>
      <c r="G602" s="385">
        <v>3137.4377000000004</v>
      </c>
      <c r="H602" s="385">
        <v>0</v>
      </c>
      <c r="I602" s="385">
        <v>3137</v>
      </c>
      <c r="J602"/>
      <c r="K602"/>
    </row>
    <row r="603" spans="1:11" ht="15" x14ac:dyDescent="0.25">
      <c r="A603" s="382">
        <v>20030009</v>
      </c>
      <c r="B603" s="382" t="s">
        <v>15</v>
      </c>
      <c r="C603" s="382" t="s">
        <v>7133</v>
      </c>
      <c r="D603" s="382" t="s">
        <v>14167</v>
      </c>
      <c r="E603" s="382" t="s">
        <v>721</v>
      </c>
      <c r="F603" s="385">
        <v>10.38</v>
      </c>
      <c r="G603" s="385">
        <v>434.33370000000002</v>
      </c>
      <c r="H603" s="385">
        <v>0</v>
      </c>
      <c r="I603" s="385">
        <v>434</v>
      </c>
      <c r="J603"/>
      <c r="K603"/>
    </row>
    <row r="604" spans="1:11" ht="15" x14ac:dyDescent="0.25">
      <c r="A604" s="382">
        <v>20030009</v>
      </c>
      <c r="B604" s="382" t="s">
        <v>129</v>
      </c>
      <c r="C604" s="382" t="s">
        <v>14046</v>
      </c>
      <c r="D604" s="382" t="s">
        <v>14081</v>
      </c>
      <c r="E604" s="382" t="s">
        <v>721</v>
      </c>
      <c r="F604" s="385">
        <v>9.48</v>
      </c>
      <c r="G604" s="385">
        <v>416.15890000000002</v>
      </c>
      <c r="H604" s="385">
        <v>0</v>
      </c>
      <c r="I604" s="385">
        <v>416</v>
      </c>
      <c r="J604"/>
      <c r="K604"/>
    </row>
    <row r="605" spans="1:11" ht="15" x14ac:dyDescent="0.25">
      <c r="A605" s="382">
        <v>20030009</v>
      </c>
      <c r="B605" s="382" t="s">
        <v>423</v>
      </c>
      <c r="C605" s="382" t="s">
        <v>14444</v>
      </c>
      <c r="D605" s="382" t="s">
        <v>14461</v>
      </c>
      <c r="E605" s="382" t="s">
        <v>9490</v>
      </c>
      <c r="F605" s="385">
        <v>12.210000000000003</v>
      </c>
      <c r="G605" s="385">
        <v>535.40819999999997</v>
      </c>
      <c r="H605" s="385">
        <v>0</v>
      </c>
      <c r="I605" s="385">
        <v>535</v>
      </c>
      <c r="J605"/>
      <c r="K605"/>
    </row>
    <row r="606" spans="1:11" ht="15" x14ac:dyDescent="0.25">
      <c r="A606" s="382">
        <v>20030009</v>
      </c>
      <c r="B606" s="382" t="s">
        <v>424</v>
      </c>
      <c r="C606" s="382" t="s">
        <v>8719</v>
      </c>
      <c r="D606" s="382" t="s">
        <v>14637</v>
      </c>
      <c r="E606" s="382" t="s">
        <v>721</v>
      </c>
      <c r="F606" s="385">
        <v>11.75</v>
      </c>
      <c r="G606" s="385">
        <v>479.51560000000001</v>
      </c>
      <c r="H606" s="385">
        <v>0</v>
      </c>
      <c r="I606" s="385">
        <v>480</v>
      </c>
      <c r="J606"/>
      <c r="K606"/>
    </row>
    <row r="607" spans="1:11" ht="15" x14ac:dyDescent="0.25">
      <c r="A607" s="382">
        <v>20030009</v>
      </c>
      <c r="B607" s="382" t="s">
        <v>2068</v>
      </c>
      <c r="C607" s="382" t="s">
        <v>16034</v>
      </c>
      <c r="D607" s="382" t="s">
        <v>16049</v>
      </c>
      <c r="E607" s="382" t="s">
        <v>721</v>
      </c>
      <c r="F607" s="385">
        <v>13.59</v>
      </c>
      <c r="G607" s="385">
        <v>507.26310000000001</v>
      </c>
      <c r="H607" s="385">
        <v>0</v>
      </c>
      <c r="I607" s="385">
        <v>507</v>
      </c>
      <c r="J607"/>
      <c r="K607"/>
    </row>
    <row r="608" spans="1:11" ht="15" x14ac:dyDescent="0.25">
      <c r="A608" s="382">
        <v>20030009</v>
      </c>
      <c r="B608" s="382" t="s">
        <v>130</v>
      </c>
      <c r="C608" s="382" t="s">
        <v>1055</v>
      </c>
      <c r="D608" s="382" t="s">
        <v>16050</v>
      </c>
      <c r="E608" s="382" t="s">
        <v>721</v>
      </c>
      <c r="F608" s="385">
        <v>3.06</v>
      </c>
      <c r="G608" s="385">
        <v>131.29250000000002</v>
      </c>
      <c r="H608" s="385">
        <v>0</v>
      </c>
      <c r="I608" s="385">
        <v>131</v>
      </c>
      <c r="J608"/>
      <c r="K608"/>
    </row>
    <row r="609" spans="1:11" ht="15" x14ac:dyDescent="0.25">
      <c r="A609" s="382">
        <v>20030009</v>
      </c>
      <c r="B609" s="382" t="s">
        <v>131</v>
      </c>
      <c r="C609" s="382" t="s">
        <v>7553</v>
      </c>
      <c r="D609" s="382" t="s">
        <v>16239</v>
      </c>
      <c r="E609" s="382" t="s">
        <v>721</v>
      </c>
      <c r="F609" s="385">
        <v>19.07</v>
      </c>
      <c r="G609" s="385">
        <v>787.20680000000004</v>
      </c>
      <c r="H609" s="385">
        <v>0</v>
      </c>
      <c r="I609" s="385">
        <v>787</v>
      </c>
      <c r="J609"/>
      <c r="K609"/>
    </row>
    <row r="610" spans="1:11" ht="15" x14ac:dyDescent="0.25">
      <c r="A610" s="382">
        <v>20030009</v>
      </c>
      <c r="B610" s="382" t="s">
        <v>426</v>
      </c>
      <c r="C610" s="382" t="s">
        <v>1206</v>
      </c>
      <c r="D610" s="382" t="s">
        <v>16051</v>
      </c>
      <c r="E610" s="382" t="s">
        <v>728</v>
      </c>
      <c r="F610" s="385">
        <v>36.1</v>
      </c>
      <c r="G610" s="385">
        <v>1847.3611000000003</v>
      </c>
      <c r="H610" s="385">
        <v>49</v>
      </c>
      <c r="I610" s="385">
        <v>1798</v>
      </c>
      <c r="J610"/>
      <c r="K610"/>
    </row>
    <row r="611" spans="1:11" ht="15" x14ac:dyDescent="0.25">
      <c r="A611" s="382">
        <v>20030009</v>
      </c>
      <c r="B611" s="382" t="s">
        <v>425</v>
      </c>
      <c r="C611" s="382" t="s">
        <v>15846</v>
      </c>
      <c r="D611" s="382" t="s">
        <v>15868</v>
      </c>
      <c r="E611" s="382" t="s">
        <v>721</v>
      </c>
      <c r="F611" s="385">
        <v>23.869999999999997</v>
      </c>
      <c r="G611" s="385">
        <v>859.26030000000014</v>
      </c>
      <c r="H611" s="385">
        <v>0</v>
      </c>
      <c r="I611" s="385">
        <v>859</v>
      </c>
      <c r="J611"/>
      <c r="K611"/>
    </row>
    <row r="612" spans="1:11" ht="15" x14ac:dyDescent="0.25">
      <c r="A612" s="382" t="s">
        <v>16450</v>
      </c>
      <c r="B612" s="382"/>
      <c r="C612" s="382"/>
      <c r="D612" s="382"/>
      <c r="E612" s="382"/>
      <c r="F612" s="385">
        <v>574.86</v>
      </c>
      <c r="G612" s="385">
        <v>25836.328700000002</v>
      </c>
      <c r="H612" s="385">
        <v>149</v>
      </c>
      <c r="I612" s="385">
        <v>25684</v>
      </c>
      <c r="J612"/>
      <c r="K612"/>
    </row>
    <row r="613" spans="1:11" ht="15" x14ac:dyDescent="0.25">
      <c r="A613" s="382">
        <v>20040001</v>
      </c>
      <c r="B613" s="382" t="s">
        <v>0</v>
      </c>
      <c r="C613" s="382" t="s">
        <v>2545</v>
      </c>
      <c r="D613" s="382" t="s">
        <v>15702</v>
      </c>
      <c r="E613" s="382" t="s">
        <v>1370</v>
      </c>
      <c r="F613" s="385">
        <v>1291.98</v>
      </c>
      <c r="G613" s="385">
        <v>45125.198599999996</v>
      </c>
      <c r="H613" s="385">
        <v>55</v>
      </c>
      <c r="I613" s="385">
        <v>24883</v>
      </c>
      <c r="J613"/>
      <c r="K613"/>
    </row>
    <row r="614" spans="1:11" ht="15" x14ac:dyDescent="0.25">
      <c r="A614" s="382">
        <v>20040001</v>
      </c>
      <c r="B614" s="382" t="s">
        <v>18</v>
      </c>
      <c r="C614" s="382" t="s">
        <v>4274</v>
      </c>
      <c r="D614" s="382" t="s">
        <v>4307</v>
      </c>
      <c r="E614" s="382" t="s">
        <v>275</v>
      </c>
      <c r="F614" s="385">
        <v>43.949999999999996</v>
      </c>
      <c r="G614" s="385">
        <v>1819.2720000000002</v>
      </c>
      <c r="H614" s="385">
        <v>0</v>
      </c>
      <c r="I614" s="385">
        <v>1819</v>
      </c>
      <c r="J614"/>
      <c r="K614"/>
    </row>
    <row r="615" spans="1:11" ht="15" x14ac:dyDescent="0.25">
      <c r="A615" s="382">
        <v>20040001</v>
      </c>
      <c r="B615" s="382" t="s">
        <v>19</v>
      </c>
      <c r="C615" s="382" t="s">
        <v>4275</v>
      </c>
      <c r="D615" s="382" t="s">
        <v>4308</v>
      </c>
      <c r="E615" s="382" t="s">
        <v>4690</v>
      </c>
      <c r="F615" s="385">
        <v>25.640000000000004</v>
      </c>
      <c r="G615" s="385">
        <v>1153.8471</v>
      </c>
      <c r="H615" s="385">
        <v>0</v>
      </c>
      <c r="I615" s="385">
        <v>1154</v>
      </c>
      <c r="J615"/>
      <c r="K615"/>
    </row>
    <row r="616" spans="1:11" ht="15" x14ac:dyDescent="0.25">
      <c r="A616" s="382">
        <v>20040001</v>
      </c>
      <c r="B616" s="382" t="s">
        <v>41</v>
      </c>
      <c r="C616" s="382" t="s">
        <v>4277</v>
      </c>
      <c r="D616" s="382" t="s">
        <v>4310</v>
      </c>
      <c r="E616" s="382" t="s">
        <v>275</v>
      </c>
      <c r="F616" s="385">
        <v>44.93</v>
      </c>
      <c r="G616" s="385">
        <v>1959.7308000000003</v>
      </c>
      <c r="H616" s="385">
        <v>0</v>
      </c>
      <c r="I616" s="385">
        <v>1960</v>
      </c>
      <c r="J616"/>
      <c r="K616"/>
    </row>
    <row r="617" spans="1:11" ht="15" x14ac:dyDescent="0.25">
      <c r="A617" s="382">
        <v>20040001</v>
      </c>
      <c r="B617" s="382" t="s">
        <v>36</v>
      </c>
      <c r="C617" s="382" t="s">
        <v>4278</v>
      </c>
      <c r="D617" s="382" t="s">
        <v>4311</v>
      </c>
      <c r="E617" s="382" t="s">
        <v>275</v>
      </c>
      <c r="F617" s="385">
        <v>28.15</v>
      </c>
      <c r="G617" s="385">
        <v>1112.5943</v>
      </c>
      <c r="H617" s="385">
        <v>0</v>
      </c>
      <c r="I617" s="385">
        <v>1113</v>
      </c>
      <c r="J617"/>
      <c r="K617"/>
    </row>
    <row r="618" spans="1:11" ht="15" x14ac:dyDescent="0.25">
      <c r="A618" s="382">
        <v>20040001</v>
      </c>
      <c r="B618" s="382" t="s">
        <v>21</v>
      </c>
      <c r="C618" s="382" t="s">
        <v>4404</v>
      </c>
      <c r="D618" s="382" t="s">
        <v>4435</v>
      </c>
      <c r="E618" s="382" t="s">
        <v>1370</v>
      </c>
      <c r="F618" s="385">
        <v>53.12</v>
      </c>
      <c r="G618" s="385">
        <v>1989.5499</v>
      </c>
      <c r="H618" s="385">
        <v>0</v>
      </c>
      <c r="I618" s="385">
        <v>1990</v>
      </c>
      <c r="J618"/>
      <c r="K618"/>
    </row>
    <row r="619" spans="1:11" ht="15" x14ac:dyDescent="0.25">
      <c r="A619" s="382">
        <v>20040001</v>
      </c>
      <c r="B619" s="382" t="s">
        <v>40</v>
      </c>
      <c r="C619" s="382" t="s">
        <v>4405</v>
      </c>
      <c r="D619" s="382" t="s">
        <v>4436</v>
      </c>
      <c r="E619" s="382" t="s">
        <v>275</v>
      </c>
      <c r="F619" s="385">
        <v>24.220000000000002</v>
      </c>
      <c r="G619" s="385">
        <v>1175.4091000000001</v>
      </c>
      <c r="H619" s="385">
        <v>0</v>
      </c>
      <c r="I619" s="385">
        <v>1175</v>
      </c>
      <c r="J619"/>
      <c r="K619"/>
    </row>
    <row r="620" spans="1:11" ht="15" x14ac:dyDescent="0.25">
      <c r="A620" s="382">
        <v>20040001</v>
      </c>
      <c r="B620" s="382" t="s">
        <v>25</v>
      </c>
      <c r="C620" s="382" t="s">
        <v>3279</v>
      </c>
      <c r="D620" s="382" t="s">
        <v>5006</v>
      </c>
      <c r="E620" s="382" t="s">
        <v>275</v>
      </c>
      <c r="F620" s="385">
        <v>90.050000000000011</v>
      </c>
      <c r="G620" s="385">
        <v>3388.1428000000001</v>
      </c>
      <c r="H620" s="385">
        <v>0</v>
      </c>
      <c r="I620" s="385">
        <v>3388</v>
      </c>
      <c r="J620"/>
      <c r="K620"/>
    </row>
    <row r="621" spans="1:11" ht="15" x14ac:dyDescent="0.25">
      <c r="A621" s="382">
        <v>20040001</v>
      </c>
      <c r="B621" s="382" t="s">
        <v>27</v>
      </c>
      <c r="C621" s="382" t="s">
        <v>1575</v>
      </c>
      <c r="D621" s="382" t="s">
        <v>4559</v>
      </c>
      <c r="E621" s="382" t="s">
        <v>275</v>
      </c>
      <c r="F621" s="385">
        <v>54.78</v>
      </c>
      <c r="G621" s="385">
        <v>2372.7368000000001</v>
      </c>
      <c r="H621" s="385">
        <v>0</v>
      </c>
      <c r="I621" s="385">
        <v>2373</v>
      </c>
      <c r="J621"/>
      <c r="K621"/>
    </row>
    <row r="622" spans="1:11" ht="15" x14ac:dyDescent="0.25">
      <c r="A622" s="382">
        <v>20040001</v>
      </c>
      <c r="B622" s="382" t="s">
        <v>11</v>
      </c>
      <c r="C622" s="382" t="s">
        <v>9604</v>
      </c>
      <c r="D622" s="382" t="s">
        <v>9623</v>
      </c>
      <c r="E622" s="382" t="s">
        <v>4690</v>
      </c>
      <c r="F622" s="385">
        <v>22.639999999999997</v>
      </c>
      <c r="G622" s="385">
        <v>1048.8273999999999</v>
      </c>
      <c r="H622" s="385">
        <v>0</v>
      </c>
      <c r="I622" s="385">
        <v>1049</v>
      </c>
      <c r="J622"/>
      <c r="K622"/>
    </row>
    <row r="623" spans="1:11" ht="15" x14ac:dyDescent="0.25">
      <c r="A623" s="382">
        <v>20040001</v>
      </c>
      <c r="B623" s="382" t="s">
        <v>424</v>
      </c>
      <c r="C623" s="382" t="s">
        <v>12210</v>
      </c>
      <c r="D623" s="382" t="s">
        <v>12238</v>
      </c>
      <c r="E623" s="382" t="s">
        <v>1370</v>
      </c>
      <c r="F623" s="385">
        <v>31.259999999999998</v>
      </c>
      <c r="G623" s="385">
        <v>1419.9734999999996</v>
      </c>
      <c r="H623" s="385">
        <v>0</v>
      </c>
      <c r="I623" s="385">
        <v>1420</v>
      </c>
      <c r="J623"/>
      <c r="K623"/>
    </row>
    <row r="624" spans="1:11" ht="15" x14ac:dyDescent="0.25">
      <c r="A624" s="382">
        <v>20040001</v>
      </c>
      <c r="B624" s="382" t="s">
        <v>2068</v>
      </c>
      <c r="C624" s="382" t="s">
        <v>12211</v>
      </c>
      <c r="D624" s="382" t="s">
        <v>12240</v>
      </c>
      <c r="E624" s="382" t="s">
        <v>1370</v>
      </c>
      <c r="F624" s="385">
        <v>14.18</v>
      </c>
      <c r="G624" s="385">
        <v>572.01299999999992</v>
      </c>
      <c r="H624" s="385">
        <v>0</v>
      </c>
      <c r="I624" s="385">
        <v>572</v>
      </c>
      <c r="J624"/>
      <c r="K624"/>
    </row>
    <row r="625" spans="1:11" ht="15" x14ac:dyDescent="0.25">
      <c r="A625" s="382">
        <v>20040001</v>
      </c>
      <c r="B625" s="382" t="s">
        <v>130</v>
      </c>
      <c r="C625" s="382" t="s">
        <v>12212</v>
      </c>
      <c r="D625" s="382" t="s">
        <v>12241</v>
      </c>
      <c r="E625" s="382" t="s">
        <v>1370</v>
      </c>
      <c r="F625" s="385">
        <v>28.000000000000004</v>
      </c>
      <c r="G625" s="385">
        <v>1417.4822999999999</v>
      </c>
      <c r="H625" s="385">
        <v>0</v>
      </c>
      <c r="I625" s="385">
        <v>1417</v>
      </c>
      <c r="J625"/>
      <c r="K625"/>
    </row>
    <row r="626" spans="1:11" ht="15" x14ac:dyDescent="0.25">
      <c r="A626" s="382">
        <v>20040001</v>
      </c>
      <c r="B626" s="382" t="s">
        <v>131</v>
      </c>
      <c r="C626" s="382" t="s">
        <v>12735</v>
      </c>
      <c r="D626" s="382" t="s">
        <v>12782</v>
      </c>
      <c r="E626" s="382" t="s">
        <v>275</v>
      </c>
      <c r="F626" s="385">
        <v>12.52</v>
      </c>
      <c r="G626" s="385">
        <v>614.44830000000002</v>
      </c>
      <c r="H626" s="385">
        <v>0</v>
      </c>
      <c r="I626" s="385">
        <v>614</v>
      </c>
      <c r="J626"/>
      <c r="K626"/>
    </row>
    <row r="627" spans="1:11" ht="15" x14ac:dyDescent="0.25">
      <c r="A627" s="382">
        <v>20040001</v>
      </c>
      <c r="B627" s="382" t="s">
        <v>763</v>
      </c>
      <c r="C627" s="382" t="s">
        <v>5707</v>
      </c>
      <c r="D627" s="382" t="s">
        <v>13416</v>
      </c>
      <c r="E627" s="382" t="s">
        <v>275</v>
      </c>
      <c r="F627" s="385">
        <v>12.89</v>
      </c>
      <c r="G627" s="385">
        <v>597.55460000000005</v>
      </c>
      <c r="H627" s="385">
        <v>0</v>
      </c>
      <c r="I627" s="385">
        <v>598</v>
      </c>
      <c r="J627"/>
      <c r="K627"/>
    </row>
    <row r="628" spans="1:11" ht="15" x14ac:dyDescent="0.25">
      <c r="A628" s="382">
        <v>20040001</v>
      </c>
      <c r="B628" s="382" t="s">
        <v>957</v>
      </c>
      <c r="C628" s="382" t="s">
        <v>13708</v>
      </c>
      <c r="D628" s="382" t="s">
        <v>13729</v>
      </c>
      <c r="E628" s="382" t="s">
        <v>4690</v>
      </c>
      <c r="F628" s="385">
        <v>16.32</v>
      </c>
      <c r="G628" s="385">
        <v>704.91560000000004</v>
      </c>
      <c r="H628" s="385">
        <v>0</v>
      </c>
      <c r="I628" s="385">
        <v>705</v>
      </c>
      <c r="J628"/>
      <c r="K628"/>
    </row>
    <row r="629" spans="1:11" ht="15" x14ac:dyDescent="0.25">
      <c r="A629" s="382">
        <v>20040001</v>
      </c>
      <c r="B629" s="382" t="s">
        <v>1346</v>
      </c>
      <c r="C629" s="382" t="s">
        <v>15510</v>
      </c>
      <c r="D629" s="382" t="s">
        <v>15564</v>
      </c>
      <c r="E629" s="382" t="s">
        <v>1370</v>
      </c>
      <c r="F629" s="385">
        <v>40.44</v>
      </c>
      <c r="G629" s="385">
        <v>1730.3093999999999</v>
      </c>
      <c r="H629" s="385">
        <v>0</v>
      </c>
      <c r="I629" s="385">
        <v>1730</v>
      </c>
      <c r="J629"/>
      <c r="K629"/>
    </row>
    <row r="630" spans="1:11" ht="15" x14ac:dyDescent="0.25">
      <c r="A630" s="382">
        <v>20040001</v>
      </c>
      <c r="B630" s="382" t="s">
        <v>1750</v>
      </c>
      <c r="C630" s="382" t="s">
        <v>15847</v>
      </c>
      <c r="D630" s="382" t="s">
        <v>15869</v>
      </c>
      <c r="E630" s="382" t="s">
        <v>275</v>
      </c>
      <c r="F630" s="385">
        <v>69.800000000000011</v>
      </c>
      <c r="G630" s="385">
        <v>2680.8987000000002</v>
      </c>
      <c r="H630" s="385">
        <v>0</v>
      </c>
      <c r="I630" s="385">
        <v>2681</v>
      </c>
      <c r="J630"/>
      <c r="K630"/>
    </row>
    <row r="631" spans="1:11" ht="15" x14ac:dyDescent="0.25">
      <c r="A631" s="382">
        <v>20040001</v>
      </c>
      <c r="B631" s="382" t="s">
        <v>2067</v>
      </c>
      <c r="C631" s="382" t="s">
        <v>438</v>
      </c>
      <c r="D631" s="382" t="s">
        <v>15870</v>
      </c>
      <c r="E631" s="382" t="s">
        <v>1370</v>
      </c>
      <c r="F631" s="385">
        <v>44.29</v>
      </c>
      <c r="G631" s="385">
        <v>1855.1620000000003</v>
      </c>
      <c r="H631" s="385">
        <v>0</v>
      </c>
      <c r="I631" s="385">
        <v>1304</v>
      </c>
      <c r="J631"/>
      <c r="K631"/>
    </row>
    <row r="632" spans="1:11" ht="15" x14ac:dyDescent="0.25">
      <c r="A632" s="382">
        <v>20040001</v>
      </c>
      <c r="B632" s="382" t="s">
        <v>2491</v>
      </c>
      <c r="C632" s="382" t="s">
        <v>15848</v>
      </c>
      <c r="D632" s="382" t="s">
        <v>15871</v>
      </c>
      <c r="E632" s="382" t="s">
        <v>275</v>
      </c>
      <c r="F632" s="385">
        <v>45.04</v>
      </c>
      <c r="G632" s="385">
        <v>1932.4493000000002</v>
      </c>
      <c r="H632" s="385">
        <v>0</v>
      </c>
      <c r="I632" s="385">
        <v>1932</v>
      </c>
      <c r="J632"/>
      <c r="K632"/>
    </row>
    <row r="633" spans="1:11" ht="15" x14ac:dyDescent="0.25">
      <c r="A633" s="382">
        <v>20040001</v>
      </c>
      <c r="B633" s="382" t="s">
        <v>2594</v>
      </c>
      <c r="C633" s="382" t="s">
        <v>602</v>
      </c>
      <c r="D633" s="382" t="s">
        <v>16099</v>
      </c>
      <c r="E633" s="382" t="s">
        <v>4690</v>
      </c>
      <c r="F633" s="385">
        <v>24.4</v>
      </c>
      <c r="G633" s="385">
        <v>1044.8902</v>
      </c>
      <c r="H633" s="385">
        <v>0</v>
      </c>
      <c r="I633" s="385">
        <v>1045</v>
      </c>
      <c r="J633"/>
      <c r="K633"/>
    </row>
    <row r="634" spans="1:11" ht="15" x14ac:dyDescent="0.25">
      <c r="A634" s="382">
        <v>20040001</v>
      </c>
      <c r="B634" s="382" t="s">
        <v>2801</v>
      </c>
      <c r="C634" s="382">
        <v>0</v>
      </c>
      <c r="D634" s="382">
        <v>0</v>
      </c>
      <c r="E634" s="382">
        <v>0</v>
      </c>
      <c r="F634" s="385">
        <v>5.65</v>
      </c>
      <c r="G634" s="385">
        <v>259.74540000000002</v>
      </c>
      <c r="H634" s="385">
        <v>0</v>
      </c>
      <c r="I634" s="385">
        <v>260</v>
      </c>
      <c r="J634"/>
      <c r="K634"/>
    </row>
    <row r="635" spans="1:11" ht="15" x14ac:dyDescent="0.25">
      <c r="A635" s="382">
        <v>20040001</v>
      </c>
      <c r="B635" s="382" t="s">
        <v>2802</v>
      </c>
      <c r="C635" s="382">
        <v>0</v>
      </c>
      <c r="D635" s="382">
        <v>0</v>
      </c>
      <c r="E635" s="382">
        <v>0</v>
      </c>
      <c r="F635" s="385">
        <v>15.219999999999999</v>
      </c>
      <c r="G635" s="385">
        <v>607.9384</v>
      </c>
      <c r="H635" s="385">
        <v>0</v>
      </c>
      <c r="I635" s="385">
        <v>608</v>
      </c>
      <c r="J635"/>
      <c r="K635"/>
    </row>
    <row r="636" spans="1:11" ht="15" x14ac:dyDescent="0.25">
      <c r="A636" s="382">
        <v>20040001</v>
      </c>
      <c r="B636" s="382" t="s">
        <v>1061</v>
      </c>
      <c r="C636" s="382" t="s">
        <v>5459</v>
      </c>
      <c r="D636" s="382" t="s">
        <v>14082</v>
      </c>
      <c r="E636" s="382" t="s">
        <v>1370</v>
      </c>
      <c r="F636" s="385">
        <v>89.31</v>
      </c>
      <c r="G636" s="385">
        <v>3496.2166000000002</v>
      </c>
      <c r="H636" s="385">
        <v>0</v>
      </c>
      <c r="I636" s="385">
        <v>3496</v>
      </c>
      <c r="J636"/>
      <c r="K636"/>
    </row>
    <row r="637" spans="1:11" ht="15" x14ac:dyDescent="0.25">
      <c r="A637" s="382">
        <v>20040001</v>
      </c>
      <c r="B637" s="382" t="s">
        <v>2490</v>
      </c>
      <c r="C637" s="382" t="s">
        <v>15769</v>
      </c>
      <c r="D637" s="382" t="s">
        <v>16098</v>
      </c>
      <c r="E637" s="382" t="s">
        <v>11176</v>
      </c>
      <c r="F637" s="385">
        <v>17.869999999999997</v>
      </c>
      <c r="G637" s="385">
        <v>855.64490000000012</v>
      </c>
      <c r="H637" s="385">
        <v>0</v>
      </c>
      <c r="I637" s="385">
        <v>856</v>
      </c>
      <c r="J637"/>
      <c r="K637"/>
    </row>
    <row r="638" spans="1:11" ht="15" x14ac:dyDescent="0.25">
      <c r="A638" s="382" t="s">
        <v>16451</v>
      </c>
      <c r="B638" s="382"/>
      <c r="C638" s="382"/>
      <c r="D638" s="382"/>
      <c r="E638" s="382"/>
      <c r="F638" s="385">
        <v>2146.6500000000005</v>
      </c>
      <c r="G638" s="385">
        <v>80934.950999999972</v>
      </c>
      <c r="H638" s="385">
        <v>55</v>
      </c>
      <c r="I638" s="385">
        <v>60142</v>
      </c>
      <c r="J638"/>
      <c r="K638"/>
    </row>
    <row r="639" spans="1:11" ht="15" x14ac:dyDescent="0.25">
      <c r="A639" s="382">
        <v>20050001</v>
      </c>
      <c r="B639" s="382" t="s">
        <v>0</v>
      </c>
      <c r="C639" s="382" t="s">
        <v>5413</v>
      </c>
      <c r="D639" s="382" t="s">
        <v>5488</v>
      </c>
      <c r="E639" s="382" t="s">
        <v>274</v>
      </c>
      <c r="F639" s="385">
        <v>53.220000000000006</v>
      </c>
      <c r="G639" s="385">
        <v>1907.0275999999997</v>
      </c>
      <c r="H639" s="385">
        <v>0</v>
      </c>
      <c r="I639" s="385">
        <v>1907</v>
      </c>
      <c r="J639"/>
      <c r="K639"/>
    </row>
    <row r="640" spans="1:11" ht="15" x14ac:dyDescent="0.25">
      <c r="A640" s="382">
        <v>20050001</v>
      </c>
      <c r="B640" s="382" t="s">
        <v>1</v>
      </c>
      <c r="C640" s="382" t="s">
        <v>5414</v>
      </c>
      <c r="D640" s="382" t="s">
        <v>5489</v>
      </c>
      <c r="E640" s="382" t="s">
        <v>281</v>
      </c>
      <c r="F640" s="385">
        <v>22.740000000000002</v>
      </c>
      <c r="G640" s="385">
        <v>853.89380000000006</v>
      </c>
      <c r="H640" s="385">
        <v>0</v>
      </c>
      <c r="I640" s="385">
        <v>854</v>
      </c>
      <c r="J640"/>
      <c r="K640"/>
    </row>
    <row r="641" spans="1:11" ht="15" x14ac:dyDescent="0.25">
      <c r="A641" s="382">
        <v>20050001</v>
      </c>
      <c r="B641" s="382" t="s">
        <v>19</v>
      </c>
      <c r="C641" s="382" t="s">
        <v>5443</v>
      </c>
      <c r="D641" s="382" t="s">
        <v>5525</v>
      </c>
      <c r="E641" s="382" t="s">
        <v>275</v>
      </c>
      <c r="F641" s="385">
        <v>13.78</v>
      </c>
      <c r="G641" s="385">
        <v>592.09319999999991</v>
      </c>
      <c r="H641" s="385">
        <v>0</v>
      </c>
      <c r="I641" s="385">
        <v>592</v>
      </c>
      <c r="J641"/>
      <c r="K641"/>
    </row>
    <row r="642" spans="1:11" ht="15" x14ac:dyDescent="0.25">
      <c r="A642" s="382">
        <v>20050001</v>
      </c>
      <c r="B642" s="382" t="s">
        <v>41</v>
      </c>
      <c r="C642" s="382" t="s">
        <v>5417</v>
      </c>
      <c r="D642" s="382" t="s">
        <v>5492</v>
      </c>
      <c r="E642" s="382" t="s">
        <v>275</v>
      </c>
      <c r="F642" s="385">
        <v>29.419999999999998</v>
      </c>
      <c r="G642" s="385">
        <v>1093.2016000000001</v>
      </c>
      <c r="H642" s="385">
        <v>0</v>
      </c>
      <c r="I642" s="385">
        <v>1093</v>
      </c>
      <c r="J642"/>
      <c r="K642"/>
    </row>
    <row r="643" spans="1:11" ht="15" x14ac:dyDescent="0.25">
      <c r="A643" s="382">
        <v>20050001</v>
      </c>
      <c r="B643" s="382" t="s">
        <v>36</v>
      </c>
      <c r="C643" s="382" t="s">
        <v>5418</v>
      </c>
      <c r="D643" s="382" t="s">
        <v>5493</v>
      </c>
      <c r="E643" s="382" t="s">
        <v>274</v>
      </c>
      <c r="F643" s="385">
        <v>25.720000000000002</v>
      </c>
      <c r="G643" s="385">
        <v>1074.5890000000002</v>
      </c>
      <c r="H643" s="385">
        <v>69</v>
      </c>
      <c r="I643" s="385">
        <v>1006</v>
      </c>
      <c r="J643"/>
      <c r="K643"/>
    </row>
    <row r="644" spans="1:11" ht="15" x14ac:dyDescent="0.25">
      <c r="A644" s="382">
        <v>20050001</v>
      </c>
      <c r="B644" s="382" t="s">
        <v>40</v>
      </c>
      <c r="C644" s="382" t="s">
        <v>5392</v>
      </c>
      <c r="D644" s="382" t="s">
        <v>5496</v>
      </c>
      <c r="E644" s="382" t="s">
        <v>274</v>
      </c>
      <c r="F644" s="385">
        <v>56.17</v>
      </c>
      <c r="G644" s="385">
        <v>2148.5770000000002</v>
      </c>
      <c r="H644" s="385">
        <v>0</v>
      </c>
      <c r="I644" s="385">
        <v>2149</v>
      </c>
      <c r="J644"/>
      <c r="K644"/>
    </row>
    <row r="645" spans="1:11" ht="15" x14ac:dyDescent="0.25">
      <c r="A645" s="382">
        <v>20050001</v>
      </c>
      <c r="B645" s="382" t="s">
        <v>25</v>
      </c>
      <c r="C645" s="382" t="s">
        <v>5423</v>
      </c>
      <c r="D645" s="382" t="s">
        <v>5499</v>
      </c>
      <c r="E645" s="382" t="s">
        <v>275</v>
      </c>
      <c r="F645" s="385">
        <v>59.97999999999999</v>
      </c>
      <c r="G645" s="385">
        <v>2262.8811999999998</v>
      </c>
      <c r="H645" s="385">
        <v>0</v>
      </c>
      <c r="I645" s="385">
        <v>2263</v>
      </c>
      <c r="J645"/>
      <c r="K645"/>
    </row>
    <row r="646" spans="1:11" ht="15" x14ac:dyDescent="0.25">
      <c r="A646" s="382">
        <v>20050001</v>
      </c>
      <c r="B646" s="382" t="s">
        <v>2</v>
      </c>
      <c r="C646" s="382" t="s">
        <v>5444</v>
      </c>
      <c r="D646" s="382" t="s">
        <v>5526</v>
      </c>
      <c r="E646" s="382" t="s">
        <v>5527</v>
      </c>
      <c r="F646" s="385">
        <v>152.5</v>
      </c>
      <c r="G646" s="385">
        <v>5435.9834000000001</v>
      </c>
      <c r="H646" s="385">
        <v>0</v>
      </c>
      <c r="I646" s="385">
        <v>5436</v>
      </c>
      <c r="J646"/>
      <c r="K646"/>
    </row>
    <row r="647" spans="1:11" ht="15" x14ac:dyDescent="0.25">
      <c r="A647" s="382">
        <v>20050001</v>
      </c>
      <c r="B647" s="382" t="s">
        <v>4</v>
      </c>
      <c r="C647" s="382" t="s">
        <v>5755</v>
      </c>
      <c r="D647" s="382" t="s">
        <v>5833</v>
      </c>
      <c r="E647" s="382" t="s">
        <v>274</v>
      </c>
      <c r="F647" s="385">
        <v>14.500000000000002</v>
      </c>
      <c r="G647" s="385">
        <v>653.39940000000001</v>
      </c>
      <c r="H647" s="385">
        <v>0</v>
      </c>
      <c r="I647" s="385">
        <v>653</v>
      </c>
      <c r="J647"/>
      <c r="K647"/>
    </row>
    <row r="648" spans="1:11" ht="15" x14ac:dyDescent="0.25">
      <c r="A648" s="382">
        <v>20050001</v>
      </c>
      <c r="B648" s="382" t="s">
        <v>38</v>
      </c>
      <c r="C648" s="382" t="s">
        <v>6996</v>
      </c>
      <c r="D648" s="382" t="s">
        <v>7020</v>
      </c>
      <c r="E648" s="382" t="s">
        <v>274</v>
      </c>
      <c r="F648" s="385">
        <v>19.399999999999999</v>
      </c>
      <c r="G648" s="385">
        <v>1262.896</v>
      </c>
      <c r="H648" s="385">
        <v>0</v>
      </c>
      <c r="I648" s="385">
        <v>1263</v>
      </c>
      <c r="J648"/>
      <c r="K648"/>
    </row>
    <row r="649" spans="1:11" ht="15" x14ac:dyDescent="0.25">
      <c r="A649" s="382">
        <v>20050001</v>
      </c>
      <c r="B649" s="382" t="s">
        <v>6</v>
      </c>
      <c r="C649" s="382" t="s">
        <v>7741</v>
      </c>
      <c r="D649" s="382" t="s">
        <v>7783</v>
      </c>
      <c r="E649" s="382" t="s">
        <v>275</v>
      </c>
      <c r="F649" s="385">
        <v>39.299999999999997</v>
      </c>
      <c r="G649" s="385">
        <v>1380.4331999999999</v>
      </c>
      <c r="H649" s="385">
        <v>0</v>
      </c>
      <c r="I649" s="385">
        <v>1380</v>
      </c>
      <c r="J649"/>
      <c r="K649"/>
    </row>
    <row r="650" spans="1:11" ht="15" x14ac:dyDescent="0.25">
      <c r="A650" s="382">
        <v>20050001</v>
      </c>
      <c r="B650" s="382" t="s">
        <v>30</v>
      </c>
      <c r="C650" s="382" t="s">
        <v>7742</v>
      </c>
      <c r="D650" s="382" t="s">
        <v>7784</v>
      </c>
      <c r="E650" s="382" t="s">
        <v>1284</v>
      </c>
      <c r="F650" s="385">
        <v>13.059999999999999</v>
      </c>
      <c r="G650" s="385">
        <v>624.49699999999996</v>
      </c>
      <c r="H650" s="385">
        <v>0</v>
      </c>
      <c r="I650" s="385">
        <v>624</v>
      </c>
      <c r="J650"/>
      <c r="K650"/>
    </row>
    <row r="651" spans="1:11" ht="15" x14ac:dyDescent="0.25">
      <c r="A651" s="382">
        <v>20050001</v>
      </c>
      <c r="B651" s="382" t="s">
        <v>31</v>
      </c>
      <c r="C651" s="382" t="s">
        <v>7906</v>
      </c>
      <c r="D651" s="382" t="s">
        <v>7934</v>
      </c>
      <c r="E651" s="382" t="s">
        <v>274</v>
      </c>
      <c r="F651" s="385">
        <v>10.44</v>
      </c>
      <c r="G651" s="385">
        <v>445.00380000000001</v>
      </c>
      <c r="H651" s="385">
        <v>0</v>
      </c>
      <c r="I651" s="385">
        <v>445</v>
      </c>
      <c r="J651"/>
      <c r="K651"/>
    </row>
    <row r="652" spans="1:11" ht="15" x14ac:dyDescent="0.25">
      <c r="A652" s="382">
        <v>20050001</v>
      </c>
      <c r="B652" s="382" t="s">
        <v>7</v>
      </c>
      <c r="C652" s="382" t="s">
        <v>8043</v>
      </c>
      <c r="D652" s="382" t="s">
        <v>8089</v>
      </c>
      <c r="E652" s="382" t="s">
        <v>276</v>
      </c>
      <c r="F652" s="385">
        <v>59.36</v>
      </c>
      <c r="G652" s="385">
        <v>2667.0426000000002</v>
      </c>
      <c r="H652" s="385">
        <v>0</v>
      </c>
      <c r="I652" s="385">
        <v>2667</v>
      </c>
      <c r="J652"/>
      <c r="K652"/>
    </row>
    <row r="653" spans="1:11" ht="15" x14ac:dyDescent="0.25">
      <c r="A653" s="382">
        <v>20050001</v>
      </c>
      <c r="B653" s="382" t="s">
        <v>422</v>
      </c>
      <c r="C653" s="382" t="s">
        <v>8212</v>
      </c>
      <c r="D653" s="382" t="s">
        <v>8242</v>
      </c>
      <c r="E653" s="382" t="s">
        <v>276</v>
      </c>
      <c r="F653" s="385">
        <v>6.72</v>
      </c>
      <c r="G653" s="385">
        <v>317.1044</v>
      </c>
      <c r="H653" s="385">
        <v>0</v>
      </c>
      <c r="I653" s="385">
        <v>317</v>
      </c>
      <c r="J653"/>
      <c r="K653"/>
    </row>
    <row r="654" spans="1:11" ht="15" x14ac:dyDescent="0.25">
      <c r="A654" s="382">
        <v>20050001</v>
      </c>
      <c r="B654" s="382" t="s">
        <v>33</v>
      </c>
      <c r="C654" s="382" t="s">
        <v>8792</v>
      </c>
      <c r="D654" s="382" t="s">
        <v>8845</v>
      </c>
      <c r="E654" s="382" t="s">
        <v>281</v>
      </c>
      <c r="F654" s="385">
        <v>19.02</v>
      </c>
      <c r="G654" s="385">
        <v>824.16060000000004</v>
      </c>
      <c r="H654" s="385">
        <v>0</v>
      </c>
      <c r="I654" s="385">
        <v>824</v>
      </c>
      <c r="J654"/>
      <c r="K654"/>
    </row>
    <row r="655" spans="1:11" ht="15" x14ac:dyDescent="0.25">
      <c r="A655" s="382">
        <v>20050001</v>
      </c>
      <c r="B655" s="382" t="s">
        <v>10</v>
      </c>
      <c r="C655" s="382" t="s">
        <v>9103</v>
      </c>
      <c r="D655" s="382" t="s">
        <v>9141</v>
      </c>
      <c r="E655" s="382" t="s">
        <v>281</v>
      </c>
      <c r="F655" s="385">
        <v>20.379999999999995</v>
      </c>
      <c r="G655" s="385">
        <v>774.56219999999996</v>
      </c>
      <c r="H655" s="385">
        <v>0</v>
      </c>
      <c r="I655" s="385">
        <v>775</v>
      </c>
      <c r="J655"/>
      <c r="K655"/>
    </row>
    <row r="656" spans="1:11" ht="15" x14ac:dyDescent="0.25">
      <c r="A656" s="382">
        <v>20050001</v>
      </c>
      <c r="B656" s="382" t="s">
        <v>12</v>
      </c>
      <c r="C656" s="382" t="s">
        <v>9980</v>
      </c>
      <c r="D656" s="382" t="s">
        <v>10007</v>
      </c>
      <c r="E656" s="382" t="s">
        <v>275</v>
      </c>
      <c r="F656" s="385">
        <v>25.94</v>
      </c>
      <c r="G656" s="385">
        <v>1215.5301999999999</v>
      </c>
      <c r="H656" s="385">
        <v>0</v>
      </c>
      <c r="I656" s="385">
        <v>1216</v>
      </c>
      <c r="J656"/>
      <c r="K656"/>
    </row>
    <row r="657" spans="1:11" ht="15" x14ac:dyDescent="0.25">
      <c r="A657" s="382">
        <v>20050001</v>
      </c>
      <c r="B657" s="382" t="s">
        <v>13</v>
      </c>
      <c r="C657" s="382" t="s">
        <v>9981</v>
      </c>
      <c r="D657" s="382" t="s">
        <v>10008</v>
      </c>
      <c r="E657" s="382" t="s">
        <v>274</v>
      </c>
      <c r="F657" s="385">
        <v>17.96</v>
      </c>
      <c r="G657" s="385">
        <v>719.61019999999996</v>
      </c>
      <c r="H657" s="385">
        <v>0</v>
      </c>
      <c r="I657" s="385">
        <v>720</v>
      </c>
      <c r="J657"/>
      <c r="K657"/>
    </row>
    <row r="658" spans="1:11" ht="15" x14ac:dyDescent="0.25">
      <c r="A658" s="382">
        <v>20050001</v>
      </c>
      <c r="B658" s="382" t="s">
        <v>1650</v>
      </c>
      <c r="C658" s="382" t="s">
        <v>10248</v>
      </c>
      <c r="D658" s="382" t="s">
        <v>10291</v>
      </c>
      <c r="E658" s="382" t="s">
        <v>281</v>
      </c>
      <c r="F658" s="385">
        <v>17.940000000000001</v>
      </c>
      <c r="G658" s="385">
        <v>845.62080000000003</v>
      </c>
      <c r="H658" s="385">
        <v>0</v>
      </c>
      <c r="I658" s="385">
        <v>846</v>
      </c>
      <c r="J658"/>
      <c r="K658"/>
    </row>
    <row r="659" spans="1:11" ht="15" x14ac:dyDescent="0.25">
      <c r="A659" s="382">
        <v>20050001</v>
      </c>
      <c r="B659" s="382" t="s">
        <v>129</v>
      </c>
      <c r="C659" s="382" t="s">
        <v>11778</v>
      </c>
      <c r="D659" s="382" t="s">
        <v>11817</v>
      </c>
      <c r="E659" s="382" t="s">
        <v>275</v>
      </c>
      <c r="F659" s="385">
        <v>65.959999999999994</v>
      </c>
      <c r="G659" s="385">
        <v>2709.1037999999999</v>
      </c>
      <c r="H659" s="385">
        <v>0</v>
      </c>
      <c r="I659" s="385">
        <v>2709</v>
      </c>
      <c r="J659"/>
      <c r="K659"/>
    </row>
    <row r="660" spans="1:11" ht="15" x14ac:dyDescent="0.25">
      <c r="A660" s="382">
        <v>20050001</v>
      </c>
      <c r="B660" s="382" t="s">
        <v>424</v>
      </c>
      <c r="C660" s="382" t="s">
        <v>7767</v>
      </c>
      <c r="D660" s="382" t="s">
        <v>12087</v>
      </c>
      <c r="E660" s="382" t="s">
        <v>281</v>
      </c>
      <c r="F660" s="385">
        <v>25.98</v>
      </c>
      <c r="G660" s="385">
        <v>1244.6941999999999</v>
      </c>
      <c r="H660" s="385">
        <v>0</v>
      </c>
      <c r="I660" s="385">
        <v>1245</v>
      </c>
      <c r="J660"/>
      <c r="K660"/>
    </row>
    <row r="661" spans="1:11" ht="15" x14ac:dyDescent="0.25">
      <c r="A661" s="382">
        <v>20050001</v>
      </c>
      <c r="B661" s="382" t="s">
        <v>2068</v>
      </c>
      <c r="C661" s="382" t="s">
        <v>13511</v>
      </c>
      <c r="D661" s="382" t="s">
        <v>13540</v>
      </c>
      <c r="E661" s="382" t="s">
        <v>274</v>
      </c>
      <c r="F661" s="385">
        <v>24.159999999999997</v>
      </c>
      <c r="G661" s="385">
        <v>974.14459999999985</v>
      </c>
      <c r="H661" s="385">
        <v>0</v>
      </c>
      <c r="I661" s="385">
        <v>974</v>
      </c>
      <c r="J661"/>
      <c r="K661"/>
    </row>
    <row r="662" spans="1:11" ht="15" x14ac:dyDescent="0.25">
      <c r="A662" s="382">
        <v>20050001</v>
      </c>
      <c r="B662" s="382" t="s">
        <v>130</v>
      </c>
      <c r="C662" s="382" t="s">
        <v>5723</v>
      </c>
      <c r="D662" s="382" t="s">
        <v>13864</v>
      </c>
      <c r="E662" s="382" t="s">
        <v>275</v>
      </c>
      <c r="F662" s="385">
        <v>37.1</v>
      </c>
      <c r="G662" s="385">
        <v>1666.0239999999999</v>
      </c>
      <c r="H662" s="385">
        <v>0</v>
      </c>
      <c r="I662" s="385">
        <v>1666</v>
      </c>
      <c r="J662"/>
      <c r="K662"/>
    </row>
    <row r="663" spans="1:11" ht="15" x14ac:dyDescent="0.25">
      <c r="A663" s="382">
        <v>20050001</v>
      </c>
      <c r="B663" s="382" t="s">
        <v>760</v>
      </c>
      <c r="C663" s="382" t="s">
        <v>678</v>
      </c>
      <c r="D663" s="382" t="s">
        <v>14992</v>
      </c>
      <c r="E663" s="382" t="s">
        <v>281</v>
      </c>
      <c r="F663" s="385">
        <v>26.56</v>
      </c>
      <c r="G663" s="385">
        <v>989.43379999999991</v>
      </c>
      <c r="H663" s="385">
        <v>0</v>
      </c>
      <c r="I663" s="385">
        <v>989</v>
      </c>
      <c r="J663"/>
      <c r="K663"/>
    </row>
    <row r="664" spans="1:11" ht="15" x14ac:dyDescent="0.25">
      <c r="A664" s="382">
        <v>20050001</v>
      </c>
      <c r="B664" s="382" t="s">
        <v>762</v>
      </c>
      <c r="C664" s="382" t="s">
        <v>15769</v>
      </c>
      <c r="D664" s="382" t="s">
        <v>15789</v>
      </c>
      <c r="E664" s="382" t="s">
        <v>281</v>
      </c>
      <c r="F664" s="385">
        <v>28.8</v>
      </c>
      <c r="G664" s="385">
        <v>1051.5738000000001</v>
      </c>
      <c r="H664" s="385">
        <v>0</v>
      </c>
      <c r="I664" s="385">
        <v>1052</v>
      </c>
      <c r="J664"/>
      <c r="K664"/>
    </row>
    <row r="665" spans="1:11" ht="15" x14ac:dyDescent="0.25">
      <c r="A665" s="382">
        <v>20050001</v>
      </c>
      <c r="B665" s="382" t="s">
        <v>426</v>
      </c>
      <c r="C665" s="382" t="s">
        <v>14048</v>
      </c>
      <c r="D665" s="382" t="s">
        <v>14084</v>
      </c>
      <c r="E665" s="382" t="s">
        <v>281</v>
      </c>
      <c r="F665" s="385">
        <v>21.24</v>
      </c>
      <c r="G665" s="385">
        <v>862.03959999999995</v>
      </c>
      <c r="H665" s="385">
        <v>0</v>
      </c>
      <c r="I665" s="385">
        <v>862</v>
      </c>
      <c r="J665"/>
      <c r="K665"/>
    </row>
    <row r="666" spans="1:11" ht="15" x14ac:dyDescent="0.25">
      <c r="A666" s="382">
        <v>20050001</v>
      </c>
      <c r="B666" s="382" t="s">
        <v>425</v>
      </c>
      <c r="C666" s="382" t="s">
        <v>559</v>
      </c>
      <c r="D666" s="382" t="s">
        <v>13292</v>
      </c>
      <c r="E666" s="382" t="s">
        <v>281</v>
      </c>
      <c r="F666" s="385">
        <v>46.84</v>
      </c>
      <c r="G666" s="385">
        <v>1960.7135999999998</v>
      </c>
      <c r="H666" s="385">
        <v>0</v>
      </c>
      <c r="I666" s="385">
        <v>1961</v>
      </c>
      <c r="J666"/>
      <c r="K666"/>
    </row>
    <row r="667" spans="1:11" ht="15" x14ac:dyDescent="0.25">
      <c r="A667" s="382">
        <v>20050001</v>
      </c>
      <c r="B667" s="382" t="s">
        <v>427</v>
      </c>
      <c r="C667" s="382" t="s">
        <v>13581</v>
      </c>
      <c r="D667" s="382" t="s">
        <v>14993</v>
      </c>
      <c r="E667" s="382" t="s">
        <v>274</v>
      </c>
      <c r="F667" s="385">
        <v>45.580000000000005</v>
      </c>
      <c r="G667" s="385">
        <v>1923.7295999999999</v>
      </c>
      <c r="H667" s="385">
        <v>0</v>
      </c>
      <c r="I667" s="385">
        <v>1924</v>
      </c>
      <c r="J667"/>
      <c r="K667"/>
    </row>
    <row r="668" spans="1:11" ht="15" x14ac:dyDescent="0.25">
      <c r="A668" s="382" t="s">
        <v>16452</v>
      </c>
      <c r="B668" s="382"/>
      <c r="C668" s="382"/>
      <c r="D668" s="382"/>
      <c r="E668" s="382"/>
      <c r="F668" s="385">
        <v>999.7700000000001</v>
      </c>
      <c r="G668" s="385">
        <v>40479.564199999993</v>
      </c>
      <c r="H668" s="385">
        <v>69</v>
      </c>
      <c r="I668" s="385">
        <v>40412</v>
      </c>
      <c r="J668"/>
      <c r="K668"/>
    </row>
    <row r="669" spans="1:11" ht="15" x14ac:dyDescent="0.25">
      <c r="A669" s="382">
        <v>20050003</v>
      </c>
      <c r="B669" s="382" t="s">
        <v>17</v>
      </c>
      <c r="C669" s="382" t="s">
        <v>5195</v>
      </c>
      <c r="D669" s="382" t="s">
        <v>5233</v>
      </c>
      <c r="E669" s="382" t="s">
        <v>274</v>
      </c>
      <c r="F669" s="385">
        <v>36.5</v>
      </c>
      <c r="G669" s="385">
        <v>1572.578</v>
      </c>
      <c r="H669" s="385">
        <v>1123.0700000000215</v>
      </c>
      <c r="I669" s="385">
        <v>450</v>
      </c>
      <c r="J669"/>
      <c r="K669"/>
    </row>
    <row r="670" spans="1:11" ht="15" x14ac:dyDescent="0.25">
      <c r="A670" s="382">
        <v>20050003</v>
      </c>
      <c r="B670" s="382" t="s">
        <v>41</v>
      </c>
      <c r="C670" s="382" t="s">
        <v>5997</v>
      </c>
      <c r="D670" s="382" t="s">
        <v>6019</v>
      </c>
      <c r="E670" s="382" t="s">
        <v>1380</v>
      </c>
      <c r="F670" s="385">
        <v>27.6</v>
      </c>
      <c r="G670" s="385">
        <v>1050.8184000000001</v>
      </c>
      <c r="H670" s="385">
        <v>0</v>
      </c>
      <c r="I670" s="385">
        <v>1051</v>
      </c>
      <c r="J670"/>
      <c r="K670"/>
    </row>
    <row r="671" spans="1:11" ht="15" x14ac:dyDescent="0.25">
      <c r="A671" s="382">
        <v>20050003</v>
      </c>
      <c r="B671" s="382" t="s">
        <v>40</v>
      </c>
      <c r="C671" s="382" t="s">
        <v>8646</v>
      </c>
      <c r="D671" s="382" t="s">
        <v>7668</v>
      </c>
      <c r="E671" s="382" t="s">
        <v>1380</v>
      </c>
      <c r="F671" s="385">
        <v>63.52000000000001</v>
      </c>
      <c r="G671" s="385">
        <v>2402.7754</v>
      </c>
      <c r="H671" s="385">
        <v>0</v>
      </c>
      <c r="I671" s="385">
        <v>2403</v>
      </c>
      <c r="J671"/>
      <c r="K671"/>
    </row>
    <row r="672" spans="1:11" ht="15" x14ac:dyDescent="0.25">
      <c r="A672" s="382">
        <v>20050003</v>
      </c>
      <c r="B672" s="382" t="s">
        <v>24</v>
      </c>
      <c r="C672" s="382" t="s">
        <v>8729</v>
      </c>
      <c r="D672" s="382" t="s">
        <v>4429</v>
      </c>
      <c r="E672" s="382" t="s">
        <v>1284</v>
      </c>
      <c r="F672" s="385">
        <v>19.839999999999996</v>
      </c>
      <c r="G672" s="385">
        <v>883.37819999999999</v>
      </c>
      <c r="H672" s="385">
        <v>0</v>
      </c>
      <c r="I672" s="385">
        <v>883</v>
      </c>
      <c r="J672"/>
      <c r="K672"/>
    </row>
    <row r="673" spans="1:11" ht="15" x14ac:dyDescent="0.25">
      <c r="A673" s="382">
        <v>20050003</v>
      </c>
      <c r="B673" s="382" t="s">
        <v>25</v>
      </c>
      <c r="C673" s="382" t="s">
        <v>821</v>
      </c>
      <c r="D673" s="382" t="s">
        <v>6028</v>
      </c>
      <c r="E673" s="382" t="s">
        <v>1380</v>
      </c>
      <c r="F673" s="385">
        <v>2.62</v>
      </c>
      <c r="G673" s="385">
        <v>102.3896</v>
      </c>
      <c r="H673" s="385">
        <v>0</v>
      </c>
      <c r="I673" s="385">
        <v>102</v>
      </c>
      <c r="J673"/>
      <c r="K673"/>
    </row>
    <row r="674" spans="1:11" ht="15" x14ac:dyDescent="0.25">
      <c r="A674" s="382">
        <v>20050003</v>
      </c>
      <c r="B674" s="382" t="s">
        <v>26</v>
      </c>
      <c r="C674" s="382" t="s">
        <v>10104</v>
      </c>
      <c r="D674" s="382" t="s">
        <v>10146</v>
      </c>
      <c r="E674" s="382" t="s">
        <v>278</v>
      </c>
      <c r="F674" s="385">
        <v>155.76</v>
      </c>
      <c r="G674" s="385">
        <v>6049.4232000000002</v>
      </c>
      <c r="H674" s="385">
        <v>0</v>
      </c>
      <c r="I674" s="385">
        <v>6049</v>
      </c>
      <c r="J674"/>
      <c r="K674"/>
    </row>
    <row r="675" spans="1:11" ht="15" x14ac:dyDescent="0.25">
      <c r="A675" s="382">
        <v>20050003</v>
      </c>
      <c r="B675" s="382" t="s">
        <v>27</v>
      </c>
      <c r="C675" s="382" t="s">
        <v>5196</v>
      </c>
      <c r="D675" s="382" t="s">
        <v>9683</v>
      </c>
      <c r="E675" s="382" t="s">
        <v>1380</v>
      </c>
      <c r="F675" s="385">
        <v>42.660000000000004</v>
      </c>
      <c r="G675" s="385">
        <v>1665.6063999999997</v>
      </c>
      <c r="H675" s="385">
        <v>0</v>
      </c>
      <c r="I675" s="385">
        <v>1666</v>
      </c>
      <c r="J675"/>
      <c r="K675"/>
    </row>
    <row r="676" spans="1:11" ht="15" x14ac:dyDescent="0.25">
      <c r="A676" s="382">
        <v>20050003</v>
      </c>
      <c r="B676" s="382" t="s">
        <v>2</v>
      </c>
      <c r="C676" s="382" t="s">
        <v>10957</v>
      </c>
      <c r="D676" s="382" t="s">
        <v>10997</v>
      </c>
      <c r="E676" s="382" t="s">
        <v>11027</v>
      </c>
      <c r="F676" s="385">
        <v>26.28</v>
      </c>
      <c r="G676" s="385">
        <v>1168.3430000000001</v>
      </c>
      <c r="H676" s="385">
        <v>0</v>
      </c>
      <c r="I676" s="385">
        <v>1168</v>
      </c>
      <c r="J676"/>
      <c r="K676"/>
    </row>
    <row r="677" spans="1:11" ht="15" x14ac:dyDescent="0.25">
      <c r="A677" s="382">
        <v>20050003</v>
      </c>
      <c r="B677" s="382" t="s">
        <v>3</v>
      </c>
      <c r="C677" s="382" t="s">
        <v>9982</v>
      </c>
      <c r="D677" s="382" t="s">
        <v>10009</v>
      </c>
      <c r="E677" s="382" t="s">
        <v>1380</v>
      </c>
      <c r="F677" s="385">
        <v>41.940000000000005</v>
      </c>
      <c r="G677" s="385">
        <v>1650.1359999999997</v>
      </c>
      <c r="H677" s="385">
        <v>0</v>
      </c>
      <c r="I677" s="385">
        <v>1650</v>
      </c>
      <c r="J677"/>
      <c r="K677"/>
    </row>
    <row r="678" spans="1:11" ht="15" x14ac:dyDescent="0.25">
      <c r="A678" s="382">
        <v>20050003</v>
      </c>
      <c r="B678" s="382" t="s">
        <v>4</v>
      </c>
      <c r="C678" s="382" t="s">
        <v>8156</v>
      </c>
      <c r="D678" s="382" t="s">
        <v>12441</v>
      </c>
      <c r="E678" s="382" t="s">
        <v>1380</v>
      </c>
      <c r="F678" s="385">
        <v>50.039999999999992</v>
      </c>
      <c r="G678" s="385">
        <v>2017.7350000000001</v>
      </c>
      <c r="H678" s="385">
        <v>0</v>
      </c>
      <c r="I678" s="385">
        <v>2018</v>
      </c>
      <c r="J678"/>
      <c r="K678"/>
    </row>
    <row r="679" spans="1:11" ht="15" x14ac:dyDescent="0.25">
      <c r="A679" s="382">
        <v>20050003</v>
      </c>
      <c r="B679" s="382" t="s">
        <v>38</v>
      </c>
      <c r="C679" s="382" t="s">
        <v>13010</v>
      </c>
      <c r="D679" s="382" t="s">
        <v>13026</v>
      </c>
      <c r="E679" s="382" t="s">
        <v>275</v>
      </c>
      <c r="F679" s="385">
        <v>20.88</v>
      </c>
      <c r="G679" s="385">
        <v>846.43740000000014</v>
      </c>
      <c r="H679" s="385">
        <v>0</v>
      </c>
      <c r="I679" s="385">
        <v>846</v>
      </c>
      <c r="J679"/>
      <c r="K679"/>
    </row>
    <row r="680" spans="1:11" ht="15" x14ac:dyDescent="0.25">
      <c r="A680" s="382">
        <v>20050003</v>
      </c>
      <c r="B680" s="382" t="s">
        <v>29</v>
      </c>
      <c r="C680" s="382" t="s">
        <v>5637</v>
      </c>
      <c r="D680" s="382" t="s">
        <v>8245</v>
      </c>
      <c r="E680" s="382" t="s">
        <v>1380</v>
      </c>
      <c r="F680" s="385">
        <v>43.22</v>
      </c>
      <c r="G680" s="385">
        <v>1738.0335999999998</v>
      </c>
      <c r="H680" s="385">
        <v>0</v>
      </c>
      <c r="I680" s="385">
        <v>1738</v>
      </c>
      <c r="J680"/>
      <c r="K680"/>
    </row>
    <row r="681" spans="1:11" ht="15" x14ac:dyDescent="0.25">
      <c r="A681" s="382">
        <v>20050003</v>
      </c>
      <c r="B681" s="382" t="s">
        <v>39</v>
      </c>
      <c r="C681" s="382" t="s">
        <v>9380</v>
      </c>
      <c r="D681" s="382" t="s">
        <v>13086</v>
      </c>
      <c r="E681" s="382" t="s">
        <v>274</v>
      </c>
      <c r="F681" s="385">
        <v>271.49</v>
      </c>
      <c r="G681" s="385">
        <v>11047.207200000003</v>
      </c>
      <c r="H681" s="385">
        <v>0</v>
      </c>
      <c r="I681" s="385">
        <v>11047</v>
      </c>
      <c r="J681"/>
      <c r="K681"/>
    </row>
    <row r="682" spans="1:11" ht="15" x14ac:dyDescent="0.25">
      <c r="A682" s="382">
        <v>20050003</v>
      </c>
      <c r="B682" s="382" t="s">
        <v>30</v>
      </c>
      <c r="C682" s="382" t="s">
        <v>13797</v>
      </c>
      <c r="D682" s="382" t="s">
        <v>6029</v>
      </c>
      <c r="E682" s="382" t="s">
        <v>274</v>
      </c>
      <c r="F682" s="385">
        <v>19.36</v>
      </c>
      <c r="G682" s="385">
        <v>820.72959999999989</v>
      </c>
      <c r="H682" s="385">
        <v>0</v>
      </c>
      <c r="I682" s="385">
        <v>821</v>
      </c>
      <c r="J682"/>
      <c r="K682"/>
    </row>
    <row r="683" spans="1:11" ht="15" x14ac:dyDescent="0.25">
      <c r="A683" s="382">
        <v>20050003</v>
      </c>
      <c r="B683" s="382" t="s">
        <v>422</v>
      </c>
      <c r="C683" s="382" t="s">
        <v>9386</v>
      </c>
      <c r="D683" s="382" t="s">
        <v>9436</v>
      </c>
      <c r="E683" s="382" t="s">
        <v>1380</v>
      </c>
      <c r="F683" s="385">
        <v>24.18</v>
      </c>
      <c r="G683" s="385">
        <v>1030.2116000000001</v>
      </c>
      <c r="H683" s="385">
        <v>0</v>
      </c>
      <c r="I683" s="385">
        <v>1030</v>
      </c>
      <c r="J683"/>
      <c r="K683"/>
    </row>
    <row r="684" spans="1:11" ht="15" x14ac:dyDescent="0.25">
      <c r="A684" s="382">
        <v>20050003</v>
      </c>
      <c r="B684" s="382" t="s">
        <v>8</v>
      </c>
      <c r="C684" s="382" t="s">
        <v>939</v>
      </c>
      <c r="D684" s="382" t="s">
        <v>13967</v>
      </c>
      <c r="E684" s="382" t="s">
        <v>275</v>
      </c>
      <c r="F684" s="385">
        <v>13.2</v>
      </c>
      <c r="G684" s="385">
        <v>549.38959999999997</v>
      </c>
      <c r="H684" s="385">
        <v>0</v>
      </c>
      <c r="I684" s="385">
        <v>549</v>
      </c>
      <c r="J684"/>
      <c r="K684"/>
    </row>
    <row r="685" spans="1:11" ht="15" x14ac:dyDescent="0.25">
      <c r="A685" s="382">
        <v>20050003</v>
      </c>
      <c r="B685" s="382" t="s">
        <v>32</v>
      </c>
      <c r="C685" s="382" t="s">
        <v>9641</v>
      </c>
      <c r="D685" s="382" t="s">
        <v>14085</v>
      </c>
      <c r="E685" s="382" t="s">
        <v>1284</v>
      </c>
      <c r="F685" s="385">
        <v>38.120000000000005</v>
      </c>
      <c r="G685" s="385">
        <v>1508.8982000000001</v>
      </c>
      <c r="H685" s="385">
        <v>0</v>
      </c>
      <c r="I685" s="385">
        <v>1509</v>
      </c>
      <c r="J685"/>
      <c r="K685"/>
    </row>
    <row r="686" spans="1:11" ht="15" x14ac:dyDescent="0.25">
      <c r="A686" s="382">
        <v>20050003</v>
      </c>
      <c r="B686" s="382" t="s">
        <v>33</v>
      </c>
      <c r="C686" s="382" t="s">
        <v>6314</v>
      </c>
      <c r="D686" s="382" t="s">
        <v>14168</v>
      </c>
      <c r="E686" s="382" t="s">
        <v>5502</v>
      </c>
      <c r="F686" s="385">
        <v>65.739999999999995</v>
      </c>
      <c r="G686" s="385">
        <v>2757.4411999999998</v>
      </c>
      <c r="H686" s="385">
        <v>0</v>
      </c>
      <c r="I686" s="385">
        <v>2757</v>
      </c>
      <c r="J686"/>
      <c r="K686"/>
    </row>
    <row r="687" spans="1:11" ht="15" x14ac:dyDescent="0.25">
      <c r="A687" s="382">
        <v>20050003</v>
      </c>
      <c r="B687" s="382" t="s">
        <v>9</v>
      </c>
      <c r="C687" s="382" t="s">
        <v>10682</v>
      </c>
      <c r="D687" s="382" t="s">
        <v>14994</v>
      </c>
      <c r="E687" s="382" t="s">
        <v>5245</v>
      </c>
      <c r="F687" s="385">
        <v>17.54</v>
      </c>
      <c r="G687" s="385">
        <v>752.76380000000006</v>
      </c>
      <c r="H687" s="385">
        <v>0</v>
      </c>
      <c r="I687" s="385">
        <v>753</v>
      </c>
      <c r="J687"/>
      <c r="K687"/>
    </row>
    <row r="688" spans="1:11" ht="15" x14ac:dyDescent="0.25">
      <c r="A688" s="382">
        <v>20050003</v>
      </c>
      <c r="B688" s="382" t="s">
        <v>10</v>
      </c>
      <c r="C688" s="382" t="s">
        <v>15511</v>
      </c>
      <c r="D688" s="382" t="s">
        <v>15565</v>
      </c>
      <c r="E688" s="382" t="s">
        <v>1380</v>
      </c>
      <c r="F688" s="385">
        <v>1.6</v>
      </c>
      <c r="G688" s="385">
        <v>59.616</v>
      </c>
      <c r="H688" s="385">
        <v>0</v>
      </c>
      <c r="I688" s="385">
        <v>60</v>
      </c>
      <c r="J688"/>
      <c r="K688"/>
    </row>
    <row r="689" spans="1:11" ht="15" x14ac:dyDescent="0.25">
      <c r="A689" s="382">
        <v>20050003</v>
      </c>
      <c r="B689" s="382" t="s">
        <v>34</v>
      </c>
      <c r="C689" s="382" t="s">
        <v>15167</v>
      </c>
      <c r="D689" s="382" t="s">
        <v>15205</v>
      </c>
      <c r="E689" s="382" t="s">
        <v>274</v>
      </c>
      <c r="F689" s="385">
        <v>64.94</v>
      </c>
      <c r="G689" s="385">
        <v>2503.8946000000001</v>
      </c>
      <c r="H689" s="385">
        <v>0</v>
      </c>
      <c r="I689" s="385">
        <v>2504</v>
      </c>
      <c r="J689"/>
      <c r="K689"/>
    </row>
    <row r="690" spans="1:11" ht="15" x14ac:dyDescent="0.25">
      <c r="A690" s="382">
        <v>20050003</v>
      </c>
      <c r="B690" s="382" t="s">
        <v>11</v>
      </c>
      <c r="C690" s="382" t="s">
        <v>11313</v>
      </c>
      <c r="D690" s="382" t="s">
        <v>15566</v>
      </c>
      <c r="E690" s="382" t="s">
        <v>1380</v>
      </c>
      <c r="F690" s="385">
        <v>51.120000000000005</v>
      </c>
      <c r="G690" s="385">
        <v>1968.7315999999998</v>
      </c>
      <c r="H690" s="385">
        <v>0</v>
      </c>
      <c r="I690" s="385">
        <v>1969</v>
      </c>
      <c r="J690"/>
      <c r="K690"/>
    </row>
    <row r="691" spans="1:11" ht="15" x14ac:dyDescent="0.25">
      <c r="A691" s="382">
        <v>20050003</v>
      </c>
      <c r="B691" s="382" t="s">
        <v>13</v>
      </c>
      <c r="C691" s="382" t="s">
        <v>10658</v>
      </c>
      <c r="D691" s="382" t="s">
        <v>15568</v>
      </c>
      <c r="E691" s="382" t="s">
        <v>275</v>
      </c>
      <c r="F691" s="385">
        <v>30.360000000000003</v>
      </c>
      <c r="G691" s="385">
        <v>1201.9089999999999</v>
      </c>
      <c r="H691" s="385">
        <v>0</v>
      </c>
      <c r="I691" s="385">
        <v>1202</v>
      </c>
      <c r="J691"/>
      <c r="K691"/>
    </row>
    <row r="692" spans="1:11" ht="15" x14ac:dyDescent="0.25">
      <c r="A692" s="382">
        <v>20050003</v>
      </c>
      <c r="B692" s="382" t="s">
        <v>35</v>
      </c>
      <c r="C692" s="382" t="s">
        <v>6792</v>
      </c>
      <c r="D692" s="382" t="s">
        <v>6817</v>
      </c>
      <c r="E692" s="382" t="s">
        <v>1284</v>
      </c>
      <c r="F692" s="385">
        <v>44.58</v>
      </c>
      <c r="G692" s="385">
        <v>2032.8111999999999</v>
      </c>
      <c r="H692" s="385">
        <v>0</v>
      </c>
      <c r="I692" s="385">
        <v>2033</v>
      </c>
      <c r="J692"/>
      <c r="K692"/>
    </row>
    <row r="693" spans="1:11" ht="15" x14ac:dyDescent="0.25">
      <c r="A693" s="382">
        <v>20050003</v>
      </c>
      <c r="B693" s="382" t="s">
        <v>14</v>
      </c>
      <c r="C693" s="382" t="s">
        <v>11773</v>
      </c>
      <c r="D693" s="382" t="s">
        <v>15569</v>
      </c>
      <c r="E693" s="382" t="s">
        <v>1380</v>
      </c>
      <c r="F693" s="385">
        <v>53.36</v>
      </c>
      <c r="G693" s="385">
        <v>1974.4343999999996</v>
      </c>
      <c r="H693" s="385">
        <v>0</v>
      </c>
      <c r="I693" s="385">
        <v>1974</v>
      </c>
      <c r="J693"/>
      <c r="K693"/>
    </row>
    <row r="694" spans="1:11" ht="15" x14ac:dyDescent="0.25">
      <c r="A694" s="382">
        <v>20050003</v>
      </c>
      <c r="B694" s="382" t="s">
        <v>1650</v>
      </c>
      <c r="C694" s="382" t="s">
        <v>5425</v>
      </c>
      <c r="D694" s="382" t="s">
        <v>5501</v>
      </c>
      <c r="E694" s="382" t="s">
        <v>5502</v>
      </c>
      <c r="F694" s="385">
        <v>75.62</v>
      </c>
      <c r="G694" s="385">
        <v>3080.1238000000003</v>
      </c>
      <c r="H694" s="385">
        <v>0</v>
      </c>
      <c r="I694" s="385">
        <v>3080</v>
      </c>
      <c r="J694"/>
      <c r="K694"/>
    </row>
    <row r="695" spans="1:11" ht="15" x14ac:dyDescent="0.25">
      <c r="A695" s="382">
        <v>20050003</v>
      </c>
      <c r="B695" s="382" t="s">
        <v>15</v>
      </c>
      <c r="C695" s="382" t="s">
        <v>8545</v>
      </c>
      <c r="D695" s="382" t="s">
        <v>15570</v>
      </c>
      <c r="E695" s="382" t="s">
        <v>1380</v>
      </c>
      <c r="F695" s="385">
        <v>28.16</v>
      </c>
      <c r="G695" s="385">
        <v>1117.0453999999997</v>
      </c>
      <c r="H695" s="385">
        <v>0</v>
      </c>
      <c r="I695" s="385">
        <v>1117</v>
      </c>
      <c r="J695"/>
      <c r="K695"/>
    </row>
    <row r="696" spans="1:11" ht="15" x14ac:dyDescent="0.25">
      <c r="A696" s="382">
        <v>20050003</v>
      </c>
      <c r="B696" s="382" t="s">
        <v>16</v>
      </c>
      <c r="C696" s="382" t="s">
        <v>15513</v>
      </c>
      <c r="D696" s="382" t="s">
        <v>15571</v>
      </c>
      <c r="E696" s="382" t="s">
        <v>1380</v>
      </c>
      <c r="F696" s="385">
        <v>27.4</v>
      </c>
      <c r="G696" s="385">
        <v>1081.3252</v>
      </c>
      <c r="H696" s="385">
        <v>0</v>
      </c>
      <c r="I696" s="385">
        <v>1081</v>
      </c>
      <c r="J696"/>
      <c r="K696"/>
    </row>
    <row r="697" spans="1:11" ht="15" x14ac:dyDescent="0.25">
      <c r="A697" s="382">
        <v>20050003</v>
      </c>
      <c r="B697" s="382" t="s">
        <v>424</v>
      </c>
      <c r="C697" s="382" t="s">
        <v>13000</v>
      </c>
      <c r="D697" s="382" t="s">
        <v>15572</v>
      </c>
      <c r="E697" s="382" t="s">
        <v>275</v>
      </c>
      <c r="F697" s="385">
        <v>28.599999999999998</v>
      </c>
      <c r="G697" s="385">
        <v>1181.2593999999999</v>
      </c>
      <c r="H697" s="385">
        <v>0</v>
      </c>
      <c r="I697" s="385">
        <v>1181</v>
      </c>
      <c r="J697"/>
      <c r="K697"/>
    </row>
    <row r="698" spans="1:11" ht="15" x14ac:dyDescent="0.25">
      <c r="A698" s="382">
        <v>20050003</v>
      </c>
      <c r="B698" s="382" t="s">
        <v>130</v>
      </c>
      <c r="C698" s="382" t="s">
        <v>15770</v>
      </c>
      <c r="D698" s="382" t="s">
        <v>10448</v>
      </c>
      <c r="E698" s="382" t="s">
        <v>5245</v>
      </c>
      <c r="F698" s="385">
        <v>38.9</v>
      </c>
      <c r="G698" s="385">
        <v>1714.2172</v>
      </c>
      <c r="H698" s="385">
        <v>0</v>
      </c>
      <c r="I698" s="385">
        <v>1714</v>
      </c>
      <c r="J698"/>
      <c r="K698"/>
    </row>
    <row r="699" spans="1:11" ht="15" x14ac:dyDescent="0.25">
      <c r="A699" s="382">
        <v>20050003</v>
      </c>
      <c r="B699" s="382" t="s">
        <v>131</v>
      </c>
      <c r="C699" s="382" t="s">
        <v>15849</v>
      </c>
      <c r="D699" s="382" t="s">
        <v>15872</v>
      </c>
      <c r="E699" s="382" t="s">
        <v>5245</v>
      </c>
      <c r="F699" s="385">
        <v>49.940000000000005</v>
      </c>
      <c r="G699" s="385">
        <v>1997.4766</v>
      </c>
      <c r="H699" s="385">
        <v>0</v>
      </c>
      <c r="I699" s="385">
        <v>1997</v>
      </c>
      <c r="J699"/>
      <c r="K699"/>
    </row>
    <row r="700" spans="1:11" ht="15" x14ac:dyDescent="0.25">
      <c r="A700" s="382">
        <v>20050003</v>
      </c>
      <c r="B700" s="382" t="s">
        <v>760</v>
      </c>
      <c r="C700" s="382" t="s">
        <v>15917</v>
      </c>
      <c r="D700" s="382" t="s">
        <v>15929</v>
      </c>
      <c r="E700" s="382" t="s">
        <v>1380</v>
      </c>
      <c r="F700" s="385">
        <v>41.14</v>
      </c>
      <c r="G700" s="385">
        <v>1499.6242</v>
      </c>
      <c r="H700" s="385">
        <v>0</v>
      </c>
      <c r="I700" s="385">
        <v>1500</v>
      </c>
      <c r="J700"/>
      <c r="K700"/>
    </row>
    <row r="701" spans="1:11" ht="15" x14ac:dyDescent="0.25">
      <c r="A701" s="382">
        <v>20050003</v>
      </c>
      <c r="B701" s="382" t="s">
        <v>761</v>
      </c>
      <c r="C701" s="382" t="s">
        <v>15182</v>
      </c>
      <c r="D701" s="382" t="s">
        <v>15930</v>
      </c>
      <c r="E701" s="382" t="s">
        <v>274</v>
      </c>
      <c r="F701" s="385">
        <v>54.220000000000006</v>
      </c>
      <c r="G701" s="385">
        <v>2094.5538000000001</v>
      </c>
      <c r="H701" s="385">
        <v>0</v>
      </c>
      <c r="I701" s="385">
        <v>2095</v>
      </c>
      <c r="J701"/>
      <c r="K701"/>
    </row>
    <row r="702" spans="1:11" ht="15" x14ac:dyDescent="0.25">
      <c r="A702" s="382">
        <v>20050003</v>
      </c>
      <c r="B702" s="382" t="s">
        <v>762</v>
      </c>
      <c r="C702" s="382" t="s">
        <v>5615</v>
      </c>
      <c r="D702" s="382" t="s">
        <v>6915</v>
      </c>
      <c r="E702" s="382" t="s">
        <v>1380</v>
      </c>
      <c r="F702" s="385">
        <v>64.279999999999987</v>
      </c>
      <c r="G702" s="385">
        <v>2497.8624</v>
      </c>
      <c r="H702" s="385">
        <v>0</v>
      </c>
      <c r="I702" s="385">
        <v>2498</v>
      </c>
      <c r="J702"/>
      <c r="K702"/>
    </row>
    <row r="703" spans="1:11" ht="15" x14ac:dyDescent="0.25">
      <c r="A703" s="382">
        <v>20050003</v>
      </c>
      <c r="B703" s="382" t="s">
        <v>763</v>
      </c>
      <c r="C703" s="382" t="s">
        <v>16153</v>
      </c>
      <c r="D703" s="382" t="s">
        <v>16171</v>
      </c>
      <c r="E703" s="382" t="s">
        <v>4438</v>
      </c>
      <c r="F703" s="385">
        <v>67.100000000000009</v>
      </c>
      <c r="G703" s="385">
        <v>2536.7918</v>
      </c>
      <c r="H703" s="385">
        <v>0</v>
      </c>
      <c r="I703" s="385">
        <v>2537</v>
      </c>
      <c r="J703"/>
      <c r="K703"/>
    </row>
    <row r="704" spans="1:11" ht="15" x14ac:dyDescent="0.25">
      <c r="A704" s="382">
        <v>20050003</v>
      </c>
      <c r="B704" s="382" t="s">
        <v>426</v>
      </c>
      <c r="C704" s="382" t="s">
        <v>5999</v>
      </c>
      <c r="D704" s="382" t="s">
        <v>6021</v>
      </c>
      <c r="E704" s="382" t="s">
        <v>1380</v>
      </c>
      <c r="F704" s="385">
        <v>10.46</v>
      </c>
      <c r="G704" s="385">
        <v>437.21300000000002</v>
      </c>
      <c r="H704" s="385">
        <v>0</v>
      </c>
      <c r="I704" s="385">
        <v>437</v>
      </c>
      <c r="J704"/>
      <c r="K704"/>
    </row>
    <row r="705" spans="1:11" ht="15" x14ac:dyDescent="0.25">
      <c r="A705" s="382">
        <v>20050003</v>
      </c>
      <c r="B705" s="382" t="s">
        <v>425</v>
      </c>
      <c r="C705" s="382" t="s">
        <v>6610</v>
      </c>
      <c r="D705" s="382" t="s">
        <v>6640</v>
      </c>
      <c r="E705" s="382" t="s">
        <v>1380</v>
      </c>
      <c r="F705" s="385">
        <v>64.779999999999987</v>
      </c>
      <c r="G705" s="385">
        <v>2619.0659999999998</v>
      </c>
      <c r="H705" s="385">
        <v>0</v>
      </c>
      <c r="I705" s="385">
        <v>2619</v>
      </c>
      <c r="J705"/>
      <c r="K705"/>
    </row>
    <row r="706" spans="1:11" ht="15" x14ac:dyDescent="0.25">
      <c r="A706" s="382">
        <v>20050003</v>
      </c>
      <c r="B706" s="382" t="s">
        <v>427</v>
      </c>
      <c r="C706" s="382" t="s">
        <v>6002</v>
      </c>
      <c r="D706" s="382" t="s">
        <v>7671</v>
      </c>
      <c r="E706" s="382" t="s">
        <v>265</v>
      </c>
      <c r="F706" s="385">
        <v>65.28</v>
      </c>
      <c r="G706" s="385">
        <v>2683.57</v>
      </c>
      <c r="H706" s="385">
        <v>0</v>
      </c>
      <c r="I706" s="385">
        <v>2684</v>
      </c>
      <c r="J706"/>
      <c r="K706"/>
    </row>
    <row r="707" spans="1:11" ht="15" x14ac:dyDescent="0.25">
      <c r="A707" s="382" t="s">
        <v>16453</v>
      </c>
      <c r="B707" s="382"/>
      <c r="C707" s="382"/>
      <c r="D707" s="382"/>
      <c r="E707" s="382"/>
      <c r="F707" s="385">
        <v>1842.33</v>
      </c>
      <c r="G707" s="385">
        <v>73895.82100000004</v>
      </c>
      <c r="H707" s="385">
        <v>1123.0700000000215</v>
      </c>
      <c r="I707" s="385">
        <v>72772</v>
      </c>
      <c r="J707"/>
      <c r="K707"/>
    </row>
    <row r="708" spans="1:11" ht="15" x14ac:dyDescent="0.25">
      <c r="A708" s="382">
        <v>20060001</v>
      </c>
      <c r="B708" s="382" t="s">
        <v>17</v>
      </c>
      <c r="C708" s="382" t="s">
        <v>4416</v>
      </c>
      <c r="D708" s="382" t="s">
        <v>4449</v>
      </c>
      <c r="E708" s="382" t="s">
        <v>4450</v>
      </c>
      <c r="F708" s="385">
        <v>61.2</v>
      </c>
      <c r="G708" s="385">
        <v>2580.0160000000001</v>
      </c>
      <c r="H708" s="385">
        <v>0</v>
      </c>
      <c r="I708" s="385">
        <v>2580</v>
      </c>
      <c r="J708"/>
      <c r="K708"/>
    </row>
    <row r="709" spans="1:11" ht="15" x14ac:dyDescent="0.25">
      <c r="A709" s="382">
        <v>20060001</v>
      </c>
      <c r="B709" s="382" t="s">
        <v>22</v>
      </c>
      <c r="C709" s="382" t="s">
        <v>7316</v>
      </c>
      <c r="D709" s="382" t="s">
        <v>7354</v>
      </c>
      <c r="E709" s="382" t="s">
        <v>5266</v>
      </c>
      <c r="F709" s="385">
        <v>22.400000000000002</v>
      </c>
      <c r="G709" s="385">
        <v>977.22200000000009</v>
      </c>
      <c r="H709" s="385">
        <v>0</v>
      </c>
      <c r="I709" s="385">
        <v>977</v>
      </c>
      <c r="J709"/>
      <c r="K709"/>
    </row>
    <row r="710" spans="1:11" ht="15" x14ac:dyDescent="0.25">
      <c r="A710" s="382">
        <v>20060001</v>
      </c>
      <c r="B710" s="382" t="s">
        <v>24</v>
      </c>
      <c r="C710" s="382" t="s">
        <v>7740</v>
      </c>
      <c r="D710" s="382" t="s">
        <v>7782</v>
      </c>
      <c r="E710" s="382" t="s">
        <v>5266</v>
      </c>
      <c r="F710" s="385">
        <v>20.5</v>
      </c>
      <c r="G710" s="385">
        <v>899.96100000000001</v>
      </c>
      <c r="H710" s="385">
        <v>0</v>
      </c>
      <c r="I710" s="385">
        <v>900</v>
      </c>
      <c r="J710"/>
      <c r="K710"/>
    </row>
    <row r="711" spans="1:11" ht="15" x14ac:dyDescent="0.25">
      <c r="A711" s="382">
        <v>20060001</v>
      </c>
      <c r="B711" s="382" t="s">
        <v>25</v>
      </c>
      <c r="C711" s="382" t="s">
        <v>7905</v>
      </c>
      <c r="D711" s="382" t="s">
        <v>7933</v>
      </c>
      <c r="E711" s="382" t="s">
        <v>5266</v>
      </c>
      <c r="F711" s="385">
        <v>17.600000000000001</v>
      </c>
      <c r="G711" s="385">
        <v>688.476</v>
      </c>
      <c r="H711" s="385">
        <v>0</v>
      </c>
      <c r="I711" s="385">
        <v>688</v>
      </c>
      <c r="J711"/>
      <c r="K711"/>
    </row>
    <row r="712" spans="1:11" ht="15" x14ac:dyDescent="0.25">
      <c r="A712" s="382">
        <v>20060001</v>
      </c>
      <c r="B712" s="382" t="s">
        <v>2</v>
      </c>
      <c r="C712" s="382" t="s">
        <v>8381</v>
      </c>
      <c r="D712" s="382" t="s">
        <v>8410</v>
      </c>
      <c r="E712" s="382" t="s">
        <v>5254</v>
      </c>
      <c r="F712" s="385">
        <v>27.899999999999995</v>
      </c>
      <c r="G712" s="385">
        <v>1236.538</v>
      </c>
      <c r="H712" s="385">
        <v>0</v>
      </c>
      <c r="I712" s="385">
        <v>1237</v>
      </c>
      <c r="J712"/>
      <c r="K712"/>
    </row>
    <row r="713" spans="1:11" ht="15" x14ac:dyDescent="0.25">
      <c r="A713" s="382">
        <v>20060001</v>
      </c>
      <c r="B713" s="382" t="s">
        <v>29</v>
      </c>
      <c r="C713" s="382" t="s">
        <v>10106</v>
      </c>
      <c r="D713" s="382" t="s">
        <v>10148</v>
      </c>
      <c r="E713" s="382" t="s">
        <v>5266</v>
      </c>
      <c r="F713" s="385">
        <v>44.5</v>
      </c>
      <c r="G713" s="385">
        <v>2152.3199999999997</v>
      </c>
      <c r="H713" s="385">
        <v>0</v>
      </c>
      <c r="I713" s="385">
        <v>2152</v>
      </c>
      <c r="J713"/>
      <c r="K713"/>
    </row>
    <row r="714" spans="1:11" ht="15" x14ac:dyDescent="0.25">
      <c r="A714" s="382">
        <v>20060001</v>
      </c>
      <c r="B714" s="382" t="s">
        <v>30</v>
      </c>
      <c r="C714" s="382" t="s">
        <v>13152</v>
      </c>
      <c r="D714" s="382" t="s">
        <v>13182</v>
      </c>
      <c r="E714" s="382" t="s">
        <v>5268</v>
      </c>
      <c r="F714" s="385">
        <v>12.8</v>
      </c>
      <c r="G714" s="385">
        <v>574.35500000000002</v>
      </c>
      <c r="H714" s="385">
        <v>0</v>
      </c>
      <c r="I714" s="385">
        <v>574</v>
      </c>
      <c r="J714"/>
      <c r="K714"/>
    </row>
    <row r="715" spans="1:11" ht="15" x14ac:dyDescent="0.25">
      <c r="A715" s="382">
        <v>20060001</v>
      </c>
      <c r="B715" s="382" t="s">
        <v>7</v>
      </c>
      <c r="C715" s="382" t="s">
        <v>8037</v>
      </c>
      <c r="D715" s="382" t="s">
        <v>8082</v>
      </c>
      <c r="E715" s="382" t="s">
        <v>5266</v>
      </c>
      <c r="F715" s="385">
        <v>28</v>
      </c>
      <c r="G715" s="385">
        <v>1321.3690000000001</v>
      </c>
      <c r="H715" s="385">
        <v>0</v>
      </c>
      <c r="I715" s="385">
        <v>1321</v>
      </c>
      <c r="J715"/>
      <c r="K715"/>
    </row>
    <row r="716" spans="1:11" ht="15" x14ac:dyDescent="0.25">
      <c r="A716" s="382">
        <v>20060001</v>
      </c>
      <c r="B716" s="382" t="s">
        <v>422</v>
      </c>
      <c r="C716" s="382" t="s">
        <v>12314</v>
      </c>
      <c r="D716" s="382" t="s">
        <v>15206</v>
      </c>
      <c r="E716" s="382" t="s">
        <v>6131</v>
      </c>
      <c r="F716" s="385">
        <v>12.1</v>
      </c>
      <c r="G716" s="385">
        <v>457.05899999999991</v>
      </c>
      <c r="H716" s="385">
        <v>0</v>
      </c>
      <c r="I716" s="385">
        <v>457</v>
      </c>
      <c r="J716"/>
      <c r="K716"/>
    </row>
    <row r="717" spans="1:11" ht="15" x14ac:dyDescent="0.25">
      <c r="A717" s="382" t="s">
        <v>16454</v>
      </c>
      <c r="B717" s="382"/>
      <c r="C717" s="382"/>
      <c r="D717" s="382"/>
      <c r="E717" s="382"/>
      <c r="F717" s="385">
        <v>247.00000000000003</v>
      </c>
      <c r="G717" s="385">
        <v>10887.315999999999</v>
      </c>
      <c r="H717" s="385">
        <v>0</v>
      </c>
      <c r="I717" s="385">
        <v>10886</v>
      </c>
      <c r="J717"/>
      <c r="K717"/>
    </row>
    <row r="718" spans="1:11" ht="15" x14ac:dyDescent="0.25">
      <c r="A718" s="382">
        <v>20060002</v>
      </c>
      <c r="B718" s="382" t="s">
        <v>17</v>
      </c>
      <c r="C718" s="382" t="s">
        <v>4417</v>
      </c>
      <c r="D718" s="382" t="s">
        <v>4451</v>
      </c>
      <c r="E718" s="382" t="s">
        <v>4452</v>
      </c>
      <c r="F718" s="385">
        <v>4.79</v>
      </c>
      <c r="G718" s="385">
        <v>298.41020000000003</v>
      </c>
      <c r="H718" s="385">
        <v>0</v>
      </c>
      <c r="I718" s="385">
        <v>298</v>
      </c>
      <c r="J718"/>
      <c r="K718"/>
    </row>
    <row r="719" spans="1:11" ht="15" x14ac:dyDescent="0.25">
      <c r="A719" s="382">
        <v>20060002</v>
      </c>
      <c r="B719" s="382" t="s">
        <v>20</v>
      </c>
      <c r="C719" s="382" t="s">
        <v>5208</v>
      </c>
      <c r="D719" s="382" t="s">
        <v>5253</v>
      </c>
      <c r="E719" s="382" t="s">
        <v>5254</v>
      </c>
      <c r="F719" s="385">
        <v>33.96</v>
      </c>
      <c r="G719" s="385">
        <v>1322.2574000000002</v>
      </c>
      <c r="H719" s="385">
        <v>0</v>
      </c>
      <c r="I719" s="385">
        <v>1322</v>
      </c>
      <c r="J719"/>
      <c r="K719"/>
    </row>
    <row r="720" spans="1:11" ht="15" x14ac:dyDescent="0.25">
      <c r="A720" s="382">
        <v>20060002</v>
      </c>
      <c r="B720" s="382" t="s">
        <v>22</v>
      </c>
      <c r="C720" s="382" t="s">
        <v>5210</v>
      </c>
      <c r="D720" s="382" t="s">
        <v>5257</v>
      </c>
      <c r="E720" s="382" t="s">
        <v>4452</v>
      </c>
      <c r="F720" s="385">
        <v>58.69</v>
      </c>
      <c r="G720" s="385">
        <v>2480.5178000000001</v>
      </c>
      <c r="H720" s="385">
        <v>0</v>
      </c>
      <c r="I720" s="385">
        <v>2481</v>
      </c>
      <c r="J720"/>
      <c r="K720"/>
    </row>
    <row r="721" spans="1:11" ht="15" x14ac:dyDescent="0.25">
      <c r="A721" s="382">
        <v>20060002</v>
      </c>
      <c r="B721" s="382" t="s">
        <v>40</v>
      </c>
      <c r="C721" s="382" t="s">
        <v>5211</v>
      </c>
      <c r="D721" s="382" t="s">
        <v>5258</v>
      </c>
      <c r="E721" s="382" t="s">
        <v>1676</v>
      </c>
      <c r="F721" s="385">
        <v>20.03</v>
      </c>
      <c r="G721" s="385">
        <v>778.39279999999997</v>
      </c>
      <c r="H721" s="385">
        <v>0</v>
      </c>
      <c r="I721" s="385">
        <v>778</v>
      </c>
      <c r="J721"/>
      <c r="K721"/>
    </row>
    <row r="722" spans="1:11" ht="15" x14ac:dyDescent="0.25">
      <c r="A722" s="382">
        <v>20060002</v>
      </c>
      <c r="B722" s="382" t="s">
        <v>2</v>
      </c>
      <c r="C722" s="382" t="s">
        <v>5993</v>
      </c>
      <c r="D722" s="382" t="s">
        <v>6013</v>
      </c>
      <c r="E722" s="382" t="s">
        <v>1676</v>
      </c>
      <c r="F722" s="385">
        <v>16.560000000000002</v>
      </c>
      <c r="G722" s="385">
        <v>1184.653</v>
      </c>
      <c r="H722" s="385">
        <v>0</v>
      </c>
      <c r="I722" s="385">
        <v>1185</v>
      </c>
      <c r="J722"/>
      <c r="K722"/>
    </row>
    <row r="723" spans="1:11" ht="15" x14ac:dyDescent="0.25">
      <c r="A723" s="382">
        <v>20060002</v>
      </c>
      <c r="B723" s="382" t="s">
        <v>4</v>
      </c>
      <c r="C723" s="382" t="s">
        <v>5994</v>
      </c>
      <c r="D723" s="382" t="s">
        <v>6015</v>
      </c>
      <c r="E723" s="382" t="s">
        <v>6016</v>
      </c>
      <c r="F723" s="385">
        <v>34.15</v>
      </c>
      <c r="G723" s="385">
        <v>1745.0224999999998</v>
      </c>
      <c r="H723" s="385">
        <v>0</v>
      </c>
      <c r="I723" s="385">
        <v>1745</v>
      </c>
      <c r="J723"/>
      <c r="K723"/>
    </row>
    <row r="724" spans="1:11" ht="15" x14ac:dyDescent="0.25">
      <c r="A724" s="382">
        <v>20060002</v>
      </c>
      <c r="B724" s="382" t="s">
        <v>35</v>
      </c>
      <c r="C724" s="382" t="s">
        <v>9387</v>
      </c>
      <c r="D724" s="382" t="s">
        <v>9437</v>
      </c>
      <c r="E724" s="382" t="s">
        <v>4452</v>
      </c>
      <c r="F724" s="385">
        <v>24.44</v>
      </c>
      <c r="G724" s="385">
        <v>1011.9525</v>
      </c>
      <c r="H724" s="385">
        <v>0</v>
      </c>
      <c r="I724" s="385">
        <v>1012</v>
      </c>
      <c r="J724"/>
      <c r="K724"/>
    </row>
    <row r="725" spans="1:11" ht="15" x14ac:dyDescent="0.25">
      <c r="A725" s="382">
        <v>20060002</v>
      </c>
      <c r="B725" s="382" t="s">
        <v>14</v>
      </c>
      <c r="C725" s="382" t="s">
        <v>11329</v>
      </c>
      <c r="D725" s="382" t="s">
        <v>11361</v>
      </c>
      <c r="E725" s="382" t="s">
        <v>4452</v>
      </c>
      <c r="F725" s="385">
        <v>21.639999999999997</v>
      </c>
      <c r="G725" s="385">
        <v>892.49209999999994</v>
      </c>
      <c r="H725" s="385">
        <v>0</v>
      </c>
      <c r="I725" s="385">
        <v>892</v>
      </c>
      <c r="J725"/>
      <c r="K725"/>
    </row>
    <row r="726" spans="1:11" ht="15" x14ac:dyDescent="0.25">
      <c r="A726" s="382">
        <v>20060002</v>
      </c>
      <c r="B726" s="382" t="s">
        <v>129</v>
      </c>
      <c r="C726" s="382" t="s">
        <v>11780</v>
      </c>
      <c r="D726" s="382" t="s">
        <v>11819</v>
      </c>
      <c r="E726" s="382" t="s">
        <v>4452</v>
      </c>
      <c r="F726" s="385">
        <v>37.42</v>
      </c>
      <c r="G726" s="385">
        <v>1428.5640000000003</v>
      </c>
      <c r="H726" s="385">
        <v>0</v>
      </c>
      <c r="I726" s="385">
        <v>1429</v>
      </c>
      <c r="J726"/>
      <c r="K726"/>
    </row>
    <row r="727" spans="1:11" ht="15" x14ac:dyDescent="0.25">
      <c r="A727" s="382">
        <v>20060002</v>
      </c>
      <c r="B727" s="382" t="s">
        <v>761</v>
      </c>
      <c r="C727" s="382" t="s">
        <v>15918</v>
      </c>
      <c r="D727" s="382" t="s">
        <v>15931</v>
      </c>
      <c r="E727" s="382" t="s">
        <v>1676</v>
      </c>
      <c r="F727" s="385">
        <v>12.829999999999998</v>
      </c>
      <c r="G727" s="385">
        <v>518.60289999999998</v>
      </c>
      <c r="H727" s="385">
        <v>0</v>
      </c>
      <c r="I727" s="385">
        <v>519</v>
      </c>
      <c r="J727"/>
      <c r="K727"/>
    </row>
    <row r="728" spans="1:11" ht="15" x14ac:dyDescent="0.25">
      <c r="A728" s="382" t="s">
        <v>16455</v>
      </c>
      <c r="B728" s="382"/>
      <c r="C728" s="382"/>
      <c r="D728" s="382"/>
      <c r="E728" s="382"/>
      <c r="F728" s="385">
        <v>264.51</v>
      </c>
      <c r="G728" s="385">
        <v>11660.8652</v>
      </c>
      <c r="H728" s="385">
        <v>0</v>
      </c>
      <c r="I728" s="385">
        <v>11661</v>
      </c>
      <c r="J728"/>
      <c r="K728"/>
    </row>
    <row r="729" spans="1:11" ht="15" x14ac:dyDescent="0.25">
      <c r="A729" s="382">
        <v>20060003</v>
      </c>
      <c r="B729" s="382" t="s">
        <v>17</v>
      </c>
      <c r="C729" s="382" t="s">
        <v>4418</v>
      </c>
      <c r="D729" s="382" t="s">
        <v>4453</v>
      </c>
      <c r="E729" s="382" t="s">
        <v>272</v>
      </c>
      <c r="F729" s="385">
        <v>1301.7800000000002</v>
      </c>
      <c r="G729" s="385">
        <v>46625.145799999998</v>
      </c>
      <c r="H729" s="385">
        <v>0</v>
      </c>
      <c r="I729" s="385">
        <v>21225</v>
      </c>
      <c r="J729"/>
      <c r="K729"/>
    </row>
    <row r="730" spans="1:11" ht="15" x14ac:dyDescent="0.25">
      <c r="A730" s="382" t="s">
        <v>16456</v>
      </c>
      <c r="B730" s="382"/>
      <c r="C730" s="382"/>
      <c r="D730" s="382"/>
      <c r="E730" s="382"/>
      <c r="F730" s="385">
        <v>1301.7800000000002</v>
      </c>
      <c r="G730" s="385">
        <v>46625.145799999998</v>
      </c>
      <c r="H730" s="385">
        <v>0</v>
      </c>
      <c r="I730" s="385">
        <v>21225</v>
      </c>
      <c r="J730"/>
      <c r="K730"/>
    </row>
    <row r="731" spans="1:11" ht="15" x14ac:dyDescent="0.25">
      <c r="A731" s="382">
        <v>20060004</v>
      </c>
      <c r="B731" s="382" t="s">
        <v>17</v>
      </c>
      <c r="C731" s="382" t="s">
        <v>5217</v>
      </c>
      <c r="D731" s="382" t="s">
        <v>5265</v>
      </c>
      <c r="E731" s="382" t="s">
        <v>5266</v>
      </c>
      <c r="F731" s="385">
        <v>235.42000000000002</v>
      </c>
      <c r="G731" s="385">
        <v>10513.2364</v>
      </c>
      <c r="H731" s="385">
        <v>1804</v>
      </c>
      <c r="I731" s="385">
        <v>8709</v>
      </c>
      <c r="J731"/>
      <c r="K731"/>
    </row>
    <row r="732" spans="1:11" ht="15" x14ac:dyDescent="0.25">
      <c r="A732" s="382">
        <v>20060004</v>
      </c>
      <c r="B732" s="382" t="s">
        <v>19</v>
      </c>
      <c r="C732" s="382" t="s">
        <v>5221</v>
      </c>
      <c r="D732" s="382" t="s">
        <v>5272</v>
      </c>
      <c r="E732" s="382" t="s">
        <v>5266</v>
      </c>
      <c r="F732" s="385">
        <v>70.179999999999993</v>
      </c>
      <c r="G732" s="385">
        <v>2875.1956</v>
      </c>
      <c r="H732" s="385">
        <v>0</v>
      </c>
      <c r="I732" s="385">
        <v>2875</v>
      </c>
      <c r="J732"/>
      <c r="K732"/>
    </row>
    <row r="733" spans="1:11" ht="15" x14ac:dyDescent="0.25">
      <c r="A733" s="382">
        <v>20060004</v>
      </c>
      <c r="B733" s="382" t="s">
        <v>21</v>
      </c>
      <c r="C733" s="382" t="s">
        <v>795</v>
      </c>
      <c r="D733" s="382" t="s">
        <v>5275</v>
      </c>
      <c r="E733" s="382" t="s">
        <v>5266</v>
      </c>
      <c r="F733" s="385">
        <v>35.700000000000003</v>
      </c>
      <c r="G733" s="385">
        <v>1601.5462</v>
      </c>
      <c r="H733" s="385">
        <v>0</v>
      </c>
      <c r="I733" s="385">
        <v>1602</v>
      </c>
      <c r="J733"/>
      <c r="K733"/>
    </row>
    <row r="734" spans="1:11" ht="15" x14ac:dyDescent="0.25">
      <c r="A734" s="382">
        <v>20060004</v>
      </c>
      <c r="B734" s="382" t="s">
        <v>25</v>
      </c>
      <c r="C734" s="382" t="s">
        <v>6874</v>
      </c>
      <c r="D734" s="382" t="s">
        <v>6898</v>
      </c>
      <c r="E734" s="382" t="s">
        <v>5254</v>
      </c>
      <c r="F734" s="385">
        <v>44.22</v>
      </c>
      <c r="G734" s="385">
        <v>2080.0046000000002</v>
      </c>
      <c r="H734" s="385">
        <v>0</v>
      </c>
      <c r="I734" s="385">
        <v>2080</v>
      </c>
      <c r="J734"/>
      <c r="K734"/>
    </row>
    <row r="735" spans="1:11" ht="15" x14ac:dyDescent="0.25">
      <c r="A735" s="382">
        <v>20060004</v>
      </c>
      <c r="B735" s="382" t="s">
        <v>27</v>
      </c>
      <c r="C735" s="382" t="s">
        <v>6875</v>
      </c>
      <c r="D735" s="382" t="s">
        <v>6899</v>
      </c>
      <c r="E735" s="382" t="s">
        <v>5268</v>
      </c>
      <c r="F735" s="385">
        <v>32.82</v>
      </c>
      <c r="G735" s="385">
        <v>1112.9666</v>
      </c>
      <c r="H735" s="385">
        <v>0</v>
      </c>
      <c r="I735" s="385">
        <v>1113</v>
      </c>
      <c r="J735"/>
      <c r="K735"/>
    </row>
    <row r="736" spans="1:11" ht="15" x14ac:dyDescent="0.25">
      <c r="A736" s="382">
        <v>20060004</v>
      </c>
      <c r="B736" s="382" t="s">
        <v>28</v>
      </c>
      <c r="C736" s="382" t="s">
        <v>5409</v>
      </c>
      <c r="D736" s="382" t="s">
        <v>5482</v>
      </c>
      <c r="E736" s="382" t="s">
        <v>5266</v>
      </c>
      <c r="F736" s="385">
        <v>44.24</v>
      </c>
      <c r="G736" s="385">
        <v>1835.7802000000001</v>
      </c>
      <c r="H736" s="385">
        <v>0</v>
      </c>
      <c r="I736" s="385">
        <v>1836</v>
      </c>
      <c r="J736"/>
      <c r="K736"/>
    </row>
    <row r="737" spans="1:11" ht="15" x14ac:dyDescent="0.25">
      <c r="A737" s="382">
        <v>20060004</v>
      </c>
      <c r="B737" s="382" t="s">
        <v>37</v>
      </c>
      <c r="C737" s="382" t="s">
        <v>5410</v>
      </c>
      <c r="D737" s="382" t="s">
        <v>5483</v>
      </c>
      <c r="E737" s="382" t="s">
        <v>5266</v>
      </c>
      <c r="F737" s="385">
        <v>20.399999999999999</v>
      </c>
      <c r="G737" s="385">
        <v>710.97839999999997</v>
      </c>
      <c r="H737" s="385">
        <v>0</v>
      </c>
      <c r="I737" s="385">
        <v>711</v>
      </c>
      <c r="J737"/>
      <c r="K737"/>
    </row>
    <row r="738" spans="1:11" ht="15" x14ac:dyDescent="0.25">
      <c r="A738" s="382">
        <v>20060004</v>
      </c>
      <c r="B738" s="382" t="s">
        <v>38</v>
      </c>
      <c r="C738" s="382" t="s">
        <v>5411</v>
      </c>
      <c r="D738" s="382" t="s">
        <v>5484</v>
      </c>
      <c r="E738" s="382" t="s">
        <v>5268</v>
      </c>
      <c r="F738" s="385">
        <v>87.899999999999991</v>
      </c>
      <c r="G738" s="385">
        <v>3586.6087999999995</v>
      </c>
      <c r="H738" s="385">
        <v>0</v>
      </c>
      <c r="I738" s="385">
        <v>3587</v>
      </c>
      <c r="J738"/>
      <c r="K738"/>
    </row>
    <row r="739" spans="1:11" ht="15" x14ac:dyDescent="0.25">
      <c r="A739" s="382">
        <v>20060004</v>
      </c>
      <c r="B739" s="382" t="s">
        <v>5</v>
      </c>
      <c r="C739" s="382" t="s">
        <v>5341</v>
      </c>
      <c r="D739" s="382" t="s">
        <v>5485</v>
      </c>
      <c r="E739" s="382" t="s">
        <v>5266</v>
      </c>
      <c r="F739" s="385">
        <v>63.040000000000006</v>
      </c>
      <c r="G739" s="385">
        <v>2568.3919999999998</v>
      </c>
      <c r="H739" s="385">
        <v>0</v>
      </c>
      <c r="I739" s="385">
        <v>2568</v>
      </c>
      <c r="J739"/>
      <c r="K739"/>
    </row>
    <row r="740" spans="1:11" ht="15" x14ac:dyDescent="0.25">
      <c r="A740" s="382">
        <v>20060004</v>
      </c>
      <c r="B740" s="382" t="s">
        <v>6</v>
      </c>
      <c r="C740" s="382" t="s">
        <v>5750</v>
      </c>
      <c r="D740" s="382" t="s">
        <v>5826</v>
      </c>
      <c r="E740" s="382" t="s">
        <v>5266</v>
      </c>
      <c r="F740" s="385">
        <v>75.940000000000012</v>
      </c>
      <c r="G740" s="385">
        <v>3420.0336000000002</v>
      </c>
      <c r="H740" s="385">
        <v>0</v>
      </c>
      <c r="I740" s="385">
        <v>3420</v>
      </c>
      <c r="J740"/>
      <c r="K740"/>
    </row>
    <row r="741" spans="1:11" ht="15" x14ac:dyDescent="0.25">
      <c r="A741" s="382">
        <v>20060004</v>
      </c>
      <c r="B741" s="382" t="s">
        <v>31</v>
      </c>
      <c r="C741" s="382" t="s">
        <v>6088</v>
      </c>
      <c r="D741" s="382" t="s">
        <v>6117</v>
      </c>
      <c r="E741" s="382" t="s">
        <v>5266</v>
      </c>
      <c r="F741" s="385">
        <v>12.26</v>
      </c>
      <c r="G741" s="385">
        <v>484.49700000000007</v>
      </c>
      <c r="H741" s="385">
        <v>0</v>
      </c>
      <c r="I741" s="385">
        <v>484</v>
      </c>
      <c r="J741"/>
      <c r="K741"/>
    </row>
    <row r="742" spans="1:11" ht="15" x14ac:dyDescent="0.25">
      <c r="A742" s="382">
        <v>20060004</v>
      </c>
      <c r="B742" s="382" t="s">
        <v>422</v>
      </c>
      <c r="C742" s="382" t="s">
        <v>6090</v>
      </c>
      <c r="D742" s="382" t="s">
        <v>6119</v>
      </c>
      <c r="E742" s="382" t="s">
        <v>5266</v>
      </c>
      <c r="F742" s="385">
        <v>69.58</v>
      </c>
      <c r="G742" s="385">
        <v>2917.4252000000001</v>
      </c>
      <c r="H742" s="385">
        <v>0</v>
      </c>
      <c r="I742" s="385">
        <v>2917</v>
      </c>
      <c r="J742"/>
      <c r="K742"/>
    </row>
    <row r="743" spans="1:11" ht="15" x14ac:dyDescent="0.25">
      <c r="A743" s="382">
        <v>20060004</v>
      </c>
      <c r="B743" s="382" t="s">
        <v>34</v>
      </c>
      <c r="C743" s="382" t="s">
        <v>6359</v>
      </c>
      <c r="D743" s="382" t="s">
        <v>6412</v>
      </c>
      <c r="E743" s="382" t="s">
        <v>6413</v>
      </c>
      <c r="F743" s="385">
        <v>15.66</v>
      </c>
      <c r="G743" s="385">
        <v>597.72679999999991</v>
      </c>
      <c r="H743" s="385">
        <v>0</v>
      </c>
      <c r="I743" s="385">
        <v>598</v>
      </c>
      <c r="J743"/>
      <c r="K743"/>
    </row>
    <row r="744" spans="1:11" ht="15" x14ac:dyDescent="0.25">
      <c r="A744" s="382">
        <v>20060004</v>
      </c>
      <c r="B744" s="382" t="s">
        <v>1650</v>
      </c>
      <c r="C744" s="382" t="s">
        <v>5413</v>
      </c>
      <c r="D744" s="382" t="s">
        <v>6651</v>
      </c>
      <c r="E744" s="382" t="s">
        <v>5266</v>
      </c>
      <c r="F744" s="385">
        <v>5.36</v>
      </c>
      <c r="G744" s="385">
        <v>227.15680000000003</v>
      </c>
      <c r="H744" s="385">
        <v>0</v>
      </c>
      <c r="I744" s="385">
        <v>227</v>
      </c>
      <c r="J744"/>
      <c r="K744"/>
    </row>
    <row r="745" spans="1:11" ht="15" x14ac:dyDescent="0.25">
      <c r="A745" s="382">
        <v>20060004</v>
      </c>
      <c r="B745" s="382" t="s">
        <v>15</v>
      </c>
      <c r="C745" s="382" t="s">
        <v>6619</v>
      </c>
      <c r="D745" s="382" t="s">
        <v>6652</v>
      </c>
      <c r="E745" s="382" t="s">
        <v>6653</v>
      </c>
      <c r="F745" s="385">
        <v>20.119999999999997</v>
      </c>
      <c r="G745" s="385">
        <v>779.38580000000002</v>
      </c>
      <c r="H745" s="385">
        <v>0</v>
      </c>
      <c r="I745" s="385">
        <v>779</v>
      </c>
      <c r="J745"/>
      <c r="K745"/>
    </row>
    <row r="746" spans="1:11" ht="15" x14ac:dyDescent="0.25">
      <c r="A746" s="382">
        <v>20060004</v>
      </c>
      <c r="B746" s="382" t="s">
        <v>424</v>
      </c>
      <c r="C746" s="382" t="s">
        <v>6622</v>
      </c>
      <c r="D746" s="382" t="s">
        <v>6656</v>
      </c>
      <c r="E746" s="382" t="s">
        <v>5266</v>
      </c>
      <c r="F746" s="385">
        <v>50.36</v>
      </c>
      <c r="G746" s="385">
        <v>2140.8218000000002</v>
      </c>
      <c r="H746" s="385">
        <v>0</v>
      </c>
      <c r="I746" s="385">
        <v>2141</v>
      </c>
      <c r="J746"/>
      <c r="K746"/>
    </row>
    <row r="747" spans="1:11" ht="15" x14ac:dyDescent="0.25">
      <c r="A747" s="382">
        <v>20060004</v>
      </c>
      <c r="B747" s="382" t="s">
        <v>761</v>
      </c>
      <c r="C747" s="382" t="s">
        <v>5992</v>
      </c>
      <c r="D747" s="382" t="s">
        <v>7677</v>
      </c>
      <c r="E747" s="382" t="s">
        <v>5266</v>
      </c>
      <c r="F747" s="385">
        <v>49.739999999999995</v>
      </c>
      <c r="G747" s="385">
        <v>1750.1357999999998</v>
      </c>
      <c r="H747" s="385">
        <v>0</v>
      </c>
      <c r="I747" s="385">
        <v>1750</v>
      </c>
      <c r="J747"/>
      <c r="K747"/>
    </row>
    <row r="748" spans="1:11" ht="15" x14ac:dyDescent="0.25">
      <c r="A748" s="382">
        <v>20060004</v>
      </c>
      <c r="B748" s="382" t="s">
        <v>763</v>
      </c>
      <c r="C748" s="382" t="s">
        <v>368</v>
      </c>
      <c r="D748" s="382" t="s">
        <v>7678</v>
      </c>
      <c r="E748" s="382" t="s">
        <v>6116</v>
      </c>
      <c r="F748" s="385">
        <v>34.11999999999999</v>
      </c>
      <c r="G748" s="385">
        <v>1649.7815999999998</v>
      </c>
      <c r="H748" s="385">
        <v>0</v>
      </c>
      <c r="I748" s="385">
        <v>1650</v>
      </c>
      <c r="J748"/>
      <c r="K748"/>
    </row>
    <row r="749" spans="1:11" ht="15" x14ac:dyDescent="0.25">
      <c r="A749" s="382">
        <v>20060004</v>
      </c>
      <c r="B749" s="382" t="s">
        <v>952</v>
      </c>
      <c r="C749" s="382" t="s">
        <v>5343</v>
      </c>
      <c r="D749" s="382" t="s">
        <v>7679</v>
      </c>
      <c r="E749" s="382" t="s">
        <v>5266</v>
      </c>
      <c r="F749" s="385">
        <v>45.8</v>
      </c>
      <c r="G749" s="385">
        <v>1728.7650000000001</v>
      </c>
      <c r="H749" s="385">
        <v>0</v>
      </c>
      <c r="I749" s="385">
        <v>1729</v>
      </c>
      <c r="J749"/>
      <c r="K749"/>
    </row>
    <row r="750" spans="1:11" ht="15" x14ac:dyDescent="0.25">
      <c r="A750" s="382">
        <v>20060004</v>
      </c>
      <c r="B750" s="382" t="s">
        <v>1489</v>
      </c>
      <c r="C750" s="382" t="s">
        <v>7053</v>
      </c>
      <c r="D750" s="382" t="s">
        <v>8086</v>
      </c>
      <c r="E750" s="382" t="s">
        <v>5266</v>
      </c>
      <c r="F750" s="385">
        <v>7.9399999999999995</v>
      </c>
      <c r="G750" s="385">
        <v>306.99199999999996</v>
      </c>
      <c r="H750" s="385">
        <v>0</v>
      </c>
      <c r="I750" s="385">
        <v>307</v>
      </c>
      <c r="J750"/>
      <c r="K750"/>
    </row>
    <row r="751" spans="1:11" ht="15" x14ac:dyDescent="0.25">
      <c r="A751" s="382">
        <v>20060004</v>
      </c>
      <c r="B751" s="382" t="s">
        <v>1750</v>
      </c>
      <c r="C751" s="382" t="s">
        <v>7287</v>
      </c>
      <c r="D751" s="382" t="s">
        <v>8346</v>
      </c>
      <c r="E751" s="382" t="s">
        <v>5254</v>
      </c>
      <c r="F751" s="385">
        <v>18.46</v>
      </c>
      <c r="G751" s="385">
        <v>809.79</v>
      </c>
      <c r="H751" s="385">
        <v>0</v>
      </c>
      <c r="I751" s="385">
        <v>810</v>
      </c>
      <c r="J751"/>
      <c r="K751"/>
    </row>
    <row r="752" spans="1:11" ht="15" x14ac:dyDescent="0.25">
      <c r="A752" s="382">
        <v>20060004</v>
      </c>
      <c r="B752" s="382" t="s">
        <v>427</v>
      </c>
      <c r="C752" s="382" t="s">
        <v>7127</v>
      </c>
      <c r="D752" s="382" t="s">
        <v>7163</v>
      </c>
      <c r="E752" s="382" t="s">
        <v>5266</v>
      </c>
      <c r="F752" s="385">
        <v>14.38</v>
      </c>
      <c r="G752" s="385">
        <v>568.64980000000003</v>
      </c>
      <c r="H752" s="385">
        <v>0</v>
      </c>
      <c r="I752" s="385">
        <v>569</v>
      </c>
      <c r="J752"/>
      <c r="K752"/>
    </row>
    <row r="753" spans="1:11" ht="15" x14ac:dyDescent="0.25">
      <c r="A753" s="382">
        <v>20060004</v>
      </c>
      <c r="B753" s="382" t="s">
        <v>3868</v>
      </c>
      <c r="C753" s="382" t="s">
        <v>15514</v>
      </c>
      <c r="D753" s="382" t="s">
        <v>15573</v>
      </c>
      <c r="E753" s="382" t="s">
        <v>5266</v>
      </c>
      <c r="F753" s="385">
        <v>11.379999999999999</v>
      </c>
      <c r="G753" s="385">
        <v>380.68520000000001</v>
      </c>
      <c r="H753" s="385">
        <v>0</v>
      </c>
      <c r="I753" s="385">
        <v>381</v>
      </c>
      <c r="J753"/>
      <c r="K753"/>
    </row>
    <row r="754" spans="1:11" ht="15" x14ac:dyDescent="0.25">
      <c r="A754" s="382">
        <v>20060004</v>
      </c>
      <c r="B754" s="382" t="s">
        <v>3870</v>
      </c>
      <c r="C754" s="382" t="s">
        <v>9393</v>
      </c>
      <c r="D754" s="382" t="s">
        <v>16243</v>
      </c>
      <c r="E754" s="382" t="s">
        <v>5268</v>
      </c>
      <c r="F754" s="385">
        <v>11.119999999999997</v>
      </c>
      <c r="G754" s="385">
        <v>423.1626</v>
      </c>
      <c r="H754" s="385">
        <v>0</v>
      </c>
      <c r="I754" s="385">
        <v>423</v>
      </c>
      <c r="J754"/>
      <c r="K754"/>
    </row>
    <row r="755" spans="1:11" ht="15" x14ac:dyDescent="0.25">
      <c r="A755" s="382">
        <v>20060004</v>
      </c>
      <c r="B755" s="382" t="s">
        <v>3871</v>
      </c>
      <c r="C755" s="382" t="s">
        <v>561</v>
      </c>
      <c r="D755" s="382" t="s">
        <v>16244</v>
      </c>
      <c r="E755" s="382" t="s">
        <v>5266</v>
      </c>
      <c r="F755" s="385">
        <v>27.820000000000004</v>
      </c>
      <c r="G755" s="385">
        <v>1440.8210000000001</v>
      </c>
      <c r="H755" s="385">
        <v>0</v>
      </c>
      <c r="I755" s="385">
        <v>1441</v>
      </c>
      <c r="J755"/>
      <c r="K755"/>
    </row>
    <row r="756" spans="1:11" ht="15" x14ac:dyDescent="0.25">
      <c r="A756" s="382">
        <v>20060004</v>
      </c>
      <c r="B756" s="382" t="s">
        <v>3872</v>
      </c>
      <c r="C756" s="382" t="s">
        <v>6462</v>
      </c>
      <c r="D756" s="382" t="s">
        <v>16245</v>
      </c>
      <c r="E756" s="382" t="s">
        <v>5266</v>
      </c>
      <c r="F756" s="385">
        <v>25.779999999999994</v>
      </c>
      <c r="G756" s="385">
        <v>828.56780000000015</v>
      </c>
      <c r="H756" s="385">
        <v>0</v>
      </c>
      <c r="I756" s="385">
        <v>829</v>
      </c>
      <c r="J756"/>
      <c r="K756"/>
    </row>
    <row r="757" spans="1:11" ht="15" x14ac:dyDescent="0.25">
      <c r="A757" s="382">
        <v>20060004</v>
      </c>
      <c r="B757" s="382" t="s">
        <v>10942</v>
      </c>
      <c r="C757" s="382" t="s">
        <v>16217</v>
      </c>
      <c r="D757" s="382" t="s">
        <v>16246</v>
      </c>
      <c r="E757" s="382" t="s">
        <v>5271</v>
      </c>
      <c r="F757" s="385">
        <v>19.899999999999999</v>
      </c>
      <c r="G757" s="385">
        <v>673.22720000000004</v>
      </c>
      <c r="H757" s="385">
        <v>0</v>
      </c>
      <c r="I757" s="385">
        <v>673</v>
      </c>
      <c r="J757"/>
      <c r="K757"/>
    </row>
    <row r="758" spans="1:11" ht="15" x14ac:dyDescent="0.25">
      <c r="A758" s="382">
        <v>20060004</v>
      </c>
      <c r="B758" s="382" t="s">
        <v>3652</v>
      </c>
      <c r="C758" s="382" t="s">
        <v>7723</v>
      </c>
      <c r="D758" s="382" t="s">
        <v>14086</v>
      </c>
      <c r="E758" s="382" t="s">
        <v>5807</v>
      </c>
      <c r="F758" s="385">
        <v>53.360000000000007</v>
      </c>
      <c r="G758" s="385">
        <v>2500.2336</v>
      </c>
      <c r="H758" s="385">
        <v>0</v>
      </c>
      <c r="I758" s="385">
        <v>2500</v>
      </c>
      <c r="J758"/>
      <c r="K758"/>
    </row>
    <row r="759" spans="1:11" ht="15" x14ac:dyDescent="0.25">
      <c r="A759" s="382">
        <v>20060004</v>
      </c>
      <c r="B759" s="382" t="s">
        <v>4391</v>
      </c>
      <c r="C759" s="382" t="s">
        <v>16218</v>
      </c>
      <c r="D759" s="382" t="s">
        <v>16247</v>
      </c>
      <c r="E759" s="382" t="s">
        <v>5266</v>
      </c>
      <c r="F759" s="385">
        <v>20.66</v>
      </c>
      <c r="G759" s="385">
        <v>731.51459999999997</v>
      </c>
      <c r="H759" s="385">
        <v>0</v>
      </c>
      <c r="I759" s="385">
        <v>732</v>
      </c>
      <c r="J759"/>
      <c r="K759"/>
    </row>
    <row r="760" spans="1:11" ht="15" x14ac:dyDescent="0.25">
      <c r="A760" s="382">
        <v>20060004</v>
      </c>
      <c r="B760" s="382" t="s">
        <v>4656</v>
      </c>
      <c r="C760" s="382" t="s">
        <v>16219</v>
      </c>
      <c r="D760" s="382" t="s">
        <v>16248</v>
      </c>
      <c r="E760" s="382" t="s">
        <v>6116</v>
      </c>
      <c r="F760" s="385">
        <v>4.84</v>
      </c>
      <c r="G760" s="385">
        <v>199.74680000000001</v>
      </c>
      <c r="H760" s="385">
        <v>0</v>
      </c>
      <c r="I760" s="385">
        <v>200</v>
      </c>
      <c r="J760"/>
      <c r="K760"/>
    </row>
    <row r="761" spans="1:11" ht="15" x14ac:dyDescent="0.25">
      <c r="A761" s="382" t="s">
        <v>16457</v>
      </c>
      <c r="B761" s="382"/>
      <c r="C761" s="382"/>
      <c r="D761" s="382"/>
      <c r="E761" s="382"/>
      <c r="F761" s="385">
        <v>1228.5</v>
      </c>
      <c r="G761" s="385">
        <v>51443.828799999996</v>
      </c>
      <c r="H761" s="385">
        <v>1804</v>
      </c>
      <c r="I761" s="385">
        <v>49641</v>
      </c>
      <c r="J761"/>
      <c r="K761"/>
    </row>
    <row r="762" spans="1:11" ht="15" x14ac:dyDescent="0.25">
      <c r="A762" s="382">
        <v>20060005</v>
      </c>
      <c r="B762" s="382" t="s">
        <v>17</v>
      </c>
      <c r="C762" s="382" t="s">
        <v>7001</v>
      </c>
      <c r="D762" s="382" t="s">
        <v>7028</v>
      </c>
      <c r="E762" s="382" t="s">
        <v>4452</v>
      </c>
      <c r="F762" s="385">
        <v>7.66</v>
      </c>
      <c r="G762" s="385">
        <v>279.81979999999999</v>
      </c>
      <c r="H762" s="385">
        <v>0</v>
      </c>
      <c r="I762" s="385">
        <v>280</v>
      </c>
      <c r="J762"/>
      <c r="K762"/>
    </row>
    <row r="763" spans="1:11" ht="15" x14ac:dyDescent="0.25">
      <c r="A763" s="382">
        <v>20060005</v>
      </c>
      <c r="B763" s="382" t="s">
        <v>0</v>
      </c>
      <c r="C763" s="382" t="s">
        <v>7133</v>
      </c>
      <c r="D763" s="382" t="s">
        <v>7170</v>
      </c>
      <c r="E763" s="382" t="s">
        <v>4452</v>
      </c>
      <c r="F763" s="385">
        <v>382.56999999999994</v>
      </c>
      <c r="G763" s="385">
        <v>17244.321800000002</v>
      </c>
      <c r="H763" s="385">
        <v>0</v>
      </c>
      <c r="I763" s="385">
        <v>17244</v>
      </c>
      <c r="J763"/>
      <c r="K763"/>
    </row>
    <row r="764" spans="1:11" ht="15" x14ac:dyDescent="0.25">
      <c r="A764" s="382">
        <v>20060005</v>
      </c>
      <c r="B764" s="382" t="s">
        <v>18</v>
      </c>
      <c r="C764" s="382" t="s">
        <v>810</v>
      </c>
      <c r="D764" s="382" t="s">
        <v>7172</v>
      </c>
      <c r="E764" s="382" t="s">
        <v>4452</v>
      </c>
      <c r="F764" s="385">
        <v>66.319999999999993</v>
      </c>
      <c r="G764" s="385">
        <v>2915.3032000000003</v>
      </c>
      <c r="H764" s="385">
        <v>0</v>
      </c>
      <c r="I764" s="385">
        <v>2915</v>
      </c>
      <c r="J764"/>
      <c r="K764"/>
    </row>
    <row r="765" spans="1:11" ht="15" x14ac:dyDescent="0.25">
      <c r="A765" s="382">
        <v>20060005</v>
      </c>
      <c r="B765" s="382" t="s">
        <v>41</v>
      </c>
      <c r="C765" s="382" t="s">
        <v>9109</v>
      </c>
      <c r="D765" s="382" t="s">
        <v>9147</v>
      </c>
      <c r="E765" s="382" t="s">
        <v>4452</v>
      </c>
      <c r="F765" s="385">
        <v>22.919999999999998</v>
      </c>
      <c r="G765" s="385">
        <v>862.17659999999989</v>
      </c>
      <c r="H765" s="385">
        <v>0</v>
      </c>
      <c r="I765" s="385">
        <v>862</v>
      </c>
      <c r="J765"/>
      <c r="K765"/>
    </row>
    <row r="766" spans="1:11" ht="15" x14ac:dyDescent="0.25">
      <c r="A766" s="382">
        <v>20060005</v>
      </c>
      <c r="B766" s="382" t="s">
        <v>36</v>
      </c>
      <c r="C766" s="382" t="s">
        <v>137</v>
      </c>
      <c r="D766" s="382" t="s">
        <v>7356</v>
      </c>
      <c r="E766" s="382" t="s">
        <v>4452</v>
      </c>
      <c r="F766" s="385">
        <v>27.500000000000004</v>
      </c>
      <c r="G766" s="385">
        <v>1829.9839999999997</v>
      </c>
      <c r="H766" s="385">
        <v>0</v>
      </c>
      <c r="I766" s="385">
        <v>1830</v>
      </c>
      <c r="J766"/>
      <c r="K766"/>
    </row>
    <row r="767" spans="1:11" ht="15" x14ac:dyDescent="0.25">
      <c r="A767" s="382">
        <v>20060005</v>
      </c>
      <c r="B767" s="382" t="s">
        <v>22</v>
      </c>
      <c r="C767" s="382" t="s">
        <v>7319</v>
      </c>
      <c r="D767" s="382" t="s">
        <v>7358</v>
      </c>
      <c r="E767" s="382" t="s">
        <v>6116</v>
      </c>
      <c r="F767" s="385">
        <v>14.46</v>
      </c>
      <c r="G767" s="385">
        <v>585.13319999999999</v>
      </c>
      <c r="H767" s="385">
        <v>0</v>
      </c>
      <c r="I767" s="385">
        <v>585</v>
      </c>
      <c r="J767"/>
      <c r="K767"/>
    </row>
    <row r="768" spans="1:11" ht="15" x14ac:dyDescent="0.25">
      <c r="A768" s="382">
        <v>20060005</v>
      </c>
      <c r="B768" s="382" t="s">
        <v>23</v>
      </c>
      <c r="C768" s="382" t="s">
        <v>7111</v>
      </c>
      <c r="D768" s="382" t="s">
        <v>7143</v>
      </c>
      <c r="E768" s="382" t="s">
        <v>4452</v>
      </c>
      <c r="F768" s="385">
        <v>29.58</v>
      </c>
      <c r="G768" s="385">
        <v>1486.5386000000001</v>
      </c>
      <c r="H768" s="385">
        <v>0</v>
      </c>
      <c r="I768" s="385">
        <v>1487</v>
      </c>
      <c r="J768"/>
      <c r="K768"/>
    </row>
    <row r="769" spans="1:11" ht="15" x14ac:dyDescent="0.25">
      <c r="A769" s="382">
        <v>20060005</v>
      </c>
      <c r="B769" s="382" t="s">
        <v>24</v>
      </c>
      <c r="C769" s="382" t="s">
        <v>8671</v>
      </c>
      <c r="D769" s="382" t="s">
        <v>7681</v>
      </c>
      <c r="E769" s="382" t="s">
        <v>4452</v>
      </c>
      <c r="F769" s="385">
        <v>39.979999999999997</v>
      </c>
      <c r="G769" s="385">
        <v>1469.9312</v>
      </c>
      <c r="H769" s="385">
        <v>0</v>
      </c>
      <c r="I769" s="385">
        <v>1470</v>
      </c>
      <c r="J769"/>
      <c r="K769"/>
    </row>
    <row r="770" spans="1:11" ht="15" x14ac:dyDescent="0.25">
      <c r="A770" s="382">
        <v>20060005</v>
      </c>
      <c r="B770" s="382" t="s">
        <v>25</v>
      </c>
      <c r="C770" s="382" t="s">
        <v>8674</v>
      </c>
      <c r="D770" s="382" t="s">
        <v>7682</v>
      </c>
      <c r="E770" s="382" t="s">
        <v>4452</v>
      </c>
      <c r="F770" s="385">
        <v>29.52</v>
      </c>
      <c r="G770" s="385">
        <v>1169.8933999999999</v>
      </c>
      <c r="H770" s="385">
        <v>0</v>
      </c>
      <c r="I770" s="385">
        <v>1170</v>
      </c>
      <c r="J770"/>
      <c r="K770"/>
    </row>
    <row r="771" spans="1:11" ht="15" x14ac:dyDescent="0.25">
      <c r="A771" s="382">
        <v>20060005</v>
      </c>
      <c r="B771" s="382" t="s">
        <v>4</v>
      </c>
      <c r="C771" s="382" t="s">
        <v>471</v>
      </c>
      <c r="D771" s="382" t="s">
        <v>10150</v>
      </c>
      <c r="E771" s="382" t="s">
        <v>4452</v>
      </c>
      <c r="F771" s="385">
        <v>19.48</v>
      </c>
      <c r="G771" s="385">
        <v>1441.3999999999999</v>
      </c>
      <c r="H771" s="385">
        <v>0</v>
      </c>
      <c r="I771" s="385">
        <v>1441</v>
      </c>
      <c r="J771"/>
      <c r="K771"/>
    </row>
    <row r="772" spans="1:11" ht="15" x14ac:dyDescent="0.25">
      <c r="A772" s="382">
        <v>20060005</v>
      </c>
      <c r="B772" s="382" t="s">
        <v>37</v>
      </c>
      <c r="C772" s="382" t="s">
        <v>10420</v>
      </c>
      <c r="D772" s="382" t="s">
        <v>10455</v>
      </c>
      <c r="E772" s="382" t="s">
        <v>6116</v>
      </c>
      <c r="F772" s="385">
        <v>10.14</v>
      </c>
      <c r="G772" s="385">
        <v>455.11099999999999</v>
      </c>
      <c r="H772" s="385">
        <v>0</v>
      </c>
      <c r="I772" s="385">
        <v>455</v>
      </c>
      <c r="J772"/>
      <c r="K772"/>
    </row>
    <row r="773" spans="1:11" ht="15" x14ac:dyDescent="0.25">
      <c r="A773" s="382">
        <v>20060005</v>
      </c>
      <c r="B773" s="382" t="s">
        <v>29</v>
      </c>
      <c r="C773" s="382" t="s">
        <v>166</v>
      </c>
      <c r="D773" s="382" t="s">
        <v>10457</v>
      </c>
      <c r="E773" s="382" t="s">
        <v>4452</v>
      </c>
      <c r="F773" s="385">
        <v>138.26</v>
      </c>
      <c r="G773" s="385">
        <v>7465.1320000000005</v>
      </c>
      <c r="H773" s="385">
        <v>0</v>
      </c>
      <c r="I773" s="385">
        <v>7465</v>
      </c>
      <c r="J773"/>
      <c r="K773"/>
    </row>
    <row r="774" spans="1:11" ht="15" x14ac:dyDescent="0.25">
      <c r="A774" s="382">
        <v>20060005</v>
      </c>
      <c r="B774" s="382" t="s">
        <v>30</v>
      </c>
      <c r="C774" s="382" t="s">
        <v>11479</v>
      </c>
      <c r="D774" s="382" t="s">
        <v>11526</v>
      </c>
      <c r="E774" s="382" t="s">
        <v>4452</v>
      </c>
      <c r="F774" s="385">
        <v>48.48</v>
      </c>
      <c r="G774" s="385">
        <v>1682.0344</v>
      </c>
      <c r="H774" s="385">
        <v>0</v>
      </c>
      <c r="I774" s="385">
        <v>1682</v>
      </c>
      <c r="J774"/>
      <c r="K774"/>
    </row>
    <row r="775" spans="1:11" ht="15" x14ac:dyDescent="0.25">
      <c r="A775" s="382">
        <v>20060005</v>
      </c>
      <c r="B775" s="382" t="s">
        <v>8</v>
      </c>
      <c r="C775" s="382" t="s">
        <v>6210</v>
      </c>
      <c r="D775" s="382" t="s">
        <v>11822</v>
      </c>
      <c r="E775" s="382" t="s">
        <v>5250</v>
      </c>
      <c r="F775" s="385">
        <v>14.14</v>
      </c>
      <c r="G775" s="385">
        <v>1070.7488000000001</v>
      </c>
      <c r="H775" s="385">
        <v>0</v>
      </c>
      <c r="I775" s="385">
        <v>1071</v>
      </c>
      <c r="J775"/>
      <c r="K775"/>
    </row>
    <row r="776" spans="1:11" ht="15" x14ac:dyDescent="0.25">
      <c r="A776" s="382">
        <v>20060005</v>
      </c>
      <c r="B776" s="382" t="s">
        <v>12</v>
      </c>
      <c r="C776" s="382" t="s">
        <v>16220</v>
      </c>
      <c r="D776" s="382" t="s">
        <v>16249</v>
      </c>
      <c r="E776" s="382" t="s">
        <v>4452</v>
      </c>
      <c r="F776" s="385">
        <v>32.04</v>
      </c>
      <c r="G776" s="385">
        <v>1233.2662</v>
      </c>
      <c r="H776" s="385">
        <v>0</v>
      </c>
      <c r="I776" s="385">
        <v>1233</v>
      </c>
      <c r="J776"/>
      <c r="K776"/>
    </row>
    <row r="777" spans="1:11" ht="15" x14ac:dyDescent="0.25">
      <c r="A777" s="382" t="s">
        <v>16458</v>
      </c>
      <c r="B777" s="382"/>
      <c r="C777" s="382"/>
      <c r="D777" s="382"/>
      <c r="E777" s="382"/>
      <c r="F777" s="385">
        <v>883.05</v>
      </c>
      <c r="G777" s="385">
        <v>41190.794200000004</v>
      </c>
      <c r="H777" s="385">
        <v>0</v>
      </c>
      <c r="I777" s="385">
        <v>41190</v>
      </c>
      <c r="J777"/>
      <c r="K777"/>
    </row>
    <row r="778" spans="1:11" ht="15" x14ac:dyDescent="0.25">
      <c r="A778" s="382">
        <v>20060007</v>
      </c>
      <c r="B778" s="382" t="s">
        <v>24</v>
      </c>
      <c r="C778" s="382" t="s">
        <v>1079</v>
      </c>
      <c r="D778" s="382" t="s">
        <v>7943</v>
      </c>
      <c r="E778" s="382" t="s">
        <v>5807</v>
      </c>
      <c r="F778" s="385">
        <v>43.05</v>
      </c>
      <c r="G778" s="385">
        <v>1833.5196000000001</v>
      </c>
      <c r="H778" s="385">
        <v>240</v>
      </c>
      <c r="I778" s="385">
        <v>1594</v>
      </c>
      <c r="J778"/>
      <c r="K778"/>
    </row>
    <row r="779" spans="1:11" ht="15" x14ac:dyDescent="0.25">
      <c r="A779" s="382">
        <v>20060007</v>
      </c>
      <c r="B779" s="382" t="s">
        <v>422</v>
      </c>
      <c r="C779" s="382" t="s">
        <v>13156</v>
      </c>
      <c r="D779" s="382" t="s">
        <v>13190</v>
      </c>
      <c r="E779" s="382" t="s">
        <v>5807</v>
      </c>
      <c r="F779" s="385">
        <v>25.73</v>
      </c>
      <c r="G779" s="385">
        <v>1314.4405999999999</v>
      </c>
      <c r="H779" s="385">
        <v>241</v>
      </c>
      <c r="I779" s="385">
        <v>1073</v>
      </c>
      <c r="J779"/>
      <c r="K779"/>
    </row>
    <row r="780" spans="1:11" ht="15" x14ac:dyDescent="0.25">
      <c r="A780" s="382">
        <v>20060007</v>
      </c>
      <c r="B780" s="382" t="s">
        <v>10</v>
      </c>
      <c r="C780" s="382" t="s">
        <v>14445</v>
      </c>
      <c r="D780" s="382" t="s">
        <v>14462</v>
      </c>
      <c r="E780" s="382" t="s">
        <v>5807</v>
      </c>
      <c r="F780" s="385">
        <v>14.490000000000002</v>
      </c>
      <c r="G780" s="385">
        <v>639.97960000000012</v>
      </c>
      <c r="H780" s="385">
        <v>0</v>
      </c>
      <c r="I780" s="385">
        <v>640</v>
      </c>
      <c r="J780"/>
      <c r="K780"/>
    </row>
    <row r="781" spans="1:11" ht="15" x14ac:dyDescent="0.25">
      <c r="A781" s="382" t="s">
        <v>16459</v>
      </c>
      <c r="B781" s="382"/>
      <c r="C781" s="382"/>
      <c r="D781" s="382"/>
      <c r="E781" s="382"/>
      <c r="F781" s="385">
        <v>83.27000000000001</v>
      </c>
      <c r="G781" s="385">
        <v>3787.9398000000001</v>
      </c>
      <c r="H781" s="385">
        <v>481</v>
      </c>
      <c r="I781" s="385">
        <v>3307</v>
      </c>
      <c r="J781"/>
      <c r="K781"/>
    </row>
    <row r="782" spans="1:11" ht="15" x14ac:dyDescent="0.25">
      <c r="A782" s="382">
        <v>20070001</v>
      </c>
      <c r="B782" s="382" t="s">
        <v>17</v>
      </c>
      <c r="C782" s="382" t="s">
        <v>5456</v>
      </c>
      <c r="D782" s="382" t="s">
        <v>5540</v>
      </c>
      <c r="E782" s="382" t="s">
        <v>2021</v>
      </c>
      <c r="F782" s="385">
        <v>200.54</v>
      </c>
      <c r="G782" s="385">
        <v>7693.0924000000005</v>
      </c>
      <c r="H782" s="385">
        <v>0</v>
      </c>
      <c r="I782" s="385">
        <v>7681</v>
      </c>
      <c r="J782"/>
      <c r="K782"/>
    </row>
    <row r="783" spans="1:11" ht="15" x14ac:dyDescent="0.25">
      <c r="A783" s="382">
        <v>20070001</v>
      </c>
      <c r="B783" s="382" t="s">
        <v>18</v>
      </c>
      <c r="C783" s="382" t="s">
        <v>5718</v>
      </c>
      <c r="D783" s="382" t="s">
        <v>5784</v>
      </c>
      <c r="E783" s="382" t="s">
        <v>2021</v>
      </c>
      <c r="F783" s="385">
        <v>17.060000000000002</v>
      </c>
      <c r="G783" s="385">
        <v>870.88679999999999</v>
      </c>
      <c r="H783" s="385">
        <v>0</v>
      </c>
      <c r="I783" s="385">
        <v>871</v>
      </c>
      <c r="J783"/>
      <c r="K783"/>
    </row>
    <row r="784" spans="1:11" ht="15" x14ac:dyDescent="0.25">
      <c r="A784" s="382">
        <v>20070001</v>
      </c>
      <c r="B784" s="382" t="s">
        <v>36</v>
      </c>
      <c r="C784" s="382" t="s">
        <v>739</v>
      </c>
      <c r="D784" s="382" t="s">
        <v>5786</v>
      </c>
      <c r="E784" s="382" t="s">
        <v>1048</v>
      </c>
      <c r="F784" s="385">
        <v>7.7</v>
      </c>
      <c r="G784" s="385">
        <v>326.07560000000001</v>
      </c>
      <c r="H784" s="385">
        <v>0</v>
      </c>
      <c r="I784" s="385">
        <v>326</v>
      </c>
      <c r="J784"/>
      <c r="K784"/>
    </row>
    <row r="785" spans="1:11" ht="15" x14ac:dyDescent="0.25">
      <c r="A785" s="382">
        <v>20070001</v>
      </c>
      <c r="B785" s="382" t="s">
        <v>27</v>
      </c>
      <c r="C785" s="382" t="s">
        <v>6083</v>
      </c>
      <c r="D785" s="382" t="s">
        <v>6110</v>
      </c>
      <c r="E785" s="382" t="s">
        <v>1048</v>
      </c>
      <c r="F785" s="385">
        <v>19.84</v>
      </c>
      <c r="G785" s="385">
        <v>768.63220000000001</v>
      </c>
      <c r="H785" s="385">
        <v>0</v>
      </c>
      <c r="I785" s="385">
        <v>769</v>
      </c>
      <c r="J785"/>
      <c r="K785"/>
    </row>
    <row r="786" spans="1:11" ht="15" x14ac:dyDescent="0.25">
      <c r="A786" s="382">
        <v>20070001</v>
      </c>
      <c r="B786" s="382" t="s">
        <v>2</v>
      </c>
      <c r="C786" s="382" t="s">
        <v>6084</v>
      </c>
      <c r="D786" s="382" t="s">
        <v>6111</v>
      </c>
      <c r="E786" s="382" t="s">
        <v>2021</v>
      </c>
      <c r="F786" s="385">
        <v>25.16</v>
      </c>
      <c r="G786" s="385">
        <v>1099.2363999999998</v>
      </c>
      <c r="H786" s="385">
        <v>0</v>
      </c>
      <c r="I786" s="385">
        <v>1099</v>
      </c>
      <c r="J786"/>
      <c r="K786"/>
    </row>
    <row r="787" spans="1:11" ht="15" x14ac:dyDescent="0.25">
      <c r="A787" s="382">
        <v>20070001</v>
      </c>
      <c r="B787" s="382" t="s">
        <v>4</v>
      </c>
      <c r="C787" s="382" t="s">
        <v>6225</v>
      </c>
      <c r="D787" s="382" t="s">
        <v>5154</v>
      </c>
      <c r="E787" s="382" t="s">
        <v>5155</v>
      </c>
      <c r="F787" s="385">
        <v>273.92</v>
      </c>
      <c r="G787" s="385">
        <v>12878.9696</v>
      </c>
      <c r="H787" s="385">
        <v>0</v>
      </c>
      <c r="I787" s="385">
        <v>12879</v>
      </c>
      <c r="J787"/>
      <c r="K787"/>
    </row>
    <row r="788" spans="1:11" ht="15" x14ac:dyDescent="0.25">
      <c r="A788" s="382">
        <v>20070001</v>
      </c>
      <c r="B788" s="382" t="s">
        <v>39</v>
      </c>
      <c r="C788" s="382" t="s">
        <v>6896</v>
      </c>
      <c r="D788" s="382" t="s">
        <v>6925</v>
      </c>
      <c r="E788" s="382" t="s">
        <v>1048</v>
      </c>
      <c r="F788" s="385">
        <v>12.479999999999999</v>
      </c>
      <c r="G788" s="385">
        <v>524.45060000000001</v>
      </c>
      <c r="H788" s="385">
        <v>0</v>
      </c>
      <c r="I788" s="385">
        <v>524</v>
      </c>
      <c r="J788"/>
      <c r="K788"/>
    </row>
    <row r="789" spans="1:11" ht="15" x14ac:dyDescent="0.25">
      <c r="A789" s="382">
        <v>20070001</v>
      </c>
      <c r="B789" s="382" t="s">
        <v>31</v>
      </c>
      <c r="C789" s="382" t="s">
        <v>8215</v>
      </c>
      <c r="D789" s="382" t="s">
        <v>8246</v>
      </c>
      <c r="E789" s="382" t="s">
        <v>1048</v>
      </c>
      <c r="F789" s="385">
        <v>9.16</v>
      </c>
      <c r="G789" s="385">
        <v>368.86180000000002</v>
      </c>
      <c r="H789" s="385">
        <v>0</v>
      </c>
      <c r="I789" s="385">
        <v>369</v>
      </c>
      <c r="J789"/>
      <c r="K789"/>
    </row>
    <row r="790" spans="1:11" ht="15" x14ac:dyDescent="0.25">
      <c r="A790" s="382" t="s">
        <v>16460</v>
      </c>
      <c r="B790" s="382"/>
      <c r="C790" s="382"/>
      <c r="D790" s="382"/>
      <c r="E790" s="382"/>
      <c r="F790" s="385">
        <v>565.86</v>
      </c>
      <c r="G790" s="385">
        <v>24530.205399999999</v>
      </c>
      <c r="H790" s="385">
        <v>0</v>
      </c>
      <c r="I790" s="385">
        <v>24518</v>
      </c>
      <c r="J790"/>
      <c r="K790"/>
    </row>
    <row r="791" spans="1:11" ht="15" x14ac:dyDescent="0.25">
      <c r="A791" s="382">
        <v>20070002</v>
      </c>
      <c r="B791" s="382" t="s">
        <v>17</v>
      </c>
      <c r="C791" s="382" t="s">
        <v>5216</v>
      </c>
      <c r="D791" s="382" t="s">
        <v>5546</v>
      </c>
      <c r="E791" s="382" t="s">
        <v>1048</v>
      </c>
      <c r="F791" s="385">
        <v>118.17000000000002</v>
      </c>
      <c r="G791" s="385">
        <v>5294.7177999999994</v>
      </c>
      <c r="H791" s="385">
        <v>1738.3000000000029</v>
      </c>
      <c r="I791" s="385">
        <v>3556</v>
      </c>
      <c r="J791"/>
      <c r="K791"/>
    </row>
    <row r="792" spans="1:11" ht="15" x14ac:dyDescent="0.25">
      <c r="A792" s="382">
        <v>20070002</v>
      </c>
      <c r="B792" s="382" t="s">
        <v>20</v>
      </c>
      <c r="C792" s="382" t="s">
        <v>8045</v>
      </c>
      <c r="D792" s="382" t="s">
        <v>8091</v>
      </c>
      <c r="E792" s="382" t="s">
        <v>1048</v>
      </c>
      <c r="F792" s="385">
        <v>15.78</v>
      </c>
      <c r="G792" s="385">
        <v>606.76440000000002</v>
      </c>
      <c r="H792" s="385">
        <v>0</v>
      </c>
      <c r="I792" s="385">
        <v>607</v>
      </c>
      <c r="J792"/>
      <c r="K792"/>
    </row>
    <row r="793" spans="1:11" ht="15" x14ac:dyDescent="0.25">
      <c r="A793" s="382">
        <v>20070002</v>
      </c>
      <c r="B793" s="382" t="s">
        <v>41</v>
      </c>
      <c r="C793" s="382" t="s">
        <v>8046</v>
      </c>
      <c r="D793" s="382" t="s">
        <v>8092</v>
      </c>
      <c r="E793" s="382" t="s">
        <v>1048</v>
      </c>
      <c r="F793" s="385">
        <v>28.88</v>
      </c>
      <c r="G793" s="385">
        <v>1065.9179999999999</v>
      </c>
      <c r="H793" s="385">
        <v>0</v>
      </c>
      <c r="I793" s="385">
        <v>1066</v>
      </c>
      <c r="J793"/>
      <c r="K793"/>
    </row>
    <row r="794" spans="1:11" ht="15" x14ac:dyDescent="0.25">
      <c r="A794" s="382">
        <v>20070002</v>
      </c>
      <c r="B794" s="382" t="s">
        <v>21</v>
      </c>
      <c r="C794" s="382" t="s">
        <v>8048</v>
      </c>
      <c r="D794" s="382" t="s">
        <v>8093</v>
      </c>
      <c r="E794" s="382" t="s">
        <v>1048</v>
      </c>
      <c r="F794" s="385">
        <v>6.62</v>
      </c>
      <c r="G794" s="385">
        <v>273.0043</v>
      </c>
      <c r="H794" s="385">
        <v>0</v>
      </c>
      <c r="I794" s="385">
        <v>273</v>
      </c>
      <c r="J794"/>
      <c r="K794"/>
    </row>
    <row r="795" spans="1:11" ht="15" x14ac:dyDescent="0.25">
      <c r="A795" s="382">
        <v>20070002</v>
      </c>
      <c r="B795" s="382" t="s">
        <v>40</v>
      </c>
      <c r="C795" s="382" t="s">
        <v>8050</v>
      </c>
      <c r="D795" s="382" t="s">
        <v>8095</v>
      </c>
      <c r="E795" s="382" t="s">
        <v>2021</v>
      </c>
      <c r="F795" s="385">
        <v>11.379999999999999</v>
      </c>
      <c r="G795" s="385">
        <v>438.87839999999994</v>
      </c>
      <c r="H795" s="385">
        <v>0</v>
      </c>
      <c r="I795" s="385">
        <v>439</v>
      </c>
      <c r="J795"/>
      <c r="K795"/>
    </row>
    <row r="796" spans="1:11" ht="15" x14ac:dyDescent="0.25">
      <c r="A796" s="382">
        <v>20070002</v>
      </c>
      <c r="B796" s="382" t="s">
        <v>23</v>
      </c>
      <c r="C796" s="382" t="s">
        <v>635</v>
      </c>
      <c r="D796" s="382" t="s">
        <v>8251</v>
      </c>
      <c r="E796" s="382" t="s">
        <v>1048</v>
      </c>
      <c r="F796" s="385">
        <v>12.07</v>
      </c>
      <c r="G796" s="385">
        <v>551.07680000000005</v>
      </c>
      <c r="H796" s="385">
        <v>0</v>
      </c>
      <c r="I796" s="385">
        <v>551</v>
      </c>
      <c r="J796"/>
      <c r="K796"/>
    </row>
    <row r="797" spans="1:11" ht="15" x14ac:dyDescent="0.25">
      <c r="A797" s="382">
        <v>20070002</v>
      </c>
      <c r="B797" s="382" t="s">
        <v>26</v>
      </c>
      <c r="C797" s="382" t="s">
        <v>434</v>
      </c>
      <c r="D797" s="382" t="s">
        <v>8252</v>
      </c>
      <c r="E797" s="382" t="s">
        <v>1048</v>
      </c>
      <c r="F797" s="385">
        <v>263.56</v>
      </c>
      <c r="G797" s="385">
        <v>13138.021099999998</v>
      </c>
      <c r="H797" s="385">
        <v>0</v>
      </c>
      <c r="I797" s="385">
        <v>13138</v>
      </c>
      <c r="J797"/>
      <c r="K797"/>
    </row>
    <row r="798" spans="1:11" ht="15" x14ac:dyDescent="0.25">
      <c r="A798" s="382">
        <v>20070002</v>
      </c>
      <c r="B798" s="382" t="s">
        <v>2</v>
      </c>
      <c r="C798" s="382" t="s">
        <v>8384</v>
      </c>
      <c r="D798" s="382" t="s">
        <v>8416</v>
      </c>
      <c r="E798" s="382" t="s">
        <v>1048</v>
      </c>
      <c r="F798" s="385">
        <v>35.89</v>
      </c>
      <c r="G798" s="385">
        <v>1587.4275999999998</v>
      </c>
      <c r="H798" s="385">
        <v>0</v>
      </c>
      <c r="I798" s="385">
        <v>1587</v>
      </c>
      <c r="J798"/>
      <c r="K798"/>
    </row>
    <row r="799" spans="1:11" ht="15" x14ac:dyDescent="0.25">
      <c r="A799" s="382">
        <v>20070002</v>
      </c>
      <c r="B799" s="382" t="s">
        <v>3</v>
      </c>
      <c r="C799" s="382" t="s">
        <v>8385</v>
      </c>
      <c r="D799" s="382" t="s">
        <v>8417</v>
      </c>
      <c r="E799" s="382" t="s">
        <v>1048</v>
      </c>
      <c r="F799" s="385">
        <v>127.39</v>
      </c>
      <c r="G799" s="385">
        <v>7338.6225999999997</v>
      </c>
      <c r="H799" s="385">
        <v>0</v>
      </c>
      <c r="I799" s="385">
        <v>7339</v>
      </c>
      <c r="J799"/>
      <c r="K799"/>
    </row>
    <row r="800" spans="1:11" ht="15" x14ac:dyDescent="0.25">
      <c r="A800" s="382">
        <v>20070002</v>
      </c>
      <c r="B800" s="382" t="s">
        <v>28</v>
      </c>
      <c r="C800" s="382" t="s">
        <v>1055</v>
      </c>
      <c r="D800" s="382" t="s">
        <v>8851</v>
      </c>
      <c r="E800" s="382" t="s">
        <v>1048</v>
      </c>
      <c r="F800" s="385">
        <v>70.570000000000007</v>
      </c>
      <c r="G800" s="385">
        <v>2802.0826000000002</v>
      </c>
      <c r="H800" s="385">
        <v>0</v>
      </c>
      <c r="I800" s="385">
        <v>2802</v>
      </c>
      <c r="J800"/>
      <c r="K800"/>
    </row>
    <row r="801" spans="1:11" ht="15" x14ac:dyDescent="0.25">
      <c r="A801" s="382">
        <v>20070002</v>
      </c>
      <c r="B801" s="382" t="s">
        <v>39</v>
      </c>
      <c r="C801" s="382" t="s">
        <v>10246</v>
      </c>
      <c r="D801" s="382" t="s">
        <v>13922</v>
      </c>
      <c r="E801" s="382" t="s">
        <v>1048</v>
      </c>
      <c r="F801" s="385">
        <v>29.83</v>
      </c>
      <c r="G801" s="385">
        <v>1164.9564</v>
      </c>
      <c r="H801" s="385">
        <v>0</v>
      </c>
      <c r="I801" s="385">
        <v>1165</v>
      </c>
      <c r="J801"/>
      <c r="K801"/>
    </row>
    <row r="802" spans="1:11" ht="15" x14ac:dyDescent="0.25">
      <c r="A802" s="382">
        <v>20070002</v>
      </c>
      <c r="B802" s="382" t="s">
        <v>6</v>
      </c>
      <c r="C802" s="382" t="s">
        <v>11496</v>
      </c>
      <c r="D802" s="382" t="s">
        <v>14833</v>
      </c>
      <c r="E802" s="382" t="s">
        <v>1048</v>
      </c>
      <c r="F802" s="385">
        <v>107.78999999999999</v>
      </c>
      <c r="G802" s="385">
        <v>4374.6658000000007</v>
      </c>
      <c r="H802" s="385">
        <v>0</v>
      </c>
      <c r="I802" s="385">
        <v>4375</v>
      </c>
      <c r="J802"/>
      <c r="K802"/>
    </row>
    <row r="803" spans="1:11" ht="15" x14ac:dyDescent="0.25">
      <c r="A803" s="382" t="s">
        <v>16461</v>
      </c>
      <c r="B803" s="382"/>
      <c r="C803" s="382"/>
      <c r="D803" s="382"/>
      <c r="E803" s="382"/>
      <c r="F803" s="385">
        <v>827.93000000000006</v>
      </c>
      <c r="G803" s="385">
        <v>38636.135800000004</v>
      </c>
      <c r="H803" s="385">
        <v>1738.3000000000029</v>
      </c>
      <c r="I803" s="385">
        <v>36898</v>
      </c>
      <c r="J803"/>
      <c r="K803"/>
    </row>
    <row r="804" spans="1:11" ht="15" x14ac:dyDescent="0.25">
      <c r="A804" s="382">
        <v>20070003</v>
      </c>
      <c r="B804" s="382" t="s">
        <v>17</v>
      </c>
      <c r="C804" s="382" t="s">
        <v>5457</v>
      </c>
      <c r="D804" s="382" t="s">
        <v>5541</v>
      </c>
      <c r="E804" s="382" t="s">
        <v>2021</v>
      </c>
      <c r="F804" s="385">
        <v>161</v>
      </c>
      <c r="G804" s="385">
        <v>7278.4379999999983</v>
      </c>
      <c r="H804" s="385">
        <v>0</v>
      </c>
      <c r="I804" s="385">
        <v>7278</v>
      </c>
      <c r="J804"/>
      <c r="K804"/>
    </row>
    <row r="805" spans="1:11" ht="15" x14ac:dyDescent="0.25">
      <c r="A805" s="382">
        <v>20070003</v>
      </c>
      <c r="B805" s="382" t="s">
        <v>36</v>
      </c>
      <c r="C805" s="382" t="s">
        <v>6102</v>
      </c>
      <c r="D805" s="382" t="s">
        <v>6136</v>
      </c>
      <c r="E805" s="382" t="s">
        <v>2021</v>
      </c>
      <c r="F805" s="385">
        <v>10.27</v>
      </c>
      <c r="G805" s="385">
        <v>451.88059999999996</v>
      </c>
      <c r="H805" s="385">
        <v>0</v>
      </c>
      <c r="I805" s="385">
        <v>452</v>
      </c>
      <c r="J805"/>
      <c r="K805"/>
    </row>
    <row r="806" spans="1:11" ht="15" x14ac:dyDescent="0.25">
      <c r="A806" s="382">
        <v>20070003</v>
      </c>
      <c r="B806" s="382" t="s">
        <v>24</v>
      </c>
      <c r="C806" s="382" t="s">
        <v>7133</v>
      </c>
      <c r="D806" s="382" t="s">
        <v>11535</v>
      </c>
      <c r="E806" s="382" t="s">
        <v>2021</v>
      </c>
      <c r="F806" s="385">
        <v>22.51</v>
      </c>
      <c r="G806" s="385">
        <v>1236.6695999999999</v>
      </c>
      <c r="H806" s="385">
        <v>0</v>
      </c>
      <c r="I806" s="385">
        <v>1237</v>
      </c>
      <c r="J806"/>
      <c r="K806"/>
    </row>
    <row r="807" spans="1:11" ht="15" x14ac:dyDescent="0.25">
      <c r="A807" s="382">
        <v>20070003</v>
      </c>
      <c r="B807" s="382" t="s">
        <v>26</v>
      </c>
      <c r="C807" s="382" t="s">
        <v>8682</v>
      </c>
      <c r="D807" s="382" t="s">
        <v>7685</v>
      </c>
      <c r="E807" s="382" t="s">
        <v>1048</v>
      </c>
      <c r="F807" s="385">
        <v>19.079999999999998</v>
      </c>
      <c r="G807" s="385">
        <v>746.57299999999998</v>
      </c>
      <c r="H807" s="385">
        <v>0</v>
      </c>
      <c r="I807" s="385">
        <v>747</v>
      </c>
      <c r="J807"/>
      <c r="K807"/>
    </row>
    <row r="808" spans="1:11" ht="15" x14ac:dyDescent="0.25">
      <c r="A808" s="382">
        <v>20070003</v>
      </c>
      <c r="B808" s="382" t="s">
        <v>2</v>
      </c>
      <c r="C808" s="382" t="s">
        <v>7745</v>
      </c>
      <c r="D808" s="382" t="s">
        <v>7787</v>
      </c>
      <c r="E808" s="382" t="s">
        <v>2021</v>
      </c>
      <c r="F808" s="385">
        <v>42.18</v>
      </c>
      <c r="G808" s="385">
        <v>1409.559</v>
      </c>
      <c r="H808" s="385">
        <v>0</v>
      </c>
      <c r="I808" s="385">
        <v>1410</v>
      </c>
      <c r="J808"/>
      <c r="K808"/>
    </row>
    <row r="809" spans="1:11" ht="15" x14ac:dyDescent="0.25">
      <c r="A809" s="382">
        <v>20070003</v>
      </c>
      <c r="B809" s="382" t="s">
        <v>4</v>
      </c>
      <c r="C809" s="382" t="s">
        <v>739</v>
      </c>
      <c r="D809" s="382" t="s">
        <v>7937</v>
      </c>
      <c r="E809" s="382" t="s">
        <v>1048</v>
      </c>
      <c r="F809" s="385">
        <v>16.559999999999995</v>
      </c>
      <c r="G809" s="385">
        <v>594.10890000000006</v>
      </c>
      <c r="H809" s="385">
        <v>0</v>
      </c>
      <c r="I809" s="385">
        <v>594</v>
      </c>
      <c r="J809"/>
      <c r="K809"/>
    </row>
    <row r="810" spans="1:11" ht="15" x14ac:dyDescent="0.25">
      <c r="A810" s="382">
        <v>20070003</v>
      </c>
      <c r="B810" s="382" t="s">
        <v>28</v>
      </c>
      <c r="C810" s="382" t="s">
        <v>8216</v>
      </c>
      <c r="D810" s="382" t="s">
        <v>8247</v>
      </c>
      <c r="E810" s="382" t="s">
        <v>2021</v>
      </c>
      <c r="F810" s="385">
        <v>20.59</v>
      </c>
      <c r="G810" s="385">
        <v>903.31979999999999</v>
      </c>
      <c r="H810" s="385">
        <v>0</v>
      </c>
      <c r="I810" s="385">
        <v>903</v>
      </c>
      <c r="J810"/>
      <c r="K810"/>
    </row>
    <row r="811" spans="1:11" ht="15" x14ac:dyDescent="0.25">
      <c r="A811" s="382">
        <v>20070003</v>
      </c>
      <c r="B811" s="382" t="s">
        <v>37</v>
      </c>
      <c r="C811" s="382" t="s">
        <v>7426</v>
      </c>
      <c r="D811" s="382" t="s">
        <v>8411</v>
      </c>
      <c r="E811" s="382" t="s">
        <v>4690</v>
      </c>
      <c r="F811" s="385">
        <v>36.33</v>
      </c>
      <c r="G811" s="385">
        <v>1278.4325999999999</v>
      </c>
      <c r="H811" s="385">
        <v>0</v>
      </c>
      <c r="I811" s="385">
        <v>1278</v>
      </c>
      <c r="J811"/>
      <c r="K811"/>
    </row>
    <row r="812" spans="1:11" ht="15" x14ac:dyDescent="0.25">
      <c r="A812" s="382">
        <v>20070003</v>
      </c>
      <c r="B812" s="382" t="s">
        <v>29</v>
      </c>
      <c r="C812" s="382" t="s">
        <v>8382</v>
      </c>
      <c r="D812" s="382" t="s">
        <v>8413</v>
      </c>
      <c r="E812" s="382" t="s">
        <v>1048</v>
      </c>
      <c r="F812" s="385">
        <v>13.370000000000001</v>
      </c>
      <c r="G812" s="385">
        <v>547.03289999999993</v>
      </c>
      <c r="H812" s="385">
        <v>0</v>
      </c>
      <c r="I812" s="385">
        <v>547</v>
      </c>
      <c r="J812"/>
      <c r="K812"/>
    </row>
    <row r="813" spans="1:11" ht="15" x14ac:dyDescent="0.25">
      <c r="A813" s="382">
        <v>20070003</v>
      </c>
      <c r="B813" s="382" t="s">
        <v>5</v>
      </c>
      <c r="C813" s="382" t="s">
        <v>9317</v>
      </c>
      <c r="D813" s="382" t="s">
        <v>9752</v>
      </c>
      <c r="E813" s="382" t="s">
        <v>1048</v>
      </c>
      <c r="F813" s="385">
        <v>15.260000000000002</v>
      </c>
      <c r="G813" s="385">
        <v>548.14940000000001</v>
      </c>
      <c r="H813" s="385">
        <v>0</v>
      </c>
      <c r="I813" s="385">
        <v>548</v>
      </c>
      <c r="J813"/>
      <c r="K813"/>
    </row>
    <row r="814" spans="1:11" ht="15" x14ac:dyDescent="0.25">
      <c r="A814" s="382">
        <v>20070003</v>
      </c>
      <c r="B814" s="382" t="s">
        <v>6</v>
      </c>
      <c r="C814" s="382" t="s">
        <v>434</v>
      </c>
      <c r="D814" s="382" t="s">
        <v>9912</v>
      </c>
      <c r="E814" s="382" t="s">
        <v>728</v>
      </c>
      <c r="F814" s="385">
        <v>30.38</v>
      </c>
      <c r="G814" s="385">
        <v>1010.5816000000001</v>
      </c>
      <c r="H814" s="385">
        <v>0</v>
      </c>
      <c r="I814" s="385">
        <v>1011</v>
      </c>
      <c r="J814"/>
      <c r="K814"/>
    </row>
    <row r="815" spans="1:11" ht="15" x14ac:dyDescent="0.25">
      <c r="A815" s="382">
        <v>20070003</v>
      </c>
      <c r="B815" s="382" t="s">
        <v>7</v>
      </c>
      <c r="C815" s="382" t="s">
        <v>10179</v>
      </c>
      <c r="D815" s="382" t="s">
        <v>10387</v>
      </c>
      <c r="E815" s="382" t="s">
        <v>1048</v>
      </c>
      <c r="F815" s="385">
        <v>19.740000000000002</v>
      </c>
      <c r="G815" s="385">
        <v>915.04780000000005</v>
      </c>
      <c r="H815" s="385">
        <v>0</v>
      </c>
      <c r="I815" s="385">
        <v>915</v>
      </c>
      <c r="J815"/>
      <c r="K815"/>
    </row>
    <row r="816" spans="1:11" ht="15" x14ac:dyDescent="0.25">
      <c r="A816" s="382">
        <v>20070003</v>
      </c>
      <c r="B816" s="382" t="s">
        <v>32</v>
      </c>
      <c r="C816" s="382" t="s">
        <v>6328</v>
      </c>
      <c r="D816" s="382" t="s">
        <v>10461</v>
      </c>
      <c r="E816" s="382" t="s">
        <v>1048</v>
      </c>
      <c r="F816" s="385">
        <v>38.85</v>
      </c>
      <c r="G816" s="385">
        <v>1721.3927000000001</v>
      </c>
      <c r="H816" s="385">
        <v>0</v>
      </c>
      <c r="I816" s="385">
        <v>1721</v>
      </c>
      <c r="J816"/>
      <c r="K816"/>
    </row>
    <row r="817" spans="1:11" ht="15" x14ac:dyDescent="0.25">
      <c r="A817" s="382">
        <v>20070003</v>
      </c>
      <c r="B817" s="382" t="s">
        <v>33</v>
      </c>
      <c r="C817" s="382" t="s">
        <v>9714</v>
      </c>
      <c r="D817" s="382" t="s">
        <v>10586</v>
      </c>
      <c r="E817" s="382" t="s">
        <v>1048</v>
      </c>
      <c r="F817" s="385">
        <v>12.709999999999999</v>
      </c>
      <c r="G817" s="385">
        <v>479.7645</v>
      </c>
      <c r="H817" s="385">
        <v>0</v>
      </c>
      <c r="I817" s="385">
        <v>480</v>
      </c>
      <c r="J817"/>
      <c r="K817"/>
    </row>
    <row r="818" spans="1:11" ht="15" x14ac:dyDescent="0.25">
      <c r="A818" s="382">
        <v>20070003</v>
      </c>
      <c r="B818" s="382" t="s">
        <v>11</v>
      </c>
      <c r="C818" s="382" t="s">
        <v>10824</v>
      </c>
      <c r="D818" s="382" t="s">
        <v>10856</v>
      </c>
      <c r="E818" s="382" t="s">
        <v>1048</v>
      </c>
      <c r="F818" s="385">
        <v>6.77</v>
      </c>
      <c r="G818" s="385">
        <v>505.37800000000004</v>
      </c>
      <c r="H818" s="385">
        <v>0</v>
      </c>
      <c r="I818" s="385">
        <v>505</v>
      </c>
      <c r="J818"/>
      <c r="K818"/>
    </row>
    <row r="819" spans="1:11" ht="15" x14ac:dyDescent="0.25">
      <c r="A819" s="382">
        <v>20070003</v>
      </c>
      <c r="B819" s="382" t="s">
        <v>35</v>
      </c>
      <c r="C819" s="382" t="s">
        <v>11120</v>
      </c>
      <c r="D819" s="382" t="s">
        <v>11149</v>
      </c>
      <c r="E819" s="382" t="s">
        <v>2021</v>
      </c>
      <c r="F819" s="385">
        <v>21.39</v>
      </c>
      <c r="G819" s="385">
        <v>825.82550000000003</v>
      </c>
      <c r="H819" s="385">
        <v>0</v>
      </c>
      <c r="I819" s="385">
        <v>826</v>
      </c>
      <c r="J819"/>
      <c r="K819"/>
    </row>
    <row r="820" spans="1:11" ht="15" x14ac:dyDescent="0.25">
      <c r="A820" s="382">
        <v>20070003</v>
      </c>
      <c r="B820" s="382" t="s">
        <v>1650</v>
      </c>
      <c r="C820" s="382" t="s">
        <v>11484</v>
      </c>
      <c r="D820" s="382" t="s">
        <v>11536</v>
      </c>
      <c r="E820" s="382" t="s">
        <v>1048</v>
      </c>
      <c r="F820" s="385">
        <v>9.7900000000000009</v>
      </c>
      <c r="G820" s="385">
        <v>429.11470000000008</v>
      </c>
      <c r="H820" s="385">
        <v>0</v>
      </c>
      <c r="I820" s="385">
        <v>429</v>
      </c>
      <c r="J820"/>
      <c r="K820"/>
    </row>
    <row r="821" spans="1:11" ht="15" x14ac:dyDescent="0.25">
      <c r="A821" s="382">
        <v>20070003</v>
      </c>
      <c r="B821" s="382" t="s">
        <v>16</v>
      </c>
      <c r="C821" s="382" t="s">
        <v>5418</v>
      </c>
      <c r="D821" s="382" t="s">
        <v>11696</v>
      </c>
      <c r="E821" s="382" t="s">
        <v>2021</v>
      </c>
      <c r="F821" s="385">
        <v>10.99</v>
      </c>
      <c r="G821" s="385">
        <v>390.56889999999999</v>
      </c>
      <c r="H821" s="385">
        <v>0</v>
      </c>
      <c r="I821" s="385">
        <v>391</v>
      </c>
      <c r="J821"/>
      <c r="K821"/>
    </row>
    <row r="822" spans="1:11" ht="15" x14ac:dyDescent="0.25">
      <c r="A822" s="382">
        <v>20070003</v>
      </c>
      <c r="B822" s="382" t="s">
        <v>129</v>
      </c>
      <c r="C822" s="382" t="s">
        <v>12044</v>
      </c>
      <c r="D822" s="382" t="s">
        <v>12089</v>
      </c>
      <c r="E822" s="382" t="s">
        <v>1048</v>
      </c>
      <c r="F822" s="385">
        <v>1.92</v>
      </c>
      <c r="G822" s="385">
        <v>77.452800000000011</v>
      </c>
      <c r="H822" s="385">
        <v>0</v>
      </c>
      <c r="I822" s="385">
        <v>77</v>
      </c>
      <c r="J822"/>
      <c r="K822"/>
    </row>
    <row r="823" spans="1:11" ht="15" x14ac:dyDescent="0.25">
      <c r="A823" s="382">
        <v>20070003</v>
      </c>
      <c r="B823" s="382" t="s">
        <v>763</v>
      </c>
      <c r="C823" s="382" t="s">
        <v>6374</v>
      </c>
      <c r="D823" s="382" t="s">
        <v>13417</v>
      </c>
      <c r="E823" s="382" t="s">
        <v>2021</v>
      </c>
      <c r="F823" s="385">
        <v>54.58</v>
      </c>
      <c r="G823" s="385">
        <v>2020.3069</v>
      </c>
      <c r="H823" s="385">
        <v>0</v>
      </c>
      <c r="I823" s="385">
        <v>2020</v>
      </c>
      <c r="J823"/>
      <c r="K823"/>
    </row>
    <row r="824" spans="1:11" ht="15" x14ac:dyDescent="0.25">
      <c r="A824" s="382">
        <v>20070003</v>
      </c>
      <c r="B824" s="382" t="s">
        <v>957</v>
      </c>
      <c r="C824" s="382" t="s">
        <v>739</v>
      </c>
      <c r="D824" s="382" t="s">
        <v>14087</v>
      </c>
      <c r="E824" s="382" t="s">
        <v>1048</v>
      </c>
      <c r="F824" s="385">
        <v>19.98</v>
      </c>
      <c r="G824" s="385">
        <v>740.36439999999993</v>
      </c>
      <c r="H824" s="385">
        <v>0</v>
      </c>
      <c r="I824" s="385">
        <v>740</v>
      </c>
      <c r="J824"/>
      <c r="K824"/>
    </row>
    <row r="825" spans="1:11" ht="15" x14ac:dyDescent="0.25">
      <c r="A825" s="382">
        <v>20070003</v>
      </c>
      <c r="B825" s="382" t="s">
        <v>1242</v>
      </c>
      <c r="C825" s="382" t="s">
        <v>1079</v>
      </c>
      <c r="D825" s="382" t="s">
        <v>14640</v>
      </c>
      <c r="E825" s="382" t="s">
        <v>1048</v>
      </c>
      <c r="F825" s="385">
        <v>17.239999999999998</v>
      </c>
      <c r="G825" s="385">
        <v>665.36680000000001</v>
      </c>
      <c r="H825" s="385">
        <v>0</v>
      </c>
      <c r="I825" s="385">
        <v>665</v>
      </c>
      <c r="J825"/>
      <c r="K825"/>
    </row>
    <row r="826" spans="1:11" ht="15" x14ac:dyDescent="0.25">
      <c r="A826" s="382">
        <v>20070003</v>
      </c>
      <c r="B826" s="382" t="s">
        <v>1247</v>
      </c>
      <c r="C826" s="382" t="s">
        <v>14614</v>
      </c>
      <c r="D826" s="382" t="s">
        <v>14641</v>
      </c>
      <c r="E826" s="382" t="s">
        <v>2021</v>
      </c>
      <c r="F826" s="385">
        <v>37.840000000000003</v>
      </c>
      <c r="G826" s="385">
        <v>1425.0350000000003</v>
      </c>
      <c r="H826" s="385">
        <v>0</v>
      </c>
      <c r="I826" s="385">
        <v>1425</v>
      </c>
      <c r="J826"/>
      <c r="K826"/>
    </row>
    <row r="827" spans="1:11" ht="15" x14ac:dyDescent="0.25">
      <c r="A827" s="382">
        <v>20070003</v>
      </c>
      <c r="B827" s="382" t="s">
        <v>1346</v>
      </c>
      <c r="C827" s="382" t="s">
        <v>1079</v>
      </c>
      <c r="D827" s="382" t="s">
        <v>14747</v>
      </c>
      <c r="E827" s="382" t="s">
        <v>1048</v>
      </c>
      <c r="F827" s="385">
        <v>15.78</v>
      </c>
      <c r="G827" s="385">
        <v>632.03359999999998</v>
      </c>
      <c r="H827" s="385">
        <v>0</v>
      </c>
      <c r="I827" s="385">
        <v>632</v>
      </c>
      <c r="J827"/>
      <c r="K827"/>
    </row>
    <row r="828" spans="1:11" ht="15" x14ac:dyDescent="0.25">
      <c r="A828" s="382">
        <v>20070003</v>
      </c>
      <c r="B828" s="382" t="s">
        <v>1491</v>
      </c>
      <c r="C828" s="382" t="s">
        <v>6227</v>
      </c>
      <c r="D828" s="382" t="s">
        <v>6267</v>
      </c>
      <c r="E828" s="382" t="s">
        <v>2021</v>
      </c>
      <c r="F828" s="385">
        <v>20.43</v>
      </c>
      <c r="G828" s="385">
        <v>820.44029999999998</v>
      </c>
      <c r="H828" s="385">
        <v>0</v>
      </c>
      <c r="I828" s="385">
        <v>820</v>
      </c>
      <c r="J828"/>
      <c r="K828"/>
    </row>
    <row r="829" spans="1:11" ht="15" x14ac:dyDescent="0.25">
      <c r="A829" s="382">
        <v>20070003</v>
      </c>
      <c r="B829" s="382" t="s">
        <v>1850</v>
      </c>
      <c r="C829" s="382" t="s">
        <v>8568</v>
      </c>
      <c r="D829" s="382" t="s">
        <v>15386</v>
      </c>
      <c r="E829" s="382" t="s">
        <v>1048</v>
      </c>
      <c r="F829" s="385">
        <v>18.77</v>
      </c>
      <c r="G829" s="385">
        <v>733.87459999999999</v>
      </c>
      <c r="H829" s="385">
        <v>0</v>
      </c>
      <c r="I829" s="385">
        <v>734</v>
      </c>
      <c r="J829"/>
      <c r="K829"/>
    </row>
    <row r="830" spans="1:11" ht="15" x14ac:dyDescent="0.25">
      <c r="A830" s="382">
        <v>20070003</v>
      </c>
      <c r="B830" s="382" t="s">
        <v>426</v>
      </c>
      <c r="C830" s="382" t="s">
        <v>12410</v>
      </c>
      <c r="D830" s="382" t="s">
        <v>12443</v>
      </c>
      <c r="E830" s="382" t="s">
        <v>1048</v>
      </c>
      <c r="F830" s="385">
        <v>16.52</v>
      </c>
      <c r="G830" s="385">
        <v>1042.0391999999999</v>
      </c>
      <c r="H830" s="385">
        <v>0</v>
      </c>
      <c r="I830" s="385">
        <v>1042</v>
      </c>
      <c r="J830"/>
      <c r="K830"/>
    </row>
    <row r="831" spans="1:11" ht="15" x14ac:dyDescent="0.25">
      <c r="A831" s="382">
        <v>20070003</v>
      </c>
      <c r="B831" s="382" t="s">
        <v>425</v>
      </c>
      <c r="C831" s="382" t="s">
        <v>8628</v>
      </c>
      <c r="D831" s="382" t="s">
        <v>12247</v>
      </c>
      <c r="E831" s="382" t="s">
        <v>1048</v>
      </c>
      <c r="F831" s="385">
        <v>49.629999999999995</v>
      </c>
      <c r="G831" s="385">
        <v>3153.4225999999994</v>
      </c>
      <c r="H831" s="385">
        <v>0</v>
      </c>
      <c r="I831" s="385">
        <v>3153</v>
      </c>
      <c r="J831"/>
      <c r="K831"/>
    </row>
    <row r="832" spans="1:11" ht="15" x14ac:dyDescent="0.25">
      <c r="A832" s="382" t="s">
        <v>16462</v>
      </c>
      <c r="B832" s="382"/>
      <c r="C832" s="382"/>
      <c r="D832" s="382"/>
      <c r="E832" s="382"/>
      <c r="F832" s="385">
        <v>760.45999999999992</v>
      </c>
      <c r="G832" s="385">
        <v>32582.173699999985</v>
      </c>
      <c r="H832" s="385">
        <v>0</v>
      </c>
      <c r="I832" s="385">
        <v>32580</v>
      </c>
      <c r="J832"/>
      <c r="K832"/>
    </row>
    <row r="833" spans="1:11" ht="15" x14ac:dyDescent="0.25">
      <c r="A833" s="382">
        <v>20070004</v>
      </c>
      <c r="B833" s="382" t="s">
        <v>0</v>
      </c>
      <c r="C833" s="382" t="s">
        <v>5689</v>
      </c>
      <c r="D833" s="382" t="s">
        <v>5764</v>
      </c>
      <c r="E833" s="382" t="s">
        <v>275</v>
      </c>
      <c r="F833" s="385">
        <v>154.28</v>
      </c>
      <c r="G833" s="385">
        <v>7291.3063000000002</v>
      </c>
      <c r="H833" s="385">
        <v>0</v>
      </c>
      <c r="I833" s="385">
        <v>7291</v>
      </c>
      <c r="J833"/>
      <c r="K833"/>
    </row>
    <row r="834" spans="1:11" ht="15" x14ac:dyDescent="0.25">
      <c r="A834" s="382">
        <v>20070004</v>
      </c>
      <c r="B834" s="382" t="s">
        <v>1</v>
      </c>
      <c r="C834" s="382" t="s">
        <v>602</v>
      </c>
      <c r="D834" s="382" t="s">
        <v>5765</v>
      </c>
      <c r="E834" s="382" t="s">
        <v>5766</v>
      </c>
      <c r="F834" s="385">
        <v>39.480000000000004</v>
      </c>
      <c r="G834" s="385">
        <v>1886.4559999999997</v>
      </c>
      <c r="H834" s="385">
        <v>0</v>
      </c>
      <c r="I834" s="385">
        <v>1886</v>
      </c>
      <c r="J834"/>
      <c r="K834"/>
    </row>
    <row r="835" spans="1:11" ht="15" x14ac:dyDescent="0.25">
      <c r="A835" s="382">
        <v>20070004</v>
      </c>
      <c r="B835" s="382" t="s">
        <v>19</v>
      </c>
      <c r="C835" s="382" t="s">
        <v>5702</v>
      </c>
      <c r="D835" s="382" t="s">
        <v>5767</v>
      </c>
      <c r="E835" s="382" t="s">
        <v>275</v>
      </c>
      <c r="F835" s="385">
        <v>71.03</v>
      </c>
      <c r="G835" s="385">
        <v>3205.0157000000004</v>
      </c>
      <c r="H835" s="385">
        <v>0</v>
      </c>
      <c r="I835" s="385">
        <v>3205</v>
      </c>
      <c r="J835"/>
      <c r="K835"/>
    </row>
    <row r="836" spans="1:11" ht="15" x14ac:dyDescent="0.25">
      <c r="A836" s="382">
        <v>20070004</v>
      </c>
      <c r="B836" s="382" t="s">
        <v>20</v>
      </c>
      <c r="C836" s="382" t="s">
        <v>5703</v>
      </c>
      <c r="D836" s="382" t="s">
        <v>5768</v>
      </c>
      <c r="E836" s="382" t="s">
        <v>1370</v>
      </c>
      <c r="F836" s="385">
        <v>32.150000000000006</v>
      </c>
      <c r="G836" s="385">
        <v>1111.856</v>
      </c>
      <c r="H836" s="385">
        <v>0</v>
      </c>
      <c r="I836" s="385">
        <v>1112</v>
      </c>
      <c r="J836"/>
      <c r="K836"/>
    </row>
    <row r="837" spans="1:11" ht="15" x14ac:dyDescent="0.25">
      <c r="A837" s="382">
        <v>20070004</v>
      </c>
      <c r="B837" s="382" t="s">
        <v>41</v>
      </c>
      <c r="C837" s="382" t="s">
        <v>635</v>
      </c>
      <c r="D837" s="382" t="s">
        <v>5769</v>
      </c>
      <c r="E837" s="382" t="s">
        <v>275</v>
      </c>
      <c r="F837" s="385">
        <v>88.97999999999999</v>
      </c>
      <c r="G837" s="385">
        <v>3826.0184999999997</v>
      </c>
      <c r="H837" s="385">
        <v>0</v>
      </c>
      <c r="I837" s="385">
        <v>3826</v>
      </c>
      <c r="J837"/>
      <c r="K837"/>
    </row>
    <row r="838" spans="1:11" ht="15" x14ac:dyDescent="0.25">
      <c r="A838" s="382">
        <v>20070004</v>
      </c>
      <c r="B838" s="382" t="s">
        <v>36</v>
      </c>
      <c r="C838" s="382" t="s">
        <v>5704</v>
      </c>
      <c r="D838" s="382" t="s">
        <v>5770</v>
      </c>
      <c r="E838" s="382" t="s">
        <v>275</v>
      </c>
      <c r="F838" s="385">
        <v>51.050000000000004</v>
      </c>
      <c r="G838" s="385">
        <v>2078.4796000000001</v>
      </c>
      <c r="H838" s="385">
        <v>0</v>
      </c>
      <c r="I838" s="385">
        <v>2078</v>
      </c>
      <c r="J838"/>
      <c r="K838"/>
    </row>
    <row r="839" spans="1:11" ht="15" x14ac:dyDescent="0.25">
      <c r="A839" s="382">
        <v>20070004</v>
      </c>
      <c r="B839" s="382" t="s">
        <v>21</v>
      </c>
      <c r="C839" s="382" t="s">
        <v>5705</v>
      </c>
      <c r="D839" s="382" t="s">
        <v>5771</v>
      </c>
      <c r="E839" s="382" t="s">
        <v>275</v>
      </c>
      <c r="F839" s="385">
        <v>44.710000000000008</v>
      </c>
      <c r="G839" s="385">
        <v>1846.6845000000003</v>
      </c>
      <c r="H839" s="385">
        <v>0</v>
      </c>
      <c r="I839" s="385">
        <v>1847</v>
      </c>
      <c r="J839"/>
      <c r="K839"/>
    </row>
    <row r="840" spans="1:11" ht="15" x14ac:dyDescent="0.25">
      <c r="A840" s="382">
        <v>20070004</v>
      </c>
      <c r="B840" s="382" t="s">
        <v>22</v>
      </c>
      <c r="C840" s="382" t="s">
        <v>5706</v>
      </c>
      <c r="D840" s="382" t="s">
        <v>5772</v>
      </c>
      <c r="E840" s="382" t="s">
        <v>275</v>
      </c>
      <c r="F840" s="385">
        <v>16.57</v>
      </c>
      <c r="G840" s="385">
        <v>861.46310000000005</v>
      </c>
      <c r="H840" s="385">
        <v>0</v>
      </c>
      <c r="I840" s="385">
        <v>861</v>
      </c>
      <c r="J840"/>
      <c r="K840"/>
    </row>
    <row r="841" spans="1:11" ht="15" x14ac:dyDescent="0.25">
      <c r="A841" s="382">
        <v>20070004</v>
      </c>
      <c r="B841" s="382" t="s">
        <v>40</v>
      </c>
      <c r="C841" s="382" t="s">
        <v>5707</v>
      </c>
      <c r="D841" s="382" t="s">
        <v>5773</v>
      </c>
      <c r="E841" s="382" t="s">
        <v>275</v>
      </c>
      <c r="F841" s="385">
        <v>47.31</v>
      </c>
      <c r="G841" s="385">
        <v>2112.346</v>
      </c>
      <c r="H841" s="385">
        <v>0</v>
      </c>
      <c r="I841" s="385">
        <v>2112</v>
      </c>
      <c r="J841"/>
      <c r="K841"/>
    </row>
    <row r="842" spans="1:11" ht="15" x14ac:dyDescent="0.25">
      <c r="A842" s="382">
        <v>20070004</v>
      </c>
      <c r="B842" s="382" t="s">
        <v>24</v>
      </c>
      <c r="C842" s="382" t="s">
        <v>5709</v>
      </c>
      <c r="D842" s="382" t="s">
        <v>5775</v>
      </c>
      <c r="E842" s="382" t="s">
        <v>275</v>
      </c>
      <c r="F842" s="385">
        <v>60.56</v>
      </c>
      <c r="G842" s="385">
        <v>2235.5396000000001</v>
      </c>
      <c r="H842" s="385">
        <v>0</v>
      </c>
      <c r="I842" s="385">
        <v>2236</v>
      </c>
      <c r="J842"/>
      <c r="K842"/>
    </row>
    <row r="843" spans="1:11" ht="15" x14ac:dyDescent="0.25">
      <c r="A843" s="382">
        <v>20070004</v>
      </c>
      <c r="B843" s="382" t="s">
        <v>26</v>
      </c>
      <c r="C843" s="382" t="s">
        <v>6086</v>
      </c>
      <c r="D843" s="382" t="s">
        <v>6114</v>
      </c>
      <c r="E843" s="382" t="s">
        <v>275</v>
      </c>
      <c r="F843" s="385">
        <v>15.430000000000001</v>
      </c>
      <c r="G843" s="385">
        <v>968.07350000000008</v>
      </c>
      <c r="H843" s="385">
        <v>0</v>
      </c>
      <c r="I843" s="385">
        <v>968</v>
      </c>
      <c r="J843"/>
      <c r="K843"/>
    </row>
    <row r="844" spans="1:11" ht="15" x14ac:dyDescent="0.25">
      <c r="A844" s="382">
        <v>20070004</v>
      </c>
      <c r="B844" s="382" t="s">
        <v>27</v>
      </c>
      <c r="C844" s="382" t="s">
        <v>6352</v>
      </c>
      <c r="D844" s="382" t="s">
        <v>6401</v>
      </c>
      <c r="E844" s="382" t="s">
        <v>275</v>
      </c>
      <c r="F844" s="385">
        <v>44.370000000000005</v>
      </c>
      <c r="G844" s="385">
        <v>1784.2508</v>
      </c>
      <c r="H844" s="385">
        <v>0</v>
      </c>
      <c r="I844" s="385">
        <v>1784</v>
      </c>
      <c r="J844"/>
      <c r="K844"/>
    </row>
    <row r="845" spans="1:11" ht="15" x14ac:dyDescent="0.25">
      <c r="A845" s="382">
        <v>20070004</v>
      </c>
      <c r="B845" s="382" t="s">
        <v>2</v>
      </c>
      <c r="C845" s="382" t="s">
        <v>6353</v>
      </c>
      <c r="D845" s="382" t="s">
        <v>6402</v>
      </c>
      <c r="E845" s="382" t="s">
        <v>275</v>
      </c>
      <c r="F845" s="385">
        <v>18.72</v>
      </c>
      <c r="G845" s="385">
        <v>854.21099999999979</v>
      </c>
      <c r="H845" s="385">
        <v>0</v>
      </c>
      <c r="I845" s="385">
        <v>854</v>
      </c>
      <c r="J845"/>
      <c r="K845"/>
    </row>
    <row r="846" spans="1:11" ht="15" x14ac:dyDescent="0.25">
      <c r="A846" s="382">
        <v>20070004</v>
      </c>
      <c r="B846" s="382" t="s">
        <v>37</v>
      </c>
      <c r="C846" s="382" t="s">
        <v>6542</v>
      </c>
      <c r="D846" s="382" t="s">
        <v>6561</v>
      </c>
      <c r="E846" s="382" t="s">
        <v>5795</v>
      </c>
      <c r="F846" s="385">
        <v>90.61999999999999</v>
      </c>
      <c r="G846" s="385">
        <v>3432.1959999999999</v>
      </c>
      <c r="H846" s="385">
        <v>0</v>
      </c>
      <c r="I846" s="385">
        <v>3432</v>
      </c>
      <c r="J846"/>
      <c r="K846"/>
    </row>
    <row r="847" spans="1:11" ht="15" x14ac:dyDescent="0.25">
      <c r="A847" s="382">
        <v>20070004</v>
      </c>
      <c r="B847" s="382" t="s">
        <v>38</v>
      </c>
      <c r="C847" s="382" t="s">
        <v>7128</v>
      </c>
      <c r="D847" s="382" t="s">
        <v>7164</v>
      </c>
      <c r="E847" s="382" t="s">
        <v>275</v>
      </c>
      <c r="F847" s="385">
        <v>50.089999999999996</v>
      </c>
      <c r="G847" s="385">
        <v>2308.9058999999997</v>
      </c>
      <c r="H847" s="385">
        <v>0</v>
      </c>
      <c r="I847" s="385">
        <v>2309</v>
      </c>
      <c r="J847"/>
      <c r="K847"/>
    </row>
    <row r="848" spans="1:11" ht="15" x14ac:dyDescent="0.25">
      <c r="A848" s="382">
        <v>20070004</v>
      </c>
      <c r="B848" s="382" t="s">
        <v>39</v>
      </c>
      <c r="C848" s="382" t="s">
        <v>445</v>
      </c>
      <c r="D848" s="382" t="s">
        <v>14174</v>
      </c>
      <c r="E848" s="382" t="s">
        <v>5766</v>
      </c>
      <c r="F848" s="385">
        <v>50.790000000000006</v>
      </c>
      <c r="G848" s="385">
        <v>1823.2763000000002</v>
      </c>
      <c r="H848" s="385">
        <v>0</v>
      </c>
      <c r="I848" s="385">
        <v>1823</v>
      </c>
      <c r="J848"/>
      <c r="K848"/>
    </row>
    <row r="849" spans="1:11" ht="15" x14ac:dyDescent="0.25">
      <c r="A849" s="382" t="s">
        <v>16463</v>
      </c>
      <c r="B849" s="382"/>
      <c r="C849" s="382"/>
      <c r="D849" s="382"/>
      <c r="E849" s="382"/>
      <c r="F849" s="385">
        <v>876.13999999999987</v>
      </c>
      <c r="G849" s="385">
        <v>37626.078799999996</v>
      </c>
      <c r="H849" s="385">
        <v>0</v>
      </c>
      <c r="I849" s="385">
        <v>37624</v>
      </c>
      <c r="J849"/>
      <c r="K849"/>
    </row>
    <row r="850" spans="1:11" ht="15" x14ac:dyDescent="0.25">
      <c r="A850" s="382">
        <v>20070006</v>
      </c>
      <c r="B850" s="382" t="s">
        <v>17</v>
      </c>
      <c r="C850" s="382" t="s">
        <v>5460</v>
      </c>
      <c r="D850" s="382" t="s">
        <v>5544</v>
      </c>
      <c r="E850" s="382" t="s">
        <v>5545</v>
      </c>
      <c r="F850" s="385">
        <v>127.56</v>
      </c>
      <c r="G850" s="385">
        <v>5266.4650000000001</v>
      </c>
      <c r="H850" s="385">
        <v>204.12000000000262</v>
      </c>
      <c r="I850" s="385">
        <v>5062</v>
      </c>
      <c r="J850"/>
      <c r="K850"/>
    </row>
    <row r="851" spans="1:11" ht="15" x14ac:dyDescent="0.25">
      <c r="A851" s="382">
        <v>20070006</v>
      </c>
      <c r="B851" s="382" t="s">
        <v>0</v>
      </c>
      <c r="C851" s="382" t="s">
        <v>5721</v>
      </c>
      <c r="D851" s="382" t="s">
        <v>5788</v>
      </c>
      <c r="E851" s="382" t="s">
        <v>2021</v>
      </c>
      <c r="F851" s="385">
        <v>46.72</v>
      </c>
      <c r="G851" s="385">
        <v>2265.7352000000001</v>
      </c>
      <c r="H851" s="385">
        <v>0</v>
      </c>
      <c r="I851" s="385">
        <v>2266</v>
      </c>
      <c r="J851"/>
      <c r="K851"/>
    </row>
    <row r="852" spans="1:11" ht="15" x14ac:dyDescent="0.25">
      <c r="A852" s="382">
        <v>20070006</v>
      </c>
      <c r="B852" s="382" t="s">
        <v>18</v>
      </c>
      <c r="C852" s="382" t="s">
        <v>5722</v>
      </c>
      <c r="D852" s="382" t="s">
        <v>5789</v>
      </c>
      <c r="E852" s="382" t="s">
        <v>1048</v>
      </c>
      <c r="F852" s="385">
        <v>19.799999999999997</v>
      </c>
      <c r="G852" s="385">
        <v>1082.1456000000001</v>
      </c>
      <c r="H852" s="385">
        <v>0</v>
      </c>
      <c r="I852" s="385">
        <v>1082</v>
      </c>
      <c r="J852"/>
      <c r="K852"/>
    </row>
    <row r="853" spans="1:11" ht="15" x14ac:dyDescent="0.25">
      <c r="A853" s="382">
        <v>20070006</v>
      </c>
      <c r="B853" s="382" t="s">
        <v>19</v>
      </c>
      <c r="C853" s="382" t="s">
        <v>5725</v>
      </c>
      <c r="D853" s="382" t="s">
        <v>5792</v>
      </c>
      <c r="E853" s="382" t="s">
        <v>1048</v>
      </c>
      <c r="F853" s="385">
        <v>46.6</v>
      </c>
      <c r="G853" s="385">
        <v>2249.4441999999999</v>
      </c>
      <c r="H853" s="385">
        <v>0</v>
      </c>
      <c r="I853" s="385">
        <v>2249</v>
      </c>
      <c r="J853"/>
      <c r="K853"/>
    </row>
    <row r="854" spans="1:11" ht="15" x14ac:dyDescent="0.25">
      <c r="A854" s="382">
        <v>20070006</v>
      </c>
      <c r="B854" s="382" t="s">
        <v>36</v>
      </c>
      <c r="C854" s="382" t="s">
        <v>5760</v>
      </c>
      <c r="D854" s="382" t="s">
        <v>5841</v>
      </c>
      <c r="E854" s="382" t="s">
        <v>1048</v>
      </c>
      <c r="F854" s="385">
        <v>93.079999999999984</v>
      </c>
      <c r="G854" s="385">
        <v>3822.8736000000004</v>
      </c>
      <c r="H854" s="385">
        <v>0</v>
      </c>
      <c r="I854" s="385">
        <v>3823</v>
      </c>
      <c r="J854"/>
      <c r="K854"/>
    </row>
    <row r="855" spans="1:11" ht="15" x14ac:dyDescent="0.25">
      <c r="A855" s="382">
        <v>20070006</v>
      </c>
      <c r="B855" s="382" t="s">
        <v>21</v>
      </c>
      <c r="C855" s="382" t="s">
        <v>6347</v>
      </c>
      <c r="D855" s="382" t="s">
        <v>6394</v>
      </c>
      <c r="E855" s="382" t="s">
        <v>6395</v>
      </c>
      <c r="F855" s="385">
        <v>27.78</v>
      </c>
      <c r="G855" s="385">
        <v>1089.3314000000003</v>
      </c>
      <c r="H855" s="385">
        <v>0</v>
      </c>
      <c r="I855" s="385">
        <v>1089</v>
      </c>
      <c r="J855"/>
      <c r="K855"/>
    </row>
    <row r="856" spans="1:11" ht="15" x14ac:dyDescent="0.25">
      <c r="A856" s="382">
        <v>20070006</v>
      </c>
      <c r="B856" s="382" t="s">
        <v>25</v>
      </c>
      <c r="C856" s="382" t="s">
        <v>6788</v>
      </c>
      <c r="D856" s="382" t="s">
        <v>6810</v>
      </c>
      <c r="E856" s="382" t="s">
        <v>1048</v>
      </c>
      <c r="F856" s="385">
        <v>27.299999999999997</v>
      </c>
      <c r="G856" s="385">
        <v>1175.2130000000002</v>
      </c>
      <c r="H856" s="385">
        <v>0</v>
      </c>
      <c r="I856" s="385">
        <v>1175</v>
      </c>
      <c r="J856"/>
      <c r="K856"/>
    </row>
    <row r="857" spans="1:11" ht="15" x14ac:dyDescent="0.25">
      <c r="A857" s="382">
        <v>20070006</v>
      </c>
      <c r="B857" s="382" t="s">
        <v>26</v>
      </c>
      <c r="C857" s="382" t="s">
        <v>6742</v>
      </c>
      <c r="D857" s="382" t="s">
        <v>6751</v>
      </c>
      <c r="E857" s="382" t="s">
        <v>1048</v>
      </c>
      <c r="F857" s="385">
        <v>11.4</v>
      </c>
      <c r="G857" s="385">
        <v>444.16239999999999</v>
      </c>
      <c r="H857" s="385">
        <v>0</v>
      </c>
      <c r="I857" s="385">
        <v>444</v>
      </c>
      <c r="J857"/>
      <c r="K857"/>
    </row>
    <row r="858" spans="1:11" ht="15" x14ac:dyDescent="0.25">
      <c r="A858" s="382">
        <v>20070006</v>
      </c>
      <c r="B858" s="382" t="s">
        <v>3</v>
      </c>
      <c r="C858" s="382" t="s">
        <v>8691</v>
      </c>
      <c r="D858" s="382" t="s">
        <v>7688</v>
      </c>
      <c r="E858" s="382" t="s">
        <v>728</v>
      </c>
      <c r="F858" s="385">
        <v>17.86</v>
      </c>
      <c r="G858" s="385">
        <v>743.80999999999983</v>
      </c>
      <c r="H858" s="385">
        <v>0</v>
      </c>
      <c r="I858" s="385">
        <v>744</v>
      </c>
      <c r="J858"/>
      <c r="K858"/>
    </row>
    <row r="859" spans="1:11" ht="15" x14ac:dyDescent="0.25">
      <c r="A859" s="382">
        <v>20070006</v>
      </c>
      <c r="B859" s="382" t="s">
        <v>5</v>
      </c>
      <c r="C859" s="382" t="s">
        <v>9707</v>
      </c>
      <c r="D859" s="382" t="s">
        <v>9753</v>
      </c>
      <c r="E859" s="382" t="s">
        <v>1048</v>
      </c>
      <c r="F859" s="385">
        <v>7.28</v>
      </c>
      <c r="G859" s="385">
        <v>331.072</v>
      </c>
      <c r="H859" s="385">
        <v>0</v>
      </c>
      <c r="I859" s="385">
        <v>331</v>
      </c>
      <c r="J859"/>
      <c r="K859"/>
    </row>
    <row r="860" spans="1:11" ht="15" x14ac:dyDescent="0.25">
      <c r="A860" s="382">
        <v>20070006</v>
      </c>
      <c r="B860" s="382" t="s">
        <v>7</v>
      </c>
      <c r="C860" s="382" t="s">
        <v>5723</v>
      </c>
      <c r="D860" s="382" t="s">
        <v>14240</v>
      </c>
      <c r="E860" s="382" t="s">
        <v>2021</v>
      </c>
      <c r="F860" s="385">
        <v>28.540000000000003</v>
      </c>
      <c r="G860" s="385">
        <v>1146.7402000000002</v>
      </c>
      <c r="H860" s="385">
        <v>0</v>
      </c>
      <c r="I860" s="385">
        <v>1147</v>
      </c>
      <c r="J860"/>
      <c r="K860"/>
    </row>
    <row r="861" spans="1:11" ht="15" x14ac:dyDescent="0.25">
      <c r="A861" s="382">
        <v>20070006</v>
      </c>
      <c r="B861" s="382" t="s">
        <v>422</v>
      </c>
      <c r="C861" s="382" t="s">
        <v>14049</v>
      </c>
      <c r="D861" s="382" t="s">
        <v>14088</v>
      </c>
      <c r="E861" s="382" t="s">
        <v>1048</v>
      </c>
      <c r="F861" s="385">
        <v>41.78</v>
      </c>
      <c r="G861" s="385">
        <v>1749.5814</v>
      </c>
      <c r="H861" s="385">
        <v>0</v>
      </c>
      <c r="I861" s="385">
        <v>1750</v>
      </c>
      <c r="J861"/>
      <c r="K861"/>
    </row>
    <row r="862" spans="1:11" ht="15" x14ac:dyDescent="0.25">
      <c r="A862" s="382">
        <v>20070006</v>
      </c>
      <c r="B862" s="382" t="s">
        <v>8</v>
      </c>
      <c r="C862" s="382" t="s">
        <v>14892</v>
      </c>
      <c r="D862" s="382" t="s">
        <v>16053</v>
      </c>
      <c r="E862" s="382" t="s">
        <v>1048</v>
      </c>
      <c r="F862" s="385">
        <v>14.239999999999998</v>
      </c>
      <c r="G862" s="385">
        <v>565.4985999999999</v>
      </c>
      <c r="H862" s="385">
        <v>0</v>
      </c>
      <c r="I862" s="385">
        <v>565</v>
      </c>
      <c r="J862"/>
      <c r="K862"/>
    </row>
    <row r="863" spans="1:11" ht="15" x14ac:dyDescent="0.25">
      <c r="A863" s="382">
        <v>20070006</v>
      </c>
      <c r="B863" s="382" t="s">
        <v>33</v>
      </c>
      <c r="C863" s="382" t="s">
        <v>15972</v>
      </c>
      <c r="D863" s="382" t="s">
        <v>15989</v>
      </c>
      <c r="E863" s="382" t="s">
        <v>1048</v>
      </c>
      <c r="F863" s="385">
        <v>70.819999999999993</v>
      </c>
      <c r="G863" s="385">
        <v>3365.6333999999997</v>
      </c>
      <c r="H863" s="385">
        <v>0</v>
      </c>
      <c r="I863" s="385">
        <v>3366</v>
      </c>
      <c r="J863"/>
      <c r="K863"/>
    </row>
    <row r="864" spans="1:11" ht="15" x14ac:dyDescent="0.25">
      <c r="A864" s="382">
        <v>20070006</v>
      </c>
      <c r="B864" s="382" t="s">
        <v>9</v>
      </c>
      <c r="C864" s="382" t="s">
        <v>810</v>
      </c>
      <c r="D864" s="382" t="s">
        <v>15990</v>
      </c>
      <c r="E864" s="382" t="s">
        <v>1048</v>
      </c>
      <c r="F864" s="385">
        <v>22.659999999999997</v>
      </c>
      <c r="G864" s="385">
        <v>962.61739999999998</v>
      </c>
      <c r="H864" s="385">
        <v>0</v>
      </c>
      <c r="I864" s="385">
        <v>963</v>
      </c>
      <c r="J864"/>
      <c r="K864"/>
    </row>
    <row r="865" spans="1:11" ht="15" x14ac:dyDescent="0.25">
      <c r="A865" s="382">
        <v>20070006</v>
      </c>
      <c r="B865" s="382" t="s">
        <v>10</v>
      </c>
      <c r="C865" s="382" t="s">
        <v>559</v>
      </c>
      <c r="D865" s="382" t="s">
        <v>15991</v>
      </c>
      <c r="E865" s="382" t="s">
        <v>1048</v>
      </c>
      <c r="F865" s="385">
        <v>13.620000000000001</v>
      </c>
      <c r="G865" s="385">
        <v>555.79040000000009</v>
      </c>
      <c r="H865" s="385">
        <v>0</v>
      </c>
      <c r="I865" s="385">
        <v>556</v>
      </c>
      <c r="J865"/>
      <c r="K865"/>
    </row>
    <row r="866" spans="1:11" ht="15" x14ac:dyDescent="0.25">
      <c r="A866" s="382" t="s">
        <v>16464</v>
      </c>
      <c r="B866" s="382"/>
      <c r="C866" s="382"/>
      <c r="D866" s="382"/>
      <c r="E866" s="382"/>
      <c r="F866" s="385">
        <v>617.04</v>
      </c>
      <c r="G866" s="385">
        <v>26816.113800000003</v>
      </c>
      <c r="H866" s="385">
        <v>204.12000000000262</v>
      </c>
      <c r="I866" s="385">
        <v>26612</v>
      </c>
      <c r="J866"/>
      <c r="K866"/>
    </row>
    <row r="867" spans="1:11" ht="15" x14ac:dyDescent="0.25">
      <c r="A867" s="382">
        <v>20070007</v>
      </c>
      <c r="B867" s="382" t="s">
        <v>1</v>
      </c>
      <c r="C867" s="382" t="s">
        <v>5727</v>
      </c>
      <c r="D867" s="382" t="s">
        <v>5794</v>
      </c>
      <c r="E867" s="382" t="s">
        <v>5795</v>
      </c>
      <c r="F867" s="385">
        <v>95.750000000000014</v>
      </c>
      <c r="G867" s="385">
        <v>4195.1322</v>
      </c>
      <c r="H867" s="385">
        <v>0</v>
      </c>
      <c r="I867" s="385">
        <v>4195</v>
      </c>
      <c r="J867"/>
      <c r="K867"/>
    </row>
    <row r="868" spans="1:11" ht="15" x14ac:dyDescent="0.25">
      <c r="A868" s="382">
        <v>20070007</v>
      </c>
      <c r="B868" s="382" t="s">
        <v>19</v>
      </c>
      <c r="C868" s="382" t="s">
        <v>5729</v>
      </c>
      <c r="D868" s="382" t="s">
        <v>5797</v>
      </c>
      <c r="E868" s="382" t="s">
        <v>5795</v>
      </c>
      <c r="F868" s="385">
        <v>21.77</v>
      </c>
      <c r="G868" s="385">
        <v>986.64789999999994</v>
      </c>
      <c r="H868" s="385">
        <v>0</v>
      </c>
      <c r="I868" s="385">
        <v>987</v>
      </c>
      <c r="J868"/>
      <c r="K868"/>
    </row>
    <row r="869" spans="1:11" ht="15" x14ac:dyDescent="0.25">
      <c r="A869" s="382">
        <v>20070007</v>
      </c>
      <c r="B869" s="382" t="s">
        <v>41</v>
      </c>
      <c r="C869" s="382" t="s">
        <v>5730</v>
      </c>
      <c r="D869" s="382" t="s">
        <v>5799</v>
      </c>
      <c r="E869" s="382" t="s">
        <v>5795</v>
      </c>
      <c r="F869" s="385">
        <v>18.57</v>
      </c>
      <c r="G869" s="385">
        <v>820.63839999999982</v>
      </c>
      <c r="H869" s="385">
        <v>0</v>
      </c>
      <c r="I869" s="385">
        <v>821</v>
      </c>
      <c r="J869"/>
      <c r="K869"/>
    </row>
    <row r="870" spans="1:11" ht="15" x14ac:dyDescent="0.25">
      <c r="A870" s="382">
        <v>20070007</v>
      </c>
      <c r="B870" s="382" t="s">
        <v>21</v>
      </c>
      <c r="C870" s="382" t="s">
        <v>5731</v>
      </c>
      <c r="D870" s="382" t="s">
        <v>5801</v>
      </c>
      <c r="E870" s="382" t="s">
        <v>1048</v>
      </c>
      <c r="F870" s="385">
        <v>85.15</v>
      </c>
      <c r="G870" s="385">
        <v>3644.6176999999993</v>
      </c>
      <c r="H870" s="385">
        <v>0</v>
      </c>
      <c r="I870" s="385">
        <v>3645</v>
      </c>
      <c r="J870"/>
      <c r="K870"/>
    </row>
    <row r="871" spans="1:11" ht="15" x14ac:dyDescent="0.25">
      <c r="A871" s="382">
        <v>20070007</v>
      </c>
      <c r="B871" s="382" t="s">
        <v>24</v>
      </c>
      <c r="C871" s="382" t="s">
        <v>6543</v>
      </c>
      <c r="D871" s="382" t="s">
        <v>6563</v>
      </c>
      <c r="E871" s="382" t="s">
        <v>1048</v>
      </c>
      <c r="F871" s="385">
        <v>45.22</v>
      </c>
      <c r="G871" s="385">
        <v>1903.1626000000001</v>
      </c>
      <c r="H871" s="385">
        <v>0</v>
      </c>
      <c r="I871" s="385">
        <v>1903</v>
      </c>
      <c r="J871"/>
      <c r="K871"/>
    </row>
    <row r="872" spans="1:11" ht="15" x14ac:dyDescent="0.25">
      <c r="A872" s="382">
        <v>20070007</v>
      </c>
      <c r="B872" s="382" t="s">
        <v>27</v>
      </c>
      <c r="C872" s="382" t="s">
        <v>5893</v>
      </c>
      <c r="D872" s="382" t="s">
        <v>6815</v>
      </c>
      <c r="E872" s="382" t="s">
        <v>1048</v>
      </c>
      <c r="F872" s="385">
        <v>94.17</v>
      </c>
      <c r="G872" s="385">
        <v>4129.0218000000004</v>
      </c>
      <c r="H872" s="385">
        <v>0</v>
      </c>
      <c r="I872" s="385">
        <v>4129</v>
      </c>
      <c r="J872"/>
      <c r="K872"/>
    </row>
    <row r="873" spans="1:11" ht="15" x14ac:dyDescent="0.25">
      <c r="A873" s="382">
        <v>20070007</v>
      </c>
      <c r="B873" s="382" t="s">
        <v>28</v>
      </c>
      <c r="C873" s="382" t="s">
        <v>6790</v>
      </c>
      <c r="D873" s="382" t="s">
        <v>7690</v>
      </c>
      <c r="E873" s="382" t="s">
        <v>1048</v>
      </c>
      <c r="F873" s="385">
        <v>112.63</v>
      </c>
      <c r="G873" s="385">
        <v>4485.9418000000005</v>
      </c>
      <c r="H873" s="385">
        <v>0</v>
      </c>
      <c r="I873" s="385">
        <v>4486</v>
      </c>
      <c r="J873"/>
      <c r="K873"/>
    </row>
    <row r="874" spans="1:11" ht="15" x14ac:dyDescent="0.25">
      <c r="A874" s="382">
        <v>20070007</v>
      </c>
      <c r="B874" s="382" t="s">
        <v>29</v>
      </c>
      <c r="C874" s="382" t="s">
        <v>8797</v>
      </c>
      <c r="D874" s="382" t="s">
        <v>8853</v>
      </c>
      <c r="E874" s="382" t="s">
        <v>1048</v>
      </c>
      <c r="F874" s="385">
        <v>34.290000000000006</v>
      </c>
      <c r="G874" s="385">
        <v>1319.3401999999999</v>
      </c>
      <c r="H874" s="385">
        <v>0</v>
      </c>
      <c r="I874" s="385">
        <v>1319</v>
      </c>
      <c r="J874"/>
      <c r="K874"/>
    </row>
    <row r="875" spans="1:11" ht="15" x14ac:dyDescent="0.25">
      <c r="A875" s="382">
        <v>20070007</v>
      </c>
      <c r="B875" s="382" t="s">
        <v>5</v>
      </c>
      <c r="C875" s="382" t="s">
        <v>6988</v>
      </c>
      <c r="D875" s="382" t="s">
        <v>9149</v>
      </c>
      <c r="E875" s="382" t="s">
        <v>2021</v>
      </c>
      <c r="F875" s="385">
        <v>42.900000000000006</v>
      </c>
      <c r="G875" s="385">
        <v>1728.2506999999998</v>
      </c>
      <c r="H875" s="385">
        <v>0</v>
      </c>
      <c r="I875" s="385">
        <v>1728</v>
      </c>
      <c r="J875"/>
      <c r="K875"/>
    </row>
    <row r="876" spans="1:11" ht="15" x14ac:dyDescent="0.25">
      <c r="A876" s="382">
        <v>20070007</v>
      </c>
      <c r="B876" s="382" t="s">
        <v>39</v>
      </c>
      <c r="C876" s="382" t="s">
        <v>610</v>
      </c>
      <c r="D876" s="382" t="s">
        <v>9150</v>
      </c>
      <c r="E876" s="382" t="s">
        <v>2021</v>
      </c>
      <c r="F876" s="385">
        <v>30.27</v>
      </c>
      <c r="G876" s="385">
        <v>1156.5277999999998</v>
      </c>
      <c r="H876" s="385">
        <v>0</v>
      </c>
      <c r="I876" s="385">
        <v>1157</v>
      </c>
      <c r="J876"/>
      <c r="K876"/>
    </row>
    <row r="877" spans="1:11" ht="15" x14ac:dyDescent="0.25">
      <c r="A877" s="382">
        <v>20070007</v>
      </c>
      <c r="B877" s="382" t="s">
        <v>6</v>
      </c>
      <c r="C877" s="382" t="s">
        <v>13711</v>
      </c>
      <c r="D877" s="382" t="s">
        <v>13732</v>
      </c>
      <c r="E877" s="382" t="s">
        <v>1048</v>
      </c>
      <c r="F877" s="385">
        <v>42.209999999999994</v>
      </c>
      <c r="G877" s="385">
        <v>1807.3553000000002</v>
      </c>
      <c r="H877" s="385">
        <v>0</v>
      </c>
      <c r="I877" s="385">
        <v>1807</v>
      </c>
      <c r="J877"/>
      <c r="K877"/>
    </row>
    <row r="878" spans="1:11" ht="15" x14ac:dyDescent="0.25">
      <c r="A878" s="382">
        <v>20070007</v>
      </c>
      <c r="B878" s="382" t="s">
        <v>31</v>
      </c>
      <c r="C878" s="382" t="s">
        <v>14723</v>
      </c>
      <c r="D878" s="382" t="s">
        <v>14748</v>
      </c>
      <c r="E878" s="382" t="s">
        <v>1691</v>
      </c>
      <c r="F878" s="385">
        <v>22.74</v>
      </c>
      <c r="G878" s="385">
        <v>909.77170000000012</v>
      </c>
      <c r="H878" s="385">
        <v>0</v>
      </c>
      <c r="I878" s="385">
        <v>910</v>
      </c>
      <c r="J878"/>
      <c r="K878"/>
    </row>
    <row r="879" spans="1:11" ht="15" x14ac:dyDescent="0.25">
      <c r="A879" s="382">
        <v>20070007</v>
      </c>
      <c r="B879" s="382" t="s">
        <v>7</v>
      </c>
      <c r="C879" s="382" t="s">
        <v>14724</v>
      </c>
      <c r="D879" s="382" t="s">
        <v>14749</v>
      </c>
      <c r="E879" s="382" t="s">
        <v>2021</v>
      </c>
      <c r="F879" s="385">
        <v>100.19999999999999</v>
      </c>
      <c r="G879" s="385">
        <v>4336.8595000000005</v>
      </c>
      <c r="H879" s="385">
        <v>0</v>
      </c>
      <c r="I879" s="385">
        <v>4337</v>
      </c>
      <c r="J879"/>
      <c r="K879"/>
    </row>
    <row r="880" spans="1:11" ht="15" x14ac:dyDescent="0.25">
      <c r="A880" s="382" t="s">
        <v>16465</v>
      </c>
      <c r="B880" s="382"/>
      <c r="C880" s="382"/>
      <c r="D880" s="382"/>
      <c r="E880" s="382"/>
      <c r="F880" s="385">
        <v>745.87000000000012</v>
      </c>
      <c r="G880" s="385">
        <v>31423.267599999999</v>
      </c>
      <c r="H880" s="385">
        <v>0</v>
      </c>
      <c r="I880" s="385">
        <v>31424</v>
      </c>
      <c r="J880"/>
      <c r="K880"/>
    </row>
    <row r="881" spans="1:11" ht="15" x14ac:dyDescent="0.25">
      <c r="A881" s="382">
        <v>20070010</v>
      </c>
      <c r="B881" s="382" t="s">
        <v>17</v>
      </c>
      <c r="C881" s="382" t="s">
        <v>7086</v>
      </c>
      <c r="D881" s="382" t="s">
        <v>7091</v>
      </c>
      <c r="E881" s="382" t="s">
        <v>2021</v>
      </c>
      <c r="F881" s="385">
        <v>74.42</v>
      </c>
      <c r="G881" s="385">
        <v>3233.1089999999999</v>
      </c>
      <c r="H881" s="385">
        <v>38.259999999998399</v>
      </c>
      <c r="I881" s="385">
        <v>3195</v>
      </c>
      <c r="J881"/>
      <c r="K881"/>
    </row>
    <row r="882" spans="1:11" ht="15" x14ac:dyDescent="0.25">
      <c r="A882" s="382">
        <v>20070010</v>
      </c>
      <c r="B882" s="382" t="s">
        <v>0</v>
      </c>
      <c r="C882" s="382" t="s">
        <v>12046</v>
      </c>
      <c r="D882" s="382" t="s">
        <v>12092</v>
      </c>
      <c r="E882" s="382" t="s">
        <v>2021</v>
      </c>
      <c r="F882" s="385">
        <v>2.6799999999999997</v>
      </c>
      <c r="G882" s="385">
        <v>112.38499999999999</v>
      </c>
      <c r="H882" s="385">
        <v>0</v>
      </c>
      <c r="I882" s="385">
        <v>112</v>
      </c>
      <c r="J882"/>
      <c r="K882"/>
    </row>
    <row r="883" spans="1:11" ht="15" x14ac:dyDescent="0.25">
      <c r="A883" s="382">
        <v>20070010</v>
      </c>
      <c r="B883" s="382" t="s">
        <v>41</v>
      </c>
      <c r="C883" s="382" t="s">
        <v>7090</v>
      </c>
      <c r="D883" s="382" t="s">
        <v>7096</v>
      </c>
      <c r="E883" s="382" t="s">
        <v>1048</v>
      </c>
      <c r="F883" s="385">
        <v>22.220000000000002</v>
      </c>
      <c r="G883" s="385">
        <v>923.1504000000001</v>
      </c>
      <c r="H883" s="385">
        <v>0</v>
      </c>
      <c r="I883" s="385">
        <v>923</v>
      </c>
      <c r="J883"/>
      <c r="K883"/>
    </row>
    <row r="884" spans="1:11" ht="15" x14ac:dyDescent="0.25">
      <c r="A884" s="382">
        <v>20070010</v>
      </c>
      <c r="B884" s="382" t="s">
        <v>36</v>
      </c>
      <c r="C884" s="382" t="s">
        <v>9005</v>
      </c>
      <c r="D884" s="382" t="s">
        <v>9028</v>
      </c>
      <c r="E884" s="382" t="s">
        <v>1048</v>
      </c>
      <c r="F884" s="385">
        <v>89.13000000000001</v>
      </c>
      <c r="G884" s="385">
        <v>3714.2602999999999</v>
      </c>
      <c r="H884" s="385">
        <v>0</v>
      </c>
      <c r="I884" s="385">
        <v>3714</v>
      </c>
      <c r="J884"/>
      <c r="K884"/>
    </row>
    <row r="885" spans="1:11" ht="15" x14ac:dyDescent="0.25">
      <c r="A885" s="382">
        <v>20070010</v>
      </c>
      <c r="B885" s="382" t="s">
        <v>21</v>
      </c>
      <c r="C885" s="382" t="s">
        <v>9408</v>
      </c>
      <c r="D885" s="382" t="s">
        <v>9466</v>
      </c>
      <c r="E885" s="382" t="s">
        <v>1048</v>
      </c>
      <c r="F885" s="385">
        <v>36.409999999999997</v>
      </c>
      <c r="G885" s="385">
        <v>1515.9537999999998</v>
      </c>
      <c r="H885" s="385">
        <v>0</v>
      </c>
      <c r="I885" s="385">
        <v>1516</v>
      </c>
      <c r="J885"/>
      <c r="K885"/>
    </row>
    <row r="886" spans="1:11" ht="15" x14ac:dyDescent="0.25">
      <c r="A886" s="382">
        <v>20070010</v>
      </c>
      <c r="B886" s="382" t="s">
        <v>22</v>
      </c>
      <c r="C886" s="382" t="s">
        <v>7301</v>
      </c>
      <c r="D886" s="382" t="s">
        <v>9467</v>
      </c>
      <c r="E886" s="382" t="s">
        <v>1048</v>
      </c>
      <c r="F886" s="385">
        <v>26.54</v>
      </c>
      <c r="G886" s="385">
        <v>1097.1704999999999</v>
      </c>
      <c r="H886" s="385">
        <v>0</v>
      </c>
      <c r="I886" s="385">
        <v>1097</v>
      </c>
      <c r="J886"/>
      <c r="K886"/>
    </row>
    <row r="887" spans="1:11" ht="15" x14ac:dyDescent="0.25">
      <c r="A887" s="382">
        <v>20070010</v>
      </c>
      <c r="B887" s="382" t="s">
        <v>40</v>
      </c>
      <c r="C887" s="382" t="s">
        <v>8629</v>
      </c>
      <c r="D887" s="382" t="s">
        <v>9754</v>
      </c>
      <c r="E887" s="382" t="s">
        <v>728</v>
      </c>
      <c r="F887" s="385">
        <v>34.049999999999997</v>
      </c>
      <c r="G887" s="385">
        <v>1315.7113999999997</v>
      </c>
      <c r="H887" s="385">
        <v>0</v>
      </c>
      <c r="I887" s="385">
        <v>1316</v>
      </c>
      <c r="J887"/>
      <c r="K887"/>
    </row>
    <row r="888" spans="1:11" ht="15" x14ac:dyDescent="0.25">
      <c r="A888" s="382">
        <v>20070010</v>
      </c>
      <c r="B888" s="382" t="s">
        <v>23</v>
      </c>
      <c r="C888" s="382" t="s">
        <v>635</v>
      </c>
      <c r="D888" s="382" t="s">
        <v>10191</v>
      </c>
      <c r="E888" s="382" t="s">
        <v>1048</v>
      </c>
      <c r="F888" s="385">
        <v>43.58</v>
      </c>
      <c r="G888" s="385">
        <v>1794.3233</v>
      </c>
      <c r="H888" s="385">
        <v>0</v>
      </c>
      <c r="I888" s="385">
        <v>1794</v>
      </c>
      <c r="J888"/>
      <c r="K888"/>
    </row>
    <row r="889" spans="1:11" ht="15" x14ac:dyDescent="0.25">
      <c r="A889" s="382">
        <v>20070010</v>
      </c>
      <c r="B889" s="382" t="s">
        <v>27</v>
      </c>
      <c r="C889" s="382" t="s">
        <v>5712</v>
      </c>
      <c r="D889" s="382" t="s">
        <v>13969</v>
      </c>
      <c r="E889" s="382" t="s">
        <v>2021</v>
      </c>
      <c r="F889" s="385">
        <v>14.220000000000002</v>
      </c>
      <c r="G889" s="385">
        <v>579.52970000000005</v>
      </c>
      <c r="H889" s="385">
        <v>0</v>
      </c>
      <c r="I889" s="385">
        <v>580</v>
      </c>
      <c r="J889"/>
      <c r="K889"/>
    </row>
    <row r="890" spans="1:11" ht="15" x14ac:dyDescent="0.25">
      <c r="A890" s="382">
        <v>20070010</v>
      </c>
      <c r="B890" s="382" t="s">
        <v>2</v>
      </c>
      <c r="C890" s="382" t="s">
        <v>13952</v>
      </c>
      <c r="D890" s="382" t="s">
        <v>13970</v>
      </c>
      <c r="E890" s="382" t="s">
        <v>1048</v>
      </c>
      <c r="F890" s="385">
        <v>25.740000000000002</v>
      </c>
      <c r="G890" s="385">
        <v>1107.7476000000001</v>
      </c>
      <c r="H890" s="385">
        <v>0</v>
      </c>
      <c r="I890" s="385">
        <v>1108</v>
      </c>
      <c r="J890"/>
      <c r="K890"/>
    </row>
    <row r="891" spans="1:11" ht="15" x14ac:dyDescent="0.25">
      <c r="A891" s="382">
        <v>20070010</v>
      </c>
      <c r="B891" s="382" t="s">
        <v>3</v>
      </c>
      <c r="C891" s="382" t="s">
        <v>8331</v>
      </c>
      <c r="D891" s="382" t="s">
        <v>13971</v>
      </c>
      <c r="E891" s="382" t="s">
        <v>1048</v>
      </c>
      <c r="F891" s="385">
        <v>10.440000000000001</v>
      </c>
      <c r="G891" s="385">
        <v>446.33550000000002</v>
      </c>
      <c r="H891" s="385">
        <v>0</v>
      </c>
      <c r="I891" s="385">
        <v>446</v>
      </c>
      <c r="J891"/>
      <c r="K891"/>
    </row>
    <row r="892" spans="1:11" ht="15" x14ac:dyDescent="0.25">
      <c r="A892" s="382">
        <v>20070010</v>
      </c>
      <c r="B892" s="382" t="s">
        <v>6</v>
      </c>
      <c r="C892" s="382" t="s">
        <v>5456</v>
      </c>
      <c r="D892" s="382" t="s">
        <v>13972</v>
      </c>
      <c r="E892" s="382" t="s">
        <v>1048</v>
      </c>
      <c r="F892" s="385">
        <v>120.05000000000001</v>
      </c>
      <c r="G892" s="385">
        <v>5019.943400000001</v>
      </c>
      <c r="H892" s="385">
        <v>0</v>
      </c>
      <c r="I892" s="385">
        <v>5020</v>
      </c>
      <c r="J892"/>
      <c r="K892"/>
    </row>
    <row r="893" spans="1:11" ht="15" x14ac:dyDescent="0.25">
      <c r="A893" s="382" t="s">
        <v>16466</v>
      </c>
      <c r="B893" s="382"/>
      <c r="C893" s="382"/>
      <c r="D893" s="382"/>
      <c r="E893" s="382"/>
      <c r="F893" s="385">
        <v>499.48</v>
      </c>
      <c r="G893" s="385">
        <v>20859.619900000002</v>
      </c>
      <c r="H893" s="385">
        <v>38.259999999998399</v>
      </c>
      <c r="I893" s="385">
        <v>20821</v>
      </c>
      <c r="J893"/>
      <c r="K893"/>
    </row>
    <row r="894" spans="1:11" ht="15" x14ac:dyDescent="0.25">
      <c r="A894" s="382">
        <v>20080001</v>
      </c>
      <c r="B894" s="382" t="s">
        <v>17</v>
      </c>
      <c r="C894" s="382" t="s">
        <v>7418</v>
      </c>
      <c r="D894" s="382" t="s">
        <v>14710</v>
      </c>
      <c r="E894" s="382" t="s">
        <v>14711</v>
      </c>
      <c r="F894" s="385">
        <v>1960.6400000000003</v>
      </c>
      <c r="G894" s="385">
        <v>79068.585400000011</v>
      </c>
      <c r="H894" s="385">
        <v>0</v>
      </c>
      <c r="I894" s="385">
        <v>78455</v>
      </c>
      <c r="J894"/>
      <c r="K894"/>
    </row>
    <row r="895" spans="1:11" ht="15" x14ac:dyDescent="0.25">
      <c r="A895" s="382">
        <v>20080001</v>
      </c>
      <c r="B895" s="382" t="s">
        <v>18</v>
      </c>
      <c r="C895" s="382" t="s">
        <v>7421</v>
      </c>
      <c r="D895" s="382" t="s">
        <v>7431</v>
      </c>
      <c r="E895" s="382" t="s">
        <v>275</v>
      </c>
      <c r="F895" s="385">
        <v>38.019999999999996</v>
      </c>
      <c r="G895" s="385">
        <v>1781.5016000000001</v>
      </c>
      <c r="H895" s="385">
        <v>0</v>
      </c>
      <c r="I895" s="385">
        <v>1782</v>
      </c>
      <c r="J895"/>
      <c r="K895"/>
    </row>
    <row r="896" spans="1:11" ht="15" x14ac:dyDescent="0.25">
      <c r="A896" s="382">
        <v>20080001</v>
      </c>
      <c r="B896" s="382" t="s">
        <v>19</v>
      </c>
      <c r="C896" s="382" t="s">
        <v>7422</v>
      </c>
      <c r="D896" s="382" t="s">
        <v>7432</v>
      </c>
      <c r="E896" s="382" t="s">
        <v>7439</v>
      </c>
      <c r="F896" s="385">
        <v>29.880000000000003</v>
      </c>
      <c r="G896" s="385">
        <v>1242.0182</v>
      </c>
      <c r="H896" s="385">
        <v>0</v>
      </c>
      <c r="I896" s="385">
        <v>1242</v>
      </c>
      <c r="J896"/>
      <c r="K896"/>
    </row>
    <row r="897" spans="1:11" ht="15" x14ac:dyDescent="0.25">
      <c r="A897" s="382">
        <v>20080001</v>
      </c>
      <c r="B897" s="382" t="s">
        <v>36</v>
      </c>
      <c r="C897" s="382" t="s">
        <v>7425</v>
      </c>
      <c r="D897" s="382" t="s">
        <v>7435</v>
      </c>
      <c r="E897" s="382" t="s">
        <v>7417</v>
      </c>
      <c r="F897" s="385">
        <v>9.94</v>
      </c>
      <c r="G897" s="385">
        <v>423.74540000000002</v>
      </c>
      <c r="H897" s="385">
        <v>0</v>
      </c>
      <c r="I897" s="385">
        <v>424</v>
      </c>
      <c r="J897"/>
      <c r="K897"/>
    </row>
    <row r="898" spans="1:11" ht="15" x14ac:dyDescent="0.25">
      <c r="A898" s="382">
        <v>20080001</v>
      </c>
      <c r="B898" s="382" t="s">
        <v>25</v>
      </c>
      <c r="C898" s="382" t="s">
        <v>7603</v>
      </c>
      <c r="D898" s="382" t="s">
        <v>7792</v>
      </c>
      <c r="E898" s="382" t="s">
        <v>7417</v>
      </c>
      <c r="F898" s="385">
        <v>92</v>
      </c>
      <c r="G898" s="385">
        <v>3721.3353999999995</v>
      </c>
      <c r="H898" s="385">
        <v>0</v>
      </c>
      <c r="I898" s="385">
        <v>3721</v>
      </c>
      <c r="J898"/>
      <c r="K898"/>
    </row>
    <row r="899" spans="1:11" ht="15" x14ac:dyDescent="0.25">
      <c r="A899" s="382">
        <v>20080001</v>
      </c>
      <c r="B899" s="382" t="s">
        <v>4</v>
      </c>
      <c r="C899" s="382" t="s">
        <v>7750</v>
      </c>
      <c r="D899" s="382" t="s">
        <v>7795</v>
      </c>
      <c r="E899" s="382" t="s">
        <v>7439</v>
      </c>
      <c r="F899" s="385">
        <v>148.22000000000003</v>
      </c>
      <c r="G899" s="385">
        <v>6826.5141999999996</v>
      </c>
      <c r="H899" s="385">
        <v>0</v>
      </c>
      <c r="I899" s="385">
        <v>6827</v>
      </c>
      <c r="J899"/>
      <c r="K899"/>
    </row>
    <row r="900" spans="1:11" ht="15" x14ac:dyDescent="0.25">
      <c r="A900" s="382">
        <v>20080001</v>
      </c>
      <c r="B900" s="382" t="s">
        <v>422</v>
      </c>
      <c r="C900" s="382" t="s">
        <v>8281</v>
      </c>
      <c r="D900" s="382" t="s">
        <v>13194</v>
      </c>
      <c r="E900" s="382" t="s">
        <v>7439</v>
      </c>
      <c r="F900" s="385">
        <v>32.18</v>
      </c>
      <c r="G900" s="385">
        <v>1638.3887999999999</v>
      </c>
      <c r="H900" s="385">
        <v>0</v>
      </c>
      <c r="I900" s="385">
        <v>1638</v>
      </c>
      <c r="J900"/>
      <c r="K900"/>
    </row>
    <row r="901" spans="1:11" ht="15" x14ac:dyDescent="0.25">
      <c r="A901" s="382" t="s">
        <v>16467</v>
      </c>
      <c r="B901" s="382"/>
      <c r="C901" s="382"/>
      <c r="D901" s="382"/>
      <c r="E901" s="382"/>
      <c r="F901" s="385">
        <v>2310.8800000000006</v>
      </c>
      <c r="G901" s="385">
        <v>94702.089000000022</v>
      </c>
      <c r="H901" s="385">
        <v>0</v>
      </c>
      <c r="I901" s="385">
        <v>94089</v>
      </c>
      <c r="J901"/>
      <c r="K901"/>
    </row>
    <row r="902" spans="1:11" ht="15" x14ac:dyDescent="0.25">
      <c r="A902" s="382">
        <v>20080006</v>
      </c>
      <c r="B902" s="382" t="s">
        <v>0</v>
      </c>
      <c r="C902" s="382" t="s">
        <v>10259</v>
      </c>
      <c r="D902" s="382" t="s">
        <v>10305</v>
      </c>
      <c r="E902" s="382" t="s">
        <v>7415</v>
      </c>
      <c r="F902" s="385">
        <v>292.3</v>
      </c>
      <c r="G902" s="385">
        <v>11260.617399999999</v>
      </c>
      <c r="H902" s="385">
        <v>0</v>
      </c>
      <c r="I902" s="385">
        <v>11261</v>
      </c>
      <c r="J902"/>
      <c r="K902"/>
    </row>
    <row r="903" spans="1:11" ht="15" x14ac:dyDescent="0.25">
      <c r="A903" s="382">
        <v>20080006</v>
      </c>
      <c r="B903" s="382" t="s">
        <v>1</v>
      </c>
      <c r="C903" s="382" t="s">
        <v>10260</v>
      </c>
      <c r="D903" s="382" t="s">
        <v>12514</v>
      </c>
      <c r="E903" s="382" t="s">
        <v>7479</v>
      </c>
      <c r="F903" s="385">
        <v>1540.42</v>
      </c>
      <c r="G903" s="385">
        <v>57874.378700000008</v>
      </c>
      <c r="H903" s="385">
        <v>0</v>
      </c>
      <c r="I903" s="385">
        <v>57874</v>
      </c>
      <c r="J903"/>
      <c r="K903"/>
    </row>
    <row r="904" spans="1:11" ht="15" x14ac:dyDescent="0.25">
      <c r="A904" s="382" t="s">
        <v>16468</v>
      </c>
      <c r="B904" s="382"/>
      <c r="C904" s="382"/>
      <c r="D904" s="382"/>
      <c r="E904" s="382"/>
      <c r="F904" s="385">
        <v>1832.72</v>
      </c>
      <c r="G904" s="385">
        <v>69134.996100000004</v>
      </c>
      <c r="H904" s="385">
        <v>0</v>
      </c>
      <c r="I904" s="385">
        <v>69135</v>
      </c>
      <c r="J904"/>
      <c r="K904"/>
    </row>
    <row r="905" spans="1:11" ht="15" x14ac:dyDescent="0.25">
      <c r="A905" s="382">
        <v>20080007</v>
      </c>
      <c r="B905" s="382" t="s">
        <v>17</v>
      </c>
      <c r="C905" s="382" t="s">
        <v>152</v>
      </c>
      <c r="D905" s="382" t="s">
        <v>7460</v>
      </c>
      <c r="E905" s="382" t="s">
        <v>7479</v>
      </c>
      <c r="F905" s="385">
        <v>332.4</v>
      </c>
      <c r="G905" s="385">
        <v>12950.8433</v>
      </c>
      <c r="H905" s="385">
        <v>720.72999999999593</v>
      </c>
      <c r="I905" s="385">
        <v>12230</v>
      </c>
      <c r="J905"/>
      <c r="K905"/>
    </row>
    <row r="906" spans="1:11" ht="15" x14ac:dyDescent="0.25">
      <c r="A906" s="382">
        <v>20080007</v>
      </c>
      <c r="B906" s="382" t="s">
        <v>0</v>
      </c>
      <c r="C906" s="382" t="s">
        <v>7442</v>
      </c>
      <c r="D906" s="382" t="s">
        <v>7461</v>
      </c>
      <c r="E906" s="382" t="s">
        <v>7440</v>
      </c>
      <c r="F906" s="385">
        <v>133.47999999999999</v>
      </c>
      <c r="G906" s="385">
        <v>5414.0054999999993</v>
      </c>
      <c r="H906" s="385">
        <v>0</v>
      </c>
      <c r="I906" s="385">
        <v>5414</v>
      </c>
      <c r="J906"/>
      <c r="K906"/>
    </row>
    <row r="907" spans="1:11" ht="15" x14ac:dyDescent="0.25">
      <c r="A907" s="382">
        <v>20080007</v>
      </c>
      <c r="B907" s="382" t="s">
        <v>23</v>
      </c>
      <c r="C907" s="382" t="s">
        <v>7451</v>
      </c>
      <c r="D907" s="382" t="s">
        <v>7470</v>
      </c>
      <c r="E907" s="382" t="s">
        <v>7480</v>
      </c>
      <c r="F907" s="385">
        <v>16.54</v>
      </c>
      <c r="G907" s="385">
        <v>656.24</v>
      </c>
      <c r="H907" s="385">
        <v>0</v>
      </c>
      <c r="I907" s="385">
        <v>656</v>
      </c>
      <c r="J907"/>
      <c r="K907"/>
    </row>
    <row r="908" spans="1:11" ht="15" x14ac:dyDescent="0.25">
      <c r="A908" s="382">
        <v>20080007</v>
      </c>
      <c r="B908" s="382" t="s">
        <v>6</v>
      </c>
      <c r="C908" s="382" t="s">
        <v>8707</v>
      </c>
      <c r="D908" s="382" t="s">
        <v>7695</v>
      </c>
      <c r="E908" s="382" t="s">
        <v>7705</v>
      </c>
      <c r="F908" s="385">
        <v>63.410000000000004</v>
      </c>
      <c r="G908" s="385">
        <v>2537.4262000000003</v>
      </c>
      <c r="H908" s="385">
        <v>0</v>
      </c>
      <c r="I908" s="385">
        <v>2537</v>
      </c>
      <c r="J908"/>
      <c r="K908"/>
    </row>
    <row r="909" spans="1:11" ht="15" x14ac:dyDescent="0.25">
      <c r="A909" s="382">
        <v>20080007</v>
      </c>
      <c r="B909" s="382" t="s">
        <v>31</v>
      </c>
      <c r="C909" s="382" t="s">
        <v>8024</v>
      </c>
      <c r="D909" s="382" t="s">
        <v>7696</v>
      </c>
      <c r="E909" s="382" t="s">
        <v>275</v>
      </c>
      <c r="F909" s="385">
        <v>2.3199999999999998</v>
      </c>
      <c r="G909" s="385">
        <v>92.8</v>
      </c>
      <c r="H909" s="385">
        <v>0</v>
      </c>
      <c r="I909" s="385">
        <v>93</v>
      </c>
      <c r="J909"/>
      <c r="K909"/>
    </row>
    <row r="910" spans="1:11" ht="15" x14ac:dyDescent="0.25">
      <c r="A910" s="382">
        <v>20080007</v>
      </c>
      <c r="B910" s="382" t="s">
        <v>422</v>
      </c>
      <c r="C910" s="382" t="s">
        <v>7754</v>
      </c>
      <c r="D910" s="382" t="s">
        <v>7801</v>
      </c>
      <c r="E910" s="382" t="s">
        <v>7440</v>
      </c>
      <c r="F910" s="385">
        <v>122.94</v>
      </c>
      <c r="G910" s="385">
        <v>4980.1830000000009</v>
      </c>
      <c r="H910" s="385">
        <v>0</v>
      </c>
      <c r="I910" s="385">
        <v>4980</v>
      </c>
      <c r="J910"/>
      <c r="K910"/>
    </row>
    <row r="911" spans="1:11" ht="15" x14ac:dyDescent="0.25">
      <c r="A911" s="382">
        <v>20080007</v>
      </c>
      <c r="B911" s="382" t="s">
        <v>33</v>
      </c>
      <c r="C911" s="382" t="s">
        <v>7757</v>
      </c>
      <c r="D911" s="382" t="s">
        <v>7804</v>
      </c>
      <c r="E911" s="382" t="s">
        <v>7704</v>
      </c>
      <c r="F911" s="385">
        <v>141.66000000000003</v>
      </c>
      <c r="G911" s="385">
        <v>5634.78</v>
      </c>
      <c r="H911" s="385">
        <v>0</v>
      </c>
      <c r="I911" s="385">
        <v>5635</v>
      </c>
      <c r="J911"/>
      <c r="K911"/>
    </row>
    <row r="912" spans="1:11" ht="15" x14ac:dyDescent="0.25">
      <c r="A912" s="382">
        <v>20080007</v>
      </c>
      <c r="B912" s="382" t="s">
        <v>10</v>
      </c>
      <c r="C912" s="382" t="s">
        <v>7759</v>
      </c>
      <c r="D912" s="382" t="s">
        <v>7806</v>
      </c>
      <c r="E912" s="382" t="s">
        <v>7415</v>
      </c>
      <c r="F912" s="385">
        <v>29.95</v>
      </c>
      <c r="G912" s="385">
        <v>1178.46</v>
      </c>
      <c r="H912" s="385">
        <v>0</v>
      </c>
      <c r="I912" s="385">
        <v>1178</v>
      </c>
      <c r="J912"/>
      <c r="K912"/>
    </row>
    <row r="913" spans="1:11" ht="15" x14ac:dyDescent="0.25">
      <c r="A913" s="382">
        <v>20080007</v>
      </c>
      <c r="B913" s="382" t="s">
        <v>12</v>
      </c>
      <c r="C913" s="382" t="s">
        <v>7915</v>
      </c>
      <c r="D913" s="382" t="s">
        <v>7947</v>
      </c>
      <c r="E913" s="382" t="s">
        <v>7481</v>
      </c>
      <c r="F913" s="385">
        <v>134.36000000000001</v>
      </c>
      <c r="G913" s="385">
        <v>5491.31</v>
      </c>
      <c r="H913" s="385">
        <v>0</v>
      </c>
      <c r="I913" s="385">
        <v>5491</v>
      </c>
      <c r="J913"/>
      <c r="K913"/>
    </row>
    <row r="914" spans="1:11" ht="15" x14ac:dyDescent="0.25">
      <c r="A914" s="382">
        <v>20080007</v>
      </c>
      <c r="B914" s="382" t="s">
        <v>35</v>
      </c>
      <c r="C914" s="382" t="s">
        <v>1079</v>
      </c>
      <c r="D914" s="382" t="s">
        <v>7948</v>
      </c>
      <c r="E914" s="382" t="s">
        <v>7440</v>
      </c>
      <c r="F914" s="385">
        <v>32.480000000000004</v>
      </c>
      <c r="G914" s="385">
        <v>1260.9784</v>
      </c>
      <c r="H914" s="385">
        <v>0</v>
      </c>
      <c r="I914" s="385">
        <v>1261</v>
      </c>
      <c r="J914"/>
      <c r="K914"/>
    </row>
    <row r="915" spans="1:11" ht="15" x14ac:dyDescent="0.25">
      <c r="A915" s="382">
        <v>20080007</v>
      </c>
      <c r="B915" s="382" t="s">
        <v>14</v>
      </c>
      <c r="C915" s="382" t="s">
        <v>7916</v>
      </c>
      <c r="D915" s="382" t="s">
        <v>7949</v>
      </c>
      <c r="E915" s="382" t="s">
        <v>7481</v>
      </c>
      <c r="F915" s="385">
        <v>18.809999999999999</v>
      </c>
      <c r="G915" s="385">
        <v>866.53800000000001</v>
      </c>
      <c r="H915" s="385">
        <v>0</v>
      </c>
      <c r="I915" s="385">
        <v>867</v>
      </c>
      <c r="J915"/>
      <c r="K915"/>
    </row>
    <row r="916" spans="1:11" ht="15" x14ac:dyDescent="0.25">
      <c r="A916" s="382">
        <v>20080007</v>
      </c>
      <c r="B916" s="382" t="s">
        <v>423</v>
      </c>
      <c r="C916" s="382" t="s">
        <v>7921</v>
      </c>
      <c r="D916" s="382" t="s">
        <v>7954</v>
      </c>
      <c r="E916" s="382" t="s">
        <v>7415</v>
      </c>
      <c r="F916" s="385">
        <v>77.569999999999993</v>
      </c>
      <c r="G916" s="385">
        <v>3167.2924999999996</v>
      </c>
      <c r="H916" s="385">
        <v>0</v>
      </c>
      <c r="I916" s="385">
        <v>3167</v>
      </c>
      <c r="J916"/>
      <c r="K916"/>
    </row>
    <row r="917" spans="1:11" ht="15" x14ac:dyDescent="0.25">
      <c r="A917" s="382">
        <v>20080007</v>
      </c>
      <c r="B917" s="382" t="s">
        <v>130</v>
      </c>
      <c r="C917" s="382" t="s">
        <v>8063</v>
      </c>
      <c r="D917" s="382" t="s">
        <v>8109</v>
      </c>
      <c r="E917" s="382" t="s">
        <v>8026</v>
      </c>
      <c r="F917" s="385">
        <v>12.25</v>
      </c>
      <c r="G917" s="385">
        <v>456.26479999999998</v>
      </c>
      <c r="H917" s="385">
        <v>0</v>
      </c>
      <c r="I917" s="385">
        <v>456</v>
      </c>
      <c r="J917"/>
      <c r="K917"/>
    </row>
    <row r="918" spans="1:11" ht="15" x14ac:dyDescent="0.25">
      <c r="A918" s="382">
        <v>20080007</v>
      </c>
      <c r="B918" s="382" t="s">
        <v>952</v>
      </c>
      <c r="C918" s="382" t="s">
        <v>8226</v>
      </c>
      <c r="D918" s="382" t="s">
        <v>8261</v>
      </c>
      <c r="E918" s="382" t="s">
        <v>7415</v>
      </c>
      <c r="F918" s="385">
        <v>39.729999999999997</v>
      </c>
      <c r="G918" s="385">
        <v>1580.3028000000002</v>
      </c>
      <c r="H918" s="385">
        <v>0</v>
      </c>
      <c r="I918" s="385">
        <v>1580</v>
      </c>
      <c r="J918"/>
      <c r="K918"/>
    </row>
    <row r="919" spans="1:11" ht="15" x14ac:dyDescent="0.25">
      <c r="A919" s="382">
        <v>20080007</v>
      </c>
      <c r="B919" s="382" t="s">
        <v>1346</v>
      </c>
      <c r="C919" s="382" t="s">
        <v>7982</v>
      </c>
      <c r="D919" s="382" t="s">
        <v>8875</v>
      </c>
      <c r="E919" s="382" t="s">
        <v>7414</v>
      </c>
      <c r="F919" s="385">
        <v>0.96</v>
      </c>
      <c r="G919" s="385">
        <v>39.36</v>
      </c>
      <c r="H919" s="385">
        <v>0</v>
      </c>
      <c r="I919" s="385">
        <v>39</v>
      </c>
      <c r="J919"/>
      <c r="K919"/>
    </row>
    <row r="920" spans="1:11" ht="15" x14ac:dyDescent="0.25">
      <c r="A920" s="382">
        <v>20080007</v>
      </c>
      <c r="B920" s="382" t="s">
        <v>1850</v>
      </c>
      <c r="C920" s="382" t="s">
        <v>8815</v>
      </c>
      <c r="D920" s="382" t="s">
        <v>8878</v>
      </c>
      <c r="E920" s="382" t="s">
        <v>7415</v>
      </c>
      <c r="F920" s="385">
        <v>44.22</v>
      </c>
      <c r="G920" s="385">
        <v>1668.7</v>
      </c>
      <c r="H920" s="385">
        <v>0</v>
      </c>
      <c r="I920" s="385">
        <v>1669</v>
      </c>
      <c r="J920"/>
      <c r="K920"/>
    </row>
    <row r="921" spans="1:11" ht="15" x14ac:dyDescent="0.25">
      <c r="A921" s="382">
        <v>20080007</v>
      </c>
      <c r="B921" s="382" t="s">
        <v>425</v>
      </c>
      <c r="C921" s="382" t="s">
        <v>8061</v>
      </c>
      <c r="D921" s="382" t="s">
        <v>8107</v>
      </c>
      <c r="E921" s="382" t="s">
        <v>7415</v>
      </c>
      <c r="F921" s="385">
        <v>72.580000000000013</v>
      </c>
      <c r="G921" s="385">
        <v>3001.4024999999997</v>
      </c>
      <c r="H921" s="385">
        <v>0</v>
      </c>
      <c r="I921" s="385">
        <v>3001</v>
      </c>
      <c r="J921"/>
      <c r="K921"/>
    </row>
    <row r="922" spans="1:11" ht="15" x14ac:dyDescent="0.25">
      <c r="A922" s="382">
        <v>20080007</v>
      </c>
      <c r="B922" s="382" t="s">
        <v>427</v>
      </c>
      <c r="C922" s="382" t="s">
        <v>8223</v>
      </c>
      <c r="D922" s="382" t="s">
        <v>8257</v>
      </c>
      <c r="E922" s="382" t="s">
        <v>275</v>
      </c>
      <c r="F922" s="385">
        <v>32.699999999999996</v>
      </c>
      <c r="G922" s="385">
        <v>1329.8125</v>
      </c>
      <c r="H922" s="385">
        <v>0</v>
      </c>
      <c r="I922" s="385">
        <v>1330</v>
      </c>
      <c r="J922"/>
      <c r="K922"/>
    </row>
    <row r="923" spans="1:11" ht="15" x14ac:dyDescent="0.25">
      <c r="A923" s="382">
        <v>20080007</v>
      </c>
      <c r="B923" s="382" t="s">
        <v>3415</v>
      </c>
      <c r="C923" s="382" t="s">
        <v>8705</v>
      </c>
      <c r="D923" s="382" t="s">
        <v>9918</v>
      </c>
      <c r="E923" s="382" t="s">
        <v>7704</v>
      </c>
      <c r="F923" s="385">
        <v>26.24</v>
      </c>
      <c r="G923" s="385">
        <v>995.09109999999998</v>
      </c>
      <c r="H923" s="385">
        <v>0</v>
      </c>
      <c r="I923" s="385">
        <v>995</v>
      </c>
      <c r="J923"/>
      <c r="K923"/>
    </row>
    <row r="924" spans="1:11" ht="15" x14ac:dyDescent="0.25">
      <c r="A924" s="382">
        <v>20080007</v>
      </c>
      <c r="B924" s="382" t="s">
        <v>3465</v>
      </c>
      <c r="C924" s="382" t="s">
        <v>8291</v>
      </c>
      <c r="D924" s="382" t="s">
        <v>10859</v>
      </c>
      <c r="E924" s="382" t="s">
        <v>7416</v>
      </c>
      <c r="F924" s="385">
        <v>90.49</v>
      </c>
      <c r="G924" s="385">
        <v>3841.8325</v>
      </c>
      <c r="H924" s="385">
        <v>0</v>
      </c>
      <c r="I924" s="385">
        <v>3842</v>
      </c>
      <c r="J924"/>
      <c r="K924"/>
    </row>
    <row r="925" spans="1:11" ht="15" x14ac:dyDescent="0.25">
      <c r="A925" s="382">
        <v>20080007</v>
      </c>
      <c r="B925" s="382" t="s">
        <v>3577</v>
      </c>
      <c r="C925" s="382" t="s">
        <v>8273</v>
      </c>
      <c r="D925" s="382" t="s">
        <v>11006</v>
      </c>
      <c r="E925" s="382" t="s">
        <v>7415</v>
      </c>
      <c r="F925" s="385">
        <v>65.559999999999988</v>
      </c>
      <c r="G925" s="385">
        <v>2683.0655999999999</v>
      </c>
      <c r="H925" s="385">
        <v>0</v>
      </c>
      <c r="I925" s="385">
        <v>2683</v>
      </c>
      <c r="J925"/>
      <c r="K925"/>
    </row>
    <row r="926" spans="1:11" ht="15" x14ac:dyDescent="0.25">
      <c r="A926" s="382">
        <v>20080007</v>
      </c>
      <c r="B926" s="382" t="s">
        <v>3578</v>
      </c>
      <c r="C926" s="382" t="s">
        <v>10827</v>
      </c>
      <c r="D926" s="382" t="s">
        <v>10860</v>
      </c>
      <c r="E926" s="382" t="s">
        <v>7704</v>
      </c>
      <c r="F926" s="385">
        <v>89.550000000000011</v>
      </c>
      <c r="G926" s="385">
        <v>3614.2258000000006</v>
      </c>
      <c r="H926" s="385">
        <v>0</v>
      </c>
      <c r="I926" s="385">
        <v>3614</v>
      </c>
      <c r="J926"/>
      <c r="K926"/>
    </row>
    <row r="927" spans="1:11" ht="15" x14ac:dyDescent="0.25">
      <c r="A927" s="382">
        <v>20080007</v>
      </c>
      <c r="B927" s="382" t="s">
        <v>3653</v>
      </c>
      <c r="C927" s="382" t="s">
        <v>148</v>
      </c>
      <c r="D927" s="382" t="s">
        <v>10862</v>
      </c>
      <c r="E927" s="382" t="s">
        <v>7479</v>
      </c>
      <c r="F927" s="385">
        <v>173.04999999999998</v>
      </c>
      <c r="G927" s="385">
        <v>6931.8725000000004</v>
      </c>
      <c r="H927" s="385">
        <v>0</v>
      </c>
      <c r="I927" s="385">
        <v>6932</v>
      </c>
      <c r="J927"/>
      <c r="K927"/>
    </row>
    <row r="928" spans="1:11" ht="15" x14ac:dyDescent="0.25">
      <c r="A928" s="382">
        <v>20080007</v>
      </c>
      <c r="B928" s="382" t="s">
        <v>3868</v>
      </c>
      <c r="C928" s="382" t="s">
        <v>11126</v>
      </c>
      <c r="D928" s="382" t="s">
        <v>11157</v>
      </c>
      <c r="E928" s="382" t="s">
        <v>7595</v>
      </c>
      <c r="F928" s="385">
        <v>3.31</v>
      </c>
      <c r="G928" s="385">
        <v>125.78</v>
      </c>
      <c r="H928" s="385">
        <v>0</v>
      </c>
      <c r="I928" s="385">
        <v>126</v>
      </c>
      <c r="J928"/>
      <c r="K928"/>
    </row>
    <row r="929" spans="1:11" ht="15" x14ac:dyDescent="0.25">
      <c r="A929" s="382">
        <v>20080007</v>
      </c>
      <c r="B929" s="382" t="s">
        <v>1061</v>
      </c>
      <c r="C929" s="382" t="s">
        <v>8338</v>
      </c>
      <c r="D929" s="382" t="s">
        <v>8349</v>
      </c>
      <c r="E929" s="382" t="s">
        <v>7480</v>
      </c>
      <c r="F929" s="385">
        <v>59.510000000000005</v>
      </c>
      <c r="G929" s="385">
        <v>2373.1750000000002</v>
      </c>
      <c r="H929" s="385">
        <v>0</v>
      </c>
      <c r="I929" s="385">
        <v>2373</v>
      </c>
      <c r="J929"/>
      <c r="K929"/>
    </row>
    <row r="930" spans="1:11" ht="15" x14ac:dyDescent="0.25">
      <c r="A930" s="382">
        <v>20080007</v>
      </c>
      <c r="B930" s="382" t="s">
        <v>5389</v>
      </c>
      <c r="C930" s="382" t="s">
        <v>12747</v>
      </c>
      <c r="D930" s="382" t="s">
        <v>12799</v>
      </c>
      <c r="E930" s="382" t="s">
        <v>7415</v>
      </c>
      <c r="F930" s="385">
        <v>21.28</v>
      </c>
      <c r="G930" s="385">
        <v>848.68000000000006</v>
      </c>
      <c r="H930" s="385">
        <v>0</v>
      </c>
      <c r="I930" s="385">
        <v>849</v>
      </c>
      <c r="J930"/>
      <c r="K930"/>
    </row>
    <row r="931" spans="1:11" ht="15" x14ac:dyDescent="0.25">
      <c r="A931" s="382">
        <v>20080007</v>
      </c>
      <c r="B931" s="382" t="s">
        <v>5391</v>
      </c>
      <c r="C931" s="382" t="s">
        <v>9004</v>
      </c>
      <c r="D931" s="382" t="s">
        <v>13090</v>
      </c>
      <c r="E931" s="382" t="s">
        <v>7440</v>
      </c>
      <c r="F931" s="385">
        <v>65</v>
      </c>
      <c r="G931" s="385">
        <v>2573.0368000000003</v>
      </c>
      <c r="H931" s="385">
        <v>0</v>
      </c>
      <c r="I931" s="385">
        <v>2573</v>
      </c>
      <c r="J931"/>
      <c r="K931"/>
    </row>
    <row r="932" spans="1:11" ht="15" x14ac:dyDescent="0.25">
      <c r="A932" s="382">
        <v>20080007</v>
      </c>
      <c r="B932" s="382" t="s">
        <v>2490</v>
      </c>
      <c r="C932" s="382" t="s">
        <v>7286</v>
      </c>
      <c r="D932" s="382" t="s">
        <v>9031</v>
      </c>
      <c r="E932" s="382" t="s">
        <v>7481</v>
      </c>
      <c r="F932" s="385">
        <v>36.06</v>
      </c>
      <c r="G932" s="385">
        <v>1427.4885000000002</v>
      </c>
      <c r="H932" s="385">
        <v>0</v>
      </c>
      <c r="I932" s="385">
        <v>1427</v>
      </c>
      <c r="J932"/>
      <c r="K932"/>
    </row>
    <row r="933" spans="1:11" ht="15" x14ac:dyDescent="0.25">
      <c r="A933" s="382">
        <v>20080007</v>
      </c>
      <c r="B933" s="382" t="s">
        <v>5390</v>
      </c>
      <c r="C933" s="382" t="s">
        <v>12310</v>
      </c>
      <c r="D933" s="382" t="s">
        <v>12800</v>
      </c>
      <c r="E933" s="382" t="s">
        <v>5245</v>
      </c>
      <c r="F933" s="385">
        <v>23.14</v>
      </c>
      <c r="G933" s="385">
        <v>869.22580000000005</v>
      </c>
      <c r="H933" s="385">
        <v>0</v>
      </c>
      <c r="I933" s="385">
        <v>869</v>
      </c>
      <c r="J933"/>
      <c r="K933"/>
    </row>
    <row r="934" spans="1:11" ht="15" x14ac:dyDescent="0.25">
      <c r="A934" s="382">
        <v>20080007</v>
      </c>
      <c r="B934" s="382" t="s">
        <v>6080</v>
      </c>
      <c r="C934" s="382" t="s">
        <v>13515</v>
      </c>
      <c r="D934" s="382" t="s">
        <v>13546</v>
      </c>
      <c r="E934" s="382" t="s">
        <v>7416</v>
      </c>
      <c r="F934" s="385">
        <v>41.1</v>
      </c>
      <c r="G934" s="385">
        <v>1572.35</v>
      </c>
      <c r="H934" s="385">
        <v>0</v>
      </c>
      <c r="I934" s="385">
        <v>1572</v>
      </c>
      <c r="J934"/>
      <c r="K934"/>
    </row>
    <row r="935" spans="1:11" ht="15" x14ac:dyDescent="0.25">
      <c r="A935" s="382">
        <v>20080007</v>
      </c>
      <c r="B935" s="382" t="s">
        <v>6533</v>
      </c>
      <c r="C935" s="382" t="s">
        <v>13801</v>
      </c>
      <c r="D935" s="382" t="s">
        <v>13815</v>
      </c>
      <c r="E935" s="382" t="s">
        <v>7705</v>
      </c>
      <c r="F935" s="385">
        <v>16.82</v>
      </c>
      <c r="G935" s="385">
        <v>625.89850000000001</v>
      </c>
      <c r="H935" s="385">
        <v>0</v>
      </c>
      <c r="I935" s="385">
        <v>626</v>
      </c>
      <c r="J935"/>
      <c r="K935"/>
    </row>
    <row r="936" spans="1:11" ht="15" x14ac:dyDescent="0.25">
      <c r="A936" s="382">
        <v>20080007</v>
      </c>
      <c r="B936" s="382" t="s">
        <v>6981</v>
      </c>
      <c r="C936" s="382" t="s">
        <v>14055</v>
      </c>
      <c r="D936" s="382" t="s">
        <v>14095</v>
      </c>
      <c r="E936" s="382" t="s">
        <v>7415</v>
      </c>
      <c r="F936" s="385">
        <v>45.78</v>
      </c>
      <c r="G936" s="385">
        <v>1805.4974999999997</v>
      </c>
      <c r="H936" s="385">
        <v>0</v>
      </c>
      <c r="I936" s="385">
        <v>1805</v>
      </c>
      <c r="J936"/>
      <c r="K936"/>
    </row>
    <row r="937" spans="1:11" ht="15" x14ac:dyDescent="0.25">
      <c r="A937" s="382">
        <v>20080007</v>
      </c>
      <c r="B937" s="382" t="s">
        <v>6873</v>
      </c>
      <c r="C937" s="382" t="s">
        <v>13953</v>
      </c>
      <c r="D937" s="382" t="s">
        <v>13973</v>
      </c>
      <c r="E937" s="382" t="s">
        <v>7481</v>
      </c>
      <c r="F937" s="385">
        <v>66.27000000000001</v>
      </c>
      <c r="G937" s="385">
        <v>2610.7685000000001</v>
      </c>
      <c r="H937" s="385">
        <v>0</v>
      </c>
      <c r="I937" s="385">
        <v>2611</v>
      </c>
      <c r="J937"/>
      <c r="K937"/>
    </row>
    <row r="938" spans="1:11" ht="15" x14ac:dyDescent="0.25">
      <c r="A938" s="382">
        <v>20080007</v>
      </c>
      <c r="B938" s="382" t="s">
        <v>7262</v>
      </c>
      <c r="C938" s="382" t="s">
        <v>14056</v>
      </c>
      <c r="D938" s="382" t="s">
        <v>14096</v>
      </c>
      <c r="E938" s="382" t="s">
        <v>7415</v>
      </c>
      <c r="F938" s="385">
        <v>62.64</v>
      </c>
      <c r="G938" s="385">
        <v>2503.7860999999998</v>
      </c>
      <c r="H938" s="385">
        <v>0</v>
      </c>
      <c r="I938" s="385">
        <v>2504</v>
      </c>
      <c r="J938"/>
      <c r="K938"/>
    </row>
    <row r="939" spans="1:11" ht="15" x14ac:dyDescent="0.25">
      <c r="A939" s="382">
        <v>20080007</v>
      </c>
      <c r="B939" s="382" t="s">
        <v>12391</v>
      </c>
      <c r="C939" s="382" t="s">
        <v>13714</v>
      </c>
      <c r="D939" s="382" t="s">
        <v>13738</v>
      </c>
      <c r="E939" s="382" t="s">
        <v>7415</v>
      </c>
      <c r="F939" s="385">
        <v>55.419999999999995</v>
      </c>
      <c r="G939" s="385">
        <v>2149.6219000000001</v>
      </c>
      <c r="H939" s="385">
        <v>0</v>
      </c>
      <c r="I939" s="385">
        <v>2150</v>
      </c>
      <c r="J939"/>
      <c r="K939"/>
    </row>
    <row r="940" spans="1:11" ht="15" x14ac:dyDescent="0.25">
      <c r="A940" s="382">
        <v>20080007</v>
      </c>
      <c r="B940" s="382" t="s">
        <v>7374</v>
      </c>
      <c r="C940" s="382" t="s">
        <v>9012</v>
      </c>
      <c r="D940" s="382" t="s">
        <v>14178</v>
      </c>
      <c r="E940" s="382" t="s">
        <v>7415</v>
      </c>
      <c r="F940" s="385">
        <v>44.97</v>
      </c>
      <c r="G940" s="385">
        <v>1686.2249999999999</v>
      </c>
      <c r="H940" s="385">
        <v>0</v>
      </c>
      <c r="I940" s="385">
        <v>1686</v>
      </c>
      <c r="J940"/>
      <c r="K940"/>
    </row>
    <row r="941" spans="1:11" ht="15" x14ac:dyDescent="0.25">
      <c r="A941" s="382">
        <v>20080007</v>
      </c>
      <c r="B941" s="382" t="s">
        <v>7375</v>
      </c>
      <c r="C941" s="382" t="s">
        <v>6992</v>
      </c>
      <c r="D941" s="382" t="s">
        <v>14179</v>
      </c>
      <c r="E941" s="382" t="s">
        <v>7416</v>
      </c>
      <c r="F941" s="385">
        <v>23.910000000000004</v>
      </c>
      <c r="G941" s="385">
        <v>897.78000000000009</v>
      </c>
      <c r="H941" s="385">
        <v>0</v>
      </c>
      <c r="I941" s="385">
        <v>898</v>
      </c>
      <c r="J941"/>
      <c r="K941"/>
    </row>
    <row r="942" spans="1:11" ht="15" x14ac:dyDescent="0.25">
      <c r="A942" s="382">
        <v>20080007</v>
      </c>
      <c r="B942" s="382" t="s">
        <v>7376</v>
      </c>
      <c r="C942" s="382" t="s">
        <v>6530</v>
      </c>
      <c r="D942" s="382" t="s">
        <v>14180</v>
      </c>
      <c r="E942" s="382" t="s">
        <v>275</v>
      </c>
      <c r="F942" s="385">
        <v>34.669999999999995</v>
      </c>
      <c r="G942" s="385">
        <v>1360.39</v>
      </c>
      <c r="H942" s="385">
        <v>0</v>
      </c>
      <c r="I942" s="385">
        <v>1360</v>
      </c>
      <c r="J942"/>
      <c r="K942"/>
    </row>
    <row r="943" spans="1:11" ht="15" x14ac:dyDescent="0.25">
      <c r="A943" s="382">
        <v>20080007</v>
      </c>
      <c r="B943" s="382" t="s">
        <v>3414</v>
      </c>
      <c r="C943" s="382" t="s">
        <v>9612</v>
      </c>
      <c r="D943" s="382" t="s">
        <v>9633</v>
      </c>
      <c r="E943" s="382" t="s">
        <v>7416</v>
      </c>
      <c r="F943" s="385">
        <v>53.29999999999999</v>
      </c>
      <c r="G943" s="385">
        <v>1987.7239999999999</v>
      </c>
      <c r="H943" s="385">
        <v>0</v>
      </c>
      <c r="I943" s="385">
        <v>1988</v>
      </c>
      <c r="J943"/>
      <c r="K943"/>
    </row>
    <row r="944" spans="1:11" ht="15" x14ac:dyDescent="0.25">
      <c r="A944" s="382">
        <v>20080007</v>
      </c>
      <c r="B944" s="382" t="s">
        <v>7518</v>
      </c>
      <c r="C944" s="382" t="s">
        <v>14232</v>
      </c>
      <c r="D944" s="382" t="s">
        <v>14252</v>
      </c>
      <c r="E944" s="382" t="s">
        <v>7440</v>
      </c>
      <c r="F944" s="385">
        <v>14.379999999999999</v>
      </c>
      <c r="G944" s="385">
        <v>532.03219999999999</v>
      </c>
      <c r="H944" s="385">
        <v>0</v>
      </c>
      <c r="I944" s="385">
        <v>532</v>
      </c>
      <c r="J944"/>
      <c r="K944"/>
    </row>
    <row r="945" spans="1:11" ht="15" x14ac:dyDescent="0.25">
      <c r="A945" s="382">
        <v>20080007</v>
      </c>
      <c r="B945" s="382" t="s">
        <v>7726</v>
      </c>
      <c r="C945" s="382" t="s">
        <v>9238</v>
      </c>
      <c r="D945" s="382" t="s">
        <v>14553</v>
      </c>
      <c r="E945" s="382" t="s">
        <v>7704</v>
      </c>
      <c r="F945" s="385">
        <v>21.959999999999997</v>
      </c>
      <c r="G945" s="385">
        <v>814.64709999999991</v>
      </c>
      <c r="H945" s="385">
        <v>0</v>
      </c>
      <c r="I945" s="385">
        <v>815</v>
      </c>
      <c r="J945"/>
      <c r="K945"/>
    </row>
    <row r="946" spans="1:11" ht="15" x14ac:dyDescent="0.25">
      <c r="A946" s="382">
        <v>20080007</v>
      </c>
      <c r="B946" s="382" t="s">
        <v>8327</v>
      </c>
      <c r="C946" s="382" t="s">
        <v>10182</v>
      </c>
      <c r="D946" s="382" t="s">
        <v>10194</v>
      </c>
      <c r="E946" s="382" t="s">
        <v>5245</v>
      </c>
      <c r="F946" s="385">
        <v>13.219999999999999</v>
      </c>
      <c r="G946" s="385">
        <v>472.11849999999998</v>
      </c>
      <c r="H946" s="385">
        <v>0</v>
      </c>
      <c r="I946" s="385">
        <v>472</v>
      </c>
      <c r="J946"/>
      <c r="K946"/>
    </row>
    <row r="947" spans="1:11" ht="15" x14ac:dyDescent="0.25">
      <c r="A947" s="382">
        <v>20080007</v>
      </c>
      <c r="B947" s="382" t="s">
        <v>8329</v>
      </c>
      <c r="C947" s="382" t="s">
        <v>16159</v>
      </c>
      <c r="D947" s="382" t="s">
        <v>7701</v>
      </c>
      <c r="E947" s="382" t="s">
        <v>8026</v>
      </c>
      <c r="F947" s="385">
        <v>77.779999999999987</v>
      </c>
      <c r="G947" s="385">
        <v>3206.1192000000001</v>
      </c>
      <c r="H947" s="385">
        <v>0</v>
      </c>
      <c r="I947" s="385">
        <v>3206</v>
      </c>
      <c r="J947"/>
      <c r="K947"/>
    </row>
    <row r="948" spans="1:11" ht="15" x14ac:dyDescent="0.25">
      <c r="A948" s="382">
        <v>20080007</v>
      </c>
      <c r="B948" s="382" t="s">
        <v>8375</v>
      </c>
      <c r="C948" s="382" t="s">
        <v>14622</v>
      </c>
      <c r="D948" s="382" t="s">
        <v>14654</v>
      </c>
      <c r="E948" s="382" t="s">
        <v>7595</v>
      </c>
      <c r="F948" s="385">
        <v>22.08</v>
      </c>
      <c r="G948" s="385">
        <v>890.04050000000007</v>
      </c>
      <c r="H948" s="385">
        <v>0</v>
      </c>
      <c r="I948" s="385">
        <v>890</v>
      </c>
      <c r="J948"/>
      <c r="K948"/>
    </row>
    <row r="949" spans="1:11" ht="15" x14ac:dyDescent="0.25">
      <c r="A949" s="382">
        <v>20080007</v>
      </c>
      <c r="B949" s="382" t="s">
        <v>8376</v>
      </c>
      <c r="C949" s="382" t="s">
        <v>14980</v>
      </c>
      <c r="D949" s="382" t="s">
        <v>15002</v>
      </c>
      <c r="E949" s="382" t="s">
        <v>7481</v>
      </c>
      <c r="F949" s="385">
        <v>175.89</v>
      </c>
      <c r="G949" s="385">
        <v>6599.9937999999993</v>
      </c>
      <c r="H949" s="385">
        <v>0</v>
      </c>
      <c r="I949" s="385">
        <v>6600</v>
      </c>
      <c r="J949"/>
      <c r="K949"/>
    </row>
    <row r="950" spans="1:11" ht="15" x14ac:dyDescent="0.25">
      <c r="A950" s="382">
        <v>20080007</v>
      </c>
      <c r="B950" s="382" t="s">
        <v>8769</v>
      </c>
      <c r="C950" s="382" t="s">
        <v>15522</v>
      </c>
      <c r="D950" s="382" t="s">
        <v>15583</v>
      </c>
      <c r="E950" s="382" t="s">
        <v>7415</v>
      </c>
      <c r="F950" s="385">
        <v>27.259999999999998</v>
      </c>
      <c r="G950" s="385">
        <v>1028.8047999999999</v>
      </c>
      <c r="H950" s="385">
        <v>0</v>
      </c>
      <c r="I950" s="385">
        <v>1029</v>
      </c>
      <c r="J950"/>
      <c r="K950"/>
    </row>
    <row r="951" spans="1:11" ht="15" x14ac:dyDescent="0.25">
      <c r="A951" s="382">
        <v>20080007</v>
      </c>
      <c r="B951" s="382" t="s">
        <v>8994</v>
      </c>
      <c r="C951" s="382" t="s">
        <v>6895</v>
      </c>
      <c r="D951" s="382" t="s">
        <v>15734</v>
      </c>
      <c r="E951" s="382" t="s">
        <v>7415</v>
      </c>
      <c r="F951" s="385">
        <v>44.87</v>
      </c>
      <c r="G951" s="385">
        <v>1722.6016999999999</v>
      </c>
      <c r="H951" s="385">
        <v>0</v>
      </c>
      <c r="I951" s="385">
        <v>1723</v>
      </c>
      <c r="J951"/>
      <c r="K951"/>
    </row>
    <row r="952" spans="1:11" ht="15" x14ac:dyDescent="0.25">
      <c r="A952" s="382">
        <v>20080007</v>
      </c>
      <c r="B952" s="382" t="s">
        <v>9084</v>
      </c>
      <c r="C952" s="382" t="s">
        <v>16088</v>
      </c>
      <c r="D952" s="382" t="s">
        <v>16103</v>
      </c>
      <c r="E952" s="382" t="s">
        <v>7481</v>
      </c>
      <c r="F952" s="385">
        <v>30.339999999999996</v>
      </c>
      <c r="G952" s="385">
        <v>1145.1910999999998</v>
      </c>
      <c r="H952" s="385">
        <v>0</v>
      </c>
      <c r="I952" s="385">
        <v>1145</v>
      </c>
      <c r="J952"/>
      <c r="K952"/>
    </row>
    <row r="953" spans="1:11" ht="15" x14ac:dyDescent="0.25">
      <c r="A953" s="382">
        <v>20080007</v>
      </c>
      <c r="B953" s="382" t="s">
        <v>10084</v>
      </c>
      <c r="C953" s="382" t="s">
        <v>7894</v>
      </c>
      <c r="D953" s="382" t="s">
        <v>16177</v>
      </c>
      <c r="E953" s="382" t="s">
        <v>5245</v>
      </c>
      <c r="F953" s="385">
        <v>86.059999999999988</v>
      </c>
      <c r="G953" s="385">
        <v>3449.5899999999997</v>
      </c>
      <c r="H953" s="385">
        <v>0</v>
      </c>
      <c r="I953" s="385">
        <v>3450</v>
      </c>
      <c r="J953"/>
      <c r="K953"/>
    </row>
    <row r="954" spans="1:11" ht="15" x14ac:dyDescent="0.25">
      <c r="A954" s="382">
        <v>20080007</v>
      </c>
      <c r="B954" s="382" t="s">
        <v>10085</v>
      </c>
      <c r="C954" s="382" t="s">
        <v>6579</v>
      </c>
      <c r="D954" s="382" t="s">
        <v>16260</v>
      </c>
      <c r="E954" s="382" t="s">
        <v>5245</v>
      </c>
      <c r="F954" s="385">
        <v>33.769999999999996</v>
      </c>
      <c r="G954" s="385">
        <v>1335.55</v>
      </c>
      <c r="H954" s="385">
        <v>0</v>
      </c>
      <c r="I954" s="385">
        <v>1336</v>
      </c>
      <c r="J954"/>
      <c r="K954"/>
    </row>
    <row r="955" spans="1:11" ht="15" x14ac:dyDescent="0.25">
      <c r="A955" s="382">
        <v>20080007</v>
      </c>
      <c r="B955" s="382" t="s">
        <v>10228</v>
      </c>
      <c r="C955" s="382" t="s">
        <v>16225</v>
      </c>
      <c r="D955" s="382" t="s">
        <v>16261</v>
      </c>
      <c r="E955" s="382" t="s">
        <v>7440</v>
      </c>
      <c r="F955" s="385">
        <v>92.449999999999989</v>
      </c>
      <c r="G955" s="385">
        <v>3593.6538</v>
      </c>
      <c r="H955" s="385">
        <v>0</v>
      </c>
      <c r="I955" s="385">
        <v>3594</v>
      </c>
      <c r="J955"/>
      <c r="K955"/>
    </row>
    <row r="956" spans="1:11" ht="15" x14ac:dyDescent="0.25">
      <c r="A956" s="382">
        <v>20080007</v>
      </c>
      <c r="B956" s="382" t="s">
        <v>10654</v>
      </c>
      <c r="C956" s="382">
        <v>0</v>
      </c>
      <c r="D956" s="382">
        <v>0</v>
      </c>
      <c r="E956" s="382">
        <v>0</v>
      </c>
      <c r="F956" s="385">
        <v>63.9</v>
      </c>
      <c r="G956" s="385">
        <v>2396.8813999999998</v>
      </c>
      <c r="H956" s="385">
        <v>0</v>
      </c>
      <c r="I956" s="385">
        <v>2397</v>
      </c>
      <c r="J956"/>
      <c r="K956"/>
    </row>
    <row r="957" spans="1:11" ht="15" x14ac:dyDescent="0.25">
      <c r="A957" s="382" t="s">
        <v>16469</v>
      </c>
      <c r="B957" s="382"/>
      <c r="C957" s="382"/>
      <c r="D957" s="382"/>
      <c r="E957" s="382"/>
      <c r="F957" s="385">
        <v>3110.39</v>
      </c>
      <c r="G957" s="385">
        <v>122977.43869999998</v>
      </c>
      <c r="H957" s="385">
        <v>720.72999999999593</v>
      </c>
      <c r="I957" s="385">
        <v>122256</v>
      </c>
      <c r="J957"/>
      <c r="K957"/>
    </row>
    <row r="958" spans="1:11" ht="15" x14ac:dyDescent="0.25">
      <c r="A958" s="382">
        <v>20080009</v>
      </c>
      <c r="B958" s="382" t="s">
        <v>17</v>
      </c>
      <c r="C958" s="382" t="s">
        <v>5221</v>
      </c>
      <c r="D958" s="382" t="s">
        <v>12290</v>
      </c>
      <c r="E958" s="382" t="s">
        <v>7573</v>
      </c>
      <c r="F958" s="385">
        <v>2</v>
      </c>
      <c r="G958" s="385">
        <v>88.5</v>
      </c>
      <c r="H958" s="385">
        <v>0</v>
      </c>
      <c r="I958" s="385">
        <v>89</v>
      </c>
      <c r="J958"/>
      <c r="K958"/>
    </row>
    <row r="959" spans="1:11" ht="15" x14ac:dyDescent="0.25">
      <c r="A959" s="382">
        <v>20080009</v>
      </c>
      <c r="B959" s="382" t="s">
        <v>19</v>
      </c>
      <c r="C959" s="382" t="s">
        <v>11495</v>
      </c>
      <c r="D959" s="382" t="s">
        <v>11548</v>
      </c>
      <c r="E959" s="382" t="s">
        <v>7573</v>
      </c>
      <c r="F959" s="385">
        <v>50.57</v>
      </c>
      <c r="G959" s="385">
        <v>2030.2843000000003</v>
      </c>
      <c r="H959" s="385">
        <v>0</v>
      </c>
      <c r="I959" s="385">
        <v>2030</v>
      </c>
      <c r="J959"/>
      <c r="K959"/>
    </row>
    <row r="960" spans="1:11" ht="15" x14ac:dyDescent="0.25">
      <c r="A960" s="382">
        <v>20080009</v>
      </c>
      <c r="B960" s="382" t="s">
        <v>22</v>
      </c>
      <c r="C960" s="382" t="s">
        <v>12929</v>
      </c>
      <c r="D960" s="382" t="s">
        <v>12951</v>
      </c>
      <c r="E960" s="382" t="s">
        <v>7573</v>
      </c>
      <c r="F960" s="385">
        <v>316.43</v>
      </c>
      <c r="G960" s="385">
        <v>13209.203099999999</v>
      </c>
      <c r="H960" s="385">
        <v>0</v>
      </c>
      <c r="I960" s="385">
        <v>13209</v>
      </c>
      <c r="J960"/>
      <c r="K960"/>
    </row>
    <row r="961" spans="1:11" ht="15" x14ac:dyDescent="0.25">
      <c r="A961" s="382">
        <v>20080009</v>
      </c>
      <c r="B961" s="382" t="s">
        <v>28</v>
      </c>
      <c r="C961" s="382" t="s">
        <v>7553</v>
      </c>
      <c r="D961" s="382" t="s">
        <v>14253</v>
      </c>
      <c r="E961" s="382" t="s">
        <v>275</v>
      </c>
      <c r="F961" s="385">
        <v>39.24</v>
      </c>
      <c r="G961" s="385">
        <v>1561.9081000000001</v>
      </c>
      <c r="H961" s="385">
        <v>0</v>
      </c>
      <c r="I961" s="385">
        <v>1562</v>
      </c>
      <c r="J961"/>
      <c r="K961"/>
    </row>
    <row r="962" spans="1:11" ht="15" x14ac:dyDescent="0.25">
      <c r="A962" s="382" t="s">
        <v>16470</v>
      </c>
      <c r="B962" s="382"/>
      <c r="C962" s="382"/>
      <c r="D962" s="382"/>
      <c r="E962" s="382"/>
      <c r="F962" s="385">
        <v>408.24</v>
      </c>
      <c r="G962" s="385">
        <v>16889.895499999999</v>
      </c>
      <c r="H962" s="385">
        <v>0</v>
      </c>
      <c r="I962" s="385">
        <v>16890</v>
      </c>
      <c r="J962"/>
      <c r="K962"/>
    </row>
    <row r="963" spans="1:11" ht="15" x14ac:dyDescent="0.25">
      <c r="A963" s="382">
        <v>20080010</v>
      </c>
      <c r="B963" s="382" t="s">
        <v>17</v>
      </c>
      <c r="C963" s="382" t="s">
        <v>7511</v>
      </c>
      <c r="D963" s="382" t="s">
        <v>7512</v>
      </c>
      <c r="E963" s="382" t="s">
        <v>7417</v>
      </c>
      <c r="F963" s="385">
        <v>365.40999999999997</v>
      </c>
      <c r="G963" s="385">
        <v>17870.079099999999</v>
      </c>
      <c r="H963" s="385">
        <v>1277.3499999999985</v>
      </c>
      <c r="I963" s="385">
        <v>16593</v>
      </c>
      <c r="J963"/>
      <c r="K963"/>
    </row>
    <row r="964" spans="1:11" ht="15" x14ac:dyDescent="0.25">
      <c r="A964" s="382">
        <v>20080010</v>
      </c>
      <c r="B964" s="382" t="s">
        <v>1</v>
      </c>
      <c r="C964" s="382" t="s">
        <v>1163</v>
      </c>
      <c r="D964" s="382" t="s">
        <v>7810</v>
      </c>
      <c r="E964" s="382" t="s">
        <v>5245</v>
      </c>
      <c r="F964" s="385">
        <v>25.04</v>
      </c>
      <c r="G964" s="385">
        <v>1133.6592999999998</v>
      </c>
      <c r="H964" s="385">
        <v>0</v>
      </c>
      <c r="I964" s="385">
        <v>1134</v>
      </c>
      <c r="J964"/>
      <c r="K964"/>
    </row>
    <row r="965" spans="1:11" ht="15" x14ac:dyDescent="0.25">
      <c r="A965" s="382">
        <v>20080010</v>
      </c>
      <c r="B965" s="382" t="s">
        <v>20</v>
      </c>
      <c r="C965" s="382" t="s">
        <v>7922</v>
      </c>
      <c r="D965" s="382" t="s">
        <v>7955</v>
      </c>
      <c r="E965" s="382" t="s">
        <v>5245</v>
      </c>
      <c r="F965" s="385">
        <v>139.31</v>
      </c>
      <c r="G965" s="385">
        <v>6326.6990000000005</v>
      </c>
      <c r="H965" s="385">
        <v>0</v>
      </c>
      <c r="I965" s="385">
        <v>6327</v>
      </c>
      <c r="J965"/>
      <c r="K965"/>
    </row>
    <row r="966" spans="1:11" ht="15" x14ac:dyDescent="0.25">
      <c r="A966" s="382">
        <v>20080010</v>
      </c>
      <c r="B966" s="382" t="s">
        <v>26</v>
      </c>
      <c r="C966" s="382" t="s">
        <v>8067</v>
      </c>
      <c r="D966" s="382" t="s">
        <v>8114</v>
      </c>
      <c r="E966" s="382" t="s">
        <v>8122</v>
      </c>
      <c r="F966" s="385">
        <v>18.950000000000003</v>
      </c>
      <c r="G966" s="385">
        <v>805.49569999999994</v>
      </c>
      <c r="H966" s="385">
        <v>0</v>
      </c>
      <c r="I966" s="385">
        <v>805</v>
      </c>
      <c r="J966"/>
      <c r="K966"/>
    </row>
    <row r="967" spans="1:11" ht="15" x14ac:dyDescent="0.25">
      <c r="A967" s="382">
        <v>20080010</v>
      </c>
      <c r="B967" s="382" t="s">
        <v>37</v>
      </c>
      <c r="C967" s="382" t="s">
        <v>8398</v>
      </c>
      <c r="D967" s="382" t="s">
        <v>8431</v>
      </c>
      <c r="E967" s="382" t="s">
        <v>8025</v>
      </c>
      <c r="F967" s="385">
        <v>19.600000000000001</v>
      </c>
      <c r="G967" s="385">
        <v>976.1708000000001</v>
      </c>
      <c r="H967" s="385">
        <v>0</v>
      </c>
      <c r="I967" s="385">
        <v>976</v>
      </c>
      <c r="J967"/>
      <c r="K967"/>
    </row>
    <row r="968" spans="1:11" ht="15" x14ac:dyDescent="0.25">
      <c r="A968" s="382">
        <v>20080010</v>
      </c>
      <c r="B968" s="382" t="s">
        <v>29</v>
      </c>
      <c r="C968" s="382" t="s">
        <v>9116</v>
      </c>
      <c r="D968" s="382" t="s">
        <v>9158</v>
      </c>
      <c r="E968" s="382" t="s">
        <v>7819</v>
      </c>
      <c r="F968" s="385">
        <v>24.18</v>
      </c>
      <c r="G968" s="385">
        <v>1033.6086</v>
      </c>
      <c r="H968" s="385">
        <v>0</v>
      </c>
      <c r="I968" s="385">
        <v>1034</v>
      </c>
      <c r="J968"/>
      <c r="K968"/>
    </row>
    <row r="969" spans="1:11" ht="15" x14ac:dyDescent="0.25">
      <c r="A969" s="382">
        <v>20080010</v>
      </c>
      <c r="B969" s="382" t="s">
        <v>422</v>
      </c>
      <c r="C969" s="382" t="s">
        <v>9418</v>
      </c>
      <c r="D969" s="382" t="s">
        <v>9482</v>
      </c>
      <c r="E969" s="382" t="s">
        <v>8439</v>
      </c>
      <c r="F969" s="385">
        <v>16.66</v>
      </c>
      <c r="G969" s="385">
        <v>619.19489999999996</v>
      </c>
      <c r="H969" s="385">
        <v>0</v>
      </c>
      <c r="I969" s="385">
        <v>619</v>
      </c>
      <c r="J969"/>
      <c r="K969"/>
    </row>
    <row r="970" spans="1:11" ht="15" x14ac:dyDescent="0.25">
      <c r="A970" s="382">
        <v>20080010</v>
      </c>
      <c r="B970" s="382" t="s">
        <v>9</v>
      </c>
      <c r="C970" s="382" t="s">
        <v>9720</v>
      </c>
      <c r="D970" s="382" t="s">
        <v>9770</v>
      </c>
      <c r="E970" s="382" t="s">
        <v>7819</v>
      </c>
      <c r="F970" s="385">
        <v>11.51</v>
      </c>
      <c r="G970" s="385">
        <v>530.02099999999996</v>
      </c>
      <c r="H970" s="385">
        <v>0</v>
      </c>
      <c r="I970" s="385">
        <v>530</v>
      </c>
      <c r="J970"/>
      <c r="K970"/>
    </row>
    <row r="971" spans="1:11" ht="15" x14ac:dyDescent="0.25">
      <c r="A971" s="382">
        <v>20080010</v>
      </c>
      <c r="B971" s="382" t="s">
        <v>34</v>
      </c>
      <c r="C971" s="382" t="s">
        <v>11790</v>
      </c>
      <c r="D971" s="382" t="s">
        <v>11833</v>
      </c>
      <c r="E971" s="382" t="s">
        <v>7819</v>
      </c>
      <c r="F971" s="385">
        <v>36.119999999999997</v>
      </c>
      <c r="G971" s="385">
        <v>1628.9015000000002</v>
      </c>
      <c r="H971" s="385">
        <v>0</v>
      </c>
      <c r="I971" s="385">
        <v>1629</v>
      </c>
      <c r="J971"/>
      <c r="K971"/>
    </row>
    <row r="972" spans="1:11" ht="15" x14ac:dyDescent="0.25">
      <c r="A972" s="382">
        <v>20080010</v>
      </c>
      <c r="B972" s="382" t="s">
        <v>762</v>
      </c>
      <c r="C972" s="382" t="s">
        <v>12753</v>
      </c>
      <c r="D972" s="382" t="s">
        <v>12807</v>
      </c>
      <c r="E972" s="382" t="s">
        <v>12824</v>
      </c>
      <c r="F972" s="385">
        <v>6.51</v>
      </c>
      <c r="G972" s="385">
        <v>284.76409999999998</v>
      </c>
      <c r="H972" s="385">
        <v>0</v>
      </c>
      <c r="I972" s="385">
        <v>285</v>
      </c>
      <c r="J972"/>
      <c r="K972"/>
    </row>
    <row r="973" spans="1:11" ht="15" x14ac:dyDescent="0.25">
      <c r="A973" s="382">
        <v>20080010</v>
      </c>
      <c r="B973" s="382" t="s">
        <v>763</v>
      </c>
      <c r="C973" s="382" t="s">
        <v>12754</v>
      </c>
      <c r="D973" s="382" t="s">
        <v>12808</v>
      </c>
      <c r="E973" s="382" t="s">
        <v>7819</v>
      </c>
      <c r="F973" s="385">
        <v>16.970000000000002</v>
      </c>
      <c r="G973" s="385">
        <v>1125.3920000000001</v>
      </c>
      <c r="H973" s="385">
        <v>0</v>
      </c>
      <c r="I973" s="385">
        <v>1125</v>
      </c>
      <c r="J973"/>
      <c r="K973"/>
    </row>
    <row r="974" spans="1:11" ht="15" x14ac:dyDescent="0.25">
      <c r="A974" s="382">
        <v>20080010</v>
      </c>
      <c r="B974" s="382" t="s">
        <v>952</v>
      </c>
      <c r="C974" s="382" t="s">
        <v>13954</v>
      </c>
      <c r="D974" s="382" t="s">
        <v>13974</v>
      </c>
      <c r="E974" s="382" t="s">
        <v>5245</v>
      </c>
      <c r="F974" s="385">
        <v>39.22</v>
      </c>
      <c r="G974" s="385">
        <v>2193.6239999999998</v>
      </c>
      <c r="H974" s="385">
        <v>0</v>
      </c>
      <c r="I974" s="385">
        <v>2194</v>
      </c>
      <c r="J974"/>
      <c r="K974"/>
    </row>
    <row r="975" spans="1:11" ht="15" x14ac:dyDescent="0.25">
      <c r="A975" s="382">
        <v>20080010</v>
      </c>
      <c r="B975" s="382" t="s">
        <v>1147</v>
      </c>
      <c r="C975" s="382" t="s">
        <v>6579</v>
      </c>
      <c r="D975" s="382" t="s">
        <v>13976</v>
      </c>
      <c r="E975" s="382" t="s">
        <v>7819</v>
      </c>
      <c r="F975" s="385">
        <v>13.899999999999999</v>
      </c>
      <c r="G975" s="385">
        <v>931.62200000000007</v>
      </c>
      <c r="H975" s="385">
        <v>0</v>
      </c>
      <c r="I975" s="385">
        <v>932</v>
      </c>
      <c r="J975"/>
      <c r="K975"/>
    </row>
    <row r="976" spans="1:11" ht="15" x14ac:dyDescent="0.25">
      <c r="A976" s="382">
        <v>20080010</v>
      </c>
      <c r="B976" s="382" t="s">
        <v>1489</v>
      </c>
      <c r="C976" s="382" t="s">
        <v>6348</v>
      </c>
      <c r="D976" s="382" t="s">
        <v>14655</v>
      </c>
      <c r="E976" s="382" t="s">
        <v>8505</v>
      </c>
      <c r="F976" s="385">
        <v>1.33</v>
      </c>
      <c r="G976" s="385">
        <v>52.8675</v>
      </c>
      <c r="H976" s="385">
        <v>0</v>
      </c>
      <c r="I976" s="385">
        <v>53</v>
      </c>
      <c r="J976"/>
      <c r="K976"/>
    </row>
    <row r="977" spans="1:11" ht="15" x14ac:dyDescent="0.25">
      <c r="A977" s="382">
        <v>20080010</v>
      </c>
      <c r="B977" s="382" t="s">
        <v>1491</v>
      </c>
      <c r="C977" s="382" t="s">
        <v>14623</v>
      </c>
      <c r="D977" s="382" t="s">
        <v>14656</v>
      </c>
      <c r="E977" s="382" t="s">
        <v>7819</v>
      </c>
      <c r="F977" s="385">
        <v>11.200000000000001</v>
      </c>
      <c r="G977" s="385">
        <v>515.69460000000004</v>
      </c>
      <c r="H977" s="385">
        <v>0</v>
      </c>
      <c r="I977" s="385">
        <v>516</v>
      </c>
      <c r="J977"/>
      <c r="K977"/>
    </row>
    <row r="978" spans="1:11" ht="15" x14ac:dyDescent="0.25">
      <c r="A978" s="382">
        <v>20080010</v>
      </c>
      <c r="B978" s="382" t="s">
        <v>1850</v>
      </c>
      <c r="C978" s="382" t="s">
        <v>14729</v>
      </c>
      <c r="D978" s="382" t="s">
        <v>14756</v>
      </c>
      <c r="E978" s="382" t="s">
        <v>8439</v>
      </c>
      <c r="F978" s="385">
        <v>22.61</v>
      </c>
      <c r="G978" s="385">
        <v>980.55909999999994</v>
      </c>
      <c r="H978" s="385">
        <v>0</v>
      </c>
      <c r="I978" s="385">
        <v>981</v>
      </c>
      <c r="J978"/>
      <c r="K978"/>
    </row>
    <row r="979" spans="1:11" ht="15" x14ac:dyDescent="0.25">
      <c r="A979" s="382">
        <v>20080010</v>
      </c>
      <c r="B979" s="382" t="s">
        <v>1750</v>
      </c>
      <c r="C979" s="382" t="s">
        <v>14730</v>
      </c>
      <c r="D979" s="382" t="s">
        <v>14757</v>
      </c>
      <c r="E979" s="382" t="s">
        <v>275</v>
      </c>
      <c r="F979" s="385">
        <v>23.759999999999998</v>
      </c>
      <c r="G979" s="385">
        <v>1091.2636</v>
      </c>
      <c r="H979" s="385">
        <v>0</v>
      </c>
      <c r="I979" s="385">
        <v>1091</v>
      </c>
      <c r="J979"/>
      <c r="K979"/>
    </row>
    <row r="980" spans="1:11" ht="15" x14ac:dyDescent="0.25">
      <c r="A980" s="382">
        <v>20080010</v>
      </c>
      <c r="B980" s="382" t="s">
        <v>2067</v>
      </c>
      <c r="C980" s="382" t="s">
        <v>16089</v>
      </c>
      <c r="D980" s="382" t="s">
        <v>16104</v>
      </c>
      <c r="E980" s="382" t="s">
        <v>7417</v>
      </c>
      <c r="F980" s="385">
        <v>8.9500000000000011</v>
      </c>
      <c r="G980" s="385">
        <v>615.29809999999998</v>
      </c>
      <c r="H980" s="385">
        <v>0</v>
      </c>
      <c r="I980" s="385">
        <v>615</v>
      </c>
      <c r="J980"/>
      <c r="K980"/>
    </row>
    <row r="981" spans="1:11" ht="15" x14ac:dyDescent="0.25">
      <c r="A981" s="382">
        <v>20080010</v>
      </c>
      <c r="B981" s="382" t="s">
        <v>2491</v>
      </c>
      <c r="C981" s="382" t="s">
        <v>906</v>
      </c>
      <c r="D981" s="382" t="s">
        <v>16105</v>
      </c>
      <c r="E981" s="382" t="s">
        <v>9041</v>
      </c>
      <c r="F981" s="385">
        <v>36.18</v>
      </c>
      <c r="G981" s="385">
        <v>1852.9976000000001</v>
      </c>
      <c r="H981" s="385">
        <v>0</v>
      </c>
      <c r="I981" s="385">
        <v>1853</v>
      </c>
      <c r="J981"/>
      <c r="K981"/>
    </row>
    <row r="982" spans="1:11" ht="15" x14ac:dyDescent="0.25">
      <c r="A982" s="382">
        <v>20080010</v>
      </c>
      <c r="B982" s="382" t="s">
        <v>2490</v>
      </c>
      <c r="C982" s="382" t="s">
        <v>15921</v>
      </c>
      <c r="D982" s="382" t="s">
        <v>15935</v>
      </c>
      <c r="E982" s="382" t="s">
        <v>7819</v>
      </c>
      <c r="F982" s="385">
        <v>28.5</v>
      </c>
      <c r="G982" s="385">
        <v>1030.4255000000001</v>
      </c>
      <c r="H982" s="385">
        <v>0</v>
      </c>
      <c r="I982" s="385">
        <v>1030</v>
      </c>
      <c r="J982"/>
      <c r="K982"/>
    </row>
    <row r="983" spans="1:11" ht="15" x14ac:dyDescent="0.25">
      <c r="A983" s="382" t="s">
        <v>16471</v>
      </c>
      <c r="B983" s="382"/>
      <c r="C983" s="382"/>
      <c r="D983" s="382"/>
      <c r="E983" s="382"/>
      <c r="F983" s="385">
        <v>865.91000000000008</v>
      </c>
      <c r="G983" s="385">
        <v>41598.338000000003</v>
      </c>
      <c r="H983" s="385">
        <v>1277.3499999999985</v>
      </c>
      <c r="I983" s="385">
        <v>40322</v>
      </c>
      <c r="J983"/>
      <c r="K983"/>
    </row>
    <row r="984" spans="1:11" ht="15" x14ac:dyDescent="0.25">
      <c r="A984" s="382">
        <v>20080026</v>
      </c>
      <c r="B984" s="382" t="s">
        <v>17</v>
      </c>
      <c r="C984" s="382" t="s">
        <v>8731</v>
      </c>
      <c r="D984" s="382" t="s">
        <v>8736</v>
      </c>
      <c r="E984" s="382" t="s">
        <v>275</v>
      </c>
      <c r="F984" s="385">
        <v>541.36</v>
      </c>
      <c r="G984" s="385">
        <v>22915.0573</v>
      </c>
      <c r="H984" s="385">
        <v>5516.0799999999981</v>
      </c>
      <c r="I984" s="385">
        <v>17399</v>
      </c>
      <c r="J984"/>
      <c r="K984"/>
    </row>
    <row r="985" spans="1:11" ht="15" x14ac:dyDescent="0.25">
      <c r="A985" s="382">
        <v>20080026</v>
      </c>
      <c r="B985" s="382" t="s">
        <v>19</v>
      </c>
      <c r="C985" s="382" t="s">
        <v>9014</v>
      </c>
      <c r="D985" s="382" t="s">
        <v>9038</v>
      </c>
      <c r="E985" s="382" t="s">
        <v>9041</v>
      </c>
      <c r="F985" s="385">
        <v>41.97</v>
      </c>
      <c r="G985" s="385">
        <v>1612.672</v>
      </c>
      <c r="H985" s="385">
        <v>0</v>
      </c>
      <c r="I985" s="385">
        <v>1613</v>
      </c>
      <c r="J985"/>
      <c r="K985"/>
    </row>
    <row r="986" spans="1:11" ht="15" x14ac:dyDescent="0.25">
      <c r="A986" s="382">
        <v>20080026</v>
      </c>
      <c r="B986" s="382" t="s">
        <v>41</v>
      </c>
      <c r="C986" s="382" t="s">
        <v>9723</v>
      </c>
      <c r="D986" s="382" t="s">
        <v>9773</v>
      </c>
      <c r="E986" s="382" t="s">
        <v>275</v>
      </c>
      <c r="F986" s="385">
        <v>52.11</v>
      </c>
      <c r="G986" s="385">
        <v>2189.8866000000003</v>
      </c>
      <c r="H986" s="385">
        <v>0</v>
      </c>
      <c r="I986" s="385">
        <v>2190</v>
      </c>
      <c r="J986"/>
      <c r="K986"/>
    </row>
    <row r="987" spans="1:11" ht="15" x14ac:dyDescent="0.25">
      <c r="A987" s="382">
        <v>20080026</v>
      </c>
      <c r="B987" s="382" t="s">
        <v>22</v>
      </c>
      <c r="C987" s="382" t="s">
        <v>9725</v>
      </c>
      <c r="D987" s="382" t="s">
        <v>9776</v>
      </c>
      <c r="E987" s="382" t="s">
        <v>9041</v>
      </c>
      <c r="F987" s="385">
        <v>9.7200000000000006</v>
      </c>
      <c r="G987" s="385">
        <v>520.68240000000003</v>
      </c>
      <c r="H987" s="385">
        <v>0</v>
      </c>
      <c r="I987" s="385">
        <v>521</v>
      </c>
      <c r="J987"/>
      <c r="K987"/>
    </row>
    <row r="988" spans="1:11" ht="15" x14ac:dyDescent="0.25">
      <c r="A988" s="382">
        <v>20080026</v>
      </c>
      <c r="B988" s="382" t="s">
        <v>23</v>
      </c>
      <c r="C988" s="382" t="s">
        <v>9990</v>
      </c>
      <c r="D988" s="382" t="s">
        <v>10017</v>
      </c>
      <c r="E988" s="382" t="s">
        <v>275</v>
      </c>
      <c r="F988" s="385">
        <v>26.84</v>
      </c>
      <c r="G988" s="385">
        <v>1162.922</v>
      </c>
      <c r="H988" s="385">
        <v>0</v>
      </c>
      <c r="I988" s="385">
        <v>1163</v>
      </c>
      <c r="J988"/>
      <c r="K988"/>
    </row>
    <row r="989" spans="1:11" ht="15" x14ac:dyDescent="0.25">
      <c r="A989" s="382" t="s">
        <v>16472</v>
      </c>
      <c r="B989" s="382"/>
      <c r="C989" s="382"/>
      <c r="D989" s="382"/>
      <c r="E989" s="382"/>
      <c r="F989" s="385">
        <v>672.00000000000011</v>
      </c>
      <c r="G989" s="385">
        <v>28401.220300000001</v>
      </c>
      <c r="H989" s="385">
        <v>5516.0799999999981</v>
      </c>
      <c r="I989" s="385">
        <v>22886</v>
      </c>
      <c r="J989"/>
      <c r="K989"/>
    </row>
    <row r="990" spans="1:11" ht="15" x14ac:dyDescent="0.25">
      <c r="A990" s="382">
        <v>20070009</v>
      </c>
      <c r="B990" s="382" t="s">
        <v>17</v>
      </c>
      <c r="C990" s="382" t="s">
        <v>7130</v>
      </c>
      <c r="D990" s="382" t="s">
        <v>7166</v>
      </c>
      <c r="E990" s="382" t="s">
        <v>1048</v>
      </c>
      <c r="F990" s="385">
        <v>375.88000000000005</v>
      </c>
      <c r="G990" s="385">
        <v>15832.044300000001</v>
      </c>
      <c r="H990" s="385">
        <v>0</v>
      </c>
      <c r="I990" s="385">
        <v>15832</v>
      </c>
      <c r="J990"/>
      <c r="K990"/>
    </row>
    <row r="991" spans="1:11" ht="15" x14ac:dyDescent="0.25">
      <c r="A991" s="382" t="s">
        <v>16473</v>
      </c>
      <c r="B991" s="382"/>
      <c r="C991" s="382"/>
      <c r="D991" s="382"/>
      <c r="E991" s="382"/>
      <c r="F991" s="385">
        <v>375.88000000000005</v>
      </c>
      <c r="G991" s="385">
        <v>15832.044300000001</v>
      </c>
      <c r="H991" s="385">
        <v>0</v>
      </c>
      <c r="I991" s="385">
        <v>15832</v>
      </c>
      <c r="J991"/>
      <c r="K991"/>
    </row>
    <row r="992" spans="1:11" ht="15" x14ac:dyDescent="0.25">
      <c r="A992" s="382">
        <v>20010002</v>
      </c>
      <c r="B992" s="382" t="s">
        <v>0</v>
      </c>
      <c r="C992" s="382" t="s">
        <v>428</v>
      </c>
      <c r="D992" s="382" t="s">
        <v>493</v>
      </c>
      <c r="E992" s="382" t="s">
        <v>429</v>
      </c>
      <c r="F992" s="385">
        <v>24</v>
      </c>
      <c r="G992" s="385">
        <v>923.28</v>
      </c>
      <c r="H992" s="385">
        <v>0</v>
      </c>
      <c r="I992" s="385">
        <v>923</v>
      </c>
      <c r="J992"/>
      <c r="K992"/>
    </row>
    <row r="993" spans="1:11" ht="15" x14ac:dyDescent="0.25">
      <c r="A993" s="382" t="s">
        <v>16474</v>
      </c>
      <c r="B993" s="382"/>
      <c r="C993" s="382"/>
      <c r="D993" s="382"/>
      <c r="E993" s="382"/>
      <c r="F993" s="385">
        <v>24</v>
      </c>
      <c r="G993" s="385">
        <v>923.28</v>
      </c>
      <c r="H993" s="385">
        <v>0</v>
      </c>
      <c r="I993" s="385">
        <v>923</v>
      </c>
      <c r="J993"/>
      <c r="K993"/>
    </row>
    <row r="994" spans="1:11" ht="15" x14ac:dyDescent="0.25">
      <c r="A994" s="382">
        <v>20010052</v>
      </c>
      <c r="B994" s="382" t="s">
        <v>17</v>
      </c>
      <c r="C994" s="382" t="s">
        <v>9092</v>
      </c>
      <c r="D994" s="382" t="s">
        <v>9126</v>
      </c>
      <c r="E994" s="382" t="s">
        <v>271</v>
      </c>
      <c r="F994" s="385">
        <v>300.72999999999996</v>
      </c>
      <c r="G994" s="385">
        <v>12275.8917</v>
      </c>
      <c r="H994" s="385">
        <v>1430.8699999999953</v>
      </c>
      <c r="I994" s="385">
        <v>10845</v>
      </c>
      <c r="J994"/>
      <c r="K994"/>
    </row>
    <row r="995" spans="1:11" ht="15" x14ac:dyDescent="0.25">
      <c r="A995" s="382">
        <v>20010052</v>
      </c>
      <c r="B995" s="382" t="s">
        <v>1</v>
      </c>
      <c r="C995" s="382" t="s">
        <v>9693</v>
      </c>
      <c r="D995" s="382" t="s">
        <v>9733</v>
      </c>
      <c r="E995" s="382" t="s">
        <v>272</v>
      </c>
      <c r="F995" s="385">
        <v>128.22</v>
      </c>
      <c r="G995" s="385">
        <v>5410.8267000000005</v>
      </c>
      <c r="H995" s="385">
        <v>0</v>
      </c>
      <c r="I995" s="385">
        <v>5411</v>
      </c>
      <c r="J995"/>
      <c r="K995"/>
    </row>
    <row r="996" spans="1:11" ht="15" x14ac:dyDescent="0.25">
      <c r="A996" s="382">
        <v>20010052</v>
      </c>
      <c r="B996" s="382" t="s">
        <v>18</v>
      </c>
      <c r="C996" s="382" t="s">
        <v>9694</v>
      </c>
      <c r="D996" s="382" t="s">
        <v>9734</v>
      </c>
      <c r="E996" s="382" t="s">
        <v>267</v>
      </c>
      <c r="F996" s="385">
        <v>50.08</v>
      </c>
      <c r="G996" s="385">
        <v>1787.3325</v>
      </c>
      <c r="H996" s="385">
        <v>0</v>
      </c>
      <c r="I996" s="385">
        <v>1787</v>
      </c>
      <c r="J996"/>
      <c r="K996"/>
    </row>
    <row r="997" spans="1:11" ht="15" x14ac:dyDescent="0.25">
      <c r="A997" s="382">
        <v>20010052</v>
      </c>
      <c r="B997" s="382" t="s">
        <v>19</v>
      </c>
      <c r="C997" s="382" t="s">
        <v>9695</v>
      </c>
      <c r="D997" s="382" t="s">
        <v>9735</v>
      </c>
      <c r="E997" s="382" t="s">
        <v>275</v>
      </c>
      <c r="F997" s="385">
        <v>62.62</v>
      </c>
      <c r="G997" s="385">
        <v>2439.7821999999996</v>
      </c>
      <c r="H997" s="385">
        <v>0</v>
      </c>
      <c r="I997" s="385">
        <v>2440</v>
      </c>
      <c r="J997"/>
      <c r="K997"/>
    </row>
    <row r="998" spans="1:11" ht="15" x14ac:dyDescent="0.25">
      <c r="A998" s="382">
        <v>20010052</v>
      </c>
      <c r="B998" s="382" t="s">
        <v>20</v>
      </c>
      <c r="C998" s="382" t="s">
        <v>7127</v>
      </c>
      <c r="D998" s="382" t="s">
        <v>9736</v>
      </c>
      <c r="E998" s="382" t="s">
        <v>267</v>
      </c>
      <c r="F998" s="385">
        <v>47.75</v>
      </c>
      <c r="G998" s="385">
        <v>1911.5197000000001</v>
      </c>
      <c r="H998" s="385">
        <v>0</v>
      </c>
      <c r="I998" s="385">
        <v>1912</v>
      </c>
      <c r="J998"/>
      <c r="K998"/>
    </row>
    <row r="999" spans="1:11" ht="15" x14ac:dyDescent="0.25">
      <c r="A999" s="382">
        <v>20010052</v>
      </c>
      <c r="B999" s="382" t="s">
        <v>41</v>
      </c>
      <c r="C999" s="382" t="s">
        <v>9696</v>
      </c>
      <c r="D999" s="382" t="s">
        <v>9737</v>
      </c>
      <c r="E999" s="382" t="s">
        <v>275</v>
      </c>
      <c r="F999" s="385">
        <v>100.64000000000001</v>
      </c>
      <c r="G999" s="385">
        <v>4121.8164000000006</v>
      </c>
      <c r="H999" s="385">
        <v>0</v>
      </c>
      <c r="I999" s="385">
        <v>4122</v>
      </c>
      <c r="J999"/>
      <c r="K999"/>
    </row>
    <row r="1000" spans="1:11" ht="15" x14ac:dyDescent="0.25">
      <c r="A1000" s="382">
        <v>20010052</v>
      </c>
      <c r="B1000" s="382" t="s">
        <v>36</v>
      </c>
      <c r="C1000" s="382" t="s">
        <v>8789</v>
      </c>
      <c r="D1000" s="382" t="s">
        <v>9738</v>
      </c>
      <c r="E1000" s="382" t="s">
        <v>275</v>
      </c>
      <c r="F1000" s="385">
        <v>34.379999999999995</v>
      </c>
      <c r="G1000" s="385">
        <v>1321.3292999999999</v>
      </c>
      <c r="H1000" s="385">
        <v>0</v>
      </c>
      <c r="I1000" s="385">
        <v>1321</v>
      </c>
      <c r="J1000"/>
      <c r="K1000"/>
    </row>
    <row r="1001" spans="1:11" ht="15" x14ac:dyDescent="0.25">
      <c r="A1001" s="382">
        <v>20010052</v>
      </c>
      <c r="B1001" s="382" t="s">
        <v>22</v>
      </c>
      <c r="C1001" s="382" t="s">
        <v>15156</v>
      </c>
      <c r="D1001" s="382" t="s">
        <v>15187</v>
      </c>
      <c r="E1001" s="382" t="s">
        <v>275</v>
      </c>
      <c r="F1001" s="385">
        <v>78.12</v>
      </c>
      <c r="G1001" s="385">
        <v>3199.1993999999995</v>
      </c>
      <c r="H1001" s="385">
        <v>0</v>
      </c>
      <c r="I1001" s="385">
        <v>3199</v>
      </c>
      <c r="J1001"/>
      <c r="K1001"/>
    </row>
    <row r="1002" spans="1:11" ht="15" x14ac:dyDescent="0.25">
      <c r="A1002" s="382">
        <v>20010052</v>
      </c>
      <c r="B1002" s="382" t="s">
        <v>24</v>
      </c>
      <c r="C1002" s="382" t="s">
        <v>9886</v>
      </c>
      <c r="D1002" s="382" t="s">
        <v>9905</v>
      </c>
      <c r="E1002" s="382" t="s">
        <v>265</v>
      </c>
      <c r="F1002" s="385">
        <v>85.679999999999993</v>
      </c>
      <c r="G1002" s="385">
        <v>3665.5719000000004</v>
      </c>
      <c r="H1002" s="385">
        <v>0</v>
      </c>
      <c r="I1002" s="385">
        <v>3666</v>
      </c>
      <c r="J1002"/>
      <c r="K1002"/>
    </row>
    <row r="1003" spans="1:11" ht="15" x14ac:dyDescent="0.25">
      <c r="A1003" s="382">
        <v>20010052</v>
      </c>
      <c r="B1003" s="382" t="s">
        <v>26</v>
      </c>
      <c r="C1003" s="382" t="s">
        <v>8156</v>
      </c>
      <c r="D1003" s="382" t="s">
        <v>10268</v>
      </c>
      <c r="E1003" s="382" t="s">
        <v>275</v>
      </c>
      <c r="F1003" s="385">
        <v>14.3</v>
      </c>
      <c r="G1003" s="385">
        <v>679.06090000000006</v>
      </c>
      <c r="H1003" s="385">
        <v>0</v>
      </c>
      <c r="I1003" s="385">
        <v>679</v>
      </c>
      <c r="J1003"/>
      <c r="K1003"/>
    </row>
    <row r="1004" spans="1:11" ht="15" x14ac:dyDescent="0.25">
      <c r="A1004" s="382">
        <v>20010052</v>
      </c>
      <c r="B1004" s="382" t="s">
        <v>4</v>
      </c>
      <c r="C1004" s="382" t="s">
        <v>11240</v>
      </c>
      <c r="D1004" s="382" t="s">
        <v>11255</v>
      </c>
      <c r="E1004" s="382" t="s">
        <v>275</v>
      </c>
      <c r="F1004" s="385">
        <v>9.9699999999999989</v>
      </c>
      <c r="G1004" s="385">
        <v>512.81870000000004</v>
      </c>
      <c r="H1004" s="385">
        <v>0</v>
      </c>
      <c r="I1004" s="385">
        <v>513</v>
      </c>
      <c r="J1004"/>
      <c r="K1004"/>
    </row>
    <row r="1005" spans="1:11" ht="15" x14ac:dyDescent="0.25">
      <c r="A1005" s="382">
        <v>20010052</v>
      </c>
      <c r="B1005" s="382" t="s">
        <v>38</v>
      </c>
      <c r="C1005" s="382" t="s">
        <v>165</v>
      </c>
      <c r="D1005" s="382" t="s">
        <v>12222</v>
      </c>
      <c r="E1005" s="382" t="s">
        <v>275</v>
      </c>
      <c r="F1005" s="385">
        <v>30.910000000000004</v>
      </c>
      <c r="G1005" s="385">
        <v>1184.2404000000001</v>
      </c>
      <c r="H1005" s="385">
        <v>0</v>
      </c>
      <c r="I1005" s="385">
        <v>1184</v>
      </c>
      <c r="J1005"/>
      <c r="K1005"/>
    </row>
    <row r="1006" spans="1:11" ht="15" x14ac:dyDescent="0.25">
      <c r="A1006" s="382">
        <v>20010052</v>
      </c>
      <c r="B1006" s="382" t="s">
        <v>39</v>
      </c>
      <c r="C1006" s="382" t="s">
        <v>9786</v>
      </c>
      <c r="D1006" s="382" t="s">
        <v>13918</v>
      </c>
      <c r="E1006" s="382" t="s">
        <v>275</v>
      </c>
      <c r="F1006" s="385">
        <v>5.43</v>
      </c>
      <c r="G1006" s="385">
        <v>204.36439999999999</v>
      </c>
      <c r="H1006" s="385">
        <v>0</v>
      </c>
      <c r="I1006" s="385">
        <v>204</v>
      </c>
      <c r="J1006"/>
      <c r="K1006"/>
    </row>
    <row r="1007" spans="1:11" ht="15" x14ac:dyDescent="0.25">
      <c r="A1007" s="382">
        <v>20010052</v>
      </c>
      <c r="B1007" s="382" t="s">
        <v>6</v>
      </c>
      <c r="C1007" s="382" t="s">
        <v>10327</v>
      </c>
      <c r="D1007" s="382" t="s">
        <v>14737</v>
      </c>
      <c r="E1007" s="382" t="s">
        <v>275</v>
      </c>
      <c r="F1007" s="385">
        <v>70.109999999999985</v>
      </c>
      <c r="G1007" s="385">
        <v>2757.2907000000005</v>
      </c>
      <c r="H1007" s="385">
        <v>0</v>
      </c>
      <c r="I1007" s="385">
        <v>2757</v>
      </c>
      <c r="J1007"/>
      <c r="K1007"/>
    </row>
    <row r="1008" spans="1:11" ht="15" x14ac:dyDescent="0.25">
      <c r="A1008" s="382">
        <v>20010052</v>
      </c>
      <c r="B1008" s="382" t="s">
        <v>30</v>
      </c>
      <c r="C1008" s="382" t="s">
        <v>6621</v>
      </c>
      <c r="D1008" s="382" t="s">
        <v>15533</v>
      </c>
      <c r="E1008" s="382" t="s">
        <v>265</v>
      </c>
      <c r="F1008" s="385">
        <v>63.73</v>
      </c>
      <c r="G1008" s="385">
        <v>2566.3690000000001</v>
      </c>
      <c r="H1008" s="385">
        <v>0</v>
      </c>
      <c r="I1008" s="385">
        <v>2566</v>
      </c>
      <c r="J1008"/>
      <c r="K1008"/>
    </row>
    <row r="1009" spans="1:11" ht="15" x14ac:dyDescent="0.25">
      <c r="A1009" s="382">
        <v>20010052</v>
      </c>
      <c r="B1009" s="382" t="s">
        <v>31</v>
      </c>
      <c r="C1009" s="382" t="s">
        <v>15486</v>
      </c>
      <c r="D1009" s="382" t="s">
        <v>15534</v>
      </c>
      <c r="E1009" s="382" t="s">
        <v>275</v>
      </c>
      <c r="F1009" s="385">
        <v>79.16</v>
      </c>
      <c r="G1009" s="385">
        <v>2899.8145</v>
      </c>
      <c r="H1009" s="385">
        <v>0</v>
      </c>
      <c r="I1009" s="385">
        <v>2900</v>
      </c>
      <c r="J1009"/>
      <c r="K1009"/>
    </row>
    <row r="1010" spans="1:11" ht="15" x14ac:dyDescent="0.25">
      <c r="A1010" s="382">
        <v>20010052</v>
      </c>
      <c r="B1010" s="382" t="s">
        <v>7</v>
      </c>
      <c r="C1010" s="382" t="s">
        <v>15487</v>
      </c>
      <c r="D1010" s="382" t="s">
        <v>15535</v>
      </c>
      <c r="E1010" s="382" t="s">
        <v>265</v>
      </c>
      <c r="F1010" s="385">
        <v>31.090000000000003</v>
      </c>
      <c r="G1010" s="385">
        <v>1188.5040999999999</v>
      </c>
      <c r="H1010" s="385">
        <v>0</v>
      </c>
      <c r="I1010" s="385">
        <v>1189</v>
      </c>
      <c r="J1010"/>
      <c r="K1010"/>
    </row>
    <row r="1011" spans="1:11" ht="15" x14ac:dyDescent="0.25">
      <c r="A1011" s="382">
        <v>20010052</v>
      </c>
      <c r="B1011" s="382" t="s">
        <v>422</v>
      </c>
      <c r="C1011" s="382" t="s">
        <v>16029</v>
      </c>
      <c r="D1011" s="382" t="s">
        <v>16040</v>
      </c>
      <c r="E1011" s="382" t="s">
        <v>265</v>
      </c>
      <c r="F1011" s="385">
        <v>15.83</v>
      </c>
      <c r="G1011" s="385">
        <v>709.16489999999999</v>
      </c>
      <c r="H1011" s="385">
        <v>0</v>
      </c>
      <c r="I1011" s="385">
        <v>709</v>
      </c>
      <c r="J1011"/>
      <c r="K1011"/>
    </row>
    <row r="1012" spans="1:11" ht="15" x14ac:dyDescent="0.25">
      <c r="A1012" s="382" t="s">
        <v>16475</v>
      </c>
      <c r="B1012" s="382"/>
      <c r="C1012" s="382"/>
      <c r="D1012" s="382"/>
      <c r="E1012" s="382"/>
      <c r="F1012" s="385">
        <v>1208.7499999999995</v>
      </c>
      <c r="G1012" s="385">
        <v>48834.897400000009</v>
      </c>
      <c r="H1012" s="385">
        <v>1430.8699999999953</v>
      </c>
      <c r="I1012" s="385">
        <v>47404</v>
      </c>
      <c r="J1012"/>
      <c r="K1012"/>
    </row>
    <row r="1013" spans="1:11" ht="15" x14ac:dyDescent="0.25">
      <c r="A1013" s="382">
        <v>20040006</v>
      </c>
      <c r="B1013" s="382" t="s">
        <v>17</v>
      </c>
      <c r="C1013" s="382" t="s">
        <v>9100</v>
      </c>
      <c r="D1013" s="382" t="s">
        <v>9136</v>
      </c>
      <c r="E1013" s="382" t="s">
        <v>278</v>
      </c>
      <c r="F1013" s="385">
        <v>56.789999999999992</v>
      </c>
      <c r="G1013" s="385">
        <v>2479.1664000000001</v>
      </c>
      <c r="H1013" s="385">
        <v>133.36999999999534</v>
      </c>
      <c r="I1013" s="385">
        <v>2346</v>
      </c>
      <c r="J1013"/>
      <c r="K1013"/>
    </row>
    <row r="1014" spans="1:11" ht="15" x14ac:dyDescent="0.25">
      <c r="A1014" s="382">
        <v>20040006</v>
      </c>
      <c r="B1014" s="382" t="s">
        <v>1</v>
      </c>
      <c r="C1014" s="382" t="s">
        <v>6881</v>
      </c>
      <c r="D1014" s="382" t="s">
        <v>9138</v>
      </c>
      <c r="E1014" s="382" t="s">
        <v>1370</v>
      </c>
      <c r="F1014" s="385">
        <v>40.650000000000006</v>
      </c>
      <c r="G1014" s="385">
        <v>1677.5945000000002</v>
      </c>
      <c r="H1014" s="385">
        <v>0</v>
      </c>
      <c r="I1014" s="385">
        <v>1678</v>
      </c>
      <c r="J1014"/>
      <c r="K1014"/>
    </row>
    <row r="1015" spans="1:11" ht="15" x14ac:dyDescent="0.25">
      <c r="A1015" s="382">
        <v>20040006</v>
      </c>
      <c r="B1015" s="382" t="s">
        <v>19</v>
      </c>
      <c r="C1015" s="382" t="s">
        <v>6210</v>
      </c>
      <c r="D1015" s="382" t="s">
        <v>9139</v>
      </c>
      <c r="E1015" s="382" t="s">
        <v>268</v>
      </c>
      <c r="F1015" s="385">
        <v>32.800000000000004</v>
      </c>
      <c r="G1015" s="385">
        <v>1156.5961000000002</v>
      </c>
      <c r="H1015" s="385">
        <v>0</v>
      </c>
      <c r="I1015" s="385">
        <v>1157</v>
      </c>
      <c r="J1015"/>
      <c r="K1015"/>
    </row>
    <row r="1016" spans="1:11" ht="15" x14ac:dyDescent="0.25">
      <c r="A1016" s="382">
        <v>20040006</v>
      </c>
      <c r="B1016" s="382" t="s">
        <v>20</v>
      </c>
      <c r="C1016" s="382" t="s">
        <v>9102</v>
      </c>
      <c r="D1016" s="382" t="s">
        <v>9140</v>
      </c>
      <c r="E1016" s="382" t="s">
        <v>4690</v>
      </c>
      <c r="F1016" s="385">
        <v>60.55</v>
      </c>
      <c r="G1016" s="385">
        <v>2325.0426000000002</v>
      </c>
      <c r="H1016" s="385">
        <v>0</v>
      </c>
      <c r="I1016" s="385">
        <v>2325</v>
      </c>
      <c r="J1016"/>
      <c r="K1016"/>
    </row>
    <row r="1017" spans="1:11" ht="15" x14ac:dyDescent="0.25">
      <c r="A1017" s="382">
        <v>20040006</v>
      </c>
      <c r="B1017" s="382" t="s">
        <v>25</v>
      </c>
      <c r="C1017" s="382" t="s">
        <v>12213</v>
      </c>
      <c r="D1017" s="382" t="s">
        <v>12242</v>
      </c>
      <c r="E1017" s="382" t="s">
        <v>1370</v>
      </c>
      <c r="F1017" s="385">
        <v>54.12</v>
      </c>
      <c r="G1017" s="385">
        <v>3274.1495999999997</v>
      </c>
      <c r="H1017" s="385">
        <v>0</v>
      </c>
      <c r="I1017" s="385">
        <v>3274</v>
      </c>
      <c r="J1017"/>
      <c r="K1017"/>
    </row>
    <row r="1018" spans="1:11" ht="15" x14ac:dyDescent="0.25">
      <c r="A1018" s="382">
        <v>20040006</v>
      </c>
      <c r="B1018" s="382" t="s">
        <v>26</v>
      </c>
      <c r="C1018" s="382" t="s">
        <v>9384</v>
      </c>
      <c r="D1018" s="382" t="s">
        <v>9435</v>
      </c>
      <c r="E1018" s="382" t="s">
        <v>1370</v>
      </c>
      <c r="F1018" s="385">
        <v>31.009999999999998</v>
      </c>
      <c r="G1018" s="385">
        <v>1330.7911000000001</v>
      </c>
      <c r="H1018" s="385">
        <v>0</v>
      </c>
      <c r="I1018" s="385">
        <v>1331</v>
      </c>
      <c r="J1018"/>
      <c r="K1018"/>
    </row>
    <row r="1019" spans="1:11" ht="15" x14ac:dyDescent="0.25">
      <c r="A1019" s="382">
        <v>20040006</v>
      </c>
      <c r="B1019" s="382" t="s">
        <v>2</v>
      </c>
      <c r="C1019" s="382" t="s">
        <v>9700</v>
      </c>
      <c r="D1019" s="382" t="s">
        <v>10080</v>
      </c>
      <c r="E1019" s="382" t="s">
        <v>4690</v>
      </c>
      <c r="F1019" s="385">
        <v>6.73</v>
      </c>
      <c r="G1019" s="385">
        <v>355.01350000000002</v>
      </c>
      <c r="H1019" s="385">
        <v>0</v>
      </c>
      <c r="I1019" s="385">
        <v>355</v>
      </c>
      <c r="J1019"/>
      <c r="K1019"/>
    </row>
    <row r="1020" spans="1:11" ht="15" x14ac:dyDescent="0.25">
      <c r="A1020" s="382">
        <v>20040006</v>
      </c>
      <c r="B1020" s="382" t="s">
        <v>37</v>
      </c>
      <c r="C1020" s="382" t="s">
        <v>10545</v>
      </c>
      <c r="D1020" s="382" t="s">
        <v>10578</v>
      </c>
      <c r="E1020" s="382" t="s">
        <v>275</v>
      </c>
      <c r="F1020" s="385">
        <v>59.019999999999996</v>
      </c>
      <c r="G1020" s="385">
        <v>2306.2112999999999</v>
      </c>
      <c r="H1020" s="385">
        <v>0</v>
      </c>
      <c r="I1020" s="385">
        <v>2306</v>
      </c>
      <c r="J1020"/>
      <c r="K1020"/>
    </row>
    <row r="1021" spans="1:11" ht="15" x14ac:dyDescent="0.25">
      <c r="A1021" s="382">
        <v>20040006</v>
      </c>
      <c r="B1021" s="382" t="s">
        <v>29</v>
      </c>
      <c r="C1021" s="382" t="s">
        <v>10245</v>
      </c>
      <c r="D1021" s="382" t="s">
        <v>10288</v>
      </c>
      <c r="E1021" s="382" t="s">
        <v>4690</v>
      </c>
      <c r="F1021" s="385">
        <v>14.790000000000001</v>
      </c>
      <c r="G1021" s="385">
        <v>611.80279999999993</v>
      </c>
      <c r="H1021" s="385">
        <v>0</v>
      </c>
      <c r="I1021" s="385">
        <v>612</v>
      </c>
      <c r="J1021"/>
      <c r="K1021"/>
    </row>
    <row r="1022" spans="1:11" ht="15" x14ac:dyDescent="0.25">
      <c r="A1022" s="382">
        <v>20040006</v>
      </c>
      <c r="B1022" s="382" t="s">
        <v>5</v>
      </c>
      <c r="C1022" s="382" t="s">
        <v>10246</v>
      </c>
      <c r="D1022" s="382" t="s">
        <v>10289</v>
      </c>
      <c r="E1022" s="382" t="s">
        <v>275</v>
      </c>
      <c r="F1022" s="385">
        <v>44.309999999999995</v>
      </c>
      <c r="G1022" s="385">
        <v>1642.4027999999998</v>
      </c>
      <c r="H1022" s="385">
        <v>0</v>
      </c>
      <c r="I1022" s="385">
        <v>1642</v>
      </c>
      <c r="J1022"/>
      <c r="K1022"/>
    </row>
    <row r="1023" spans="1:11" ht="15" x14ac:dyDescent="0.25">
      <c r="A1023" s="382">
        <v>20040006</v>
      </c>
      <c r="B1023" s="382" t="s">
        <v>6</v>
      </c>
      <c r="C1023" s="382" t="s">
        <v>9240</v>
      </c>
      <c r="D1023" s="382" t="s">
        <v>10996</v>
      </c>
      <c r="E1023" s="382" t="s">
        <v>275</v>
      </c>
      <c r="F1023" s="385">
        <v>34.6</v>
      </c>
      <c r="G1023" s="385">
        <v>1542.5722999999998</v>
      </c>
      <c r="H1023" s="385">
        <v>0</v>
      </c>
      <c r="I1023" s="385">
        <v>1543</v>
      </c>
      <c r="J1023"/>
      <c r="K1023"/>
    </row>
    <row r="1024" spans="1:11" ht="15" x14ac:dyDescent="0.25">
      <c r="A1024" s="382">
        <v>20040006</v>
      </c>
      <c r="B1024" s="382" t="s">
        <v>33</v>
      </c>
      <c r="C1024" s="382" t="s">
        <v>13956</v>
      </c>
      <c r="D1024" s="382" t="s">
        <v>13978</v>
      </c>
      <c r="E1024" s="382" t="s">
        <v>1370</v>
      </c>
      <c r="F1024" s="385">
        <v>49.750000000000007</v>
      </c>
      <c r="G1024" s="385">
        <v>1800.6685</v>
      </c>
      <c r="H1024" s="385">
        <v>0</v>
      </c>
      <c r="I1024" s="385">
        <v>1801</v>
      </c>
      <c r="J1024"/>
      <c r="K1024"/>
    </row>
    <row r="1025" spans="1:11" ht="15" x14ac:dyDescent="0.25">
      <c r="A1025" s="382">
        <v>20040006</v>
      </c>
      <c r="B1025" s="382" t="s">
        <v>9</v>
      </c>
      <c r="C1025" s="382" t="s">
        <v>14301</v>
      </c>
      <c r="D1025" s="382" t="s">
        <v>14335</v>
      </c>
      <c r="E1025" s="382" t="s">
        <v>4690</v>
      </c>
      <c r="F1025" s="385">
        <v>26.98</v>
      </c>
      <c r="G1025" s="385">
        <v>1163.3737999999998</v>
      </c>
      <c r="H1025" s="385">
        <v>0</v>
      </c>
      <c r="I1025" s="385">
        <v>1163</v>
      </c>
      <c r="J1025"/>
      <c r="K1025"/>
    </row>
    <row r="1026" spans="1:11" ht="15" x14ac:dyDescent="0.25">
      <c r="A1026" s="382">
        <v>20040006</v>
      </c>
      <c r="B1026" s="382" t="s">
        <v>10</v>
      </c>
      <c r="C1026" s="382" t="s">
        <v>14974</v>
      </c>
      <c r="D1026" s="382" t="s">
        <v>14990</v>
      </c>
      <c r="E1026" s="382" t="s">
        <v>275</v>
      </c>
      <c r="F1026" s="385">
        <v>47.8</v>
      </c>
      <c r="G1026" s="385">
        <v>1969.8843999999999</v>
      </c>
      <c r="H1026" s="385">
        <v>0</v>
      </c>
      <c r="I1026" s="385">
        <v>1970</v>
      </c>
      <c r="J1026"/>
      <c r="K1026"/>
    </row>
    <row r="1027" spans="1:11" ht="15" x14ac:dyDescent="0.25">
      <c r="A1027" s="382" t="s">
        <v>16476</v>
      </c>
      <c r="B1027" s="382"/>
      <c r="C1027" s="382"/>
      <c r="D1027" s="382"/>
      <c r="E1027" s="382"/>
      <c r="F1027" s="385">
        <v>559.9</v>
      </c>
      <c r="G1027" s="385">
        <v>23635.269700000001</v>
      </c>
      <c r="H1027" s="385">
        <v>133.36999999999534</v>
      </c>
      <c r="I1027" s="385">
        <v>23503</v>
      </c>
      <c r="J1027"/>
      <c r="K1027"/>
    </row>
    <row r="1028" spans="1:11" ht="15" x14ac:dyDescent="0.25">
      <c r="A1028" s="382">
        <v>20080008</v>
      </c>
      <c r="B1028" s="382" t="s">
        <v>17</v>
      </c>
      <c r="C1028" s="382" t="s">
        <v>9613</v>
      </c>
      <c r="D1028" s="382" t="s">
        <v>9684</v>
      </c>
      <c r="E1028" s="382" t="s">
        <v>7595</v>
      </c>
      <c r="F1028" s="385">
        <v>490.6</v>
      </c>
      <c r="G1028" s="385">
        <v>19811.3567</v>
      </c>
      <c r="H1028" s="385">
        <v>0</v>
      </c>
      <c r="I1028" s="385">
        <v>19811</v>
      </c>
      <c r="J1028"/>
      <c r="K1028"/>
    </row>
    <row r="1029" spans="1:11" ht="15" x14ac:dyDescent="0.25">
      <c r="A1029" s="382" t="s">
        <v>16477</v>
      </c>
      <c r="B1029" s="382"/>
      <c r="C1029" s="382"/>
      <c r="D1029" s="382"/>
      <c r="E1029" s="382"/>
      <c r="F1029" s="385">
        <v>490.6</v>
      </c>
      <c r="G1029" s="385">
        <v>19811.3567</v>
      </c>
      <c r="H1029" s="385">
        <v>0</v>
      </c>
      <c r="I1029" s="385">
        <v>19811</v>
      </c>
      <c r="J1029"/>
      <c r="K1029"/>
    </row>
    <row r="1030" spans="1:11" ht="15" x14ac:dyDescent="0.25">
      <c r="A1030" s="382">
        <v>20080028</v>
      </c>
      <c r="B1030" s="382" t="s">
        <v>17</v>
      </c>
      <c r="C1030" s="382" t="s">
        <v>9616</v>
      </c>
      <c r="D1030" s="382" t="s">
        <v>9636</v>
      </c>
      <c r="E1030" s="382" t="s">
        <v>7412</v>
      </c>
      <c r="F1030" s="385">
        <v>99.17</v>
      </c>
      <c r="G1030" s="385">
        <v>3904.9151999999995</v>
      </c>
      <c r="H1030" s="385">
        <v>1471.0599999999995</v>
      </c>
      <c r="I1030" s="385">
        <v>2434</v>
      </c>
      <c r="J1030"/>
      <c r="K1030"/>
    </row>
    <row r="1031" spans="1:11" ht="15" x14ac:dyDescent="0.25">
      <c r="A1031" s="382">
        <v>20080028</v>
      </c>
      <c r="B1031" s="382" t="s">
        <v>20</v>
      </c>
      <c r="C1031" s="382" t="s">
        <v>10558</v>
      </c>
      <c r="D1031" s="382" t="s">
        <v>10593</v>
      </c>
      <c r="E1031" s="382" t="s">
        <v>5245</v>
      </c>
      <c r="F1031" s="385">
        <v>10.09</v>
      </c>
      <c r="G1031" s="385">
        <v>377.06329999999997</v>
      </c>
      <c r="H1031" s="385">
        <v>0</v>
      </c>
      <c r="I1031" s="385">
        <v>377</v>
      </c>
      <c r="J1031"/>
    </row>
    <row r="1032" spans="1:11" ht="15" x14ac:dyDescent="0.25">
      <c r="A1032" s="382">
        <v>20080028</v>
      </c>
      <c r="B1032" s="382" t="s">
        <v>41</v>
      </c>
      <c r="C1032" s="382" t="s">
        <v>10680</v>
      </c>
      <c r="D1032" s="382" t="s">
        <v>10723</v>
      </c>
      <c r="E1032" s="382" t="s">
        <v>7415</v>
      </c>
      <c r="F1032" s="385">
        <v>85.420000000000016</v>
      </c>
      <c r="G1032" s="385">
        <v>3282.8534</v>
      </c>
      <c r="H1032" s="385">
        <v>0</v>
      </c>
      <c r="I1032" s="385">
        <v>3283</v>
      </c>
      <c r="J1032"/>
    </row>
    <row r="1033" spans="1:11" ht="15" x14ac:dyDescent="0.25">
      <c r="A1033" s="382">
        <v>20080028</v>
      </c>
      <c r="B1033" s="382" t="s">
        <v>26</v>
      </c>
      <c r="C1033" s="382" t="s">
        <v>13517</v>
      </c>
      <c r="D1033" s="382" t="s">
        <v>13548</v>
      </c>
      <c r="E1033" s="382" t="s">
        <v>8121</v>
      </c>
      <c r="F1033" s="385">
        <v>14.77</v>
      </c>
      <c r="G1033" s="385">
        <v>575.39110000000005</v>
      </c>
      <c r="H1033" s="385">
        <v>0</v>
      </c>
      <c r="I1033" s="385">
        <v>575</v>
      </c>
      <c r="J1033"/>
    </row>
    <row r="1034" spans="1:11" ht="15" x14ac:dyDescent="0.25">
      <c r="A1034" s="382">
        <v>20080028</v>
      </c>
      <c r="B1034" s="382" t="s">
        <v>2</v>
      </c>
      <c r="C1034" s="382" t="s">
        <v>6530</v>
      </c>
      <c r="D1034" s="382" t="s">
        <v>13198</v>
      </c>
      <c r="E1034" s="382" t="s">
        <v>7412</v>
      </c>
      <c r="F1034" s="385">
        <v>26.93</v>
      </c>
      <c r="G1034" s="385">
        <v>1147.9460999999999</v>
      </c>
      <c r="H1034" s="385">
        <v>0</v>
      </c>
      <c r="I1034" s="385">
        <v>1148</v>
      </c>
      <c r="J1034"/>
    </row>
    <row r="1035" spans="1:11" ht="15" x14ac:dyDescent="0.25">
      <c r="A1035" s="382">
        <v>20080028</v>
      </c>
      <c r="B1035" s="382" t="s">
        <v>3</v>
      </c>
      <c r="C1035" s="382" t="s">
        <v>13396</v>
      </c>
      <c r="D1035" s="382" t="s">
        <v>13422</v>
      </c>
      <c r="E1035" s="382" t="s">
        <v>7412</v>
      </c>
      <c r="F1035" s="385">
        <v>116.51999999999998</v>
      </c>
      <c r="G1035" s="385">
        <v>4273.6377000000002</v>
      </c>
      <c r="H1035" s="385">
        <v>0</v>
      </c>
      <c r="I1035" s="385">
        <v>4274</v>
      </c>
      <c r="J1035"/>
    </row>
    <row r="1036" spans="1:11" ht="15" x14ac:dyDescent="0.25">
      <c r="A1036" s="382">
        <v>20080028</v>
      </c>
      <c r="B1036" s="382" t="s">
        <v>4</v>
      </c>
      <c r="C1036" s="382" t="s">
        <v>13911</v>
      </c>
      <c r="D1036" s="382" t="s">
        <v>13924</v>
      </c>
      <c r="E1036" s="382" t="s">
        <v>5245</v>
      </c>
      <c r="F1036" s="385">
        <v>32.660000000000004</v>
      </c>
      <c r="G1036" s="385">
        <v>1178.5859</v>
      </c>
      <c r="H1036" s="385">
        <v>0</v>
      </c>
      <c r="I1036" s="385">
        <v>1179</v>
      </c>
      <c r="J1036"/>
    </row>
    <row r="1037" spans="1:11" ht="15" x14ac:dyDescent="0.25">
      <c r="A1037" s="382">
        <v>20080028</v>
      </c>
      <c r="B1037" s="382" t="s">
        <v>28</v>
      </c>
      <c r="C1037" s="382">
        <v>0</v>
      </c>
      <c r="D1037" s="382">
        <v>0</v>
      </c>
      <c r="E1037" s="382">
        <v>0</v>
      </c>
      <c r="F1037" s="385">
        <v>25.080000000000002</v>
      </c>
      <c r="G1037" s="385">
        <v>1013.277</v>
      </c>
      <c r="H1037" s="385">
        <v>0</v>
      </c>
      <c r="I1037" s="385">
        <v>1013</v>
      </c>
      <c r="J1037"/>
    </row>
    <row r="1038" spans="1:11" ht="15" x14ac:dyDescent="0.25">
      <c r="A1038" s="382">
        <v>20080028</v>
      </c>
      <c r="B1038" s="382" t="s">
        <v>37</v>
      </c>
      <c r="C1038" s="382" t="s">
        <v>15524</v>
      </c>
      <c r="D1038" s="382" t="s">
        <v>15585</v>
      </c>
      <c r="E1038" s="382" t="s">
        <v>5245</v>
      </c>
      <c r="F1038" s="385">
        <v>36.900000000000006</v>
      </c>
      <c r="G1038" s="385">
        <v>1598.8987000000002</v>
      </c>
      <c r="H1038" s="385">
        <v>0</v>
      </c>
      <c r="I1038" s="385">
        <v>1599</v>
      </c>
      <c r="J1038"/>
    </row>
    <row r="1039" spans="1:11" ht="15" x14ac:dyDescent="0.25">
      <c r="A1039" s="382" t="s">
        <v>16478</v>
      </c>
      <c r="B1039" s="382"/>
      <c r="C1039" s="382"/>
      <c r="D1039" s="382"/>
      <c r="E1039" s="382"/>
      <c r="F1039" s="385">
        <v>447.53999999999996</v>
      </c>
      <c r="G1039" s="385">
        <v>17352.5684</v>
      </c>
      <c r="H1039" s="385">
        <v>1471.0599999999995</v>
      </c>
      <c r="I1039" s="385">
        <v>15882</v>
      </c>
      <c r="J1039"/>
    </row>
    <row r="1040" spans="1:11" ht="15" x14ac:dyDescent="0.25">
      <c r="A1040" s="382">
        <v>20060009</v>
      </c>
      <c r="B1040" s="382" t="s">
        <v>19</v>
      </c>
      <c r="C1040" s="382" t="s">
        <v>10108</v>
      </c>
      <c r="D1040" s="382" t="s">
        <v>10151</v>
      </c>
      <c r="E1040" s="382" t="s">
        <v>275</v>
      </c>
      <c r="F1040" s="385">
        <v>38.219999999999992</v>
      </c>
      <c r="G1040" s="385">
        <v>1309.4151999999999</v>
      </c>
      <c r="H1040" s="385">
        <v>0</v>
      </c>
      <c r="I1040" s="385">
        <v>1309</v>
      </c>
      <c r="J1040"/>
    </row>
    <row r="1041" spans="1:10" ht="15" x14ac:dyDescent="0.25">
      <c r="A1041" s="382">
        <v>20060009</v>
      </c>
      <c r="B1041" s="382" t="s">
        <v>21</v>
      </c>
      <c r="C1041" s="382" t="s">
        <v>10112</v>
      </c>
      <c r="D1041" s="382" t="s">
        <v>10155</v>
      </c>
      <c r="E1041" s="382" t="s">
        <v>1676</v>
      </c>
      <c r="F1041" s="385">
        <v>13.459999999999997</v>
      </c>
      <c r="G1041" s="385">
        <v>483.32360000000006</v>
      </c>
      <c r="H1041" s="385">
        <v>0</v>
      </c>
      <c r="I1041" s="385">
        <v>483</v>
      </c>
      <c r="J1041"/>
    </row>
    <row r="1042" spans="1:10" ht="15" x14ac:dyDescent="0.25">
      <c r="A1042" s="382">
        <v>20060009</v>
      </c>
      <c r="B1042" s="382" t="s">
        <v>24</v>
      </c>
      <c r="C1042" s="382" t="s">
        <v>10550</v>
      </c>
      <c r="D1042" s="382" t="s">
        <v>10583</v>
      </c>
      <c r="E1042" s="382" t="s">
        <v>1676</v>
      </c>
      <c r="F1042" s="385">
        <v>5.21</v>
      </c>
      <c r="G1042" s="385">
        <v>196.20330000000001</v>
      </c>
      <c r="H1042" s="385">
        <v>0</v>
      </c>
      <c r="I1042" s="385">
        <v>196</v>
      </c>
      <c r="J1042"/>
    </row>
    <row r="1043" spans="1:10" ht="15" x14ac:dyDescent="0.25">
      <c r="A1043" s="382">
        <v>20060009</v>
      </c>
      <c r="B1043" s="382" t="s">
        <v>2</v>
      </c>
      <c r="C1043" s="382" t="s">
        <v>11481</v>
      </c>
      <c r="D1043" s="382" t="s">
        <v>11529</v>
      </c>
      <c r="E1043" s="382" t="s">
        <v>4452</v>
      </c>
      <c r="F1043" s="385">
        <v>45.2</v>
      </c>
      <c r="G1043" s="385">
        <v>1756.4010999999998</v>
      </c>
      <c r="H1043" s="385">
        <v>0</v>
      </c>
      <c r="I1043" s="385">
        <v>1756</v>
      </c>
      <c r="J1043"/>
    </row>
    <row r="1044" spans="1:10" ht="15" x14ac:dyDescent="0.25">
      <c r="A1044" s="382">
        <v>20060009</v>
      </c>
      <c r="B1044" s="382" t="s">
        <v>3</v>
      </c>
      <c r="C1044" s="382" t="s">
        <v>9709</v>
      </c>
      <c r="D1044" s="382" t="s">
        <v>11530</v>
      </c>
      <c r="E1044" s="382" t="s">
        <v>4452</v>
      </c>
      <c r="F1044" s="385">
        <v>163.73000000000002</v>
      </c>
      <c r="G1044" s="385">
        <v>6399.6479999999992</v>
      </c>
      <c r="H1044" s="385">
        <v>0</v>
      </c>
      <c r="I1044" s="385">
        <v>6400</v>
      </c>
      <c r="J1044"/>
    </row>
    <row r="1045" spans="1:10" ht="15" x14ac:dyDescent="0.25">
      <c r="A1045" s="382">
        <v>20060009</v>
      </c>
      <c r="B1045" s="382" t="s">
        <v>38</v>
      </c>
      <c r="C1045" s="382" t="s">
        <v>6777</v>
      </c>
      <c r="D1045" s="382" t="s">
        <v>11534</v>
      </c>
      <c r="E1045" s="382" t="s">
        <v>1676</v>
      </c>
      <c r="F1045" s="385">
        <v>16.86</v>
      </c>
      <c r="G1045" s="385">
        <v>713.4375</v>
      </c>
      <c r="H1045" s="385">
        <v>0</v>
      </c>
      <c r="I1045" s="385">
        <v>713</v>
      </c>
      <c r="J1045"/>
    </row>
    <row r="1046" spans="1:10" ht="15" x14ac:dyDescent="0.25">
      <c r="A1046" s="382">
        <v>20060009</v>
      </c>
      <c r="B1046" s="382" t="s">
        <v>5</v>
      </c>
      <c r="C1046" s="382" t="s">
        <v>628</v>
      </c>
      <c r="D1046" s="382" t="s">
        <v>12327</v>
      </c>
      <c r="E1046" s="382" t="s">
        <v>1676</v>
      </c>
      <c r="F1046" s="385">
        <v>17.309999999999999</v>
      </c>
      <c r="G1046" s="385">
        <v>659.55930000000001</v>
      </c>
      <c r="H1046" s="385">
        <v>0</v>
      </c>
      <c r="I1046" s="385">
        <v>660</v>
      </c>
      <c r="J1046"/>
    </row>
    <row r="1047" spans="1:10" ht="15" x14ac:dyDescent="0.25">
      <c r="A1047" s="382">
        <v>20060009</v>
      </c>
      <c r="B1047" s="382" t="s">
        <v>30</v>
      </c>
      <c r="C1047" s="382" t="s">
        <v>12303</v>
      </c>
      <c r="D1047" s="382" t="s">
        <v>12330</v>
      </c>
      <c r="E1047" s="382" t="s">
        <v>4452</v>
      </c>
      <c r="F1047" s="385">
        <v>2.17</v>
      </c>
      <c r="G1047" s="385">
        <v>68.485199999999992</v>
      </c>
      <c r="H1047" s="385">
        <v>0</v>
      </c>
      <c r="I1047" s="385">
        <v>68</v>
      </c>
      <c r="J1047"/>
    </row>
    <row r="1048" spans="1:10" ht="15" x14ac:dyDescent="0.25">
      <c r="A1048" s="382">
        <v>20060009</v>
      </c>
      <c r="B1048" s="382" t="s">
        <v>422</v>
      </c>
      <c r="C1048" s="382" t="s">
        <v>5887</v>
      </c>
      <c r="D1048" s="382" t="s">
        <v>13866</v>
      </c>
      <c r="E1048" s="382" t="s">
        <v>4452</v>
      </c>
      <c r="F1048" s="385">
        <v>91.38</v>
      </c>
      <c r="G1048" s="385">
        <v>3985.6905999999999</v>
      </c>
      <c r="H1048" s="385">
        <v>0</v>
      </c>
      <c r="I1048" s="385">
        <v>3986</v>
      </c>
      <c r="J1048"/>
    </row>
    <row r="1049" spans="1:10" ht="15" x14ac:dyDescent="0.25">
      <c r="A1049" s="382">
        <v>20060009</v>
      </c>
      <c r="B1049" s="382" t="s">
        <v>9</v>
      </c>
      <c r="C1049" s="382" t="s">
        <v>8628</v>
      </c>
      <c r="D1049" s="382" t="s">
        <v>15211</v>
      </c>
      <c r="E1049" s="382" t="s">
        <v>5250</v>
      </c>
      <c r="F1049" s="385">
        <v>27.539999999999996</v>
      </c>
      <c r="G1049" s="385">
        <v>966.86369999999999</v>
      </c>
      <c r="H1049" s="385">
        <v>0</v>
      </c>
      <c r="I1049" s="385">
        <v>967</v>
      </c>
      <c r="J1049"/>
    </row>
    <row r="1050" spans="1:10" ht="15" x14ac:dyDescent="0.25">
      <c r="A1050" s="382">
        <v>20060009</v>
      </c>
      <c r="B1050" s="382" t="s">
        <v>10</v>
      </c>
      <c r="C1050" s="382" t="s">
        <v>15171</v>
      </c>
      <c r="D1050" s="382" t="s">
        <v>15212</v>
      </c>
      <c r="E1050" s="382" t="s">
        <v>5250</v>
      </c>
      <c r="F1050" s="385">
        <v>4.5500000000000007</v>
      </c>
      <c r="G1050" s="385">
        <v>331.85400000000004</v>
      </c>
      <c r="H1050" s="385">
        <v>0</v>
      </c>
      <c r="I1050" s="385">
        <v>332</v>
      </c>
      <c r="J1050"/>
    </row>
    <row r="1051" spans="1:10" ht="15" x14ac:dyDescent="0.25">
      <c r="A1051" s="382">
        <v>20060009</v>
      </c>
      <c r="B1051" s="382" t="s">
        <v>11</v>
      </c>
      <c r="C1051" s="382" t="s">
        <v>14189</v>
      </c>
      <c r="D1051" s="382" t="s">
        <v>15873</v>
      </c>
      <c r="E1051" s="382" t="s">
        <v>4452</v>
      </c>
      <c r="F1051" s="385">
        <v>36.479999999999997</v>
      </c>
      <c r="G1051" s="385">
        <v>1597.3000000000002</v>
      </c>
      <c r="H1051" s="385">
        <v>0</v>
      </c>
      <c r="I1051" s="385">
        <v>1597</v>
      </c>
      <c r="J1051"/>
    </row>
    <row r="1052" spans="1:10" ht="15" x14ac:dyDescent="0.25">
      <c r="A1052" s="382">
        <v>20060009</v>
      </c>
      <c r="B1052" s="382" t="s">
        <v>13</v>
      </c>
      <c r="C1052" s="382">
        <v>0</v>
      </c>
      <c r="D1052" s="382">
        <v>0</v>
      </c>
      <c r="E1052" s="382">
        <v>0</v>
      </c>
      <c r="F1052" s="385">
        <v>36.229999999999997</v>
      </c>
      <c r="G1052" s="385">
        <v>1275.6005999999998</v>
      </c>
      <c r="H1052" s="385">
        <v>0</v>
      </c>
      <c r="I1052" s="385">
        <v>1276</v>
      </c>
      <c r="J1052"/>
    </row>
    <row r="1053" spans="1:10" ht="15" x14ac:dyDescent="0.25">
      <c r="A1053" s="382">
        <v>20060009</v>
      </c>
      <c r="B1053" s="382" t="s">
        <v>35</v>
      </c>
      <c r="C1053" s="382">
        <v>0</v>
      </c>
      <c r="D1053" s="382">
        <v>0</v>
      </c>
      <c r="E1053" s="382">
        <v>0</v>
      </c>
      <c r="F1053" s="385">
        <v>11.799999999999999</v>
      </c>
      <c r="G1053" s="385">
        <v>826.25499999999988</v>
      </c>
      <c r="H1053" s="385">
        <v>0</v>
      </c>
      <c r="I1053" s="385">
        <v>826</v>
      </c>
      <c r="J1053"/>
    </row>
    <row r="1054" spans="1:10" ht="15" x14ac:dyDescent="0.25">
      <c r="A1054" s="382">
        <v>20060009</v>
      </c>
      <c r="B1054" s="382" t="s">
        <v>1650</v>
      </c>
      <c r="C1054" s="382">
        <v>0</v>
      </c>
      <c r="D1054" s="382">
        <v>0</v>
      </c>
      <c r="E1054" s="382">
        <v>0</v>
      </c>
      <c r="F1054" s="385">
        <v>18.970000000000002</v>
      </c>
      <c r="G1054" s="385">
        <v>661.91339999999991</v>
      </c>
      <c r="H1054" s="385">
        <v>0</v>
      </c>
      <c r="I1054" s="385">
        <v>662</v>
      </c>
      <c r="J1054"/>
    </row>
    <row r="1055" spans="1:10" ht="15" x14ac:dyDescent="0.25">
      <c r="A1055" s="382">
        <v>20060009</v>
      </c>
      <c r="B1055" s="382" t="s">
        <v>15</v>
      </c>
      <c r="C1055" s="382">
        <v>0</v>
      </c>
      <c r="D1055" s="382">
        <v>0</v>
      </c>
      <c r="E1055" s="382">
        <v>0</v>
      </c>
      <c r="F1055" s="385">
        <v>23.18</v>
      </c>
      <c r="G1055" s="385">
        <v>781.72939999999994</v>
      </c>
      <c r="H1055" s="385">
        <v>0</v>
      </c>
      <c r="I1055" s="385">
        <v>782</v>
      </c>
      <c r="J1055"/>
    </row>
    <row r="1056" spans="1:10" ht="15" x14ac:dyDescent="0.25">
      <c r="A1056" s="382">
        <v>20060009</v>
      </c>
      <c r="B1056" s="382" t="s">
        <v>16</v>
      </c>
      <c r="C1056" s="382">
        <v>0</v>
      </c>
      <c r="D1056" s="382">
        <v>0</v>
      </c>
      <c r="E1056" s="382">
        <v>0</v>
      </c>
      <c r="F1056" s="385">
        <v>10.210000000000001</v>
      </c>
      <c r="G1056" s="385">
        <v>424.07990000000001</v>
      </c>
      <c r="H1056" s="385">
        <v>0</v>
      </c>
      <c r="I1056" s="385">
        <v>424</v>
      </c>
      <c r="J1056"/>
    </row>
    <row r="1057" spans="1:10" ht="15" x14ac:dyDescent="0.25">
      <c r="A1057" s="382" t="s">
        <v>16479</v>
      </c>
      <c r="B1057" s="382"/>
      <c r="C1057" s="382"/>
      <c r="D1057" s="382"/>
      <c r="E1057" s="382"/>
      <c r="F1057" s="385">
        <v>562.50000000000011</v>
      </c>
      <c r="G1057" s="385">
        <v>22437.7598</v>
      </c>
      <c r="H1057" s="385">
        <v>0</v>
      </c>
      <c r="I1057" s="385">
        <v>22437</v>
      </c>
      <c r="J1057"/>
    </row>
    <row r="1058" spans="1:10" ht="15" x14ac:dyDescent="0.25">
      <c r="A1058" s="382">
        <v>20080027</v>
      </c>
      <c r="B1058" s="382" t="s">
        <v>1</v>
      </c>
      <c r="C1058" s="382" t="s">
        <v>11496</v>
      </c>
      <c r="D1058" s="382" t="s">
        <v>11549</v>
      </c>
      <c r="E1058" s="382" t="s">
        <v>7704</v>
      </c>
      <c r="F1058" s="385">
        <v>21</v>
      </c>
      <c r="G1058" s="385">
        <v>1146.2888</v>
      </c>
      <c r="H1058" s="385">
        <v>0</v>
      </c>
      <c r="I1058" s="385">
        <v>1146</v>
      </c>
      <c r="J1058"/>
    </row>
    <row r="1059" spans="1:10" ht="15" x14ac:dyDescent="0.25">
      <c r="A1059" s="382">
        <v>20080027</v>
      </c>
      <c r="B1059" s="382" t="s">
        <v>19</v>
      </c>
      <c r="C1059" s="382" t="s">
        <v>10679</v>
      </c>
      <c r="D1059" s="382" t="s">
        <v>11834</v>
      </c>
      <c r="E1059" s="382" t="s">
        <v>8026</v>
      </c>
      <c r="F1059" s="385">
        <v>5.48</v>
      </c>
      <c r="G1059" s="385">
        <v>210.81560000000002</v>
      </c>
      <c r="H1059" s="385">
        <v>0</v>
      </c>
      <c r="I1059" s="385">
        <v>211</v>
      </c>
      <c r="J1059"/>
    </row>
    <row r="1060" spans="1:10" ht="15" x14ac:dyDescent="0.25">
      <c r="A1060" s="382">
        <v>20080027</v>
      </c>
      <c r="B1060" s="382" t="s">
        <v>20</v>
      </c>
      <c r="C1060" s="382" t="s">
        <v>10556</v>
      </c>
      <c r="D1060" s="382" t="s">
        <v>10591</v>
      </c>
      <c r="E1060" s="382" t="s">
        <v>7705</v>
      </c>
      <c r="F1060" s="385">
        <v>19.66</v>
      </c>
      <c r="G1060" s="385">
        <v>980.94220000000007</v>
      </c>
      <c r="H1060" s="385">
        <v>0</v>
      </c>
      <c r="I1060" s="385">
        <v>981</v>
      </c>
      <c r="J1060"/>
    </row>
    <row r="1061" spans="1:10" ht="15" x14ac:dyDescent="0.25">
      <c r="A1061" s="382">
        <v>20080027</v>
      </c>
      <c r="B1061" s="382" t="s">
        <v>21</v>
      </c>
      <c r="C1061" s="382" t="s">
        <v>10557</v>
      </c>
      <c r="D1061" s="382" t="s">
        <v>10592</v>
      </c>
      <c r="E1061" s="382" t="s">
        <v>7480</v>
      </c>
      <c r="F1061" s="385">
        <v>116.15999999999998</v>
      </c>
      <c r="G1061" s="385">
        <v>4503.0318000000007</v>
      </c>
      <c r="H1061" s="385">
        <v>0</v>
      </c>
      <c r="I1061" s="385">
        <v>4503</v>
      </c>
      <c r="J1061"/>
    </row>
    <row r="1062" spans="1:10" ht="15" x14ac:dyDescent="0.25">
      <c r="A1062" s="382">
        <v>20080027</v>
      </c>
      <c r="B1062" s="382" t="s">
        <v>40</v>
      </c>
      <c r="C1062" s="382" t="s">
        <v>7451</v>
      </c>
      <c r="D1062" s="382" t="s">
        <v>11162</v>
      </c>
      <c r="E1062" s="382" t="s">
        <v>5245</v>
      </c>
      <c r="F1062" s="385">
        <v>23.380000000000003</v>
      </c>
      <c r="G1062" s="385">
        <v>926.61699999999996</v>
      </c>
      <c r="H1062" s="385">
        <v>0</v>
      </c>
      <c r="I1062" s="385">
        <v>927</v>
      </c>
      <c r="J1062"/>
    </row>
    <row r="1063" spans="1:10" ht="15" x14ac:dyDescent="0.25">
      <c r="A1063" s="382">
        <v>20080027</v>
      </c>
      <c r="B1063" s="382" t="s">
        <v>23</v>
      </c>
      <c r="C1063" s="382" t="s">
        <v>11129</v>
      </c>
      <c r="D1063" s="382" t="s">
        <v>11163</v>
      </c>
      <c r="E1063" s="382" t="s">
        <v>7440</v>
      </c>
      <c r="F1063" s="385">
        <v>42.680000000000007</v>
      </c>
      <c r="G1063" s="385">
        <v>1841.0619999999999</v>
      </c>
      <c r="H1063" s="385">
        <v>0</v>
      </c>
      <c r="I1063" s="385">
        <v>1841</v>
      </c>
      <c r="J1063"/>
    </row>
    <row r="1064" spans="1:10" ht="15" x14ac:dyDescent="0.25">
      <c r="A1064" s="382">
        <v>20080027</v>
      </c>
      <c r="B1064" s="382" t="s">
        <v>25</v>
      </c>
      <c r="C1064" s="382" t="s">
        <v>5639</v>
      </c>
      <c r="D1064" s="382" t="s">
        <v>13330</v>
      </c>
      <c r="E1064" s="382" t="s">
        <v>7415</v>
      </c>
      <c r="F1064" s="385">
        <v>25.2</v>
      </c>
      <c r="G1064" s="385">
        <v>969.14199999999994</v>
      </c>
      <c r="H1064" s="385">
        <v>0</v>
      </c>
      <c r="I1064" s="385">
        <v>969</v>
      </c>
      <c r="J1064"/>
    </row>
    <row r="1065" spans="1:10" ht="15" x14ac:dyDescent="0.25">
      <c r="A1065" s="382">
        <v>20080027</v>
      </c>
      <c r="B1065" s="382" t="s">
        <v>4</v>
      </c>
      <c r="C1065" s="382" t="s">
        <v>13612</v>
      </c>
      <c r="D1065" s="382" t="s">
        <v>13639</v>
      </c>
      <c r="E1065" s="382" t="s">
        <v>5245</v>
      </c>
      <c r="F1065" s="385">
        <v>55.88</v>
      </c>
      <c r="G1065" s="385">
        <v>2122.7385999999997</v>
      </c>
      <c r="H1065" s="385">
        <v>0</v>
      </c>
      <c r="I1065" s="385">
        <v>2123</v>
      </c>
      <c r="J1065"/>
    </row>
    <row r="1066" spans="1:10" ht="15" x14ac:dyDescent="0.25">
      <c r="A1066" s="382">
        <v>20080027</v>
      </c>
      <c r="B1066" s="382" t="s">
        <v>37</v>
      </c>
      <c r="C1066" s="382" t="s">
        <v>14058</v>
      </c>
      <c r="D1066" s="382" t="s">
        <v>14098</v>
      </c>
      <c r="E1066" s="382" t="s">
        <v>7415</v>
      </c>
      <c r="F1066" s="385">
        <v>19.739999999999998</v>
      </c>
      <c r="G1066" s="385">
        <v>874.79639999999995</v>
      </c>
      <c r="H1066" s="385">
        <v>0</v>
      </c>
      <c r="I1066" s="385">
        <v>875</v>
      </c>
      <c r="J1066"/>
    </row>
    <row r="1067" spans="1:10" ht="15" x14ac:dyDescent="0.25">
      <c r="A1067" s="382">
        <v>20080027</v>
      </c>
      <c r="B1067" s="382" t="s">
        <v>29</v>
      </c>
      <c r="C1067" s="382" t="s">
        <v>15922</v>
      </c>
      <c r="D1067" s="382" t="s">
        <v>15936</v>
      </c>
      <c r="E1067" s="382" t="s">
        <v>5245</v>
      </c>
      <c r="F1067" s="385">
        <v>34.959999999999994</v>
      </c>
      <c r="G1067" s="385">
        <v>1491.8226</v>
      </c>
      <c r="H1067" s="385">
        <v>0</v>
      </c>
      <c r="I1067" s="385">
        <v>1492</v>
      </c>
      <c r="J1067"/>
    </row>
    <row r="1068" spans="1:10" ht="15" x14ac:dyDescent="0.25">
      <c r="A1068" s="382">
        <v>20080027</v>
      </c>
      <c r="B1068" s="382" t="s">
        <v>5</v>
      </c>
      <c r="C1068" s="382" t="s">
        <v>15523</v>
      </c>
      <c r="D1068" s="382" t="s">
        <v>15584</v>
      </c>
      <c r="E1068" s="382" t="s">
        <v>7440</v>
      </c>
      <c r="F1068" s="385">
        <v>70.3</v>
      </c>
      <c r="G1068" s="385">
        <v>3064.8378000000002</v>
      </c>
      <c r="H1068" s="385">
        <v>0</v>
      </c>
      <c r="I1068" s="385">
        <v>3065</v>
      </c>
      <c r="J1068"/>
    </row>
    <row r="1069" spans="1:10" ht="15" x14ac:dyDescent="0.25">
      <c r="A1069" s="382">
        <v>20080027</v>
      </c>
      <c r="B1069" s="382" t="s">
        <v>39</v>
      </c>
      <c r="C1069" s="382" t="s">
        <v>10680</v>
      </c>
      <c r="D1069" s="382" t="s">
        <v>15876</v>
      </c>
      <c r="E1069" s="382" t="s">
        <v>7416</v>
      </c>
      <c r="F1069" s="385">
        <v>64.94</v>
      </c>
      <c r="G1069" s="385">
        <v>2509.0093999999995</v>
      </c>
      <c r="H1069" s="385">
        <v>0</v>
      </c>
      <c r="I1069" s="385">
        <v>2509</v>
      </c>
      <c r="J1069"/>
    </row>
    <row r="1070" spans="1:10" ht="15" x14ac:dyDescent="0.25">
      <c r="A1070" s="382" t="s">
        <v>16480</v>
      </c>
      <c r="B1070" s="382"/>
      <c r="C1070" s="382"/>
      <c r="D1070" s="382"/>
      <c r="E1070" s="382"/>
      <c r="F1070" s="385">
        <v>499.38</v>
      </c>
      <c r="G1070" s="385">
        <v>20641.104199999998</v>
      </c>
      <c r="H1070" s="385">
        <v>0</v>
      </c>
      <c r="I1070" s="385">
        <v>20642</v>
      </c>
      <c r="J1070"/>
    </row>
    <row r="1071" spans="1:10" ht="15" x14ac:dyDescent="0.25">
      <c r="A1071" s="382">
        <v>20090001</v>
      </c>
      <c r="B1071" s="382" t="s">
        <v>17</v>
      </c>
      <c r="C1071" s="382" t="s">
        <v>10076</v>
      </c>
      <c r="D1071" s="382" t="s">
        <v>10079</v>
      </c>
      <c r="E1071" s="382" t="s">
        <v>10077</v>
      </c>
      <c r="F1071" s="385">
        <v>719.88</v>
      </c>
      <c r="G1071" s="385">
        <v>30000.213000000003</v>
      </c>
      <c r="H1071" s="385">
        <v>0</v>
      </c>
      <c r="I1071" s="385">
        <v>30000</v>
      </c>
      <c r="J1071"/>
    </row>
    <row r="1072" spans="1:10" ht="15" x14ac:dyDescent="0.25">
      <c r="A1072" s="382">
        <v>20090001</v>
      </c>
      <c r="B1072" s="382" t="s">
        <v>0</v>
      </c>
      <c r="C1072" s="382" t="s">
        <v>10123</v>
      </c>
      <c r="D1072" s="382" t="s">
        <v>10169</v>
      </c>
      <c r="E1072" s="382" t="s">
        <v>4690</v>
      </c>
      <c r="F1072" s="385">
        <v>15</v>
      </c>
      <c r="G1072" s="385">
        <v>669.45900000000006</v>
      </c>
      <c r="H1072" s="385">
        <v>0</v>
      </c>
      <c r="I1072" s="385">
        <v>669</v>
      </c>
      <c r="J1072"/>
    </row>
    <row r="1073" spans="1:10" ht="15" x14ac:dyDescent="0.25">
      <c r="A1073" s="382">
        <v>20090001</v>
      </c>
      <c r="B1073" s="382" t="s">
        <v>1</v>
      </c>
      <c r="C1073" s="382" t="s">
        <v>8522</v>
      </c>
      <c r="D1073" s="382" t="s">
        <v>10197</v>
      </c>
      <c r="E1073" s="382" t="s">
        <v>4690</v>
      </c>
      <c r="F1073" s="385">
        <v>17.04</v>
      </c>
      <c r="G1073" s="385">
        <v>774.94860000000006</v>
      </c>
      <c r="H1073" s="385">
        <v>0</v>
      </c>
      <c r="I1073" s="385">
        <v>775</v>
      </c>
      <c r="J1073"/>
    </row>
    <row r="1074" spans="1:10" ht="15" x14ac:dyDescent="0.25">
      <c r="A1074" s="382">
        <v>20090001</v>
      </c>
      <c r="B1074" s="382" t="s">
        <v>21</v>
      </c>
      <c r="C1074" s="382" t="s">
        <v>15525</v>
      </c>
      <c r="D1074" s="382" t="s">
        <v>15587</v>
      </c>
      <c r="E1074" s="382" t="s">
        <v>15600</v>
      </c>
      <c r="F1074" s="385">
        <v>47.940000000000012</v>
      </c>
      <c r="G1074" s="385">
        <v>2001.5394000000001</v>
      </c>
      <c r="H1074" s="385">
        <v>0</v>
      </c>
      <c r="I1074" s="385">
        <v>2002</v>
      </c>
      <c r="J1074"/>
    </row>
    <row r="1075" spans="1:10" ht="15" x14ac:dyDescent="0.25">
      <c r="A1075" s="382" t="s">
        <v>16481</v>
      </c>
      <c r="B1075" s="382"/>
      <c r="C1075" s="382"/>
      <c r="D1075" s="382"/>
      <c r="E1075" s="382"/>
      <c r="F1075" s="385">
        <v>799.86</v>
      </c>
      <c r="G1075" s="385">
        <v>33446.160000000003</v>
      </c>
      <c r="H1075" s="385">
        <v>0</v>
      </c>
      <c r="I1075" s="385">
        <v>33446</v>
      </c>
      <c r="J1075"/>
    </row>
    <row r="1076" spans="1:10" ht="15" x14ac:dyDescent="0.25">
      <c r="A1076" s="382">
        <v>20090004</v>
      </c>
      <c r="B1076" s="382" t="s">
        <v>0</v>
      </c>
      <c r="C1076" s="382" t="s">
        <v>9996</v>
      </c>
      <c r="D1076" s="382" t="s">
        <v>10025</v>
      </c>
      <c r="E1076" s="382" t="s">
        <v>268</v>
      </c>
      <c r="F1076" s="385">
        <v>47.94</v>
      </c>
      <c r="G1076" s="385">
        <v>1780.6784</v>
      </c>
      <c r="H1076" s="385">
        <v>0</v>
      </c>
      <c r="I1076" s="385">
        <v>1781</v>
      </c>
      <c r="J1076"/>
    </row>
    <row r="1077" spans="1:10" ht="15" x14ac:dyDescent="0.25">
      <c r="A1077" s="382">
        <v>20090004</v>
      </c>
      <c r="B1077" s="382" t="s">
        <v>19</v>
      </c>
      <c r="C1077" s="382" t="s">
        <v>9904</v>
      </c>
      <c r="D1077" s="382" t="s">
        <v>9929</v>
      </c>
      <c r="E1077" s="382" t="s">
        <v>268</v>
      </c>
      <c r="F1077" s="385">
        <v>21.6</v>
      </c>
      <c r="G1077" s="385">
        <v>987.86480000000006</v>
      </c>
      <c r="H1077" s="385">
        <v>0</v>
      </c>
      <c r="I1077" s="385">
        <v>988</v>
      </c>
      <c r="J1077"/>
    </row>
    <row r="1078" spans="1:10" ht="15" x14ac:dyDescent="0.25">
      <c r="A1078" s="382">
        <v>20090004</v>
      </c>
      <c r="B1078" s="382" t="s">
        <v>20</v>
      </c>
      <c r="C1078" s="382" t="s">
        <v>11947</v>
      </c>
      <c r="D1078" s="382" t="s">
        <v>11974</v>
      </c>
      <c r="E1078" s="382" t="s">
        <v>11176</v>
      </c>
      <c r="F1078" s="385">
        <v>88.62</v>
      </c>
      <c r="G1078" s="385">
        <v>3756.9186999999997</v>
      </c>
      <c r="H1078" s="385">
        <v>0</v>
      </c>
      <c r="I1078" s="385">
        <v>3757</v>
      </c>
      <c r="J1078"/>
    </row>
    <row r="1079" spans="1:10" ht="15" x14ac:dyDescent="0.25">
      <c r="A1079" s="382">
        <v>20090004</v>
      </c>
      <c r="B1079" s="382" t="s">
        <v>36</v>
      </c>
      <c r="C1079" s="382" t="s">
        <v>9997</v>
      </c>
      <c r="D1079" s="382" t="s">
        <v>10174</v>
      </c>
      <c r="E1079" s="382" t="s">
        <v>268</v>
      </c>
      <c r="F1079" s="385">
        <v>41.61</v>
      </c>
      <c r="G1079" s="385">
        <v>1575.3571000000002</v>
      </c>
      <c r="H1079" s="385">
        <v>0</v>
      </c>
      <c r="I1079" s="385">
        <v>1575</v>
      </c>
      <c r="J1079"/>
    </row>
    <row r="1080" spans="1:10" ht="15" x14ac:dyDescent="0.25">
      <c r="A1080" s="382">
        <v>20090004</v>
      </c>
      <c r="B1080" s="382" t="s">
        <v>22</v>
      </c>
      <c r="C1080" s="382" t="s">
        <v>155</v>
      </c>
      <c r="D1080" s="382" t="s">
        <v>10026</v>
      </c>
      <c r="E1080" s="382" t="s">
        <v>1380</v>
      </c>
      <c r="F1080" s="385">
        <v>21.46</v>
      </c>
      <c r="G1080" s="385">
        <v>999.78030000000001</v>
      </c>
      <c r="H1080" s="385">
        <v>0</v>
      </c>
      <c r="I1080" s="385">
        <v>1000</v>
      </c>
      <c r="J1080"/>
    </row>
    <row r="1081" spans="1:10" ht="15" x14ac:dyDescent="0.25">
      <c r="A1081" s="382">
        <v>20090004</v>
      </c>
      <c r="B1081" s="382" t="s">
        <v>40</v>
      </c>
      <c r="C1081" s="382" t="s">
        <v>10124</v>
      </c>
      <c r="D1081" s="382" t="s">
        <v>10170</v>
      </c>
      <c r="E1081" s="382" t="s">
        <v>268</v>
      </c>
      <c r="F1081" s="385">
        <v>13.91</v>
      </c>
      <c r="G1081" s="385">
        <v>636.82600000000002</v>
      </c>
      <c r="H1081" s="385">
        <v>0</v>
      </c>
      <c r="I1081" s="385">
        <v>637</v>
      </c>
      <c r="J1081"/>
    </row>
    <row r="1082" spans="1:10" ht="15" x14ac:dyDescent="0.25">
      <c r="A1082" s="382">
        <v>20090004</v>
      </c>
      <c r="B1082" s="382" t="s">
        <v>25</v>
      </c>
      <c r="C1082" s="382" t="s">
        <v>10831</v>
      </c>
      <c r="D1082" s="382" t="s">
        <v>10868</v>
      </c>
      <c r="E1082" s="382" t="s">
        <v>5502</v>
      </c>
      <c r="F1082" s="385">
        <v>8.16</v>
      </c>
      <c r="G1082" s="385">
        <v>434.24740000000003</v>
      </c>
      <c r="H1082" s="385">
        <v>0</v>
      </c>
      <c r="I1082" s="385">
        <v>434</v>
      </c>
      <c r="J1082"/>
    </row>
    <row r="1083" spans="1:10" ht="15" x14ac:dyDescent="0.25">
      <c r="A1083" s="382">
        <v>20090004</v>
      </c>
      <c r="B1083" s="382" t="s">
        <v>26</v>
      </c>
      <c r="C1083" s="382" t="s">
        <v>10832</v>
      </c>
      <c r="D1083" s="382" t="s">
        <v>10869</v>
      </c>
      <c r="E1083" s="382" t="s">
        <v>268</v>
      </c>
      <c r="F1083" s="385">
        <v>22.02</v>
      </c>
      <c r="G1083" s="385">
        <v>916.94010000000003</v>
      </c>
      <c r="H1083" s="385">
        <v>0</v>
      </c>
      <c r="I1083" s="385">
        <v>917</v>
      </c>
      <c r="J1083"/>
    </row>
    <row r="1084" spans="1:10" ht="15" x14ac:dyDescent="0.25">
      <c r="A1084" s="382">
        <v>20090004</v>
      </c>
      <c r="B1084" s="382" t="s">
        <v>28</v>
      </c>
      <c r="C1084" s="382" t="s">
        <v>10658</v>
      </c>
      <c r="D1084" s="382" t="s">
        <v>11169</v>
      </c>
      <c r="E1084" s="382" t="s">
        <v>11176</v>
      </c>
      <c r="F1084" s="385">
        <v>99.239999999999981</v>
      </c>
      <c r="G1084" s="385">
        <v>5091.7146000000002</v>
      </c>
      <c r="H1084" s="385">
        <v>22</v>
      </c>
      <c r="I1084" s="385">
        <v>5070</v>
      </c>
      <c r="J1084"/>
    </row>
    <row r="1085" spans="1:10" ht="15" x14ac:dyDescent="0.25">
      <c r="A1085" s="382">
        <v>20090004</v>
      </c>
      <c r="B1085" s="382" t="s">
        <v>38</v>
      </c>
      <c r="C1085" s="382" t="s">
        <v>12537</v>
      </c>
      <c r="D1085" s="382" t="s">
        <v>12572</v>
      </c>
      <c r="E1085" s="382" t="s">
        <v>1380</v>
      </c>
      <c r="F1085" s="385">
        <v>72.87</v>
      </c>
      <c r="G1085" s="385">
        <v>3234.8278</v>
      </c>
      <c r="H1085" s="385">
        <v>0</v>
      </c>
      <c r="I1085" s="385">
        <v>3235</v>
      </c>
      <c r="J1085"/>
    </row>
    <row r="1086" spans="1:10" ht="15" x14ac:dyDescent="0.25">
      <c r="A1086" s="382">
        <v>20090004</v>
      </c>
      <c r="B1086" s="382" t="s">
        <v>5</v>
      </c>
      <c r="C1086" s="382" t="s">
        <v>12413</v>
      </c>
      <c r="D1086" s="382" t="s">
        <v>12450</v>
      </c>
      <c r="E1086" s="382" t="s">
        <v>268</v>
      </c>
      <c r="F1086" s="385">
        <v>0.84</v>
      </c>
      <c r="G1086" s="385">
        <v>32.76</v>
      </c>
      <c r="H1086" s="385">
        <v>0</v>
      </c>
      <c r="I1086" s="385">
        <v>33</v>
      </c>
      <c r="J1086"/>
    </row>
    <row r="1087" spans="1:10" ht="15" x14ac:dyDescent="0.25">
      <c r="A1087" s="382">
        <v>20090004</v>
      </c>
      <c r="B1087" s="382" t="s">
        <v>6</v>
      </c>
      <c r="C1087" s="382" t="s">
        <v>13071</v>
      </c>
      <c r="D1087" s="382" t="s">
        <v>13092</v>
      </c>
      <c r="E1087" s="382" t="s">
        <v>5502</v>
      </c>
      <c r="F1087" s="385">
        <v>18.440000000000001</v>
      </c>
      <c r="G1087" s="385">
        <v>860.84910000000002</v>
      </c>
      <c r="H1087" s="385">
        <v>0</v>
      </c>
      <c r="I1087" s="385">
        <v>861</v>
      </c>
      <c r="J1087"/>
    </row>
    <row r="1088" spans="1:10" ht="15" x14ac:dyDescent="0.25">
      <c r="A1088" s="382">
        <v>20090004</v>
      </c>
      <c r="B1088" s="382" t="s">
        <v>32</v>
      </c>
      <c r="C1088" s="382" t="s">
        <v>12309</v>
      </c>
      <c r="D1088" s="382" t="s">
        <v>13645</v>
      </c>
      <c r="E1088" s="382" t="s">
        <v>5502</v>
      </c>
      <c r="F1088" s="385">
        <v>15.08</v>
      </c>
      <c r="G1088" s="385">
        <v>673.16020000000003</v>
      </c>
      <c r="H1088" s="385">
        <v>0</v>
      </c>
      <c r="I1088" s="385">
        <v>673</v>
      </c>
      <c r="J1088"/>
    </row>
    <row r="1089" spans="1:10" ht="15" x14ac:dyDescent="0.25">
      <c r="A1089" s="382">
        <v>20090004</v>
      </c>
      <c r="B1089" s="382" t="s">
        <v>33</v>
      </c>
      <c r="C1089" s="382" t="s">
        <v>10619</v>
      </c>
      <c r="D1089" s="382" t="s">
        <v>13741</v>
      </c>
      <c r="E1089" s="382" t="s">
        <v>268</v>
      </c>
      <c r="F1089" s="385">
        <v>29.93</v>
      </c>
      <c r="G1089" s="385">
        <v>1292.5539999999999</v>
      </c>
      <c r="H1089" s="385">
        <v>0</v>
      </c>
      <c r="I1089" s="385">
        <v>1293</v>
      </c>
      <c r="J1089"/>
    </row>
    <row r="1090" spans="1:10" ht="15" x14ac:dyDescent="0.25">
      <c r="A1090" s="382">
        <v>20090004</v>
      </c>
      <c r="B1090" s="382" t="s">
        <v>9</v>
      </c>
      <c r="C1090" s="382" t="s">
        <v>13716</v>
      </c>
      <c r="D1090" s="382" t="s">
        <v>13742</v>
      </c>
      <c r="E1090" s="382" t="s">
        <v>13753</v>
      </c>
      <c r="F1090" s="385">
        <v>1.78</v>
      </c>
      <c r="G1090" s="385">
        <v>76.540000000000006</v>
      </c>
      <c r="H1090" s="385">
        <v>0</v>
      </c>
      <c r="I1090" s="385">
        <v>77</v>
      </c>
      <c r="J1090"/>
    </row>
    <row r="1091" spans="1:10" ht="15" x14ac:dyDescent="0.25">
      <c r="A1091" s="382">
        <v>20090004</v>
      </c>
      <c r="B1091" s="382" t="s">
        <v>13</v>
      </c>
      <c r="C1091" s="382" t="s">
        <v>14452</v>
      </c>
      <c r="D1091" s="382" t="s">
        <v>14474</v>
      </c>
      <c r="E1091" s="382" t="s">
        <v>451</v>
      </c>
      <c r="F1091" s="385">
        <v>21.97</v>
      </c>
      <c r="G1091" s="385">
        <v>897.13049999999987</v>
      </c>
      <c r="H1091" s="385">
        <v>0</v>
      </c>
      <c r="I1091" s="385">
        <v>897</v>
      </c>
      <c r="J1091"/>
    </row>
    <row r="1092" spans="1:10" ht="15" x14ac:dyDescent="0.25">
      <c r="A1092" s="382">
        <v>20090004</v>
      </c>
      <c r="B1092" s="382" t="s">
        <v>35</v>
      </c>
      <c r="C1092" s="382" t="s">
        <v>14315</v>
      </c>
      <c r="D1092" s="382" t="s">
        <v>14358</v>
      </c>
      <c r="E1092" s="382" t="s">
        <v>275</v>
      </c>
      <c r="F1092" s="385">
        <v>15.18</v>
      </c>
      <c r="G1092" s="385">
        <v>541.9203</v>
      </c>
      <c r="H1092" s="385">
        <v>0</v>
      </c>
      <c r="I1092" s="385">
        <v>542</v>
      </c>
      <c r="J1092"/>
    </row>
    <row r="1093" spans="1:10" ht="15" x14ac:dyDescent="0.25">
      <c r="A1093" s="382">
        <v>20090004</v>
      </c>
      <c r="B1093" s="382" t="s">
        <v>15</v>
      </c>
      <c r="C1093" s="382" t="s">
        <v>14731</v>
      </c>
      <c r="D1093" s="382" t="s">
        <v>14758</v>
      </c>
      <c r="E1093" s="382" t="s">
        <v>268</v>
      </c>
      <c r="F1093" s="385">
        <v>32.5</v>
      </c>
      <c r="G1093" s="385">
        <v>1437.1450000000002</v>
      </c>
      <c r="H1093" s="385">
        <v>0</v>
      </c>
      <c r="I1093" s="385">
        <v>1437</v>
      </c>
      <c r="J1093"/>
    </row>
    <row r="1094" spans="1:10" ht="15" x14ac:dyDescent="0.25">
      <c r="A1094" s="382" t="s">
        <v>16482</v>
      </c>
      <c r="B1094" s="382"/>
      <c r="C1094" s="382"/>
      <c r="D1094" s="382"/>
      <c r="E1094" s="382"/>
      <c r="F1094" s="385">
        <v>573.14999999999986</v>
      </c>
      <c r="G1094" s="385">
        <v>25227.214299999996</v>
      </c>
      <c r="H1094" s="385">
        <v>22</v>
      </c>
      <c r="I1094" s="385">
        <v>25207</v>
      </c>
      <c r="J1094"/>
    </row>
    <row r="1095" spans="1:10" ht="15" x14ac:dyDescent="0.25">
      <c r="A1095" s="382">
        <v>20070018</v>
      </c>
      <c r="B1095" s="382" t="s">
        <v>17</v>
      </c>
      <c r="C1095" s="382" t="s">
        <v>9989</v>
      </c>
      <c r="D1095" s="382" t="s">
        <v>10016</v>
      </c>
      <c r="E1095" s="382" t="s">
        <v>1048</v>
      </c>
      <c r="F1095" s="385">
        <v>25.99</v>
      </c>
      <c r="G1095" s="385">
        <v>922.90489999999988</v>
      </c>
      <c r="H1095" s="385">
        <v>558.63999999999578</v>
      </c>
      <c r="I1095" s="385">
        <v>364</v>
      </c>
      <c r="J1095"/>
    </row>
    <row r="1096" spans="1:10" ht="15" x14ac:dyDescent="0.25">
      <c r="A1096" s="382">
        <v>20070018</v>
      </c>
      <c r="B1096" s="382" t="s">
        <v>1</v>
      </c>
      <c r="C1096" s="382" t="s">
        <v>12051</v>
      </c>
      <c r="D1096" s="382" t="s">
        <v>12100</v>
      </c>
      <c r="E1096" s="382" t="s">
        <v>2021</v>
      </c>
      <c r="F1096" s="385">
        <v>502.65999999999997</v>
      </c>
      <c r="G1096" s="385">
        <v>20736.224400000003</v>
      </c>
      <c r="H1096" s="385">
        <v>0</v>
      </c>
      <c r="I1096" s="385">
        <v>20736</v>
      </c>
      <c r="J1096"/>
    </row>
    <row r="1097" spans="1:10" ht="15" x14ac:dyDescent="0.25">
      <c r="A1097" s="382" t="s">
        <v>16483</v>
      </c>
      <c r="B1097" s="382"/>
      <c r="C1097" s="382"/>
      <c r="D1097" s="382"/>
      <c r="E1097" s="382"/>
      <c r="F1097" s="385">
        <v>528.65</v>
      </c>
      <c r="G1097" s="385">
        <v>21659.129300000004</v>
      </c>
      <c r="H1097" s="385">
        <v>558.63999999999578</v>
      </c>
      <c r="I1097" s="385">
        <v>21100</v>
      </c>
    </row>
    <row r="1098" spans="1:10" ht="15" x14ac:dyDescent="0.25">
      <c r="A1098" s="382">
        <v>20080030</v>
      </c>
      <c r="B1098" s="382" t="s">
        <v>17</v>
      </c>
      <c r="C1098" s="382" t="s">
        <v>9991</v>
      </c>
      <c r="D1098" s="382" t="s">
        <v>10019</v>
      </c>
      <c r="E1098" s="382" t="s">
        <v>7417</v>
      </c>
      <c r="F1098" s="385">
        <v>332.33000000000004</v>
      </c>
      <c r="G1098" s="385">
        <v>13115.854499999999</v>
      </c>
      <c r="H1098" s="385">
        <v>433.15000000000146</v>
      </c>
      <c r="I1098" s="385">
        <v>12683</v>
      </c>
    </row>
    <row r="1099" spans="1:10" ht="15" x14ac:dyDescent="0.25">
      <c r="A1099" s="382">
        <v>20080030</v>
      </c>
      <c r="B1099" s="382" t="s">
        <v>0</v>
      </c>
      <c r="C1099" s="382">
        <v>0</v>
      </c>
      <c r="D1099" s="382">
        <v>0</v>
      </c>
      <c r="E1099" s="382">
        <v>0</v>
      </c>
      <c r="F1099" s="385">
        <v>29.439999999999998</v>
      </c>
      <c r="G1099" s="385">
        <v>1045.92</v>
      </c>
      <c r="H1099" s="385">
        <v>0</v>
      </c>
      <c r="I1099" s="385">
        <v>1046</v>
      </c>
    </row>
    <row r="1100" spans="1:10" ht="15" x14ac:dyDescent="0.25">
      <c r="A1100" s="382" t="s">
        <v>16484</v>
      </c>
      <c r="B1100" s="382"/>
      <c r="C1100" s="382"/>
      <c r="D1100" s="382"/>
      <c r="E1100" s="382"/>
      <c r="F1100" s="385">
        <v>361.77000000000004</v>
      </c>
      <c r="G1100" s="385">
        <v>14161.7745</v>
      </c>
      <c r="H1100" s="385">
        <v>433.15000000000146</v>
      </c>
      <c r="I1100" s="385">
        <v>13729</v>
      </c>
    </row>
    <row r="1101" spans="1:10" ht="15" x14ac:dyDescent="0.25">
      <c r="A1101" s="382">
        <v>20010054</v>
      </c>
      <c r="B1101" s="382" t="s">
        <v>41</v>
      </c>
      <c r="C1101" s="382" t="s">
        <v>10540</v>
      </c>
      <c r="D1101" s="382" t="s">
        <v>10572</v>
      </c>
      <c r="E1101" s="382" t="s">
        <v>7573</v>
      </c>
      <c r="F1101" s="385">
        <v>38.599999999999994</v>
      </c>
      <c r="G1101" s="385">
        <v>1838.8788</v>
      </c>
      <c r="H1101" s="385">
        <v>70</v>
      </c>
      <c r="I1101" s="385">
        <v>1769</v>
      </c>
    </row>
    <row r="1102" spans="1:10" ht="15" x14ac:dyDescent="0.25">
      <c r="A1102" s="382">
        <v>20010054</v>
      </c>
      <c r="B1102" s="382" t="s">
        <v>40</v>
      </c>
      <c r="C1102" s="382" t="s">
        <v>10947</v>
      </c>
      <c r="D1102" s="382" t="s">
        <v>12421</v>
      </c>
      <c r="E1102" s="382" t="s">
        <v>275</v>
      </c>
      <c r="F1102" s="385">
        <v>341.84999999999997</v>
      </c>
      <c r="G1102" s="385">
        <v>14389.850300000002</v>
      </c>
      <c r="H1102" s="385">
        <v>296</v>
      </c>
      <c r="I1102" s="385">
        <v>14094</v>
      </c>
    </row>
    <row r="1103" spans="1:10" ht="15" x14ac:dyDescent="0.25">
      <c r="A1103" s="382">
        <v>20010054</v>
      </c>
      <c r="B1103" s="382" t="s">
        <v>24</v>
      </c>
      <c r="C1103" s="382" t="s">
        <v>7882</v>
      </c>
      <c r="D1103" s="382" t="s">
        <v>13319</v>
      </c>
      <c r="E1103" s="382" t="s">
        <v>268</v>
      </c>
      <c r="F1103" s="385">
        <v>19.18</v>
      </c>
      <c r="G1103" s="385">
        <v>1012.4073999999999</v>
      </c>
      <c r="H1103" s="385">
        <v>30</v>
      </c>
      <c r="I1103" s="385">
        <v>982</v>
      </c>
    </row>
    <row r="1104" spans="1:10" ht="15" x14ac:dyDescent="0.25">
      <c r="A1104" s="382">
        <v>20010054</v>
      </c>
      <c r="B1104" s="382" t="s">
        <v>25</v>
      </c>
      <c r="C1104" s="382" t="s">
        <v>13397</v>
      </c>
      <c r="D1104" s="382" t="s">
        <v>13423</v>
      </c>
      <c r="E1104" s="382" t="s">
        <v>6239</v>
      </c>
      <c r="F1104" s="385">
        <v>13.659999999999998</v>
      </c>
      <c r="G1104" s="385">
        <v>546.03290000000004</v>
      </c>
      <c r="H1104" s="385">
        <v>40</v>
      </c>
      <c r="I1104" s="385">
        <v>506</v>
      </c>
    </row>
    <row r="1105" spans="1:9" ht="15" x14ac:dyDescent="0.25">
      <c r="A1105" s="382">
        <v>20010054</v>
      </c>
      <c r="B1105" s="382" t="s">
        <v>3</v>
      </c>
      <c r="C1105" s="382" t="s">
        <v>14040</v>
      </c>
      <c r="D1105" s="382" t="s">
        <v>14071</v>
      </c>
      <c r="E1105" s="382" t="s">
        <v>273</v>
      </c>
      <c r="F1105" s="385">
        <v>28.709999999999997</v>
      </c>
      <c r="G1105" s="385">
        <v>1318.5752</v>
      </c>
      <c r="H1105" s="385">
        <v>50</v>
      </c>
      <c r="I1105" s="385">
        <v>1269</v>
      </c>
    </row>
    <row r="1106" spans="1:9" ht="15" x14ac:dyDescent="0.25">
      <c r="A1106" s="382">
        <v>20010054</v>
      </c>
      <c r="B1106" s="382" t="s">
        <v>28</v>
      </c>
      <c r="C1106" s="382" t="s">
        <v>14145</v>
      </c>
      <c r="D1106" s="382" t="s">
        <v>14159</v>
      </c>
      <c r="E1106" s="382" t="s">
        <v>275</v>
      </c>
      <c r="F1106" s="385">
        <v>68.97999999999999</v>
      </c>
      <c r="G1106" s="385">
        <v>2892.6363000000001</v>
      </c>
      <c r="H1106" s="385">
        <v>110</v>
      </c>
      <c r="I1106" s="385">
        <v>2783</v>
      </c>
    </row>
    <row r="1107" spans="1:9" ht="15" x14ac:dyDescent="0.25">
      <c r="A1107" s="382">
        <v>20010054</v>
      </c>
      <c r="B1107" s="382" t="s">
        <v>29</v>
      </c>
      <c r="C1107" s="382" t="s">
        <v>15837</v>
      </c>
      <c r="D1107" s="382" t="s">
        <v>15855</v>
      </c>
      <c r="E1107" s="382" t="s">
        <v>275</v>
      </c>
      <c r="F1107" s="385">
        <v>4.95</v>
      </c>
      <c r="G1107" s="385">
        <v>179.8295</v>
      </c>
      <c r="H1107" s="385">
        <v>0</v>
      </c>
      <c r="I1107" s="385">
        <v>180</v>
      </c>
    </row>
    <row r="1108" spans="1:9" ht="15" x14ac:dyDescent="0.25">
      <c r="A1108" s="382">
        <v>20010054</v>
      </c>
      <c r="B1108" s="382" t="s">
        <v>5</v>
      </c>
      <c r="C1108" s="382" t="s">
        <v>15711</v>
      </c>
      <c r="D1108" s="382" t="s">
        <v>15722</v>
      </c>
      <c r="E1108" s="382" t="s">
        <v>429</v>
      </c>
      <c r="F1108" s="385">
        <v>34.200000000000003</v>
      </c>
      <c r="G1108" s="385">
        <v>1348.7766000000001</v>
      </c>
      <c r="H1108" s="385">
        <v>50</v>
      </c>
      <c r="I1108" s="385">
        <v>1299</v>
      </c>
    </row>
    <row r="1109" spans="1:9" ht="15" x14ac:dyDescent="0.25">
      <c r="A1109" s="382">
        <v>20010054</v>
      </c>
      <c r="B1109" s="382" t="s">
        <v>30</v>
      </c>
      <c r="C1109" s="382" t="s">
        <v>15712</v>
      </c>
      <c r="D1109" s="382" t="s">
        <v>15723</v>
      </c>
      <c r="E1109" s="382" t="s">
        <v>460</v>
      </c>
      <c r="F1109" s="385">
        <v>47.14</v>
      </c>
      <c r="G1109" s="385">
        <v>1996.6063999999999</v>
      </c>
      <c r="H1109" s="385">
        <v>90</v>
      </c>
      <c r="I1109" s="385">
        <v>1907</v>
      </c>
    </row>
    <row r="1110" spans="1:9" ht="15" x14ac:dyDescent="0.25">
      <c r="A1110" s="382">
        <v>20010054</v>
      </c>
      <c r="B1110" s="382" t="s">
        <v>31</v>
      </c>
      <c r="C1110" s="382" t="s">
        <v>14890</v>
      </c>
      <c r="D1110" s="382" t="s">
        <v>15724</v>
      </c>
      <c r="E1110" s="382" t="s">
        <v>275</v>
      </c>
      <c r="F1110" s="385">
        <v>24.090000000000003</v>
      </c>
      <c r="G1110" s="385">
        <v>1016.8100999999999</v>
      </c>
      <c r="H1110" s="385">
        <v>50</v>
      </c>
      <c r="I1110" s="385">
        <v>967</v>
      </c>
    </row>
    <row r="1111" spans="1:9" ht="15" x14ac:dyDescent="0.25">
      <c r="A1111" s="382">
        <v>20010054</v>
      </c>
      <c r="B1111" s="382" t="s">
        <v>8</v>
      </c>
      <c r="C1111" s="382" t="s">
        <v>16030</v>
      </c>
      <c r="D1111" s="382" t="s">
        <v>16041</v>
      </c>
      <c r="E1111" s="382" t="s">
        <v>268</v>
      </c>
      <c r="F1111" s="385">
        <v>49.33</v>
      </c>
      <c r="G1111" s="385">
        <v>1959.4278000000002</v>
      </c>
      <c r="H1111" s="385">
        <v>90</v>
      </c>
      <c r="I1111" s="385">
        <v>1869</v>
      </c>
    </row>
    <row r="1112" spans="1:9" ht="15" x14ac:dyDescent="0.25">
      <c r="A1112" s="382">
        <v>20010054</v>
      </c>
      <c r="B1112" s="382" t="s">
        <v>32</v>
      </c>
      <c r="C1112" s="382" t="s">
        <v>16031</v>
      </c>
      <c r="D1112" s="382" t="s">
        <v>16042</v>
      </c>
      <c r="E1112" s="382" t="s">
        <v>275</v>
      </c>
      <c r="F1112" s="385">
        <v>34.51</v>
      </c>
      <c r="G1112" s="385">
        <v>1354.3489000000002</v>
      </c>
      <c r="H1112" s="385">
        <v>50</v>
      </c>
      <c r="I1112" s="385">
        <v>1304</v>
      </c>
    </row>
    <row r="1113" spans="1:9" ht="15" x14ac:dyDescent="0.25">
      <c r="A1113" s="382">
        <v>20010054</v>
      </c>
      <c r="B1113" s="382" t="s">
        <v>9</v>
      </c>
      <c r="C1113" s="382" t="s">
        <v>9690</v>
      </c>
      <c r="D1113" s="382" t="s">
        <v>16043</v>
      </c>
      <c r="E1113" s="382" t="s">
        <v>275</v>
      </c>
      <c r="F1113" s="385">
        <v>49.04</v>
      </c>
      <c r="G1113" s="385">
        <v>2008.8471000000002</v>
      </c>
      <c r="H1113" s="385">
        <v>80</v>
      </c>
      <c r="I1113" s="385">
        <v>1929</v>
      </c>
    </row>
    <row r="1114" spans="1:9" ht="15" x14ac:dyDescent="0.25">
      <c r="A1114" s="382" t="s">
        <v>16485</v>
      </c>
      <c r="B1114" s="382"/>
      <c r="C1114" s="382"/>
      <c r="D1114" s="382"/>
      <c r="E1114" s="382"/>
      <c r="F1114" s="385">
        <v>754.24</v>
      </c>
      <c r="G1114" s="385">
        <v>31863.027299999998</v>
      </c>
      <c r="H1114" s="385">
        <v>1006</v>
      </c>
      <c r="I1114" s="385">
        <v>30858</v>
      </c>
    </row>
    <row r="1115" spans="1:9" ht="15" x14ac:dyDescent="0.25">
      <c r="A1115" s="382">
        <v>20020020</v>
      </c>
      <c r="B1115" s="382" t="s">
        <v>1</v>
      </c>
      <c r="C1115" s="382" t="s">
        <v>182</v>
      </c>
      <c r="D1115" s="382" t="s">
        <v>10697</v>
      </c>
      <c r="E1115" s="382" t="s">
        <v>275</v>
      </c>
      <c r="F1115" s="385">
        <v>1.18</v>
      </c>
      <c r="G1115" s="385">
        <v>48.415399999999998</v>
      </c>
      <c r="H1115" s="385">
        <v>0</v>
      </c>
      <c r="I1115" s="385">
        <v>48</v>
      </c>
    </row>
    <row r="1116" spans="1:9" ht="15" x14ac:dyDescent="0.25">
      <c r="A1116" s="382">
        <v>20020020</v>
      </c>
      <c r="B1116" s="382" t="s">
        <v>41</v>
      </c>
      <c r="C1116" s="382" t="s">
        <v>10656</v>
      </c>
      <c r="D1116" s="382" t="s">
        <v>10699</v>
      </c>
      <c r="E1116" s="382" t="s">
        <v>1284</v>
      </c>
      <c r="F1116" s="385">
        <v>52.500000000000007</v>
      </c>
      <c r="G1116" s="385">
        <v>2524.2091999999998</v>
      </c>
      <c r="H1116" s="385">
        <v>0</v>
      </c>
      <c r="I1116" s="385">
        <v>2524</v>
      </c>
    </row>
    <row r="1117" spans="1:9" ht="15" x14ac:dyDescent="0.25">
      <c r="A1117" s="382">
        <v>20020020</v>
      </c>
      <c r="B1117" s="382" t="s">
        <v>21</v>
      </c>
      <c r="C1117" s="382" t="s">
        <v>8355</v>
      </c>
      <c r="D1117" s="382" t="s">
        <v>10701</v>
      </c>
      <c r="E1117" s="382" t="s">
        <v>275</v>
      </c>
      <c r="F1117" s="385">
        <v>26.860000000000003</v>
      </c>
      <c r="G1117" s="385">
        <v>1196.0026</v>
      </c>
      <c r="H1117" s="385">
        <v>0</v>
      </c>
      <c r="I1117" s="385">
        <v>1196</v>
      </c>
    </row>
    <row r="1118" spans="1:9" ht="15" x14ac:dyDescent="0.25">
      <c r="A1118" s="382">
        <v>20020020</v>
      </c>
      <c r="B1118" s="382" t="s">
        <v>22</v>
      </c>
      <c r="C1118" s="382" t="s">
        <v>10663</v>
      </c>
      <c r="D1118" s="382" t="s">
        <v>10702</v>
      </c>
      <c r="E1118" s="382" t="s">
        <v>275</v>
      </c>
      <c r="F1118" s="385">
        <v>71.44</v>
      </c>
      <c r="G1118" s="385">
        <v>2596.2508000000003</v>
      </c>
      <c r="H1118" s="385">
        <v>0</v>
      </c>
      <c r="I1118" s="385">
        <v>2596</v>
      </c>
    </row>
    <row r="1119" spans="1:9" ht="15" x14ac:dyDescent="0.25">
      <c r="A1119" s="382">
        <v>20020020</v>
      </c>
      <c r="B1119" s="382" t="s">
        <v>40</v>
      </c>
      <c r="C1119" s="382" t="s">
        <v>10951</v>
      </c>
      <c r="D1119" s="382" t="s">
        <v>10987</v>
      </c>
      <c r="E1119" s="382" t="s">
        <v>275</v>
      </c>
      <c r="F1119" s="385">
        <v>72.180000000000007</v>
      </c>
      <c r="G1119" s="385">
        <v>2958.7074000000007</v>
      </c>
      <c r="H1119" s="385">
        <v>0</v>
      </c>
      <c r="I1119" s="385">
        <v>2406</v>
      </c>
    </row>
    <row r="1120" spans="1:9" ht="15" x14ac:dyDescent="0.25">
      <c r="A1120" s="382">
        <v>20020020</v>
      </c>
      <c r="B1120" s="382" t="s">
        <v>25</v>
      </c>
      <c r="C1120" s="382" t="s">
        <v>1035</v>
      </c>
      <c r="D1120" s="382" t="s">
        <v>10704</v>
      </c>
      <c r="E1120" s="382" t="s">
        <v>275</v>
      </c>
      <c r="F1120" s="385">
        <v>61.7</v>
      </c>
      <c r="G1120" s="385">
        <v>2363.8663999999999</v>
      </c>
      <c r="H1120" s="385">
        <v>0</v>
      </c>
      <c r="I1120" s="385">
        <v>2364</v>
      </c>
    </row>
    <row r="1121" spans="1:9" ht="15" x14ac:dyDescent="0.25">
      <c r="A1121" s="382">
        <v>20020020</v>
      </c>
      <c r="B1121" s="382" t="s">
        <v>26</v>
      </c>
      <c r="C1121" s="382" t="s">
        <v>10665</v>
      </c>
      <c r="D1121" s="382" t="s">
        <v>10705</v>
      </c>
      <c r="E1121" s="382" t="s">
        <v>275</v>
      </c>
      <c r="F1121" s="385">
        <v>8.16</v>
      </c>
      <c r="G1121" s="385">
        <v>325.27100000000002</v>
      </c>
      <c r="H1121" s="385">
        <v>0</v>
      </c>
      <c r="I1121" s="385">
        <v>325</v>
      </c>
    </row>
    <row r="1122" spans="1:9" ht="15" x14ac:dyDescent="0.25">
      <c r="A1122" s="382">
        <v>20020020</v>
      </c>
      <c r="B1122" s="382" t="s">
        <v>27</v>
      </c>
      <c r="C1122" s="382" t="s">
        <v>937</v>
      </c>
      <c r="D1122" s="382" t="s">
        <v>10706</v>
      </c>
      <c r="E1122" s="382" t="s">
        <v>274</v>
      </c>
      <c r="F1122" s="385">
        <v>19.7</v>
      </c>
      <c r="G1122" s="385">
        <v>788.66059999999993</v>
      </c>
      <c r="H1122" s="385">
        <v>0</v>
      </c>
      <c r="I1122" s="385">
        <v>789</v>
      </c>
    </row>
    <row r="1123" spans="1:9" ht="15" x14ac:dyDescent="0.25">
      <c r="A1123" s="382">
        <v>20020020</v>
      </c>
      <c r="B1123" s="382" t="s">
        <v>2</v>
      </c>
      <c r="C1123" s="382" t="s">
        <v>9725</v>
      </c>
      <c r="D1123" s="382" t="s">
        <v>10707</v>
      </c>
      <c r="E1123" s="382" t="s">
        <v>275</v>
      </c>
      <c r="F1123" s="385">
        <v>68.72</v>
      </c>
      <c r="G1123" s="385">
        <v>2871.8130000000001</v>
      </c>
      <c r="H1123" s="385">
        <v>0</v>
      </c>
      <c r="I1123" s="385">
        <v>2872</v>
      </c>
    </row>
    <row r="1124" spans="1:9" ht="15" x14ac:dyDescent="0.25">
      <c r="A1124" s="382">
        <v>20020020</v>
      </c>
      <c r="B1124" s="382" t="s">
        <v>3</v>
      </c>
      <c r="C1124" s="382" t="s">
        <v>10666</v>
      </c>
      <c r="D1124" s="382" t="s">
        <v>10708</v>
      </c>
      <c r="E1124" s="382" t="s">
        <v>275</v>
      </c>
      <c r="F1124" s="385">
        <v>23.9</v>
      </c>
      <c r="G1124" s="385">
        <v>1049.5692000000001</v>
      </c>
      <c r="H1124" s="385">
        <v>0</v>
      </c>
      <c r="I1124" s="385">
        <v>1050</v>
      </c>
    </row>
    <row r="1125" spans="1:9" ht="15" x14ac:dyDescent="0.25">
      <c r="A1125" s="382">
        <v>20020020</v>
      </c>
      <c r="B1125" s="382" t="s">
        <v>4</v>
      </c>
      <c r="C1125" s="382" t="s">
        <v>10667</v>
      </c>
      <c r="D1125" s="382" t="s">
        <v>10709</v>
      </c>
      <c r="E1125" s="382" t="s">
        <v>275</v>
      </c>
      <c r="F1125" s="385">
        <v>47.68</v>
      </c>
      <c r="G1125" s="385">
        <v>1758.1904000000002</v>
      </c>
      <c r="H1125" s="385">
        <v>0</v>
      </c>
      <c r="I1125" s="385">
        <v>1758</v>
      </c>
    </row>
    <row r="1126" spans="1:9" ht="15" x14ac:dyDescent="0.25">
      <c r="A1126" s="382">
        <v>20020020</v>
      </c>
      <c r="B1126" s="382" t="s">
        <v>28</v>
      </c>
      <c r="C1126" s="382" t="s">
        <v>10952</v>
      </c>
      <c r="D1126" s="382" t="s">
        <v>10988</v>
      </c>
      <c r="E1126" s="382" t="s">
        <v>275</v>
      </c>
      <c r="F1126" s="385">
        <v>47.500000000000007</v>
      </c>
      <c r="G1126" s="385">
        <v>1777.4556</v>
      </c>
      <c r="H1126" s="385">
        <v>0</v>
      </c>
      <c r="I1126" s="385">
        <v>1777</v>
      </c>
    </row>
    <row r="1127" spans="1:9" ht="15" x14ac:dyDescent="0.25">
      <c r="A1127" s="382">
        <v>20020020</v>
      </c>
      <c r="B1127" s="382" t="s">
        <v>37</v>
      </c>
      <c r="C1127" s="382" t="s">
        <v>5714</v>
      </c>
      <c r="D1127" s="382" t="s">
        <v>10847</v>
      </c>
      <c r="E1127" s="382" t="s">
        <v>275</v>
      </c>
      <c r="F1127" s="385">
        <v>75.88</v>
      </c>
      <c r="G1127" s="385">
        <v>3489.0282000000002</v>
      </c>
      <c r="H1127" s="385">
        <v>0</v>
      </c>
      <c r="I1127" s="385">
        <v>3489</v>
      </c>
    </row>
    <row r="1128" spans="1:9" ht="15" x14ac:dyDescent="0.25">
      <c r="A1128" s="382">
        <v>20020020</v>
      </c>
      <c r="B1128" s="382" t="s">
        <v>38</v>
      </c>
      <c r="C1128" s="382" t="s">
        <v>434</v>
      </c>
      <c r="D1128" s="382" t="s">
        <v>10848</v>
      </c>
      <c r="E1128" s="382" t="s">
        <v>275</v>
      </c>
      <c r="F1128" s="385">
        <v>184.68</v>
      </c>
      <c r="G1128" s="385">
        <v>7558.7867999999999</v>
      </c>
      <c r="H1128" s="385">
        <v>160</v>
      </c>
      <c r="I1128" s="385">
        <v>7399</v>
      </c>
    </row>
    <row r="1129" spans="1:9" ht="15" x14ac:dyDescent="0.25">
      <c r="A1129" s="382">
        <v>20020020</v>
      </c>
      <c r="B1129" s="382" t="s">
        <v>29</v>
      </c>
      <c r="C1129" s="382" t="s">
        <v>7211</v>
      </c>
      <c r="D1129" s="382" t="s">
        <v>10849</v>
      </c>
      <c r="E1129" s="382" t="s">
        <v>1032</v>
      </c>
      <c r="F1129" s="385">
        <v>54.120000000000005</v>
      </c>
      <c r="G1129" s="385">
        <v>2047.3336000000004</v>
      </c>
      <c r="H1129" s="385">
        <v>0</v>
      </c>
      <c r="I1129" s="385">
        <v>2047</v>
      </c>
    </row>
    <row r="1130" spans="1:9" ht="15" x14ac:dyDescent="0.25">
      <c r="A1130" s="382">
        <v>20020020</v>
      </c>
      <c r="B1130" s="382" t="s">
        <v>5</v>
      </c>
      <c r="C1130" s="382" t="s">
        <v>445</v>
      </c>
      <c r="D1130" s="382" t="s">
        <v>10850</v>
      </c>
      <c r="E1130" s="382" t="s">
        <v>275</v>
      </c>
      <c r="F1130" s="385">
        <v>50.2</v>
      </c>
      <c r="G1130" s="385">
        <v>1856.9213999999999</v>
      </c>
      <c r="H1130" s="385">
        <v>0</v>
      </c>
      <c r="I1130" s="385">
        <v>1857</v>
      </c>
    </row>
    <row r="1131" spans="1:9" ht="15" x14ac:dyDescent="0.25">
      <c r="A1131" s="382">
        <v>20020020</v>
      </c>
      <c r="B1131" s="382" t="s">
        <v>39</v>
      </c>
      <c r="C1131" s="382" t="s">
        <v>7519</v>
      </c>
      <c r="D1131" s="382" t="s">
        <v>10851</v>
      </c>
      <c r="E1131" s="382" t="s">
        <v>6239</v>
      </c>
      <c r="F1131" s="385">
        <v>16.96</v>
      </c>
      <c r="G1131" s="385">
        <v>710.55480000000011</v>
      </c>
      <c r="H1131" s="385">
        <v>0</v>
      </c>
      <c r="I1131" s="385">
        <v>711</v>
      </c>
    </row>
    <row r="1132" spans="1:9" ht="15" x14ac:dyDescent="0.25">
      <c r="A1132" s="382">
        <v>20020020</v>
      </c>
      <c r="B1132" s="382" t="s">
        <v>6</v>
      </c>
      <c r="C1132" s="382" t="s">
        <v>10821</v>
      </c>
      <c r="D1132" s="382" t="s">
        <v>10852</v>
      </c>
      <c r="E1132" s="382" t="s">
        <v>275</v>
      </c>
      <c r="F1132" s="385">
        <v>26.900000000000002</v>
      </c>
      <c r="G1132" s="385">
        <v>1143.8406</v>
      </c>
      <c r="H1132" s="385">
        <v>0</v>
      </c>
      <c r="I1132" s="385">
        <v>1144</v>
      </c>
    </row>
    <row r="1133" spans="1:9" ht="15" x14ac:dyDescent="0.25">
      <c r="A1133" s="382">
        <v>20020020</v>
      </c>
      <c r="B1133" s="382" t="s">
        <v>7</v>
      </c>
      <c r="C1133" s="382" t="s">
        <v>8044</v>
      </c>
      <c r="D1133" s="382" t="s">
        <v>10991</v>
      </c>
      <c r="E1133" s="382" t="s">
        <v>275</v>
      </c>
      <c r="F1133" s="385">
        <v>31.22</v>
      </c>
      <c r="G1133" s="385">
        <v>1484.1892</v>
      </c>
      <c r="H1133" s="385">
        <v>0</v>
      </c>
      <c r="I1133" s="385">
        <v>1484</v>
      </c>
    </row>
    <row r="1134" spans="1:9" ht="15" x14ac:dyDescent="0.25">
      <c r="A1134" s="382">
        <v>20020020</v>
      </c>
      <c r="B1134" s="382" t="s">
        <v>8</v>
      </c>
      <c r="C1134" s="382" t="s">
        <v>9607</v>
      </c>
      <c r="D1134" s="382" t="s">
        <v>12080</v>
      </c>
      <c r="E1134" s="382" t="s">
        <v>275</v>
      </c>
      <c r="F1134" s="385">
        <v>14.340000000000002</v>
      </c>
      <c r="G1134" s="385">
        <v>616.39840000000004</v>
      </c>
      <c r="H1134" s="385">
        <v>0</v>
      </c>
      <c r="I1134" s="385">
        <v>616</v>
      </c>
    </row>
    <row r="1135" spans="1:9" ht="15" x14ac:dyDescent="0.25">
      <c r="A1135" s="382">
        <v>20020020</v>
      </c>
      <c r="B1135" s="382" t="s">
        <v>32</v>
      </c>
      <c r="C1135" s="382" t="s">
        <v>12207</v>
      </c>
      <c r="D1135" s="382" t="s">
        <v>12232</v>
      </c>
      <c r="E1135" s="382" t="s">
        <v>1284</v>
      </c>
      <c r="F1135" s="385">
        <v>66.56</v>
      </c>
      <c r="G1135" s="385">
        <v>2737.1138000000001</v>
      </c>
      <c r="H1135" s="385">
        <v>0</v>
      </c>
      <c r="I1135" s="385">
        <v>2737</v>
      </c>
    </row>
    <row r="1136" spans="1:9" ht="15" x14ac:dyDescent="0.25">
      <c r="A1136" s="382">
        <v>20020020</v>
      </c>
      <c r="B1136" s="382" t="s">
        <v>11</v>
      </c>
      <c r="C1136" s="382" t="s">
        <v>559</v>
      </c>
      <c r="D1136" s="382" t="s">
        <v>12650</v>
      </c>
      <c r="E1136" s="382" t="s">
        <v>274</v>
      </c>
      <c r="F1136" s="385">
        <v>8.9200000000000017</v>
      </c>
      <c r="G1136" s="385">
        <v>393.99360000000001</v>
      </c>
      <c r="H1136" s="385">
        <v>0</v>
      </c>
      <c r="I1136" s="385">
        <v>394</v>
      </c>
    </row>
    <row r="1137" spans="1:9" ht="15" x14ac:dyDescent="0.25">
      <c r="A1137" s="382">
        <v>20020020</v>
      </c>
      <c r="B1137" s="382" t="s">
        <v>12</v>
      </c>
      <c r="C1137" s="382" t="s">
        <v>13073</v>
      </c>
      <c r="D1137" s="382" t="s">
        <v>13094</v>
      </c>
      <c r="E1137" s="382" t="s">
        <v>275</v>
      </c>
      <c r="F1137" s="385">
        <v>38.879999999999995</v>
      </c>
      <c r="G1137" s="385">
        <v>1786.144</v>
      </c>
      <c r="H1137" s="385">
        <v>0</v>
      </c>
      <c r="I1137" s="385">
        <v>1786</v>
      </c>
    </row>
    <row r="1138" spans="1:9" ht="15" x14ac:dyDescent="0.25">
      <c r="A1138" s="382">
        <v>20020020</v>
      </c>
      <c r="B1138" s="382" t="s">
        <v>13</v>
      </c>
      <c r="C1138" s="382" t="s">
        <v>13172</v>
      </c>
      <c r="D1138" s="382" t="s">
        <v>13863</v>
      </c>
      <c r="E1138" s="382" t="s">
        <v>1284</v>
      </c>
      <c r="F1138" s="385">
        <v>22.779999999999998</v>
      </c>
      <c r="G1138" s="385">
        <v>927.28859999999997</v>
      </c>
      <c r="H1138" s="385">
        <v>0</v>
      </c>
      <c r="I1138" s="385">
        <v>927</v>
      </c>
    </row>
    <row r="1139" spans="1:9" ht="15" x14ac:dyDescent="0.25">
      <c r="A1139" s="382">
        <v>20020020</v>
      </c>
      <c r="B1139" s="382" t="s">
        <v>35</v>
      </c>
      <c r="C1139" s="382" t="s">
        <v>14044</v>
      </c>
      <c r="D1139" s="382" t="s">
        <v>14078</v>
      </c>
      <c r="E1139" s="382" t="s">
        <v>275</v>
      </c>
      <c r="F1139" s="385">
        <v>34.74</v>
      </c>
      <c r="G1139" s="385">
        <v>1543.9166000000002</v>
      </c>
      <c r="H1139" s="385">
        <v>0</v>
      </c>
      <c r="I1139" s="385">
        <v>1544</v>
      </c>
    </row>
    <row r="1140" spans="1:9" ht="15" x14ac:dyDescent="0.25">
      <c r="A1140" s="382">
        <v>20020020</v>
      </c>
      <c r="B1140" s="382" t="s">
        <v>14</v>
      </c>
      <c r="C1140" s="382" t="s">
        <v>14045</v>
      </c>
      <c r="D1140" s="382" t="s">
        <v>14079</v>
      </c>
      <c r="E1140" s="382" t="s">
        <v>275</v>
      </c>
      <c r="F1140" s="385">
        <v>45.76</v>
      </c>
      <c r="G1140" s="385">
        <v>1841.9726000000001</v>
      </c>
      <c r="H1140" s="385">
        <v>0</v>
      </c>
      <c r="I1140" s="385">
        <v>1842</v>
      </c>
    </row>
    <row r="1141" spans="1:9" ht="15" x14ac:dyDescent="0.25">
      <c r="A1141" s="382">
        <v>20020020</v>
      </c>
      <c r="B1141" s="382" t="s">
        <v>1650</v>
      </c>
      <c r="C1141" s="382" t="s">
        <v>14299</v>
      </c>
      <c r="D1141" s="382" t="s">
        <v>14332</v>
      </c>
      <c r="E1141" s="382" t="s">
        <v>1691</v>
      </c>
      <c r="F1141" s="385">
        <v>25.240000000000006</v>
      </c>
      <c r="G1141" s="385">
        <v>1144.9312</v>
      </c>
      <c r="H1141" s="385">
        <v>0</v>
      </c>
      <c r="I1141" s="385">
        <v>1145</v>
      </c>
    </row>
    <row r="1142" spans="1:9" ht="15" x14ac:dyDescent="0.25">
      <c r="A1142" s="382">
        <v>20020020</v>
      </c>
      <c r="B1142" s="382" t="s">
        <v>15</v>
      </c>
      <c r="C1142" s="382" t="s">
        <v>14514</v>
      </c>
      <c r="D1142" s="382" t="s">
        <v>14536</v>
      </c>
      <c r="E1142" s="382" t="s">
        <v>1284</v>
      </c>
      <c r="F1142" s="385">
        <v>55.660000000000011</v>
      </c>
      <c r="G1142" s="385">
        <v>2139.0832</v>
      </c>
      <c r="H1142" s="385">
        <v>0</v>
      </c>
      <c r="I1142" s="385">
        <v>2139</v>
      </c>
    </row>
    <row r="1143" spans="1:9" ht="15" x14ac:dyDescent="0.25">
      <c r="A1143" s="382">
        <v>20020020</v>
      </c>
      <c r="B1143" s="382" t="s">
        <v>16</v>
      </c>
      <c r="C1143" s="382" t="s">
        <v>15157</v>
      </c>
      <c r="D1143" s="382" t="s">
        <v>15189</v>
      </c>
      <c r="E1143" s="382" t="s">
        <v>274</v>
      </c>
      <c r="F1143" s="385">
        <v>57.78</v>
      </c>
      <c r="G1143" s="385">
        <v>2345.9500000000003</v>
      </c>
      <c r="H1143" s="385">
        <v>0</v>
      </c>
      <c r="I1143" s="385">
        <v>2346</v>
      </c>
    </row>
    <row r="1144" spans="1:9" ht="15" x14ac:dyDescent="0.25">
      <c r="A1144" s="382">
        <v>20020020</v>
      </c>
      <c r="B1144" s="382" t="s">
        <v>423</v>
      </c>
      <c r="C1144" s="382" t="s">
        <v>13167</v>
      </c>
      <c r="D1144" s="382" t="s">
        <v>15549</v>
      </c>
      <c r="E1144" s="382" t="s">
        <v>275</v>
      </c>
      <c r="F1144" s="385">
        <v>43.16</v>
      </c>
      <c r="G1144" s="385">
        <v>1768.3162</v>
      </c>
      <c r="H1144" s="385">
        <v>0</v>
      </c>
      <c r="I1144" s="385">
        <v>1768</v>
      </c>
    </row>
    <row r="1145" spans="1:9" ht="15" x14ac:dyDescent="0.25">
      <c r="A1145" s="382">
        <v>20020020</v>
      </c>
      <c r="B1145" s="382" t="s">
        <v>424</v>
      </c>
      <c r="C1145" s="382" t="s">
        <v>15305</v>
      </c>
      <c r="D1145" s="382" t="s">
        <v>15346</v>
      </c>
      <c r="E1145" s="382" t="s">
        <v>1284</v>
      </c>
      <c r="F1145" s="385">
        <v>18.020000000000003</v>
      </c>
      <c r="G1145" s="385">
        <v>757.29380000000003</v>
      </c>
      <c r="H1145" s="385">
        <v>0</v>
      </c>
      <c r="I1145" s="385">
        <v>757</v>
      </c>
    </row>
    <row r="1146" spans="1:9" ht="15" x14ac:dyDescent="0.25">
      <c r="A1146" s="382">
        <v>20020020</v>
      </c>
      <c r="B1146" s="382" t="s">
        <v>2068</v>
      </c>
      <c r="C1146" s="382" t="s">
        <v>15839</v>
      </c>
      <c r="D1146" s="382" t="s">
        <v>15859</v>
      </c>
      <c r="E1146" s="382" t="s">
        <v>5245</v>
      </c>
      <c r="F1146" s="385">
        <v>66.460000000000008</v>
      </c>
      <c r="G1146" s="385">
        <v>2558.2096000000001</v>
      </c>
      <c r="H1146" s="385">
        <v>0</v>
      </c>
      <c r="I1146" s="385">
        <v>2558</v>
      </c>
    </row>
    <row r="1147" spans="1:9" ht="15" x14ac:dyDescent="0.25">
      <c r="A1147" s="382">
        <v>20020020</v>
      </c>
      <c r="B1147" s="382" t="s">
        <v>425</v>
      </c>
      <c r="C1147" s="382" t="s">
        <v>15306</v>
      </c>
      <c r="D1147" s="382" t="s">
        <v>15347</v>
      </c>
      <c r="E1147" s="382" t="s">
        <v>1284</v>
      </c>
      <c r="F1147" s="385">
        <v>8.48</v>
      </c>
      <c r="G1147" s="385">
        <v>391.91339999999997</v>
      </c>
      <c r="H1147" s="385">
        <v>0</v>
      </c>
      <c r="I1147" s="385">
        <v>392</v>
      </c>
    </row>
    <row r="1148" spans="1:9" ht="15" x14ac:dyDescent="0.25">
      <c r="A1148" s="382" t="s">
        <v>16486</v>
      </c>
      <c r="B1148" s="382"/>
      <c r="C1148" s="382"/>
      <c r="D1148" s="382"/>
      <c r="E1148" s="382"/>
      <c r="F1148" s="385">
        <v>1448.2600000000004</v>
      </c>
      <c r="G1148" s="385">
        <v>59501.591199999995</v>
      </c>
      <c r="H1148" s="385">
        <v>160</v>
      </c>
      <c r="I1148" s="385">
        <v>58787</v>
      </c>
    </row>
    <row r="1149" spans="1:9" ht="15" x14ac:dyDescent="0.25">
      <c r="A1149" s="382">
        <v>20090008</v>
      </c>
      <c r="B1149" s="382" t="s">
        <v>1</v>
      </c>
      <c r="C1149" s="382" t="s">
        <v>15526</v>
      </c>
      <c r="D1149" s="382" t="s">
        <v>15589</v>
      </c>
      <c r="E1149" s="382" t="s">
        <v>4690</v>
      </c>
      <c r="F1149" s="385">
        <v>30.06</v>
      </c>
      <c r="G1149" s="385">
        <v>1137.9079999999999</v>
      </c>
      <c r="H1149" s="385">
        <v>0</v>
      </c>
      <c r="I1149" s="385">
        <v>1138</v>
      </c>
    </row>
    <row r="1150" spans="1:9" ht="15" x14ac:dyDescent="0.25">
      <c r="A1150" s="382">
        <v>20090008</v>
      </c>
      <c r="B1150" s="382" t="s">
        <v>18</v>
      </c>
      <c r="C1150" s="382" t="s">
        <v>5996</v>
      </c>
      <c r="D1150" s="382" t="s">
        <v>12664</v>
      </c>
      <c r="E1150" s="382" t="s">
        <v>1691</v>
      </c>
      <c r="F1150" s="385">
        <v>1175.27</v>
      </c>
      <c r="G1150" s="385">
        <v>53235.190199999997</v>
      </c>
      <c r="H1150" s="385">
        <v>0</v>
      </c>
      <c r="I1150" s="385">
        <v>52600</v>
      </c>
    </row>
    <row r="1151" spans="1:9" ht="15" x14ac:dyDescent="0.25">
      <c r="A1151" s="382">
        <v>20090008</v>
      </c>
      <c r="B1151" s="382" t="s">
        <v>26</v>
      </c>
      <c r="C1151" s="382" t="s">
        <v>11132</v>
      </c>
      <c r="D1151" s="382" t="s">
        <v>11170</v>
      </c>
      <c r="E1151" s="382" t="s">
        <v>4690</v>
      </c>
      <c r="F1151" s="385">
        <v>46.29999999999999</v>
      </c>
      <c r="G1151" s="385">
        <v>1772.7569000000001</v>
      </c>
      <c r="H1151" s="385">
        <v>0</v>
      </c>
      <c r="I1151" s="385">
        <v>1773</v>
      </c>
    </row>
    <row r="1152" spans="1:9" ht="15" x14ac:dyDescent="0.25">
      <c r="A1152" s="382">
        <v>20090008</v>
      </c>
      <c r="B1152" s="382" t="s">
        <v>28</v>
      </c>
      <c r="C1152" s="382" t="s">
        <v>10972</v>
      </c>
      <c r="D1152" s="382" t="s">
        <v>11018</v>
      </c>
      <c r="E1152" s="382" t="s">
        <v>4690</v>
      </c>
      <c r="F1152" s="385">
        <v>43.32</v>
      </c>
      <c r="G1152" s="385">
        <v>2401.4198000000001</v>
      </c>
      <c r="H1152" s="385">
        <v>0</v>
      </c>
      <c r="I1152" s="385">
        <v>2401</v>
      </c>
    </row>
    <row r="1153" spans="1:9" ht="15" x14ac:dyDescent="0.25">
      <c r="A1153" s="382">
        <v>20090008</v>
      </c>
      <c r="B1153" s="382" t="s">
        <v>30</v>
      </c>
      <c r="C1153" s="382" t="s">
        <v>13401</v>
      </c>
      <c r="D1153" s="382" t="s">
        <v>13426</v>
      </c>
      <c r="E1153" s="382" t="s">
        <v>4690</v>
      </c>
      <c r="F1153" s="385">
        <v>23.35</v>
      </c>
      <c r="G1153" s="385">
        <v>1025.4288000000001</v>
      </c>
      <c r="H1153" s="385">
        <v>0</v>
      </c>
      <c r="I1153" s="385">
        <v>1025</v>
      </c>
    </row>
    <row r="1154" spans="1:9" ht="15" x14ac:dyDescent="0.25">
      <c r="A1154" s="382">
        <v>20090008</v>
      </c>
      <c r="B1154" s="382" t="s">
        <v>422</v>
      </c>
      <c r="C1154" s="382" t="s">
        <v>15773</v>
      </c>
      <c r="D1154" s="382" t="s">
        <v>15797</v>
      </c>
      <c r="E1154" s="382" t="s">
        <v>4690</v>
      </c>
      <c r="F1154" s="385">
        <v>41.150000000000006</v>
      </c>
      <c r="G1154" s="385">
        <v>1573.5301999999999</v>
      </c>
      <c r="H1154" s="385">
        <v>0</v>
      </c>
      <c r="I1154" s="385">
        <v>1574</v>
      </c>
    </row>
    <row r="1155" spans="1:9" ht="15" x14ac:dyDescent="0.25">
      <c r="A1155" s="382" t="s">
        <v>16487</v>
      </c>
      <c r="B1155" s="382"/>
      <c r="C1155" s="382"/>
      <c r="D1155" s="382"/>
      <c r="E1155" s="382"/>
      <c r="F1155" s="385">
        <v>1359.4499999999998</v>
      </c>
      <c r="G1155" s="385">
        <v>61146.233900000007</v>
      </c>
      <c r="H1155" s="385">
        <v>0</v>
      </c>
      <c r="I1155" s="385">
        <v>60511</v>
      </c>
    </row>
    <row r="1156" spans="1:9" ht="15" x14ac:dyDescent="0.25">
      <c r="A1156" s="382">
        <v>20040007</v>
      </c>
      <c r="B1156" s="382" t="s">
        <v>0</v>
      </c>
      <c r="C1156" s="382" t="s">
        <v>5397</v>
      </c>
      <c r="D1156" s="382" t="s">
        <v>13428</v>
      </c>
      <c r="E1156" s="382" t="s">
        <v>275</v>
      </c>
      <c r="F1156" s="385">
        <v>123.09000000000002</v>
      </c>
      <c r="G1156" s="385">
        <v>5804.0555000000013</v>
      </c>
      <c r="H1156" s="385">
        <v>50</v>
      </c>
      <c r="I1156" s="385">
        <v>5754</v>
      </c>
    </row>
    <row r="1157" spans="1:9" ht="15" x14ac:dyDescent="0.25">
      <c r="A1157" s="382">
        <v>20040007</v>
      </c>
      <c r="B1157" s="382" t="s">
        <v>1</v>
      </c>
      <c r="C1157" s="382" t="s">
        <v>11776</v>
      </c>
      <c r="D1157" s="382" t="s">
        <v>11815</v>
      </c>
      <c r="E1157" s="382" t="s">
        <v>275</v>
      </c>
      <c r="F1157" s="385">
        <v>65.61</v>
      </c>
      <c r="G1157" s="385">
        <v>2734.5102999999999</v>
      </c>
      <c r="H1157" s="385">
        <v>0</v>
      </c>
      <c r="I1157" s="385">
        <v>2735</v>
      </c>
    </row>
    <row r="1158" spans="1:9" ht="15" x14ac:dyDescent="0.25">
      <c r="A1158" s="382">
        <v>20040007</v>
      </c>
      <c r="B1158" s="382" t="s">
        <v>18</v>
      </c>
      <c r="C1158" s="382" t="s">
        <v>7132</v>
      </c>
      <c r="D1158" s="382" t="s">
        <v>11960</v>
      </c>
      <c r="E1158" s="382" t="s">
        <v>1370</v>
      </c>
      <c r="F1158" s="385">
        <v>76.610000000000014</v>
      </c>
      <c r="G1158" s="385">
        <v>2822.9166</v>
      </c>
      <c r="H1158" s="385">
        <v>0</v>
      </c>
      <c r="I1158" s="385">
        <v>2823</v>
      </c>
    </row>
    <row r="1159" spans="1:9" ht="15" x14ac:dyDescent="0.25">
      <c r="A1159" s="382">
        <v>20040007</v>
      </c>
      <c r="B1159" s="382" t="s">
        <v>41</v>
      </c>
      <c r="C1159" s="382" t="s">
        <v>12407</v>
      </c>
      <c r="D1159" s="382" t="s">
        <v>12720</v>
      </c>
      <c r="E1159" s="382" t="s">
        <v>275</v>
      </c>
      <c r="F1159" s="385">
        <v>54.7</v>
      </c>
      <c r="G1159" s="385">
        <v>2189.8305</v>
      </c>
      <c r="H1159" s="385">
        <v>0</v>
      </c>
      <c r="I1159" s="385">
        <v>2190</v>
      </c>
    </row>
    <row r="1160" spans="1:9" ht="15" x14ac:dyDescent="0.25">
      <c r="A1160" s="382">
        <v>20040007</v>
      </c>
      <c r="B1160" s="382" t="s">
        <v>40</v>
      </c>
      <c r="C1160" s="382" t="s">
        <v>12408</v>
      </c>
      <c r="D1160" s="382" t="s">
        <v>12721</v>
      </c>
      <c r="E1160" s="382" t="s">
        <v>275</v>
      </c>
      <c r="F1160" s="385">
        <v>4.87</v>
      </c>
      <c r="G1160" s="385">
        <v>280.59059999999999</v>
      </c>
      <c r="H1160" s="385">
        <v>0</v>
      </c>
      <c r="I1160" s="385">
        <v>281</v>
      </c>
    </row>
    <row r="1161" spans="1:9" ht="15" x14ac:dyDescent="0.25">
      <c r="A1161" s="382">
        <v>20040007</v>
      </c>
      <c r="B1161" s="382" t="s">
        <v>23</v>
      </c>
      <c r="C1161" s="382" t="s">
        <v>13402</v>
      </c>
      <c r="D1161" s="382" t="s">
        <v>13429</v>
      </c>
      <c r="E1161" s="382" t="s">
        <v>275</v>
      </c>
      <c r="F1161" s="385">
        <v>20.419999999999998</v>
      </c>
      <c r="G1161" s="385">
        <v>1143.1758</v>
      </c>
      <c r="H1161" s="385">
        <v>0</v>
      </c>
      <c r="I1161" s="385">
        <v>1143</v>
      </c>
    </row>
    <row r="1162" spans="1:9" ht="15" x14ac:dyDescent="0.25">
      <c r="A1162" s="382">
        <v>20040007</v>
      </c>
      <c r="B1162" s="382" t="s">
        <v>24</v>
      </c>
      <c r="C1162" s="382" t="s">
        <v>10959</v>
      </c>
      <c r="D1162" s="382" t="s">
        <v>13549</v>
      </c>
      <c r="E1162" s="382" t="s">
        <v>1691</v>
      </c>
      <c r="F1162" s="385">
        <v>14.049999999999999</v>
      </c>
      <c r="G1162" s="385">
        <v>683.60969999999986</v>
      </c>
      <c r="H1162" s="385">
        <v>0</v>
      </c>
      <c r="I1162" s="385">
        <v>684</v>
      </c>
    </row>
    <row r="1163" spans="1:9" ht="15" x14ac:dyDescent="0.25">
      <c r="A1163" s="382">
        <v>20040007</v>
      </c>
      <c r="B1163" s="382" t="s">
        <v>26</v>
      </c>
      <c r="C1163" s="382" t="s">
        <v>13519</v>
      </c>
      <c r="D1163" s="382" t="s">
        <v>13551</v>
      </c>
      <c r="E1163" s="382" t="s">
        <v>275</v>
      </c>
      <c r="F1163" s="385">
        <v>137.71999999999997</v>
      </c>
      <c r="G1163" s="385">
        <v>5392.3513000000003</v>
      </c>
      <c r="H1163" s="385">
        <v>50</v>
      </c>
      <c r="I1163" s="385">
        <v>5342</v>
      </c>
    </row>
    <row r="1164" spans="1:9" ht="15" x14ac:dyDescent="0.25">
      <c r="A1164" s="382">
        <v>20040007</v>
      </c>
      <c r="B1164" s="382" t="s">
        <v>27</v>
      </c>
      <c r="C1164" s="382" t="s">
        <v>9989</v>
      </c>
      <c r="D1164" s="382" t="s">
        <v>14746</v>
      </c>
      <c r="E1164" s="382" t="s">
        <v>275</v>
      </c>
      <c r="F1164" s="385">
        <v>25.259999999999994</v>
      </c>
      <c r="G1164" s="385">
        <v>929.09900000000005</v>
      </c>
      <c r="H1164" s="385">
        <v>0</v>
      </c>
      <c r="I1164" s="385">
        <v>929</v>
      </c>
    </row>
    <row r="1165" spans="1:9" ht="15" x14ac:dyDescent="0.25">
      <c r="A1165" s="382">
        <v>20040007</v>
      </c>
      <c r="B1165" s="382" t="s">
        <v>2</v>
      </c>
      <c r="C1165" s="382" t="s">
        <v>14975</v>
      </c>
      <c r="D1165" s="382" t="s">
        <v>14991</v>
      </c>
      <c r="E1165" s="382" t="s">
        <v>275</v>
      </c>
      <c r="F1165" s="385">
        <v>34.35</v>
      </c>
      <c r="G1165" s="385">
        <v>1514.5708999999999</v>
      </c>
      <c r="H1165" s="385">
        <v>0</v>
      </c>
      <c r="I1165" s="385">
        <v>1515</v>
      </c>
    </row>
    <row r="1166" spans="1:9" ht="15" x14ac:dyDescent="0.25">
      <c r="A1166" s="382">
        <v>20040007</v>
      </c>
      <c r="B1166" s="382" t="s">
        <v>3</v>
      </c>
      <c r="C1166" s="382" t="s">
        <v>15165</v>
      </c>
      <c r="D1166" s="382" t="s">
        <v>15203</v>
      </c>
      <c r="E1166" s="382" t="s">
        <v>275</v>
      </c>
      <c r="F1166" s="385">
        <v>51.500000000000007</v>
      </c>
      <c r="G1166" s="385">
        <v>1805.6904000000002</v>
      </c>
      <c r="H1166" s="385">
        <v>0</v>
      </c>
      <c r="I1166" s="385">
        <v>1806</v>
      </c>
    </row>
    <row r="1167" spans="1:9" ht="15" x14ac:dyDescent="0.25">
      <c r="A1167" s="382">
        <v>20040007</v>
      </c>
      <c r="B1167" s="382" t="s">
        <v>4</v>
      </c>
      <c r="C1167" s="382" t="s">
        <v>15166</v>
      </c>
      <c r="D1167" s="382" t="s">
        <v>15204</v>
      </c>
      <c r="E1167" s="382" t="s">
        <v>1370</v>
      </c>
      <c r="F1167" s="385">
        <v>10.52</v>
      </c>
      <c r="G1167" s="385">
        <v>476.14499999999998</v>
      </c>
      <c r="H1167" s="385">
        <v>0</v>
      </c>
      <c r="I1167" s="385">
        <v>476</v>
      </c>
    </row>
    <row r="1168" spans="1:9" ht="15" x14ac:dyDescent="0.25">
      <c r="A1168" s="382">
        <v>20040007</v>
      </c>
      <c r="B1168" s="382" t="s">
        <v>28</v>
      </c>
      <c r="C1168" s="382" t="s">
        <v>7133</v>
      </c>
      <c r="D1168" s="382" t="s">
        <v>15982</v>
      </c>
      <c r="E1168" s="382" t="s">
        <v>275</v>
      </c>
      <c r="F1168" s="385">
        <v>19.14</v>
      </c>
      <c r="G1168" s="385">
        <v>1141.6066000000001</v>
      </c>
      <c r="H1168" s="385">
        <v>0</v>
      </c>
      <c r="I1168" s="385">
        <v>1142</v>
      </c>
    </row>
    <row r="1169" spans="1:9" ht="15" x14ac:dyDescent="0.25">
      <c r="A1169" s="382">
        <v>20040007</v>
      </c>
      <c r="B1169" s="382" t="s">
        <v>37</v>
      </c>
      <c r="C1169" s="382" t="s">
        <v>8778</v>
      </c>
      <c r="D1169" s="382" t="s">
        <v>15983</v>
      </c>
      <c r="E1169" s="382" t="s">
        <v>275</v>
      </c>
      <c r="F1169" s="385">
        <v>23.65</v>
      </c>
      <c r="G1169" s="385">
        <v>1031.7547999999999</v>
      </c>
      <c r="H1169" s="385">
        <v>0</v>
      </c>
      <c r="I1169" s="385">
        <v>1032</v>
      </c>
    </row>
    <row r="1170" spans="1:9" ht="15" x14ac:dyDescent="0.25">
      <c r="A1170" s="382">
        <v>20040007</v>
      </c>
      <c r="B1170" s="382" t="s">
        <v>38</v>
      </c>
      <c r="C1170" s="382" t="s">
        <v>13065</v>
      </c>
      <c r="D1170" s="382" t="s">
        <v>15984</v>
      </c>
      <c r="E1170" s="382" t="s">
        <v>7961</v>
      </c>
      <c r="F1170" s="385">
        <v>7.0600000000000005</v>
      </c>
      <c r="G1170" s="385">
        <v>533.37199999999996</v>
      </c>
      <c r="H1170" s="385">
        <v>0</v>
      </c>
      <c r="I1170" s="385">
        <v>533</v>
      </c>
    </row>
    <row r="1171" spans="1:9" ht="15" x14ac:dyDescent="0.25">
      <c r="A1171" s="382">
        <v>20040007</v>
      </c>
      <c r="B1171" s="382" t="s">
        <v>29</v>
      </c>
      <c r="C1171" s="382" t="s">
        <v>15970</v>
      </c>
      <c r="D1171" s="382" t="s">
        <v>15985</v>
      </c>
      <c r="E1171" s="382" t="s">
        <v>4438</v>
      </c>
      <c r="F1171" s="385">
        <v>29.83</v>
      </c>
      <c r="G1171" s="385">
        <v>1371.3838999999998</v>
      </c>
      <c r="H1171" s="385">
        <v>0</v>
      </c>
      <c r="I1171" s="385">
        <v>1371</v>
      </c>
    </row>
    <row r="1172" spans="1:9" ht="15" x14ac:dyDescent="0.25">
      <c r="A1172" s="382">
        <v>20040007</v>
      </c>
      <c r="B1172" s="382" t="s">
        <v>5</v>
      </c>
      <c r="C1172" s="382" t="s">
        <v>7287</v>
      </c>
      <c r="D1172" s="382" t="s">
        <v>16240</v>
      </c>
      <c r="E1172" s="382" t="s">
        <v>4438</v>
      </c>
      <c r="F1172" s="385">
        <v>28.230000000000004</v>
      </c>
      <c r="G1172" s="385">
        <v>2219.1723000000002</v>
      </c>
      <c r="H1172" s="385">
        <v>0</v>
      </c>
      <c r="I1172" s="385">
        <v>2219</v>
      </c>
    </row>
    <row r="1173" spans="1:9" ht="15" x14ac:dyDescent="0.25">
      <c r="A1173" s="382">
        <v>20040007</v>
      </c>
      <c r="B1173" s="382" t="s">
        <v>39</v>
      </c>
      <c r="C1173" s="382" t="s">
        <v>16216</v>
      </c>
      <c r="D1173" s="382" t="s">
        <v>16241</v>
      </c>
      <c r="E1173" s="382" t="s">
        <v>4438</v>
      </c>
      <c r="F1173" s="385">
        <v>65.23</v>
      </c>
      <c r="G1173" s="385">
        <v>3134.7752</v>
      </c>
      <c r="H1173" s="385">
        <v>0</v>
      </c>
      <c r="I1173" s="385">
        <v>3135</v>
      </c>
    </row>
    <row r="1174" spans="1:9" ht="15" x14ac:dyDescent="0.25">
      <c r="A1174" s="382">
        <v>20040007</v>
      </c>
      <c r="B1174" s="382" t="s">
        <v>6</v>
      </c>
      <c r="C1174" s="382" t="s">
        <v>741</v>
      </c>
      <c r="D1174" s="382" t="s">
        <v>16242</v>
      </c>
      <c r="E1174" s="382" t="s">
        <v>1691</v>
      </c>
      <c r="F1174" s="385">
        <v>26.060000000000002</v>
      </c>
      <c r="G1174" s="385">
        <v>1190.3350999999998</v>
      </c>
      <c r="H1174" s="385">
        <v>6</v>
      </c>
      <c r="I1174" s="385">
        <v>1184</v>
      </c>
    </row>
    <row r="1175" spans="1:9" ht="15" x14ac:dyDescent="0.25">
      <c r="A1175" s="382" t="s">
        <v>16488</v>
      </c>
      <c r="B1175" s="382"/>
      <c r="C1175" s="382"/>
      <c r="D1175" s="382"/>
      <c r="E1175" s="382"/>
      <c r="F1175" s="385">
        <v>817.90000000000009</v>
      </c>
      <c r="G1175" s="385">
        <v>36398.945499999987</v>
      </c>
      <c r="H1175" s="385">
        <v>106</v>
      </c>
      <c r="I1175" s="385">
        <v>36294</v>
      </c>
    </row>
    <row r="1176" spans="1:9" ht="15" x14ac:dyDescent="0.25">
      <c r="A1176" s="382">
        <v>20070019</v>
      </c>
      <c r="B1176" s="382" t="s">
        <v>17</v>
      </c>
      <c r="C1176" s="382" t="s">
        <v>7424</v>
      </c>
      <c r="D1176" s="382" t="s">
        <v>11264</v>
      </c>
      <c r="E1176" s="382" t="s">
        <v>1370</v>
      </c>
      <c r="F1176" s="385">
        <v>325</v>
      </c>
      <c r="G1176" s="385">
        <v>13406.25</v>
      </c>
      <c r="H1176" s="385">
        <v>0</v>
      </c>
      <c r="I1176" s="385">
        <v>13406</v>
      </c>
    </row>
    <row r="1177" spans="1:9" ht="15" x14ac:dyDescent="0.25">
      <c r="A1177" s="382">
        <v>20070019</v>
      </c>
      <c r="B1177" s="382" t="s">
        <v>0</v>
      </c>
      <c r="C1177" s="382" t="s">
        <v>11247</v>
      </c>
      <c r="D1177" s="382" t="s">
        <v>11265</v>
      </c>
      <c r="E1177" s="382" t="s">
        <v>1370</v>
      </c>
      <c r="F1177" s="385">
        <v>16.350000000000001</v>
      </c>
      <c r="G1177" s="385">
        <v>577.23900000000003</v>
      </c>
      <c r="H1177" s="385">
        <v>0</v>
      </c>
      <c r="I1177" s="385">
        <v>577</v>
      </c>
    </row>
    <row r="1178" spans="1:9" ht="15" x14ac:dyDescent="0.25">
      <c r="A1178" s="382">
        <v>20070019</v>
      </c>
      <c r="B1178" s="382" t="s">
        <v>1</v>
      </c>
      <c r="C1178" s="382" t="s">
        <v>11248</v>
      </c>
      <c r="D1178" s="382" t="s">
        <v>11266</v>
      </c>
      <c r="E1178" s="382" t="s">
        <v>1370</v>
      </c>
      <c r="F1178" s="385">
        <v>2</v>
      </c>
      <c r="G1178" s="385">
        <v>67.64</v>
      </c>
      <c r="H1178" s="385">
        <v>0</v>
      </c>
      <c r="I1178" s="385">
        <v>68</v>
      </c>
    </row>
    <row r="1179" spans="1:9" ht="15" x14ac:dyDescent="0.25">
      <c r="A1179" s="382">
        <v>20070019</v>
      </c>
      <c r="B1179" s="382" t="s">
        <v>18</v>
      </c>
      <c r="C1179" s="382" t="s">
        <v>7574</v>
      </c>
      <c r="D1179" s="382" t="s">
        <v>11267</v>
      </c>
      <c r="E1179" s="382" t="s">
        <v>1370</v>
      </c>
      <c r="F1179" s="385">
        <v>5.42</v>
      </c>
      <c r="G1179" s="385">
        <v>188.10139999999998</v>
      </c>
      <c r="H1179" s="385">
        <v>0</v>
      </c>
      <c r="I1179" s="385">
        <v>188</v>
      </c>
    </row>
    <row r="1180" spans="1:9" ht="15" x14ac:dyDescent="0.25">
      <c r="A1180" s="382">
        <v>20070019</v>
      </c>
      <c r="B1180" s="382" t="s">
        <v>19</v>
      </c>
      <c r="C1180" s="382" t="s">
        <v>11332</v>
      </c>
      <c r="D1180" s="382" t="s">
        <v>11364</v>
      </c>
      <c r="E1180" s="382" t="s">
        <v>7573</v>
      </c>
      <c r="F1180" s="385">
        <v>3.92</v>
      </c>
      <c r="G1180" s="385">
        <v>132.5744</v>
      </c>
      <c r="H1180" s="385">
        <v>0</v>
      </c>
      <c r="I1180" s="385">
        <v>133</v>
      </c>
    </row>
    <row r="1181" spans="1:9" ht="15" x14ac:dyDescent="0.25">
      <c r="A1181" s="382">
        <v>20070019</v>
      </c>
      <c r="B1181" s="382" t="s">
        <v>36</v>
      </c>
      <c r="C1181" s="382" t="s">
        <v>10411</v>
      </c>
      <c r="D1181" s="382" t="s">
        <v>11366</v>
      </c>
      <c r="E1181" s="382" t="s">
        <v>11380</v>
      </c>
      <c r="F1181" s="385">
        <v>5.1899999999999995</v>
      </c>
      <c r="G1181" s="385">
        <v>207.10500000000002</v>
      </c>
      <c r="H1181" s="385">
        <v>0</v>
      </c>
      <c r="I1181" s="385">
        <v>207</v>
      </c>
    </row>
    <row r="1182" spans="1:9" ht="15" x14ac:dyDescent="0.25">
      <c r="A1182" s="382">
        <v>20070019</v>
      </c>
      <c r="B1182" s="382" t="s">
        <v>21</v>
      </c>
      <c r="C1182" s="382" t="s">
        <v>12052</v>
      </c>
      <c r="D1182" s="382" t="s">
        <v>12101</v>
      </c>
      <c r="E1182" s="382" t="s">
        <v>1691</v>
      </c>
      <c r="F1182" s="385">
        <v>4.63</v>
      </c>
      <c r="G1182" s="385">
        <v>175.58620000000002</v>
      </c>
      <c r="H1182" s="385">
        <v>0</v>
      </c>
      <c r="I1182" s="385">
        <v>176</v>
      </c>
    </row>
    <row r="1183" spans="1:9" ht="15" x14ac:dyDescent="0.25">
      <c r="A1183" s="382">
        <v>20070019</v>
      </c>
      <c r="B1183" s="382" t="s">
        <v>2</v>
      </c>
      <c r="C1183" s="382" t="s">
        <v>14050</v>
      </c>
      <c r="D1183" s="382" t="s">
        <v>14089</v>
      </c>
      <c r="E1183" s="382" t="s">
        <v>1370</v>
      </c>
      <c r="F1183" s="385">
        <v>9.65</v>
      </c>
      <c r="G1183" s="385">
        <v>361.58410000000003</v>
      </c>
      <c r="H1183" s="385">
        <v>0</v>
      </c>
      <c r="I1183" s="385">
        <v>362</v>
      </c>
    </row>
    <row r="1184" spans="1:9" ht="15" x14ac:dyDescent="0.25">
      <c r="A1184" s="382" t="s">
        <v>16489</v>
      </c>
      <c r="B1184" s="382"/>
      <c r="C1184" s="382"/>
      <c r="D1184" s="382"/>
      <c r="E1184" s="382"/>
      <c r="F1184" s="385">
        <v>372.16</v>
      </c>
      <c r="G1184" s="385">
        <v>15116.080099999997</v>
      </c>
      <c r="H1184" s="385">
        <v>0</v>
      </c>
      <c r="I1184" s="385">
        <v>15117</v>
      </c>
    </row>
    <row r="1185" spans="1:9" ht="15" x14ac:dyDescent="0.25">
      <c r="A1185" s="382">
        <v>20020021</v>
      </c>
      <c r="B1185" s="382" t="s">
        <v>0</v>
      </c>
      <c r="C1185" s="382" t="s">
        <v>11774</v>
      </c>
      <c r="D1185" s="382" t="s">
        <v>11813</v>
      </c>
      <c r="E1185" s="382" t="s">
        <v>1380</v>
      </c>
      <c r="F1185" s="385">
        <v>4.9400000000000004</v>
      </c>
      <c r="G1185" s="385">
        <v>169.9796</v>
      </c>
      <c r="H1185" s="385">
        <v>0</v>
      </c>
      <c r="I1185" s="385">
        <v>170</v>
      </c>
    </row>
    <row r="1186" spans="1:9" ht="15" x14ac:dyDescent="0.25">
      <c r="A1186" s="382">
        <v>20020021</v>
      </c>
      <c r="B1186" s="382" t="s">
        <v>1</v>
      </c>
      <c r="C1186" s="382" t="s">
        <v>5754</v>
      </c>
      <c r="D1186" s="382" t="s">
        <v>11683</v>
      </c>
      <c r="E1186" s="382" t="s">
        <v>1284</v>
      </c>
      <c r="F1186" s="385">
        <v>15.389999999999999</v>
      </c>
      <c r="G1186" s="385">
        <v>604.0293999999999</v>
      </c>
      <c r="H1186" s="385">
        <v>0</v>
      </c>
      <c r="I1186" s="385">
        <v>604</v>
      </c>
    </row>
    <row r="1187" spans="1:9" ht="15" x14ac:dyDescent="0.25">
      <c r="A1187" s="382">
        <v>20020021</v>
      </c>
      <c r="B1187" s="382" t="s">
        <v>18</v>
      </c>
      <c r="C1187" s="382" t="s">
        <v>11473</v>
      </c>
      <c r="D1187" s="382" t="s">
        <v>11519</v>
      </c>
      <c r="E1187" s="382" t="s">
        <v>1284</v>
      </c>
      <c r="F1187" s="385">
        <v>16.790000000000003</v>
      </c>
      <c r="G1187" s="385">
        <v>713.54370000000006</v>
      </c>
      <c r="H1187" s="385">
        <v>0</v>
      </c>
      <c r="I1187" s="385">
        <v>714</v>
      </c>
    </row>
    <row r="1188" spans="1:9" ht="15" x14ac:dyDescent="0.25">
      <c r="A1188" s="382">
        <v>20020021</v>
      </c>
      <c r="B1188" s="382" t="s">
        <v>19</v>
      </c>
      <c r="C1188" s="382" t="s">
        <v>11474</v>
      </c>
      <c r="D1188" s="382" t="s">
        <v>11520</v>
      </c>
      <c r="E1188" s="382" t="s">
        <v>1380</v>
      </c>
      <c r="F1188" s="385">
        <v>23.85</v>
      </c>
      <c r="G1188" s="385">
        <v>1028.5056</v>
      </c>
      <c r="H1188" s="385">
        <v>0</v>
      </c>
      <c r="I1188" s="385">
        <v>1029</v>
      </c>
    </row>
    <row r="1189" spans="1:9" ht="15" x14ac:dyDescent="0.25">
      <c r="A1189" s="382">
        <v>20020021</v>
      </c>
      <c r="B1189" s="382" t="s">
        <v>41</v>
      </c>
      <c r="C1189" s="382" t="s">
        <v>864</v>
      </c>
      <c r="D1189" s="382" t="s">
        <v>11684</v>
      </c>
      <c r="E1189" s="382" t="s">
        <v>1380</v>
      </c>
      <c r="F1189" s="385">
        <v>17.32</v>
      </c>
      <c r="G1189" s="385">
        <v>1186.3839</v>
      </c>
      <c r="H1189" s="385">
        <v>0</v>
      </c>
      <c r="I1189" s="385">
        <v>1186</v>
      </c>
    </row>
    <row r="1190" spans="1:9" ht="15" x14ac:dyDescent="0.25">
      <c r="A1190" s="382">
        <v>20020021</v>
      </c>
      <c r="B1190" s="382" t="s">
        <v>36</v>
      </c>
      <c r="C1190" s="382" t="s">
        <v>6353</v>
      </c>
      <c r="D1190" s="382" t="s">
        <v>11685</v>
      </c>
      <c r="E1190" s="382" t="s">
        <v>1380</v>
      </c>
      <c r="F1190" s="385">
        <v>19.18</v>
      </c>
      <c r="G1190" s="385">
        <v>668.33180000000004</v>
      </c>
      <c r="H1190" s="385">
        <v>0</v>
      </c>
      <c r="I1190" s="385">
        <v>668</v>
      </c>
    </row>
    <row r="1191" spans="1:9" ht="15" x14ac:dyDescent="0.25">
      <c r="A1191" s="382">
        <v>20020021</v>
      </c>
      <c r="B1191" s="382" t="s">
        <v>27</v>
      </c>
      <c r="C1191" s="382" t="s">
        <v>12396</v>
      </c>
      <c r="D1191" s="382" t="s">
        <v>12427</v>
      </c>
      <c r="E1191" s="382" t="s">
        <v>4438</v>
      </c>
      <c r="F1191" s="385">
        <v>21.38</v>
      </c>
      <c r="G1191" s="385">
        <v>931.97370000000001</v>
      </c>
      <c r="H1191" s="385">
        <v>0</v>
      </c>
      <c r="I1191" s="385">
        <v>932</v>
      </c>
    </row>
    <row r="1192" spans="1:9" ht="15" x14ac:dyDescent="0.25">
      <c r="A1192" s="382">
        <v>20020021</v>
      </c>
      <c r="B1192" s="382" t="s">
        <v>2</v>
      </c>
      <c r="C1192" s="382" t="s">
        <v>8580</v>
      </c>
      <c r="D1192" s="382" t="s">
        <v>12551</v>
      </c>
      <c r="E1192" s="382" t="s">
        <v>5502</v>
      </c>
      <c r="F1192" s="385">
        <v>30.19</v>
      </c>
      <c r="G1192" s="385">
        <v>2229.7786000000001</v>
      </c>
      <c r="H1192" s="385">
        <v>0</v>
      </c>
      <c r="I1192" s="385">
        <v>2230</v>
      </c>
    </row>
    <row r="1193" spans="1:9" ht="15" x14ac:dyDescent="0.25">
      <c r="A1193" s="382">
        <v>20020021</v>
      </c>
      <c r="B1193" s="382" t="s">
        <v>3</v>
      </c>
      <c r="C1193" s="382" t="s">
        <v>12526</v>
      </c>
      <c r="D1193" s="382" t="s">
        <v>12552</v>
      </c>
      <c r="E1193" s="382" t="s">
        <v>1380</v>
      </c>
      <c r="F1193" s="385">
        <v>12.099999999999998</v>
      </c>
      <c r="G1193" s="385">
        <v>538.81700000000001</v>
      </c>
      <c r="H1193" s="385">
        <v>0</v>
      </c>
      <c r="I1193" s="385">
        <v>539</v>
      </c>
    </row>
    <row r="1194" spans="1:9" ht="15" x14ac:dyDescent="0.25">
      <c r="A1194" s="382">
        <v>20020021</v>
      </c>
      <c r="B1194" s="382" t="s">
        <v>28</v>
      </c>
      <c r="C1194" s="382" t="s">
        <v>13074</v>
      </c>
      <c r="D1194" s="382" t="s">
        <v>13095</v>
      </c>
      <c r="E1194" s="382" t="s">
        <v>1380</v>
      </c>
      <c r="F1194" s="385">
        <v>33.39</v>
      </c>
      <c r="G1194" s="385">
        <v>1166.4011</v>
      </c>
      <c r="H1194" s="385">
        <v>0</v>
      </c>
      <c r="I1194" s="385">
        <v>1166</v>
      </c>
    </row>
    <row r="1195" spans="1:9" ht="15" x14ac:dyDescent="0.25">
      <c r="A1195" s="382">
        <v>20020021</v>
      </c>
      <c r="B1195" s="382" t="s">
        <v>29</v>
      </c>
      <c r="C1195" s="382" t="s">
        <v>455</v>
      </c>
      <c r="D1195" s="382" t="s">
        <v>14080</v>
      </c>
      <c r="E1195" s="382" t="s">
        <v>14103</v>
      </c>
      <c r="F1195" s="385">
        <v>55.8</v>
      </c>
      <c r="G1195" s="385">
        <v>2460.4618000000005</v>
      </c>
      <c r="H1195" s="385">
        <v>0</v>
      </c>
      <c r="I1195" s="385">
        <v>2460</v>
      </c>
    </row>
    <row r="1196" spans="1:9" ht="15" x14ac:dyDescent="0.25">
      <c r="A1196" s="382">
        <v>20020021</v>
      </c>
      <c r="B1196" s="382" t="s">
        <v>5</v>
      </c>
      <c r="C1196" s="382" t="s">
        <v>7044</v>
      </c>
      <c r="D1196" s="382" t="s">
        <v>14333</v>
      </c>
      <c r="E1196" s="382" t="s">
        <v>1380</v>
      </c>
      <c r="F1196" s="385">
        <v>15.649999999999999</v>
      </c>
      <c r="G1196" s="385">
        <v>716.60380000000009</v>
      </c>
      <c r="H1196" s="385">
        <v>0</v>
      </c>
      <c r="I1196" s="385">
        <v>717</v>
      </c>
    </row>
    <row r="1197" spans="1:9" ht="15" x14ac:dyDescent="0.25">
      <c r="A1197" s="382">
        <v>20020021</v>
      </c>
      <c r="B1197" s="382" t="s">
        <v>6</v>
      </c>
      <c r="C1197" s="382" t="s">
        <v>14718</v>
      </c>
      <c r="D1197" s="382" t="s">
        <v>14739</v>
      </c>
      <c r="E1197" s="382" t="s">
        <v>14760</v>
      </c>
      <c r="F1197" s="385">
        <v>39.69</v>
      </c>
      <c r="G1197" s="385">
        <v>1629.5543</v>
      </c>
      <c r="H1197" s="385">
        <v>0</v>
      </c>
      <c r="I1197" s="385">
        <v>1630</v>
      </c>
    </row>
    <row r="1198" spans="1:9" ht="15" x14ac:dyDescent="0.25">
      <c r="A1198" s="382">
        <v>20020021</v>
      </c>
      <c r="B1198" s="382" t="s">
        <v>31</v>
      </c>
      <c r="C1198" s="382" t="s">
        <v>15713</v>
      </c>
      <c r="D1198" s="382" t="s">
        <v>15728</v>
      </c>
      <c r="E1198" s="382" t="s">
        <v>1284</v>
      </c>
      <c r="F1198" s="385">
        <v>11.77</v>
      </c>
      <c r="G1198" s="385">
        <v>472.15699999999998</v>
      </c>
      <c r="H1198" s="385">
        <v>0</v>
      </c>
      <c r="I1198" s="385">
        <v>472</v>
      </c>
    </row>
    <row r="1199" spans="1:9" ht="15" x14ac:dyDescent="0.25">
      <c r="A1199" s="382">
        <v>20020021</v>
      </c>
      <c r="B1199" s="382" t="s">
        <v>7</v>
      </c>
      <c r="C1199" s="382" t="s">
        <v>6621</v>
      </c>
      <c r="D1199" s="382" t="s">
        <v>15784</v>
      </c>
      <c r="E1199" s="382" t="s">
        <v>5502</v>
      </c>
      <c r="F1199" s="385">
        <v>6.58</v>
      </c>
      <c r="G1199" s="385">
        <v>270.18510000000003</v>
      </c>
      <c r="H1199" s="385">
        <v>0</v>
      </c>
      <c r="I1199" s="385">
        <v>270</v>
      </c>
    </row>
    <row r="1200" spans="1:9" ht="15" x14ac:dyDescent="0.25">
      <c r="A1200" s="382">
        <v>20020021</v>
      </c>
      <c r="B1200" s="382" t="s">
        <v>422</v>
      </c>
      <c r="C1200" s="382" t="s">
        <v>15914</v>
      </c>
      <c r="D1200" s="382" t="s">
        <v>15926</v>
      </c>
      <c r="E1200" s="382" t="s">
        <v>1284</v>
      </c>
      <c r="F1200" s="385">
        <v>19.39</v>
      </c>
      <c r="G1200" s="385">
        <v>638.83750000000009</v>
      </c>
      <c r="H1200" s="385">
        <v>0</v>
      </c>
      <c r="I1200" s="385">
        <v>639</v>
      </c>
    </row>
    <row r="1201" spans="1:9" ht="15" x14ac:dyDescent="0.25">
      <c r="A1201" s="382">
        <v>20020021</v>
      </c>
      <c r="B1201" s="382" t="s">
        <v>8</v>
      </c>
      <c r="C1201" s="382" t="s">
        <v>15915</v>
      </c>
      <c r="D1201" s="382" t="s">
        <v>15927</v>
      </c>
      <c r="E1201" s="382" t="s">
        <v>4438</v>
      </c>
      <c r="F1201" s="385">
        <v>8.65</v>
      </c>
      <c r="G1201" s="385">
        <v>276.21080000000001</v>
      </c>
      <c r="H1201" s="385">
        <v>0</v>
      </c>
      <c r="I1201" s="385">
        <v>276</v>
      </c>
    </row>
    <row r="1202" spans="1:9" ht="15" x14ac:dyDescent="0.25">
      <c r="A1202" s="382">
        <v>20020021</v>
      </c>
      <c r="B1202" s="382" t="s">
        <v>32</v>
      </c>
      <c r="C1202" s="382" t="s">
        <v>9046</v>
      </c>
      <c r="D1202" s="382" t="s">
        <v>16096</v>
      </c>
      <c r="E1202" s="382" t="s">
        <v>1380</v>
      </c>
      <c r="F1202" s="385">
        <v>28.81</v>
      </c>
      <c r="G1202" s="385">
        <v>1135.8088000000002</v>
      </c>
      <c r="H1202" s="385">
        <v>0</v>
      </c>
      <c r="I1202" s="385">
        <v>1136</v>
      </c>
    </row>
    <row r="1203" spans="1:9" ht="15" x14ac:dyDescent="0.25">
      <c r="A1203" s="382">
        <v>20020021</v>
      </c>
      <c r="B1203" s="382" t="s">
        <v>33</v>
      </c>
      <c r="C1203" s="382" t="s">
        <v>16149</v>
      </c>
      <c r="D1203" s="382" t="s">
        <v>16166</v>
      </c>
      <c r="E1203" s="382" t="s">
        <v>1380</v>
      </c>
      <c r="F1203" s="385">
        <v>13.529999999999998</v>
      </c>
      <c r="G1203" s="385">
        <v>468.17639999999994</v>
      </c>
      <c r="H1203" s="385">
        <v>0</v>
      </c>
      <c r="I1203" s="385">
        <v>468</v>
      </c>
    </row>
    <row r="1204" spans="1:9" ht="15" x14ac:dyDescent="0.25">
      <c r="A1204" s="382">
        <v>20020021</v>
      </c>
      <c r="B1204" s="382" t="s">
        <v>9</v>
      </c>
      <c r="C1204" s="382">
        <v>0</v>
      </c>
      <c r="D1204" s="382">
        <v>0</v>
      </c>
      <c r="E1204" s="382">
        <v>0</v>
      </c>
      <c r="F1204" s="385">
        <v>1.01</v>
      </c>
      <c r="G1204" s="385">
        <v>32.229100000000003</v>
      </c>
      <c r="H1204" s="385">
        <v>0</v>
      </c>
      <c r="I1204" s="385">
        <v>32</v>
      </c>
    </row>
    <row r="1205" spans="1:9" ht="15" x14ac:dyDescent="0.25">
      <c r="A1205" s="382" t="s">
        <v>16490</v>
      </c>
      <c r="B1205" s="382"/>
      <c r="C1205" s="382"/>
      <c r="D1205" s="382"/>
      <c r="E1205" s="382"/>
      <c r="F1205" s="385">
        <v>395.40999999999985</v>
      </c>
      <c r="G1205" s="385">
        <v>17337.969000000001</v>
      </c>
      <c r="H1205" s="385">
        <v>0</v>
      </c>
      <c r="I1205" s="385">
        <v>17338</v>
      </c>
    </row>
    <row r="1206" spans="1:9" ht="15" x14ac:dyDescent="0.25">
      <c r="A1206" s="382">
        <v>20070020</v>
      </c>
      <c r="B1206" s="382" t="s">
        <v>17</v>
      </c>
      <c r="C1206" s="382" t="s">
        <v>10673</v>
      </c>
      <c r="D1206" s="382" t="s">
        <v>11542</v>
      </c>
      <c r="E1206" s="382" t="s">
        <v>1048</v>
      </c>
      <c r="F1206" s="385">
        <v>128.94</v>
      </c>
      <c r="G1206" s="385">
        <v>5750.5891999999994</v>
      </c>
      <c r="H1206" s="385">
        <v>773.18000000000757</v>
      </c>
      <c r="I1206" s="385">
        <v>4977</v>
      </c>
    </row>
    <row r="1207" spans="1:9" ht="15" x14ac:dyDescent="0.25">
      <c r="A1207" s="382">
        <v>20070020</v>
      </c>
      <c r="B1207" s="382" t="s">
        <v>18</v>
      </c>
      <c r="C1207" s="382" t="s">
        <v>14226</v>
      </c>
      <c r="D1207" s="382" t="s">
        <v>14243</v>
      </c>
      <c r="E1207" s="382" t="s">
        <v>7370</v>
      </c>
      <c r="F1207" s="385">
        <v>932.17</v>
      </c>
      <c r="G1207" s="385">
        <v>36747.743399999999</v>
      </c>
      <c r="H1207" s="385">
        <v>0</v>
      </c>
      <c r="I1207" s="385">
        <v>36748</v>
      </c>
    </row>
    <row r="1208" spans="1:9" ht="15" x14ac:dyDescent="0.25">
      <c r="A1208" s="382">
        <v>20070020</v>
      </c>
      <c r="B1208" s="382" t="s">
        <v>36</v>
      </c>
      <c r="C1208" s="382" t="s">
        <v>14378</v>
      </c>
      <c r="D1208" s="382" t="s">
        <v>15387</v>
      </c>
      <c r="E1208" s="382" t="s">
        <v>776</v>
      </c>
      <c r="F1208" s="385">
        <v>3.33</v>
      </c>
      <c r="G1208" s="385">
        <v>270.8904</v>
      </c>
      <c r="H1208" s="385">
        <v>0</v>
      </c>
      <c r="I1208" s="385">
        <v>271</v>
      </c>
    </row>
    <row r="1209" spans="1:9" ht="15" x14ac:dyDescent="0.25">
      <c r="A1209" s="382">
        <v>20070020</v>
      </c>
      <c r="B1209" s="382" t="s">
        <v>21</v>
      </c>
      <c r="C1209" s="382" t="s">
        <v>15174</v>
      </c>
      <c r="D1209" s="382" t="s">
        <v>15216</v>
      </c>
      <c r="E1209" s="382" t="s">
        <v>15229</v>
      </c>
      <c r="F1209" s="385">
        <v>27.21</v>
      </c>
      <c r="G1209" s="385">
        <v>1161.7003</v>
      </c>
      <c r="H1209" s="385">
        <v>0</v>
      </c>
      <c r="I1209" s="385">
        <v>1162</v>
      </c>
    </row>
    <row r="1210" spans="1:9" ht="15" x14ac:dyDescent="0.25">
      <c r="A1210" s="382" t="s">
        <v>16491</v>
      </c>
      <c r="B1210" s="382"/>
      <c r="C1210" s="382"/>
      <c r="D1210" s="382"/>
      <c r="E1210" s="382"/>
      <c r="F1210" s="385">
        <v>1091.6499999999999</v>
      </c>
      <c r="G1210" s="385">
        <v>43930.923299999995</v>
      </c>
      <c r="H1210" s="385">
        <v>773.18000000000757</v>
      </c>
      <c r="I1210" s="385">
        <v>43158</v>
      </c>
    </row>
    <row r="1211" spans="1:9" ht="15" x14ac:dyDescent="0.25">
      <c r="A1211" s="382">
        <v>20090012</v>
      </c>
      <c r="B1211" s="382" t="s">
        <v>0</v>
      </c>
      <c r="C1211" s="382" t="s">
        <v>11950</v>
      </c>
      <c r="D1211" s="382" t="s">
        <v>11978</v>
      </c>
      <c r="E1211" s="382" t="s">
        <v>1370</v>
      </c>
      <c r="F1211" s="385">
        <v>48.010000000000005</v>
      </c>
      <c r="G1211" s="385">
        <v>2130.4732000000004</v>
      </c>
      <c r="H1211" s="385">
        <v>0</v>
      </c>
      <c r="I1211" s="385">
        <v>2130</v>
      </c>
    </row>
    <row r="1212" spans="1:9" ht="15" x14ac:dyDescent="0.25">
      <c r="A1212" s="382">
        <v>20090012</v>
      </c>
      <c r="B1212" s="382" t="s">
        <v>20</v>
      </c>
      <c r="C1212" s="382" t="s">
        <v>8624</v>
      </c>
      <c r="D1212" s="382" t="s">
        <v>13872</v>
      </c>
      <c r="E1212" s="382" t="s">
        <v>275</v>
      </c>
      <c r="F1212" s="385">
        <v>1.71</v>
      </c>
      <c r="G1212" s="385">
        <v>75.616199999999992</v>
      </c>
      <c r="H1212" s="385">
        <v>0</v>
      </c>
      <c r="I1212" s="385">
        <v>76</v>
      </c>
    </row>
    <row r="1213" spans="1:9" ht="15" x14ac:dyDescent="0.25">
      <c r="A1213" s="382">
        <v>20090012</v>
      </c>
      <c r="B1213" s="382" t="s">
        <v>41</v>
      </c>
      <c r="C1213" s="382" t="s">
        <v>13855</v>
      </c>
      <c r="D1213" s="382" t="s">
        <v>13873</v>
      </c>
      <c r="E1213" s="382" t="s">
        <v>1370</v>
      </c>
      <c r="F1213" s="385">
        <v>117.61</v>
      </c>
      <c r="G1213" s="385">
        <v>5381.0115000000005</v>
      </c>
      <c r="H1213" s="385">
        <v>0</v>
      </c>
      <c r="I1213" s="385">
        <v>5381</v>
      </c>
    </row>
    <row r="1214" spans="1:9" ht="15" x14ac:dyDescent="0.25">
      <c r="A1214" s="382">
        <v>20090012</v>
      </c>
      <c r="B1214" s="382" t="s">
        <v>21</v>
      </c>
      <c r="C1214" s="382" t="s">
        <v>15775</v>
      </c>
      <c r="D1214" s="382" t="s">
        <v>15799</v>
      </c>
      <c r="E1214" s="382" t="s">
        <v>4690</v>
      </c>
      <c r="F1214" s="385">
        <v>1.91</v>
      </c>
      <c r="G1214" s="385">
        <v>78.3673</v>
      </c>
      <c r="H1214" s="385">
        <v>0</v>
      </c>
      <c r="I1214" s="385">
        <v>78</v>
      </c>
    </row>
    <row r="1215" spans="1:9" ht="15" x14ac:dyDescent="0.25">
      <c r="A1215" s="382" t="s">
        <v>16492</v>
      </c>
      <c r="B1215" s="382"/>
      <c r="C1215" s="382"/>
      <c r="D1215" s="382"/>
      <c r="E1215" s="382"/>
      <c r="F1215" s="385">
        <v>169.24</v>
      </c>
      <c r="G1215" s="385">
        <v>7665.4682000000012</v>
      </c>
      <c r="H1215" s="385">
        <v>0</v>
      </c>
      <c r="I1215" s="385">
        <v>7665</v>
      </c>
    </row>
    <row r="1216" spans="1:9" ht="15" x14ac:dyDescent="0.25">
      <c r="A1216" s="382">
        <v>20090013</v>
      </c>
      <c r="B1216" s="382" t="s">
        <v>17</v>
      </c>
      <c r="C1216" s="382" t="s">
        <v>11503</v>
      </c>
      <c r="D1216" s="382" t="s">
        <v>11559</v>
      </c>
      <c r="E1216" s="382" t="s">
        <v>275</v>
      </c>
      <c r="F1216" s="385">
        <v>514.71999999999991</v>
      </c>
      <c r="G1216" s="385">
        <v>21163.855</v>
      </c>
      <c r="H1216" s="385">
        <v>678.43000000000029</v>
      </c>
      <c r="I1216" s="385">
        <v>20485</v>
      </c>
    </row>
    <row r="1217" spans="1:9" ht="15" x14ac:dyDescent="0.25">
      <c r="A1217" s="382">
        <v>20090013</v>
      </c>
      <c r="B1217" s="382" t="s">
        <v>18</v>
      </c>
      <c r="C1217" s="382" t="s">
        <v>12761</v>
      </c>
      <c r="D1217" s="382" t="s">
        <v>12816</v>
      </c>
      <c r="E1217" s="382" t="s">
        <v>275</v>
      </c>
      <c r="F1217" s="385">
        <v>21.060000000000002</v>
      </c>
      <c r="G1217" s="385">
        <v>804.31400000000008</v>
      </c>
      <c r="H1217" s="385">
        <v>0</v>
      </c>
      <c r="I1217" s="385">
        <v>804</v>
      </c>
    </row>
    <row r="1218" spans="1:9" ht="15" x14ac:dyDescent="0.25">
      <c r="A1218" s="382">
        <v>20090013</v>
      </c>
      <c r="B1218" s="382" t="s">
        <v>36</v>
      </c>
      <c r="C1218" s="382" t="s">
        <v>9826</v>
      </c>
      <c r="D1218" s="382" t="s">
        <v>13816</v>
      </c>
      <c r="E1218" s="382" t="s">
        <v>275</v>
      </c>
      <c r="F1218" s="385">
        <v>62.32</v>
      </c>
      <c r="G1218" s="385">
        <v>2579.9706000000001</v>
      </c>
      <c r="H1218" s="385">
        <v>0</v>
      </c>
      <c r="I1218" s="385">
        <v>2580</v>
      </c>
    </row>
    <row r="1219" spans="1:9" ht="15" x14ac:dyDescent="0.25">
      <c r="A1219" s="382">
        <v>20090013</v>
      </c>
      <c r="B1219" s="382" t="s">
        <v>21</v>
      </c>
      <c r="C1219" s="382" t="s">
        <v>13802</v>
      </c>
      <c r="D1219" s="382" t="s">
        <v>13817</v>
      </c>
      <c r="E1219" s="382" t="s">
        <v>275</v>
      </c>
      <c r="F1219" s="385">
        <v>20.259999999999998</v>
      </c>
      <c r="G1219" s="385">
        <v>809.34299999999985</v>
      </c>
      <c r="H1219" s="385">
        <v>0</v>
      </c>
      <c r="I1219" s="385">
        <v>809</v>
      </c>
    </row>
    <row r="1220" spans="1:9" ht="15" x14ac:dyDescent="0.25">
      <c r="A1220" s="382">
        <v>20090013</v>
      </c>
      <c r="B1220" s="382" t="s">
        <v>22</v>
      </c>
      <c r="C1220" s="382" t="s">
        <v>14059</v>
      </c>
      <c r="D1220" s="382" t="s">
        <v>14101</v>
      </c>
      <c r="E1220" s="382" t="s">
        <v>275</v>
      </c>
      <c r="F1220" s="385">
        <v>26.02</v>
      </c>
      <c r="G1220" s="385">
        <v>1100.7167999999999</v>
      </c>
      <c r="H1220" s="385">
        <v>0</v>
      </c>
      <c r="I1220" s="385">
        <v>1101</v>
      </c>
    </row>
    <row r="1221" spans="1:9" ht="15" x14ac:dyDescent="0.25">
      <c r="A1221" s="382">
        <v>20090013</v>
      </c>
      <c r="B1221" s="382" t="s">
        <v>40</v>
      </c>
      <c r="C1221" s="382" t="s">
        <v>14060</v>
      </c>
      <c r="D1221" s="382" t="s">
        <v>14102</v>
      </c>
      <c r="E1221" s="382" t="s">
        <v>275</v>
      </c>
      <c r="F1221" s="385">
        <v>28.86</v>
      </c>
      <c r="G1221" s="385">
        <v>1203.5170000000001</v>
      </c>
      <c r="H1221" s="385">
        <v>0</v>
      </c>
      <c r="I1221" s="385">
        <v>1204</v>
      </c>
    </row>
    <row r="1222" spans="1:9" ht="15" x14ac:dyDescent="0.25">
      <c r="A1222" s="382">
        <v>20090013</v>
      </c>
      <c r="B1222" s="382" t="s">
        <v>23</v>
      </c>
      <c r="C1222" s="382" t="s">
        <v>14317</v>
      </c>
      <c r="D1222" s="382" t="s">
        <v>14360</v>
      </c>
      <c r="E1222" s="382" t="s">
        <v>275</v>
      </c>
      <c r="F1222" s="385">
        <v>30.080000000000002</v>
      </c>
      <c r="G1222" s="385">
        <v>1226.6565999999998</v>
      </c>
      <c r="H1222" s="385">
        <v>0</v>
      </c>
      <c r="I1222" s="385">
        <v>1227</v>
      </c>
    </row>
    <row r="1223" spans="1:9" ht="15" x14ac:dyDescent="0.25">
      <c r="A1223" s="382">
        <v>20090013</v>
      </c>
      <c r="B1223" s="382" t="s">
        <v>24</v>
      </c>
      <c r="C1223" s="382" t="s">
        <v>15065</v>
      </c>
      <c r="D1223" s="382" t="s">
        <v>15096</v>
      </c>
      <c r="E1223" s="382" t="s">
        <v>4690</v>
      </c>
      <c r="F1223" s="385">
        <v>14.739999999999998</v>
      </c>
      <c r="G1223" s="385">
        <v>616.09900000000005</v>
      </c>
      <c r="H1223" s="385">
        <v>0</v>
      </c>
      <c r="I1223" s="385">
        <v>616</v>
      </c>
    </row>
    <row r="1224" spans="1:9" ht="15" x14ac:dyDescent="0.25">
      <c r="A1224" s="382" t="s">
        <v>16493</v>
      </c>
      <c r="B1224" s="382"/>
      <c r="C1224" s="382"/>
      <c r="D1224" s="382"/>
      <c r="E1224" s="382"/>
      <c r="F1224" s="385">
        <v>718.06000000000006</v>
      </c>
      <c r="G1224" s="385">
        <v>29504.471999999994</v>
      </c>
      <c r="H1224" s="385">
        <v>678.43000000000029</v>
      </c>
      <c r="I1224" s="385">
        <v>28826</v>
      </c>
    </row>
    <row r="1225" spans="1:9" ht="15" x14ac:dyDescent="0.25">
      <c r="A1225" s="382">
        <v>20090014</v>
      </c>
      <c r="B1225" s="382" t="s">
        <v>17</v>
      </c>
      <c r="C1225" s="382" t="s">
        <v>11504</v>
      </c>
      <c r="D1225" s="382" t="s">
        <v>11560</v>
      </c>
      <c r="E1225" s="382" t="s">
        <v>1370</v>
      </c>
      <c r="F1225" s="385">
        <v>31.79</v>
      </c>
      <c r="G1225" s="385">
        <v>1227.4982</v>
      </c>
      <c r="H1225" s="385">
        <v>188</v>
      </c>
      <c r="I1225" s="385">
        <v>1039</v>
      </c>
    </row>
    <row r="1226" spans="1:9" ht="15" x14ac:dyDescent="0.25">
      <c r="A1226" s="382">
        <v>20090014</v>
      </c>
      <c r="B1226" s="382" t="s">
        <v>0</v>
      </c>
      <c r="C1226" s="382" t="s">
        <v>12068</v>
      </c>
      <c r="D1226" s="382" t="s">
        <v>12119</v>
      </c>
      <c r="E1226" s="382" t="s">
        <v>275</v>
      </c>
      <c r="F1226" s="385">
        <v>87.190000000000012</v>
      </c>
      <c r="G1226" s="385">
        <v>3623.2809000000002</v>
      </c>
      <c r="H1226" s="385">
        <v>0</v>
      </c>
      <c r="I1226" s="385">
        <v>3623</v>
      </c>
    </row>
    <row r="1227" spans="1:9" ht="15" x14ac:dyDescent="0.25">
      <c r="A1227" s="382">
        <v>20090014</v>
      </c>
      <c r="B1227" s="382" t="s">
        <v>18</v>
      </c>
      <c r="C1227" s="382" t="s">
        <v>14823</v>
      </c>
      <c r="D1227" s="382" t="s">
        <v>14844</v>
      </c>
      <c r="E1227" s="382" t="s">
        <v>275</v>
      </c>
      <c r="F1227" s="385">
        <v>14.339999999999998</v>
      </c>
      <c r="G1227" s="385">
        <v>720.96360000000004</v>
      </c>
      <c r="H1227" s="385">
        <v>0</v>
      </c>
      <c r="I1227" s="385">
        <v>721</v>
      </c>
    </row>
    <row r="1228" spans="1:9" ht="15" x14ac:dyDescent="0.25">
      <c r="A1228" s="382">
        <v>20090014</v>
      </c>
      <c r="B1228" s="382" t="s">
        <v>22</v>
      </c>
      <c r="C1228" s="382" t="s">
        <v>11497</v>
      </c>
      <c r="D1228" s="382" t="s">
        <v>12818</v>
      </c>
      <c r="E1228" s="382" t="s">
        <v>275</v>
      </c>
      <c r="F1228" s="385">
        <v>303.43</v>
      </c>
      <c r="G1228" s="385">
        <v>12100.8423</v>
      </c>
      <c r="H1228" s="385">
        <v>0</v>
      </c>
      <c r="I1228" s="385">
        <v>12101</v>
      </c>
    </row>
    <row r="1229" spans="1:9" ht="15" x14ac:dyDescent="0.25">
      <c r="A1229" s="382">
        <v>20090014</v>
      </c>
      <c r="B1229" s="382" t="s">
        <v>40</v>
      </c>
      <c r="C1229" s="382" t="s">
        <v>12763</v>
      </c>
      <c r="D1229" s="382" t="s">
        <v>12819</v>
      </c>
      <c r="E1229" s="382" t="s">
        <v>275</v>
      </c>
      <c r="F1229" s="385">
        <v>39.479999999999997</v>
      </c>
      <c r="G1229" s="385">
        <v>1851.7511999999997</v>
      </c>
      <c r="H1229" s="385">
        <v>0</v>
      </c>
      <c r="I1229" s="385">
        <v>1852</v>
      </c>
    </row>
    <row r="1230" spans="1:9" ht="15" x14ac:dyDescent="0.25">
      <c r="A1230" s="382">
        <v>20090014</v>
      </c>
      <c r="B1230" s="382" t="s">
        <v>25</v>
      </c>
      <c r="C1230" s="382" t="s">
        <v>8804</v>
      </c>
      <c r="D1230" s="382" t="s">
        <v>13205</v>
      </c>
      <c r="E1230" s="382" t="s">
        <v>1370</v>
      </c>
      <c r="F1230" s="385">
        <v>393.71000000000004</v>
      </c>
      <c r="G1230" s="385">
        <v>17060.694800000001</v>
      </c>
      <c r="H1230" s="385">
        <v>0</v>
      </c>
      <c r="I1230" s="385">
        <v>4361</v>
      </c>
    </row>
    <row r="1231" spans="1:9" ht="15" x14ac:dyDescent="0.25">
      <c r="A1231" s="382">
        <v>20090014</v>
      </c>
      <c r="B1231" s="382" t="s">
        <v>26</v>
      </c>
      <c r="C1231" s="382" t="s">
        <v>13166</v>
      </c>
      <c r="D1231" s="382" t="s">
        <v>13206</v>
      </c>
      <c r="E1231" s="382" t="s">
        <v>275</v>
      </c>
      <c r="F1231" s="385">
        <v>16.68</v>
      </c>
      <c r="G1231" s="385">
        <v>785.58789999999999</v>
      </c>
      <c r="H1231" s="385">
        <v>0</v>
      </c>
      <c r="I1231" s="385">
        <v>786</v>
      </c>
    </row>
    <row r="1232" spans="1:9" ht="15" x14ac:dyDescent="0.25">
      <c r="A1232" s="382">
        <v>20090014</v>
      </c>
      <c r="B1232" s="382" t="s">
        <v>27</v>
      </c>
      <c r="C1232" s="382" t="s">
        <v>13167</v>
      </c>
      <c r="D1232" s="382" t="s">
        <v>13207</v>
      </c>
      <c r="E1232" s="382" t="s">
        <v>275</v>
      </c>
      <c r="F1232" s="385">
        <v>18.809999999999999</v>
      </c>
      <c r="G1232" s="385">
        <v>999.13799999999992</v>
      </c>
      <c r="H1232" s="385">
        <v>0</v>
      </c>
      <c r="I1232" s="385">
        <v>999</v>
      </c>
    </row>
    <row r="1233" spans="1:9" ht="15" x14ac:dyDescent="0.25">
      <c r="A1233" s="382">
        <v>20090014</v>
      </c>
      <c r="B1233" s="382" t="s">
        <v>2</v>
      </c>
      <c r="C1233" s="382" t="s">
        <v>10100</v>
      </c>
      <c r="D1233" s="382" t="s">
        <v>13746</v>
      </c>
      <c r="E1233" s="382" t="s">
        <v>275</v>
      </c>
      <c r="F1233" s="385">
        <v>28.080000000000002</v>
      </c>
      <c r="G1233" s="385">
        <v>1238.941</v>
      </c>
      <c r="H1233" s="385">
        <v>0</v>
      </c>
      <c r="I1233" s="385">
        <v>1239</v>
      </c>
    </row>
    <row r="1234" spans="1:9" ht="15" x14ac:dyDescent="0.25">
      <c r="A1234" s="382">
        <v>20090014</v>
      </c>
      <c r="B1234" s="382" t="s">
        <v>38</v>
      </c>
      <c r="C1234" s="382" t="s">
        <v>922</v>
      </c>
      <c r="D1234" s="382" t="s">
        <v>13558</v>
      </c>
      <c r="E1234" s="382" t="s">
        <v>275</v>
      </c>
      <c r="F1234" s="385">
        <v>58.400000000000006</v>
      </c>
      <c r="G1234" s="385">
        <v>2406.6410999999998</v>
      </c>
      <c r="H1234" s="385">
        <v>0</v>
      </c>
      <c r="I1234" s="385">
        <v>2407</v>
      </c>
    </row>
    <row r="1235" spans="1:9" ht="15" x14ac:dyDescent="0.25">
      <c r="A1235" s="382">
        <v>20090014</v>
      </c>
      <c r="B1235" s="382" t="s">
        <v>29</v>
      </c>
      <c r="C1235" s="382" t="s">
        <v>13618</v>
      </c>
      <c r="D1235" s="382" t="s">
        <v>13648</v>
      </c>
      <c r="E1235" s="382" t="s">
        <v>275</v>
      </c>
      <c r="F1235" s="385">
        <v>45.92</v>
      </c>
      <c r="G1235" s="385">
        <v>1953.9579000000001</v>
      </c>
      <c r="H1235" s="385">
        <v>0</v>
      </c>
      <c r="I1235" s="385">
        <v>1954</v>
      </c>
    </row>
    <row r="1236" spans="1:9" ht="15" x14ac:dyDescent="0.25">
      <c r="A1236" s="382">
        <v>20090014</v>
      </c>
      <c r="B1236" s="382" t="s">
        <v>5</v>
      </c>
      <c r="C1236" s="382" t="s">
        <v>13619</v>
      </c>
      <c r="D1236" s="382" t="s">
        <v>13649</v>
      </c>
      <c r="E1236" s="382" t="s">
        <v>13651</v>
      </c>
      <c r="F1236" s="385">
        <v>20.87</v>
      </c>
      <c r="G1236" s="385">
        <v>864.78140000000019</v>
      </c>
      <c r="H1236" s="385">
        <v>0</v>
      </c>
      <c r="I1236" s="385">
        <v>865</v>
      </c>
    </row>
    <row r="1237" spans="1:9" ht="15" x14ac:dyDescent="0.25">
      <c r="A1237" s="382">
        <v>20090014</v>
      </c>
      <c r="B1237" s="382" t="s">
        <v>39</v>
      </c>
      <c r="C1237" s="382" t="s">
        <v>13620</v>
      </c>
      <c r="D1237" s="382" t="s">
        <v>13650</v>
      </c>
      <c r="E1237" s="382" t="s">
        <v>275</v>
      </c>
      <c r="F1237" s="385">
        <v>24.28</v>
      </c>
      <c r="G1237" s="385">
        <v>1049.1702</v>
      </c>
      <c r="H1237" s="385">
        <v>0</v>
      </c>
      <c r="I1237" s="385">
        <v>1049</v>
      </c>
    </row>
    <row r="1238" spans="1:9" ht="15" x14ac:dyDescent="0.25">
      <c r="A1238" s="382">
        <v>20090014</v>
      </c>
      <c r="B1238" s="382" t="s">
        <v>6</v>
      </c>
      <c r="C1238" s="382" t="s">
        <v>13720</v>
      </c>
      <c r="D1238" s="382" t="s">
        <v>13747</v>
      </c>
      <c r="E1238" s="382" t="s">
        <v>275</v>
      </c>
      <c r="F1238" s="385">
        <v>100.71000000000001</v>
      </c>
      <c r="G1238" s="385">
        <v>4244.1464999999998</v>
      </c>
      <c r="H1238" s="385">
        <v>0</v>
      </c>
      <c r="I1238" s="385">
        <v>4244</v>
      </c>
    </row>
    <row r="1239" spans="1:9" ht="15" x14ac:dyDescent="0.25">
      <c r="A1239" s="382">
        <v>20090014</v>
      </c>
      <c r="B1239" s="382" t="s">
        <v>30</v>
      </c>
      <c r="C1239" s="382" t="s">
        <v>13721</v>
      </c>
      <c r="D1239" s="382" t="s">
        <v>13748</v>
      </c>
      <c r="E1239" s="382" t="s">
        <v>275</v>
      </c>
      <c r="F1239" s="385">
        <v>53.14</v>
      </c>
      <c r="G1239" s="385">
        <v>2091.6286</v>
      </c>
      <c r="H1239" s="385">
        <v>0</v>
      </c>
      <c r="I1239" s="385">
        <v>2092</v>
      </c>
    </row>
    <row r="1240" spans="1:9" ht="15" x14ac:dyDescent="0.25">
      <c r="A1240" s="382">
        <v>20090014</v>
      </c>
      <c r="B1240" s="382" t="s">
        <v>7</v>
      </c>
      <c r="C1240" s="382" t="s">
        <v>7299</v>
      </c>
      <c r="D1240" s="382" t="s">
        <v>14362</v>
      </c>
      <c r="E1240" s="382" t="s">
        <v>275</v>
      </c>
      <c r="F1240" s="385">
        <v>48.07</v>
      </c>
      <c r="G1240" s="385">
        <v>1964.5365000000002</v>
      </c>
      <c r="H1240" s="385">
        <v>0</v>
      </c>
      <c r="I1240" s="385">
        <v>1965</v>
      </c>
    </row>
    <row r="1241" spans="1:9" ht="15" x14ac:dyDescent="0.25">
      <c r="A1241" s="382">
        <v>20090014</v>
      </c>
      <c r="B1241" s="382" t="s">
        <v>422</v>
      </c>
      <c r="C1241" s="382" t="s">
        <v>14319</v>
      </c>
      <c r="D1241" s="382" t="s">
        <v>14363</v>
      </c>
      <c r="E1241" s="382" t="s">
        <v>275</v>
      </c>
      <c r="F1241" s="385">
        <v>54.52</v>
      </c>
      <c r="G1241" s="385">
        <v>2155.4290999999998</v>
      </c>
      <c r="H1241" s="385">
        <v>0</v>
      </c>
      <c r="I1241" s="385">
        <v>2155</v>
      </c>
    </row>
    <row r="1242" spans="1:9" ht="15" x14ac:dyDescent="0.25">
      <c r="A1242" s="382">
        <v>20090014</v>
      </c>
      <c r="B1242" s="382" t="s">
        <v>8</v>
      </c>
      <c r="C1242" s="382" t="s">
        <v>155</v>
      </c>
      <c r="D1242" s="382" t="s">
        <v>14915</v>
      </c>
      <c r="E1242" s="382" t="s">
        <v>275</v>
      </c>
      <c r="F1242" s="385">
        <v>16.98</v>
      </c>
      <c r="G1242" s="385">
        <v>756.64569999999992</v>
      </c>
      <c r="H1242" s="385">
        <v>0</v>
      </c>
      <c r="I1242" s="385">
        <v>757</v>
      </c>
    </row>
    <row r="1243" spans="1:9" ht="15" x14ac:dyDescent="0.25">
      <c r="A1243" s="382">
        <v>20090014</v>
      </c>
      <c r="B1243" s="382" t="s">
        <v>32</v>
      </c>
      <c r="C1243" s="382" t="s">
        <v>14897</v>
      </c>
      <c r="D1243" s="382" t="s">
        <v>14916</v>
      </c>
      <c r="E1243" s="382" t="s">
        <v>1370</v>
      </c>
      <c r="F1243" s="385">
        <v>22.22</v>
      </c>
      <c r="G1243" s="385">
        <v>897.72979999999995</v>
      </c>
      <c r="H1243" s="385">
        <v>0</v>
      </c>
      <c r="I1243" s="385">
        <v>898</v>
      </c>
    </row>
    <row r="1244" spans="1:9" ht="15" x14ac:dyDescent="0.25">
      <c r="A1244" s="382">
        <v>20090014</v>
      </c>
      <c r="B1244" s="382" t="s">
        <v>33</v>
      </c>
      <c r="C1244" s="382" t="s">
        <v>14898</v>
      </c>
      <c r="D1244" s="382" t="s">
        <v>14917</v>
      </c>
      <c r="E1244" s="382" t="s">
        <v>275</v>
      </c>
      <c r="F1244" s="385">
        <v>3.94</v>
      </c>
      <c r="G1244" s="385">
        <v>178.00919999999999</v>
      </c>
      <c r="H1244" s="385">
        <v>0</v>
      </c>
      <c r="I1244" s="385">
        <v>178</v>
      </c>
    </row>
    <row r="1245" spans="1:9" ht="15" x14ac:dyDescent="0.25">
      <c r="A1245" s="382">
        <v>20090014</v>
      </c>
      <c r="B1245" s="382" t="s">
        <v>9</v>
      </c>
      <c r="C1245" s="382" t="s">
        <v>14899</v>
      </c>
      <c r="D1245" s="382" t="s">
        <v>14918</v>
      </c>
      <c r="E1245" s="382" t="s">
        <v>275</v>
      </c>
      <c r="F1245" s="385">
        <v>39.559999999999995</v>
      </c>
      <c r="G1245" s="385">
        <v>1593.7356999999997</v>
      </c>
      <c r="H1245" s="385">
        <v>0</v>
      </c>
      <c r="I1245" s="385">
        <v>1594</v>
      </c>
    </row>
    <row r="1246" spans="1:9" ht="15" x14ac:dyDescent="0.25">
      <c r="A1246" s="382">
        <v>20090014</v>
      </c>
      <c r="B1246" s="382" t="s">
        <v>10</v>
      </c>
      <c r="C1246" s="382" t="s">
        <v>14900</v>
      </c>
      <c r="D1246" s="382" t="s">
        <v>14919</v>
      </c>
      <c r="E1246" s="382" t="s">
        <v>275</v>
      </c>
      <c r="F1246" s="385">
        <v>0.08</v>
      </c>
      <c r="G1246" s="385">
        <v>3.0880000000000001</v>
      </c>
      <c r="H1246" s="385">
        <v>0</v>
      </c>
      <c r="I1246" s="385">
        <v>3</v>
      </c>
    </row>
    <row r="1247" spans="1:9" ht="15" x14ac:dyDescent="0.25">
      <c r="A1247" s="382">
        <v>20090014</v>
      </c>
      <c r="B1247" s="382" t="s">
        <v>34</v>
      </c>
      <c r="C1247" s="382" t="s">
        <v>14901</v>
      </c>
      <c r="D1247" s="382" t="s">
        <v>14920</v>
      </c>
      <c r="E1247" s="382" t="s">
        <v>275</v>
      </c>
      <c r="F1247" s="385">
        <v>21.819999999999997</v>
      </c>
      <c r="G1247" s="385">
        <v>844.31799999999998</v>
      </c>
      <c r="H1247" s="385">
        <v>0</v>
      </c>
      <c r="I1247" s="385">
        <v>844</v>
      </c>
    </row>
    <row r="1248" spans="1:9" ht="15" x14ac:dyDescent="0.25">
      <c r="A1248" s="382">
        <v>20090014</v>
      </c>
      <c r="B1248" s="382" t="s">
        <v>11</v>
      </c>
      <c r="C1248" s="382" t="s">
        <v>15180</v>
      </c>
      <c r="D1248" s="382" t="s">
        <v>12813</v>
      </c>
      <c r="E1248" s="382" t="s">
        <v>1370</v>
      </c>
      <c r="F1248" s="385">
        <v>60.97</v>
      </c>
      <c r="G1248" s="385">
        <v>2579.9893999999999</v>
      </c>
      <c r="H1248" s="385">
        <v>0</v>
      </c>
      <c r="I1248" s="385">
        <v>2580</v>
      </c>
    </row>
    <row r="1249" spans="1:9" ht="15" x14ac:dyDescent="0.25">
      <c r="A1249" s="382">
        <v>20090014</v>
      </c>
      <c r="B1249" s="382" t="s">
        <v>12</v>
      </c>
      <c r="C1249" s="382" t="s">
        <v>15181</v>
      </c>
      <c r="D1249" s="382" t="s">
        <v>15226</v>
      </c>
      <c r="E1249" s="382" t="s">
        <v>1370</v>
      </c>
      <c r="F1249" s="385">
        <v>38.96</v>
      </c>
      <c r="G1249" s="385">
        <v>1742.4510000000002</v>
      </c>
      <c r="H1249" s="385">
        <v>0</v>
      </c>
      <c r="I1249" s="385">
        <v>1742</v>
      </c>
    </row>
    <row r="1250" spans="1:9" ht="15" x14ac:dyDescent="0.25">
      <c r="A1250" s="382">
        <v>20090014</v>
      </c>
      <c r="B1250" s="382" t="s">
        <v>13</v>
      </c>
      <c r="C1250" s="382" t="s">
        <v>15182</v>
      </c>
      <c r="D1250" s="382" t="s">
        <v>15701</v>
      </c>
      <c r="E1250" s="382" t="s">
        <v>275</v>
      </c>
      <c r="F1250" s="385">
        <v>19.11</v>
      </c>
      <c r="G1250" s="385">
        <v>836.74699999999996</v>
      </c>
      <c r="H1250" s="385">
        <v>0</v>
      </c>
      <c r="I1250" s="385">
        <v>837</v>
      </c>
    </row>
    <row r="1251" spans="1:9" ht="15" x14ac:dyDescent="0.25">
      <c r="A1251" s="382">
        <v>20090014</v>
      </c>
      <c r="B1251" s="382" t="s">
        <v>35</v>
      </c>
      <c r="C1251" s="382" t="s">
        <v>10609</v>
      </c>
      <c r="D1251" s="382" t="s">
        <v>15227</v>
      </c>
      <c r="E1251" s="382" t="s">
        <v>1370</v>
      </c>
      <c r="F1251" s="385">
        <v>34.32</v>
      </c>
      <c r="G1251" s="385">
        <v>1263.1856</v>
      </c>
      <c r="H1251" s="385">
        <v>0</v>
      </c>
      <c r="I1251" s="385">
        <v>1263</v>
      </c>
    </row>
    <row r="1252" spans="1:9" ht="15" x14ac:dyDescent="0.25">
      <c r="A1252" s="382">
        <v>20090014</v>
      </c>
      <c r="B1252" s="382" t="s">
        <v>14</v>
      </c>
      <c r="C1252" s="382" t="s">
        <v>8725</v>
      </c>
      <c r="D1252" s="382" t="s">
        <v>15228</v>
      </c>
      <c r="E1252" s="382" t="s">
        <v>275</v>
      </c>
      <c r="F1252" s="385">
        <v>26.36</v>
      </c>
      <c r="G1252" s="385">
        <v>1050.1288</v>
      </c>
      <c r="H1252" s="385">
        <v>0</v>
      </c>
      <c r="I1252" s="385">
        <v>1050</v>
      </c>
    </row>
    <row r="1253" spans="1:9" ht="15" x14ac:dyDescent="0.25">
      <c r="A1253" s="382">
        <v>20090014</v>
      </c>
      <c r="B1253" s="382" t="s">
        <v>1650</v>
      </c>
      <c r="C1253" s="382" t="s">
        <v>10598</v>
      </c>
      <c r="D1253" s="382" t="s">
        <v>15591</v>
      </c>
      <c r="E1253" s="382" t="s">
        <v>1370</v>
      </c>
      <c r="F1253" s="385">
        <v>115.96000000000002</v>
      </c>
      <c r="G1253" s="385">
        <v>4694.8737000000001</v>
      </c>
      <c r="H1253" s="385">
        <v>0</v>
      </c>
      <c r="I1253" s="385">
        <v>4695</v>
      </c>
    </row>
    <row r="1254" spans="1:9" ht="15" x14ac:dyDescent="0.25">
      <c r="A1254" s="382">
        <v>20090014</v>
      </c>
      <c r="B1254" s="382" t="s">
        <v>15</v>
      </c>
      <c r="C1254" s="382" t="s">
        <v>9992</v>
      </c>
      <c r="D1254" s="382" t="s">
        <v>15592</v>
      </c>
      <c r="E1254" s="382" t="s">
        <v>1370</v>
      </c>
      <c r="F1254" s="385">
        <v>24.199999999999996</v>
      </c>
      <c r="G1254" s="385">
        <v>1007.8888000000001</v>
      </c>
      <c r="H1254" s="385">
        <v>0</v>
      </c>
      <c r="I1254" s="385">
        <v>1008</v>
      </c>
    </row>
    <row r="1255" spans="1:9" ht="15" x14ac:dyDescent="0.25">
      <c r="A1255" s="382">
        <v>20090014</v>
      </c>
      <c r="B1255" s="382" t="s">
        <v>16</v>
      </c>
      <c r="C1255" s="382" t="s">
        <v>8402</v>
      </c>
      <c r="D1255" s="382" t="s">
        <v>15593</v>
      </c>
      <c r="E1255" s="382" t="s">
        <v>1691</v>
      </c>
      <c r="F1255" s="385">
        <v>49.67</v>
      </c>
      <c r="G1255" s="385">
        <v>1865.0086999999999</v>
      </c>
      <c r="H1255" s="385">
        <v>0</v>
      </c>
      <c r="I1255" s="385">
        <v>1865</v>
      </c>
    </row>
    <row r="1256" spans="1:9" ht="15" x14ac:dyDescent="0.25">
      <c r="A1256" s="382">
        <v>20090014</v>
      </c>
      <c r="B1256" s="382" t="s">
        <v>129</v>
      </c>
      <c r="C1256" s="382" t="s">
        <v>10895</v>
      </c>
      <c r="D1256" s="382" t="s">
        <v>15938</v>
      </c>
      <c r="E1256" s="382" t="s">
        <v>1370</v>
      </c>
      <c r="F1256" s="385">
        <v>89.100000000000009</v>
      </c>
      <c r="G1256" s="385">
        <v>3667.6743000000001</v>
      </c>
      <c r="H1256" s="385">
        <v>0</v>
      </c>
      <c r="I1256" s="385">
        <v>3668</v>
      </c>
    </row>
    <row r="1257" spans="1:9" ht="15" x14ac:dyDescent="0.25">
      <c r="A1257" s="382">
        <v>20090014</v>
      </c>
      <c r="B1257" s="382" t="s">
        <v>423</v>
      </c>
      <c r="C1257" s="382" t="s">
        <v>11944</v>
      </c>
      <c r="D1257" s="382" t="s">
        <v>15939</v>
      </c>
      <c r="E1257" s="382" t="s">
        <v>275</v>
      </c>
      <c r="F1257" s="385">
        <v>24.04</v>
      </c>
      <c r="G1257" s="385">
        <v>1133.0711000000001</v>
      </c>
      <c r="H1257" s="385">
        <v>0</v>
      </c>
      <c r="I1257" s="385">
        <v>1133</v>
      </c>
    </row>
    <row r="1258" spans="1:9" ht="15" x14ac:dyDescent="0.25">
      <c r="A1258" s="382">
        <v>20090014</v>
      </c>
      <c r="B1258" s="382" t="s">
        <v>424</v>
      </c>
      <c r="C1258" s="382" t="s">
        <v>16091</v>
      </c>
      <c r="D1258" s="382" t="s">
        <v>16108</v>
      </c>
      <c r="E1258" s="382" t="s">
        <v>275</v>
      </c>
      <c r="F1258" s="385">
        <v>30.67</v>
      </c>
      <c r="G1258" s="385">
        <v>1232.7771</v>
      </c>
      <c r="H1258" s="385">
        <v>0</v>
      </c>
      <c r="I1258" s="385">
        <v>1233</v>
      </c>
    </row>
    <row r="1259" spans="1:9" ht="15" x14ac:dyDescent="0.25">
      <c r="A1259" s="382">
        <v>20090014</v>
      </c>
      <c r="B1259" s="382" t="s">
        <v>425</v>
      </c>
      <c r="C1259" s="382" t="s">
        <v>8646</v>
      </c>
      <c r="D1259" s="382" t="s">
        <v>16179</v>
      </c>
      <c r="E1259" s="382" t="s">
        <v>275</v>
      </c>
      <c r="F1259" s="385">
        <v>21.62</v>
      </c>
      <c r="G1259" s="385">
        <v>789.79499999999996</v>
      </c>
      <c r="H1259" s="385">
        <v>0</v>
      </c>
      <c r="I1259" s="385">
        <v>790</v>
      </c>
    </row>
    <row r="1260" spans="1:9" ht="15" x14ac:dyDescent="0.25">
      <c r="A1260" s="382" t="s">
        <v>16494</v>
      </c>
      <c r="B1260" s="382"/>
      <c r="C1260" s="382"/>
      <c r="D1260" s="382"/>
      <c r="E1260" s="382"/>
      <c r="F1260" s="385">
        <v>1978.9999999999995</v>
      </c>
      <c r="G1260" s="385">
        <v>82476.106100000019</v>
      </c>
      <c r="H1260" s="385">
        <v>188</v>
      </c>
      <c r="I1260" s="385">
        <v>69590</v>
      </c>
    </row>
    <row r="1261" spans="1:9" ht="15" x14ac:dyDescent="0.25">
      <c r="A1261" s="382">
        <v>20080039</v>
      </c>
      <c r="B1261" s="382" t="s">
        <v>0</v>
      </c>
      <c r="C1261" s="382" t="s">
        <v>12053</v>
      </c>
      <c r="D1261" s="382" t="s">
        <v>12104</v>
      </c>
      <c r="E1261" s="382" t="s">
        <v>7819</v>
      </c>
      <c r="F1261" s="385">
        <v>25.520000000000003</v>
      </c>
      <c r="G1261" s="385">
        <v>1528.6541</v>
      </c>
      <c r="H1261" s="385">
        <v>0</v>
      </c>
      <c r="I1261" s="385">
        <v>1529</v>
      </c>
    </row>
    <row r="1262" spans="1:9" ht="15" x14ac:dyDescent="0.25">
      <c r="A1262" s="382">
        <v>20080039</v>
      </c>
      <c r="B1262" s="382" t="s">
        <v>20</v>
      </c>
      <c r="C1262" s="382" t="s">
        <v>8457</v>
      </c>
      <c r="D1262" s="382" t="s">
        <v>11968</v>
      </c>
      <c r="E1262" s="382" t="s">
        <v>8122</v>
      </c>
      <c r="F1262" s="385">
        <v>120.56</v>
      </c>
      <c r="G1262" s="385">
        <v>5313.3392000000003</v>
      </c>
      <c r="H1262" s="385">
        <v>0</v>
      </c>
      <c r="I1262" s="385">
        <v>5313</v>
      </c>
    </row>
    <row r="1263" spans="1:9" ht="15" x14ac:dyDescent="0.25">
      <c r="A1263" s="382">
        <v>20080039</v>
      </c>
      <c r="B1263" s="382" t="s">
        <v>21</v>
      </c>
      <c r="C1263" s="382" t="s">
        <v>12756</v>
      </c>
      <c r="D1263" s="382" t="s">
        <v>12809</v>
      </c>
      <c r="E1263" s="382" t="s">
        <v>6239</v>
      </c>
      <c r="F1263" s="385">
        <v>8.08</v>
      </c>
      <c r="G1263" s="385">
        <v>467.91319999999996</v>
      </c>
      <c r="H1263" s="385">
        <v>0</v>
      </c>
      <c r="I1263" s="385">
        <v>468</v>
      </c>
    </row>
    <row r="1264" spans="1:9" ht="15" x14ac:dyDescent="0.25">
      <c r="A1264" s="382">
        <v>20080039</v>
      </c>
      <c r="B1264" s="382" t="s">
        <v>26</v>
      </c>
      <c r="C1264" s="382" t="s">
        <v>12061</v>
      </c>
      <c r="D1264" s="382" t="s">
        <v>12112</v>
      </c>
      <c r="E1264" s="382" t="s">
        <v>8439</v>
      </c>
      <c r="F1264" s="385">
        <v>15.25</v>
      </c>
      <c r="G1264" s="385">
        <v>847.23590000000002</v>
      </c>
      <c r="H1264" s="385">
        <v>0</v>
      </c>
      <c r="I1264" s="385">
        <v>847</v>
      </c>
    </row>
    <row r="1265" spans="1:9" ht="15" x14ac:dyDescent="0.25">
      <c r="A1265" s="382">
        <v>20080039</v>
      </c>
      <c r="B1265" s="382" t="s">
        <v>38</v>
      </c>
      <c r="C1265" s="382" t="s">
        <v>12064</v>
      </c>
      <c r="D1265" s="382" t="s">
        <v>12115</v>
      </c>
      <c r="E1265" s="382" t="s">
        <v>6239</v>
      </c>
      <c r="F1265" s="385">
        <v>270.55999999999995</v>
      </c>
      <c r="G1265" s="385">
        <v>11474.034</v>
      </c>
      <c r="H1265" s="385">
        <v>635</v>
      </c>
      <c r="I1265" s="385">
        <v>10839</v>
      </c>
    </row>
    <row r="1266" spans="1:9" ht="15" x14ac:dyDescent="0.25">
      <c r="A1266" s="382" t="s">
        <v>16495</v>
      </c>
      <c r="B1266" s="382"/>
      <c r="C1266" s="382"/>
      <c r="D1266" s="382"/>
      <c r="E1266" s="382"/>
      <c r="F1266" s="385">
        <v>439.96999999999997</v>
      </c>
      <c r="G1266" s="385">
        <v>19631.1764</v>
      </c>
      <c r="H1266" s="385">
        <v>635</v>
      </c>
      <c r="I1266" s="385">
        <v>18996</v>
      </c>
    </row>
    <row r="1267" spans="1:9" ht="15" x14ac:dyDescent="0.25">
      <c r="A1267" s="382">
        <v>20090015</v>
      </c>
      <c r="B1267" s="382" t="s">
        <v>17</v>
      </c>
      <c r="C1267" s="382" t="s">
        <v>11793</v>
      </c>
      <c r="D1267" s="382" t="s">
        <v>11837</v>
      </c>
      <c r="E1267" s="382" t="s">
        <v>4690</v>
      </c>
      <c r="F1267" s="385">
        <v>11.46</v>
      </c>
      <c r="G1267" s="385">
        <v>452.80690000000004</v>
      </c>
      <c r="H1267" s="385">
        <v>0</v>
      </c>
      <c r="I1267" s="385">
        <v>453</v>
      </c>
    </row>
    <row r="1268" spans="1:9" ht="15" x14ac:dyDescent="0.25">
      <c r="A1268" s="382">
        <v>20090015</v>
      </c>
      <c r="B1268" s="382" t="s">
        <v>20</v>
      </c>
      <c r="C1268" s="382" t="s">
        <v>11796</v>
      </c>
      <c r="D1268" s="382" t="s">
        <v>11841</v>
      </c>
      <c r="E1268" s="382" t="s">
        <v>4690</v>
      </c>
      <c r="F1268" s="385">
        <v>4.17</v>
      </c>
      <c r="G1268" s="385">
        <v>186.1071</v>
      </c>
      <c r="H1268" s="385">
        <v>0</v>
      </c>
      <c r="I1268" s="385">
        <v>186</v>
      </c>
    </row>
    <row r="1269" spans="1:9" ht="15" x14ac:dyDescent="0.25">
      <c r="A1269" s="382">
        <v>20090015</v>
      </c>
      <c r="B1269" s="382" t="s">
        <v>21</v>
      </c>
      <c r="C1269" s="382" t="s">
        <v>7119</v>
      </c>
      <c r="D1269" s="382" t="s">
        <v>11844</v>
      </c>
      <c r="E1269" s="382" t="s">
        <v>4690</v>
      </c>
      <c r="F1269" s="385">
        <v>66.930000000000007</v>
      </c>
      <c r="G1269" s="385">
        <v>2479.1320999999998</v>
      </c>
      <c r="H1269" s="385">
        <v>0</v>
      </c>
      <c r="I1269" s="385">
        <v>2479</v>
      </c>
    </row>
    <row r="1270" spans="1:9" ht="15" x14ac:dyDescent="0.25">
      <c r="A1270" s="382">
        <v>20090015</v>
      </c>
      <c r="B1270" s="382" t="s">
        <v>40</v>
      </c>
      <c r="C1270" s="382" t="s">
        <v>11798</v>
      </c>
      <c r="D1270" s="382" t="s">
        <v>11845</v>
      </c>
      <c r="E1270" s="382" t="s">
        <v>4690</v>
      </c>
      <c r="F1270" s="385">
        <v>70.52</v>
      </c>
      <c r="G1270" s="385">
        <v>2651.2533000000003</v>
      </c>
      <c r="H1270" s="385">
        <v>0</v>
      </c>
      <c r="I1270" s="385">
        <v>2651</v>
      </c>
    </row>
    <row r="1271" spans="1:9" ht="15" x14ac:dyDescent="0.25">
      <c r="A1271" s="382">
        <v>20090015</v>
      </c>
      <c r="B1271" s="382" t="s">
        <v>23</v>
      </c>
      <c r="C1271" s="382" t="s">
        <v>13698</v>
      </c>
      <c r="D1271" s="382" t="s">
        <v>13699</v>
      </c>
      <c r="E1271" s="382" t="s">
        <v>275</v>
      </c>
      <c r="F1271" s="385">
        <v>34.46</v>
      </c>
      <c r="G1271" s="385">
        <v>1281.6384</v>
      </c>
      <c r="H1271" s="385">
        <v>0</v>
      </c>
      <c r="I1271" s="385">
        <v>1282</v>
      </c>
    </row>
    <row r="1272" spans="1:9" ht="15" x14ac:dyDescent="0.25">
      <c r="A1272" s="382">
        <v>20090015</v>
      </c>
      <c r="B1272" s="382" t="s">
        <v>24</v>
      </c>
      <c r="C1272" s="382" t="s">
        <v>8790</v>
      </c>
      <c r="D1272" s="382" t="s">
        <v>11846</v>
      </c>
      <c r="E1272" s="382" t="s">
        <v>1370</v>
      </c>
      <c r="F1272" s="385">
        <v>110.13999999999999</v>
      </c>
      <c r="G1272" s="385">
        <v>4124.4728000000005</v>
      </c>
      <c r="H1272" s="385">
        <v>0</v>
      </c>
      <c r="I1272" s="385">
        <v>4124</v>
      </c>
    </row>
    <row r="1273" spans="1:9" ht="15" x14ac:dyDescent="0.25">
      <c r="A1273" s="382">
        <v>20090015</v>
      </c>
      <c r="B1273" s="382" t="s">
        <v>26</v>
      </c>
      <c r="C1273" s="382" t="s">
        <v>11799</v>
      </c>
      <c r="D1273" s="382" t="s">
        <v>11847</v>
      </c>
      <c r="E1273" s="382" t="s">
        <v>4690</v>
      </c>
      <c r="F1273" s="385">
        <v>48.07</v>
      </c>
      <c r="G1273" s="385">
        <v>1947.5837000000004</v>
      </c>
      <c r="H1273" s="385">
        <v>0</v>
      </c>
      <c r="I1273" s="385">
        <v>1948</v>
      </c>
    </row>
    <row r="1274" spans="1:9" ht="15" x14ac:dyDescent="0.25">
      <c r="A1274" s="382">
        <v>20090015</v>
      </c>
      <c r="B1274" s="382" t="s">
        <v>27</v>
      </c>
      <c r="C1274" s="382" t="s">
        <v>12003</v>
      </c>
      <c r="D1274" s="382" t="s">
        <v>12820</v>
      </c>
      <c r="E1274" s="382" t="s">
        <v>4690</v>
      </c>
      <c r="F1274" s="385">
        <v>11.589999999999998</v>
      </c>
      <c r="G1274" s="385">
        <v>557.92290000000003</v>
      </c>
      <c r="H1274" s="385">
        <v>0</v>
      </c>
      <c r="I1274" s="385">
        <v>558</v>
      </c>
    </row>
    <row r="1275" spans="1:9" ht="15" x14ac:dyDescent="0.25">
      <c r="A1275" s="382">
        <v>20090015</v>
      </c>
      <c r="B1275" s="382" t="s">
        <v>2</v>
      </c>
      <c r="C1275" s="382" t="s">
        <v>12072</v>
      </c>
      <c r="D1275" s="382" t="s">
        <v>12123</v>
      </c>
      <c r="E1275" s="382" t="s">
        <v>4690</v>
      </c>
      <c r="F1275" s="385">
        <v>14.35</v>
      </c>
      <c r="G1275" s="385">
        <v>648.0027</v>
      </c>
      <c r="H1275" s="385">
        <v>0</v>
      </c>
      <c r="I1275" s="385">
        <v>648</v>
      </c>
    </row>
    <row r="1276" spans="1:9" ht="15" x14ac:dyDescent="0.25">
      <c r="A1276" s="382">
        <v>20090015</v>
      </c>
      <c r="B1276" s="382" t="s">
        <v>28</v>
      </c>
      <c r="C1276" s="382" t="s">
        <v>10423</v>
      </c>
      <c r="D1276" s="382" t="s">
        <v>11849</v>
      </c>
      <c r="E1276" s="382" t="s">
        <v>4690</v>
      </c>
      <c r="F1276" s="385">
        <v>53.679999999999993</v>
      </c>
      <c r="G1276" s="385">
        <v>2321.0046000000002</v>
      </c>
      <c r="H1276" s="385">
        <v>0</v>
      </c>
      <c r="I1276" s="385">
        <v>2321</v>
      </c>
    </row>
    <row r="1277" spans="1:9" ht="15" x14ac:dyDescent="0.25">
      <c r="A1277" s="382">
        <v>20090015</v>
      </c>
      <c r="B1277" s="382" t="s">
        <v>37</v>
      </c>
      <c r="C1277" s="382" t="s">
        <v>11800</v>
      </c>
      <c r="D1277" s="382" t="s">
        <v>11850</v>
      </c>
      <c r="E1277" s="382" t="s">
        <v>4690</v>
      </c>
      <c r="F1277" s="385">
        <v>20.759999999999998</v>
      </c>
      <c r="G1277" s="385">
        <v>953.86569999999983</v>
      </c>
      <c r="H1277" s="385">
        <v>0</v>
      </c>
      <c r="I1277" s="385">
        <v>954</v>
      </c>
    </row>
    <row r="1278" spans="1:9" ht="15" x14ac:dyDescent="0.25">
      <c r="A1278" s="382">
        <v>20090015</v>
      </c>
      <c r="B1278" s="382" t="s">
        <v>30</v>
      </c>
      <c r="C1278" s="382" t="s">
        <v>12767</v>
      </c>
      <c r="D1278" s="382" t="s">
        <v>12823</v>
      </c>
      <c r="E1278" s="382" t="s">
        <v>1370</v>
      </c>
      <c r="F1278" s="385">
        <v>44.21</v>
      </c>
      <c r="G1278" s="385">
        <v>1654.9504000000002</v>
      </c>
      <c r="H1278" s="385">
        <v>0</v>
      </c>
      <c r="I1278" s="385">
        <v>1655</v>
      </c>
    </row>
    <row r="1279" spans="1:9" ht="15" x14ac:dyDescent="0.25">
      <c r="A1279" s="382">
        <v>20090015</v>
      </c>
      <c r="B1279" s="382" t="s">
        <v>422</v>
      </c>
      <c r="C1279" s="382" t="s">
        <v>13310</v>
      </c>
      <c r="D1279" s="382" t="s">
        <v>13340</v>
      </c>
      <c r="E1279" s="382" t="s">
        <v>4690</v>
      </c>
      <c r="F1279" s="385">
        <v>31.279999999999998</v>
      </c>
      <c r="G1279" s="385">
        <v>1692.5338000000002</v>
      </c>
      <c r="H1279" s="385">
        <v>0</v>
      </c>
      <c r="I1279" s="385">
        <v>1693</v>
      </c>
    </row>
    <row r="1280" spans="1:9" ht="15" x14ac:dyDescent="0.25">
      <c r="A1280" s="382">
        <v>20090015</v>
      </c>
      <c r="B1280" s="382" t="s">
        <v>8</v>
      </c>
      <c r="C1280" s="382" t="s">
        <v>13311</v>
      </c>
      <c r="D1280" s="382" t="s">
        <v>13341</v>
      </c>
      <c r="E1280" s="382" t="s">
        <v>4690</v>
      </c>
      <c r="F1280" s="385">
        <v>75.08</v>
      </c>
      <c r="G1280" s="385">
        <v>3081.4438999999998</v>
      </c>
      <c r="H1280" s="385">
        <v>0</v>
      </c>
      <c r="I1280" s="385">
        <v>3081</v>
      </c>
    </row>
    <row r="1281" spans="1:9" ht="15" x14ac:dyDescent="0.25">
      <c r="A1281" s="382">
        <v>20090015</v>
      </c>
      <c r="B1281" s="382" t="s">
        <v>32</v>
      </c>
      <c r="C1281" s="382" t="s">
        <v>13312</v>
      </c>
      <c r="D1281" s="382" t="s">
        <v>13342</v>
      </c>
      <c r="E1281" s="382" t="s">
        <v>4690</v>
      </c>
      <c r="F1281" s="385">
        <v>8.75</v>
      </c>
      <c r="G1281" s="385">
        <v>342.79840000000007</v>
      </c>
      <c r="H1281" s="385">
        <v>0</v>
      </c>
      <c r="I1281" s="385">
        <v>343</v>
      </c>
    </row>
    <row r="1282" spans="1:9" ht="15" x14ac:dyDescent="0.25">
      <c r="A1282" s="382">
        <v>20090015</v>
      </c>
      <c r="B1282" s="382" t="s">
        <v>10</v>
      </c>
      <c r="C1282" s="382" t="s">
        <v>11323</v>
      </c>
      <c r="D1282" s="382" t="s">
        <v>13875</v>
      </c>
      <c r="E1282" s="382" t="s">
        <v>1691</v>
      </c>
      <c r="F1282" s="385">
        <v>95.94</v>
      </c>
      <c r="G1282" s="385">
        <v>3800.9829</v>
      </c>
      <c r="H1282" s="385">
        <v>0</v>
      </c>
      <c r="I1282" s="385">
        <v>3801</v>
      </c>
    </row>
    <row r="1283" spans="1:9" ht="15" x14ac:dyDescent="0.25">
      <c r="A1283" s="382">
        <v>20090015</v>
      </c>
      <c r="B1283" s="382" t="s">
        <v>34</v>
      </c>
      <c r="C1283" s="382" t="s">
        <v>12405</v>
      </c>
      <c r="D1283" s="382" t="s">
        <v>15594</v>
      </c>
      <c r="E1283" s="382" t="s">
        <v>4690</v>
      </c>
      <c r="F1283" s="385">
        <v>82.339999999999989</v>
      </c>
      <c r="G1283" s="385">
        <v>3225.2516999999993</v>
      </c>
      <c r="H1283" s="385">
        <v>0</v>
      </c>
      <c r="I1283" s="385">
        <v>3225</v>
      </c>
    </row>
    <row r="1284" spans="1:9" ht="15" x14ac:dyDescent="0.25">
      <c r="A1284" s="382">
        <v>20090015</v>
      </c>
      <c r="B1284" s="382" t="s">
        <v>11</v>
      </c>
      <c r="C1284" s="382">
        <v>0</v>
      </c>
      <c r="D1284" s="382">
        <v>0</v>
      </c>
      <c r="E1284" s="382">
        <v>0</v>
      </c>
      <c r="F1284" s="385">
        <v>35.1</v>
      </c>
      <c r="G1284" s="385">
        <v>1505.0988</v>
      </c>
      <c r="H1284" s="385">
        <v>0</v>
      </c>
      <c r="I1284" s="385">
        <v>1505</v>
      </c>
    </row>
    <row r="1285" spans="1:9" ht="15" x14ac:dyDescent="0.25">
      <c r="A1285" s="382" t="s">
        <v>16496</v>
      </c>
      <c r="B1285" s="382"/>
      <c r="C1285" s="382"/>
      <c r="D1285" s="382"/>
      <c r="E1285" s="382"/>
      <c r="F1285" s="385">
        <v>818.82999999999993</v>
      </c>
      <c r="G1285" s="385">
        <v>32906.850100000003</v>
      </c>
      <c r="H1285" s="385">
        <v>0</v>
      </c>
      <c r="I1285" s="385">
        <v>32907</v>
      </c>
    </row>
    <row r="1286" spans="1:9" ht="15" x14ac:dyDescent="0.25">
      <c r="A1286" s="382">
        <v>20070021</v>
      </c>
      <c r="B1286" s="382" t="s">
        <v>17</v>
      </c>
      <c r="C1286" s="382" t="s">
        <v>12307</v>
      </c>
      <c r="D1286" s="382" t="s">
        <v>12705</v>
      </c>
      <c r="E1286" s="382" t="s">
        <v>1048</v>
      </c>
      <c r="F1286" s="385">
        <v>271.10000000000002</v>
      </c>
      <c r="G1286" s="385">
        <v>11181.65</v>
      </c>
      <c r="H1286" s="385">
        <v>0</v>
      </c>
      <c r="I1286" s="385">
        <v>11182</v>
      </c>
    </row>
    <row r="1287" spans="1:9" ht="15" x14ac:dyDescent="0.25">
      <c r="A1287" s="382" t="s">
        <v>16497</v>
      </c>
      <c r="B1287" s="382"/>
      <c r="C1287" s="382"/>
      <c r="D1287" s="382"/>
      <c r="E1287" s="382"/>
      <c r="F1287" s="385">
        <v>271.10000000000002</v>
      </c>
      <c r="G1287" s="385">
        <v>11181.65</v>
      </c>
      <c r="H1287" s="385">
        <v>0</v>
      </c>
      <c r="I1287" s="385">
        <v>11182</v>
      </c>
    </row>
    <row r="1288" spans="1:9" ht="15" x14ac:dyDescent="0.25">
      <c r="A1288" s="382">
        <v>20090017</v>
      </c>
      <c r="B1288" s="382" t="s">
        <v>17</v>
      </c>
      <c r="C1288" s="382" t="s">
        <v>12311</v>
      </c>
      <c r="D1288" s="382" t="s">
        <v>12337</v>
      </c>
      <c r="E1288" s="382" t="s">
        <v>12338</v>
      </c>
      <c r="F1288" s="385">
        <v>20.100000000000001</v>
      </c>
      <c r="G1288" s="385">
        <v>886.83290000000011</v>
      </c>
      <c r="H1288" s="385">
        <v>0</v>
      </c>
      <c r="I1288" s="385">
        <v>887</v>
      </c>
    </row>
    <row r="1289" spans="1:9" ht="15" x14ac:dyDescent="0.25">
      <c r="A1289" s="382">
        <v>20090017</v>
      </c>
      <c r="B1289" s="382" t="s">
        <v>0</v>
      </c>
      <c r="C1289" s="382" t="s">
        <v>12358</v>
      </c>
      <c r="D1289" s="382" t="s">
        <v>12573</v>
      </c>
      <c r="E1289" s="382" t="s">
        <v>11381</v>
      </c>
      <c r="F1289" s="385">
        <v>890.13000000000011</v>
      </c>
      <c r="G1289" s="385">
        <v>37422.156000000003</v>
      </c>
      <c r="H1289" s="385">
        <v>0</v>
      </c>
      <c r="I1289" s="385">
        <v>37422</v>
      </c>
    </row>
    <row r="1290" spans="1:9" ht="15" x14ac:dyDescent="0.25">
      <c r="A1290" s="382" t="s">
        <v>16498</v>
      </c>
      <c r="B1290" s="382"/>
      <c r="C1290" s="382"/>
      <c r="D1290" s="382"/>
      <c r="E1290" s="382"/>
      <c r="F1290" s="385">
        <v>910.23000000000013</v>
      </c>
      <c r="G1290" s="385">
        <v>38308.988900000004</v>
      </c>
      <c r="H1290" s="385">
        <v>0</v>
      </c>
      <c r="I1290" s="385">
        <v>38309</v>
      </c>
    </row>
    <row r="1291" spans="1:9" ht="15" x14ac:dyDescent="0.25">
      <c r="A1291" s="382">
        <v>20090020</v>
      </c>
      <c r="B1291" s="382" t="s">
        <v>17</v>
      </c>
      <c r="C1291" s="382" t="s">
        <v>12313</v>
      </c>
      <c r="D1291" s="382" t="s">
        <v>12340</v>
      </c>
      <c r="E1291" s="382" t="s">
        <v>278</v>
      </c>
      <c r="F1291" s="385">
        <v>718.14</v>
      </c>
      <c r="G1291" s="385">
        <v>27431.0969</v>
      </c>
      <c r="H1291" s="385">
        <v>1614.8000000000029</v>
      </c>
      <c r="I1291" s="385">
        <v>25181</v>
      </c>
    </row>
    <row r="1292" spans="1:9" ht="15" x14ac:dyDescent="0.25">
      <c r="A1292" s="382">
        <v>20090020</v>
      </c>
      <c r="B1292" s="382" t="s">
        <v>18</v>
      </c>
      <c r="C1292" s="382" t="s">
        <v>14234</v>
      </c>
      <c r="D1292" s="382" t="s">
        <v>14255</v>
      </c>
      <c r="E1292" s="382" t="s">
        <v>275</v>
      </c>
      <c r="F1292" s="385">
        <v>451.53999999999996</v>
      </c>
      <c r="G1292" s="385">
        <v>17072.092800000002</v>
      </c>
      <c r="H1292" s="385">
        <v>0</v>
      </c>
      <c r="I1292" s="385">
        <v>17072</v>
      </c>
    </row>
    <row r="1293" spans="1:9" ht="15" x14ac:dyDescent="0.25">
      <c r="A1293" s="382" t="s">
        <v>16499</v>
      </c>
      <c r="B1293" s="382"/>
      <c r="C1293" s="382"/>
      <c r="D1293" s="382"/>
      <c r="E1293" s="382"/>
      <c r="F1293" s="385">
        <v>1169.6799999999998</v>
      </c>
      <c r="G1293" s="385">
        <v>44503.189700000003</v>
      </c>
      <c r="H1293" s="385">
        <v>1614.8000000000029</v>
      </c>
      <c r="I1293" s="385">
        <v>42253</v>
      </c>
    </row>
    <row r="1294" spans="1:9" ht="15" x14ac:dyDescent="0.25">
      <c r="A1294" s="382">
        <v>20010055</v>
      </c>
      <c r="B1294" s="382" t="s">
        <v>17</v>
      </c>
      <c r="C1294" s="382" t="s">
        <v>12042</v>
      </c>
      <c r="D1294" s="382" t="s">
        <v>12422</v>
      </c>
      <c r="E1294" s="382" t="s">
        <v>460</v>
      </c>
      <c r="F1294" s="385">
        <v>19.47</v>
      </c>
      <c r="G1294" s="385">
        <v>813.41880000000003</v>
      </c>
      <c r="H1294" s="385">
        <v>294</v>
      </c>
      <c r="I1294" s="385">
        <v>519</v>
      </c>
    </row>
    <row r="1295" spans="1:9" ht="15" x14ac:dyDescent="0.25">
      <c r="A1295" s="382">
        <v>20010055</v>
      </c>
      <c r="B1295" s="382" t="s">
        <v>1</v>
      </c>
      <c r="C1295" s="382" t="s">
        <v>12521</v>
      </c>
      <c r="D1295" s="382" t="s">
        <v>12542</v>
      </c>
      <c r="E1295" s="382" t="s">
        <v>460</v>
      </c>
      <c r="F1295" s="385">
        <v>17.38</v>
      </c>
      <c r="G1295" s="385">
        <v>811.79899999999998</v>
      </c>
      <c r="H1295" s="385">
        <v>0</v>
      </c>
      <c r="I1295" s="385">
        <v>812</v>
      </c>
    </row>
    <row r="1296" spans="1:9" ht="15" x14ac:dyDescent="0.25">
      <c r="A1296" s="382">
        <v>20010055</v>
      </c>
      <c r="B1296" s="382" t="s">
        <v>18</v>
      </c>
      <c r="C1296" s="382" t="s">
        <v>12522</v>
      </c>
      <c r="D1296" s="382" t="s">
        <v>12543</v>
      </c>
      <c r="E1296" s="382" t="s">
        <v>456</v>
      </c>
      <c r="F1296" s="385">
        <v>9.42</v>
      </c>
      <c r="G1296" s="385">
        <v>701.50149999999996</v>
      </c>
      <c r="H1296" s="385">
        <v>0</v>
      </c>
      <c r="I1296" s="385">
        <v>702</v>
      </c>
    </row>
    <row r="1297" spans="1:9" ht="15" x14ac:dyDescent="0.25">
      <c r="A1297" s="382">
        <v>20010055</v>
      </c>
      <c r="B1297" s="382" t="s">
        <v>20</v>
      </c>
      <c r="C1297" s="382" t="s">
        <v>13001</v>
      </c>
      <c r="D1297" s="382" t="s">
        <v>13016</v>
      </c>
      <c r="E1297" s="382" t="s">
        <v>13030</v>
      </c>
      <c r="F1297" s="385">
        <v>38.859999999999992</v>
      </c>
      <c r="G1297" s="385">
        <v>1539.5925999999999</v>
      </c>
      <c r="H1297" s="385">
        <v>0</v>
      </c>
      <c r="I1297" s="385">
        <v>1540</v>
      </c>
    </row>
    <row r="1298" spans="1:9" ht="15" x14ac:dyDescent="0.25">
      <c r="A1298" s="382">
        <v>20010055</v>
      </c>
      <c r="B1298" s="382" t="s">
        <v>36</v>
      </c>
      <c r="C1298" s="382" t="s">
        <v>13003</v>
      </c>
      <c r="D1298" s="382" t="s">
        <v>13018</v>
      </c>
      <c r="E1298" s="382" t="s">
        <v>275</v>
      </c>
      <c r="F1298" s="385">
        <v>162.10000000000002</v>
      </c>
      <c r="G1298" s="385">
        <v>6162.8334000000004</v>
      </c>
      <c r="H1298" s="385">
        <v>0</v>
      </c>
      <c r="I1298" s="385">
        <v>6163</v>
      </c>
    </row>
    <row r="1299" spans="1:9" ht="15" x14ac:dyDescent="0.25">
      <c r="A1299" s="382">
        <v>20010055</v>
      </c>
      <c r="B1299" s="382" t="s">
        <v>21</v>
      </c>
      <c r="C1299" s="382" t="s">
        <v>13004</v>
      </c>
      <c r="D1299" s="382" t="s">
        <v>13019</v>
      </c>
      <c r="E1299" s="382" t="s">
        <v>275</v>
      </c>
      <c r="F1299" s="385">
        <v>73.38000000000001</v>
      </c>
      <c r="G1299" s="385">
        <v>3316.9050000000002</v>
      </c>
      <c r="H1299" s="385">
        <v>0</v>
      </c>
      <c r="I1299" s="385">
        <v>3317</v>
      </c>
    </row>
    <row r="1300" spans="1:9" ht="15" x14ac:dyDescent="0.25">
      <c r="A1300" s="382">
        <v>20010055</v>
      </c>
      <c r="B1300" s="382" t="s">
        <v>22</v>
      </c>
      <c r="C1300" s="382" t="s">
        <v>12920</v>
      </c>
      <c r="D1300" s="382" t="s">
        <v>12940</v>
      </c>
      <c r="E1300" s="382" t="s">
        <v>429</v>
      </c>
      <c r="F1300" s="385">
        <v>6.26</v>
      </c>
      <c r="G1300" s="385">
        <v>245.7706</v>
      </c>
      <c r="H1300" s="385">
        <v>0</v>
      </c>
      <c r="I1300" s="385">
        <v>246</v>
      </c>
    </row>
    <row r="1301" spans="1:9" ht="15" x14ac:dyDescent="0.25">
      <c r="A1301" s="382">
        <v>20010055</v>
      </c>
      <c r="B1301" s="382" t="s">
        <v>40</v>
      </c>
      <c r="C1301" s="382" t="s">
        <v>13718</v>
      </c>
      <c r="D1301" s="382" t="s">
        <v>13744</v>
      </c>
      <c r="E1301" s="382" t="s">
        <v>275</v>
      </c>
      <c r="F1301" s="385">
        <v>85.68</v>
      </c>
      <c r="G1301" s="385">
        <v>3720.9386000000004</v>
      </c>
      <c r="H1301" s="385">
        <v>0</v>
      </c>
      <c r="I1301" s="385">
        <v>3721</v>
      </c>
    </row>
    <row r="1302" spans="1:9" ht="15" x14ac:dyDescent="0.25">
      <c r="A1302" s="382">
        <v>20010055</v>
      </c>
      <c r="B1302" s="382" t="s">
        <v>24</v>
      </c>
      <c r="C1302" s="382" t="s">
        <v>12921</v>
      </c>
      <c r="D1302" s="382" t="s">
        <v>12941</v>
      </c>
      <c r="E1302" s="382" t="s">
        <v>429</v>
      </c>
      <c r="F1302" s="385">
        <v>7.57</v>
      </c>
      <c r="G1302" s="385">
        <v>405.58119999999997</v>
      </c>
      <c r="H1302" s="385">
        <v>0</v>
      </c>
      <c r="I1302" s="385">
        <v>406</v>
      </c>
    </row>
    <row r="1303" spans="1:9" ht="15" x14ac:dyDescent="0.25">
      <c r="A1303" s="382">
        <v>20010055</v>
      </c>
      <c r="B1303" s="382" t="s">
        <v>3</v>
      </c>
      <c r="C1303" s="382" t="s">
        <v>13522</v>
      </c>
      <c r="D1303" s="382" t="s">
        <v>13554</v>
      </c>
      <c r="E1303" s="382" t="s">
        <v>275</v>
      </c>
      <c r="F1303" s="385">
        <v>21.080000000000002</v>
      </c>
      <c r="G1303" s="385">
        <v>935.60590000000002</v>
      </c>
      <c r="H1303" s="385">
        <v>0</v>
      </c>
      <c r="I1303" s="385">
        <v>936</v>
      </c>
    </row>
    <row r="1304" spans="1:9" ht="15" x14ac:dyDescent="0.25">
      <c r="A1304" s="382">
        <v>20010055</v>
      </c>
      <c r="B1304" s="382" t="s">
        <v>28</v>
      </c>
      <c r="C1304" s="382" t="s">
        <v>14146</v>
      </c>
      <c r="D1304" s="382" t="s">
        <v>14161</v>
      </c>
      <c r="E1304" s="382" t="s">
        <v>460</v>
      </c>
      <c r="F1304" s="385">
        <v>46.26</v>
      </c>
      <c r="G1304" s="385">
        <v>1876.3265999999999</v>
      </c>
      <c r="H1304" s="385">
        <v>0</v>
      </c>
      <c r="I1304" s="385">
        <v>1876</v>
      </c>
    </row>
    <row r="1305" spans="1:9" ht="15" x14ac:dyDescent="0.25">
      <c r="A1305" s="382">
        <v>20010055</v>
      </c>
      <c r="B1305" s="382" t="s">
        <v>37</v>
      </c>
      <c r="C1305" s="382" t="s">
        <v>8400</v>
      </c>
      <c r="D1305" s="382" t="s">
        <v>14460</v>
      </c>
      <c r="E1305" s="382" t="s">
        <v>460</v>
      </c>
      <c r="F1305" s="385">
        <v>32.72</v>
      </c>
      <c r="G1305" s="385">
        <v>1217.7943999999998</v>
      </c>
      <c r="H1305" s="385">
        <v>0</v>
      </c>
      <c r="I1305" s="385">
        <v>1218</v>
      </c>
    </row>
    <row r="1306" spans="1:9" ht="15" x14ac:dyDescent="0.25">
      <c r="A1306" s="382">
        <v>20010055</v>
      </c>
      <c r="B1306" s="382" t="s">
        <v>38</v>
      </c>
      <c r="C1306" s="382" t="s">
        <v>14607</v>
      </c>
      <c r="D1306" s="382" t="s">
        <v>14631</v>
      </c>
      <c r="E1306" s="382" t="s">
        <v>272</v>
      </c>
      <c r="F1306" s="385">
        <v>3.8000000000000003</v>
      </c>
      <c r="G1306" s="385">
        <v>176.78570000000002</v>
      </c>
      <c r="H1306" s="385">
        <v>0</v>
      </c>
      <c r="I1306" s="385">
        <v>177</v>
      </c>
    </row>
    <row r="1307" spans="1:9" ht="15" x14ac:dyDescent="0.25">
      <c r="A1307" s="382">
        <v>20010055</v>
      </c>
      <c r="B1307" s="382" t="s">
        <v>29</v>
      </c>
      <c r="C1307" s="382" t="s">
        <v>14512</v>
      </c>
      <c r="D1307" s="382" t="s">
        <v>14531</v>
      </c>
      <c r="E1307" s="382" t="s">
        <v>460</v>
      </c>
      <c r="F1307" s="385">
        <v>8.52</v>
      </c>
      <c r="G1307" s="385">
        <v>446.15009999999995</v>
      </c>
      <c r="H1307" s="385">
        <v>0</v>
      </c>
      <c r="I1307" s="385">
        <v>446</v>
      </c>
    </row>
    <row r="1308" spans="1:9" ht="15" x14ac:dyDescent="0.25">
      <c r="A1308" s="382">
        <v>20010055</v>
      </c>
      <c r="B1308" s="382" t="s">
        <v>5</v>
      </c>
      <c r="C1308" s="382" t="s">
        <v>14513</v>
      </c>
      <c r="D1308" s="382" t="s">
        <v>14532</v>
      </c>
      <c r="E1308" s="382" t="s">
        <v>273</v>
      </c>
      <c r="F1308" s="385">
        <v>23.47</v>
      </c>
      <c r="G1308" s="385">
        <v>1213.8263999999999</v>
      </c>
      <c r="H1308" s="385">
        <v>0</v>
      </c>
      <c r="I1308" s="385">
        <v>1214</v>
      </c>
    </row>
    <row r="1309" spans="1:9" ht="15" x14ac:dyDescent="0.25">
      <c r="A1309" s="382">
        <v>20010055</v>
      </c>
      <c r="B1309" s="382" t="s">
        <v>39</v>
      </c>
      <c r="C1309" s="382" t="s">
        <v>14608</v>
      </c>
      <c r="D1309" s="382" t="s">
        <v>14632</v>
      </c>
      <c r="E1309" s="382" t="s">
        <v>460</v>
      </c>
      <c r="F1309" s="385">
        <v>12.27</v>
      </c>
      <c r="G1309" s="385">
        <v>557.03829999999994</v>
      </c>
      <c r="H1309" s="385">
        <v>0</v>
      </c>
      <c r="I1309" s="385">
        <v>557</v>
      </c>
    </row>
    <row r="1310" spans="1:9" ht="15" x14ac:dyDescent="0.25">
      <c r="A1310" s="382">
        <v>20010055</v>
      </c>
      <c r="B1310" s="382" t="s">
        <v>6</v>
      </c>
      <c r="C1310" s="382" t="s">
        <v>14971</v>
      </c>
      <c r="D1310" s="382" t="s">
        <v>14983</v>
      </c>
      <c r="E1310" s="382" t="s">
        <v>429</v>
      </c>
      <c r="F1310" s="385">
        <v>4.3600000000000003</v>
      </c>
      <c r="G1310" s="385">
        <v>212.97289999999998</v>
      </c>
      <c r="H1310" s="385">
        <v>0</v>
      </c>
      <c r="I1310" s="385">
        <v>213</v>
      </c>
    </row>
    <row r="1311" spans="1:9" ht="15" x14ac:dyDescent="0.25">
      <c r="A1311" s="382">
        <v>20010055</v>
      </c>
      <c r="B1311" s="382" t="s">
        <v>30</v>
      </c>
      <c r="C1311" s="382">
        <v>0</v>
      </c>
      <c r="D1311" s="382">
        <v>0</v>
      </c>
      <c r="E1311" s="382">
        <v>0</v>
      </c>
      <c r="F1311" s="385">
        <v>3.54</v>
      </c>
      <c r="G1311" s="385">
        <v>137.79300000000001</v>
      </c>
      <c r="H1311" s="385">
        <v>0</v>
      </c>
      <c r="I1311" s="385">
        <v>138</v>
      </c>
    </row>
    <row r="1312" spans="1:9" ht="15" x14ac:dyDescent="0.25">
      <c r="A1312" s="382">
        <v>20010055</v>
      </c>
      <c r="B1312" s="382" t="s">
        <v>31</v>
      </c>
      <c r="C1312" s="382">
        <v>0</v>
      </c>
      <c r="D1312" s="382">
        <v>0</v>
      </c>
      <c r="E1312" s="382">
        <v>0</v>
      </c>
      <c r="F1312" s="385">
        <v>11.930000000000001</v>
      </c>
      <c r="G1312" s="385">
        <v>518.29320000000007</v>
      </c>
      <c r="H1312" s="385">
        <v>0</v>
      </c>
      <c r="I1312" s="385">
        <v>518</v>
      </c>
    </row>
    <row r="1313" spans="1:9" ht="15" x14ac:dyDescent="0.25">
      <c r="A1313" s="382" t="s">
        <v>16500</v>
      </c>
      <c r="B1313" s="382"/>
      <c r="C1313" s="382"/>
      <c r="D1313" s="382"/>
      <c r="E1313" s="382"/>
      <c r="F1313" s="385">
        <v>588.06999999999982</v>
      </c>
      <c r="G1313" s="385">
        <v>25010.927200000002</v>
      </c>
      <c r="H1313" s="385">
        <v>294</v>
      </c>
      <c r="I1313" s="385">
        <v>24719</v>
      </c>
    </row>
    <row r="1314" spans="1:9" ht="15" x14ac:dyDescent="0.25">
      <c r="A1314" s="382">
        <v>20020023</v>
      </c>
      <c r="B1314" s="382" t="s">
        <v>18</v>
      </c>
      <c r="C1314" s="382" t="s">
        <v>10541</v>
      </c>
      <c r="D1314" s="382" t="s">
        <v>12430</v>
      </c>
      <c r="E1314" s="382" t="s">
        <v>1380</v>
      </c>
      <c r="F1314" s="385">
        <v>43.72</v>
      </c>
      <c r="G1314" s="385">
        <v>1676.6122</v>
      </c>
      <c r="H1314" s="385">
        <v>0</v>
      </c>
      <c r="I1314" s="385">
        <v>1677</v>
      </c>
    </row>
    <row r="1315" spans="1:9" ht="15" x14ac:dyDescent="0.25">
      <c r="A1315" s="382">
        <v>20020023</v>
      </c>
      <c r="B1315" s="382" t="s">
        <v>36</v>
      </c>
      <c r="C1315" s="382" t="s">
        <v>12632</v>
      </c>
      <c r="D1315" s="382" t="s">
        <v>12651</v>
      </c>
      <c r="E1315" s="382" t="s">
        <v>1284</v>
      </c>
      <c r="F1315" s="385">
        <v>14.499999999999998</v>
      </c>
      <c r="G1315" s="385">
        <v>540.10839999999996</v>
      </c>
      <c r="H1315" s="385">
        <v>0</v>
      </c>
      <c r="I1315" s="385">
        <v>540</v>
      </c>
    </row>
    <row r="1316" spans="1:9" ht="15" x14ac:dyDescent="0.25">
      <c r="A1316" s="382">
        <v>20020023</v>
      </c>
      <c r="B1316" s="382" t="s">
        <v>21</v>
      </c>
      <c r="C1316" s="382" t="s">
        <v>12399</v>
      </c>
      <c r="D1316" s="382" t="s">
        <v>12431</v>
      </c>
      <c r="E1316" s="382" t="s">
        <v>11030</v>
      </c>
      <c r="F1316" s="385">
        <v>41.08</v>
      </c>
      <c r="G1316" s="385">
        <v>1558.1790000000001</v>
      </c>
      <c r="H1316" s="385">
        <v>0</v>
      </c>
      <c r="I1316" s="385">
        <v>1558</v>
      </c>
    </row>
    <row r="1317" spans="1:9" ht="15" x14ac:dyDescent="0.25">
      <c r="A1317" s="382">
        <v>20020023</v>
      </c>
      <c r="B1317" s="382" t="s">
        <v>25</v>
      </c>
      <c r="C1317" s="382" t="s">
        <v>13527</v>
      </c>
      <c r="D1317" s="382" t="s">
        <v>13560</v>
      </c>
      <c r="E1317" s="382" t="s">
        <v>5245</v>
      </c>
      <c r="F1317" s="385">
        <v>53.160000000000004</v>
      </c>
      <c r="G1317" s="385">
        <v>1986.4874000000002</v>
      </c>
      <c r="H1317" s="385">
        <v>0</v>
      </c>
      <c r="I1317" s="385">
        <v>1986</v>
      </c>
    </row>
    <row r="1318" spans="1:9" ht="15" x14ac:dyDescent="0.25">
      <c r="A1318" s="382">
        <v>20020023</v>
      </c>
      <c r="B1318" s="382" t="s">
        <v>26</v>
      </c>
      <c r="C1318" s="382" t="s">
        <v>12528</v>
      </c>
      <c r="D1318" s="382" t="s">
        <v>12557</v>
      </c>
      <c r="E1318" s="382" t="s">
        <v>281</v>
      </c>
      <c r="F1318" s="385">
        <v>1.3199999999999998</v>
      </c>
      <c r="G1318" s="385">
        <v>52.751599999999996</v>
      </c>
      <c r="H1318" s="385">
        <v>0</v>
      </c>
      <c r="I1318" s="385">
        <v>53</v>
      </c>
    </row>
    <row r="1319" spans="1:9" ht="15" x14ac:dyDescent="0.25">
      <c r="A1319" s="382">
        <v>20020023</v>
      </c>
      <c r="B1319" s="382" t="s">
        <v>37</v>
      </c>
      <c r="C1319" s="382" t="s">
        <v>12404</v>
      </c>
      <c r="D1319" s="382" t="s">
        <v>12437</v>
      </c>
      <c r="E1319" s="382" t="s">
        <v>5502</v>
      </c>
      <c r="F1319" s="385">
        <v>52.379999999999995</v>
      </c>
      <c r="G1319" s="385">
        <v>1975.348</v>
      </c>
      <c r="H1319" s="385">
        <v>0</v>
      </c>
      <c r="I1319" s="385">
        <v>1975</v>
      </c>
    </row>
    <row r="1320" spans="1:9" ht="15" x14ac:dyDescent="0.25">
      <c r="A1320" s="382">
        <v>20020023</v>
      </c>
      <c r="B1320" s="382" t="s">
        <v>29</v>
      </c>
      <c r="C1320" s="382" t="s">
        <v>12405</v>
      </c>
      <c r="D1320" s="382" t="s">
        <v>12438</v>
      </c>
      <c r="E1320" s="382" t="s">
        <v>1284</v>
      </c>
      <c r="F1320" s="385">
        <v>150.73999999999998</v>
      </c>
      <c r="G1320" s="385">
        <v>5800.7262000000001</v>
      </c>
      <c r="H1320" s="385">
        <v>0</v>
      </c>
      <c r="I1320" s="385">
        <v>5801</v>
      </c>
    </row>
    <row r="1321" spans="1:9" ht="15" x14ac:dyDescent="0.25">
      <c r="A1321" s="382">
        <v>20020023</v>
      </c>
      <c r="B1321" s="382" t="s">
        <v>39</v>
      </c>
      <c r="C1321" s="382" t="s">
        <v>13301</v>
      </c>
      <c r="D1321" s="382" t="s">
        <v>13323</v>
      </c>
      <c r="E1321" s="382" t="s">
        <v>275</v>
      </c>
      <c r="F1321" s="385">
        <v>17.100000000000001</v>
      </c>
      <c r="G1321" s="385">
        <v>672.87620000000004</v>
      </c>
      <c r="H1321" s="385">
        <v>0</v>
      </c>
      <c r="I1321" s="385">
        <v>673</v>
      </c>
    </row>
    <row r="1322" spans="1:9" ht="15" x14ac:dyDescent="0.25">
      <c r="A1322" s="382">
        <v>20020023</v>
      </c>
      <c r="B1322" s="382" t="s">
        <v>6</v>
      </c>
      <c r="C1322" s="382" t="s">
        <v>618</v>
      </c>
      <c r="D1322" s="382" t="s">
        <v>12719</v>
      </c>
      <c r="E1322" s="382" t="s">
        <v>1284</v>
      </c>
      <c r="F1322" s="385">
        <v>55.2</v>
      </c>
      <c r="G1322" s="385">
        <v>2105.8427999999999</v>
      </c>
      <c r="H1322" s="385">
        <v>0</v>
      </c>
      <c r="I1322" s="385">
        <v>2106</v>
      </c>
    </row>
    <row r="1323" spans="1:9" ht="15" x14ac:dyDescent="0.25">
      <c r="A1323" s="382">
        <v>20020023</v>
      </c>
      <c r="B1323" s="382" t="s">
        <v>31</v>
      </c>
      <c r="C1323" s="382" t="s">
        <v>13076</v>
      </c>
      <c r="D1323" s="382" t="s">
        <v>13099</v>
      </c>
      <c r="E1323" s="382" t="s">
        <v>7961</v>
      </c>
      <c r="F1323" s="385">
        <v>8.8800000000000008</v>
      </c>
      <c r="G1323" s="385">
        <v>346.08880000000005</v>
      </c>
      <c r="H1323" s="385">
        <v>0</v>
      </c>
      <c r="I1323" s="385">
        <v>346</v>
      </c>
    </row>
    <row r="1324" spans="1:9" ht="15" x14ac:dyDescent="0.25">
      <c r="A1324" s="382">
        <v>20020023</v>
      </c>
      <c r="B1324" s="382" t="s">
        <v>9</v>
      </c>
      <c r="C1324" s="382" t="s">
        <v>7428</v>
      </c>
      <c r="D1324" s="382" t="s">
        <v>12653</v>
      </c>
      <c r="E1324" s="382" t="s">
        <v>1380</v>
      </c>
      <c r="F1324" s="385">
        <v>96.2</v>
      </c>
      <c r="G1324" s="385">
        <v>3679.9507999999996</v>
      </c>
      <c r="H1324" s="385">
        <v>0</v>
      </c>
      <c r="I1324" s="385">
        <v>3680</v>
      </c>
    </row>
    <row r="1325" spans="1:9" ht="15" x14ac:dyDescent="0.25">
      <c r="A1325" s="382">
        <v>20020023</v>
      </c>
      <c r="B1325" s="382" t="s">
        <v>10</v>
      </c>
      <c r="C1325" s="382" t="s">
        <v>11878</v>
      </c>
      <c r="D1325" s="382" t="s">
        <v>12560</v>
      </c>
      <c r="E1325" s="382" t="s">
        <v>1380</v>
      </c>
      <c r="F1325" s="385">
        <v>51.300000000000004</v>
      </c>
      <c r="G1325" s="385">
        <v>1911.3853999999997</v>
      </c>
      <c r="H1325" s="385">
        <v>0</v>
      </c>
      <c r="I1325" s="385">
        <v>1911</v>
      </c>
    </row>
    <row r="1326" spans="1:9" ht="15" x14ac:dyDescent="0.25">
      <c r="A1326" s="382">
        <v>20020023</v>
      </c>
      <c r="B1326" s="382" t="s">
        <v>34</v>
      </c>
      <c r="C1326" s="382" t="s">
        <v>11332</v>
      </c>
      <c r="D1326" s="382" t="s">
        <v>13100</v>
      </c>
      <c r="E1326" s="382" t="s">
        <v>1380</v>
      </c>
      <c r="F1326" s="385">
        <v>28.200000000000006</v>
      </c>
      <c r="G1326" s="385">
        <v>1126.6798000000001</v>
      </c>
      <c r="H1326" s="385">
        <v>0</v>
      </c>
      <c r="I1326" s="385">
        <v>1127</v>
      </c>
    </row>
    <row r="1327" spans="1:9" ht="15" x14ac:dyDescent="0.25">
      <c r="A1327" s="382">
        <v>20020023</v>
      </c>
      <c r="B1327" s="382" t="s">
        <v>12</v>
      </c>
      <c r="C1327" s="382" t="s">
        <v>12530</v>
      </c>
      <c r="D1327" s="382" t="s">
        <v>12561</v>
      </c>
      <c r="E1327" s="382" t="s">
        <v>5245</v>
      </c>
      <c r="F1327" s="385">
        <v>22.080000000000002</v>
      </c>
      <c r="G1327" s="385">
        <v>910.49019999999996</v>
      </c>
      <c r="H1327" s="385">
        <v>0</v>
      </c>
      <c r="I1327" s="385">
        <v>910</v>
      </c>
    </row>
    <row r="1328" spans="1:9" ht="15" x14ac:dyDescent="0.25">
      <c r="A1328" s="382">
        <v>20020023</v>
      </c>
      <c r="B1328" s="382" t="s">
        <v>15</v>
      </c>
      <c r="C1328" s="382" t="s">
        <v>15967</v>
      </c>
      <c r="D1328" s="382" t="s">
        <v>15979</v>
      </c>
      <c r="E1328" s="382" t="s">
        <v>1284</v>
      </c>
      <c r="F1328" s="385">
        <v>10.8</v>
      </c>
      <c r="G1328" s="385">
        <v>423.11220000000003</v>
      </c>
      <c r="H1328" s="385">
        <v>0</v>
      </c>
      <c r="I1328" s="385">
        <v>423</v>
      </c>
    </row>
    <row r="1329" spans="1:9" ht="15" x14ac:dyDescent="0.25">
      <c r="A1329" s="382">
        <v>20020023</v>
      </c>
      <c r="B1329" s="382" t="s">
        <v>16</v>
      </c>
      <c r="C1329" s="382" t="s">
        <v>7602</v>
      </c>
      <c r="D1329" s="382" t="s">
        <v>15348</v>
      </c>
      <c r="E1329" s="382" t="s">
        <v>1284</v>
      </c>
      <c r="F1329" s="385">
        <v>50.419999999999995</v>
      </c>
      <c r="G1329" s="385">
        <v>1905.2559999999999</v>
      </c>
      <c r="H1329" s="385">
        <v>0</v>
      </c>
      <c r="I1329" s="385">
        <v>1905</v>
      </c>
    </row>
    <row r="1330" spans="1:9" ht="15" x14ac:dyDescent="0.25">
      <c r="A1330" s="382">
        <v>20020023</v>
      </c>
      <c r="B1330" s="382" t="s">
        <v>423</v>
      </c>
      <c r="C1330" s="382" t="s">
        <v>15500</v>
      </c>
      <c r="D1330" s="382" t="s">
        <v>15550</v>
      </c>
      <c r="E1330" s="382" t="s">
        <v>1284</v>
      </c>
      <c r="F1330" s="385">
        <v>12</v>
      </c>
      <c r="G1330" s="385">
        <v>473.90719999999993</v>
      </c>
      <c r="H1330" s="385">
        <v>0</v>
      </c>
      <c r="I1330" s="385">
        <v>474</v>
      </c>
    </row>
    <row r="1331" spans="1:9" ht="15" x14ac:dyDescent="0.25">
      <c r="A1331" s="382">
        <v>20020023</v>
      </c>
      <c r="B1331" s="382" t="s">
        <v>424</v>
      </c>
      <c r="C1331" s="382" t="s">
        <v>13951</v>
      </c>
      <c r="D1331" s="382" t="s">
        <v>15785</v>
      </c>
      <c r="E1331" s="382" t="s">
        <v>14103</v>
      </c>
      <c r="F1331" s="385">
        <v>50.900000000000006</v>
      </c>
      <c r="G1331" s="385">
        <v>1920.6232</v>
      </c>
      <c r="H1331" s="385">
        <v>0</v>
      </c>
      <c r="I1331" s="385">
        <v>1921</v>
      </c>
    </row>
    <row r="1332" spans="1:9" ht="15" x14ac:dyDescent="0.25">
      <c r="A1332" s="382" t="s">
        <v>16501</v>
      </c>
      <c r="B1332" s="382"/>
      <c r="C1332" s="382"/>
      <c r="D1332" s="382"/>
      <c r="E1332" s="382"/>
      <c r="F1332" s="385">
        <v>759.9799999999999</v>
      </c>
      <c r="G1332" s="385">
        <v>29066.425400000007</v>
      </c>
      <c r="H1332" s="385">
        <v>0</v>
      </c>
      <c r="I1332" s="385">
        <v>29066</v>
      </c>
    </row>
    <row r="1333" spans="1:9" ht="15" x14ac:dyDescent="0.25">
      <c r="A1333" s="382">
        <v>20080041</v>
      </c>
      <c r="B1333" s="382" t="s">
        <v>17</v>
      </c>
      <c r="C1333" s="382" t="s">
        <v>7914</v>
      </c>
      <c r="D1333" s="382" t="s">
        <v>12448</v>
      </c>
      <c r="E1333" s="382" t="s">
        <v>7962</v>
      </c>
      <c r="F1333" s="385">
        <v>369.39000000000004</v>
      </c>
      <c r="G1333" s="385">
        <v>15353.6626</v>
      </c>
      <c r="H1333" s="385">
        <v>8600.5500000000029</v>
      </c>
      <c r="I1333" s="385">
        <v>6753</v>
      </c>
    </row>
    <row r="1334" spans="1:9" ht="15" x14ac:dyDescent="0.25">
      <c r="A1334" s="382">
        <v>20080041</v>
      </c>
      <c r="B1334" s="382" t="s">
        <v>1</v>
      </c>
      <c r="C1334" s="382" t="s">
        <v>13168</v>
      </c>
      <c r="D1334" s="382" t="s">
        <v>13208</v>
      </c>
      <c r="E1334" s="382" t="s">
        <v>275</v>
      </c>
      <c r="F1334" s="385">
        <v>19.64</v>
      </c>
      <c r="G1334" s="385">
        <v>849.80079999999998</v>
      </c>
      <c r="H1334" s="385">
        <v>0</v>
      </c>
      <c r="I1334" s="385">
        <v>850</v>
      </c>
    </row>
    <row r="1335" spans="1:9" ht="15" x14ac:dyDescent="0.25">
      <c r="A1335" s="382">
        <v>20080041</v>
      </c>
      <c r="B1335" s="382" t="s">
        <v>20</v>
      </c>
      <c r="C1335" s="382" t="s">
        <v>13170</v>
      </c>
      <c r="D1335" s="382" t="s">
        <v>13210</v>
      </c>
      <c r="E1335" s="382" t="s">
        <v>7962</v>
      </c>
      <c r="F1335" s="385">
        <v>33.06</v>
      </c>
      <c r="G1335" s="385">
        <v>1329.9783</v>
      </c>
      <c r="H1335" s="385">
        <v>0</v>
      </c>
      <c r="I1335" s="385">
        <v>1330</v>
      </c>
    </row>
    <row r="1336" spans="1:9" ht="15" x14ac:dyDescent="0.25">
      <c r="A1336" s="382">
        <v>20080041</v>
      </c>
      <c r="B1336" s="382" t="s">
        <v>36</v>
      </c>
      <c r="C1336" s="382" t="s">
        <v>16003</v>
      </c>
      <c r="D1336" s="382" t="s">
        <v>16106</v>
      </c>
      <c r="E1336" s="382" t="s">
        <v>7417</v>
      </c>
      <c r="F1336" s="385">
        <v>14.510000000000002</v>
      </c>
      <c r="G1336" s="385">
        <v>652.20689999999991</v>
      </c>
      <c r="H1336" s="385">
        <v>0</v>
      </c>
      <c r="I1336" s="385">
        <v>652</v>
      </c>
    </row>
    <row r="1337" spans="1:9" ht="15" x14ac:dyDescent="0.25">
      <c r="A1337" s="382">
        <v>20080041</v>
      </c>
      <c r="B1337" s="382" t="s">
        <v>22</v>
      </c>
      <c r="C1337" s="382" t="s">
        <v>7541</v>
      </c>
      <c r="D1337" s="382" t="s">
        <v>16262</v>
      </c>
      <c r="E1337" s="382" t="s">
        <v>7962</v>
      </c>
      <c r="F1337" s="385">
        <v>37.880000000000003</v>
      </c>
      <c r="G1337" s="385">
        <v>1600.5179999999998</v>
      </c>
      <c r="H1337" s="385">
        <v>0</v>
      </c>
      <c r="I1337" s="385">
        <v>1601</v>
      </c>
    </row>
    <row r="1338" spans="1:9" ht="15" x14ac:dyDescent="0.25">
      <c r="A1338" s="382">
        <v>20080041</v>
      </c>
      <c r="B1338" s="382" t="s">
        <v>40</v>
      </c>
      <c r="C1338" s="382" t="s">
        <v>13171</v>
      </c>
      <c r="D1338" s="382" t="s">
        <v>13211</v>
      </c>
      <c r="E1338" s="382" t="s">
        <v>5245</v>
      </c>
      <c r="F1338" s="385">
        <v>8.75</v>
      </c>
      <c r="G1338" s="385">
        <v>354.48590000000002</v>
      </c>
      <c r="H1338" s="385">
        <v>0</v>
      </c>
      <c r="I1338" s="385">
        <v>354</v>
      </c>
    </row>
    <row r="1339" spans="1:9" ht="15" x14ac:dyDescent="0.25">
      <c r="A1339" s="382">
        <v>20080041</v>
      </c>
      <c r="B1339" s="382" t="s">
        <v>23</v>
      </c>
      <c r="C1339" s="382" t="s">
        <v>16226</v>
      </c>
      <c r="D1339" s="382" t="s">
        <v>16263</v>
      </c>
      <c r="E1339" s="382" t="s">
        <v>7962</v>
      </c>
      <c r="F1339" s="385">
        <v>35.529999999999994</v>
      </c>
      <c r="G1339" s="385">
        <v>1410.0389</v>
      </c>
      <c r="H1339" s="385">
        <v>0</v>
      </c>
      <c r="I1339" s="385">
        <v>1410</v>
      </c>
    </row>
    <row r="1340" spans="1:9" ht="15" x14ac:dyDescent="0.25">
      <c r="A1340" s="382">
        <v>20080041</v>
      </c>
      <c r="B1340" s="382" t="s">
        <v>24</v>
      </c>
      <c r="C1340" s="382" t="s">
        <v>16227</v>
      </c>
      <c r="D1340" s="382" t="s">
        <v>16264</v>
      </c>
      <c r="E1340" s="382" t="s">
        <v>275</v>
      </c>
      <c r="F1340" s="385">
        <v>15.48</v>
      </c>
      <c r="G1340" s="385">
        <v>611.76959999999997</v>
      </c>
      <c r="H1340" s="385">
        <v>0</v>
      </c>
      <c r="I1340" s="385">
        <v>612</v>
      </c>
    </row>
    <row r="1341" spans="1:9" ht="15" x14ac:dyDescent="0.25">
      <c r="A1341" s="382">
        <v>20080041</v>
      </c>
      <c r="B1341" s="382" t="s">
        <v>25</v>
      </c>
      <c r="C1341" s="382" t="s">
        <v>16228</v>
      </c>
      <c r="D1341" s="382" t="s">
        <v>16265</v>
      </c>
      <c r="E1341" s="382" t="s">
        <v>275</v>
      </c>
      <c r="F1341" s="385">
        <v>24.900000000000002</v>
      </c>
      <c r="G1341" s="385">
        <v>982.95570000000009</v>
      </c>
      <c r="H1341" s="385">
        <v>0</v>
      </c>
      <c r="I1341" s="385">
        <v>983</v>
      </c>
    </row>
    <row r="1342" spans="1:9" ht="15" x14ac:dyDescent="0.25">
      <c r="A1342" s="382">
        <v>20080041</v>
      </c>
      <c r="B1342" s="382" t="s">
        <v>26</v>
      </c>
      <c r="C1342" s="382" t="s">
        <v>16229</v>
      </c>
      <c r="D1342" s="382" t="s">
        <v>16266</v>
      </c>
      <c r="E1342" s="382" t="s">
        <v>7962</v>
      </c>
      <c r="F1342" s="385">
        <v>43.92</v>
      </c>
      <c r="G1342" s="385">
        <v>1543.9837999999997</v>
      </c>
      <c r="H1342" s="385">
        <v>0</v>
      </c>
      <c r="I1342" s="385">
        <v>1544</v>
      </c>
    </row>
    <row r="1343" spans="1:9" ht="15" x14ac:dyDescent="0.25">
      <c r="A1343" s="382">
        <v>20080041</v>
      </c>
      <c r="B1343" s="382" t="s">
        <v>27</v>
      </c>
      <c r="C1343" s="382" t="s">
        <v>9500</v>
      </c>
      <c r="D1343" s="382" t="s">
        <v>16267</v>
      </c>
      <c r="E1343" s="382" t="s">
        <v>7962</v>
      </c>
      <c r="F1343" s="385">
        <v>16.649999999999999</v>
      </c>
      <c r="G1343" s="385">
        <v>623.90319999999997</v>
      </c>
      <c r="H1343" s="385">
        <v>0</v>
      </c>
      <c r="I1343" s="385">
        <v>624</v>
      </c>
    </row>
    <row r="1344" spans="1:9" ht="15" x14ac:dyDescent="0.25">
      <c r="A1344" s="382" t="s">
        <v>16502</v>
      </c>
      <c r="B1344" s="382"/>
      <c r="C1344" s="382"/>
      <c r="D1344" s="382"/>
      <c r="E1344" s="382"/>
      <c r="F1344" s="385">
        <v>619.70999999999992</v>
      </c>
      <c r="G1344" s="385">
        <v>25313.303699999997</v>
      </c>
      <c r="H1344" s="385">
        <v>8600.5500000000029</v>
      </c>
      <c r="I1344" s="385">
        <v>16713</v>
      </c>
    </row>
    <row r="1345" spans="1:9" ht="15" x14ac:dyDescent="0.25">
      <c r="A1345" s="382">
        <v>20060017</v>
      </c>
      <c r="B1345" s="382" t="s">
        <v>17</v>
      </c>
      <c r="C1345" s="382" t="s">
        <v>12680</v>
      </c>
      <c r="D1345" s="382" t="s">
        <v>12785</v>
      </c>
      <c r="E1345" s="382" t="s">
        <v>6927</v>
      </c>
      <c r="F1345" s="385">
        <v>7.41</v>
      </c>
      <c r="G1345" s="385">
        <v>285.64420000000007</v>
      </c>
      <c r="H1345" s="385">
        <v>126.86000000000786</v>
      </c>
      <c r="I1345" s="385">
        <v>159</v>
      </c>
    </row>
    <row r="1346" spans="1:9" ht="15" x14ac:dyDescent="0.25">
      <c r="A1346" s="382">
        <v>20060017</v>
      </c>
      <c r="B1346" s="382" t="s">
        <v>1</v>
      </c>
      <c r="C1346" s="382" t="s">
        <v>5212</v>
      </c>
      <c r="D1346" s="382" t="s">
        <v>5259</v>
      </c>
      <c r="E1346" s="382" t="s">
        <v>1676</v>
      </c>
      <c r="F1346" s="385">
        <v>107.82000000000001</v>
      </c>
      <c r="G1346" s="385">
        <v>4042.7213000000002</v>
      </c>
      <c r="H1346" s="385">
        <v>0</v>
      </c>
      <c r="I1346" s="385">
        <v>4043</v>
      </c>
    </row>
    <row r="1347" spans="1:9" ht="15" x14ac:dyDescent="0.25">
      <c r="A1347" s="382">
        <v>20060017</v>
      </c>
      <c r="B1347" s="382" t="s">
        <v>18</v>
      </c>
      <c r="C1347" s="382" t="s">
        <v>9246</v>
      </c>
      <c r="D1347" s="382" t="s">
        <v>12658</v>
      </c>
      <c r="E1347" s="382" t="s">
        <v>1676</v>
      </c>
      <c r="F1347" s="385">
        <v>60.650000000000006</v>
      </c>
      <c r="G1347" s="385">
        <v>2291.1050999999998</v>
      </c>
      <c r="H1347" s="385">
        <v>0</v>
      </c>
      <c r="I1347" s="385">
        <v>2291</v>
      </c>
    </row>
    <row r="1348" spans="1:9" ht="15" x14ac:dyDescent="0.25">
      <c r="A1348" s="382">
        <v>20060017</v>
      </c>
      <c r="B1348" s="382" t="s">
        <v>19</v>
      </c>
      <c r="C1348" s="382" t="s">
        <v>12637</v>
      </c>
      <c r="D1348" s="382" t="s">
        <v>12659</v>
      </c>
      <c r="E1348" s="382" t="s">
        <v>5250</v>
      </c>
      <c r="F1348" s="385">
        <v>41.9</v>
      </c>
      <c r="G1348" s="385">
        <v>2088.0567000000001</v>
      </c>
      <c r="H1348" s="385">
        <v>0</v>
      </c>
      <c r="I1348" s="385">
        <v>2088</v>
      </c>
    </row>
    <row r="1349" spans="1:9" ht="15" x14ac:dyDescent="0.25">
      <c r="A1349" s="382">
        <v>20060017</v>
      </c>
      <c r="B1349" s="382" t="s">
        <v>20</v>
      </c>
      <c r="C1349" s="382" t="s">
        <v>13606</v>
      </c>
      <c r="D1349" s="382" t="s">
        <v>7673</v>
      </c>
      <c r="E1349" s="382" t="s">
        <v>1676</v>
      </c>
      <c r="F1349" s="385">
        <v>129.43</v>
      </c>
      <c r="G1349" s="385">
        <v>5408.9064999999991</v>
      </c>
      <c r="H1349" s="385">
        <v>0</v>
      </c>
      <c r="I1349" s="385">
        <v>5409</v>
      </c>
    </row>
    <row r="1350" spans="1:9" ht="15" x14ac:dyDescent="0.25">
      <c r="A1350" s="382">
        <v>20060017</v>
      </c>
      <c r="B1350" s="382" t="s">
        <v>21</v>
      </c>
      <c r="C1350" s="382" t="s">
        <v>1035</v>
      </c>
      <c r="D1350" s="382" t="s">
        <v>12661</v>
      </c>
      <c r="E1350" s="382" t="s">
        <v>4452</v>
      </c>
      <c r="F1350" s="385">
        <v>67.790000000000006</v>
      </c>
      <c r="G1350" s="385">
        <v>3399.8423999999995</v>
      </c>
      <c r="H1350" s="385">
        <v>0</v>
      </c>
      <c r="I1350" s="385">
        <v>3400</v>
      </c>
    </row>
    <row r="1351" spans="1:9" ht="15" x14ac:dyDescent="0.25">
      <c r="A1351" s="382">
        <v>20060017</v>
      </c>
      <c r="B1351" s="382" t="s">
        <v>40</v>
      </c>
      <c r="C1351" s="382" t="s">
        <v>12738</v>
      </c>
      <c r="D1351" s="382" t="s">
        <v>12787</v>
      </c>
      <c r="E1351" s="382" t="s">
        <v>4452</v>
      </c>
      <c r="F1351" s="385">
        <v>23.8</v>
      </c>
      <c r="G1351" s="385">
        <v>1467.1048000000001</v>
      </c>
      <c r="H1351" s="385">
        <v>0</v>
      </c>
      <c r="I1351" s="385">
        <v>1467</v>
      </c>
    </row>
    <row r="1352" spans="1:9" ht="15" x14ac:dyDescent="0.25">
      <c r="A1352" s="382">
        <v>20060017</v>
      </c>
      <c r="B1352" s="382" t="s">
        <v>23</v>
      </c>
      <c r="C1352" s="382" t="s">
        <v>13722</v>
      </c>
      <c r="D1352" s="382" t="s">
        <v>13749</v>
      </c>
      <c r="E1352" s="382" t="s">
        <v>1676</v>
      </c>
      <c r="F1352" s="385">
        <v>10.389999999999999</v>
      </c>
      <c r="G1352" s="385">
        <v>686.46800000000007</v>
      </c>
      <c r="H1352" s="385">
        <v>0</v>
      </c>
      <c r="I1352" s="385">
        <v>686</v>
      </c>
    </row>
    <row r="1353" spans="1:9" ht="15" x14ac:dyDescent="0.25">
      <c r="A1353" s="382">
        <v>20060017</v>
      </c>
      <c r="B1353" s="382" t="s">
        <v>24</v>
      </c>
      <c r="C1353" s="382" t="s">
        <v>12927</v>
      </c>
      <c r="D1353" s="382" t="s">
        <v>12949</v>
      </c>
      <c r="E1353" s="382" t="s">
        <v>1676</v>
      </c>
      <c r="F1353" s="385">
        <v>9.19</v>
      </c>
      <c r="G1353" s="385">
        <v>394.71170000000001</v>
      </c>
      <c r="H1353" s="385">
        <v>0</v>
      </c>
      <c r="I1353" s="385">
        <v>395</v>
      </c>
    </row>
    <row r="1354" spans="1:9" ht="15" x14ac:dyDescent="0.25">
      <c r="A1354" s="382">
        <v>20060017</v>
      </c>
      <c r="B1354" s="382" t="s">
        <v>3</v>
      </c>
      <c r="C1354" s="382" t="s">
        <v>559</v>
      </c>
      <c r="D1354" s="382" t="s">
        <v>7675</v>
      </c>
      <c r="E1354" s="382" t="s">
        <v>275</v>
      </c>
      <c r="F1354" s="385">
        <v>29.71</v>
      </c>
      <c r="G1354" s="385">
        <v>1323.5843</v>
      </c>
      <c r="H1354" s="385">
        <v>0</v>
      </c>
      <c r="I1354" s="385">
        <v>1324</v>
      </c>
    </row>
    <row r="1355" spans="1:9" ht="15" x14ac:dyDescent="0.25">
      <c r="A1355" s="382">
        <v>20060017</v>
      </c>
      <c r="B1355" s="382" t="s">
        <v>4</v>
      </c>
      <c r="C1355" s="382" t="s">
        <v>5723</v>
      </c>
      <c r="D1355" s="382" t="s">
        <v>8849</v>
      </c>
      <c r="E1355" s="382" t="s">
        <v>5252</v>
      </c>
      <c r="F1355" s="385">
        <v>69.66</v>
      </c>
      <c r="G1355" s="385">
        <v>2529.9866000000002</v>
      </c>
      <c r="H1355" s="385">
        <v>0</v>
      </c>
      <c r="I1355" s="385">
        <v>2530</v>
      </c>
    </row>
    <row r="1356" spans="1:9" ht="15" x14ac:dyDescent="0.25">
      <c r="A1356" s="382">
        <v>20060017</v>
      </c>
      <c r="B1356" s="382" t="s">
        <v>28</v>
      </c>
      <c r="C1356" s="382" t="s">
        <v>7127</v>
      </c>
      <c r="D1356" s="382" t="s">
        <v>13325</v>
      </c>
      <c r="E1356" s="382" t="s">
        <v>1676</v>
      </c>
      <c r="F1356" s="385">
        <v>14.829999999999998</v>
      </c>
      <c r="G1356" s="385">
        <v>649.25170000000003</v>
      </c>
      <c r="H1356" s="385">
        <v>0</v>
      </c>
      <c r="I1356" s="385">
        <v>649</v>
      </c>
    </row>
    <row r="1357" spans="1:9" ht="15" x14ac:dyDescent="0.25">
      <c r="A1357" s="382">
        <v>20060017</v>
      </c>
      <c r="B1357" s="382" t="s">
        <v>37</v>
      </c>
      <c r="C1357" s="382" t="s">
        <v>810</v>
      </c>
      <c r="D1357" s="382" t="s">
        <v>14169</v>
      </c>
      <c r="E1357" s="382" t="s">
        <v>1676</v>
      </c>
      <c r="F1357" s="385">
        <v>64.650000000000006</v>
      </c>
      <c r="G1357" s="385">
        <v>2537.0700000000002</v>
      </c>
      <c r="H1357" s="385">
        <v>0</v>
      </c>
      <c r="I1357" s="385">
        <v>2537</v>
      </c>
    </row>
    <row r="1358" spans="1:9" ht="15" x14ac:dyDescent="0.25">
      <c r="A1358" s="382">
        <v>20060017</v>
      </c>
      <c r="B1358" s="382" t="s">
        <v>38</v>
      </c>
      <c r="C1358" s="382" t="s">
        <v>12961</v>
      </c>
      <c r="D1358" s="382" t="s">
        <v>14170</v>
      </c>
      <c r="E1358" s="382" t="s">
        <v>5250</v>
      </c>
      <c r="F1358" s="385">
        <v>1.89</v>
      </c>
      <c r="G1358" s="385">
        <v>83.632499999999993</v>
      </c>
      <c r="H1358" s="385">
        <v>0</v>
      </c>
      <c r="I1358" s="385">
        <v>84</v>
      </c>
    </row>
    <row r="1359" spans="1:9" ht="15" x14ac:dyDescent="0.25">
      <c r="A1359" s="382">
        <v>20060017</v>
      </c>
      <c r="B1359" s="382" t="s">
        <v>39</v>
      </c>
      <c r="C1359" s="382" t="s">
        <v>7046</v>
      </c>
      <c r="D1359" s="382" t="s">
        <v>14465</v>
      </c>
      <c r="E1359" s="382" t="s">
        <v>1676</v>
      </c>
      <c r="F1359" s="385">
        <v>16.349999999999998</v>
      </c>
      <c r="G1359" s="385">
        <v>804.70129999999995</v>
      </c>
      <c r="H1359" s="385">
        <v>0</v>
      </c>
      <c r="I1359" s="385">
        <v>805</v>
      </c>
    </row>
    <row r="1360" spans="1:9" ht="15" x14ac:dyDescent="0.25">
      <c r="A1360" s="382">
        <v>20060017</v>
      </c>
      <c r="B1360" s="382" t="s">
        <v>6</v>
      </c>
      <c r="C1360" s="382" t="s">
        <v>15517</v>
      </c>
      <c r="D1360" s="382" t="s">
        <v>15577</v>
      </c>
      <c r="E1360" s="382" t="s">
        <v>1676</v>
      </c>
      <c r="F1360" s="385">
        <v>20.330000000000002</v>
      </c>
      <c r="G1360" s="385">
        <v>945.01610000000005</v>
      </c>
      <c r="H1360" s="385">
        <v>0</v>
      </c>
      <c r="I1360" s="385">
        <v>945</v>
      </c>
    </row>
    <row r="1361" spans="1:9" ht="15" x14ac:dyDescent="0.25">
      <c r="A1361" s="382">
        <v>20060017</v>
      </c>
      <c r="B1361" s="382" t="s">
        <v>30</v>
      </c>
      <c r="C1361" s="382" t="s">
        <v>15333</v>
      </c>
      <c r="D1361" s="382" t="s">
        <v>15874</v>
      </c>
      <c r="E1361" s="382" t="s">
        <v>5252</v>
      </c>
      <c r="F1361" s="385">
        <v>22.169999999999998</v>
      </c>
      <c r="G1361" s="385">
        <v>767.95489999999995</v>
      </c>
      <c r="H1361" s="385">
        <v>0</v>
      </c>
      <c r="I1361" s="385">
        <v>768</v>
      </c>
    </row>
    <row r="1362" spans="1:9" ht="15" x14ac:dyDescent="0.25">
      <c r="A1362" s="382">
        <v>20060017</v>
      </c>
      <c r="B1362" s="382" t="s">
        <v>31</v>
      </c>
      <c r="C1362" s="382" t="s">
        <v>6613</v>
      </c>
      <c r="D1362" s="382" t="s">
        <v>6643</v>
      </c>
      <c r="E1362" s="382" t="s">
        <v>1676</v>
      </c>
      <c r="F1362" s="385">
        <v>37.39</v>
      </c>
      <c r="G1362" s="385">
        <v>1842.6865000000003</v>
      </c>
      <c r="H1362" s="385">
        <v>0</v>
      </c>
      <c r="I1362" s="385">
        <v>1843</v>
      </c>
    </row>
    <row r="1363" spans="1:9" ht="15" x14ac:dyDescent="0.25">
      <c r="A1363" s="382">
        <v>20060017</v>
      </c>
      <c r="B1363" s="382" t="s">
        <v>7</v>
      </c>
      <c r="C1363" s="382" t="s">
        <v>16221</v>
      </c>
      <c r="D1363" s="382" t="s">
        <v>16250</v>
      </c>
      <c r="E1363" s="382" t="s">
        <v>1676</v>
      </c>
      <c r="F1363" s="385">
        <v>40.06</v>
      </c>
      <c r="G1363" s="385">
        <v>2308.2806999999998</v>
      </c>
      <c r="H1363" s="385">
        <v>0</v>
      </c>
      <c r="I1363" s="385">
        <v>2308</v>
      </c>
    </row>
    <row r="1364" spans="1:9" ht="15" x14ac:dyDescent="0.25">
      <c r="A1364" s="382">
        <v>20060017</v>
      </c>
      <c r="B1364" s="382" t="s">
        <v>422</v>
      </c>
      <c r="C1364" s="382" t="s">
        <v>16222</v>
      </c>
      <c r="D1364" s="382" t="s">
        <v>16251</v>
      </c>
      <c r="E1364" s="382" t="s">
        <v>1676</v>
      </c>
      <c r="F1364" s="385">
        <v>15.66</v>
      </c>
      <c r="G1364" s="385">
        <v>803.51340000000005</v>
      </c>
      <c r="H1364" s="385">
        <v>0</v>
      </c>
      <c r="I1364" s="385">
        <v>804</v>
      </c>
    </row>
    <row r="1365" spans="1:9" ht="15" x14ac:dyDescent="0.25">
      <c r="A1365" s="382">
        <v>20060017</v>
      </c>
      <c r="B1365" s="382" t="s">
        <v>8</v>
      </c>
      <c r="C1365" s="382">
        <v>0</v>
      </c>
      <c r="D1365" s="382">
        <v>0</v>
      </c>
      <c r="E1365" s="382">
        <v>0</v>
      </c>
      <c r="F1365" s="385">
        <v>13.930000000000001</v>
      </c>
      <c r="G1365" s="385">
        <v>483.8329</v>
      </c>
      <c r="H1365" s="385">
        <v>0</v>
      </c>
      <c r="I1365" s="385">
        <v>484</v>
      </c>
    </row>
    <row r="1366" spans="1:9" ht="15" x14ac:dyDescent="0.25">
      <c r="A1366" s="382">
        <v>20060017</v>
      </c>
      <c r="B1366" s="382" t="s">
        <v>32</v>
      </c>
      <c r="C1366" s="382">
        <v>0</v>
      </c>
      <c r="D1366" s="382">
        <v>0</v>
      </c>
      <c r="E1366" s="382">
        <v>0</v>
      </c>
      <c r="F1366" s="385">
        <v>1.49</v>
      </c>
      <c r="G1366" s="385">
        <v>73.650700000000001</v>
      </c>
      <c r="H1366" s="385">
        <v>0</v>
      </c>
      <c r="I1366" s="385">
        <v>74</v>
      </c>
    </row>
    <row r="1367" spans="1:9" ht="15" x14ac:dyDescent="0.25">
      <c r="A1367" s="382" t="s">
        <v>16503</v>
      </c>
      <c r="B1367" s="382"/>
      <c r="C1367" s="382"/>
      <c r="D1367" s="382"/>
      <c r="E1367" s="382"/>
      <c r="F1367" s="385">
        <v>806.5</v>
      </c>
      <c r="G1367" s="385">
        <v>35217.722300000009</v>
      </c>
      <c r="H1367" s="385">
        <v>126.86000000000786</v>
      </c>
      <c r="I1367" s="385">
        <v>35093</v>
      </c>
    </row>
    <row r="1368" spans="1:9" ht="15" x14ac:dyDescent="0.25">
      <c r="A1368" s="382">
        <v>20080043</v>
      </c>
      <c r="B1368" s="382" t="s">
        <v>17</v>
      </c>
      <c r="C1368" s="382" t="s">
        <v>12757</v>
      </c>
      <c r="D1368" s="382" t="s">
        <v>12810</v>
      </c>
      <c r="E1368" s="382" t="s">
        <v>8122</v>
      </c>
      <c r="F1368" s="385">
        <v>263.84999999999997</v>
      </c>
      <c r="G1368" s="385">
        <v>10607.253500000001</v>
      </c>
      <c r="H1368" s="385">
        <v>708.80999999999767</v>
      </c>
      <c r="I1368" s="385">
        <v>9898</v>
      </c>
    </row>
    <row r="1369" spans="1:9" ht="15" x14ac:dyDescent="0.25">
      <c r="A1369" s="382">
        <v>20080043</v>
      </c>
      <c r="B1369" s="382" t="s">
        <v>0</v>
      </c>
      <c r="C1369" s="382" t="s">
        <v>5459</v>
      </c>
      <c r="D1369" s="382" t="s">
        <v>13433</v>
      </c>
      <c r="E1369" s="382" t="s">
        <v>5245</v>
      </c>
      <c r="F1369" s="385">
        <v>27.5</v>
      </c>
      <c r="G1369" s="385">
        <v>1110.5048999999999</v>
      </c>
      <c r="H1369" s="385">
        <v>0</v>
      </c>
      <c r="I1369" s="385">
        <v>1111</v>
      </c>
    </row>
    <row r="1370" spans="1:9" ht="15" x14ac:dyDescent="0.25">
      <c r="A1370" s="382">
        <v>20080043</v>
      </c>
      <c r="B1370" s="382" t="s">
        <v>1</v>
      </c>
      <c r="C1370" s="382" t="s">
        <v>13405</v>
      </c>
      <c r="D1370" s="382" t="s">
        <v>13434</v>
      </c>
      <c r="E1370" s="382" t="s">
        <v>8439</v>
      </c>
      <c r="F1370" s="385">
        <v>133.6</v>
      </c>
      <c r="G1370" s="385">
        <v>5166.5154000000002</v>
      </c>
      <c r="H1370" s="385">
        <v>0</v>
      </c>
      <c r="I1370" s="385">
        <v>5167</v>
      </c>
    </row>
    <row r="1371" spans="1:9" ht="15" x14ac:dyDescent="0.25">
      <c r="A1371" s="382">
        <v>20080043</v>
      </c>
      <c r="B1371" s="382" t="s">
        <v>41</v>
      </c>
      <c r="C1371" s="382" t="s">
        <v>13407</v>
      </c>
      <c r="D1371" s="382" t="s">
        <v>13437</v>
      </c>
      <c r="E1371" s="382" t="s">
        <v>7819</v>
      </c>
      <c r="F1371" s="385">
        <v>20.099999999999998</v>
      </c>
      <c r="G1371" s="385">
        <v>721.81020000000001</v>
      </c>
      <c r="H1371" s="385">
        <v>0</v>
      </c>
      <c r="I1371" s="385">
        <v>722</v>
      </c>
    </row>
    <row r="1372" spans="1:9" ht="15" x14ac:dyDescent="0.25">
      <c r="A1372" s="382">
        <v>20080043</v>
      </c>
      <c r="B1372" s="382" t="s">
        <v>22</v>
      </c>
      <c r="C1372" s="382" t="s">
        <v>9393</v>
      </c>
      <c r="D1372" s="382" t="s">
        <v>15937</v>
      </c>
      <c r="E1372" s="382" t="s">
        <v>5245</v>
      </c>
      <c r="F1372" s="385">
        <v>10.76</v>
      </c>
      <c r="G1372" s="385">
        <v>718.73669999999993</v>
      </c>
      <c r="H1372" s="385">
        <v>0</v>
      </c>
      <c r="I1372" s="385">
        <v>719</v>
      </c>
    </row>
    <row r="1373" spans="1:9" ht="15" x14ac:dyDescent="0.25">
      <c r="A1373" s="382">
        <v>20080043</v>
      </c>
      <c r="B1373" s="382" t="s">
        <v>40</v>
      </c>
      <c r="C1373" s="382" t="s">
        <v>16038</v>
      </c>
      <c r="D1373" s="382" t="s">
        <v>16057</v>
      </c>
      <c r="E1373" s="382" t="s">
        <v>7819</v>
      </c>
      <c r="F1373" s="385">
        <v>72.44</v>
      </c>
      <c r="G1373" s="385">
        <v>3363.1555999999996</v>
      </c>
      <c r="H1373" s="385">
        <v>0</v>
      </c>
      <c r="I1373" s="385">
        <v>3363</v>
      </c>
    </row>
    <row r="1374" spans="1:9" ht="15" x14ac:dyDescent="0.25">
      <c r="A1374" s="382" t="s">
        <v>16504</v>
      </c>
      <c r="B1374" s="382"/>
      <c r="C1374" s="382"/>
      <c r="D1374" s="382"/>
      <c r="E1374" s="382"/>
      <c r="F1374" s="385">
        <v>528.25</v>
      </c>
      <c r="G1374" s="385">
        <v>21687.976300000002</v>
      </c>
      <c r="H1374" s="385">
        <v>708.80999999999767</v>
      </c>
      <c r="I1374" s="385">
        <v>20980</v>
      </c>
    </row>
    <row r="1375" spans="1:9" ht="15" x14ac:dyDescent="0.25">
      <c r="A1375" s="382">
        <v>20010059</v>
      </c>
      <c r="B1375" s="382" t="s">
        <v>17</v>
      </c>
      <c r="C1375" s="382" t="s">
        <v>13176</v>
      </c>
      <c r="D1375" s="382" t="s">
        <v>13219</v>
      </c>
      <c r="E1375" s="382" t="s">
        <v>429</v>
      </c>
      <c r="F1375" s="385">
        <v>130.94999999999999</v>
      </c>
      <c r="G1375" s="385">
        <v>5595.9372999999996</v>
      </c>
      <c r="H1375" s="385">
        <v>622.27000000000044</v>
      </c>
      <c r="I1375" s="385">
        <v>4974</v>
      </c>
    </row>
    <row r="1376" spans="1:9" ht="15" x14ac:dyDescent="0.25">
      <c r="A1376" s="382">
        <v>20010059</v>
      </c>
      <c r="B1376" s="382" t="s">
        <v>0</v>
      </c>
      <c r="C1376" s="382" t="s">
        <v>13298</v>
      </c>
      <c r="D1376" s="382" t="s">
        <v>13320</v>
      </c>
      <c r="E1376" s="382" t="s">
        <v>467</v>
      </c>
      <c r="F1376" s="385">
        <v>24.74</v>
      </c>
      <c r="G1376" s="385">
        <v>1170.8134</v>
      </c>
      <c r="H1376" s="385">
        <v>0</v>
      </c>
      <c r="I1376" s="385">
        <v>1171</v>
      </c>
    </row>
    <row r="1377" spans="1:9" ht="15" x14ac:dyDescent="0.25">
      <c r="A1377" s="382" t="s">
        <v>16505</v>
      </c>
      <c r="B1377" s="382"/>
      <c r="C1377" s="382"/>
      <c r="D1377" s="382"/>
      <c r="E1377" s="382"/>
      <c r="F1377" s="385">
        <v>155.69</v>
      </c>
      <c r="G1377" s="385">
        <v>6766.7506999999996</v>
      </c>
      <c r="H1377" s="385">
        <v>622.27000000000044</v>
      </c>
      <c r="I1377" s="385">
        <v>6145</v>
      </c>
    </row>
    <row r="1378" spans="1:9" ht="15" x14ac:dyDescent="0.25">
      <c r="A1378" s="382">
        <v>20070023</v>
      </c>
      <c r="B1378" s="382" t="s">
        <v>18</v>
      </c>
      <c r="C1378" s="382" t="s">
        <v>12922</v>
      </c>
      <c r="D1378" s="382" t="s">
        <v>13562</v>
      </c>
      <c r="E1378" s="382" t="s">
        <v>1048</v>
      </c>
      <c r="F1378" s="385">
        <v>47.879999999999995</v>
      </c>
      <c r="G1378" s="385">
        <v>1967.1368</v>
      </c>
      <c r="H1378" s="385">
        <v>0</v>
      </c>
      <c r="I1378" s="385">
        <v>1967</v>
      </c>
    </row>
    <row r="1379" spans="1:9" ht="15" x14ac:dyDescent="0.25">
      <c r="A1379" s="382">
        <v>20070023</v>
      </c>
      <c r="B1379" s="382" t="s">
        <v>19</v>
      </c>
      <c r="C1379" s="382" t="s">
        <v>670</v>
      </c>
      <c r="D1379" s="382" t="s">
        <v>14090</v>
      </c>
      <c r="E1379" s="382" t="s">
        <v>2021</v>
      </c>
      <c r="F1379" s="385">
        <v>81</v>
      </c>
      <c r="G1379" s="385">
        <v>3493.5662000000007</v>
      </c>
      <c r="H1379" s="385">
        <v>0</v>
      </c>
      <c r="I1379" s="385">
        <v>3494</v>
      </c>
    </row>
    <row r="1380" spans="1:9" ht="15" x14ac:dyDescent="0.25">
      <c r="A1380" s="382">
        <v>20070023</v>
      </c>
      <c r="B1380" s="382" t="s">
        <v>40</v>
      </c>
      <c r="C1380" s="382" t="s">
        <v>5754</v>
      </c>
      <c r="D1380" s="382" t="s">
        <v>14246</v>
      </c>
      <c r="E1380" s="382" t="s">
        <v>1048</v>
      </c>
      <c r="F1380" s="385">
        <v>45.300000000000004</v>
      </c>
      <c r="G1380" s="385">
        <v>1929.6996000000004</v>
      </c>
      <c r="H1380" s="385">
        <v>0</v>
      </c>
      <c r="I1380" s="385">
        <v>1930</v>
      </c>
    </row>
    <row r="1381" spans="1:9" ht="15" x14ac:dyDescent="0.25">
      <c r="A1381" s="382" t="s">
        <v>16506</v>
      </c>
      <c r="B1381" s="382"/>
      <c r="C1381" s="382"/>
      <c r="D1381" s="382"/>
      <c r="E1381" s="382"/>
      <c r="F1381" s="385">
        <v>174.18</v>
      </c>
      <c r="G1381" s="385">
        <v>7390.4026000000013</v>
      </c>
      <c r="H1381" s="385">
        <v>0</v>
      </c>
      <c r="I1381" s="385">
        <v>7391</v>
      </c>
    </row>
    <row r="1382" spans="1:9" ht="15" x14ac:dyDescent="0.25">
      <c r="A1382" s="382">
        <v>20090023</v>
      </c>
      <c r="B1382" s="382" t="s">
        <v>17</v>
      </c>
      <c r="C1382" s="382" t="s">
        <v>13288</v>
      </c>
      <c r="D1382" s="382" t="s">
        <v>13289</v>
      </c>
      <c r="E1382" s="382" t="s">
        <v>11380</v>
      </c>
      <c r="F1382" s="385">
        <v>740.17000000000007</v>
      </c>
      <c r="G1382" s="385">
        <v>32662.759200000004</v>
      </c>
      <c r="H1382" s="385">
        <v>280.69999999999709</v>
      </c>
      <c r="I1382" s="385">
        <v>32382</v>
      </c>
    </row>
    <row r="1383" spans="1:9" ht="15" x14ac:dyDescent="0.25">
      <c r="A1383" s="382">
        <v>20090023</v>
      </c>
      <c r="B1383" s="382" t="s">
        <v>0</v>
      </c>
      <c r="C1383" s="382" t="s">
        <v>13724</v>
      </c>
      <c r="D1383" s="382" t="s">
        <v>13752</v>
      </c>
      <c r="E1383" s="382" t="s">
        <v>11381</v>
      </c>
      <c r="F1383" s="385">
        <v>2</v>
      </c>
      <c r="G1383" s="385">
        <v>73.760000000000005</v>
      </c>
      <c r="H1383" s="385">
        <v>0</v>
      </c>
      <c r="I1383" s="385">
        <v>74</v>
      </c>
    </row>
    <row r="1384" spans="1:9" ht="15" x14ac:dyDescent="0.25">
      <c r="A1384" s="382" t="s">
        <v>16507</v>
      </c>
      <c r="B1384" s="382"/>
      <c r="C1384" s="382"/>
      <c r="D1384" s="382"/>
      <c r="E1384" s="382"/>
      <c r="F1384" s="385">
        <v>742.17000000000007</v>
      </c>
      <c r="G1384" s="385">
        <v>32736.519200000002</v>
      </c>
      <c r="H1384" s="385">
        <v>280.69999999999709</v>
      </c>
      <c r="I1384" s="385">
        <v>32456</v>
      </c>
    </row>
    <row r="1385" spans="1:9" ht="15" x14ac:dyDescent="0.25">
      <c r="A1385" s="382">
        <v>20060019</v>
      </c>
      <c r="B1385" s="382" t="s">
        <v>17</v>
      </c>
      <c r="C1385" s="382" t="s">
        <v>7721</v>
      </c>
      <c r="D1385" s="382" t="s">
        <v>8420</v>
      </c>
      <c r="E1385" s="382" t="s">
        <v>5807</v>
      </c>
      <c r="F1385" s="385">
        <v>401.1</v>
      </c>
      <c r="G1385" s="385">
        <v>15170.898500000001</v>
      </c>
      <c r="H1385" s="385">
        <v>0</v>
      </c>
      <c r="I1385" s="385">
        <v>15171</v>
      </c>
    </row>
    <row r="1386" spans="1:9" ht="15" x14ac:dyDescent="0.25">
      <c r="A1386" s="382">
        <v>20060019</v>
      </c>
      <c r="B1386" s="382" t="s">
        <v>1</v>
      </c>
      <c r="C1386" s="382" t="s">
        <v>7089</v>
      </c>
      <c r="D1386" s="382" t="s">
        <v>14545</v>
      </c>
      <c r="E1386" s="382" t="s">
        <v>5807</v>
      </c>
      <c r="F1386" s="385">
        <v>83.6</v>
      </c>
      <c r="G1386" s="385">
        <v>3841.2745000000004</v>
      </c>
      <c r="H1386" s="385">
        <v>0</v>
      </c>
      <c r="I1386" s="385">
        <v>3841</v>
      </c>
    </row>
    <row r="1387" spans="1:9" ht="15" x14ac:dyDescent="0.25">
      <c r="A1387" s="382">
        <v>20060019</v>
      </c>
      <c r="B1387" s="382" t="s">
        <v>18</v>
      </c>
      <c r="C1387" s="382" t="s">
        <v>15172</v>
      </c>
      <c r="D1387" s="382" t="s">
        <v>15213</v>
      </c>
      <c r="E1387" s="382" t="s">
        <v>5807</v>
      </c>
      <c r="F1387" s="385">
        <v>266.87</v>
      </c>
      <c r="G1387" s="385">
        <v>10837.2613</v>
      </c>
      <c r="H1387" s="385">
        <v>0</v>
      </c>
      <c r="I1387" s="385">
        <v>10837</v>
      </c>
    </row>
    <row r="1388" spans="1:9" ht="15" x14ac:dyDescent="0.25">
      <c r="A1388" s="382">
        <v>20060019</v>
      </c>
      <c r="B1388" s="382" t="s">
        <v>20</v>
      </c>
      <c r="C1388" s="382" t="s">
        <v>15518</v>
      </c>
      <c r="D1388" s="382" t="s">
        <v>15578</v>
      </c>
      <c r="E1388" s="382" t="s">
        <v>5807</v>
      </c>
      <c r="F1388" s="385">
        <v>128.62</v>
      </c>
      <c r="G1388" s="385">
        <v>5718.3195999999998</v>
      </c>
      <c r="H1388" s="385">
        <v>0</v>
      </c>
      <c r="I1388" s="385">
        <v>5718</v>
      </c>
    </row>
    <row r="1389" spans="1:9" ht="15" x14ac:dyDescent="0.25">
      <c r="A1389" s="382" t="s">
        <v>16508</v>
      </c>
      <c r="B1389" s="382"/>
      <c r="C1389" s="382"/>
      <c r="D1389" s="382"/>
      <c r="E1389" s="382"/>
      <c r="F1389" s="385">
        <v>880.19</v>
      </c>
      <c r="G1389" s="385">
        <v>35567.753900000003</v>
      </c>
      <c r="H1389" s="385">
        <v>0</v>
      </c>
      <c r="I1389" s="385">
        <v>35567</v>
      </c>
    </row>
    <row r="1390" spans="1:9" ht="15" x14ac:dyDescent="0.25">
      <c r="A1390" s="382">
        <v>20060022</v>
      </c>
      <c r="B1390" s="382" t="s">
        <v>0</v>
      </c>
      <c r="C1390" s="382" t="s">
        <v>13910</v>
      </c>
      <c r="D1390" s="382" t="s">
        <v>13921</v>
      </c>
      <c r="E1390" s="382" t="s">
        <v>13593</v>
      </c>
      <c r="F1390" s="385">
        <v>577.20999999999992</v>
      </c>
      <c r="G1390" s="385">
        <v>21437.029300000002</v>
      </c>
      <c r="H1390" s="385">
        <v>0</v>
      </c>
      <c r="I1390" s="385">
        <v>21437</v>
      </c>
    </row>
    <row r="1391" spans="1:9" ht="15" x14ac:dyDescent="0.25">
      <c r="A1391" s="382">
        <v>20060022</v>
      </c>
      <c r="B1391" s="382" t="s">
        <v>18</v>
      </c>
      <c r="C1391" s="382" t="s">
        <v>13960</v>
      </c>
      <c r="D1391" s="382" t="s">
        <v>13982</v>
      </c>
      <c r="E1391" s="382" t="s">
        <v>13986</v>
      </c>
      <c r="F1391" s="385">
        <v>294.93</v>
      </c>
      <c r="G1391" s="385">
        <v>10944.847900000001</v>
      </c>
      <c r="H1391" s="385">
        <v>0</v>
      </c>
      <c r="I1391" s="385">
        <v>10945</v>
      </c>
    </row>
    <row r="1392" spans="1:9" ht="15" x14ac:dyDescent="0.25">
      <c r="A1392" s="382" t="s">
        <v>16509</v>
      </c>
      <c r="B1392" s="382"/>
      <c r="C1392" s="382"/>
      <c r="D1392" s="382"/>
      <c r="E1392" s="382"/>
      <c r="F1392" s="385">
        <v>872.13999999999987</v>
      </c>
      <c r="G1392" s="385">
        <v>32381.877200000003</v>
      </c>
      <c r="H1392" s="385">
        <v>0</v>
      </c>
      <c r="I1392" s="385">
        <v>32382</v>
      </c>
    </row>
    <row r="1393" spans="1:9" ht="15" x14ac:dyDescent="0.25">
      <c r="A1393" s="382">
        <v>20060018</v>
      </c>
      <c r="B1393" s="382" t="s">
        <v>17</v>
      </c>
      <c r="C1393" s="382" t="s">
        <v>7739</v>
      </c>
      <c r="D1393" s="382" t="s">
        <v>7781</v>
      </c>
      <c r="E1393" s="382" t="s">
        <v>5266</v>
      </c>
      <c r="F1393" s="385">
        <v>112.49</v>
      </c>
      <c r="G1393" s="385">
        <v>4471.1507000000001</v>
      </c>
      <c r="H1393" s="385">
        <v>0</v>
      </c>
      <c r="I1393" s="385">
        <v>4471</v>
      </c>
    </row>
    <row r="1394" spans="1:9" ht="15" x14ac:dyDescent="0.25">
      <c r="A1394" s="382" t="s">
        <v>16510</v>
      </c>
      <c r="B1394" s="382"/>
      <c r="C1394" s="382"/>
      <c r="D1394" s="382"/>
      <c r="E1394" s="382"/>
      <c r="F1394" s="385">
        <v>112.49</v>
      </c>
      <c r="G1394" s="385">
        <v>4471.1507000000001</v>
      </c>
      <c r="H1394" s="385">
        <v>0</v>
      </c>
      <c r="I1394" s="385">
        <v>4471</v>
      </c>
    </row>
    <row r="1395" spans="1:9" ht="15" x14ac:dyDescent="0.25">
      <c r="A1395" s="382">
        <v>20010061</v>
      </c>
      <c r="B1395" s="382" t="s">
        <v>17</v>
      </c>
      <c r="C1395" s="382" t="s">
        <v>11934</v>
      </c>
      <c r="D1395" s="382" t="s">
        <v>11951</v>
      </c>
      <c r="E1395" s="382" t="s">
        <v>264</v>
      </c>
      <c r="F1395" s="385">
        <v>144.22000000000003</v>
      </c>
      <c r="G1395" s="385">
        <v>5909.4192999999996</v>
      </c>
      <c r="H1395" s="385">
        <v>56.470000000001164</v>
      </c>
      <c r="I1395" s="385">
        <v>5853</v>
      </c>
    </row>
    <row r="1396" spans="1:9" ht="15" x14ac:dyDescent="0.25">
      <c r="A1396" s="382">
        <v>20010061</v>
      </c>
      <c r="B1396" s="382" t="s">
        <v>0</v>
      </c>
      <c r="C1396" s="382" t="s">
        <v>12723</v>
      </c>
      <c r="D1396" s="382" t="s">
        <v>12769</v>
      </c>
      <c r="E1396" s="382" t="s">
        <v>275</v>
      </c>
      <c r="F1396" s="385">
        <v>74.53</v>
      </c>
      <c r="G1396" s="385">
        <v>3018.7174000000005</v>
      </c>
      <c r="H1396" s="385">
        <v>0</v>
      </c>
      <c r="I1396" s="385">
        <v>3019</v>
      </c>
    </row>
    <row r="1397" spans="1:9" ht="15" x14ac:dyDescent="0.25">
      <c r="A1397" s="382">
        <v>20010061</v>
      </c>
      <c r="B1397" s="382" t="s">
        <v>1</v>
      </c>
      <c r="C1397" s="382" t="s">
        <v>14716</v>
      </c>
      <c r="D1397" s="382" t="s">
        <v>12768</v>
      </c>
      <c r="E1397" s="382" t="s">
        <v>275</v>
      </c>
      <c r="F1397" s="385">
        <v>160.37</v>
      </c>
      <c r="G1397" s="385">
        <v>6689.9386999999997</v>
      </c>
      <c r="H1397" s="385">
        <v>0</v>
      </c>
      <c r="I1397" s="385">
        <v>6690</v>
      </c>
    </row>
    <row r="1398" spans="1:9" ht="15" x14ac:dyDescent="0.25">
      <c r="A1398" s="382">
        <v>20010061</v>
      </c>
      <c r="B1398" s="382" t="s">
        <v>19</v>
      </c>
      <c r="C1398" s="382" t="s">
        <v>14972</v>
      </c>
      <c r="D1398" s="382" t="s">
        <v>14984</v>
      </c>
      <c r="E1398" s="382" t="s">
        <v>265</v>
      </c>
      <c r="F1398" s="385">
        <v>60.720000000000006</v>
      </c>
      <c r="G1398" s="385">
        <v>2407.4682000000003</v>
      </c>
      <c r="H1398" s="385">
        <v>0</v>
      </c>
      <c r="I1398" s="385">
        <v>2407</v>
      </c>
    </row>
    <row r="1399" spans="1:9" ht="15" x14ac:dyDescent="0.25">
      <c r="A1399" s="382">
        <v>20010061</v>
      </c>
      <c r="B1399" s="382" t="s">
        <v>36</v>
      </c>
      <c r="C1399" s="382" t="s">
        <v>15913</v>
      </c>
      <c r="D1399" s="382" t="s">
        <v>15924</v>
      </c>
      <c r="E1399" s="382" t="s">
        <v>265</v>
      </c>
      <c r="F1399" s="385">
        <v>89.049999999999983</v>
      </c>
      <c r="G1399" s="385">
        <v>3559.8918000000003</v>
      </c>
      <c r="H1399" s="385">
        <v>0</v>
      </c>
      <c r="I1399" s="385">
        <v>3560</v>
      </c>
    </row>
    <row r="1400" spans="1:9" ht="15" x14ac:dyDescent="0.25">
      <c r="A1400" s="382" t="s">
        <v>16511</v>
      </c>
      <c r="B1400" s="382"/>
      <c r="C1400" s="382"/>
      <c r="D1400" s="382"/>
      <c r="E1400" s="382"/>
      <c r="F1400" s="385">
        <v>528.89</v>
      </c>
      <c r="G1400" s="385">
        <v>21585.435399999998</v>
      </c>
      <c r="H1400" s="385">
        <v>56.470000000001164</v>
      </c>
      <c r="I1400" s="385">
        <v>21529</v>
      </c>
    </row>
    <row r="1401" spans="1:9" ht="15" x14ac:dyDescent="0.25">
      <c r="A1401" s="382">
        <v>20080047</v>
      </c>
      <c r="B1401" s="382" t="s">
        <v>17</v>
      </c>
      <c r="C1401" s="382" t="s">
        <v>12991</v>
      </c>
      <c r="D1401" s="382" t="s">
        <v>12992</v>
      </c>
      <c r="E1401" s="382" t="s">
        <v>8439</v>
      </c>
      <c r="F1401" s="385">
        <v>260.91999999999996</v>
      </c>
      <c r="G1401" s="385">
        <v>10840.182699999998</v>
      </c>
      <c r="H1401" s="385">
        <v>0</v>
      </c>
      <c r="I1401" s="385">
        <v>10840</v>
      </c>
    </row>
    <row r="1402" spans="1:9" ht="15" x14ac:dyDescent="0.25">
      <c r="A1402" s="382" t="s">
        <v>16524</v>
      </c>
      <c r="B1402" s="382"/>
      <c r="C1402" s="382"/>
      <c r="D1402" s="382"/>
      <c r="E1402" s="382"/>
      <c r="F1402" s="385">
        <v>260.91999999999996</v>
      </c>
      <c r="G1402" s="385">
        <v>10840.182699999998</v>
      </c>
      <c r="H1402" s="385">
        <v>0</v>
      </c>
      <c r="I1402" s="385">
        <v>10840</v>
      </c>
    </row>
    <row r="1403" spans="1:9" ht="15" x14ac:dyDescent="0.25">
      <c r="A1403" s="382">
        <v>20010062</v>
      </c>
      <c r="B1403" s="382" t="s">
        <v>0</v>
      </c>
      <c r="C1403" s="382" t="s">
        <v>14041</v>
      </c>
      <c r="D1403" s="382" t="s">
        <v>14072</v>
      </c>
      <c r="E1403" s="382" t="s">
        <v>272</v>
      </c>
      <c r="F1403" s="385">
        <v>10.89</v>
      </c>
      <c r="G1403" s="385">
        <v>523.77800000000002</v>
      </c>
      <c r="H1403" s="385">
        <v>0</v>
      </c>
      <c r="I1403" s="385">
        <v>524</v>
      </c>
    </row>
    <row r="1404" spans="1:9" ht="15" x14ac:dyDescent="0.25">
      <c r="A1404" s="382">
        <v>20010062</v>
      </c>
      <c r="B1404" s="382" t="s">
        <v>40</v>
      </c>
      <c r="C1404" s="382" t="s">
        <v>14717</v>
      </c>
      <c r="D1404" s="382" t="s">
        <v>14738</v>
      </c>
      <c r="E1404" s="382" t="s">
        <v>272</v>
      </c>
      <c r="F1404" s="385">
        <v>67.83</v>
      </c>
      <c r="G1404" s="385">
        <v>2407.1179999999999</v>
      </c>
      <c r="H1404" s="385">
        <v>0</v>
      </c>
      <c r="I1404" s="385">
        <v>2407</v>
      </c>
    </row>
    <row r="1405" spans="1:9" ht="15" x14ac:dyDescent="0.25">
      <c r="A1405" s="382">
        <v>20010062</v>
      </c>
      <c r="B1405" s="382" t="s">
        <v>26</v>
      </c>
      <c r="C1405" s="382" t="s">
        <v>15301</v>
      </c>
      <c r="D1405" s="382" t="s">
        <v>15339</v>
      </c>
      <c r="E1405" s="382" t="s">
        <v>3834</v>
      </c>
      <c r="F1405" s="385">
        <v>34.360000000000007</v>
      </c>
      <c r="G1405" s="385">
        <v>1423.0087999999998</v>
      </c>
      <c r="H1405" s="385">
        <v>0</v>
      </c>
      <c r="I1405" s="385">
        <v>1423</v>
      </c>
    </row>
    <row r="1406" spans="1:9" ht="15" x14ac:dyDescent="0.25">
      <c r="A1406" s="382">
        <v>20010062</v>
      </c>
      <c r="B1406" s="382" t="s">
        <v>27</v>
      </c>
      <c r="C1406" s="382" t="s">
        <v>15489</v>
      </c>
      <c r="D1406" s="382" t="s">
        <v>15537</v>
      </c>
      <c r="E1406" s="382" t="s">
        <v>270</v>
      </c>
      <c r="F1406" s="385">
        <v>9.91</v>
      </c>
      <c r="G1406" s="385">
        <v>388.75700000000001</v>
      </c>
      <c r="H1406" s="385">
        <v>0</v>
      </c>
      <c r="I1406" s="385">
        <v>389</v>
      </c>
    </row>
    <row r="1407" spans="1:9" ht="15" x14ac:dyDescent="0.25">
      <c r="A1407" s="382">
        <v>20010062</v>
      </c>
      <c r="B1407" s="382" t="s">
        <v>4</v>
      </c>
      <c r="C1407" s="382" t="s">
        <v>16084</v>
      </c>
      <c r="D1407" s="382" t="s">
        <v>16093</v>
      </c>
      <c r="E1407" s="382" t="s">
        <v>271</v>
      </c>
      <c r="F1407" s="385">
        <v>33.14</v>
      </c>
      <c r="G1407" s="385">
        <v>1152.2663</v>
      </c>
      <c r="H1407" s="385">
        <v>0</v>
      </c>
      <c r="I1407" s="385">
        <v>1152</v>
      </c>
    </row>
    <row r="1408" spans="1:9" ht="15" x14ac:dyDescent="0.25">
      <c r="A1408" s="382">
        <v>20010062</v>
      </c>
      <c r="B1408" s="382" t="s">
        <v>28</v>
      </c>
      <c r="C1408" s="382" t="s">
        <v>16212</v>
      </c>
      <c r="D1408" s="382" t="s">
        <v>16231</v>
      </c>
      <c r="E1408" s="382" t="s">
        <v>15229</v>
      </c>
      <c r="F1408" s="385">
        <v>17.7</v>
      </c>
      <c r="G1408" s="385">
        <v>841.30160000000012</v>
      </c>
      <c r="H1408" s="385">
        <v>0</v>
      </c>
      <c r="I1408" s="385">
        <v>841</v>
      </c>
    </row>
    <row r="1409" spans="1:9" ht="15" x14ac:dyDescent="0.25">
      <c r="A1409" s="382" t="s">
        <v>16512</v>
      </c>
      <c r="B1409" s="382"/>
      <c r="C1409" s="382"/>
      <c r="D1409" s="382"/>
      <c r="E1409" s="382"/>
      <c r="F1409" s="385">
        <v>173.82999999999998</v>
      </c>
      <c r="G1409" s="385">
        <v>6736.229699999999</v>
      </c>
      <c r="H1409" s="385">
        <v>0</v>
      </c>
      <c r="I1409" s="385">
        <v>6736</v>
      </c>
    </row>
    <row r="1410" spans="1:9" ht="15" x14ac:dyDescent="0.25">
      <c r="A1410" s="382">
        <v>20070024</v>
      </c>
      <c r="B1410" s="382" t="s">
        <v>17</v>
      </c>
      <c r="C1410" s="382" t="s">
        <v>14053</v>
      </c>
      <c r="D1410" s="382" t="s">
        <v>14093</v>
      </c>
      <c r="E1410" s="382" t="s">
        <v>5545</v>
      </c>
      <c r="F1410" s="385">
        <v>113.83999999999999</v>
      </c>
      <c r="G1410" s="385">
        <v>5113.9728999999988</v>
      </c>
      <c r="H1410" s="385">
        <v>286.04000000000087</v>
      </c>
      <c r="I1410" s="385">
        <v>4828</v>
      </c>
    </row>
    <row r="1411" spans="1:9" ht="15" x14ac:dyDescent="0.25">
      <c r="A1411" s="382">
        <v>20070024</v>
      </c>
      <c r="B1411" s="382" t="s">
        <v>1</v>
      </c>
      <c r="C1411" s="382" t="s">
        <v>610</v>
      </c>
      <c r="D1411" s="382" t="s">
        <v>14248</v>
      </c>
      <c r="E1411" s="382" t="s">
        <v>275</v>
      </c>
      <c r="F1411" s="385">
        <v>13.22</v>
      </c>
      <c r="G1411" s="385">
        <v>595.10840000000007</v>
      </c>
      <c r="H1411" s="385">
        <v>0</v>
      </c>
      <c r="I1411" s="385">
        <v>595</v>
      </c>
    </row>
    <row r="1412" spans="1:9" ht="15" x14ac:dyDescent="0.25">
      <c r="A1412" s="382">
        <v>20070024</v>
      </c>
      <c r="B1412" s="382" t="s">
        <v>20</v>
      </c>
      <c r="C1412" s="382" t="s">
        <v>14302</v>
      </c>
      <c r="D1412" s="382" t="s">
        <v>14337</v>
      </c>
      <c r="E1412" s="382" t="s">
        <v>5545</v>
      </c>
      <c r="F1412" s="385">
        <v>45.879999999999995</v>
      </c>
      <c r="G1412" s="385">
        <v>1821.4032000000002</v>
      </c>
      <c r="H1412" s="385">
        <v>0</v>
      </c>
      <c r="I1412" s="385">
        <v>1821</v>
      </c>
    </row>
    <row r="1413" spans="1:9" ht="15" x14ac:dyDescent="0.25">
      <c r="A1413" s="382">
        <v>20070024</v>
      </c>
      <c r="B1413" s="382" t="s">
        <v>41</v>
      </c>
      <c r="C1413" s="382" t="s">
        <v>14303</v>
      </c>
      <c r="D1413" s="382" t="s">
        <v>14338</v>
      </c>
      <c r="E1413" s="382" t="s">
        <v>14257</v>
      </c>
      <c r="F1413" s="385">
        <v>28.039999999999996</v>
      </c>
      <c r="G1413" s="385">
        <v>973.19420000000002</v>
      </c>
      <c r="H1413" s="385">
        <v>0</v>
      </c>
      <c r="I1413" s="385">
        <v>973</v>
      </c>
    </row>
    <row r="1414" spans="1:9" ht="15" x14ac:dyDescent="0.25">
      <c r="A1414" s="382">
        <v>20070024</v>
      </c>
      <c r="B1414" s="382" t="s">
        <v>21</v>
      </c>
      <c r="C1414" s="382" t="s">
        <v>14447</v>
      </c>
      <c r="D1414" s="382" t="s">
        <v>14466</v>
      </c>
      <c r="E1414" s="382" t="s">
        <v>14257</v>
      </c>
      <c r="F1414" s="385">
        <v>5.91</v>
      </c>
      <c r="G1414" s="385">
        <v>227.28990000000002</v>
      </c>
      <c r="H1414" s="385">
        <v>0</v>
      </c>
      <c r="I1414" s="385">
        <v>227</v>
      </c>
    </row>
    <row r="1415" spans="1:9" ht="15" x14ac:dyDescent="0.25">
      <c r="A1415" s="382">
        <v>20070024</v>
      </c>
      <c r="B1415" s="382" t="s">
        <v>23</v>
      </c>
      <c r="C1415" s="382" t="s">
        <v>445</v>
      </c>
      <c r="D1415" s="382" t="s">
        <v>14645</v>
      </c>
      <c r="E1415" s="382" t="s">
        <v>5545</v>
      </c>
      <c r="F1415" s="385">
        <v>11.319999999999999</v>
      </c>
      <c r="G1415" s="385">
        <v>471.63819999999998</v>
      </c>
      <c r="H1415" s="385">
        <v>0</v>
      </c>
      <c r="I1415" s="385">
        <v>472</v>
      </c>
    </row>
    <row r="1416" spans="1:9" ht="15" x14ac:dyDescent="0.25">
      <c r="A1416" s="382">
        <v>20070024</v>
      </c>
      <c r="B1416" s="382" t="s">
        <v>25</v>
      </c>
      <c r="C1416" s="382" t="s">
        <v>11496</v>
      </c>
      <c r="D1416" s="382" t="s">
        <v>14646</v>
      </c>
      <c r="E1416" s="382" t="s">
        <v>14258</v>
      </c>
      <c r="F1416" s="385">
        <v>29.139999999999997</v>
      </c>
      <c r="G1416" s="385">
        <v>1215.1299000000001</v>
      </c>
      <c r="H1416" s="385">
        <v>0</v>
      </c>
      <c r="I1416" s="385">
        <v>1215</v>
      </c>
    </row>
    <row r="1417" spans="1:9" ht="15" x14ac:dyDescent="0.25">
      <c r="A1417" s="382">
        <v>20070024</v>
      </c>
      <c r="B1417" s="382" t="s">
        <v>26</v>
      </c>
      <c r="C1417" s="382" t="s">
        <v>14618</v>
      </c>
      <c r="D1417" s="382" t="s">
        <v>14647</v>
      </c>
      <c r="E1417" s="382" t="s">
        <v>14257</v>
      </c>
      <c r="F1417" s="385">
        <v>40.530000000000008</v>
      </c>
      <c r="G1417" s="385">
        <v>1961.1724000000004</v>
      </c>
      <c r="H1417" s="385">
        <v>0</v>
      </c>
      <c r="I1417" s="385">
        <v>1961</v>
      </c>
    </row>
    <row r="1418" spans="1:9" ht="15" x14ac:dyDescent="0.25">
      <c r="A1418" s="382">
        <v>20070024</v>
      </c>
      <c r="B1418" s="382" t="s">
        <v>27</v>
      </c>
      <c r="C1418" s="382" t="s">
        <v>610</v>
      </c>
      <c r="D1418" s="382" t="s">
        <v>14750</v>
      </c>
      <c r="E1418" s="382" t="s">
        <v>275</v>
      </c>
      <c r="F1418" s="385">
        <v>12.059999999999999</v>
      </c>
      <c r="G1418" s="385">
        <v>551.07899999999995</v>
      </c>
      <c r="H1418" s="385">
        <v>0</v>
      </c>
      <c r="I1418" s="385">
        <v>551</v>
      </c>
    </row>
    <row r="1419" spans="1:9" ht="15" x14ac:dyDescent="0.25">
      <c r="A1419" s="382">
        <v>20070024</v>
      </c>
      <c r="B1419" s="382" t="s">
        <v>4</v>
      </c>
      <c r="C1419" s="382" t="s">
        <v>14725</v>
      </c>
      <c r="D1419" s="382" t="s">
        <v>14751</v>
      </c>
      <c r="E1419" s="382" t="s">
        <v>5545</v>
      </c>
      <c r="F1419" s="385">
        <v>2.84</v>
      </c>
      <c r="G1419" s="385">
        <v>124.6978</v>
      </c>
      <c r="H1419" s="385">
        <v>0</v>
      </c>
      <c r="I1419" s="385">
        <v>125</v>
      </c>
    </row>
    <row r="1420" spans="1:9" ht="15" x14ac:dyDescent="0.25">
      <c r="A1420" s="382">
        <v>20070024</v>
      </c>
      <c r="B1420" s="382" t="s">
        <v>28</v>
      </c>
      <c r="C1420" s="382" t="s">
        <v>5397</v>
      </c>
      <c r="D1420" s="382" t="s">
        <v>14752</v>
      </c>
      <c r="E1420" s="382" t="s">
        <v>5545</v>
      </c>
      <c r="F1420" s="385">
        <v>17.590000000000003</v>
      </c>
      <c r="G1420" s="385">
        <v>698.63149999999996</v>
      </c>
      <c r="H1420" s="385">
        <v>0</v>
      </c>
      <c r="I1420" s="385">
        <v>699</v>
      </c>
    </row>
    <row r="1421" spans="1:9" ht="15" x14ac:dyDescent="0.25">
      <c r="A1421" s="382">
        <v>20070024</v>
      </c>
      <c r="B1421" s="382" t="s">
        <v>37</v>
      </c>
      <c r="C1421" s="382" t="s">
        <v>6780</v>
      </c>
      <c r="D1421" s="382" t="s">
        <v>14835</v>
      </c>
      <c r="E1421" s="382" t="s">
        <v>5545</v>
      </c>
      <c r="F1421" s="385">
        <v>10.219999999999999</v>
      </c>
      <c r="G1421" s="385">
        <v>385.36769999999996</v>
      </c>
      <c r="H1421" s="385">
        <v>0</v>
      </c>
      <c r="I1421" s="385">
        <v>385</v>
      </c>
    </row>
    <row r="1422" spans="1:9" ht="15" x14ac:dyDescent="0.25">
      <c r="A1422" s="382">
        <v>20070024</v>
      </c>
      <c r="B1422" s="382" t="s">
        <v>30</v>
      </c>
      <c r="C1422" s="382" t="s">
        <v>14817</v>
      </c>
      <c r="D1422" s="382" t="s">
        <v>14838</v>
      </c>
      <c r="E1422" s="382" t="s">
        <v>14846</v>
      </c>
      <c r="F1422" s="385">
        <v>39.049999999999997</v>
      </c>
      <c r="G1422" s="385">
        <v>1951.2013999999999</v>
      </c>
      <c r="H1422" s="385">
        <v>0</v>
      </c>
      <c r="I1422" s="385">
        <v>1951</v>
      </c>
    </row>
    <row r="1423" spans="1:9" ht="15" x14ac:dyDescent="0.25">
      <c r="A1423" s="382">
        <v>20070024</v>
      </c>
      <c r="B1423" s="382" t="s">
        <v>422</v>
      </c>
      <c r="C1423" s="382" t="s">
        <v>15519</v>
      </c>
      <c r="D1423" s="382" t="s">
        <v>15579</v>
      </c>
      <c r="E1423" s="382" t="s">
        <v>10390</v>
      </c>
      <c r="F1423" s="385">
        <v>25.29</v>
      </c>
      <c r="G1423" s="385">
        <v>1151.6352000000002</v>
      </c>
      <c r="H1423" s="385">
        <v>0</v>
      </c>
      <c r="I1423" s="385">
        <v>1152</v>
      </c>
    </row>
    <row r="1424" spans="1:9" ht="15" x14ac:dyDescent="0.25">
      <c r="A1424" s="382">
        <v>20070024</v>
      </c>
      <c r="B1424" s="382" t="s">
        <v>8</v>
      </c>
      <c r="C1424" s="382" t="s">
        <v>14892</v>
      </c>
      <c r="D1424" s="382" t="s">
        <v>14910</v>
      </c>
      <c r="E1424" s="382" t="s">
        <v>5545</v>
      </c>
      <c r="F1424" s="385">
        <v>14.71</v>
      </c>
      <c r="G1424" s="385">
        <v>629.36320000000001</v>
      </c>
      <c r="H1424" s="385">
        <v>0</v>
      </c>
      <c r="I1424" s="385">
        <v>629</v>
      </c>
    </row>
    <row r="1425" spans="1:9" ht="15" x14ac:dyDescent="0.25">
      <c r="A1425" s="382">
        <v>20070024</v>
      </c>
      <c r="B1425" s="382" t="s">
        <v>32</v>
      </c>
      <c r="C1425" s="382" t="s">
        <v>5413</v>
      </c>
      <c r="D1425" s="382" t="s">
        <v>15580</v>
      </c>
      <c r="E1425" s="382" t="s">
        <v>15598</v>
      </c>
      <c r="F1425" s="385">
        <v>20.060000000000002</v>
      </c>
      <c r="G1425" s="385">
        <v>831.11469999999997</v>
      </c>
      <c r="H1425" s="385">
        <v>0</v>
      </c>
      <c r="I1425" s="385">
        <v>831</v>
      </c>
    </row>
    <row r="1426" spans="1:9" ht="15" x14ac:dyDescent="0.25">
      <c r="A1426" s="382">
        <v>20070024</v>
      </c>
      <c r="B1426" s="382" t="s">
        <v>10</v>
      </c>
      <c r="C1426" s="382" t="s">
        <v>8044</v>
      </c>
      <c r="D1426" s="382" t="s">
        <v>14997</v>
      </c>
      <c r="E1426" s="382" t="s">
        <v>5545</v>
      </c>
      <c r="F1426" s="385">
        <v>27.529999999999998</v>
      </c>
      <c r="G1426" s="385">
        <v>1773.0188999999998</v>
      </c>
      <c r="H1426" s="385">
        <v>0</v>
      </c>
      <c r="I1426" s="385">
        <v>1773</v>
      </c>
    </row>
    <row r="1427" spans="1:9" ht="15" x14ac:dyDescent="0.25">
      <c r="A1427" s="382">
        <v>20070024</v>
      </c>
      <c r="B1427" s="382" t="s">
        <v>34</v>
      </c>
      <c r="C1427" s="382" t="s">
        <v>962</v>
      </c>
      <c r="D1427" s="382" t="s">
        <v>14998</v>
      </c>
      <c r="E1427" s="382" t="s">
        <v>5545</v>
      </c>
      <c r="F1427" s="385">
        <v>3.5</v>
      </c>
      <c r="G1427" s="385">
        <v>159.61679999999998</v>
      </c>
      <c r="H1427" s="385">
        <v>0</v>
      </c>
      <c r="I1427" s="385">
        <v>160</v>
      </c>
    </row>
    <row r="1428" spans="1:9" ht="15" x14ac:dyDescent="0.25">
      <c r="A1428" s="382">
        <v>20070024</v>
      </c>
      <c r="B1428" s="382" t="s">
        <v>11</v>
      </c>
      <c r="C1428" s="382" t="s">
        <v>14977</v>
      </c>
      <c r="D1428" s="382" t="s">
        <v>14999</v>
      </c>
      <c r="E1428" s="382" t="s">
        <v>275</v>
      </c>
      <c r="F1428" s="385">
        <v>6.49</v>
      </c>
      <c r="G1428" s="385">
        <v>284.33629999999999</v>
      </c>
      <c r="H1428" s="385">
        <v>0</v>
      </c>
      <c r="I1428" s="385">
        <v>284</v>
      </c>
    </row>
    <row r="1429" spans="1:9" ht="15" x14ac:dyDescent="0.25">
      <c r="A1429" s="382">
        <v>20070024</v>
      </c>
      <c r="B1429" s="382" t="s">
        <v>13</v>
      </c>
      <c r="C1429" s="382" t="s">
        <v>14978</v>
      </c>
      <c r="D1429" s="382" t="s">
        <v>15000</v>
      </c>
      <c r="E1429" s="382" t="s">
        <v>275</v>
      </c>
      <c r="F1429" s="385">
        <v>8.5399999999999991</v>
      </c>
      <c r="G1429" s="385">
        <v>366.96380000000005</v>
      </c>
      <c r="H1429" s="385">
        <v>0</v>
      </c>
      <c r="I1429" s="385">
        <v>367</v>
      </c>
    </row>
    <row r="1430" spans="1:9" ht="15" x14ac:dyDescent="0.25">
      <c r="A1430" s="382">
        <v>20070024</v>
      </c>
      <c r="B1430" s="382" t="s">
        <v>14</v>
      </c>
      <c r="C1430" s="382" t="s">
        <v>13613</v>
      </c>
      <c r="D1430" s="382" t="s">
        <v>15093</v>
      </c>
      <c r="E1430" s="382" t="s">
        <v>5545</v>
      </c>
      <c r="F1430" s="385">
        <v>24.400000000000002</v>
      </c>
      <c r="G1430" s="385">
        <v>1090.6220000000001</v>
      </c>
      <c r="H1430" s="385">
        <v>0</v>
      </c>
      <c r="I1430" s="385">
        <v>1091</v>
      </c>
    </row>
    <row r="1431" spans="1:9" ht="15" x14ac:dyDescent="0.25">
      <c r="A1431" s="382">
        <v>20070024</v>
      </c>
      <c r="B1431" s="382" t="s">
        <v>16</v>
      </c>
      <c r="C1431" s="382" t="s">
        <v>15772</v>
      </c>
      <c r="D1431" s="382" t="s">
        <v>15792</v>
      </c>
      <c r="E1431" s="382" t="s">
        <v>5545</v>
      </c>
      <c r="F1431" s="385">
        <v>32.930000000000007</v>
      </c>
      <c r="G1431" s="385">
        <v>1600.9259999999999</v>
      </c>
      <c r="H1431" s="385">
        <v>0</v>
      </c>
      <c r="I1431" s="385">
        <v>1601</v>
      </c>
    </row>
    <row r="1432" spans="1:9" ht="15" x14ac:dyDescent="0.25">
      <c r="A1432" s="382">
        <v>20070024</v>
      </c>
      <c r="B1432" s="382" t="s">
        <v>129</v>
      </c>
      <c r="C1432" s="382" t="s">
        <v>15521</v>
      </c>
      <c r="D1432" s="382" t="s">
        <v>15582</v>
      </c>
      <c r="E1432" s="382" t="s">
        <v>14257</v>
      </c>
      <c r="F1432" s="385">
        <v>12.55</v>
      </c>
      <c r="G1432" s="385">
        <v>568.83479999999997</v>
      </c>
      <c r="H1432" s="385">
        <v>0</v>
      </c>
      <c r="I1432" s="385">
        <v>569</v>
      </c>
    </row>
    <row r="1433" spans="1:9" ht="15" x14ac:dyDescent="0.25">
      <c r="A1433" s="382">
        <v>20070024</v>
      </c>
      <c r="B1433" s="382" t="s">
        <v>423</v>
      </c>
      <c r="C1433" s="382" t="s">
        <v>9246</v>
      </c>
      <c r="D1433" s="382" t="s">
        <v>15793</v>
      </c>
      <c r="E1433" s="382" t="s">
        <v>14257</v>
      </c>
      <c r="F1433" s="385">
        <v>11.799999999999999</v>
      </c>
      <c r="G1433" s="385">
        <v>472.11509999999998</v>
      </c>
      <c r="H1433" s="385">
        <v>0</v>
      </c>
      <c r="I1433" s="385">
        <v>472</v>
      </c>
    </row>
    <row r="1434" spans="1:9" ht="15" x14ac:dyDescent="0.25">
      <c r="A1434" s="382">
        <v>20070024</v>
      </c>
      <c r="B1434" s="382" t="s">
        <v>424</v>
      </c>
      <c r="C1434" s="382" t="s">
        <v>8451</v>
      </c>
      <c r="D1434" s="382" t="s">
        <v>15794</v>
      </c>
      <c r="E1434" s="382" t="s">
        <v>12252</v>
      </c>
      <c r="F1434" s="385">
        <v>38.82</v>
      </c>
      <c r="G1434" s="385">
        <v>1588.7891000000002</v>
      </c>
      <c r="H1434" s="385">
        <v>0</v>
      </c>
      <c r="I1434" s="385">
        <v>1589</v>
      </c>
    </row>
    <row r="1435" spans="1:9" ht="15" x14ac:dyDescent="0.25">
      <c r="A1435" s="382">
        <v>20070024</v>
      </c>
      <c r="B1435" s="382" t="s">
        <v>131</v>
      </c>
      <c r="C1435" s="382" t="s">
        <v>16155</v>
      </c>
      <c r="D1435" s="382" t="s">
        <v>16173</v>
      </c>
      <c r="E1435" s="382" t="s">
        <v>14257</v>
      </c>
      <c r="F1435" s="385">
        <v>39.89</v>
      </c>
      <c r="G1435" s="385">
        <v>1754.0546999999997</v>
      </c>
      <c r="H1435" s="385">
        <v>0</v>
      </c>
      <c r="I1435" s="385">
        <v>1754</v>
      </c>
    </row>
    <row r="1436" spans="1:9" ht="15" x14ac:dyDescent="0.25">
      <c r="A1436" s="382">
        <v>20070024</v>
      </c>
      <c r="B1436" s="382" t="s">
        <v>760</v>
      </c>
      <c r="C1436" s="382" t="s">
        <v>16156</v>
      </c>
      <c r="D1436" s="382" t="s">
        <v>16174</v>
      </c>
      <c r="E1436" s="382" t="s">
        <v>14257</v>
      </c>
      <c r="F1436" s="385">
        <v>29.669999999999998</v>
      </c>
      <c r="G1436" s="385">
        <v>1216.2483999999999</v>
      </c>
      <c r="H1436" s="385">
        <v>0</v>
      </c>
      <c r="I1436" s="385">
        <v>1216</v>
      </c>
    </row>
    <row r="1437" spans="1:9" ht="15" x14ac:dyDescent="0.25">
      <c r="A1437" s="382">
        <v>20070024</v>
      </c>
      <c r="B1437" s="382" t="s">
        <v>426</v>
      </c>
      <c r="C1437" s="382" t="s">
        <v>16154</v>
      </c>
      <c r="D1437" s="382" t="s">
        <v>16172</v>
      </c>
      <c r="E1437" s="382" t="s">
        <v>5245</v>
      </c>
      <c r="F1437" s="385">
        <v>26.940000000000005</v>
      </c>
      <c r="G1437" s="385">
        <v>1422.3885</v>
      </c>
      <c r="H1437" s="385">
        <v>0</v>
      </c>
      <c r="I1437" s="385">
        <v>1422</v>
      </c>
    </row>
    <row r="1438" spans="1:9" ht="15" x14ac:dyDescent="0.25">
      <c r="A1438" s="382">
        <v>20070024</v>
      </c>
      <c r="B1438" s="382" t="s">
        <v>425</v>
      </c>
      <c r="C1438" s="382" t="s">
        <v>15919</v>
      </c>
      <c r="D1438" s="382" t="s">
        <v>15933</v>
      </c>
      <c r="E1438" s="382" t="s">
        <v>14257</v>
      </c>
      <c r="F1438" s="385">
        <v>21.61</v>
      </c>
      <c r="G1438" s="385">
        <v>1110.0014000000001</v>
      </c>
      <c r="H1438" s="385">
        <v>0</v>
      </c>
      <c r="I1438" s="385">
        <v>1110</v>
      </c>
    </row>
    <row r="1439" spans="1:9" ht="15" x14ac:dyDescent="0.25">
      <c r="A1439" s="382">
        <v>20070024</v>
      </c>
      <c r="B1439" s="382" t="s">
        <v>427</v>
      </c>
      <c r="C1439" s="382" t="s">
        <v>559</v>
      </c>
      <c r="D1439" s="382" t="s">
        <v>16100</v>
      </c>
      <c r="E1439" s="382" t="s">
        <v>15230</v>
      </c>
      <c r="F1439" s="385">
        <v>7.8599999999999994</v>
      </c>
      <c r="G1439" s="385">
        <v>299.36360000000002</v>
      </c>
      <c r="H1439" s="385">
        <v>0</v>
      </c>
      <c r="I1439" s="385">
        <v>299</v>
      </c>
    </row>
    <row r="1440" spans="1:9" ht="15" x14ac:dyDescent="0.25">
      <c r="A1440" s="382" t="s">
        <v>16513</v>
      </c>
      <c r="B1440" s="382"/>
      <c r="C1440" s="382"/>
      <c r="D1440" s="382"/>
      <c r="E1440" s="382"/>
      <c r="F1440" s="385">
        <v>722.23</v>
      </c>
      <c r="G1440" s="385">
        <v>32409.278999999999</v>
      </c>
      <c r="H1440" s="385">
        <v>286.04000000000087</v>
      </c>
      <c r="I1440" s="385">
        <v>32122</v>
      </c>
    </row>
    <row r="1441" spans="1:9" ht="15" x14ac:dyDescent="0.25">
      <c r="A1441" s="382">
        <v>20070026</v>
      </c>
      <c r="B1441" s="382" t="s">
        <v>0</v>
      </c>
      <c r="C1441" s="382" t="s">
        <v>14306</v>
      </c>
      <c r="D1441" s="382" t="s">
        <v>14341</v>
      </c>
      <c r="E1441" s="382" t="s">
        <v>14370</v>
      </c>
      <c r="F1441" s="385">
        <v>30.930000000000003</v>
      </c>
      <c r="G1441" s="385">
        <v>1492.9243999999999</v>
      </c>
      <c r="H1441" s="385">
        <v>0</v>
      </c>
      <c r="I1441" s="385">
        <v>1493</v>
      </c>
    </row>
    <row r="1442" spans="1:9" ht="15" x14ac:dyDescent="0.25">
      <c r="A1442" s="382">
        <v>20070026</v>
      </c>
      <c r="B1442" s="382" t="s">
        <v>1</v>
      </c>
      <c r="C1442" s="382" t="s">
        <v>14307</v>
      </c>
      <c r="D1442" s="382" t="s">
        <v>14342</v>
      </c>
      <c r="E1442" s="382" t="s">
        <v>14370</v>
      </c>
      <c r="F1442" s="385">
        <v>19.29</v>
      </c>
      <c r="G1442" s="385">
        <v>864.53390000000002</v>
      </c>
      <c r="H1442" s="385">
        <v>0</v>
      </c>
      <c r="I1442" s="385">
        <v>865</v>
      </c>
    </row>
    <row r="1443" spans="1:9" ht="15" x14ac:dyDescent="0.25">
      <c r="A1443" s="382">
        <v>20070026</v>
      </c>
      <c r="B1443" s="382" t="s">
        <v>18</v>
      </c>
      <c r="C1443" s="382" t="s">
        <v>14448</v>
      </c>
      <c r="D1443" s="382" t="s">
        <v>14467</v>
      </c>
      <c r="E1443" s="382" t="s">
        <v>14370</v>
      </c>
      <c r="F1443" s="385">
        <v>62.570000000000007</v>
      </c>
      <c r="G1443" s="385">
        <v>2660.3749000000003</v>
      </c>
      <c r="H1443" s="385">
        <v>0</v>
      </c>
      <c r="I1443" s="385">
        <v>2660</v>
      </c>
    </row>
    <row r="1444" spans="1:9" ht="15" x14ac:dyDescent="0.25">
      <c r="A1444" s="382">
        <v>20070026</v>
      </c>
      <c r="B1444" s="382" t="s">
        <v>19</v>
      </c>
      <c r="C1444" s="382" t="s">
        <v>14308</v>
      </c>
      <c r="D1444" s="382" t="s">
        <v>14343</v>
      </c>
      <c r="E1444" s="382" t="s">
        <v>275</v>
      </c>
      <c r="F1444" s="385">
        <v>19.66</v>
      </c>
      <c r="G1444" s="385">
        <v>737.06020000000012</v>
      </c>
      <c r="H1444" s="385">
        <v>0</v>
      </c>
      <c r="I1444" s="385">
        <v>737</v>
      </c>
    </row>
    <row r="1445" spans="1:9" ht="15" x14ac:dyDescent="0.25">
      <c r="A1445" s="382">
        <v>20070026</v>
      </c>
      <c r="B1445" s="382" t="s">
        <v>20</v>
      </c>
      <c r="C1445" s="382" t="s">
        <v>7088</v>
      </c>
      <c r="D1445" s="382" t="s">
        <v>14344</v>
      </c>
      <c r="E1445" s="382" t="s">
        <v>14370</v>
      </c>
      <c r="F1445" s="385">
        <v>25.150000000000002</v>
      </c>
      <c r="G1445" s="385">
        <v>1059.8593000000001</v>
      </c>
      <c r="H1445" s="385">
        <v>0</v>
      </c>
      <c r="I1445" s="385">
        <v>1060</v>
      </c>
    </row>
    <row r="1446" spans="1:9" ht="15" x14ac:dyDescent="0.25">
      <c r="A1446" s="382">
        <v>20070026</v>
      </c>
      <c r="B1446" s="382" t="s">
        <v>41</v>
      </c>
      <c r="C1446" s="382" t="s">
        <v>6609</v>
      </c>
      <c r="D1446" s="382" t="s">
        <v>14345</v>
      </c>
      <c r="E1446" s="382" t="s">
        <v>14371</v>
      </c>
      <c r="F1446" s="385">
        <v>28.14</v>
      </c>
      <c r="G1446" s="385">
        <v>1252.2405000000001</v>
      </c>
      <c r="H1446" s="385">
        <v>0</v>
      </c>
      <c r="I1446" s="385">
        <v>1252</v>
      </c>
    </row>
    <row r="1447" spans="1:9" ht="15" x14ac:dyDescent="0.25">
      <c r="A1447" s="382">
        <v>20070026</v>
      </c>
      <c r="B1447" s="382" t="s">
        <v>36</v>
      </c>
      <c r="C1447" s="382" t="s">
        <v>14309</v>
      </c>
      <c r="D1447" s="382" t="s">
        <v>14346</v>
      </c>
      <c r="E1447" s="382" t="s">
        <v>275</v>
      </c>
      <c r="F1447" s="385">
        <v>3.41</v>
      </c>
      <c r="G1447" s="385">
        <v>153.39080000000001</v>
      </c>
      <c r="H1447" s="385">
        <v>0</v>
      </c>
      <c r="I1447" s="385">
        <v>153</v>
      </c>
    </row>
    <row r="1448" spans="1:9" ht="15" x14ac:dyDescent="0.25">
      <c r="A1448" s="382">
        <v>20070026</v>
      </c>
      <c r="B1448" s="382" t="s">
        <v>21</v>
      </c>
      <c r="C1448" s="382" t="s">
        <v>989</v>
      </c>
      <c r="D1448" s="382" t="s">
        <v>14347</v>
      </c>
      <c r="E1448" s="382" t="s">
        <v>14370</v>
      </c>
      <c r="F1448" s="385">
        <v>33.89</v>
      </c>
      <c r="G1448" s="385">
        <v>1573.9331</v>
      </c>
      <c r="H1448" s="385">
        <v>0</v>
      </c>
      <c r="I1448" s="385">
        <v>1574</v>
      </c>
    </row>
    <row r="1449" spans="1:9" ht="15" x14ac:dyDescent="0.25">
      <c r="A1449" s="382">
        <v>20070026</v>
      </c>
      <c r="B1449" s="382" t="s">
        <v>22</v>
      </c>
      <c r="C1449" s="382" t="s">
        <v>13405</v>
      </c>
      <c r="D1449" s="382" t="s">
        <v>14348</v>
      </c>
      <c r="E1449" s="382" t="s">
        <v>5795</v>
      </c>
      <c r="F1449" s="385">
        <v>35.24</v>
      </c>
      <c r="G1449" s="385">
        <v>1464.2337</v>
      </c>
      <c r="H1449" s="385">
        <v>0</v>
      </c>
      <c r="I1449" s="385">
        <v>1464</v>
      </c>
    </row>
    <row r="1450" spans="1:9" ht="15" x14ac:dyDescent="0.25">
      <c r="A1450" s="382">
        <v>20070026</v>
      </c>
      <c r="B1450" s="382" t="s">
        <v>40</v>
      </c>
      <c r="C1450" s="382" t="s">
        <v>14310</v>
      </c>
      <c r="D1450" s="382" t="s">
        <v>14349</v>
      </c>
      <c r="E1450" s="382" t="s">
        <v>14370</v>
      </c>
      <c r="F1450" s="385">
        <v>31.65</v>
      </c>
      <c r="G1450" s="385">
        <v>1420.9078999999999</v>
      </c>
      <c r="H1450" s="385">
        <v>0</v>
      </c>
      <c r="I1450" s="385">
        <v>1421</v>
      </c>
    </row>
    <row r="1451" spans="1:9" ht="15" x14ac:dyDescent="0.25">
      <c r="A1451" s="382">
        <v>20070026</v>
      </c>
      <c r="B1451" s="382" t="s">
        <v>23</v>
      </c>
      <c r="C1451" s="382" t="s">
        <v>14311</v>
      </c>
      <c r="D1451" s="382" t="s">
        <v>14350</v>
      </c>
      <c r="E1451" s="382" t="s">
        <v>14370</v>
      </c>
      <c r="F1451" s="385">
        <v>47.330000000000005</v>
      </c>
      <c r="G1451" s="385">
        <v>2047.8913999999997</v>
      </c>
      <c r="H1451" s="385">
        <v>0</v>
      </c>
      <c r="I1451" s="385">
        <v>2048</v>
      </c>
    </row>
    <row r="1452" spans="1:9" ht="15" x14ac:dyDescent="0.25">
      <c r="A1452" s="382">
        <v>20070026</v>
      </c>
      <c r="B1452" s="382" t="s">
        <v>24</v>
      </c>
      <c r="C1452" s="382" t="s">
        <v>5399</v>
      </c>
      <c r="D1452" s="382" t="s">
        <v>14351</v>
      </c>
      <c r="E1452" s="382" t="s">
        <v>14371</v>
      </c>
      <c r="F1452" s="385">
        <v>34.65</v>
      </c>
      <c r="G1452" s="385">
        <v>1368.8466999999998</v>
      </c>
      <c r="H1452" s="385">
        <v>0</v>
      </c>
      <c r="I1452" s="385">
        <v>1369</v>
      </c>
    </row>
    <row r="1453" spans="1:9" ht="15" x14ac:dyDescent="0.25">
      <c r="A1453" s="382">
        <v>20070026</v>
      </c>
      <c r="B1453" s="382" t="s">
        <v>26</v>
      </c>
      <c r="C1453" s="382" t="s">
        <v>14313</v>
      </c>
      <c r="D1453" s="382" t="s">
        <v>14353</v>
      </c>
      <c r="E1453" s="382" t="s">
        <v>14372</v>
      </c>
      <c r="F1453" s="385">
        <v>74.519999999999982</v>
      </c>
      <c r="G1453" s="385">
        <v>3397.0382999999997</v>
      </c>
      <c r="H1453" s="385">
        <v>0</v>
      </c>
      <c r="I1453" s="385">
        <v>3397</v>
      </c>
    </row>
    <row r="1454" spans="1:9" ht="15" x14ac:dyDescent="0.25">
      <c r="A1454" s="382">
        <v>20070026</v>
      </c>
      <c r="B1454" s="382" t="s">
        <v>27</v>
      </c>
      <c r="C1454" s="382" t="s">
        <v>10959</v>
      </c>
      <c r="D1454" s="382" t="s">
        <v>14468</v>
      </c>
      <c r="E1454" s="382" t="s">
        <v>14370</v>
      </c>
      <c r="F1454" s="385">
        <v>6.76</v>
      </c>
      <c r="G1454" s="385">
        <v>276.50540000000001</v>
      </c>
      <c r="H1454" s="385">
        <v>0</v>
      </c>
      <c r="I1454" s="385">
        <v>277</v>
      </c>
    </row>
    <row r="1455" spans="1:9" ht="15" x14ac:dyDescent="0.25">
      <c r="A1455" s="382">
        <v>20070026</v>
      </c>
      <c r="B1455" s="382" t="s">
        <v>3</v>
      </c>
      <c r="C1455" s="382" t="s">
        <v>9412</v>
      </c>
      <c r="D1455" s="382" t="s">
        <v>14650</v>
      </c>
      <c r="E1455" s="382" t="s">
        <v>14371</v>
      </c>
      <c r="F1455" s="385">
        <v>16.490000000000002</v>
      </c>
      <c r="G1455" s="385">
        <v>774.53219999999988</v>
      </c>
      <c r="H1455" s="385">
        <v>0</v>
      </c>
      <c r="I1455" s="385">
        <v>775</v>
      </c>
    </row>
    <row r="1456" spans="1:9" ht="15" x14ac:dyDescent="0.25">
      <c r="A1456" s="382">
        <v>20070026</v>
      </c>
      <c r="B1456" s="382" t="s">
        <v>4</v>
      </c>
      <c r="C1456" s="382" t="s">
        <v>5716</v>
      </c>
      <c r="D1456" s="382" t="s">
        <v>14651</v>
      </c>
      <c r="E1456" s="382" t="s">
        <v>275</v>
      </c>
      <c r="F1456" s="385">
        <v>26.159999999999997</v>
      </c>
      <c r="G1456" s="385">
        <v>1156.4379000000001</v>
      </c>
      <c r="H1456" s="385">
        <v>0</v>
      </c>
      <c r="I1456" s="385">
        <v>1156</v>
      </c>
    </row>
    <row r="1457" spans="1:9" ht="15" x14ac:dyDescent="0.25">
      <c r="A1457" s="382">
        <v>20070026</v>
      </c>
      <c r="B1457" s="382" t="s">
        <v>28</v>
      </c>
      <c r="C1457" s="382" t="s">
        <v>14621</v>
      </c>
      <c r="D1457" s="382" t="s">
        <v>14652</v>
      </c>
      <c r="E1457" s="382" t="s">
        <v>14258</v>
      </c>
      <c r="F1457" s="385">
        <v>37.04999999999999</v>
      </c>
      <c r="G1457" s="385">
        <v>1667.5868</v>
      </c>
      <c r="H1457" s="385">
        <v>0</v>
      </c>
      <c r="I1457" s="385">
        <v>1668</v>
      </c>
    </row>
    <row r="1458" spans="1:9" ht="15" x14ac:dyDescent="0.25">
      <c r="A1458" s="382">
        <v>20070026</v>
      </c>
      <c r="B1458" s="382" t="s">
        <v>37</v>
      </c>
      <c r="C1458" s="382" t="s">
        <v>14820</v>
      </c>
      <c r="D1458" s="382" t="s">
        <v>14841</v>
      </c>
      <c r="E1458" s="382" t="s">
        <v>14371</v>
      </c>
      <c r="F1458" s="385">
        <v>7.3</v>
      </c>
      <c r="G1458" s="385">
        <v>331.60579999999999</v>
      </c>
      <c r="H1458" s="385">
        <v>0</v>
      </c>
      <c r="I1458" s="385">
        <v>332</v>
      </c>
    </row>
    <row r="1459" spans="1:9" ht="15" x14ac:dyDescent="0.25">
      <c r="A1459" s="382">
        <v>20070026</v>
      </c>
      <c r="B1459" s="382" t="s">
        <v>38</v>
      </c>
      <c r="C1459" s="382" t="s">
        <v>14821</v>
      </c>
      <c r="D1459" s="382" t="s">
        <v>14842</v>
      </c>
      <c r="E1459" s="382" t="s">
        <v>275</v>
      </c>
      <c r="F1459" s="385">
        <v>10.08</v>
      </c>
      <c r="G1459" s="385">
        <v>441.74189999999999</v>
      </c>
      <c r="H1459" s="385">
        <v>0</v>
      </c>
      <c r="I1459" s="385">
        <v>442</v>
      </c>
    </row>
    <row r="1460" spans="1:9" ht="15" x14ac:dyDescent="0.25">
      <c r="A1460" s="382">
        <v>20070026</v>
      </c>
      <c r="B1460" s="382" t="s">
        <v>29</v>
      </c>
      <c r="C1460" s="382" t="s">
        <v>7519</v>
      </c>
      <c r="D1460" s="382" t="s">
        <v>15388</v>
      </c>
      <c r="E1460" s="382" t="s">
        <v>14258</v>
      </c>
      <c r="F1460" s="385">
        <v>29.86</v>
      </c>
      <c r="G1460" s="385">
        <v>1553.3419000000001</v>
      </c>
      <c r="H1460" s="385">
        <v>0</v>
      </c>
      <c r="I1460" s="385">
        <v>1553</v>
      </c>
    </row>
    <row r="1461" spans="1:9" ht="15" x14ac:dyDescent="0.25">
      <c r="A1461" s="382">
        <v>20070026</v>
      </c>
      <c r="B1461" s="382" t="s">
        <v>5</v>
      </c>
      <c r="C1461" s="382" t="s">
        <v>15332</v>
      </c>
      <c r="D1461" s="382" t="s">
        <v>15389</v>
      </c>
      <c r="E1461" s="382" t="s">
        <v>275</v>
      </c>
      <c r="F1461" s="385">
        <v>9.6999999999999993</v>
      </c>
      <c r="G1461" s="385">
        <v>349.34100000000007</v>
      </c>
      <c r="H1461" s="385">
        <v>0</v>
      </c>
      <c r="I1461" s="385">
        <v>349</v>
      </c>
    </row>
    <row r="1462" spans="1:9" ht="15" x14ac:dyDescent="0.25">
      <c r="A1462" s="382">
        <v>20070026</v>
      </c>
      <c r="B1462" s="382" t="s">
        <v>39</v>
      </c>
      <c r="C1462" s="382" t="s">
        <v>13009</v>
      </c>
      <c r="D1462" s="382" t="s">
        <v>15390</v>
      </c>
      <c r="E1462" s="382" t="s">
        <v>14371</v>
      </c>
      <c r="F1462" s="385">
        <v>6.7200000000000006</v>
      </c>
      <c r="G1462" s="385">
        <v>311.96710000000002</v>
      </c>
      <c r="H1462" s="385">
        <v>0</v>
      </c>
      <c r="I1462" s="385">
        <v>312</v>
      </c>
    </row>
    <row r="1463" spans="1:9" ht="15" x14ac:dyDescent="0.25">
      <c r="A1463" s="382">
        <v>20070026</v>
      </c>
      <c r="B1463" s="382" t="s">
        <v>30</v>
      </c>
      <c r="C1463" s="382" t="s">
        <v>8800</v>
      </c>
      <c r="D1463" s="382" t="s">
        <v>15795</v>
      </c>
      <c r="E1463" s="382" t="s">
        <v>14371</v>
      </c>
      <c r="F1463" s="385">
        <v>18.47</v>
      </c>
      <c r="G1463" s="385">
        <v>816.38930000000005</v>
      </c>
      <c r="H1463" s="385">
        <v>0</v>
      </c>
      <c r="I1463" s="385">
        <v>816</v>
      </c>
    </row>
    <row r="1464" spans="1:9" ht="15" x14ac:dyDescent="0.25">
      <c r="A1464" s="382">
        <v>20070026</v>
      </c>
      <c r="B1464" s="382" t="s">
        <v>7</v>
      </c>
      <c r="C1464" s="382" t="s">
        <v>15973</v>
      </c>
      <c r="D1464" s="382" t="s">
        <v>15992</v>
      </c>
      <c r="E1464" s="382" t="s">
        <v>14258</v>
      </c>
      <c r="F1464" s="385">
        <v>35.619999999999997</v>
      </c>
      <c r="G1464" s="385">
        <v>1419.9390000000001</v>
      </c>
      <c r="H1464" s="385">
        <v>0</v>
      </c>
      <c r="I1464" s="385">
        <v>1420</v>
      </c>
    </row>
    <row r="1465" spans="1:9" ht="15" x14ac:dyDescent="0.25">
      <c r="A1465" s="382">
        <v>20070026</v>
      </c>
      <c r="B1465" s="382" t="s">
        <v>422</v>
      </c>
      <c r="C1465" s="382" t="s">
        <v>7300</v>
      </c>
      <c r="D1465" s="382" t="s">
        <v>15993</v>
      </c>
      <c r="E1465" s="382" t="s">
        <v>275</v>
      </c>
      <c r="F1465" s="385">
        <v>1.02</v>
      </c>
      <c r="G1465" s="385">
        <v>39.300600000000003</v>
      </c>
      <c r="H1465" s="385">
        <v>0</v>
      </c>
      <c r="I1465" s="385">
        <v>39</v>
      </c>
    </row>
    <row r="1466" spans="1:9" ht="15" x14ac:dyDescent="0.25">
      <c r="A1466" s="382">
        <v>20070026</v>
      </c>
      <c r="B1466" s="382" t="s">
        <v>8</v>
      </c>
      <c r="C1466" s="382" t="s">
        <v>7769</v>
      </c>
      <c r="D1466" s="382" t="s">
        <v>16054</v>
      </c>
      <c r="E1466" s="382" t="s">
        <v>14370</v>
      </c>
      <c r="F1466" s="385">
        <v>14.45</v>
      </c>
      <c r="G1466" s="385">
        <v>598.57779999999991</v>
      </c>
      <c r="H1466" s="385">
        <v>0</v>
      </c>
      <c r="I1466" s="385">
        <v>599</v>
      </c>
    </row>
    <row r="1467" spans="1:9" ht="15" x14ac:dyDescent="0.25">
      <c r="A1467" s="382">
        <v>20070026</v>
      </c>
      <c r="B1467" s="382" t="s">
        <v>32</v>
      </c>
      <c r="C1467" s="382" t="s">
        <v>8799</v>
      </c>
      <c r="D1467" s="382" t="s">
        <v>15994</v>
      </c>
      <c r="E1467" s="382" t="s">
        <v>14372</v>
      </c>
      <c r="F1467" s="385">
        <v>22.23</v>
      </c>
      <c r="G1467" s="385">
        <v>973.56539999999995</v>
      </c>
      <c r="H1467" s="385">
        <v>0</v>
      </c>
      <c r="I1467" s="385">
        <v>974</v>
      </c>
    </row>
    <row r="1468" spans="1:9" ht="15" x14ac:dyDescent="0.25">
      <c r="A1468" s="382">
        <v>20070026</v>
      </c>
      <c r="B1468" s="382" t="s">
        <v>33</v>
      </c>
      <c r="C1468" s="382" t="s">
        <v>16157</v>
      </c>
      <c r="D1468" s="382" t="s">
        <v>16175</v>
      </c>
      <c r="E1468" s="382" t="s">
        <v>275</v>
      </c>
      <c r="F1468" s="385">
        <v>36.43</v>
      </c>
      <c r="G1468" s="385">
        <v>1921.2185999999999</v>
      </c>
      <c r="H1468" s="385">
        <v>134</v>
      </c>
      <c r="I1468" s="385">
        <v>1787</v>
      </c>
    </row>
    <row r="1469" spans="1:9" ht="15" x14ac:dyDescent="0.25">
      <c r="A1469" s="382">
        <v>20070026</v>
      </c>
      <c r="B1469" s="382" t="s">
        <v>9</v>
      </c>
      <c r="C1469" s="382">
        <v>0</v>
      </c>
      <c r="D1469" s="382">
        <v>0</v>
      </c>
      <c r="E1469" s="382">
        <v>0</v>
      </c>
      <c r="F1469" s="385">
        <v>2.04</v>
      </c>
      <c r="G1469" s="385">
        <v>85.17</v>
      </c>
      <c r="H1469" s="385">
        <v>0</v>
      </c>
      <c r="I1469" s="385">
        <v>85</v>
      </c>
    </row>
    <row r="1470" spans="1:9" ht="15" x14ac:dyDescent="0.25">
      <c r="A1470" s="382">
        <v>20070026</v>
      </c>
      <c r="B1470" s="382" t="s">
        <v>10</v>
      </c>
      <c r="C1470" s="382">
        <v>0</v>
      </c>
      <c r="D1470" s="382">
        <v>0</v>
      </c>
      <c r="E1470" s="382">
        <v>0</v>
      </c>
      <c r="F1470" s="385">
        <v>18.259999999999998</v>
      </c>
      <c r="G1470" s="385">
        <v>769.23460000000011</v>
      </c>
      <c r="H1470" s="385">
        <v>0</v>
      </c>
      <c r="I1470" s="385">
        <v>769</v>
      </c>
    </row>
    <row r="1471" spans="1:9" ht="15" x14ac:dyDescent="0.25">
      <c r="A1471" s="382" t="s">
        <v>16514</v>
      </c>
      <c r="B1471" s="382"/>
      <c r="C1471" s="382"/>
      <c r="D1471" s="382"/>
      <c r="E1471" s="382"/>
      <c r="F1471" s="385">
        <v>745.06999999999994</v>
      </c>
      <c r="G1471" s="385">
        <v>32979.690399999999</v>
      </c>
      <c r="H1471" s="385">
        <v>134</v>
      </c>
      <c r="I1471" s="385">
        <v>32846</v>
      </c>
    </row>
    <row r="1472" spans="1:9" ht="15" x14ac:dyDescent="0.25">
      <c r="A1472" s="382">
        <v>20070025</v>
      </c>
      <c r="B1472" s="382" t="s">
        <v>17</v>
      </c>
      <c r="C1472" s="382" t="s">
        <v>9259</v>
      </c>
      <c r="D1472" s="382" t="s">
        <v>9295</v>
      </c>
      <c r="E1472" s="382" t="s">
        <v>9308</v>
      </c>
      <c r="F1472" s="385">
        <v>399.05000000000007</v>
      </c>
      <c r="G1472" s="385">
        <v>17727.653900000001</v>
      </c>
      <c r="H1472" s="385">
        <v>4955.5800000000017</v>
      </c>
      <c r="I1472" s="385">
        <v>12772</v>
      </c>
    </row>
    <row r="1473" spans="1:9" ht="15" x14ac:dyDescent="0.25">
      <c r="A1473" s="382">
        <v>20070025</v>
      </c>
      <c r="B1473" s="382" t="s">
        <v>0</v>
      </c>
      <c r="C1473" s="382" t="s">
        <v>739</v>
      </c>
      <c r="D1473" s="382" t="s">
        <v>16101</v>
      </c>
      <c r="E1473" s="382" t="s">
        <v>9308</v>
      </c>
      <c r="F1473" s="385">
        <v>134.78</v>
      </c>
      <c r="G1473" s="385">
        <v>5700.1851000000006</v>
      </c>
      <c r="H1473" s="385">
        <v>0</v>
      </c>
      <c r="I1473" s="385">
        <v>5700</v>
      </c>
    </row>
    <row r="1474" spans="1:9" ht="15" x14ac:dyDescent="0.25">
      <c r="A1474" s="382">
        <v>20070025</v>
      </c>
      <c r="B1474" s="382" t="s">
        <v>1</v>
      </c>
      <c r="C1474" s="382" t="s">
        <v>16087</v>
      </c>
      <c r="D1474" s="382" t="s">
        <v>16102</v>
      </c>
      <c r="E1474" s="382" t="s">
        <v>9308</v>
      </c>
      <c r="F1474" s="385">
        <v>12.670000000000002</v>
      </c>
      <c r="G1474" s="385">
        <v>477.54270000000002</v>
      </c>
      <c r="H1474" s="385">
        <v>0</v>
      </c>
      <c r="I1474" s="385">
        <v>478</v>
      </c>
    </row>
    <row r="1475" spans="1:9" ht="15" x14ac:dyDescent="0.25">
      <c r="A1475" s="382" t="s">
        <v>16515</v>
      </c>
      <c r="B1475" s="382"/>
      <c r="C1475" s="382"/>
      <c r="D1475" s="382"/>
      <c r="E1475" s="382"/>
      <c r="F1475" s="385">
        <v>546.5</v>
      </c>
      <c r="G1475" s="385">
        <v>23905.381700000002</v>
      </c>
      <c r="H1475" s="385">
        <v>4955.5800000000017</v>
      </c>
      <c r="I1475" s="385">
        <v>18950</v>
      </c>
    </row>
    <row r="1476" spans="1:9" ht="15" x14ac:dyDescent="0.25">
      <c r="A1476" s="382">
        <v>20080050</v>
      </c>
      <c r="B1476" s="382" t="s">
        <v>17</v>
      </c>
      <c r="C1476" s="382" t="s">
        <v>14450</v>
      </c>
      <c r="D1476" s="382" t="s">
        <v>14471</v>
      </c>
      <c r="E1476" s="382" t="s">
        <v>7417</v>
      </c>
      <c r="F1476" s="385">
        <v>0.77</v>
      </c>
      <c r="G1476" s="385">
        <v>30.900100000000002</v>
      </c>
      <c r="H1476" s="385">
        <v>0</v>
      </c>
      <c r="I1476" s="385">
        <v>31</v>
      </c>
    </row>
    <row r="1477" spans="1:9" ht="15" x14ac:dyDescent="0.25">
      <c r="A1477" s="382">
        <v>20080050</v>
      </c>
      <c r="B1477" s="382" t="s">
        <v>0</v>
      </c>
      <c r="C1477" s="382" t="s">
        <v>14527</v>
      </c>
      <c r="D1477" s="382" t="s">
        <v>14554</v>
      </c>
      <c r="E1477" s="382" t="s">
        <v>7439</v>
      </c>
      <c r="F1477" s="385">
        <v>94.64</v>
      </c>
      <c r="G1477" s="385">
        <v>3695.4769000000001</v>
      </c>
      <c r="H1477" s="385">
        <v>0</v>
      </c>
      <c r="I1477" s="385">
        <v>3695</v>
      </c>
    </row>
    <row r="1478" spans="1:9" ht="15" x14ac:dyDescent="0.25">
      <c r="A1478" s="382">
        <v>20080050</v>
      </c>
      <c r="B1478" s="382" t="s">
        <v>1</v>
      </c>
      <c r="C1478" s="382" t="s">
        <v>6711</v>
      </c>
      <c r="D1478" s="382" t="s">
        <v>14472</v>
      </c>
      <c r="E1478" s="382" t="s">
        <v>7439</v>
      </c>
      <c r="F1478" s="385">
        <v>29.17</v>
      </c>
      <c r="G1478" s="385">
        <v>1049.2003</v>
      </c>
      <c r="H1478" s="385">
        <v>0</v>
      </c>
      <c r="I1478" s="385">
        <v>1049</v>
      </c>
    </row>
    <row r="1479" spans="1:9" ht="15" x14ac:dyDescent="0.25">
      <c r="A1479" s="382">
        <v>20080050</v>
      </c>
      <c r="B1479" s="382" t="s">
        <v>18</v>
      </c>
      <c r="C1479" s="382" t="s">
        <v>14451</v>
      </c>
      <c r="D1479" s="382" t="s">
        <v>14473</v>
      </c>
      <c r="E1479" s="382" t="s">
        <v>7962</v>
      </c>
      <c r="F1479" s="385">
        <v>70.39</v>
      </c>
      <c r="G1479" s="385">
        <v>2670.8618999999999</v>
      </c>
      <c r="H1479" s="385">
        <v>0</v>
      </c>
      <c r="I1479" s="385">
        <v>2671</v>
      </c>
    </row>
    <row r="1480" spans="1:9" ht="15" x14ac:dyDescent="0.25">
      <c r="A1480" s="382">
        <v>20080050</v>
      </c>
      <c r="B1480" s="382" t="s">
        <v>20</v>
      </c>
      <c r="C1480" s="382" t="s">
        <v>14624</v>
      </c>
      <c r="D1480" s="382" t="s">
        <v>14657</v>
      </c>
      <c r="E1480" s="382" t="s">
        <v>7415</v>
      </c>
      <c r="F1480" s="385">
        <v>52.71</v>
      </c>
      <c r="G1480" s="385">
        <v>2021.3452000000004</v>
      </c>
      <c r="H1480" s="385">
        <v>0</v>
      </c>
      <c r="I1480" s="385">
        <v>2021</v>
      </c>
    </row>
    <row r="1481" spans="1:9" ht="15" x14ac:dyDescent="0.25">
      <c r="A1481" s="382">
        <v>20080050</v>
      </c>
      <c r="B1481" s="382" t="s">
        <v>41</v>
      </c>
      <c r="C1481" s="382" t="s">
        <v>16090</v>
      </c>
      <c r="D1481" s="382" t="s">
        <v>16107</v>
      </c>
      <c r="E1481" s="382" t="s">
        <v>7417</v>
      </c>
      <c r="F1481" s="385">
        <v>11.000000000000002</v>
      </c>
      <c r="G1481" s="385">
        <v>405.8014</v>
      </c>
      <c r="H1481" s="385">
        <v>0</v>
      </c>
      <c r="I1481" s="385">
        <v>406</v>
      </c>
    </row>
    <row r="1482" spans="1:9" ht="15" x14ac:dyDescent="0.25">
      <c r="A1482" s="382">
        <v>20080050</v>
      </c>
      <c r="B1482" s="382" t="s">
        <v>36</v>
      </c>
      <c r="C1482" s="382" t="s">
        <v>6156</v>
      </c>
      <c r="D1482" s="382" t="s">
        <v>15586</v>
      </c>
      <c r="E1482" s="382" t="s">
        <v>7417</v>
      </c>
      <c r="F1482" s="385">
        <v>14.31</v>
      </c>
      <c r="G1482" s="385">
        <v>643.6187000000001</v>
      </c>
      <c r="H1482" s="385">
        <v>0</v>
      </c>
      <c r="I1482" s="385">
        <v>644</v>
      </c>
    </row>
    <row r="1483" spans="1:9" ht="15" x14ac:dyDescent="0.25">
      <c r="A1483" s="382">
        <v>20080050</v>
      </c>
      <c r="B1483" s="382" t="s">
        <v>21</v>
      </c>
      <c r="C1483" s="382" t="s">
        <v>16160</v>
      </c>
      <c r="D1483" s="382" t="s">
        <v>16178</v>
      </c>
      <c r="E1483" s="382" t="s">
        <v>7962</v>
      </c>
      <c r="F1483" s="385">
        <v>17.09</v>
      </c>
      <c r="G1483" s="385">
        <v>691.37109999999996</v>
      </c>
      <c r="H1483" s="385">
        <v>0</v>
      </c>
      <c r="I1483" s="385">
        <v>691</v>
      </c>
    </row>
    <row r="1484" spans="1:9" ht="15" x14ac:dyDescent="0.25">
      <c r="A1484" s="382" t="s">
        <v>16516</v>
      </c>
      <c r="B1484" s="382"/>
      <c r="C1484" s="382"/>
      <c r="D1484" s="382"/>
      <c r="E1484" s="382"/>
      <c r="F1484" s="385">
        <v>290.08</v>
      </c>
      <c r="G1484" s="385">
        <v>11208.575600000002</v>
      </c>
      <c r="H1484" s="385">
        <v>0</v>
      </c>
      <c r="I1484" s="385">
        <v>11208</v>
      </c>
    </row>
    <row r="1485" spans="1:9" ht="15" x14ac:dyDescent="0.25">
      <c r="A1485" s="382">
        <v>20020025</v>
      </c>
      <c r="B1485" s="382" t="s">
        <v>0</v>
      </c>
      <c r="C1485" s="382" t="s">
        <v>6892</v>
      </c>
      <c r="D1485" s="382" t="s">
        <v>14539</v>
      </c>
      <c r="E1485" s="382" t="s">
        <v>1187</v>
      </c>
      <c r="F1485" s="385">
        <v>49.92</v>
      </c>
      <c r="G1485" s="385">
        <v>2117.9255000000003</v>
      </c>
      <c r="H1485" s="385">
        <v>0</v>
      </c>
      <c r="I1485" s="385">
        <v>2118</v>
      </c>
    </row>
    <row r="1486" spans="1:9" ht="15" x14ac:dyDescent="0.25">
      <c r="A1486" s="382">
        <v>20020025</v>
      </c>
      <c r="B1486" s="382" t="s">
        <v>20</v>
      </c>
      <c r="C1486" s="382" t="s">
        <v>14610</v>
      </c>
      <c r="D1486" s="382" t="s">
        <v>14635</v>
      </c>
      <c r="E1486" s="382" t="s">
        <v>276</v>
      </c>
      <c r="F1486" s="385">
        <v>13.33</v>
      </c>
      <c r="G1486" s="385">
        <v>574.10230000000013</v>
      </c>
      <c r="H1486" s="385">
        <v>0</v>
      </c>
      <c r="I1486" s="385">
        <v>574</v>
      </c>
    </row>
    <row r="1487" spans="1:9" ht="15" x14ac:dyDescent="0.25">
      <c r="A1487" s="382">
        <v>20020025</v>
      </c>
      <c r="B1487" s="382" t="s">
        <v>36</v>
      </c>
      <c r="C1487" s="382" t="s">
        <v>6839</v>
      </c>
      <c r="D1487" s="382" t="s">
        <v>14740</v>
      </c>
      <c r="E1487" s="382" t="s">
        <v>1187</v>
      </c>
      <c r="F1487" s="385">
        <v>12.3</v>
      </c>
      <c r="G1487" s="385">
        <v>579.3614</v>
      </c>
      <c r="H1487" s="385">
        <v>0</v>
      </c>
      <c r="I1487" s="385">
        <v>579</v>
      </c>
    </row>
    <row r="1488" spans="1:9" ht="15" x14ac:dyDescent="0.25">
      <c r="A1488" s="382">
        <v>20020025</v>
      </c>
      <c r="B1488" s="382" t="s">
        <v>25</v>
      </c>
      <c r="C1488" s="382" t="s">
        <v>14721</v>
      </c>
      <c r="D1488" s="382" t="s">
        <v>14744</v>
      </c>
      <c r="E1488" s="382" t="s">
        <v>276</v>
      </c>
      <c r="F1488" s="385">
        <v>36.380000000000003</v>
      </c>
      <c r="G1488" s="385">
        <v>1407.0666000000001</v>
      </c>
      <c r="H1488" s="385">
        <v>0</v>
      </c>
      <c r="I1488" s="385">
        <v>1407</v>
      </c>
    </row>
    <row r="1489" spans="1:9" ht="15" x14ac:dyDescent="0.25">
      <c r="A1489" s="382">
        <v>20020025</v>
      </c>
      <c r="B1489" s="382" t="s">
        <v>26</v>
      </c>
      <c r="C1489" s="382" t="s">
        <v>14811</v>
      </c>
      <c r="D1489" s="382" t="s">
        <v>14830</v>
      </c>
      <c r="E1489" s="382" t="s">
        <v>14845</v>
      </c>
      <c r="F1489" s="385">
        <v>45.96</v>
      </c>
      <c r="G1489" s="385">
        <v>1777.5671</v>
      </c>
      <c r="H1489" s="385">
        <v>0</v>
      </c>
      <c r="I1489" s="385">
        <v>1778</v>
      </c>
    </row>
    <row r="1490" spans="1:9" ht="15" x14ac:dyDescent="0.25">
      <c r="A1490" s="382">
        <v>20020025</v>
      </c>
      <c r="B1490" s="382" t="s">
        <v>27</v>
      </c>
      <c r="C1490" s="382" t="s">
        <v>7454</v>
      </c>
      <c r="D1490" s="382" t="s">
        <v>14989</v>
      </c>
      <c r="E1490" s="382" t="s">
        <v>15003</v>
      </c>
      <c r="F1490" s="385">
        <v>44.449999999999996</v>
      </c>
      <c r="G1490" s="385">
        <v>1900.0910000000003</v>
      </c>
      <c r="H1490" s="385">
        <v>0</v>
      </c>
      <c r="I1490" s="385">
        <v>1900</v>
      </c>
    </row>
    <row r="1491" spans="1:9" ht="15" x14ac:dyDescent="0.25">
      <c r="A1491" s="382">
        <v>20020025</v>
      </c>
      <c r="B1491" s="382" t="s">
        <v>28</v>
      </c>
      <c r="C1491" s="382" t="s">
        <v>14813</v>
      </c>
      <c r="D1491" s="382" t="s">
        <v>14832</v>
      </c>
      <c r="E1491" s="382" t="s">
        <v>1187</v>
      </c>
      <c r="F1491" s="385">
        <v>3.1100000000000003</v>
      </c>
      <c r="G1491" s="385">
        <v>123.65350000000001</v>
      </c>
      <c r="H1491" s="385">
        <v>0</v>
      </c>
      <c r="I1491" s="385">
        <v>124</v>
      </c>
    </row>
    <row r="1492" spans="1:9" ht="15" x14ac:dyDescent="0.25">
      <c r="A1492" s="382">
        <v>20020025</v>
      </c>
      <c r="B1492" s="382" t="s">
        <v>37</v>
      </c>
      <c r="C1492" s="382" t="s">
        <v>7769</v>
      </c>
      <c r="D1492" s="382" t="s">
        <v>14909</v>
      </c>
      <c r="E1492" s="382" t="s">
        <v>276</v>
      </c>
      <c r="F1492" s="385">
        <v>9.94</v>
      </c>
      <c r="G1492" s="385">
        <v>403.86220000000003</v>
      </c>
      <c r="H1492" s="385">
        <v>0</v>
      </c>
      <c r="I1492" s="385">
        <v>404</v>
      </c>
    </row>
    <row r="1493" spans="1:9" ht="15" x14ac:dyDescent="0.25">
      <c r="A1493" s="382">
        <v>20020025</v>
      </c>
      <c r="B1493" s="382" t="s">
        <v>38</v>
      </c>
      <c r="C1493" s="382" t="s">
        <v>15714</v>
      </c>
      <c r="D1493" s="382" t="s">
        <v>15729</v>
      </c>
      <c r="E1493" s="382" t="s">
        <v>1032</v>
      </c>
      <c r="F1493" s="385">
        <v>38.470000000000006</v>
      </c>
      <c r="G1493" s="385">
        <v>1789.0021000000002</v>
      </c>
      <c r="H1493" s="385">
        <v>0</v>
      </c>
      <c r="I1493" s="385">
        <v>1789</v>
      </c>
    </row>
    <row r="1494" spans="1:9" ht="15" x14ac:dyDescent="0.25">
      <c r="A1494" s="382" t="s">
        <v>16517</v>
      </c>
      <c r="B1494" s="382"/>
      <c r="C1494" s="382"/>
      <c r="D1494" s="382"/>
      <c r="E1494" s="382"/>
      <c r="F1494" s="385">
        <v>253.86</v>
      </c>
      <c r="G1494" s="385">
        <v>10672.6317</v>
      </c>
      <c r="H1494" s="385">
        <v>0</v>
      </c>
      <c r="I1494" s="385">
        <v>10673</v>
      </c>
    </row>
    <row r="1495" spans="1:9" ht="15" x14ac:dyDescent="0.25">
      <c r="A1495" s="382">
        <v>20020026</v>
      </c>
      <c r="B1495" s="382" t="s">
        <v>17</v>
      </c>
      <c r="C1495" s="382" t="s">
        <v>15051</v>
      </c>
      <c r="D1495" s="382" t="s">
        <v>15074</v>
      </c>
      <c r="E1495" s="382" t="s">
        <v>7729</v>
      </c>
      <c r="F1495" s="385">
        <v>8.09</v>
      </c>
      <c r="G1495" s="385">
        <v>304.42039999999997</v>
      </c>
      <c r="H1495" s="385">
        <v>0</v>
      </c>
      <c r="I1495" s="385">
        <v>304</v>
      </c>
    </row>
    <row r="1496" spans="1:9" ht="15" x14ac:dyDescent="0.25">
      <c r="A1496" s="382">
        <v>20020026</v>
      </c>
      <c r="B1496" s="382" t="s">
        <v>0</v>
      </c>
      <c r="C1496" s="382" t="s">
        <v>15052</v>
      </c>
      <c r="D1496" s="382" t="s">
        <v>15075</v>
      </c>
      <c r="E1496" s="382" t="s">
        <v>280</v>
      </c>
      <c r="F1496" s="385">
        <v>64.02</v>
      </c>
      <c r="G1496" s="385">
        <v>2529.1929999999998</v>
      </c>
      <c r="H1496" s="385">
        <v>0</v>
      </c>
      <c r="I1496" s="385">
        <v>2529</v>
      </c>
    </row>
    <row r="1497" spans="1:9" ht="15" x14ac:dyDescent="0.25">
      <c r="A1497" s="382">
        <v>20020026</v>
      </c>
      <c r="B1497" s="382" t="s">
        <v>1</v>
      </c>
      <c r="C1497" s="382" t="s">
        <v>15053</v>
      </c>
      <c r="D1497" s="382" t="s">
        <v>15076</v>
      </c>
      <c r="E1497" s="382" t="s">
        <v>276</v>
      </c>
      <c r="F1497" s="385">
        <v>209.77</v>
      </c>
      <c r="G1497" s="385">
        <v>8722.8245000000006</v>
      </c>
      <c r="H1497" s="385">
        <v>0</v>
      </c>
      <c r="I1497" s="385">
        <v>8723</v>
      </c>
    </row>
    <row r="1498" spans="1:9" ht="15" x14ac:dyDescent="0.25">
      <c r="A1498" s="382">
        <v>20020026</v>
      </c>
      <c r="B1498" s="382" t="s">
        <v>18</v>
      </c>
      <c r="C1498" s="382" t="s">
        <v>7582</v>
      </c>
      <c r="D1498" s="382" t="s">
        <v>15077</v>
      </c>
      <c r="E1498" s="382" t="s">
        <v>5155</v>
      </c>
      <c r="F1498" s="385">
        <v>1182.6599999999999</v>
      </c>
      <c r="G1498" s="385">
        <v>48209.326200000003</v>
      </c>
      <c r="H1498" s="385">
        <v>0</v>
      </c>
      <c r="I1498" s="385">
        <v>48209</v>
      </c>
    </row>
    <row r="1499" spans="1:9" ht="15" x14ac:dyDescent="0.25">
      <c r="A1499" s="382">
        <v>20020026</v>
      </c>
      <c r="B1499" s="382" t="s">
        <v>19</v>
      </c>
      <c r="C1499" s="382" t="s">
        <v>15054</v>
      </c>
      <c r="D1499" s="382" t="s">
        <v>15078</v>
      </c>
      <c r="E1499" s="382" t="s">
        <v>1187</v>
      </c>
      <c r="F1499" s="385">
        <v>54.2</v>
      </c>
      <c r="G1499" s="385">
        <v>2205.4714000000004</v>
      </c>
      <c r="H1499" s="385">
        <v>0</v>
      </c>
      <c r="I1499" s="385">
        <v>2205</v>
      </c>
    </row>
    <row r="1500" spans="1:9" ht="15" x14ac:dyDescent="0.25">
      <c r="A1500" s="382">
        <v>20020026</v>
      </c>
      <c r="B1500" s="382" t="s">
        <v>20</v>
      </c>
      <c r="C1500" s="382" t="s">
        <v>15055</v>
      </c>
      <c r="D1500" s="382" t="s">
        <v>15079</v>
      </c>
      <c r="E1500" s="382" t="s">
        <v>276</v>
      </c>
      <c r="F1500" s="385">
        <v>5.7799999999999994</v>
      </c>
      <c r="G1500" s="385">
        <v>264.17410000000001</v>
      </c>
      <c r="H1500" s="385">
        <v>0</v>
      </c>
      <c r="I1500" s="385">
        <v>264</v>
      </c>
    </row>
    <row r="1501" spans="1:9" ht="15" x14ac:dyDescent="0.25">
      <c r="A1501" s="382">
        <v>20020026</v>
      </c>
      <c r="B1501" s="382" t="s">
        <v>41</v>
      </c>
      <c r="C1501" s="382" t="s">
        <v>559</v>
      </c>
      <c r="D1501" s="382" t="s">
        <v>15080</v>
      </c>
      <c r="E1501" s="382" t="s">
        <v>276</v>
      </c>
      <c r="F1501" s="385">
        <v>60.55</v>
      </c>
      <c r="G1501" s="385">
        <v>2409.7413999999999</v>
      </c>
      <c r="H1501" s="385">
        <v>0</v>
      </c>
      <c r="I1501" s="385">
        <v>2410</v>
      </c>
    </row>
    <row r="1502" spans="1:9" ht="15" x14ac:dyDescent="0.25">
      <c r="A1502" s="382">
        <v>20020026</v>
      </c>
      <c r="B1502" s="382" t="s">
        <v>36</v>
      </c>
      <c r="C1502" s="382" t="s">
        <v>13520</v>
      </c>
      <c r="D1502" s="382" t="s">
        <v>15081</v>
      </c>
      <c r="E1502" s="382" t="s">
        <v>276</v>
      </c>
      <c r="F1502" s="385">
        <v>76.48</v>
      </c>
      <c r="G1502" s="385">
        <v>3105.9752999999996</v>
      </c>
      <c r="H1502" s="385">
        <v>0</v>
      </c>
      <c r="I1502" s="385">
        <v>3106</v>
      </c>
    </row>
    <row r="1503" spans="1:9" ht="15" x14ac:dyDescent="0.25">
      <c r="A1503" s="382">
        <v>20020026</v>
      </c>
      <c r="B1503" s="382" t="s">
        <v>21</v>
      </c>
      <c r="C1503" s="382" t="s">
        <v>6609</v>
      </c>
      <c r="D1503" s="382" t="s">
        <v>15082</v>
      </c>
      <c r="E1503" s="382" t="s">
        <v>1187</v>
      </c>
      <c r="F1503" s="385">
        <v>42.609999999999992</v>
      </c>
      <c r="G1503" s="385">
        <v>1834.9459000000002</v>
      </c>
      <c r="H1503" s="385">
        <v>0</v>
      </c>
      <c r="I1503" s="385">
        <v>1835</v>
      </c>
    </row>
    <row r="1504" spans="1:9" ht="15" x14ac:dyDescent="0.25">
      <c r="A1504" s="382">
        <v>20020026</v>
      </c>
      <c r="B1504" s="382" t="s">
        <v>22</v>
      </c>
      <c r="C1504" s="382" t="s">
        <v>9946</v>
      </c>
      <c r="D1504" s="382" t="s">
        <v>15083</v>
      </c>
      <c r="E1504" s="382" t="s">
        <v>276</v>
      </c>
      <c r="F1504" s="385">
        <v>39.86</v>
      </c>
      <c r="G1504" s="385">
        <v>1765.4502</v>
      </c>
      <c r="H1504" s="385">
        <v>0</v>
      </c>
      <c r="I1504" s="385">
        <v>1765</v>
      </c>
    </row>
    <row r="1505" spans="1:9" ht="15" x14ac:dyDescent="0.25">
      <c r="A1505" s="382">
        <v>20020026</v>
      </c>
      <c r="B1505" s="382" t="s">
        <v>40</v>
      </c>
      <c r="C1505" s="382" t="s">
        <v>15056</v>
      </c>
      <c r="D1505" s="382" t="s">
        <v>15084</v>
      </c>
      <c r="E1505" s="382" t="s">
        <v>1187</v>
      </c>
      <c r="F1505" s="385">
        <v>134.66</v>
      </c>
      <c r="G1505" s="385">
        <v>5629.0289999999995</v>
      </c>
      <c r="H1505" s="385">
        <v>0</v>
      </c>
      <c r="I1505" s="385">
        <v>5629</v>
      </c>
    </row>
    <row r="1506" spans="1:9" ht="15" x14ac:dyDescent="0.25">
      <c r="A1506" s="382">
        <v>20020026</v>
      </c>
      <c r="B1506" s="382" t="s">
        <v>23</v>
      </c>
      <c r="C1506" s="382" t="s">
        <v>15057</v>
      </c>
      <c r="D1506" s="382" t="s">
        <v>15085</v>
      </c>
      <c r="E1506" s="382" t="s">
        <v>1187</v>
      </c>
      <c r="F1506" s="385">
        <v>31.909999999999997</v>
      </c>
      <c r="G1506" s="385">
        <v>1371.9663</v>
      </c>
      <c r="H1506" s="385">
        <v>0</v>
      </c>
      <c r="I1506" s="385">
        <v>1372</v>
      </c>
    </row>
    <row r="1507" spans="1:9" ht="15" x14ac:dyDescent="0.25">
      <c r="A1507" s="382">
        <v>20020026</v>
      </c>
      <c r="B1507" s="382" t="s">
        <v>24</v>
      </c>
      <c r="C1507" s="382" t="s">
        <v>15058</v>
      </c>
      <c r="D1507" s="382" t="s">
        <v>15086</v>
      </c>
      <c r="E1507" s="382" t="s">
        <v>276</v>
      </c>
      <c r="F1507" s="385">
        <v>39.230000000000004</v>
      </c>
      <c r="G1507" s="385">
        <v>1562.4658999999999</v>
      </c>
      <c r="H1507" s="385">
        <v>0</v>
      </c>
      <c r="I1507" s="385">
        <v>1562</v>
      </c>
    </row>
    <row r="1508" spans="1:9" ht="15" x14ac:dyDescent="0.25">
      <c r="A1508" s="382">
        <v>20020026</v>
      </c>
      <c r="B1508" s="382" t="s">
        <v>25</v>
      </c>
      <c r="C1508" s="382" t="s">
        <v>15059</v>
      </c>
      <c r="D1508" s="382" t="s">
        <v>15087</v>
      </c>
      <c r="E1508" s="382" t="s">
        <v>276</v>
      </c>
      <c r="F1508" s="385">
        <v>36.019999999999996</v>
      </c>
      <c r="G1508" s="385">
        <v>1511.9914000000001</v>
      </c>
      <c r="H1508" s="385">
        <v>0</v>
      </c>
      <c r="I1508" s="385">
        <v>1512</v>
      </c>
    </row>
    <row r="1509" spans="1:9" ht="15" x14ac:dyDescent="0.25">
      <c r="A1509" s="382">
        <v>20020026</v>
      </c>
      <c r="B1509" s="382" t="s">
        <v>26</v>
      </c>
      <c r="C1509" s="382" t="s">
        <v>15060</v>
      </c>
      <c r="D1509" s="382" t="s">
        <v>15088</v>
      </c>
      <c r="E1509" s="382" t="s">
        <v>276</v>
      </c>
      <c r="F1509" s="385">
        <v>99.089999999999989</v>
      </c>
      <c r="G1509" s="385">
        <v>4057.2595000000006</v>
      </c>
      <c r="H1509" s="385">
        <v>0</v>
      </c>
      <c r="I1509" s="385">
        <v>4057</v>
      </c>
    </row>
    <row r="1510" spans="1:9" ht="15" x14ac:dyDescent="0.25">
      <c r="A1510" s="382">
        <v>20020026</v>
      </c>
      <c r="B1510" s="382" t="s">
        <v>27</v>
      </c>
      <c r="C1510" s="382" t="s">
        <v>15061</v>
      </c>
      <c r="D1510" s="382" t="s">
        <v>15089</v>
      </c>
      <c r="E1510" s="382" t="s">
        <v>276</v>
      </c>
      <c r="F1510" s="385">
        <v>29.81</v>
      </c>
      <c r="G1510" s="385">
        <v>1342.5464999999999</v>
      </c>
      <c r="H1510" s="385">
        <v>0</v>
      </c>
      <c r="I1510" s="385">
        <v>1343</v>
      </c>
    </row>
    <row r="1511" spans="1:9" ht="15" x14ac:dyDescent="0.25">
      <c r="A1511" s="382">
        <v>20020026</v>
      </c>
      <c r="B1511" s="382" t="s">
        <v>2</v>
      </c>
      <c r="C1511" s="382" t="s">
        <v>15062</v>
      </c>
      <c r="D1511" s="382" t="s">
        <v>15090</v>
      </c>
      <c r="E1511" s="382" t="s">
        <v>276</v>
      </c>
      <c r="F1511" s="385">
        <v>50.599999999999994</v>
      </c>
      <c r="G1511" s="385">
        <v>1961.5831000000001</v>
      </c>
      <c r="H1511" s="385">
        <v>0</v>
      </c>
      <c r="I1511" s="385">
        <v>1962</v>
      </c>
    </row>
    <row r="1512" spans="1:9" ht="15" x14ac:dyDescent="0.25">
      <c r="A1512" s="382">
        <v>20020026</v>
      </c>
      <c r="B1512" s="382" t="s">
        <v>3</v>
      </c>
      <c r="C1512" s="382" t="s">
        <v>6609</v>
      </c>
      <c r="D1512" s="382" t="s">
        <v>15191</v>
      </c>
      <c r="E1512" s="382" t="s">
        <v>276</v>
      </c>
      <c r="F1512" s="385">
        <v>122.30000000000001</v>
      </c>
      <c r="G1512" s="385">
        <v>5210.3750999999993</v>
      </c>
      <c r="H1512" s="385">
        <v>0</v>
      </c>
      <c r="I1512" s="385">
        <v>5210</v>
      </c>
    </row>
    <row r="1513" spans="1:9" ht="15" x14ac:dyDescent="0.25">
      <c r="A1513" s="382">
        <v>20020026</v>
      </c>
      <c r="B1513" s="382" t="s">
        <v>4</v>
      </c>
      <c r="C1513" s="382" t="s">
        <v>15159</v>
      </c>
      <c r="D1513" s="382" t="s">
        <v>15192</v>
      </c>
      <c r="E1513" s="382" t="s">
        <v>1187</v>
      </c>
      <c r="F1513" s="385">
        <v>41.830000000000005</v>
      </c>
      <c r="G1513" s="385">
        <v>1713.8916000000002</v>
      </c>
      <c r="H1513" s="385">
        <v>0</v>
      </c>
      <c r="I1513" s="385">
        <v>1714</v>
      </c>
    </row>
    <row r="1514" spans="1:9" ht="15" x14ac:dyDescent="0.25">
      <c r="A1514" s="382">
        <v>20020026</v>
      </c>
      <c r="B1514" s="382" t="s">
        <v>37</v>
      </c>
      <c r="C1514" s="382" t="s">
        <v>15063</v>
      </c>
      <c r="D1514" s="382" t="s">
        <v>15091</v>
      </c>
      <c r="E1514" s="382" t="s">
        <v>1032</v>
      </c>
      <c r="F1514" s="385">
        <v>75.930000000000007</v>
      </c>
      <c r="G1514" s="385">
        <v>3123.3104999999996</v>
      </c>
      <c r="H1514" s="385">
        <v>0</v>
      </c>
      <c r="I1514" s="385">
        <v>3123</v>
      </c>
    </row>
    <row r="1515" spans="1:9" ht="15" x14ac:dyDescent="0.25">
      <c r="A1515" s="382">
        <v>20020026</v>
      </c>
      <c r="B1515" s="382" t="s">
        <v>29</v>
      </c>
      <c r="C1515" s="382" t="s">
        <v>15161</v>
      </c>
      <c r="D1515" s="382" t="s">
        <v>15195</v>
      </c>
      <c r="E1515" s="382" t="s">
        <v>276</v>
      </c>
      <c r="F1515" s="385">
        <v>30.23</v>
      </c>
      <c r="G1515" s="385">
        <v>1250.0398</v>
      </c>
      <c r="H1515" s="385">
        <v>0</v>
      </c>
      <c r="I1515" s="385">
        <v>1250</v>
      </c>
    </row>
    <row r="1516" spans="1:9" ht="15" x14ac:dyDescent="0.25">
      <c r="A1516" s="382">
        <v>20020026</v>
      </c>
      <c r="B1516" s="382" t="s">
        <v>39</v>
      </c>
      <c r="C1516" s="382" t="s">
        <v>15162</v>
      </c>
      <c r="D1516" s="382" t="s">
        <v>15197</v>
      </c>
      <c r="E1516" s="382" t="s">
        <v>278</v>
      </c>
      <c r="F1516" s="385">
        <v>44.51</v>
      </c>
      <c r="G1516" s="385">
        <v>1898.7384000000002</v>
      </c>
      <c r="H1516" s="385">
        <v>0</v>
      </c>
      <c r="I1516" s="385">
        <v>1899</v>
      </c>
    </row>
    <row r="1517" spans="1:9" ht="15" x14ac:dyDescent="0.25">
      <c r="A1517" s="382">
        <v>20020026</v>
      </c>
      <c r="B1517" s="382" t="s">
        <v>6</v>
      </c>
      <c r="C1517" s="382" t="s">
        <v>14816</v>
      </c>
      <c r="D1517" s="382" t="s">
        <v>15551</v>
      </c>
      <c r="E1517" s="382" t="s">
        <v>2020</v>
      </c>
      <c r="F1517" s="385">
        <v>52.099999999999994</v>
      </c>
      <c r="G1517" s="385">
        <v>2484.5133000000001</v>
      </c>
      <c r="H1517" s="385">
        <v>0</v>
      </c>
      <c r="I1517" s="385">
        <v>2485</v>
      </c>
    </row>
    <row r="1518" spans="1:9" ht="15" x14ac:dyDescent="0.25">
      <c r="A1518" s="382">
        <v>20020026</v>
      </c>
      <c r="B1518" s="382" t="s">
        <v>30</v>
      </c>
      <c r="C1518" s="382" t="s">
        <v>15163</v>
      </c>
      <c r="D1518" s="382" t="s">
        <v>15198</v>
      </c>
      <c r="E1518" s="382" t="s">
        <v>2020</v>
      </c>
      <c r="F1518" s="385">
        <v>34.57</v>
      </c>
      <c r="G1518" s="385">
        <v>1596.4911999999999</v>
      </c>
      <c r="H1518" s="385">
        <v>0</v>
      </c>
      <c r="I1518" s="385">
        <v>1596</v>
      </c>
    </row>
    <row r="1519" spans="1:9" ht="15" x14ac:dyDescent="0.25">
      <c r="A1519" s="382">
        <v>20020026</v>
      </c>
      <c r="B1519" s="382" t="s">
        <v>31</v>
      </c>
      <c r="C1519" s="382" t="s">
        <v>15164</v>
      </c>
      <c r="D1519" s="382" t="s">
        <v>15199</v>
      </c>
      <c r="E1519" s="382" t="s">
        <v>276</v>
      </c>
      <c r="F1519" s="385">
        <v>55.259999999999991</v>
      </c>
      <c r="G1519" s="385">
        <v>2198.5013000000004</v>
      </c>
      <c r="H1519" s="385">
        <v>0</v>
      </c>
      <c r="I1519" s="385">
        <v>2199</v>
      </c>
    </row>
    <row r="1520" spans="1:9" ht="15" x14ac:dyDescent="0.25">
      <c r="A1520" s="382">
        <v>20020026</v>
      </c>
      <c r="B1520" s="382" t="s">
        <v>7</v>
      </c>
      <c r="C1520" s="382" t="s">
        <v>8540</v>
      </c>
      <c r="D1520" s="382" t="s">
        <v>15200</v>
      </c>
      <c r="E1520" s="382" t="s">
        <v>278</v>
      </c>
      <c r="F1520" s="385">
        <v>24.380000000000003</v>
      </c>
      <c r="G1520" s="385">
        <v>1103.0046</v>
      </c>
      <c r="H1520" s="385">
        <v>0</v>
      </c>
      <c r="I1520" s="385">
        <v>1103</v>
      </c>
    </row>
    <row r="1521" spans="1:9" ht="15" x14ac:dyDescent="0.25">
      <c r="A1521" s="382">
        <v>20020026</v>
      </c>
      <c r="B1521" s="382" t="s">
        <v>422</v>
      </c>
      <c r="C1521" s="382" t="s">
        <v>6348</v>
      </c>
      <c r="D1521" s="382" t="s">
        <v>15201</v>
      </c>
      <c r="E1521" s="382" t="s">
        <v>12338</v>
      </c>
      <c r="F1521" s="385">
        <v>26.1</v>
      </c>
      <c r="G1521" s="385">
        <v>1002.9694000000001</v>
      </c>
      <c r="H1521" s="385">
        <v>0</v>
      </c>
      <c r="I1521" s="385">
        <v>1003</v>
      </c>
    </row>
    <row r="1522" spans="1:9" ht="15" x14ac:dyDescent="0.25">
      <c r="A1522" s="382">
        <v>20020026</v>
      </c>
      <c r="B1522" s="382" t="s">
        <v>8</v>
      </c>
      <c r="C1522" s="382" t="s">
        <v>944</v>
      </c>
      <c r="D1522" s="382" t="s">
        <v>15202</v>
      </c>
      <c r="E1522" s="382" t="s">
        <v>1187</v>
      </c>
      <c r="F1522" s="385">
        <v>48.540000000000006</v>
      </c>
      <c r="G1522" s="385">
        <v>2035.9702000000002</v>
      </c>
      <c r="H1522" s="385">
        <v>0</v>
      </c>
      <c r="I1522" s="385">
        <v>2036</v>
      </c>
    </row>
    <row r="1523" spans="1:9" ht="15" x14ac:dyDescent="0.25">
      <c r="A1523" s="382">
        <v>20020026</v>
      </c>
      <c r="B1523" s="382" t="s">
        <v>32</v>
      </c>
      <c r="C1523" s="382" t="s">
        <v>15307</v>
      </c>
      <c r="D1523" s="382" t="s">
        <v>15349</v>
      </c>
      <c r="E1523" s="382" t="s">
        <v>1187</v>
      </c>
      <c r="F1523" s="385">
        <v>44.61</v>
      </c>
      <c r="G1523" s="385">
        <v>1817.3283000000001</v>
      </c>
      <c r="H1523" s="385">
        <v>0</v>
      </c>
      <c r="I1523" s="385">
        <v>1817</v>
      </c>
    </row>
    <row r="1524" spans="1:9" ht="15" x14ac:dyDescent="0.25">
      <c r="A1524" s="382">
        <v>20020026</v>
      </c>
      <c r="B1524" s="382" t="s">
        <v>9</v>
      </c>
      <c r="C1524" s="382" t="s">
        <v>9261</v>
      </c>
      <c r="D1524" s="382" t="s">
        <v>15552</v>
      </c>
      <c r="E1524" s="382" t="s">
        <v>276</v>
      </c>
      <c r="F1524" s="385">
        <v>403.36</v>
      </c>
      <c r="G1524" s="385">
        <v>16539.892199999998</v>
      </c>
      <c r="H1524" s="385">
        <v>0</v>
      </c>
      <c r="I1524" s="385">
        <v>16540</v>
      </c>
    </row>
    <row r="1525" spans="1:9" ht="15" x14ac:dyDescent="0.25">
      <c r="A1525" s="382">
        <v>20020026</v>
      </c>
      <c r="B1525" s="382" t="s">
        <v>11</v>
      </c>
      <c r="C1525" s="382" t="s">
        <v>15503</v>
      </c>
      <c r="D1525" s="382" t="s">
        <v>15555</v>
      </c>
      <c r="E1525" s="382" t="s">
        <v>276</v>
      </c>
      <c r="F1525" s="385">
        <v>11.129999999999999</v>
      </c>
      <c r="G1525" s="385">
        <v>462.94400000000002</v>
      </c>
      <c r="H1525" s="385">
        <v>0</v>
      </c>
      <c r="I1525" s="385">
        <v>463</v>
      </c>
    </row>
    <row r="1526" spans="1:9" ht="15" x14ac:dyDescent="0.25">
      <c r="A1526" s="382">
        <v>20020026</v>
      </c>
      <c r="B1526" s="382" t="s">
        <v>12</v>
      </c>
      <c r="C1526" s="382" t="s">
        <v>15504</v>
      </c>
      <c r="D1526" s="382" t="s">
        <v>15556</v>
      </c>
      <c r="E1526" s="382" t="s">
        <v>276</v>
      </c>
      <c r="F1526" s="385">
        <v>31.179999999999996</v>
      </c>
      <c r="G1526" s="385">
        <v>1239.6873000000001</v>
      </c>
      <c r="H1526" s="385">
        <v>0</v>
      </c>
      <c r="I1526" s="385">
        <v>1240</v>
      </c>
    </row>
    <row r="1527" spans="1:9" ht="15" x14ac:dyDescent="0.25">
      <c r="A1527" s="382">
        <v>20020026</v>
      </c>
      <c r="B1527" s="382" t="s">
        <v>13</v>
      </c>
      <c r="C1527" s="382" t="s">
        <v>9598</v>
      </c>
      <c r="D1527" s="382" t="s">
        <v>15557</v>
      </c>
      <c r="E1527" s="382" t="s">
        <v>15595</v>
      </c>
      <c r="F1527" s="385">
        <v>111.49999999999999</v>
      </c>
      <c r="G1527" s="385">
        <v>4660.9753000000001</v>
      </c>
      <c r="H1527" s="385">
        <v>0</v>
      </c>
      <c r="I1527" s="385">
        <v>4661</v>
      </c>
    </row>
    <row r="1528" spans="1:9" ht="15" x14ac:dyDescent="0.25">
      <c r="A1528" s="382">
        <v>20020026</v>
      </c>
      <c r="B1528" s="382" t="s">
        <v>35</v>
      </c>
      <c r="C1528" s="382" t="s">
        <v>15715</v>
      </c>
      <c r="D1528" s="382" t="s">
        <v>15730</v>
      </c>
      <c r="E1528" s="382" t="s">
        <v>276</v>
      </c>
      <c r="F1528" s="385">
        <v>84.9</v>
      </c>
      <c r="G1528" s="385">
        <v>3381.0418000000004</v>
      </c>
      <c r="H1528" s="385">
        <v>0</v>
      </c>
      <c r="I1528" s="385">
        <v>3381</v>
      </c>
    </row>
    <row r="1529" spans="1:9" ht="15" x14ac:dyDescent="0.25">
      <c r="A1529" s="382">
        <v>20020026</v>
      </c>
      <c r="B1529" s="382" t="s">
        <v>14</v>
      </c>
      <c r="C1529" s="382" t="s">
        <v>5421</v>
      </c>
      <c r="D1529" s="382" t="s">
        <v>15786</v>
      </c>
      <c r="E1529" s="382" t="s">
        <v>276</v>
      </c>
      <c r="F1529" s="385">
        <v>99.91</v>
      </c>
      <c r="G1529" s="385">
        <v>3953.0754999999999</v>
      </c>
      <c r="H1529" s="385">
        <v>0</v>
      </c>
      <c r="I1529" s="385">
        <v>3953</v>
      </c>
    </row>
    <row r="1530" spans="1:9" ht="15" x14ac:dyDescent="0.25">
      <c r="A1530" s="382">
        <v>20020026</v>
      </c>
      <c r="B1530" s="382" t="s">
        <v>1650</v>
      </c>
      <c r="C1530" s="382" t="s">
        <v>15840</v>
      </c>
      <c r="D1530" s="382" t="s">
        <v>16045</v>
      </c>
      <c r="E1530" s="382" t="s">
        <v>276</v>
      </c>
      <c r="F1530" s="385">
        <v>70.03</v>
      </c>
      <c r="G1530" s="385">
        <v>2805.4935999999993</v>
      </c>
      <c r="H1530" s="385">
        <v>0</v>
      </c>
      <c r="I1530" s="385">
        <v>2805</v>
      </c>
    </row>
    <row r="1531" spans="1:9" ht="15" x14ac:dyDescent="0.25">
      <c r="A1531" s="382">
        <v>20020026</v>
      </c>
      <c r="B1531" s="382" t="s">
        <v>15</v>
      </c>
      <c r="C1531" s="382" t="s">
        <v>15968</v>
      </c>
      <c r="D1531" s="382" t="s">
        <v>15980</v>
      </c>
      <c r="E1531" s="382" t="s">
        <v>276</v>
      </c>
      <c r="F1531" s="385">
        <v>62.889999999999993</v>
      </c>
      <c r="G1531" s="385">
        <v>2622.7967000000003</v>
      </c>
      <c r="H1531" s="385">
        <v>0</v>
      </c>
      <c r="I1531" s="385">
        <v>2623</v>
      </c>
    </row>
    <row r="1532" spans="1:9" ht="15" x14ac:dyDescent="0.25">
      <c r="A1532" s="382">
        <v>20020026</v>
      </c>
      <c r="B1532" s="382" t="s">
        <v>16</v>
      </c>
      <c r="C1532" s="382" t="s">
        <v>13241</v>
      </c>
      <c r="D1532" s="382" t="s">
        <v>16046</v>
      </c>
      <c r="E1532" s="382" t="s">
        <v>276</v>
      </c>
      <c r="F1532" s="385">
        <v>26.760000000000005</v>
      </c>
      <c r="G1532" s="385">
        <v>1033.5291999999999</v>
      </c>
      <c r="H1532" s="385">
        <v>0</v>
      </c>
      <c r="I1532" s="385">
        <v>1034</v>
      </c>
    </row>
    <row r="1533" spans="1:9" ht="15" x14ac:dyDescent="0.25">
      <c r="A1533" s="382">
        <v>20020026</v>
      </c>
      <c r="B1533" s="382" t="s">
        <v>129</v>
      </c>
      <c r="C1533" s="382" t="s">
        <v>9243</v>
      </c>
      <c r="D1533" s="382" t="s">
        <v>16097</v>
      </c>
      <c r="E1533" s="382" t="s">
        <v>456</v>
      </c>
      <c r="F1533" s="385">
        <v>40.900000000000006</v>
      </c>
      <c r="G1533" s="385">
        <v>1825.8001999999999</v>
      </c>
      <c r="H1533" s="385">
        <v>0</v>
      </c>
      <c r="I1533" s="385">
        <v>1826</v>
      </c>
    </row>
    <row r="1534" spans="1:9" ht="15" x14ac:dyDescent="0.25">
      <c r="A1534" s="382">
        <v>20020026</v>
      </c>
      <c r="B1534" s="382" t="s">
        <v>423</v>
      </c>
      <c r="C1534" s="382">
        <v>0</v>
      </c>
      <c r="D1534" s="382">
        <v>0</v>
      </c>
      <c r="E1534" s="382">
        <v>0</v>
      </c>
      <c r="F1534" s="385">
        <v>25.419999999999998</v>
      </c>
      <c r="G1534" s="385">
        <v>1055.0506</v>
      </c>
      <c r="H1534" s="385">
        <v>0</v>
      </c>
      <c r="I1534" s="385">
        <v>1055</v>
      </c>
    </row>
    <row r="1535" spans="1:9" ht="15" x14ac:dyDescent="0.25">
      <c r="A1535" s="382">
        <v>20020026</v>
      </c>
      <c r="B1535" s="382" t="s">
        <v>424</v>
      </c>
      <c r="C1535" s="382">
        <v>0</v>
      </c>
      <c r="D1535" s="382">
        <v>0</v>
      </c>
      <c r="E1535" s="382">
        <v>0</v>
      </c>
      <c r="F1535" s="385">
        <v>12.35</v>
      </c>
      <c r="G1535" s="385">
        <v>523.15840000000003</v>
      </c>
      <c r="H1535" s="385">
        <v>0</v>
      </c>
      <c r="I1535" s="385">
        <v>523</v>
      </c>
    </row>
    <row r="1536" spans="1:9" ht="15" x14ac:dyDescent="0.25">
      <c r="A1536" s="382" t="s">
        <v>16518</v>
      </c>
      <c r="B1536" s="382"/>
      <c r="C1536" s="382"/>
      <c r="D1536" s="382"/>
      <c r="E1536" s="382"/>
      <c r="F1536" s="385">
        <v>3746.03</v>
      </c>
      <c r="G1536" s="385">
        <v>154326.94259999995</v>
      </c>
      <c r="H1536" s="385">
        <v>0</v>
      </c>
      <c r="I1536" s="385">
        <v>154326</v>
      </c>
    </row>
    <row r="1537" spans="1:9" ht="15" x14ac:dyDescent="0.25">
      <c r="A1537" s="382">
        <v>20020027</v>
      </c>
      <c r="B1537" s="382" t="s">
        <v>17</v>
      </c>
      <c r="C1537" s="382" t="s">
        <v>15308</v>
      </c>
      <c r="D1537" s="382" t="s">
        <v>15351</v>
      </c>
      <c r="E1537" s="382" t="s">
        <v>7729</v>
      </c>
      <c r="F1537" s="385">
        <v>139.08000000000001</v>
      </c>
      <c r="G1537" s="385">
        <v>6030.2946999999995</v>
      </c>
      <c r="H1537" s="385">
        <v>698.33999999999651</v>
      </c>
      <c r="I1537" s="385">
        <v>5332</v>
      </c>
    </row>
    <row r="1538" spans="1:9" ht="15" x14ac:dyDescent="0.25">
      <c r="A1538" s="382">
        <v>20020027</v>
      </c>
      <c r="B1538" s="382" t="s">
        <v>0</v>
      </c>
      <c r="C1538" s="382" t="s">
        <v>15505</v>
      </c>
      <c r="D1538" s="382" t="s">
        <v>15558</v>
      </c>
      <c r="E1538" s="382" t="s">
        <v>276</v>
      </c>
      <c r="F1538" s="385">
        <v>16.43</v>
      </c>
      <c r="G1538" s="385">
        <v>802.81350000000009</v>
      </c>
      <c r="H1538" s="385">
        <v>0</v>
      </c>
      <c r="I1538" s="385">
        <v>803</v>
      </c>
    </row>
    <row r="1539" spans="1:9" ht="15" x14ac:dyDescent="0.25">
      <c r="A1539" s="382">
        <v>20020027</v>
      </c>
      <c r="B1539" s="382" t="s">
        <v>18</v>
      </c>
      <c r="C1539" s="382" t="s">
        <v>15506</v>
      </c>
      <c r="D1539" s="382" t="s">
        <v>15559</v>
      </c>
      <c r="E1539" s="382" t="s">
        <v>275</v>
      </c>
      <c r="F1539" s="385">
        <v>111.5</v>
      </c>
      <c r="G1539" s="385">
        <v>5010.064699999999</v>
      </c>
      <c r="H1539" s="385">
        <v>0</v>
      </c>
      <c r="I1539" s="385">
        <v>5010</v>
      </c>
    </row>
    <row r="1540" spans="1:9" ht="15" x14ac:dyDescent="0.25">
      <c r="A1540" s="382">
        <v>20020027</v>
      </c>
      <c r="B1540" s="382" t="s">
        <v>19</v>
      </c>
      <c r="C1540" s="382" t="s">
        <v>15507</v>
      </c>
      <c r="D1540" s="382" t="s">
        <v>15560</v>
      </c>
      <c r="E1540" s="382" t="s">
        <v>277</v>
      </c>
      <c r="F1540" s="385">
        <v>37.309999999999995</v>
      </c>
      <c r="G1540" s="385">
        <v>1588.2322999999999</v>
      </c>
      <c r="H1540" s="385">
        <v>0</v>
      </c>
      <c r="I1540" s="385">
        <v>1588</v>
      </c>
    </row>
    <row r="1541" spans="1:9" ht="15" x14ac:dyDescent="0.25">
      <c r="A1541" s="382">
        <v>20020027</v>
      </c>
      <c r="B1541" s="382" t="s">
        <v>36</v>
      </c>
      <c r="C1541" s="382" t="s">
        <v>15508</v>
      </c>
      <c r="D1541" s="382" t="s">
        <v>15561</v>
      </c>
      <c r="E1541" s="382" t="s">
        <v>15596</v>
      </c>
      <c r="F1541" s="385">
        <v>71.2</v>
      </c>
      <c r="G1541" s="385">
        <v>2946.9185999999995</v>
      </c>
      <c r="H1541" s="385">
        <v>0</v>
      </c>
      <c r="I1541" s="385">
        <v>1410</v>
      </c>
    </row>
    <row r="1542" spans="1:9" ht="15" x14ac:dyDescent="0.25">
      <c r="A1542" s="382">
        <v>20020027</v>
      </c>
      <c r="B1542" s="382" t="s">
        <v>21</v>
      </c>
      <c r="C1542" s="382">
        <v>0</v>
      </c>
      <c r="D1542" s="382">
        <v>0</v>
      </c>
      <c r="E1542" s="382">
        <v>0</v>
      </c>
      <c r="F1542" s="385">
        <v>18.39</v>
      </c>
      <c r="G1542" s="385">
        <v>770.14480000000003</v>
      </c>
      <c r="H1542" s="385">
        <v>0</v>
      </c>
      <c r="I1542" s="385">
        <v>770</v>
      </c>
    </row>
    <row r="1543" spans="1:9" ht="15" x14ac:dyDescent="0.25">
      <c r="A1543" s="382">
        <v>20020027</v>
      </c>
      <c r="B1543" s="382" t="s">
        <v>22</v>
      </c>
      <c r="C1543" s="382">
        <v>0</v>
      </c>
      <c r="D1543" s="382">
        <v>0</v>
      </c>
      <c r="E1543" s="382">
        <v>0</v>
      </c>
      <c r="F1543" s="385">
        <v>27.14</v>
      </c>
      <c r="G1543" s="385">
        <v>1393.8220999999999</v>
      </c>
      <c r="H1543" s="385">
        <v>0</v>
      </c>
      <c r="I1543" s="385">
        <v>1394</v>
      </c>
    </row>
    <row r="1544" spans="1:9" ht="15" x14ac:dyDescent="0.25">
      <c r="A1544" s="382" t="s">
        <v>16519</v>
      </c>
      <c r="B1544" s="382"/>
      <c r="C1544" s="382"/>
      <c r="D1544" s="382"/>
      <c r="E1544" s="382"/>
      <c r="F1544" s="385">
        <v>421.04999999999995</v>
      </c>
      <c r="G1544" s="385">
        <v>18542.290699999998</v>
      </c>
      <c r="H1544" s="385">
        <v>698.33999999999651</v>
      </c>
      <c r="I1544" s="385">
        <v>16307</v>
      </c>
    </row>
    <row r="1545" spans="1:9" ht="15" x14ac:dyDescent="0.25">
      <c r="A1545" s="382">
        <v>20020028</v>
      </c>
      <c r="B1545" s="382" t="s">
        <v>0</v>
      </c>
      <c r="C1545" s="382" t="s">
        <v>183</v>
      </c>
      <c r="D1545" s="382" t="s">
        <v>15353</v>
      </c>
      <c r="E1545" s="382" t="s">
        <v>2020</v>
      </c>
      <c r="F1545" s="385">
        <v>47.38</v>
      </c>
      <c r="G1545" s="385">
        <v>2213.0817999999999</v>
      </c>
      <c r="H1545" s="385">
        <v>0</v>
      </c>
      <c r="I1545" s="385">
        <v>2213</v>
      </c>
    </row>
    <row r="1546" spans="1:9" ht="15" x14ac:dyDescent="0.25">
      <c r="A1546" s="382">
        <v>20020028</v>
      </c>
      <c r="B1546" s="382" t="s">
        <v>1</v>
      </c>
      <c r="C1546" s="382" t="s">
        <v>7734</v>
      </c>
      <c r="D1546" s="382" t="s">
        <v>15354</v>
      </c>
      <c r="E1546" s="382" t="s">
        <v>276</v>
      </c>
      <c r="F1546" s="385">
        <v>46.63000000000001</v>
      </c>
      <c r="G1546" s="385">
        <v>1901.0257999999999</v>
      </c>
      <c r="H1546" s="385">
        <v>0</v>
      </c>
      <c r="I1546" s="385">
        <v>1901</v>
      </c>
    </row>
    <row r="1547" spans="1:9" ht="15" x14ac:dyDescent="0.25">
      <c r="A1547" s="382">
        <v>20020028</v>
      </c>
      <c r="B1547" s="382" t="s">
        <v>19</v>
      </c>
      <c r="C1547" s="382" t="s">
        <v>15309</v>
      </c>
      <c r="D1547" s="382" t="s">
        <v>15356</v>
      </c>
      <c r="E1547" s="382" t="s">
        <v>1032</v>
      </c>
      <c r="F1547" s="385">
        <v>50.67</v>
      </c>
      <c r="G1547" s="385">
        <v>2298.2515000000003</v>
      </c>
      <c r="H1547" s="385">
        <v>0</v>
      </c>
      <c r="I1547" s="385">
        <v>2298</v>
      </c>
    </row>
    <row r="1548" spans="1:9" ht="15" x14ac:dyDescent="0.25">
      <c r="A1548" s="382">
        <v>20020028</v>
      </c>
      <c r="B1548" s="382" t="s">
        <v>20</v>
      </c>
      <c r="C1548" s="382" t="s">
        <v>15310</v>
      </c>
      <c r="D1548" s="382" t="s">
        <v>15357</v>
      </c>
      <c r="E1548" s="382" t="s">
        <v>276</v>
      </c>
      <c r="F1548" s="385">
        <v>27.38</v>
      </c>
      <c r="G1548" s="385">
        <v>1170.3922000000002</v>
      </c>
      <c r="H1548" s="385">
        <v>0</v>
      </c>
      <c r="I1548" s="385">
        <v>1170</v>
      </c>
    </row>
    <row r="1549" spans="1:9" ht="15" x14ac:dyDescent="0.25">
      <c r="A1549" s="382">
        <v>20020028</v>
      </c>
      <c r="B1549" s="382" t="s">
        <v>41</v>
      </c>
      <c r="C1549" s="382" t="s">
        <v>15311</v>
      </c>
      <c r="D1549" s="382" t="s">
        <v>15358</v>
      </c>
      <c r="E1549" s="382" t="s">
        <v>1187</v>
      </c>
      <c r="F1549" s="385">
        <v>138.67000000000002</v>
      </c>
      <c r="G1549" s="385">
        <v>5748.0819999999994</v>
      </c>
      <c r="H1549" s="385">
        <v>0</v>
      </c>
      <c r="I1549" s="385">
        <v>5748</v>
      </c>
    </row>
    <row r="1550" spans="1:9" ht="15" x14ac:dyDescent="0.25">
      <c r="A1550" s="382">
        <v>20020028</v>
      </c>
      <c r="B1550" s="382" t="s">
        <v>36</v>
      </c>
      <c r="C1550" s="382" t="s">
        <v>15312</v>
      </c>
      <c r="D1550" s="382" t="s">
        <v>15359</v>
      </c>
      <c r="E1550" s="382" t="s">
        <v>276</v>
      </c>
      <c r="F1550" s="385">
        <v>127.52000000000001</v>
      </c>
      <c r="G1550" s="385">
        <v>5600.7336999999998</v>
      </c>
      <c r="H1550" s="385">
        <v>0</v>
      </c>
      <c r="I1550" s="385">
        <v>5601</v>
      </c>
    </row>
    <row r="1551" spans="1:9" ht="15" x14ac:dyDescent="0.25">
      <c r="A1551" s="382">
        <v>20020028</v>
      </c>
      <c r="B1551" s="382" t="s">
        <v>21</v>
      </c>
      <c r="C1551" s="382" t="s">
        <v>15313</v>
      </c>
      <c r="D1551" s="382" t="s">
        <v>15360</v>
      </c>
      <c r="E1551" s="382" t="s">
        <v>276</v>
      </c>
      <c r="F1551" s="385">
        <v>32.019999999999996</v>
      </c>
      <c r="G1551" s="385">
        <v>1296.8869000000002</v>
      </c>
      <c r="H1551" s="385">
        <v>0</v>
      </c>
      <c r="I1551" s="385">
        <v>1297</v>
      </c>
    </row>
    <row r="1552" spans="1:9" ht="15" x14ac:dyDescent="0.25">
      <c r="A1552" s="382">
        <v>20020028</v>
      </c>
      <c r="B1552" s="382" t="s">
        <v>22</v>
      </c>
      <c r="C1552" s="382" t="s">
        <v>15314</v>
      </c>
      <c r="D1552" s="382" t="s">
        <v>15361</v>
      </c>
      <c r="E1552" s="382" t="s">
        <v>276</v>
      </c>
      <c r="F1552" s="385">
        <v>14.2</v>
      </c>
      <c r="G1552" s="385">
        <v>606.15179999999998</v>
      </c>
      <c r="H1552" s="385">
        <v>0</v>
      </c>
      <c r="I1552" s="385">
        <v>606</v>
      </c>
    </row>
    <row r="1553" spans="1:9" ht="15" x14ac:dyDescent="0.25">
      <c r="A1553" s="382">
        <v>20020028</v>
      </c>
      <c r="B1553" s="382" t="s">
        <v>23</v>
      </c>
      <c r="C1553" s="382" t="s">
        <v>15316</v>
      </c>
      <c r="D1553" s="382" t="s">
        <v>15363</v>
      </c>
      <c r="E1553" s="382" t="s">
        <v>1187</v>
      </c>
      <c r="F1553" s="385">
        <v>16.330000000000002</v>
      </c>
      <c r="G1553" s="385">
        <v>725.51389999999992</v>
      </c>
      <c r="H1553" s="385">
        <v>0</v>
      </c>
      <c r="I1553" s="385">
        <v>726</v>
      </c>
    </row>
    <row r="1554" spans="1:9" ht="15" x14ac:dyDescent="0.25">
      <c r="A1554" s="382">
        <v>20020028</v>
      </c>
      <c r="B1554" s="382" t="s">
        <v>24</v>
      </c>
      <c r="C1554" s="382" t="s">
        <v>15317</v>
      </c>
      <c r="D1554" s="382" t="s">
        <v>15364</v>
      </c>
      <c r="E1554" s="382" t="s">
        <v>276</v>
      </c>
      <c r="F1554" s="385">
        <v>18.32</v>
      </c>
      <c r="G1554" s="385">
        <v>866.20500000000004</v>
      </c>
      <c r="H1554" s="385">
        <v>0</v>
      </c>
      <c r="I1554" s="385">
        <v>866</v>
      </c>
    </row>
    <row r="1555" spans="1:9" ht="15" x14ac:dyDescent="0.25">
      <c r="A1555" s="382">
        <v>20020028</v>
      </c>
      <c r="B1555" s="382" t="s">
        <v>27</v>
      </c>
      <c r="C1555" s="382" t="s">
        <v>15318</v>
      </c>
      <c r="D1555" s="382" t="s">
        <v>15366</v>
      </c>
      <c r="E1555" s="382" t="s">
        <v>276</v>
      </c>
      <c r="F1555" s="385">
        <v>10.999999999999998</v>
      </c>
      <c r="G1555" s="385">
        <v>485.73990000000003</v>
      </c>
      <c r="H1555" s="385">
        <v>0</v>
      </c>
      <c r="I1555" s="385">
        <v>486</v>
      </c>
    </row>
    <row r="1556" spans="1:9" ht="15" x14ac:dyDescent="0.25">
      <c r="A1556" s="382">
        <v>20020028</v>
      </c>
      <c r="B1556" s="382" t="s">
        <v>2</v>
      </c>
      <c r="C1556" s="382" t="s">
        <v>15011</v>
      </c>
      <c r="D1556" s="382" t="s">
        <v>15367</v>
      </c>
      <c r="E1556" s="382" t="s">
        <v>1032</v>
      </c>
      <c r="F1556" s="385">
        <v>28.57</v>
      </c>
      <c r="G1556" s="385">
        <v>1327.5204999999999</v>
      </c>
      <c r="H1556" s="385">
        <v>0</v>
      </c>
      <c r="I1556" s="385">
        <v>1328</v>
      </c>
    </row>
    <row r="1557" spans="1:9" ht="15" x14ac:dyDescent="0.25">
      <c r="A1557" s="382">
        <v>20020028</v>
      </c>
      <c r="B1557" s="382" t="s">
        <v>4</v>
      </c>
      <c r="C1557" s="382" t="s">
        <v>15320</v>
      </c>
      <c r="D1557" s="382" t="s">
        <v>15369</v>
      </c>
      <c r="E1557" s="382" t="s">
        <v>276</v>
      </c>
      <c r="F1557" s="385">
        <v>88.460000000000008</v>
      </c>
      <c r="G1557" s="385">
        <v>3649.6311999999998</v>
      </c>
      <c r="H1557" s="385">
        <v>0</v>
      </c>
      <c r="I1557" s="385">
        <v>3650</v>
      </c>
    </row>
    <row r="1558" spans="1:9" ht="15" x14ac:dyDescent="0.25">
      <c r="A1558" s="382">
        <v>20020028</v>
      </c>
      <c r="B1558" s="382" t="s">
        <v>28</v>
      </c>
      <c r="C1558" s="382" t="s">
        <v>15321</v>
      </c>
      <c r="D1558" s="382" t="s">
        <v>15370</v>
      </c>
      <c r="E1558" s="382" t="s">
        <v>276</v>
      </c>
      <c r="F1558" s="385">
        <v>78.09</v>
      </c>
      <c r="G1558" s="385">
        <v>3185.6125999999995</v>
      </c>
      <c r="H1558" s="385">
        <v>0</v>
      </c>
      <c r="I1558" s="385">
        <v>3186</v>
      </c>
    </row>
    <row r="1559" spans="1:9" ht="15" x14ac:dyDescent="0.25">
      <c r="A1559" s="382">
        <v>20020028</v>
      </c>
      <c r="B1559" s="382" t="s">
        <v>37</v>
      </c>
      <c r="C1559" s="382" t="s">
        <v>15322</v>
      </c>
      <c r="D1559" s="382" t="s">
        <v>15371</v>
      </c>
      <c r="E1559" s="382" t="s">
        <v>276</v>
      </c>
      <c r="F1559" s="385">
        <v>35.779999999999994</v>
      </c>
      <c r="G1559" s="385">
        <v>1497.1969999999999</v>
      </c>
      <c r="H1559" s="385">
        <v>0</v>
      </c>
      <c r="I1559" s="385">
        <v>1497</v>
      </c>
    </row>
    <row r="1560" spans="1:9" ht="15" x14ac:dyDescent="0.25">
      <c r="A1560" s="382">
        <v>20020028</v>
      </c>
      <c r="B1560" s="382" t="s">
        <v>29</v>
      </c>
      <c r="C1560" s="382" t="s">
        <v>7299</v>
      </c>
      <c r="D1560" s="382" t="s">
        <v>15372</v>
      </c>
      <c r="E1560" s="382" t="s">
        <v>1187</v>
      </c>
      <c r="F1560" s="385">
        <v>43.82</v>
      </c>
      <c r="G1560" s="385">
        <v>1724.6231000000002</v>
      </c>
      <c r="H1560" s="385">
        <v>0</v>
      </c>
      <c r="I1560" s="385">
        <v>1725</v>
      </c>
    </row>
    <row r="1561" spans="1:9" ht="15" x14ac:dyDescent="0.25">
      <c r="A1561" s="382">
        <v>20020028</v>
      </c>
      <c r="B1561" s="382" t="s">
        <v>39</v>
      </c>
      <c r="C1561" s="382" t="s">
        <v>15323</v>
      </c>
      <c r="D1561" s="382" t="s">
        <v>15373</v>
      </c>
      <c r="E1561" s="382" t="s">
        <v>276</v>
      </c>
      <c r="F1561" s="385">
        <v>71.33</v>
      </c>
      <c r="G1561" s="385">
        <v>3007.0241999999998</v>
      </c>
      <c r="H1561" s="385">
        <v>0</v>
      </c>
      <c r="I1561" s="385">
        <v>3007</v>
      </c>
    </row>
    <row r="1562" spans="1:9" ht="15" x14ac:dyDescent="0.25">
      <c r="A1562" s="382">
        <v>20020028</v>
      </c>
      <c r="B1562" s="382" t="s">
        <v>6</v>
      </c>
      <c r="C1562" s="382" t="s">
        <v>15324</v>
      </c>
      <c r="D1562" s="382" t="s">
        <v>15374</v>
      </c>
      <c r="E1562" s="382" t="s">
        <v>280</v>
      </c>
      <c r="F1562" s="385">
        <v>14.93</v>
      </c>
      <c r="G1562" s="385">
        <v>621.31280000000004</v>
      </c>
      <c r="H1562" s="385">
        <v>0</v>
      </c>
      <c r="I1562" s="385">
        <v>621</v>
      </c>
    </row>
    <row r="1563" spans="1:9" ht="15" x14ac:dyDescent="0.25">
      <c r="A1563" s="382">
        <v>20020028</v>
      </c>
      <c r="B1563" s="382" t="s">
        <v>30</v>
      </c>
      <c r="C1563" s="382" t="s">
        <v>15325</v>
      </c>
      <c r="D1563" s="382" t="s">
        <v>15375</v>
      </c>
      <c r="E1563" s="382" t="s">
        <v>276</v>
      </c>
      <c r="F1563" s="385">
        <v>18.830000000000002</v>
      </c>
      <c r="G1563" s="385">
        <v>840.78319999999997</v>
      </c>
      <c r="H1563" s="385">
        <v>0</v>
      </c>
      <c r="I1563" s="385">
        <v>841</v>
      </c>
    </row>
    <row r="1564" spans="1:9" ht="15" x14ac:dyDescent="0.25">
      <c r="A1564" s="382">
        <v>20020028</v>
      </c>
      <c r="B1564" s="382" t="s">
        <v>31</v>
      </c>
      <c r="C1564" s="382" t="s">
        <v>5413</v>
      </c>
      <c r="D1564" s="382" t="s">
        <v>15376</v>
      </c>
      <c r="E1564" s="382" t="s">
        <v>276</v>
      </c>
      <c r="F1564" s="385">
        <v>39.93</v>
      </c>
      <c r="G1564" s="385">
        <v>1920.5864000000001</v>
      </c>
      <c r="H1564" s="385">
        <v>0</v>
      </c>
      <c r="I1564" s="385">
        <v>1921</v>
      </c>
    </row>
    <row r="1565" spans="1:9" ht="15" x14ac:dyDescent="0.25">
      <c r="A1565" s="382">
        <v>20020028</v>
      </c>
      <c r="B1565" s="382" t="s">
        <v>7</v>
      </c>
      <c r="C1565" s="382" t="s">
        <v>15326</v>
      </c>
      <c r="D1565" s="382" t="s">
        <v>15377</v>
      </c>
      <c r="E1565" s="382" t="s">
        <v>276</v>
      </c>
      <c r="F1565" s="385">
        <v>54.990000000000009</v>
      </c>
      <c r="G1565" s="385">
        <v>2432.6311999999998</v>
      </c>
      <c r="H1565" s="385">
        <v>0</v>
      </c>
      <c r="I1565" s="385">
        <v>2433</v>
      </c>
    </row>
    <row r="1566" spans="1:9" ht="15" x14ac:dyDescent="0.25">
      <c r="A1566" s="382">
        <v>20020028</v>
      </c>
      <c r="B1566" s="382" t="s">
        <v>422</v>
      </c>
      <c r="C1566" s="382" t="s">
        <v>15327</v>
      </c>
      <c r="D1566" s="382" t="s">
        <v>15378</v>
      </c>
      <c r="E1566" s="382" t="s">
        <v>276</v>
      </c>
      <c r="F1566" s="385">
        <v>6.02</v>
      </c>
      <c r="G1566" s="385">
        <v>319.26709999999997</v>
      </c>
      <c r="H1566" s="385">
        <v>0</v>
      </c>
      <c r="I1566" s="385">
        <v>319</v>
      </c>
    </row>
    <row r="1567" spans="1:9" ht="15" x14ac:dyDescent="0.25">
      <c r="A1567" s="382">
        <v>20020028</v>
      </c>
      <c r="B1567" s="382" t="s">
        <v>32</v>
      </c>
      <c r="C1567" s="382" t="s">
        <v>15328</v>
      </c>
      <c r="D1567" s="382" t="s">
        <v>15380</v>
      </c>
      <c r="E1567" s="382" t="s">
        <v>279</v>
      </c>
      <c r="F1567" s="385">
        <v>43.01</v>
      </c>
      <c r="G1567" s="385">
        <v>2003.1852999999999</v>
      </c>
      <c r="H1567" s="385">
        <v>0</v>
      </c>
      <c r="I1567" s="385">
        <v>2003</v>
      </c>
    </row>
    <row r="1568" spans="1:9" ht="15" x14ac:dyDescent="0.25">
      <c r="A1568" s="382">
        <v>20020028</v>
      </c>
      <c r="B1568" s="382" t="s">
        <v>33</v>
      </c>
      <c r="C1568" s="382" t="s">
        <v>15329</v>
      </c>
      <c r="D1568" s="382" t="s">
        <v>15381</v>
      </c>
      <c r="E1568" s="382" t="s">
        <v>276</v>
      </c>
      <c r="F1568" s="385">
        <v>6.08</v>
      </c>
      <c r="G1568" s="385">
        <v>289.26690000000002</v>
      </c>
      <c r="H1568" s="385">
        <v>0</v>
      </c>
      <c r="I1568" s="385">
        <v>289</v>
      </c>
    </row>
    <row r="1569" spans="1:9" ht="15" x14ac:dyDescent="0.25">
      <c r="A1569" s="382">
        <v>20020028</v>
      </c>
      <c r="B1569" s="382" t="s">
        <v>9</v>
      </c>
      <c r="C1569" s="382" t="s">
        <v>6332</v>
      </c>
      <c r="D1569" s="382" t="s">
        <v>15382</v>
      </c>
      <c r="E1569" s="382" t="s">
        <v>276</v>
      </c>
      <c r="F1569" s="385">
        <v>34.11</v>
      </c>
      <c r="G1569" s="385">
        <v>1549.8736999999999</v>
      </c>
      <c r="H1569" s="385">
        <v>0</v>
      </c>
      <c r="I1569" s="385">
        <v>1550</v>
      </c>
    </row>
    <row r="1570" spans="1:9" ht="15" x14ac:dyDescent="0.25">
      <c r="A1570" s="382">
        <v>20020028</v>
      </c>
      <c r="B1570" s="382" t="s">
        <v>10</v>
      </c>
      <c r="C1570" s="382" t="s">
        <v>15330</v>
      </c>
      <c r="D1570" s="382" t="s">
        <v>15383</v>
      </c>
      <c r="E1570" s="382" t="s">
        <v>276</v>
      </c>
      <c r="F1570" s="385">
        <v>22.799999999999997</v>
      </c>
      <c r="G1570" s="385">
        <v>972.04140000000007</v>
      </c>
      <c r="H1570" s="385">
        <v>176</v>
      </c>
      <c r="I1570" s="385">
        <v>796</v>
      </c>
    </row>
    <row r="1571" spans="1:9" ht="15" x14ac:dyDescent="0.25">
      <c r="A1571" s="382">
        <v>20020028</v>
      </c>
      <c r="B1571" s="382" t="s">
        <v>34</v>
      </c>
      <c r="C1571" s="382" t="s">
        <v>5418</v>
      </c>
      <c r="D1571" s="382" t="s">
        <v>15384</v>
      </c>
      <c r="E1571" s="382" t="s">
        <v>1187</v>
      </c>
      <c r="F1571" s="385">
        <v>18.54</v>
      </c>
      <c r="G1571" s="385">
        <v>913.27729999999997</v>
      </c>
      <c r="H1571" s="385">
        <v>0</v>
      </c>
      <c r="I1571" s="385">
        <v>913</v>
      </c>
    </row>
    <row r="1572" spans="1:9" ht="15" x14ac:dyDescent="0.25">
      <c r="A1572" s="382">
        <v>20020028</v>
      </c>
      <c r="B1572" s="382" t="s">
        <v>11</v>
      </c>
      <c r="C1572" s="382" t="s">
        <v>15509</v>
      </c>
      <c r="D1572" s="382" t="s">
        <v>15562</v>
      </c>
      <c r="E1572" s="382" t="s">
        <v>1187</v>
      </c>
      <c r="F1572" s="385">
        <v>75.55</v>
      </c>
      <c r="G1572" s="385">
        <v>3162.8074999999999</v>
      </c>
      <c r="H1572" s="385">
        <v>0</v>
      </c>
      <c r="I1572" s="385">
        <v>3163</v>
      </c>
    </row>
    <row r="1573" spans="1:9" ht="15" x14ac:dyDescent="0.25">
      <c r="A1573" s="382">
        <v>20020028</v>
      </c>
      <c r="B1573" s="382" t="s">
        <v>13</v>
      </c>
      <c r="C1573" s="382" t="s">
        <v>15716</v>
      </c>
      <c r="D1573" s="382" t="s">
        <v>15731</v>
      </c>
      <c r="E1573" s="382" t="s">
        <v>1032</v>
      </c>
      <c r="F1573" s="385">
        <v>89.82</v>
      </c>
      <c r="G1573" s="385">
        <v>3819.8259999999996</v>
      </c>
      <c r="H1573" s="385">
        <v>0</v>
      </c>
      <c r="I1573" s="385">
        <v>3820</v>
      </c>
    </row>
    <row r="1574" spans="1:9" ht="15" x14ac:dyDescent="0.25">
      <c r="A1574" s="382">
        <v>20020028</v>
      </c>
      <c r="B1574" s="382" t="s">
        <v>14</v>
      </c>
      <c r="C1574" s="382" t="s">
        <v>9886</v>
      </c>
      <c r="D1574" s="382" t="s">
        <v>16167</v>
      </c>
      <c r="E1574" s="382" t="s">
        <v>281</v>
      </c>
      <c r="F1574" s="385">
        <v>45.73</v>
      </c>
      <c r="G1574" s="385">
        <v>2198.7402999999999</v>
      </c>
      <c r="H1574" s="385">
        <v>0</v>
      </c>
      <c r="I1574" s="385">
        <v>2199</v>
      </c>
    </row>
    <row r="1575" spans="1:9" ht="15" x14ac:dyDescent="0.25">
      <c r="A1575" s="382">
        <v>20020028</v>
      </c>
      <c r="B1575" s="382" t="s">
        <v>1650</v>
      </c>
      <c r="C1575" s="382" t="s">
        <v>13655</v>
      </c>
      <c r="D1575" s="382" t="s">
        <v>16047</v>
      </c>
      <c r="E1575" s="382" t="s">
        <v>1187</v>
      </c>
      <c r="F1575" s="385">
        <v>49.89</v>
      </c>
      <c r="G1575" s="385">
        <v>2094.2267999999999</v>
      </c>
      <c r="H1575" s="385">
        <v>0</v>
      </c>
      <c r="I1575" s="385">
        <v>2094</v>
      </c>
    </row>
    <row r="1576" spans="1:9" ht="15" x14ac:dyDescent="0.25">
      <c r="A1576" s="382">
        <v>20020028</v>
      </c>
      <c r="B1576" s="382" t="s">
        <v>15</v>
      </c>
      <c r="C1576" s="382">
        <v>0</v>
      </c>
      <c r="D1576" s="382">
        <v>0</v>
      </c>
      <c r="E1576" s="382">
        <v>0</v>
      </c>
      <c r="F1576" s="385">
        <v>32.07</v>
      </c>
      <c r="G1576" s="385">
        <v>1294.8708999999999</v>
      </c>
      <c r="H1576" s="385">
        <v>0</v>
      </c>
      <c r="I1576" s="385">
        <v>1295</v>
      </c>
    </row>
    <row r="1577" spans="1:9" ht="15" x14ac:dyDescent="0.25">
      <c r="A1577" s="382" t="s">
        <v>16520</v>
      </c>
      <c r="B1577" s="382"/>
      <c r="C1577" s="382"/>
      <c r="D1577" s="382"/>
      <c r="E1577" s="382"/>
      <c r="F1577" s="385">
        <v>1428.4699999999998</v>
      </c>
      <c r="G1577" s="385">
        <v>61736.369899999991</v>
      </c>
      <c r="H1577" s="385">
        <v>176</v>
      </c>
      <c r="I1577" s="385">
        <v>61562</v>
      </c>
    </row>
    <row r="1578" spans="1:9" ht="15" x14ac:dyDescent="0.25">
      <c r="A1578" s="382">
        <v>20020029</v>
      </c>
      <c r="B1578" s="382" t="s">
        <v>0</v>
      </c>
      <c r="C1578" s="382" t="s">
        <v>15840</v>
      </c>
      <c r="D1578" s="382" t="s">
        <v>15860</v>
      </c>
      <c r="E1578" s="382" t="s">
        <v>275</v>
      </c>
      <c r="F1578" s="385">
        <v>46.339999999999996</v>
      </c>
      <c r="G1578" s="385">
        <v>2116.6273999999999</v>
      </c>
      <c r="H1578" s="385">
        <v>0</v>
      </c>
      <c r="I1578" s="385">
        <v>2117</v>
      </c>
    </row>
    <row r="1579" spans="1:9" ht="15" x14ac:dyDescent="0.25">
      <c r="A1579" s="382">
        <v>20020029</v>
      </c>
      <c r="B1579" s="382" t="s">
        <v>18</v>
      </c>
      <c r="C1579" s="382" t="s">
        <v>15842</v>
      </c>
      <c r="D1579" s="382" t="s">
        <v>15862</v>
      </c>
      <c r="E1579" s="382" t="s">
        <v>275</v>
      </c>
      <c r="F1579" s="385">
        <v>74.27000000000001</v>
      </c>
      <c r="G1579" s="385">
        <v>3145.8793000000001</v>
      </c>
      <c r="H1579" s="385">
        <v>0</v>
      </c>
      <c r="I1579" s="385">
        <v>3146</v>
      </c>
    </row>
    <row r="1580" spans="1:9" ht="15" x14ac:dyDescent="0.25">
      <c r="A1580" s="382">
        <v>20020029</v>
      </c>
      <c r="B1580" s="382" t="s">
        <v>20</v>
      </c>
      <c r="C1580" s="382" t="s">
        <v>15843</v>
      </c>
      <c r="D1580" s="382" t="s">
        <v>15863</v>
      </c>
      <c r="E1580" s="382" t="s">
        <v>274</v>
      </c>
      <c r="F1580" s="385">
        <v>8.85</v>
      </c>
      <c r="G1580" s="385">
        <v>310.36249999999995</v>
      </c>
      <c r="H1580" s="385">
        <v>0</v>
      </c>
      <c r="I1580" s="385">
        <v>310</v>
      </c>
    </row>
    <row r="1581" spans="1:9" ht="15" x14ac:dyDescent="0.25">
      <c r="A1581" s="382">
        <v>20020029</v>
      </c>
      <c r="B1581" s="382" t="s">
        <v>41</v>
      </c>
      <c r="C1581" s="382">
        <v>0</v>
      </c>
      <c r="D1581" s="382">
        <v>0</v>
      </c>
      <c r="E1581" s="382">
        <v>0</v>
      </c>
      <c r="F1581" s="385">
        <v>8.17</v>
      </c>
      <c r="G1581" s="385">
        <v>358.44009999999997</v>
      </c>
      <c r="H1581" s="385">
        <v>0</v>
      </c>
      <c r="I1581" s="385">
        <v>358</v>
      </c>
    </row>
    <row r="1582" spans="1:9" ht="15" x14ac:dyDescent="0.25">
      <c r="A1582" s="382">
        <v>20020029</v>
      </c>
      <c r="B1582" s="382" t="s">
        <v>21</v>
      </c>
      <c r="C1582" s="382" t="s">
        <v>15844</v>
      </c>
      <c r="D1582" s="382" t="s">
        <v>15864</v>
      </c>
      <c r="E1582" s="382" t="s">
        <v>275</v>
      </c>
      <c r="F1582" s="385">
        <v>56.230000000000004</v>
      </c>
      <c r="G1582" s="385">
        <v>2293.6026000000002</v>
      </c>
      <c r="H1582" s="385">
        <v>0</v>
      </c>
      <c r="I1582" s="385">
        <v>2294</v>
      </c>
    </row>
    <row r="1583" spans="1:9" ht="15" x14ac:dyDescent="0.25">
      <c r="A1583" s="382">
        <v>20020029</v>
      </c>
      <c r="B1583" s="382" t="s">
        <v>40</v>
      </c>
      <c r="C1583" s="382" t="s">
        <v>15845</v>
      </c>
      <c r="D1583" s="382" t="s">
        <v>15865</v>
      </c>
      <c r="E1583" s="382" t="s">
        <v>274</v>
      </c>
      <c r="F1583" s="385">
        <v>53.99</v>
      </c>
      <c r="G1583" s="385">
        <v>1975.5823</v>
      </c>
      <c r="H1583" s="385">
        <v>0</v>
      </c>
      <c r="I1583" s="385">
        <v>1976</v>
      </c>
    </row>
    <row r="1584" spans="1:9" ht="15" x14ac:dyDescent="0.25">
      <c r="A1584" s="382">
        <v>20020029</v>
      </c>
      <c r="B1584" s="382" t="s">
        <v>24</v>
      </c>
      <c r="C1584" s="382" t="s">
        <v>7576</v>
      </c>
      <c r="D1584" s="382" t="s">
        <v>15866</v>
      </c>
      <c r="E1584" s="382" t="s">
        <v>1691</v>
      </c>
      <c r="F1584" s="385">
        <v>42.61</v>
      </c>
      <c r="G1584" s="385">
        <v>1692.3388000000002</v>
      </c>
      <c r="H1584" s="385">
        <v>0</v>
      </c>
      <c r="I1584" s="385">
        <v>1692</v>
      </c>
    </row>
    <row r="1585" spans="1:9" ht="15" x14ac:dyDescent="0.25">
      <c r="A1585" s="382">
        <v>20020029</v>
      </c>
      <c r="B1585" s="382" t="s">
        <v>26</v>
      </c>
      <c r="C1585" s="382" t="s">
        <v>15916</v>
      </c>
      <c r="D1585" s="382" t="s">
        <v>15928</v>
      </c>
      <c r="E1585" s="382" t="s">
        <v>275</v>
      </c>
      <c r="F1585" s="385">
        <v>46.569999999999993</v>
      </c>
      <c r="G1585" s="385">
        <v>1863.6175000000001</v>
      </c>
      <c r="H1585" s="385">
        <v>0</v>
      </c>
      <c r="I1585" s="385">
        <v>1864</v>
      </c>
    </row>
    <row r="1586" spans="1:9" ht="15" x14ac:dyDescent="0.25">
      <c r="A1586" s="382">
        <v>20020029</v>
      </c>
      <c r="B1586" s="382" t="s">
        <v>27</v>
      </c>
      <c r="C1586" s="382" t="s">
        <v>16033</v>
      </c>
      <c r="D1586" s="382" t="s">
        <v>16048</v>
      </c>
      <c r="E1586" s="382" t="s">
        <v>274</v>
      </c>
      <c r="F1586" s="385">
        <v>79.199999999999989</v>
      </c>
      <c r="G1586" s="385">
        <v>3012.1904000000009</v>
      </c>
      <c r="H1586" s="385">
        <v>0</v>
      </c>
      <c r="I1586" s="385">
        <v>3012</v>
      </c>
    </row>
    <row r="1587" spans="1:9" ht="15" x14ac:dyDescent="0.25">
      <c r="A1587" s="382">
        <v>20020029</v>
      </c>
      <c r="B1587" s="382" t="s">
        <v>2</v>
      </c>
      <c r="C1587" s="382" t="s">
        <v>15969</v>
      </c>
      <c r="D1587" s="382" t="s">
        <v>15981</v>
      </c>
      <c r="E1587" s="382" t="s">
        <v>1284</v>
      </c>
      <c r="F1587" s="385">
        <v>48.010000000000005</v>
      </c>
      <c r="G1587" s="385">
        <v>1984.5945000000002</v>
      </c>
      <c r="H1587" s="385">
        <v>0</v>
      </c>
      <c r="I1587" s="385">
        <v>85</v>
      </c>
    </row>
    <row r="1588" spans="1:9" ht="15" x14ac:dyDescent="0.25">
      <c r="A1588" s="382">
        <v>20020029</v>
      </c>
      <c r="B1588" s="382" t="s">
        <v>28</v>
      </c>
      <c r="C1588" s="382" t="s">
        <v>16150</v>
      </c>
      <c r="D1588" s="382" t="s">
        <v>16168</v>
      </c>
      <c r="E1588" s="382" t="s">
        <v>275</v>
      </c>
      <c r="F1588" s="385">
        <v>98.43</v>
      </c>
      <c r="G1588" s="385">
        <v>4071.5170000000007</v>
      </c>
      <c r="H1588" s="385">
        <v>0</v>
      </c>
      <c r="I1588" s="385">
        <v>4072</v>
      </c>
    </row>
    <row r="1589" spans="1:9" ht="15" x14ac:dyDescent="0.25">
      <c r="A1589" s="382">
        <v>20020029</v>
      </c>
      <c r="B1589" s="382" t="s">
        <v>37</v>
      </c>
      <c r="C1589" s="382" t="s">
        <v>16151</v>
      </c>
      <c r="D1589" s="382" t="s">
        <v>16169</v>
      </c>
      <c r="E1589" s="382" t="s">
        <v>275</v>
      </c>
      <c r="F1589" s="385">
        <v>49.720000000000013</v>
      </c>
      <c r="G1589" s="385">
        <v>1929.7574000000004</v>
      </c>
      <c r="H1589" s="385">
        <v>0</v>
      </c>
      <c r="I1589" s="385">
        <v>1930</v>
      </c>
    </row>
    <row r="1590" spans="1:9" ht="15" x14ac:dyDescent="0.25">
      <c r="A1590" s="382">
        <v>20020029</v>
      </c>
      <c r="B1590" s="382" t="s">
        <v>38</v>
      </c>
      <c r="C1590" s="382" t="s">
        <v>16152</v>
      </c>
      <c r="D1590" s="382" t="s">
        <v>16170</v>
      </c>
      <c r="E1590" s="382" t="s">
        <v>275</v>
      </c>
      <c r="F1590" s="385">
        <v>26.58</v>
      </c>
      <c r="G1590" s="385">
        <v>1159.7781</v>
      </c>
      <c r="H1590" s="385">
        <v>0</v>
      </c>
      <c r="I1590" s="385">
        <v>1160</v>
      </c>
    </row>
    <row r="1591" spans="1:9" ht="15" x14ac:dyDescent="0.25">
      <c r="A1591" s="382">
        <v>20020029</v>
      </c>
      <c r="B1591" s="382" t="s">
        <v>29</v>
      </c>
      <c r="C1591" s="382" t="s">
        <v>16214</v>
      </c>
      <c r="D1591" s="382" t="s">
        <v>16237</v>
      </c>
      <c r="E1591" s="382" t="s">
        <v>16268</v>
      </c>
      <c r="F1591" s="385">
        <v>17.270000000000003</v>
      </c>
      <c r="G1591" s="385">
        <v>738.05050000000006</v>
      </c>
      <c r="H1591" s="385">
        <v>0</v>
      </c>
      <c r="I1591" s="385">
        <v>738</v>
      </c>
    </row>
    <row r="1592" spans="1:9" ht="15" x14ac:dyDescent="0.25">
      <c r="A1592" s="382">
        <v>20020029</v>
      </c>
      <c r="B1592" s="382" t="s">
        <v>5</v>
      </c>
      <c r="C1592" s="382" t="s">
        <v>16215</v>
      </c>
      <c r="D1592" s="382" t="s">
        <v>16238</v>
      </c>
      <c r="E1592" s="382" t="s">
        <v>275</v>
      </c>
      <c r="F1592" s="385">
        <v>49.14</v>
      </c>
      <c r="G1592" s="385">
        <v>1775.6188</v>
      </c>
      <c r="H1592" s="385">
        <v>0</v>
      </c>
      <c r="I1592" s="385">
        <v>1776</v>
      </c>
    </row>
    <row r="1593" spans="1:9" ht="15" x14ac:dyDescent="0.25">
      <c r="A1593" s="382">
        <v>20020029</v>
      </c>
      <c r="B1593" s="382" t="s">
        <v>39</v>
      </c>
      <c r="C1593" s="382">
        <v>0</v>
      </c>
      <c r="D1593" s="382">
        <v>0</v>
      </c>
      <c r="E1593" s="382">
        <v>0</v>
      </c>
      <c r="F1593" s="385">
        <v>63.339999999999996</v>
      </c>
      <c r="G1593" s="385">
        <v>2371.7789000000002</v>
      </c>
      <c r="H1593" s="385">
        <v>0</v>
      </c>
      <c r="I1593" s="385">
        <v>1021</v>
      </c>
    </row>
    <row r="1594" spans="1:9" ht="15" x14ac:dyDescent="0.25">
      <c r="A1594" s="382">
        <v>20020029</v>
      </c>
      <c r="B1594" s="382" t="s">
        <v>6</v>
      </c>
      <c r="C1594" s="382">
        <v>0</v>
      </c>
      <c r="D1594" s="382">
        <v>0</v>
      </c>
      <c r="E1594" s="382">
        <v>0</v>
      </c>
      <c r="F1594" s="385">
        <v>15.01</v>
      </c>
      <c r="G1594" s="385">
        <v>605.80349999999999</v>
      </c>
      <c r="H1594" s="385">
        <v>0</v>
      </c>
      <c r="I1594" s="385">
        <v>606</v>
      </c>
    </row>
    <row r="1595" spans="1:9" ht="15" x14ac:dyDescent="0.25">
      <c r="A1595" s="382">
        <v>20020029</v>
      </c>
      <c r="B1595" s="382" t="s">
        <v>30</v>
      </c>
      <c r="C1595" s="382">
        <v>0</v>
      </c>
      <c r="D1595" s="382">
        <v>0</v>
      </c>
      <c r="E1595" s="382">
        <v>0</v>
      </c>
      <c r="F1595" s="385">
        <v>9.9</v>
      </c>
      <c r="G1595" s="385">
        <v>369.62729999999999</v>
      </c>
      <c r="H1595" s="385">
        <v>0</v>
      </c>
      <c r="I1595" s="385">
        <v>370</v>
      </c>
    </row>
    <row r="1596" spans="1:9" ht="15" x14ac:dyDescent="0.25">
      <c r="A1596" s="382" t="s">
        <v>16521</v>
      </c>
      <c r="B1596" s="382"/>
      <c r="C1596" s="382"/>
      <c r="D1596" s="382"/>
      <c r="E1596" s="382"/>
      <c r="F1596" s="385">
        <v>793.63000000000011</v>
      </c>
      <c r="G1596" s="385">
        <v>31775.166900000004</v>
      </c>
      <c r="H1596" s="385">
        <v>0</v>
      </c>
      <c r="I1596" s="385">
        <v>28527</v>
      </c>
    </row>
    <row r="1597" spans="1:9" ht="15" x14ac:dyDescent="0.25">
      <c r="A1597" s="382">
        <v>20070027</v>
      </c>
      <c r="B1597" s="382" t="s">
        <v>17</v>
      </c>
      <c r="C1597" s="382" t="s">
        <v>16036</v>
      </c>
      <c r="D1597" s="382" t="s">
        <v>16055</v>
      </c>
      <c r="E1597" s="382" t="s">
        <v>14371</v>
      </c>
      <c r="F1597" s="385">
        <v>185.28</v>
      </c>
      <c r="G1597" s="385">
        <v>8148.9141</v>
      </c>
      <c r="H1597" s="385">
        <v>0</v>
      </c>
      <c r="I1597" s="385">
        <v>8149</v>
      </c>
    </row>
    <row r="1598" spans="1:9" ht="15" x14ac:dyDescent="0.25">
      <c r="A1598" s="382">
        <v>20070027</v>
      </c>
      <c r="B1598" s="382" t="s">
        <v>0</v>
      </c>
      <c r="C1598" s="382" t="s">
        <v>16158</v>
      </c>
      <c r="D1598" s="382" t="s">
        <v>16176</v>
      </c>
      <c r="E1598" s="382" t="s">
        <v>14371</v>
      </c>
      <c r="F1598" s="385">
        <v>10.95</v>
      </c>
      <c r="G1598" s="385">
        <v>505.41459999999995</v>
      </c>
      <c r="H1598" s="385">
        <v>0</v>
      </c>
      <c r="I1598" s="385">
        <v>505</v>
      </c>
    </row>
    <row r="1599" spans="1:9" ht="15" x14ac:dyDescent="0.25">
      <c r="A1599" s="382" t="s">
        <v>16522</v>
      </c>
      <c r="B1599" s="382"/>
      <c r="C1599" s="382"/>
      <c r="D1599" s="382"/>
      <c r="E1599" s="382"/>
      <c r="F1599" s="385">
        <v>196.23</v>
      </c>
      <c r="G1599" s="385">
        <v>8654.3287</v>
      </c>
      <c r="H1599" s="385">
        <v>0</v>
      </c>
      <c r="I1599" s="385">
        <v>8654</v>
      </c>
    </row>
    <row r="1600" spans="1:9" ht="15" x14ac:dyDescent="0.25">
      <c r="A1600" s="382">
        <v>20060028</v>
      </c>
      <c r="B1600" s="382" t="s">
        <v>17</v>
      </c>
      <c r="C1600" s="382" t="s">
        <v>16133</v>
      </c>
      <c r="D1600" s="382" t="s">
        <v>16136</v>
      </c>
      <c r="E1600" s="382" t="s">
        <v>6927</v>
      </c>
      <c r="F1600" s="385">
        <v>319.24</v>
      </c>
      <c r="G1600" s="385">
        <v>14017.105100000001</v>
      </c>
      <c r="H1600" s="385">
        <v>11743.81</v>
      </c>
      <c r="I1600" s="385">
        <v>2273</v>
      </c>
    </row>
    <row r="1601" spans="1:9" ht="15" x14ac:dyDescent="0.25">
      <c r="A1601" s="382">
        <v>20060028</v>
      </c>
      <c r="B1601" s="382" t="s">
        <v>0</v>
      </c>
      <c r="C1601" s="382" t="s">
        <v>12526</v>
      </c>
      <c r="D1601" s="382" t="s">
        <v>16252</v>
      </c>
      <c r="E1601" s="382" t="s">
        <v>1676</v>
      </c>
      <c r="F1601" s="385">
        <v>28.84</v>
      </c>
      <c r="G1601" s="385">
        <v>1210.6948</v>
      </c>
      <c r="H1601" s="385">
        <v>0</v>
      </c>
      <c r="I1601" s="385">
        <v>1211</v>
      </c>
    </row>
    <row r="1602" spans="1:9" ht="15" x14ac:dyDescent="0.25">
      <c r="A1602" s="382">
        <v>20060028</v>
      </c>
      <c r="B1602" s="382" t="s">
        <v>1</v>
      </c>
      <c r="C1602" s="382" t="s">
        <v>16223</v>
      </c>
      <c r="D1602" s="382" t="s">
        <v>16253</v>
      </c>
      <c r="E1602" s="382" t="s">
        <v>6116</v>
      </c>
      <c r="F1602" s="385">
        <v>17.52</v>
      </c>
      <c r="G1602" s="385">
        <v>693.1348999999999</v>
      </c>
      <c r="H1602" s="385">
        <v>0</v>
      </c>
      <c r="I1602" s="385">
        <v>693</v>
      </c>
    </row>
    <row r="1603" spans="1:9" ht="15" x14ac:dyDescent="0.25">
      <c r="A1603" s="382">
        <v>20060028</v>
      </c>
      <c r="B1603" s="382" t="s">
        <v>18</v>
      </c>
      <c r="C1603" s="382" t="s">
        <v>16224</v>
      </c>
      <c r="D1603" s="382" t="s">
        <v>16254</v>
      </c>
      <c r="E1603" s="382" t="s">
        <v>1676</v>
      </c>
      <c r="F1603" s="385">
        <v>16.04</v>
      </c>
      <c r="G1603" s="385">
        <v>694.32130000000006</v>
      </c>
      <c r="H1603" s="385">
        <v>0</v>
      </c>
      <c r="I1603" s="385">
        <v>694</v>
      </c>
    </row>
    <row r="1604" spans="1:9" ht="15" x14ac:dyDescent="0.25">
      <c r="A1604" s="382">
        <v>20060028</v>
      </c>
      <c r="B1604" s="382" t="s">
        <v>19</v>
      </c>
      <c r="C1604" s="382" t="s">
        <v>559</v>
      </c>
      <c r="D1604" s="382" t="s">
        <v>16255</v>
      </c>
      <c r="E1604" s="382" t="s">
        <v>6116</v>
      </c>
      <c r="F1604" s="385">
        <v>30.08</v>
      </c>
      <c r="G1604" s="385">
        <v>1258.6798000000003</v>
      </c>
      <c r="H1604" s="385">
        <v>0</v>
      </c>
      <c r="I1604" s="385">
        <v>1259</v>
      </c>
    </row>
    <row r="1605" spans="1:9" ht="15" x14ac:dyDescent="0.25">
      <c r="A1605" s="382">
        <v>20060028</v>
      </c>
      <c r="B1605" s="382" t="s">
        <v>20</v>
      </c>
      <c r="C1605" s="382" t="s">
        <v>610</v>
      </c>
      <c r="D1605" s="382" t="s">
        <v>16256</v>
      </c>
      <c r="E1605" s="382" t="s">
        <v>4452</v>
      </c>
      <c r="F1605" s="385">
        <v>19.019999999999996</v>
      </c>
      <c r="G1605" s="385">
        <v>930.74839999999983</v>
      </c>
      <c r="H1605" s="385">
        <v>0</v>
      </c>
      <c r="I1605" s="385">
        <v>931</v>
      </c>
    </row>
    <row r="1606" spans="1:9" ht="15" x14ac:dyDescent="0.25">
      <c r="A1606" s="382">
        <v>20060028</v>
      </c>
      <c r="B1606" s="382" t="s">
        <v>41</v>
      </c>
      <c r="C1606" s="382" t="s">
        <v>8448</v>
      </c>
      <c r="D1606" s="382" t="s">
        <v>16257</v>
      </c>
      <c r="E1606" s="382" t="s">
        <v>6116</v>
      </c>
      <c r="F1606" s="385">
        <v>16.399999999999999</v>
      </c>
      <c r="G1606" s="385">
        <v>668.62149999999997</v>
      </c>
      <c r="H1606" s="385">
        <v>0</v>
      </c>
      <c r="I1606" s="385">
        <v>669</v>
      </c>
    </row>
    <row r="1607" spans="1:9" ht="15" x14ac:dyDescent="0.25">
      <c r="A1607" s="382">
        <v>20060028</v>
      </c>
      <c r="B1607" s="382" t="s">
        <v>36</v>
      </c>
      <c r="C1607" s="382">
        <v>0</v>
      </c>
      <c r="D1607" s="382">
        <v>0</v>
      </c>
      <c r="E1607" s="382">
        <v>0</v>
      </c>
      <c r="F1607" s="385">
        <v>14.21</v>
      </c>
      <c r="G1607" s="385">
        <v>688.07860000000005</v>
      </c>
      <c r="H1607" s="385">
        <v>0</v>
      </c>
      <c r="I1607" s="385">
        <v>688</v>
      </c>
    </row>
    <row r="1608" spans="1:9" ht="15" x14ac:dyDescent="0.25">
      <c r="A1608" s="382">
        <v>20060028</v>
      </c>
      <c r="B1608" s="382" t="s">
        <v>21</v>
      </c>
      <c r="C1608" s="382">
        <v>0</v>
      </c>
      <c r="D1608" s="382">
        <v>0</v>
      </c>
      <c r="E1608" s="382">
        <v>0</v>
      </c>
      <c r="F1608" s="385">
        <v>1.74</v>
      </c>
      <c r="G1608" s="385">
        <v>78.369599999999991</v>
      </c>
      <c r="H1608" s="385">
        <v>0</v>
      </c>
      <c r="I1608" s="385">
        <v>78</v>
      </c>
    </row>
    <row r="1609" spans="1:9" ht="15" x14ac:dyDescent="0.25">
      <c r="A1609" s="382">
        <v>20060028</v>
      </c>
      <c r="B1609" s="382" t="s">
        <v>22</v>
      </c>
      <c r="C1609" s="382">
        <v>0</v>
      </c>
      <c r="D1609" s="382">
        <v>0</v>
      </c>
      <c r="E1609" s="382">
        <v>0</v>
      </c>
      <c r="F1609" s="385">
        <v>27.970000000000002</v>
      </c>
      <c r="G1609" s="385">
        <v>1324.2677999999999</v>
      </c>
      <c r="H1609" s="385">
        <v>0</v>
      </c>
      <c r="I1609" s="385">
        <v>1324</v>
      </c>
    </row>
    <row r="1610" spans="1:9" ht="15" x14ac:dyDescent="0.25">
      <c r="A1610" s="382">
        <v>20060028</v>
      </c>
      <c r="B1610" s="382" t="s">
        <v>40</v>
      </c>
      <c r="C1610" s="382" t="s">
        <v>8801</v>
      </c>
      <c r="D1610" s="382" t="s">
        <v>16258</v>
      </c>
      <c r="E1610" s="382" t="s">
        <v>275</v>
      </c>
      <c r="F1610" s="385">
        <v>15.289999999999997</v>
      </c>
      <c r="G1610" s="385">
        <v>653.01570000000004</v>
      </c>
      <c r="H1610" s="385">
        <v>0</v>
      </c>
      <c r="I1610" s="385">
        <v>653</v>
      </c>
    </row>
    <row r="1611" spans="1:9" ht="15" x14ac:dyDescent="0.25">
      <c r="A1611" s="382">
        <v>20060028</v>
      </c>
      <c r="B1611" s="382" t="s">
        <v>23</v>
      </c>
      <c r="C1611" s="382" t="s">
        <v>10888</v>
      </c>
      <c r="D1611" s="382" t="s">
        <v>16259</v>
      </c>
      <c r="E1611" s="382" t="s">
        <v>4452</v>
      </c>
      <c r="F1611" s="385">
        <v>33.769999999999996</v>
      </c>
      <c r="G1611" s="385">
        <v>1475.3632000000002</v>
      </c>
      <c r="H1611" s="385">
        <v>0</v>
      </c>
      <c r="I1611" s="385">
        <v>1475</v>
      </c>
    </row>
    <row r="1612" spans="1:9" ht="15" x14ac:dyDescent="0.25">
      <c r="A1612" s="382">
        <v>20060028</v>
      </c>
      <c r="B1612" s="382" t="s">
        <v>24</v>
      </c>
      <c r="C1612" s="382">
        <v>0</v>
      </c>
      <c r="D1612" s="382">
        <v>0</v>
      </c>
      <c r="E1612" s="382">
        <v>0</v>
      </c>
      <c r="F1612" s="385">
        <v>12.82</v>
      </c>
      <c r="G1612" s="385">
        <v>636.4819</v>
      </c>
      <c r="H1612" s="385">
        <v>0</v>
      </c>
      <c r="I1612" s="385">
        <v>636</v>
      </c>
    </row>
    <row r="1613" spans="1:9" ht="15" x14ac:dyDescent="0.25">
      <c r="A1613" s="382">
        <v>20060028</v>
      </c>
      <c r="B1613" s="382" t="s">
        <v>25</v>
      </c>
      <c r="C1613" s="382">
        <v>0</v>
      </c>
      <c r="D1613" s="382">
        <v>0</v>
      </c>
      <c r="E1613" s="382">
        <v>0</v>
      </c>
      <c r="F1613" s="385">
        <v>9.15</v>
      </c>
      <c r="G1613" s="385">
        <v>454.88979999999998</v>
      </c>
      <c r="H1613" s="385">
        <v>0</v>
      </c>
      <c r="I1613" s="385">
        <v>455</v>
      </c>
    </row>
    <row r="1614" spans="1:9" ht="15" x14ac:dyDescent="0.25">
      <c r="A1614" s="382">
        <v>20060028</v>
      </c>
      <c r="B1614" s="382" t="s">
        <v>26</v>
      </c>
      <c r="C1614" s="382">
        <v>0</v>
      </c>
      <c r="D1614" s="382">
        <v>0</v>
      </c>
      <c r="E1614" s="382">
        <v>0</v>
      </c>
      <c r="F1614" s="385">
        <v>5.1300000000000008</v>
      </c>
      <c r="G1614" s="385">
        <v>181.38240000000002</v>
      </c>
      <c r="H1614" s="385">
        <v>0</v>
      </c>
      <c r="I1614" s="385">
        <v>181</v>
      </c>
    </row>
    <row r="1615" spans="1:9" ht="15" x14ac:dyDescent="0.25">
      <c r="A1615" s="382" t="s">
        <v>16523</v>
      </c>
      <c r="B1615" s="382"/>
      <c r="C1615" s="382"/>
      <c r="D1615" s="382"/>
      <c r="E1615" s="382"/>
      <c r="F1615" s="385">
        <v>567.22</v>
      </c>
      <c r="G1615" s="385">
        <v>24965.1548</v>
      </c>
      <c r="H1615" s="385">
        <v>11743.81</v>
      </c>
      <c r="I1615" s="385">
        <v>13220</v>
      </c>
    </row>
    <row r="1616" spans="1:9" ht="15" x14ac:dyDescent="0.25">
      <c r="A1616" s="382" t="s">
        <v>92</v>
      </c>
      <c r="B1616" s="382"/>
      <c r="C1616" s="382"/>
      <c r="D1616" s="382"/>
      <c r="E1616" s="382"/>
      <c r="F1616" s="385">
        <v>97308.770000000193</v>
      </c>
      <c r="G1616" s="385">
        <v>4018998.6179999937</v>
      </c>
      <c r="H1616" s="385">
        <v>65542.160000000062</v>
      </c>
      <c r="I1616" s="385">
        <v>3837879</v>
      </c>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row r="1626" spans="1:9" ht="15" x14ac:dyDescent="0.25">
      <c r="A1626"/>
      <c r="B1626"/>
      <c r="C1626"/>
      <c r="D1626"/>
      <c r="E1626"/>
      <c r="F1626"/>
      <c r="G1626"/>
      <c r="H1626"/>
      <c r="I1626"/>
    </row>
    <row r="1627" spans="1:9" ht="15" x14ac:dyDescent="0.25">
      <c r="A1627"/>
      <c r="B1627"/>
      <c r="C1627"/>
      <c r="D1627"/>
      <c r="E1627"/>
      <c r="F1627"/>
      <c r="G1627"/>
      <c r="H1627"/>
      <c r="I1627"/>
    </row>
    <row r="1628" spans="1:9" ht="15" x14ac:dyDescent="0.25">
      <c r="A1628"/>
      <c r="B1628"/>
      <c r="C1628"/>
      <c r="D1628"/>
      <c r="E1628"/>
      <c r="F1628"/>
      <c r="G1628"/>
      <c r="H1628"/>
      <c r="I1628"/>
    </row>
    <row r="1629" spans="1:9" ht="15" x14ac:dyDescent="0.25">
      <c r="A1629"/>
      <c r="B1629"/>
      <c r="C1629"/>
      <c r="D1629"/>
      <c r="E1629"/>
      <c r="F1629"/>
      <c r="G1629"/>
      <c r="H1629"/>
      <c r="I1629"/>
    </row>
    <row r="1630" spans="1:9" ht="15" x14ac:dyDescent="0.25">
      <c r="A1630"/>
      <c r="B1630"/>
      <c r="C1630"/>
      <c r="D1630"/>
      <c r="E1630"/>
      <c r="F1630"/>
      <c r="G1630"/>
      <c r="H1630"/>
      <c r="I1630"/>
    </row>
    <row r="1631" spans="1:9" ht="15" x14ac:dyDescent="0.25">
      <c r="A1631"/>
      <c r="B1631"/>
      <c r="C1631"/>
      <c r="D1631"/>
      <c r="E1631"/>
      <c r="F1631"/>
      <c r="G1631"/>
      <c r="H1631"/>
      <c r="I1631"/>
    </row>
    <row r="1632" spans="1:9" ht="15" x14ac:dyDescent="0.25">
      <c r="A1632"/>
      <c r="B1632"/>
      <c r="C1632"/>
      <c r="D1632"/>
      <c r="E1632"/>
      <c r="F1632"/>
      <c r="G1632"/>
      <c r="H1632"/>
      <c r="I1632"/>
    </row>
    <row r="1633" spans="1:9" ht="15" x14ac:dyDescent="0.25">
      <c r="A1633"/>
      <c r="B1633"/>
      <c r="C1633"/>
      <c r="D1633"/>
      <c r="E1633"/>
      <c r="F1633"/>
      <c r="G1633"/>
      <c r="H1633"/>
      <c r="I1633"/>
    </row>
    <row r="1634" spans="1:9" ht="15" x14ac:dyDescent="0.25">
      <c r="A1634"/>
      <c r="B1634"/>
      <c r="C1634"/>
      <c r="D1634"/>
      <c r="E1634"/>
      <c r="F1634"/>
      <c r="G1634"/>
      <c r="H1634"/>
      <c r="I1634"/>
    </row>
    <row r="1635" spans="1:9" ht="15" x14ac:dyDescent="0.25">
      <c r="A1635"/>
      <c r="B1635"/>
      <c r="C1635"/>
      <c r="D1635"/>
      <c r="E1635"/>
      <c r="F1635"/>
      <c r="G1635"/>
      <c r="H1635"/>
      <c r="I1635"/>
    </row>
    <row r="1636" spans="1:9" ht="15" x14ac:dyDescent="0.25">
      <c r="A1636"/>
      <c r="B1636"/>
      <c r="C1636"/>
      <c r="D1636"/>
      <c r="E1636"/>
      <c r="F1636"/>
      <c r="G1636"/>
      <c r="H1636"/>
      <c r="I1636"/>
    </row>
    <row r="1637" spans="1:9" ht="15" x14ac:dyDescent="0.25">
      <c r="A1637"/>
      <c r="B1637"/>
      <c r="C1637"/>
      <c r="D1637"/>
      <c r="E1637"/>
      <c r="F1637"/>
      <c r="G1637"/>
      <c r="H1637"/>
      <c r="I1637"/>
    </row>
    <row r="1638" spans="1:9" ht="15" x14ac:dyDescent="0.25">
      <c r="A1638"/>
      <c r="B1638"/>
      <c r="C1638"/>
      <c r="D1638"/>
      <c r="E1638"/>
      <c r="F1638"/>
      <c r="G1638"/>
      <c r="H1638"/>
      <c r="I1638"/>
    </row>
    <row r="1639" spans="1:9" ht="15" x14ac:dyDescent="0.25">
      <c r="A1639"/>
      <c r="B1639"/>
      <c r="C1639"/>
      <c r="D1639"/>
      <c r="E1639"/>
      <c r="F1639"/>
      <c r="G1639"/>
      <c r="H1639"/>
      <c r="I1639"/>
    </row>
    <row r="1640" spans="1:9" ht="15" x14ac:dyDescent="0.25">
      <c r="A1640"/>
      <c r="B1640"/>
      <c r="C1640"/>
      <c r="D1640"/>
      <c r="E1640"/>
      <c r="F1640"/>
      <c r="G1640"/>
      <c r="H1640"/>
      <c r="I1640"/>
    </row>
    <row r="1641" spans="1:9" ht="15" x14ac:dyDescent="0.25">
      <c r="A1641"/>
      <c r="B1641"/>
      <c r="C1641"/>
      <c r="D1641"/>
      <c r="E1641"/>
      <c r="F1641"/>
      <c r="G1641"/>
      <c r="H1641"/>
      <c r="I1641"/>
    </row>
    <row r="1642" spans="1:9" ht="15" x14ac:dyDescent="0.25">
      <c r="A1642"/>
      <c r="B1642"/>
      <c r="C1642"/>
      <c r="D1642"/>
      <c r="E1642"/>
      <c r="F1642"/>
      <c r="G1642"/>
      <c r="H1642"/>
      <c r="I164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64"/>
  <sheetViews>
    <sheetView tabSelected="1" zoomScale="80" zoomScaleNormal="80" workbookViewId="0">
      <pane xSplit="2" ySplit="3" topLeftCell="O104" activePane="bottomRight" state="frozen"/>
      <selection pane="topRight" activeCell="C1" sqref="C1"/>
      <selection pane="bottomLeft" activeCell="A4" sqref="A4"/>
      <selection pane="bottomRight" activeCell="Z141" activeCellId="1" sqref="Z134 Z141"/>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72" t="s">
        <v>71</v>
      </c>
      <c r="G2" s="372"/>
      <c r="H2" s="373" t="s">
        <v>72</v>
      </c>
      <c r="I2" s="373"/>
      <c r="J2" s="373" t="s">
        <v>73</v>
      </c>
      <c r="K2" s="373"/>
      <c r="L2" s="373" t="s">
        <v>74</v>
      </c>
      <c r="M2" s="373"/>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2194</v>
      </c>
      <c r="I3" s="107" t="s">
        <v>2195</v>
      </c>
      <c r="J3" s="107" t="s">
        <v>2198</v>
      </c>
      <c r="K3" s="107" t="s">
        <v>2199</v>
      </c>
      <c r="L3" s="107" t="s">
        <v>2196</v>
      </c>
      <c r="M3" s="107" t="s">
        <v>2197</v>
      </c>
      <c r="N3" s="107" t="s">
        <v>64</v>
      </c>
      <c r="O3" s="107" t="s">
        <v>6774</v>
      </c>
      <c r="P3" s="107" t="s">
        <v>7504</v>
      </c>
      <c r="Q3" s="107" t="s">
        <v>65</v>
      </c>
      <c r="R3" s="107" t="s">
        <v>8527</v>
      </c>
      <c r="S3" s="107" t="s">
        <v>8528</v>
      </c>
      <c r="T3" s="107" t="s">
        <v>78</v>
      </c>
      <c r="U3" s="107" t="s">
        <v>107</v>
      </c>
      <c r="V3" s="104" t="s">
        <v>66</v>
      </c>
      <c r="W3" s="104" t="s">
        <v>110</v>
      </c>
      <c r="X3" s="104" t="s">
        <v>67</v>
      </c>
      <c r="Y3" s="108" t="s">
        <v>109</v>
      </c>
      <c r="Z3" s="109" t="s">
        <v>79</v>
      </c>
      <c r="AA3" s="110" t="s">
        <v>419</v>
      </c>
      <c r="AB3" s="109" t="s">
        <v>108</v>
      </c>
      <c r="AC3" s="109" t="s">
        <v>4880</v>
      </c>
      <c r="AD3" s="111" t="s">
        <v>4894</v>
      </c>
      <c r="AE3" s="113" t="s">
        <v>8027</v>
      </c>
      <c r="AF3" s="111" t="s">
        <v>4895</v>
      </c>
      <c r="AG3" s="111" t="s">
        <v>77</v>
      </c>
      <c r="AH3" s="114" t="s">
        <v>4896</v>
      </c>
      <c r="AI3" s="114" t="s">
        <v>4897</v>
      </c>
    </row>
    <row r="4" spans="1:35" x14ac:dyDescent="0.25">
      <c r="A4" s="42" t="s">
        <v>14026</v>
      </c>
      <c r="B4" s="251">
        <v>20010001</v>
      </c>
      <c r="C4" s="37" t="s">
        <v>3385</v>
      </c>
      <c r="D4" s="29" t="s">
        <v>990</v>
      </c>
      <c r="E4" s="30" t="str">
        <f>IFERROR(VLOOKUP(B4,Table2[[Code]:[Category]],13,0),"Indirect")</f>
        <v>Direct</v>
      </c>
      <c r="F4" s="97">
        <v>4514.920000000001</v>
      </c>
      <c r="G4" s="97">
        <v>192776.85999999996</v>
      </c>
      <c r="H4" s="98">
        <f>SUMIFS(Table2[Vol_L],Table2[Code],'MPG Payment'!$B4,Table2[Account Details],"Available")</f>
        <v>4514.92</v>
      </c>
      <c r="I4" s="98">
        <f>SUMIFS(Table2[Amount],Table2[Code],'MPG Payment'!$B4,Table2[Account Details],"Available")</f>
        <v>192776.86620000002</v>
      </c>
      <c r="J4" s="98">
        <f>IF(E4="direct",SUMIFS(Table2[Vol_L],Table2[Code],'MPG Payment'!$B4,Table2[Account Details],"Not Available"),0)</f>
        <v>0</v>
      </c>
      <c r="K4" s="98">
        <f>IF(E4="direct",SUMIFS(Table2[Amount],Table2[Code],'MPG Payment'!$B4,Table2[Account Details],"Not Available"),0)</f>
        <v>0</v>
      </c>
      <c r="L4" s="98">
        <f t="shared" ref="L4" si="0">H4+J4</f>
        <v>4514.92</v>
      </c>
      <c r="M4" s="98">
        <f t="shared" ref="M4" si="1">I4+K4</f>
        <v>192776.86620000002</v>
      </c>
      <c r="N4" s="99">
        <f t="shared" ref="N4" si="2">IF(E4="indirect",G4,MIN(G4,M4))</f>
        <v>192776.85999999996</v>
      </c>
      <c r="O4" s="98">
        <f>SUMIFS(Table2[TS Loss],Table2[Code],'MPG Payment'!$B4)</f>
        <v>18735</v>
      </c>
      <c r="P4" s="98">
        <f>SUMIFS(Table2[Deduction for excess payment],Table2[Code],'MPG Payment'!$B4)</f>
        <v>0</v>
      </c>
      <c r="Q4" s="98">
        <f t="shared" ref="Q4" si="3">IF(M4&gt;G4,(M4-G4),0)</f>
        <v>6.2000000616535544E-3</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174042</v>
      </c>
      <c r="W4" s="98">
        <f>IF(E4="direct",SUMIFS(Table2[Net Amount],Table2[Code],'MPG Payment'!$B4,Table2[Account Details],"Not Available"),0)</f>
        <v>0</v>
      </c>
      <c r="X4" s="98">
        <f>IF(Z4="Yes",0,IF(E4="indirect",(G4-O4-P4-R4-T4-U4-S4),0))</f>
        <v>0</v>
      </c>
      <c r="Y4" s="28">
        <f>IF(E4="direct",(G4-O4-P4-V4-X4-R4-S4-T4-U4),0)-W4</f>
        <v>-0.14000000004307367</v>
      </c>
      <c r="Z4" s="100">
        <v>0</v>
      </c>
      <c r="AA4" s="101">
        <f>ROUND(+N4-O4-P4-R4-T4-V4-W4-X4-S4,0)-U4</f>
        <v>0</v>
      </c>
      <c r="AB4" s="102">
        <f>(M4-G4)/G4</f>
        <v>3.2161536719985772E-8</v>
      </c>
      <c r="AC4" s="29">
        <f>COUNTIF(Table2[Code],'MPG Payment'!B4)</f>
        <v>21</v>
      </c>
      <c r="AD4" s="127" t="str" cm="1">
        <f t="array" aca="1" ref="AD4" ca="1">SUBSTITUTE(SUBSTITUTE(MID(CELL("filename"),FIND("[",CELL("filename"))+1,FIND("]",CELL("filename"))-FIND("[",CELL("filename"))-1),"JH Farmer Payment-",""),".xlsx","")</f>
        <v>22. 21-27 Aug</v>
      </c>
      <c r="AE4" s="29"/>
      <c r="AF4" s="168">
        <v>0</v>
      </c>
      <c r="AG4" s="168">
        <v>0</v>
      </c>
      <c r="AH4" s="168">
        <f>AF4-AG4</f>
        <v>0</v>
      </c>
      <c r="AI4" s="169">
        <v>0</v>
      </c>
    </row>
    <row r="5" spans="1:35" x14ac:dyDescent="0.25">
      <c r="A5" s="42" t="s">
        <v>14026</v>
      </c>
      <c r="B5" s="50">
        <v>20010002</v>
      </c>
      <c r="C5" s="262" t="s">
        <v>3386</v>
      </c>
      <c r="D5" s="29" t="s">
        <v>991</v>
      </c>
      <c r="E5" s="30" t="str">
        <f>IFERROR(VLOOKUP(B5,Table2[[Code]:[Category]],13,0),"Indirect")</f>
        <v>Direct</v>
      </c>
      <c r="F5" s="24">
        <v>23.799999999999997</v>
      </c>
      <c r="G5" s="24">
        <v>953.63999999999987</v>
      </c>
      <c r="H5" s="98">
        <f>SUMIFS(Table2[Vol_L],Table2[Code],'MPG Payment'!$B5,Table2[Account Details],"Available")</f>
        <v>24</v>
      </c>
      <c r="I5" s="98">
        <f>SUMIFS(Table2[Amount],Table2[Code],'MPG Payment'!$B5,Table2[Account Details],"Available")</f>
        <v>923.28</v>
      </c>
      <c r="J5" s="98">
        <f>IF(E5="direct",SUMIFS(Table2[Vol_L],Table2[Code],'MPG Payment'!$B5,Table2[Account Details],"Not Available"),0)</f>
        <v>0</v>
      </c>
      <c r="K5" s="98">
        <f>IF(E5="direct",SUMIFS(Table2[Amount],Table2[Code],'MPG Payment'!$B5,Table2[Account Details],"Not Available"),0)</f>
        <v>0</v>
      </c>
      <c r="L5" s="98">
        <f t="shared" ref="L5:L68" si="4">H5+J5</f>
        <v>24</v>
      </c>
      <c r="M5" s="98">
        <f t="shared" ref="M5:M68" si="5">I5+K5</f>
        <v>923.28</v>
      </c>
      <c r="N5" s="99">
        <f t="shared" ref="N5:N68" si="6">IF(E5="indirect",G5,MIN(G5,M5))</f>
        <v>923.28</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923</v>
      </c>
      <c r="W5" s="98">
        <f>IF(E5="direct",SUMIFS(Table2[Net Amount],Table2[Code],'MPG Payment'!$B5,Table2[Account Details],"Not Available"),0)</f>
        <v>0</v>
      </c>
      <c r="X5" s="98">
        <f t="shared" ref="X5:X68" si="8">IF(Z5="Yes",0,IF(E5="indirect",(G5-O5-P5-R5-T5-U5-S5),0))</f>
        <v>0</v>
      </c>
      <c r="Y5" s="28">
        <f t="shared" ref="Y5:Y68" si="9">IF(E5="direct",(G5-O5-P5-V5-X5-R5-S5-T5-U5),0)-W5</f>
        <v>30.639999999999873</v>
      </c>
      <c r="Z5" s="100">
        <v>0</v>
      </c>
      <c r="AA5" s="101">
        <f t="shared" ref="AA5:AA68" si="10">ROUND(+N5-O5-P5-R5-T5-V5-W5-X5-S5,0)-U5</f>
        <v>0</v>
      </c>
      <c r="AB5" s="102">
        <f t="shared" ref="AB5:AB68" si="11">(M5-G5)/G5</f>
        <v>-3.1835912923115543E-2</v>
      </c>
      <c r="AC5" s="29">
        <f>COUNTIF(Table2[Code],'MPG Payment'!B5)</f>
        <v>1</v>
      </c>
      <c r="AD5" s="127" t="str" cm="1">
        <f t="array" aca="1" ref="AD5" ca="1">SUBSTITUTE(SUBSTITUTE(MID(CELL("filename"),FIND("[",CELL("filename"))+1,FIND("]",CELL("filename"))-FIND("[",CELL("filename"))-1),"JH Farmer Payment-",""),".xlsx","")</f>
        <v>22. 21-27 Aug</v>
      </c>
      <c r="AE5" s="287"/>
      <c r="AF5" s="168">
        <v>0</v>
      </c>
      <c r="AG5" s="168">
        <v>0</v>
      </c>
      <c r="AH5" s="168">
        <f t="shared" ref="AH5:AH68" si="12">AF5-AG5</f>
        <v>0</v>
      </c>
      <c r="AI5" s="169">
        <v>0</v>
      </c>
    </row>
    <row r="6" spans="1:35" x14ac:dyDescent="0.25">
      <c r="A6" s="42" t="s">
        <v>14026</v>
      </c>
      <c r="B6" s="50">
        <v>20010003</v>
      </c>
      <c r="C6" s="262" t="s">
        <v>16323</v>
      </c>
      <c r="D6" s="29" t="s">
        <v>991</v>
      </c>
      <c r="E6" s="30" t="str">
        <f>IFERROR(VLOOKUP(B6,Table2[[Code]:[Category]],13,0),"Indirect")</f>
        <v>Direct</v>
      </c>
      <c r="F6" s="24">
        <v>289.52000000000004</v>
      </c>
      <c r="G6" s="24">
        <v>12394.499999999998</v>
      </c>
      <c r="H6" s="98">
        <f>SUMIFS(Table2[Vol_L],Table2[Code],'MPG Payment'!$B6,Table2[Account Details],"Available")</f>
        <v>279.41999999999996</v>
      </c>
      <c r="I6" s="98">
        <f>SUMIFS(Table2[Amount],Table2[Code],'MPG Payment'!$B6,Table2[Account Details],"Available")</f>
        <v>12384.071400000001</v>
      </c>
      <c r="J6" s="98">
        <f>IF(E6="direct",SUMIFS(Table2[Vol_L],Table2[Code],'MPG Payment'!$B6,Table2[Account Details],"Not Available"),0)</f>
        <v>0</v>
      </c>
      <c r="K6" s="98">
        <f>IF(E6="direct",SUMIFS(Table2[Amount],Table2[Code],'MPG Payment'!$B6,Table2[Account Details],"Not Available"),0)</f>
        <v>0</v>
      </c>
      <c r="L6" s="98">
        <f t="shared" si="4"/>
        <v>279.41999999999996</v>
      </c>
      <c r="M6" s="98">
        <f t="shared" si="5"/>
        <v>12384.071400000001</v>
      </c>
      <c r="N6" s="99">
        <f t="shared" si="6"/>
        <v>12384.071400000001</v>
      </c>
      <c r="O6" s="98">
        <f>SUMIFS(Table2[TS Loss],Table2[Code],'MPG Payment'!$B6)</f>
        <v>0</v>
      </c>
      <c r="P6" s="98">
        <f>SUMIFS(Table2[Deduction for excess payment],Table2[Code],'MPG Payment'!$B6)</f>
        <v>0</v>
      </c>
      <c r="Q6" s="98">
        <f t="shared" si="7"/>
        <v>0</v>
      </c>
      <c r="R6" s="98">
        <f>SUMIF(Table2[Code],'MPG Payment'!$B6,Table2[CF Deduction])</f>
        <v>5846</v>
      </c>
      <c r="S6" s="98">
        <f>SUMIF('Farmer Payment Calc'!D:D,'MPG Payment'!B6,'Farmer Payment Calc'!M:M)</f>
        <v>0</v>
      </c>
      <c r="T6" s="98">
        <v>0</v>
      </c>
      <c r="U6" s="98">
        <v>0</v>
      </c>
      <c r="V6" s="98">
        <f>IF(E6="direct",SUMIFS(Table2[Net Amount],Table2[Code],'MPG Payment'!$B6,Table2[Account Details],"Available"),0)</f>
        <v>6537</v>
      </c>
      <c r="W6" s="98">
        <f>IF(E6="direct",SUMIFS(Table2[Net Amount],Table2[Code],'MPG Payment'!$B6,Table2[Account Details],"Not Available"),0)</f>
        <v>0</v>
      </c>
      <c r="X6" s="98">
        <f t="shared" si="8"/>
        <v>0</v>
      </c>
      <c r="Y6" s="28">
        <f t="shared" si="9"/>
        <v>11.499999999998181</v>
      </c>
      <c r="Z6" s="100">
        <v>0</v>
      </c>
      <c r="AA6" s="101">
        <f t="shared" si="10"/>
        <v>1</v>
      </c>
      <c r="AB6" s="102">
        <f t="shared" si="11"/>
        <v>-8.4138932591048133E-4</v>
      </c>
      <c r="AC6" s="29">
        <f>COUNTIF(Table2[Code],'MPG Payment'!B6)</f>
        <v>10</v>
      </c>
      <c r="AD6" s="127" t="str" cm="1">
        <f t="array" aca="1" ref="AD6" ca="1">SUBSTITUTE(SUBSTITUTE(MID(CELL("filename"),FIND("[",CELL("filename"))+1,FIND("]",CELL("filename"))-FIND("[",CELL("filename"))-1),"JH Farmer Payment-",""),".xlsx","")</f>
        <v>22. 21-27 Aug</v>
      </c>
      <c r="AE6" s="29"/>
      <c r="AF6" s="168">
        <v>0</v>
      </c>
      <c r="AG6" s="168">
        <v>0</v>
      </c>
      <c r="AH6" s="168">
        <f t="shared" si="12"/>
        <v>0</v>
      </c>
      <c r="AI6" s="169">
        <v>0</v>
      </c>
    </row>
    <row r="7" spans="1:35" x14ac:dyDescent="0.25">
      <c r="A7" s="42" t="s">
        <v>14026</v>
      </c>
      <c r="B7" s="50">
        <v>20010005</v>
      </c>
      <c r="C7" s="262" t="s">
        <v>3388</v>
      </c>
      <c r="D7" s="29" t="s">
        <v>991</v>
      </c>
      <c r="E7" s="30" t="str">
        <f>IFERROR(VLOOKUP(B7,Table2[[Code]:[Category]],13,0),"Indirect")</f>
        <v>Direct</v>
      </c>
      <c r="F7" s="24">
        <v>1428.0800000000004</v>
      </c>
      <c r="G7" s="24">
        <v>57273.030000000006</v>
      </c>
      <c r="H7" s="98">
        <f>SUMIFS(Table2[Vol_L],Table2[Code],'MPG Payment'!$B7,Table2[Account Details],"Available")</f>
        <v>1416.21</v>
      </c>
      <c r="I7" s="98">
        <f>SUMIFS(Table2[Amount],Table2[Code],'MPG Payment'!$B7,Table2[Account Details],"Available")</f>
        <v>57732.881100000006</v>
      </c>
      <c r="J7" s="98">
        <f>IF(E7="direct",SUMIFS(Table2[Vol_L],Table2[Code],'MPG Payment'!$B7,Table2[Account Details],"Not Available"),0)</f>
        <v>0</v>
      </c>
      <c r="K7" s="98">
        <f>IF(E7="direct",SUMIFS(Table2[Amount],Table2[Code],'MPG Payment'!$B7,Table2[Account Details],"Not Available"),0)</f>
        <v>0</v>
      </c>
      <c r="L7" s="98">
        <f t="shared" si="4"/>
        <v>1416.21</v>
      </c>
      <c r="M7" s="98">
        <f t="shared" si="5"/>
        <v>57732.881100000006</v>
      </c>
      <c r="N7" s="99">
        <f t="shared" si="6"/>
        <v>57273.030000000006</v>
      </c>
      <c r="O7" s="98">
        <f>SUMIFS(Table2[TS Loss],Table2[Code],'MPG Payment'!$B7)</f>
        <v>0</v>
      </c>
      <c r="P7" s="98">
        <f>SUMIFS(Table2[Deduction for excess payment],Table2[Code],'MPG Payment'!$B7)</f>
        <v>0</v>
      </c>
      <c r="Q7" s="98">
        <f t="shared" si="7"/>
        <v>459.85109999999986</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57273</v>
      </c>
      <c r="W7" s="98">
        <f>IF(E7="direct",SUMIFS(Table2[Net Amount],Table2[Code],'MPG Payment'!$B7,Table2[Account Details],"Not Available"),0)</f>
        <v>0</v>
      </c>
      <c r="X7" s="98">
        <f t="shared" si="8"/>
        <v>0</v>
      </c>
      <c r="Y7" s="28">
        <f t="shared" si="9"/>
        <v>3.0000000006111804E-2</v>
      </c>
      <c r="Z7" s="100" t="s">
        <v>16527</v>
      </c>
      <c r="AA7" s="101">
        <f t="shared" si="10"/>
        <v>0</v>
      </c>
      <c r="AB7" s="102">
        <f t="shared" si="11"/>
        <v>8.0291037509277897E-3</v>
      </c>
      <c r="AC7" s="29">
        <f>COUNTIF(Table2[Code],'MPG Payment'!B7)</f>
        <v>21</v>
      </c>
      <c r="AD7" s="127" t="str" cm="1">
        <f t="array" aca="1" ref="AD7" ca="1">SUBSTITUTE(SUBSTITUTE(MID(CELL("filename"),FIND("[",CELL("filename"))+1,FIND("]",CELL("filename"))-FIND("[",CELL("filename"))-1),"JH Farmer Payment-",""),".xlsx","")</f>
        <v>22. 21-27 Aug</v>
      </c>
      <c r="AE7" s="29" t="s">
        <v>16418</v>
      </c>
      <c r="AF7" s="168">
        <v>0</v>
      </c>
      <c r="AG7" s="168">
        <v>0</v>
      </c>
      <c r="AH7" s="168">
        <f t="shared" si="12"/>
        <v>0</v>
      </c>
      <c r="AI7" s="169">
        <v>0</v>
      </c>
    </row>
    <row r="8" spans="1:35" x14ac:dyDescent="0.25">
      <c r="A8" s="42" t="s">
        <v>14026</v>
      </c>
      <c r="B8" s="50">
        <v>20010008</v>
      </c>
      <c r="C8" s="262" t="s">
        <v>3391</v>
      </c>
      <c r="D8" s="29" t="s">
        <v>991</v>
      </c>
      <c r="E8" s="30" t="str">
        <f>IFERROR(VLOOKUP(B8,Table2[[Code]:[Category]],13,0),"Indirect")</f>
        <v>Direct</v>
      </c>
      <c r="F8" s="24">
        <v>1059.72</v>
      </c>
      <c r="G8" s="24">
        <v>43401.839999999989</v>
      </c>
      <c r="H8" s="98">
        <f>SUMIFS(Table2[Vol_L],Table2[Code],'MPG Payment'!$B8,Table2[Account Details],"Available")</f>
        <v>1051.6199999999999</v>
      </c>
      <c r="I8" s="98">
        <f>SUMIFS(Table2[Amount],Table2[Code],'MPG Payment'!$B8,Table2[Account Details],"Available")</f>
        <v>43358.279399999999</v>
      </c>
      <c r="J8" s="98">
        <f>IF(E8="direct",SUMIFS(Table2[Vol_L],Table2[Code],'MPG Payment'!$B8,Table2[Account Details],"Not Available"),0)</f>
        <v>0</v>
      </c>
      <c r="K8" s="98">
        <f>IF(E8="direct",SUMIFS(Table2[Amount],Table2[Code],'MPG Payment'!$B8,Table2[Account Details],"Not Available"),0)</f>
        <v>0</v>
      </c>
      <c r="L8" s="98">
        <f t="shared" si="4"/>
        <v>1051.6199999999999</v>
      </c>
      <c r="M8" s="98">
        <f t="shared" si="5"/>
        <v>43358.279399999999</v>
      </c>
      <c r="N8" s="99">
        <f t="shared" si="6"/>
        <v>43358.279399999999</v>
      </c>
      <c r="O8" s="98">
        <f>SUMIFS(Table2[TS Loss],Table2[Code],'MPG Payment'!$B8)</f>
        <v>0</v>
      </c>
      <c r="P8" s="98">
        <f>SUMIFS(Table2[Deduction for excess payment],Table2[Code],'MPG Payment'!$B8)</f>
        <v>0</v>
      </c>
      <c r="Q8" s="98">
        <f t="shared" si="7"/>
        <v>0</v>
      </c>
      <c r="R8" s="98">
        <f>SUMIF(Table2[Code],'MPG Payment'!$B8,Table2[CF Deduction])</f>
        <v>19050</v>
      </c>
      <c r="S8" s="98">
        <f>SUMIF('Farmer Payment Calc'!D:D,'MPG Payment'!B8,'Farmer Payment Calc'!M:M)</f>
        <v>0</v>
      </c>
      <c r="T8" s="98">
        <v>0</v>
      </c>
      <c r="U8" s="98">
        <v>0</v>
      </c>
      <c r="V8" s="98">
        <f>IF(E8="direct",SUMIFS(Table2[Net Amount],Table2[Code],'MPG Payment'!$B8,Table2[Account Details],"Available"),0)</f>
        <v>24309</v>
      </c>
      <c r="W8" s="98">
        <f>IF(E8="direct",SUMIFS(Table2[Net Amount],Table2[Code],'MPG Payment'!$B8,Table2[Account Details],"Not Available"),0)</f>
        <v>0</v>
      </c>
      <c r="X8" s="98">
        <f t="shared" si="8"/>
        <v>0</v>
      </c>
      <c r="Y8" s="28">
        <f t="shared" si="9"/>
        <v>42.839999999989232</v>
      </c>
      <c r="Z8" s="100">
        <v>0</v>
      </c>
      <c r="AA8" s="101">
        <f t="shared" si="10"/>
        <v>-1</v>
      </c>
      <c r="AB8" s="102">
        <f t="shared" si="11"/>
        <v>-1.0036579094340194E-3</v>
      </c>
      <c r="AC8" s="29">
        <f>COUNTIF(Table2[Code],'MPG Payment'!B8)</f>
        <v>11</v>
      </c>
      <c r="AD8" s="127" t="str" cm="1">
        <f t="array" aca="1" ref="AD8" ca="1">SUBSTITUTE(SUBSTITUTE(MID(CELL("filename"),FIND("[",CELL("filename"))+1,FIND("]",CELL("filename"))-FIND("[",CELL("filename"))-1),"JH Farmer Payment-",""),".xlsx","")</f>
        <v>22. 21-27 Aug</v>
      </c>
      <c r="AE8" s="29"/>
      <c r="AF8" s="168">
        <v>0</v>
      </c>
      <c r="AG8" s="168">
        <v>0</v>
      </c>
      <c r="AH8" s="168">
        <f t="shared" si="12"/>
        <v>0</v>
      </c>
      <c r="AI8" s="169">
        <v>0</v>
      </c>
    </row>
    <row r="9" spans="1:35" x14ac:dyDescent="0.25">
      <c r="A9" s="42" t="s">
        <v>14026</v>
      </c>
      <c r="B9" s="50">
        <v>20010009</v>
      </c>
      <c r="C9" s="262" t="s">
        <v>3392</v>
      </c>
      <c r="D9" s="29" t="s">
        <v>991</v>
      </c>
      <c r="E9" s="30" t="str">
        <f>IFERROR(VLOOKUP(B9,Table2[[Code]:[Category]],13,0),"Indirect")</f>
        <v>Direct</v>
      </c>
      <c r="F9" s="24">
        <v>661.62</v>
      </c>
      <c r="G9" s="24">
        <v>27619.089999999997</v>
      </c>
      <c r="H9" s="98">
        <f>SUMIFS(Table2[Vol_L],Table2[Code],'MPG Payment'!$B9,Table2[Account Details],"Available")</f>
        <v>665.34</v>
      </c>
      <c r="I9" s="98">
        <f>SUMIFS(Table2[Amount],Table2[Code],'MPG Payment'!$B9,Table2[Account Details],"Available")</f>
        <v>27714.703500000003</v>
      </c>
      <c r="J9" s="98">
        <f>IF(E9="direct",SUMIFS(Table2[Vol_L],Table2[Code],'MPG Payment'!$B9,Table2[Account Details],"Not Available"),0)</f>
        <v>0</v>
      </c>
      <c r="K9" s="98">
        <f>IF(E9="direct",SUMIFS(Table2[Amount],Table2[Code],'MPG Payment'!$B9,Table2[Account Details],"Not Available"),0)</f>
        <v>0</v>
      </c>
      <c r="L9" s="98">
        <f t="shared" si="4"/>
        <v>665.34</v>
      </c>
      <c r="M9" s="98">
        <f t="shared" si="5"/>
        <v>27714.703500000003</v>
      </c>
      <c r="N9" s="99">
        <f t="shared" si="6"/>
        <v>27619.089999999997</v>
      </c>
      <c r="O9" s="98">
        <f>SUMIFS(Table2[TS Loss],Table2[Code],'MPG Payment'!$B9)</f>
        <v>0</v>
      </c>
      <c r="P9" s="98">
        <f>SUMIFS(Table2[Deduction for excess payment],Table2[Code],'MPG Payment'!$B9)</f>
        <v>0</v>
      </c>
      <c r="Q9" s="98">
        <f t="shared" si="7"/>
        <v>95.613500000006752</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27619</v>
      </c>
      <c r="W9" s="98">
        <f>IF(E9="direct",SUMIFS(Table2[Net Amount],Table2[Code],'MPG Payment'!$B9,Table2[Account Details],"Not Available"),0)</f>
        <v>0</v>
      </c>
      <c r="X9" s="98">
        <f t="shared" si="8"/>
        <v>0</v>
      </c>
      <c r="Y9" s="28">
        <f t="shared" si="9"/>
        <v>8.999999999650754E-2</v>
      </c>
      <c r="Z9" s="100">
        <v>0</v>
      </c>
      <c r="AA9" s="101">
        <f t="shared" si="10"/>
        <v>0</v>
      </c>
      <c r="AB9" s="102">
        <f t="shared" si="11"/>
        <v>3.4618627912797548E-3</v>
      </c>
      <c r="AC9" s="29">
        <f>COUNTIF(Table2[Code],'MPG Payment'!B9)</f>
        <v>7</v>
      </c>
      <c r="AD9" s="127" t="str" cm="1">
        <f t="array" aca="1" ref="AD9" ca="1">SUBSTITUTE(SUBSTITUTE(MID(CELL("filename"),FIND("[",CELL("filename"))+1,FIND("]",CELL("filename"))-FIND("[",CELL("filename"))-1),"JH Farmer Payment-",""),".xlsx","")</f>
        <v>22. 21-27 Aug</v>
      </c>
      <c r="AE9" s="29"/>
      <c r="AF9" s="168">
        <v>0</v>
      </c>
      <c r="AG9" s="168">
        <v>0</v>
      </c>
      <c r="AH9" s="168">
        <f t="shared" si="12"/>
        <v>0</v>
      </c>
      <c r="AI9" s="169">
        <v>0</v>
      </c>
    </row>
    <row r="10" spans="1:35" x14ac:dyDescent="0.25">
      <c r="A10" s="42" t="s">
        <v>14026</v>
      </c>
      <c r="B10" s="50">
        <v>20010012</v>
      </c>
      <c r="C10" s="262" t="s">
        <v>16324</v>
      </c>
      <c r="D10" s="29" t="s">
        <v>6600</v>
      </c>
      <c r="E10" s="30" t="str">
        <f>IFERROR(VLOOKUP(B10,Table2[[Code]:[Category]],13,0),"Indirect")</f>
        <v>Indirect</v>
      </c>
      <c r="F10" s="24">
        <v>125.52000000000001</v>
      </c>
      <c r="G10" s="24">
        <v>3971.7200000000003</v>
      </c>
      <c r="H10" s="98">
        <f>SUMIFS(Table2[Vol_L],Table2[Code],'MPG Payment'!$B10,Table2[Account Details],"Available")</f>
        <v>0</v>
      </c>
      <c r="I10" s="98">
        <f>SUMIFS(Table2[Amount],Table2[Code],'MPG Payment'!$B10,Table2[Account Details],"Available")</f>
        <v>0</v>
      </c>
      <c r="J10" s="98">
        <f>IF(E10="direct",SUMIFS(Table2[Vol_L],Table2[Code],'MPG Payment'!$B10,Table2[Account Details],"Not Available"),0)</f>
        <v>0</v>
      </c>
      <c r="K10" s="98">
        <f>IF(E10="direct",SUMIFS(Table2[Amount],Table2[Code],'MPG Payment'!$B10,Table2[Account Details],"Not Available"),0)</f>
        <v>0</v>
      </c>
      <c r="L10" s="98">
        <f t="shared" si="4"/>
        <v>0</v>
      </c>
      <c r="M10" s="98">
        <f t="shared" si="5"/>
        <v>0</v>
      </c>
      <c r="N10" s="99">
        <f t="shared" si="6"/>
        <v>3971.7200000000003</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0</v>
      </c>
      <c r="W10" s="98">
        <f>IF(E10="direct",SUMIFS(Table2[Net Amount],Table2[Code],'MPG Payment'!$B10,Table2[Account Details],"Not Available"),0)</f>
        <v>0</v>
      </c>
      <c r="X10" s="98">
        <f t="shared" si="8"/>
        <v>3971.7200000000003</v>
      </c>
      <c r="Y10" s="28">
        <f t="shared" si="9"/>
        <v>0</v>
      </c>
      <c r="Z10" s="100">
        <v>0</v>
      </c>
      <c r="AA10" s="101">
        <f t="shared" si="10"/>
        <v>0</v>
      </c>
      <c r="AB10" s="102">
        <f t="shared" si="11"/>
        <v>-1</v>
      </c>
      <c r="AC10" s="29">
        <f>COUNTIF(Table2[Code],'MPG Payment'!B10)</f>
        <v>0</v>
      </c>
      <c r="AD10" s="127" t="str" cm="1">
        <f t="array" aca="1" ref="AD10" ca="1">SUBSTITUTE(SUBSTITUTE(MID(CELL("filename"),FIND("[",CELL("filename"))+1,FIND("]",CELL("filename"))-FIND("[",CELL("filename"))-1),"JH Farmer Payment-",""),".xlsx","")</f>
        <v>22. 21-27 Aug</v>
      </c>
      <c r="AE10" s="29"/>
      <c r="AF10" s="168">
        <v>0</v>
      </c>
      <c r="AG10" s="168">
        <v>0</v>
      </c>
      <c r="AH10" s="168">
        <f t="shared" si="12"/>
        <v>0</v>
      </c>
      <c r="AI10" s="169">
        <v>0</v>
      </c>
    </row>
    <row r="11" spans="1:35" x14ac:dyDescent="0.25">
      <c r="A11" s="42" t="s">
        <v>14026</v>
      </c>
      <c r="B11" s="50">
        <v>20010015</v>
      </c>
      <c r="C11" s="262" t="s">
        <v>16325</v>
      </c>
      <c r="D11" s="29" t="s">
        <v>991</v>
      </c>
      <c r="E11" s="30" t="str">
        <f>IFERROR(VLOOKUP(B11,Table2[[Code]:[Category]],13,0),"Indirect")</f>
        <v>Direct</v>
      </c>
      <c r="F11" s="24">
        <v>2893.28</v>
      </c>
      <c r="G11" s="24">
        <v>119011.04000000001</v>
      </c>
      <c r="H11" s="98">
        <f>SUMIFS(Table2[Vol_L],Table2[Code],'MPG Payment'!$B11,Table2[Account Details],"Available")</f>
        <v>2752.8799999999987</v>
      </c>
      <c r="I11" s="98">
        <f>SUMIFS(Table2[Amount],Table2[Code],'MPG Payment'!$B11,Table2[Account Details],"Available")</f>
        <v>115963.6442</v>
      </c>
      <c r="J11" s="98">
        <f>IF(E11="direct",SUMIFS(Table2[Vol_L],Table2[Code],'MPG Payment'!$B11,Table2[Account Details],"Not Available"),0)</f>
        <v>75.97</v>
      </c>
      <c r="K11" s="98">
        <f>IF(E11="direct",SUMIFS(Table2[Amount],Table2[Code],'MPG Payment'!$B11,Table2[Account Details],"Not Available"),0)</f>
        <v>3013.7074000000002</v>
      </c>
      <c r="L11" s="98">
        <f t="shared" si="4"/>
        <v>2828.8499999999985</v>
      </c>
      <c r="M11" s="98">
        <f t="shared" si="5"/>
        <v>118977.35159999999</v>
      </c>
      <c r="N11" s="99">
        <f t="shared" si="6"/>
        <v>118977.35159999999</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115963</v>
      </c>
      <c r="W11" s="98">
        <f>IF(E11="direct",SUMIFS(Table2[Net Amount],Table2[Code],'MPG Payment'!$B11,Table2[Account Details],"Not Available"),0)</f>
        <v>3014</v>
      </c>
      <c r="X11" s="98">
        <f t="shared" si="8"/>
        <v>0</v>
      </c>
      <c r="Y11" s="28">
        <f>IF(E11="direct",(G11-O11-P11-V11-X11-R11-S11-T11-U11),0)-W11</f>
        <v>34.040000000008149</v>
      </c>
      <c r="Z11" s="100">
        <v>0</v>
      </c>
      <c r="AA11" s="101">
        <f t="shared" si="10"/>
        <v>0</v>
      </c>
      <c r="AB11" s="102">
        <f t="shared" si="11"/>
        <v>-2.8306953707835542E-4</v>
      </c>
      <c r="AC11" s="29">
        <f>COUNTIF(Table2[Code],'MPG Payment'!B11)</f>
        <v>51</v>
      </c>
      <c r="AD11" s="127" t="str" cm="1">
        <f t="array" aca="1" ref="AD11" ca="1">SUBSTITUTE(SUBSTITUTE(MID(CELL("filename"),FIND("[",CELL("filename"))+1,FIND("]",CELL("filename"))-FIND("[",CELL("filename"))-1),"JH Farmer Payment-",""),".xlsx","")</f>
        <v>22. 21-27 Aug</v>
      </c>
      <c r="AE11" s="29"/>
      <c r="AF11" s="168">
        <v>0</v>
      </c>
      <c r="AG11" s="168">
        <v>0</v>
      </c>
      <c r="AH11" s="168">
        <f t="shared" si="12"/>
        <v>0</v>
      </c>
      <c r="AI11" s="169">
        <v>0</v>
      </c>
    </row>
    <row r="12" spans="1:35" x14ac:dyDescent="0.25">
      <c r="A12" s="42" t="s">
        <v>14026</v>
      </c>
      <c r="B12" s="50">
        <v>20010017</v>
      </c>
      <c r="C12" s="262" t="s">
        <v>16326</v>
      </c>
      <c r="D12" s="29" t="s">
        <v>991</v>
      </c>
      <c r="E12" s="30" t="str">
        <f>IFERROR(VLOOKUP(B12,Table2[[Code]:[Category]],13,0),"Indirect")</f>
        <v>Direct</v>
      </c>
      <c r="F12" s="24">
        <v>502.48</v>
      </c>
      <c r="G12" s="24">
        <v>21357.66</v>
      </c>
      <c r="H12" s="98">
        <f>SUMIFS(Table2[Vol_L],Table2[Code],'MPG Payment'!$B12,Table2[Account Details],"Available")</f>
        <v>527.08999999999992</v>
      </c>
      <c r="I12" s="98">
        <f>SUMIFS(Table2[Amount],Table2[Code],'MPG Payment'!$B12,Table2[Account Details],"Available")</f>
        <v>23644.143500000006</v>
      </c>
      <c r="J12" s="98">
        <f>IF(E12="direct",SUMIFS(Table2[Vol_L],Table2[Code],'MPG Payment'!$B12,Table2[Account Details],"Not Available"),0)</f>
        <v>0</v>
      </c>
      <c r="K12" s="98">
        <f>IF(E12="direct",SUMIFS(Table2[Amount],Table2[Code],'MPG Payment'!$B12,Table2[Account Details],"Not Available"),0)</f>
        <v>0</v>
      </c>
      <c r="L12" s="98">
        <f t="shared" si="4"/>
        <v>527.08999999999992</v>
      </c>
      <c r="M12" s="98">
        <f t="shared" si="5"/>
        <v>23644.143500000006</v>
      </c>
      <c r="N12" s="99">
        <f t="shared" si="6"/>
        <v>21357.66</v>
      </c>
      <c r="O12" s="98">
        <f>SUMIFS(Table2[TS Loss],Table2[Code],'MPG Payment'!$B12)</f>
        <v>0</v>
      </c>
      <c r="P12" s="98">
        <f>SUMIFS(Table2[Deduction for excess payment],Table2[Code],'MPG Payment'!$B12)</f>
        <v>0</v>
      </c>
      <c r="Q12" s="98">
        <f t="shared" si="7"/>
        <v>2286.4835000000057</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21357</v>
      </c>
      <c r="W12" s="98">
        <f>IF(E12="direct",SUMIFS(Table2[Net Amount],Table2[Code],'MPG Payment'!$B12,Table2[Account Details],"Not Available"),0)</f>
        <v>0</v>
      </c>
      <c r="X12" s="98">
        <f t="shared" si="8"/>
        <v>0</v>
      </c>
      <c r="Y12" s="28">
        <f t="shared" si="9"/>
        <v>0.65999999999985448</v>
      </c>
      <c r="Z12" s="100">
        <v>0</v>
      </c>
      <c r="AA12" s="101">
        <f t="shared" si="10"/>
        <v>1</v>
      </c>
      <c r="AB12" s="102">
        <f t="shared" si="11"/>
        <v>0.10705683581441065</v>
      </c>
      <c r="AC12" s="29">
        <f>COUNTIF(Table2[Code],'MPG Payment'!B12)</f>
        <v>17</v>
      </c>
      <c r="AD12" s="127" t="str" cm="1">
        <f t="array" aca="1" ref="AD12" ca="1">SUBSTITUTE(SUBSTITUTE(MID(CELL("filename"),FIND("[",CELL("filename"))+1,FIND("]",CELL("filename"))-FIND("[",CELL("filename"))-1),"JH Farmer Payment-",""),".xlsx","")</f>
        <v>22. 21-27 Aug</v>
      </c>
      <c r="AE12" s="29"/>
      <c r="AF12" s="168">
        <v>0</v>
      </c>
      <c r="AG12" s="168">
        <v>0</v>
      </c>
      <c r="AH12" s="168">
        <f t="shared" si="12"/>
        <v>0</v>
      </c>
      <c r="AI12" s="169">
        <v>0</v>
      </c>
    </row>
    <row r="13" spans="1:35" x14ac:dyDescent="0.25">
      <c r="A13" s="42" t="s">
        <v>14026</v>
      </c>
      <c r="B13" s="50">
        <v>20010023</v>
      </c>
      <c r="C13" s="262" t="s">
        <v>16327</v>
      </c>
      <c r="D13" s="29" t="s">
        <v>991</v>
      </c>
      <c r="E13" s="30" t="str">
        <f>IFERROR(VLOOKUP(B13,Table2[[Code]:[Category]],13,0),"Indirect")</f>
        <v>Direct</v>
      </c>
      <c r="F13" s="24">
        <v>771</v>
      </c>
      <c r="G13" s="24">
        <v>34091.75</v>
      </c>
      <c r="H13" s="98">
        <f>SUMIFS(Table2[Vol_L],Table2[Code],'MPG Payment'!$B13,Table2[Account Details],"Available")</f>
        <v>781.62</v>
      </c>
      <c r="I13" s="98">
        <f>SUMIFS(Table2[Amount],Table2[Code],'MPG Payment'!$B13,Table2[Account Details],"Available")</f>
        <v>34159.270600000003</v>
      </c>
      <c r="J13" s="98">
        <f>IF(E13="direct",SUMIFS(Table2[Vol_L],Table2[Code],'MPG Payment'!$B13,Table2[Account Details],"Not Available"),0)</f>
        <v>0</v>
      </c>
      <c r="K13" s="98">
        <f>IF(E13="direct",SUMIFS(Table2[Amount],Table2[Code],'MPG Payment'!$B13,Table2[Account Details],"Not Available"),0)</f>
        <v>0</v>
      </c>
      <c r="L13" s="98">
        <f t="shared" si="4"/>
        <v>781.62</v>
      </c>
      <c r="M13" s="98">
        <f t="shared" si="5"/>
        <v>34159.270600000003</v>
      </c>
      <c r="N13" s="99">
        <f t="shared" si="6"/>
        <v>34091.75</v>
      </c>
      <c r="O13" s="98">
        <f>SUMIFS(Table2[TS Loss],Table2[Code],'MPG Payment'!$B13)</f>
        <v>0</v>
      </c>
      <c r="P13" s="98">
        <f>SUMIFS(Table2[Deduction for excess payment],Table2[Code],'MPG Payment'!$B13)</f>
        <v>0</v>
      </c>
      <c r="Q13" s="98">
        <f t="shared" si="7"/>
        <v>67.520600000003469</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34092</v>
      </c>
      <c r="W13" s="98">
        <f>IF(E13="direct",SUMIFS(Table2[Net Amount],Table2[Code],'MPG Payment'!$B13,Table2[Account Details],"Not Available"),0)</f>
        <v>0</v>
      </c>
      <c r="X13" s="98">
        <f t="shared" si="8"/>
        <v>0</v>
      </c>
      <c r="Y13" s="28">
        <f t="shared" si="9"/>
        <v>-0.25</v>
      </c>
      <c r="Z13" s="100" t="s">
        <v>16527</v>
      </c>
      <c r="AA13" s="101">
        <f t="shared" si="10"/>
        <v>0</v>
      </c>
      <c r="AB13" s="102">
        <f t="shared" si="11"/>
        <v>1.9805554129665821E-3</v>
      </c>
      <c r="AC13" s="29">
        <f>COUNTIF(Table2[Code],'MPG Payment'!B13)</f>
        <v>22</v>
      </c>
      <c r="AD13" s="127" t="str" cm="1">
        <f t="array" aca="1" ref="AD13" ca="1">SUBSTITUTE(SUBSTITUTE(MID(CELL("filename"),FIND("[",CELL("filename"))+1,FIND("]",CELL("filename"))-FIND("[",CELL("filename"))-1),"JH Farmer Payment-",""),".xlsx","")</f>
        <v>22. 21-27 Aug</v>
      </c>
      <c r="AE13" s="29" t="s">
        <v>16418</v>
      </c>
      <c r="AF13" s="168">
        <v>0</v>
      </c>
      <c r="AG13" s="168">
        <v>0</v>
      </c>
      <c r="AH13" s="168">
        <f t="shared" si="12"/>
        <v>0</v>
      </c>
      <c r="AI13" s="169">
        <v>0</v>
      </c>
    </row>
    <row r="14" spans="1:35" x14ac:dyDescent="0.25">
      <c r="A14" s="42" t="s">
        <v>14026</v>
      </c>
      <c r="B14" s="50">
        <v>20010027</v>
      </c>
      <c r="C14" s="262" t="s">
        <v>16328</v>
      </c>
      <c r="D14" s="29" t="s">
        <v>991</v>
      </c>
      <c r="E14" s="30" t="str">
        <f>IFERROR(VLOOKUP(B14,Table2[[Code]:[Category]],13,0),"Indirect")</f>
        <v>Direct</v>
      </c>
      <c r="F14" s="24">
        <v>334.96</v>
      </c>
      <c r="G14" s="24">
        <v>14256.909999999998</v>
      </c>
      <c r="H14" s="98">
        <f>SUMIFS(Table2[Vol_L],Table2[Code],'MPG Payment'!$B14,Table2[Account Details],"Available")</f>
        <v>337.7</v>
      </c>
      <c r="I14" s="98">
        <f>SUMIFS(Table2[Amount],Table2[Code],'MPG Payment'!$B14,Table2[Account Details],"Available")</f>
        <v>14052.723900000001</v>
      </c>
      <c r="J14" s="98">
        <f>IF(E14="direct",SUMIFS(Table2[Vol_L],Table2[Code],'MPG Payment'!$B14,Table2[Account Details],"Not Available"),0)</f>
        <v>4.09</v>
      </c>
      <c r="K14" s="98">
        <f>IF(E14="direct",SUMIFS(Table2[Amount],Table2[Code],'MPG Payment'!$B14,Table2[Account Details],"Not Available"),0)</f>
        <v>176.12750000000003</v>
      </c>
      <c r="L14" s="98">
        <f t="shared" si="4"/>
        <v>341.78999999999996</v>
      </c>
      <c r="M14" s="98">
        <f t="shared" si="5"/>
        <v>14228.851400000001</v>
      </c>
      <c r="N14" s="99">
        <f t="shared" si="6"/>
        <v>14228.851400000001</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14051</v>
      </c>
      <c r="W14" s="98">
        <f>IF(E14="direct",SUMIFS(Table2[Net Amount],Table2[Code],'MPG Payment'!$B14,Table2[Account Details],"Not Available"),0)</f>
        <v>176</v>
      </c>
      <c r="X14" s="98">
        <f t="shared" si="8"/>
        <v>0</v>
      </c>
      <c r="Y14" s="28">
        <f t="shared" si="9"/>
        <v>29.909999999998035</v>
      </c>
      <c r="Z14" s="100">
        <v>0</v>
      </c>
      <c r="AA14" s="101">
        <f t="shared" si="10"/>
        <v>2</v>
      </c>
      <c r="AB14" s="102">
        <f t="shared" si="11"/>
        <v>-1.9680702199843208E-3</v>
      </c>
      <c r="AC14" s="29">
        <f>COUNTIF(Table2[Code],'MPG Payment'!B14)</f>
        <v>11</v>
      </c>
      <c r="AD14" s="127" t="str" cm="1">
        <f t="array" aca="1" ref="AD14" ca="1">SUBSTITUTE(SUBSTITUTE(MID(CELL("filename"),FIND("[",CELL("filename"))+1,FIND("]",CELL("filename"))-FIND("[",CELL("filename"))-1),"JH Farmer Payment-",""),".xlsx","")</f>
        <v>22. 21-27 Aug</v>
      </c>
      <c r="AE14" s="29"/>
      <c r="AF14" s="168">
        <v>0</v>
      </c>
      <c r="AG14" s="168">
        <v>0</v>
      </c>
      <c r="AH14" s="168">
        <f t="shared" si="12"/>
        <v>0</v>
      </c>
      <c r="AI14" s="169">
        <v>0</v>
      </c>
    </row>
    <row r="15" spans="1:35" x14ac:dyDescent="0.25">
      <c r="A15" s="42" t="s">
        <v>14026</v>
      </c>
      <c r="B15" s="50">
        <v>20010033</v>
      </c>
      <c r="C15" s="262" t="s">
        <v>16329</v>
      </c>
      <c r="D15" s="29" t="s">
        <v>991</v>
      </c>
      <c r="E15" s="30" t="str">
        <f>IFERROR(VLOOKUP(B15,Table2[[Code]:[Category]],13,0),"Indirect")</f>
        <v>Direct</v>
      </c>
      <c r="F15" s="24">
        <v>320.33999999999992</v>
      </c>
      <c r="G15" s="24">
        <v>13803.76</v>
      </c>
      <c r="H15" s="98">
        <f>SUMIFS(Table2[Vol_L],Table2[Code],'MPG Payment'!$B15,Table2[Account Details],"Available")</f>
        <v>322.86000000000007</v>
      </c>
      <c r="I15" s="98">
        <f>SUMIFS(Table2[Amount],Table2[Code],'MPG Payment'!$B15,Table2[Account Details],"Available")</f>
        <v>14303.747499999999</v>
      </c>
      <c r="J15" s="98">
        <f>IF(E15="direct",SUMIFS(Table2[Vol_L],Table2[Code],'MPG Payment'!$B15,Table2[Account Details],"Not Available"),0)</f>
        <v>0</v>
      </c>
      <c r="K15" s="98">
        <f>IF(E15="direct",SUMIFS(Table2[Amount],Table2[Code],'MPG Payment'!$B15,Table2[Account Details],"Not Available"),0)</f>
        <v>0</v>
      </c>
      <c r="L15" s="98">
        <f t="shared" si="4"/>
        <v>322.86000000000007</v>
      </c>
      <c r="M15" s="98">
        <f t="shared" si="5"/>
        <v>14303.747499999999</v>
      </c>
      <c r="N15" s="99">
        <f t="shared" si="6"/>
        <v>13803.76</v>
      </c>
      <c r="O15" s="98">
        <f>SUMIFS(Table2[TS Loss],Table2[Code],'MPG Payment'!$B15)</f>
        <v>0</v>
      </c>
      <c r="P15" s="98">
        <f>SUMIFS(Table2[Deduction for excess payment],Table2[Code],'MPG Payment'!$B15)</f>
        <v>0</v>
      </c>
      <c r="Q15" s="98">
        <f t="shared" si="7"/>
        <v>499.98749999999927</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13804</v>
      </c>
      <c r="W15" s="98">
        <f>IF(E15="direct",SUMIFS(Table2[Net Amount],Table2[Code],'MPG Payment'!$B15,Table2[Account Details],"Not Available"),0)</f>
        <v>0</v>
      </c>
      <c r="X15" s="98">
        <f t="shared" si="8"/>
        <v>0</v>
      </c>
      <c r="Y15" s="28">
        <f t="shared" si="9"/>
        <v>-0.23999999999978172</v>
      </c>
      <c r="Z15" s="100">
        <v>0</v>
      </c>
      <c r="AA15" s="101">
        <f t="shared" si="10"/>
        <v>0</v>
      </c>
      <c r="AB15" s="102">
        <f t="shared" si="11"/>
        <v>3.622110932093859E-2</v>
      </c>
      <c r="AC15" s="29">
        <f>COUNTIF(Table2[Code],'MPG Payment'!B15)</f>
        <v>2</v>
      </c>
      <c r="AD15" s="127" t="str" cm="1">
        <f t="array" aca="1" ref="AD15" ca="1">SUBSTITUTE(SUBSTITUTE(MID(CELL("filename"),FIND("[",CELL("filename"))+1,FIND("]",CELL("filename"))-FIND("[",CELL("filename"))-1),"JH Farmer Payment-",""),".xlsx","")</f>
        <v>22. 21-27 Aug</v>
      </c>
      <c r="AE15" s="29"/>
      <c r="AF15" s="168">
        <v>0</v>
      </c>
      <c r="AG15" s="168">
        <v>0</v>
      </c>
      <c r="AH15" s="168">
        <f t="shared" si="12"/>
        <v>0</v>
      </c>
      <c r="AI15" s="169">
        <v>0</v>
      </c>
    </row>
    <row r="16" spans="1:35" x14ac:dyDescent="0.25">
      <c r="A16" s="42" t="s">
        <v>14026</v>
      </c>
      <c r="B16" s="50">
        <v>20010034</v>
      </c>
      <c r="C16" s="262" t="s">
        <v>16330</v>
      </c>
      <c r="D16" s="29" t="s">
        <v>991</v>
      </c>
      <c r="E16" s="30" t="str">
        <f>IFERROR(VLOOKUP(B16,Table2[[Code]:[Category]],13,0),"Indirect")</f>
        <v>Indirect</v>
      </c>
      <c r="F16" s="24">
        <v>134.6</v>
      </c>
      <c r="G16" s="24">
        <v>5300.66</v>
      </c>
      <c r="H16" s="98">
        <f>SUMIFS(Table2[Vol_L],Table2[Code],'MPG Payment'!$B16,Table2[Account Details],"Available")</f>
        <v>0</v>
      </c>
      <c r="I16" s="98">
        <f>SUMIFS(Table2[Amount],Table2[Code],'MPG Payment'!$B16,Table2[Account Details],"Available")</f>
        <v>0</v>
      </c>
      <c r="J16" s="98">
        <f>IF(E16="direct",SUMIFS(Table2[Vol_L],Table2[Code],'MPG Payment'!$B16,Table2[Account Details],"Not Available"),0)</f>
        <v>0</v>
      </c>
      <c r="K16" s="98">
        <f>IF(E16="direct",SUMIFS(Table2[Amount],Table2[Code],'MPG Payment'!$B16,Table2[Account Details],"Not Available"),0)</f>
        <v>0</v>
      </c>
      <c r="L16" s="98">
        <f t="shared" si="4"/>
        <v>0</v>
      </c>
      <c r="M16" s="98">
        <f t="shared" si="5"/>
        <v>0</v>
      </c>
      <c r="N16" s="99">
        <f t="shared" si="6"/>
        <v>5300.66</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0</v>
      </c>
      <c r="W16" s="98">
        <f>IF(E16="direct",SUMIFS(Table2[Net Amount],Table2[Code],'MPG Payment'!$B16,Table2[Account Details],"Not Available"),0)</f>
        <v>0</v>
      </c>
      <c r="X16" s="98">
        <f t="shared" si="8"/>
        <v>5300.66</v>
      </c>
      <c r="Y16" s="28">
        <f t="shared" si="9"/>
        <v>0</v>
      </c>
      <c r="Z16" s="100">
        <v>0</v>
      </c>
      <c r="AA16" s="101">
        <f t="shared" si="10"/>
        <v>0</v>
      </c>
      <c r="AB16" s="102">
        <f t="shared" si="11"/>
        <v>-1</v>
      </c>
      <c r="AC16" s="29">
        <f>COUNTIF(Table2[Code],'MPG Payment'!B16)</f>
        <v>0</v>
      </c>
      <c r="AD16" s="127" t="str" cm="1">
        <f t="array" aca="1" ref="AD16" ca="1">SUBSTITUTE(SUBSTITUTE(MID(CELL("filename"),FIND("[",CELL("filename"))+1,FIND("]",CELL("filename"))-FIND("[",CELL("filename"))-1),"JH Farmer Payment-",""),".xlsx","")</f>
        <v>22. 21-27 Aug</v>
      </c>
      <c r="AE16" s="29"/>
      <c r="AF16" s="168">
        <v>0</v>
      </c>
      <c r="AG16" s="168">
        <v>0</v>
      </c>
      <c r="AH16" s="168">
        <f t="shared" si="12"/>
        <v>0</v>
      </c>
      <c r="AI16" s="169">
        <v>0</v>
      </c>
    </row>
    <row r="17" spans="1:35" x14ac:dyDescent="0.25">
      <c r="A17" s="42" t="s">
        <v>14026</v>
      </c>
      <c r="B17" s="50">
        <v>20010036</v>
      </c>
      <c r="C17" s="262" t="s">
        <v>16331</v>
      </c>
      <c r="D17" s="29" t="s">
        <v>991</v>
      </c>
      <c r="E17" s="30" t="str">
        <f>IFERROR(VLOOKUP(B17,Table2[[Code]:[Category]],13,0),"Indirect")</f>
        <v>Direct</v>
      </c>
      <c r="F17" s="24">
        <v>151.95000000000002</v>
      </c>
      <c r="G17" s="24">
        <v>5384.7199999999993</v>
      </c>
      <c r="H17" s="98">
        <f>SUMIFS(Table2[Vol_L],Table2[Code],'MPG Payment'!$B17,Table2[Account Details],"Available")</f>
        <v>125.52</v>
      </c>
      <c r="I17" s="98">
        <f>SUMIFS(Table2[Amount],Table2[Code],'MPG Payment'!$B17,Table2[Account Details],"Available")</f>
        <v>5412.8028000000004</v>
      </c>
      <c r="J17" s="98">
        <f>IF(E17="direct",SUMIFS(Table2[Vol_L],Table2[Code],'MPG Payment'!$B17,Table2[Account Details],"Not Available"),0)</f>
        <v>0</v>
      </c>
      <c r="K17" s="98">
        <f>IF(E17="direct",SUMIFS(Table2[Amount],Table2[Code],'MPG Payment'!$B17,Table2[Account Details],"Not Available"),0)</f>
        <v>0</v>
      </c>
      <c r="L17" s="98">
        <f t="shared" si="4"/>
        <v>125.52</v>
      </c>
      <c r="M17" s="98">
        <f t="shared" si="5"/>
        <v>5412.8028000000004</v>
      </c>
      <c r="N17" s="99">
        <f t="shared" si="6"/>
        <v>5384.7199999999993</v>
      </c>
      <c r="O17" s="98">
        <f>SUMIFS(Table2[TS Loss],Table2[Code],'MPG Payment'!$B17)</f>
        <v>0</v>
      </c>
      <c r="P17" s="98">
        <f>SUMIFS(Table2[Deduction for excess payment],Table2[Code],'MPG Payment'!$B17)</f>
        <v>0</v>
      </c>
      <c r="Q17" s="98">
        <f t="shared" si="7"/>
        <v>28.082800000001043</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5385</v>
      </c>
      <c r="W17" s="98">
        <f>IF(E17="direct",SUMIFS(Table2[Net Amount],Table2[Code],'MPG Payment'!$B17,Table2[Account Details],"Not Available"),0)</f>
        <v>0</v>
      </c>
      <c r="X17" s="98">
        <f t="shared" si="8"/>
        <v>0</v>
      </c>
      <c r="Y17" s="28">
        <f t="shared" si="9"/>
        <v>-0.28000000000065484</v>
      </c>
      <c r="Z17" s="100">
        <v>0</v>
      </c>
      <c r="AA17" s="101">
        <f t="shared" si="10"/>
        <v>0</v>
      </c>
      <c r="AB17" s="102">
        <f t="shared" si="11"/>
        <v>5.2152758174985976E-3</v>
      </c>
      <c r="AC17" s="29">
        <f>COUNTIF(Table2[Code],'MPG Payment'!B17)</f>
        <v>3</v>
      </c>
      <c r="AD17" s="127" t="str" cm="1">
        <f t="array" aca="1" ref="AD17" ca="1">SUBSTITUTE(SUBSTITUTE(MID(CELL("filename"),FIND("[",CELL("filename"))+1,FIND("]",CELL("filename"))-FIND("[",CELL("filename"))-1),"JH Farmer Payment-",""),".xlsx","")</f>
        <v>22. 21-27 Aug</v>
      </c>
      <c r="AE17" s="29"/>
      <c r="AF17" s="168">
        <v>0</v>
      </c>
      <c r="AG17" s="168">
        <v>0</v>
      </c>
      <c r="AH17" s="168">
        <f t="shared" si="12"/>
        <v>0</v>
      </c>
      <c r="AI17" s="169">
        <v>0</v>
      </c>
    </row>
    <row r="18" spans="1:35" x14ac:dyDescent="0.25">
      <c r="A18" s="42" t="s">
        <v>14026</v>
      </c>
      <c r="B18" s="50">
        <v>20010037</v>
      </c>
      <c r="C18" s="262" t="s">
        <v>16332</v>
      </c>
      <c r="D18" s="29" t="s">
        <v>991</v>
      </c>
      <c r="E18" s="30" t="str">
        <f>IFERROR(VLOOKUP(B18,Table2[[Code]:[Category]],13,0),"Indirect")</f>
        <v>Indirect</v>
      </c>
      <c r="F18" s="24">
        <v>388.82000000000005</v>
      </c>
      <c r="G18" s="24">
        <v>15332.090000000002</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15332.090000000002</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15332.090000000002</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22. 21-27 Aug</v>
      </c>
      <c r="AE18" s="29"/>
      <c r="AF18" s="168">
        <v>0</v>
      </c>
      <c r="AG18" s="168">
        <v>0</v>
      </c>
      <c r="AH18" s="168">
        <f t="shared" si="12"/>
        <v>0</v>
      </c>
      <c r="AI18" s="169">
        <v>0</v>
      </c>
    </row>
    <row r="19" spans="1:35" x14ac:dyDescent="0.25">
      <c r="A19" s="42" t="s">
        <v>14026</v>
      </c>
      <c r="B19" s="50">
        <v>20010038</v>
      </c>
      <c r="C19" s="262" t="s">
        <v>16333</v>
      </c>
      <c r="D19" s="29" t="s">
        <v>991</v>
      </c>
      <c r="E19" s="30" t="str">
        <f>IFERROR(VLOOKUP(B19,Table2[[Code]:[Category]],13,0),"Indirect")</f>
        <v>Direct</v>
      </c>
      <c r="F19" s="24">
        <v>167.73999999999998</v>
      </c>
      <c r="G19" s="24">
        <v>6519</v>
      </c>
      <c r="H19" s="98">
        <f>SUMIFS(Table2[Vol_L],Table2[Code],'MPG Payment'!$B19,Table2[Account Details],"Available")</f>
        <v>177.59</v>
      </c>
      <c r="I19" s="98">
        <f>SUMIFS(Table2[Amount],Table2[Code],'MPG Payment'!$B19,Table2[Account Details],"Available")</f>
        <v>6917.5609000000004</v>
      </c>
      <c r="J19" s="98">
        <f>IF(E19="direct",SUMIFS(Table2[Vol_L],Table2[Code],'MPG Payment'!$B19,Table2[Account Details],"Not Available"),0)</f>
        <v>0</v>
      </c>
      <c r="K19" s="98">
        <f>IF(E19="direct",SUMIFS(Table2[Amount],Table2[Code],'MPG Payment'!$B19,Table2[Account Details],"Not Available"),0)</f>
        <v>0</v>
      </c>
      <c r="L19" s="98">
        <f t="shared" si="4"/>
        <v>177.59</v>
      </c>
      <c r="M19" s="98">
        <f t="shared" si="5"/>
        <v>6917.5609000000004</v>
      </c>
      <c r="N19" s="99">
        <f t="shared" si="6"/>
        <v>6519</v>
      </c>
      <c r="O19" s="98">
        <f>SUMIFS(Table2[TS Loss],Table2[Code],'MPG Payment'!$B19)</f>
        <v>0</v>
      </c>
      <c r="P19" s="98">
        <f>SUMIFS(Table2[Deduction for excess payment],Table2[Code],'MPG Payment'!$B19)</f>
        <v>0</v>
      </c>
      <c r="Q19" s="98">
        <f t="shared" si="7"/>
        <v>398.5609000000004</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6519</v>
      </c>
      <c r="W19" s="98">
        <f>IF(E19="direct",SUMIFS(Table2[Net Amount],Table2[Code],'MPG Payment'!$B19,Table2[Account Details],"Not Available"),0)</f>
        <v>0</v>
      </c>
      <c r="X19" s="98">
        <f t="shared" si="8"/>
        <v>0</v>
      </c>
      <c r="Y19" s="28">
        <f t="shared" si="9"/>
        <v>0</v>
      </c>
      <c r="Z19" s="100">
        <v>0</v>
      </c>
      <c r="AA19" s="101">
        <f t="shared" si="10"/>
        <v>0</v>
      </c>
      <c r="AB19" s="102">
        <f t="shared" si="11"/>
        <v>6.1138349440098237E-2</v>
      </c>
      <c r="AC19" s="29">
        <f>COUNTIF(Table2[Code],'MPG Payment'!B19)</f>
        <v>1</v>
      </c>
      <c r="AD19" s="127" t="str" cm="1">
        <f t="array" aca="1" ref="AD19" ca="1">SUBSTITUTE(SUBSTITUTE(MID(CELL("filename"),FIND("[",CELL("filename"))+1,FIND("]",CELL("filename"))-FIND("[",CELL("filename"))-1),"JH Farmer Payment-",""),".xlsx","")</f>
        <v>22. 21-27 Aug</v>
      </c>
      <c r="AE19" s="29"/>
      <c r="AF19" s="168">
        <v>0</v>
      </c>
      <c r="AG19" s="168">
        <v>0</v>
      </c>
      <c r="AH19" s="168">
        <f t="shared" si="12"/>
        <v>0</v>
      </c>
      <c r="AI19" s="169">
        <v>0</v>
      </c>
    </row>
    <row r="20" spans="1:35" x14ac:dyDescent="0.25">
      <c r="A20" s="42" t="s">
        <v>14026</v>
      </c>
      <c r="B20" s="50">
        <v>20010040</v>
      </c>
      <c r="C20" s="262" t="s">
        <v>16334</v>
      </c>
      <c r="D20" s="29" t="s">
        <v>991</v>
      </c>
      <c r="E20" s="30" t="str">
        <f>IFERROR(VLOOKUP(B20,Table2[[Code]:[Category]],13,0),"Indirect")</f>
        <v>Direct</v>
      </c>
      <c r="F20" s="24">
        <v>697.74</v>
      </c>
      <c r="G20" s="24">
        <v>27576.57</v>
      </c>
      <c r="H20" s="98">
        <f>SUMIFS(Table2[Vol_L],Table2[Code],'MPG Payment'!$B20,Table2[Account Details],"Available")</f>
        <v>712.07999999999993</v>
      </c>
      <c r="I20" s="98">
        <f>SUMIFS(Table2[Amount],Table2[Code],'MPG Payment'!$B20,Table2[Account Details],"Available")</f>
        <v>28213.093700000001</v>
      </c>
      <c r="J20" s="98">
        <f>IF(E20="direct",SUMIFS(Table2[Vol_L],Table2[Code],'MPG Payment'!$B20,Table2[Account Details],"Not Available"),0)</f>
        <v>0</v>
      </c>
      <c r="K20" s="98">
        <f>IF(E20="direct",SUMIFS(Table2[Amount],Table2[Code],'MPG Payment'!$B20,Table2[Account Details],"Not Available"),0)</f>
        <v>0</v>
      </c>
      <c r="L20" s="98">
        <f t="shared" si="4"/>
        <v>712.07999999999993</v>
      </c>
      <c r="M20" s="98">
        <f t="shared" si="5"/>
        <v>28213.093700000001</v>
      </c>
      <c r="N20" s="99">
        <f t="shared" si="6"/>
        <v>27576.57</v>
      </c>
      <c r="O20" s="98">
        <f>SUMIFS(Table2[TS Loss],Table2[Code],'MPG Payment'!$B20)</f>
        <v>0</v>
      </c>
      <c r="P20" s="98">
        <f>SUMIFS(Table2[Deduction for excess payment],Table2[Code],'MPG Payment'!$B20)</f>
        <v>0</v>
      </c>
      <c r="Q20" s="98">
        <f t="shared" si="7"/>
        <v>636.52370000000155</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27576</v>
      </c>
      <c r="W20" s="98">
        <f>IF(E20="direct",SUMIFS(Table2[Net Amount],Table2[Code],'MPG Payment'!$B20,Table2[Account Details],"Not Available"),0)</f>
        <v>0</v>
      </c>
      <c r="X20" s="98">
        <f t="shared" si="8"/>
        <v>0</v>
      </c>
      <c r="Y20" s="28">
        <f t="shared" si="9"/>
        <v>0.56999999999970896</v>
      </c>
      <c r="Z20" s="100">
        <v>0</v>
      </c>
      <c r="AA20" s="101">
        <f t="shared" si="10"/>
        <v>1</v>
      </c>
      <c r="AB20" s="102">
        <f t="shared" si="11"/>
        <v>2.3082047549785979E-2</v>
      </c>
      <c r="AC20" s="29">
        <f>COUNTIF(Table2[Code],'MPG Payment'!B20)</f>
        <v>8</v>
      </c>
      <c r="AD20" s="127" t="str" cm="1">
        <f t="array" aca="1" ref="AD20" ca="1">SUBSTITUTE(SUBSTITUTE(MID(CELL("filename"),FIND("[",CELL("filename"))+1,FIND("]",CELL("filename"))-FIND("[",CELL("filename"))-1),"JH Farmer Payment-",""),".xlsx","")</f>
        <v>22. 21-27 Aug</v>
      </c>
      <c r="AE20" s="29"/>
      <c r="AF20" s="168">
        <v>0</v>
      </c>
      <c r="AG20" s="168">
        <v>0</v>
      </c>
      <c r="AH20" s="168">
        <f t="shared" si="12"/>
        <v>0</v>
      </c>
      <c r="AI20" s="169">
        <v>0</v>
      </c>
    </row>
    <row r="21" spans="1:35" x14ac:dyDescent="0.25">
      <c r="A21" s="42" t="s">
        <v>14026</v>
      </c>
      <c r="B21" s="50">
        <v>20010041</v>
      </c>
      <c r="C21" s="262" t="s">
        <v>16335</v>
      </c>
      <c r="D21" s="29" t="s">
        <v>991</v>
      </c>
      <c r="E21" s="30" t="str">
        <f>IFERROR(VLOOKUP(B21,Table2[[Code]:[Category]],13,0),"Indirect")</f>
        <v>Direct</v>
      </c>
      <c r="F21" s="24">
        <v>311.27</v>
      </c>
      <c r="G21" s="24">
        <v>13617.710000000003</v>
      </c>
      <c r="H21" s="98">
        <f>SUMIFS(Table2[Vol_L],Table2[Code],'MPG Payment'!$B21,Table2[Account Details],"Available")</f>
        <v>312.40000000000003</v>
      </c>
      <c r="I21" s="98">
        <f>SUMIFS(Table2[Amount],Table2[Code],'MPG Payment'!$B21,Table2[Account Details],"Available")</f>
        <v>13608.506999999998</v>
      </c>
      <c r="J21" s="98">
        <f>IF(E21="direct",SUMIFS(Table2[Vol_L],Table2[Code],'MPG Payment'!$B21,Table2[Account Details],"Not Available"),0)</f>
        <v>0</v>
      </c>
      <c r="K21" s="98">
        <f>IF(E21="direct",SUMIFS(Table2[Amount],Table2[Code],'MPG Payment'!$B21,Table2[Account Details],"Not Available"),0)</f>
        <v>0</v>
      </c>
      <c r="L21" s="98">
        <f t="shared" si="4"/>
        <v>312.40000000000003</v>
      </c>
      <c r="M21" s="98">
        <f t="shared" si="5"/>
        <v>13608.506999999998</v>
      </c>
      <c r="N21" s="99">
        <f t="shared" si="6"/>
        <v>13608.506999999998</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13607</v>
      </c>
      <c r="W21" s="98">
        <f>IF(E21="direct",SUMIFS(Table2[Net Amount],Table2[Code],'MPG Payment'!$B21,Table2[Account Details],"Not Available"),0)</f>
        <v>0</v>
      </c>
      <c r="X21" s="98">
        <f t="shared" si="8"/>
        <v>0</v>
      </c>
      <c r="Y21" s="28">
        <f t="shared" si="9"/>
        <v>10.710000000002765</v>
      </c>
      <c r="Z21" s="100">
        <v>0</v>
      </c>
      <c r="AA21" s="101">
        <f t="shared" si="10"/>
        <v>2</v>
      </c>
      <c r="AB21" s="102">
        <f t="shared" si="11"/>
        <v>-6.7581113124049309E-4</v>
      </c>
      <c r="AC21" s="29">
        <f>COUNTIF(Table2[Code],'MPG Payment'!B21)</f>
        <v>9</v>
      </c>
      <c r="AD21" s="127" t="str" cm="1">
        <f t="array" aca="1" ref="AD21" ca="1">SUBSTITUTE(SUBSTITUTE(MID(CELL("filename"),FIND("[",CELL("filename"))+1,FIND("]",CELL("filename"))-FIND("[",CELL("filename"))-1),"JH Farmer Payment-",""),".xlsx","")</f>
        <v>22. 21-27 Aug</v>
      </c>
      <c r="AE21" s="29"/>
      <c r="AF21" s="168">
        <v>0</v>
      </c>
      <c r="AG21" s="168">
        <v>0</v>
      </c>
      <c r="AH21" s="168">
        <f t="shared" si="12"/>
        <v>0</v>
      </c>
      <c r="AI21" s="169">
        <v>0</v>
      </c>
    </row>
    <row r="22" spans="1:35" x14ac:dyDescent="0.25">
      <c r="A22" s="42" t="s">
        <v>14026</v>
      </c>
      <c r="B22" s="50">
        <v>20010042</v>
      </c>
      <c r="C22" s="262" t="s">
        <v>16336</v>
      </c>
      <c r="D22" s="29" t="s">
        <v>991</v>
      </c>
      <c r="E22" s="30" t="str">
        <f>IFERROR(VLOOKUP(B22,Table2[[Code]:[Category]],13,0),"Indirect")</f>
        <v>Direct</v>
      </c>
      <c r="F22" s="24">
        <v>822.05999999999983</v>
      </c>
      <c r="G22" s="24">
        <v>35263.17</v>
      </c>
      <c r="H22" s="98">
        <f>SUMIFS(Table2[Vol_L],Table2[Code],'MPG Payment'!$B22,Table2[Account Details],"Available")</f>
        <v>792.07999999999993</v>
      </c>
      <c r="I22" s="98">
        <f>SUMIFS(Table2[Amount],Table2[Code],'MPG Payment'!$B22,Table2[Account Details],"Available")</f>
        <v>35230.524900000004</v>
      </c>
      <c r="J22" s="98">
        <f>IF(E22="direct",SUMIFS(Table2[Vol_L],Table2[Code],'MPG Payment'!$B22,Table2[Account Details],"Not Available"),0)</f>
        <v>0</v>
      </c>
      <c r="K22" s="98">
        <f>IF(E22="direct",SUMIFS(Table2[Amount],Table2[Code],'MPG Payment'!$B22,Table2[Account Details],"Not Available"),0)</f>
        <v>0</v>
      </c>
      <c r="L22" s="98">
        <f t="shared" si="4"/>
        <v>792.07999999999993</v>
      </c>
      <c r="M22" s="98">
        <f t="shared" si="5"/>
        <v>35230.524900000004</v>
      </c>
      <c r="N22" s="99">
        <f t="shared" si="6"/>
        <v>35230.524900000004</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35231</v>
      </c>
      <c r="W22" s="98">
        <f>IF(E22="direct",SUMIFS(Table2[Net Amount],Table2[Code],'MPG Payment'!$B22,Table2[Account Details],"Not Available"),0)</f>
        <v>0</v>
      </c>
      <c r="X22" s="98">
        <f t="shared" si="8"/>
        <v>0</v>
      </c>
      <c r="Y22" s="28">
        <f t="shared" si="9"/>
        <v>32.169999999998254</v>
      </c>
      <c r="Z22" s="100">
        <v>0</v>
      </c>
      <c r="AA22" s="101">
        <f t="shared" si="10"/>
        <v>0</v>
      </c>
      <c r="AB22" s="102">
        <f t="shared" si="11"/>
        <v>-9.2575624936709535E-4</v>
      </c>
      <c r="AC22" s="29">
        <f>COUNTIF(Table2[Code],'MPG Payment'!B22)</f>
        <v>23</v>
      </c>
      <c r="AD22" s="127" t="str" cm="1">
        <f t="array" aca="1" ref="AD22" ca="1">SUBSTITUTE(SUBSTITUTE(MID(CELL("filename"),FIND("[",CELL("filename"))+1,FIND("]",CELL("filename"))-FIND("[",CELL("filename"))-1),"JH Farmer Payment-",""),".xlsx","")</f>
        <v>22. 21-27 Aug</v>
      </c>
      <c r="AE22" s="29"/>
      <c r="AF22" s="168">
        <v>0</v>
      </c>
      <c r="AG22" s="168">
        <v>0</v>
      </c>
      <c r="AH22" s="168">
        <f t="shared" si="12"/>
        <v>0</v>
      </c>
      <c r="AI22" s="169">
        <v>0</v>
      </c>
    </row>
    <row r="23" spans="1:35" x14ac:dyDescent="0.25">
      <c r="A23" s="42" t="s">
        <v>14026</v>
      </c>
      <c r="B23" s="50">
        <v>20010043</v>
      </c>
      <c r="C23" s="262" t="s">
        <v>16337</v>
      </c>
      <c r="D23" s="29" t="s">
        <v>991</v>
      </c>
      <c r="E23" s="30" t="str">
        <f>IFERROR(VLOOKUP(B23,Table2[[Code]:[Category]],13,0),"Indirect")</f>
        <v>Direct</v>
      </c>
      <c r="F23" s="24">
        <v>741.92</v>
      </c>
      <c r="G23" s="24">
        <v>31873.789999999997</v>
      </c>
      <c r="H23" s="98">
        <f>SUMIFS(Table2[Vol_L],Table2[Code],'MPG Payment'!$B23,Table2[Account Details],"Available")</f>
        <v>710.67000000000007</v>
      </c>
      <c r="I23" s="98">
        <f>SUMIFS(Table2[Amount],Table2[Code],'MPG Payment'!$B23,Table2[Account Details],"Available")</f>
        <v>32927.895899999996</v>
      </c>
      <c r="J23" s="98">
        <f>IF(E23="direct",SUMIFS(Table2[Vol_L],Table2[Code],'MPG Payment'!$B23,Table2[Account Details],"Not Available"),0)</f>
        <v>0</v>
      </c>
      <c r="K23" s="98">
        <f>IF(E23="direct",SUMIFS(Table2[Amount],Table2[Code],'MPG Payment'!$B23,Table2[Account Details],"Not Available"),0)</f>
        <v>0</v>
      </c>
      <c r="L23" s="98">
        <f t="shared" si="4"/>
        <v>710.67000000000007</v>
      </c>
      <c r="M23" s="98">
        <f t="shared" si="5"/>
        <v>32927.895899999996</v>
      </c>
      <c r="N23" s="99">
        <f t="shared" si="6"/>
        <v>31873.789999999997</v>
      </c>
      <c r="O23" s="98">
        <f>SUMIFS(Table2[TS Loss],Table2[Code],'MPG Payment'!$B23)</f>
        <v>0</v>
      </c>
      <c r="P23" s="98">
        <f>SUMIFS(Table2[Deduction for excess payment],Table2[Code],'MPG Payment'!$B23)</f>
        <v>0</v>
      </c>
      <c r="Q23" s="98">
        <f t="shared" si="7"/>
        <v>1054.1058999999987</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31874</v>
      </c>
      <c r="W23" s="98">
        <f>IF(E23="direct",SUMIFS(Table2[Net Amount],Table2[Code],'MPG Payment'!$B23,Table2[Account Details],"Not Available"),0)</f>
        <v>0</v>
      </c>
      <c r="X23" s="98">
        <f t="shared" si="8"/>
        <v>0</v>
      </c>
      <c r="Y23" s="28">
        <f t="shared" si="9"/>
        <v>-0.21000000000276486</v>
      </c>
      <c r="Z23" s="100" t="s">
        <v>16527</v>
      </c>
      <c r="AA23" s="101">
        <f t="shared" si="10"/>
        <v>0</v>
      </c>
      <c r="AB23" s="102">
        <f t="shared" si="11"/>
        <v>3.3071244429984596E-2</v>
      </c>
      <c r="AC23" s="29">
        <f>COUNTIF(Table2[Code],'MPG Payment'!B23)</f>
        <v>22</v>
      </c>
      <c r="AD23" s="127" t="str" cm="1">
        <f t="array" aca="1" ref="AD23" ca="1">SUBSTITUTE(SUBSTITUTE(MID(CELL("filename"),FIND("[",CELL("filename"))+1,FIND("]",CELL("filename"))-FIND("[",CELL("filename"))-1),"JH Farmer Payment-",""),".xlsx","")</f>
        <v>22. 21-27 Aug</v>
      </c>
      <c r="AE23" s="29" t="s">
        <v>16418</v>
      </c>
      <c r="AF23" s="168">
        <v>0</v>
      </c>
      <c r="AG23" s="168">
        <v>0</v>
      </c>
      <c r="AH23" s="168">
        <f t="shared" si="12"/>
        <v>0</v>
      </c>
      <c r="AI23" s="169">
        <v>0</v>
      </c>
    </row>
    <row r="24" spans="1:35" x14ac:dyDescent="0.25">
      <c r="A24" s="42" t="s">
        <v>14026</v>
      </c>
      <c r="B24" s="50">
        <v>20010050</v>
      </c>
      <c r="C24" s="262" t="s">
        <v>16338</v>
      </c>
      <c r="D24" s="29" t="s">
        <v>6600</v>
      </c>
      <c r="E24" s="30" t="str">
        <f>IFERROR(VLOOKUP(B24,Table2[[Code]:[Category]],13,0),"Indirect")</f>
        <v>Direct</v>
      </c>
      <c r="F24" s="24">
        <v>57.76</v>
      </c>
      <c r="G24" s="24">
        <v>2367.91</v>
      </c>
      <c r="H24" s="98">
        <f>SUMIFS(Table2[Vol_L],Table2[Code],'MPG Payment'!$B24,Table2[Account Details],"Available")</f>
        <v>58.5</v>
      </c>
      <c r="I24" s="98">
        <f>SUMIFS(Table2[Amount],Table2[Code],'MPG Payment'!$B24,Table2[Account Details],"Available")</f>
        <v>2335.9050000000002</v>
      </c>
      <c r="J24" s="98">
        <f>IF(E24="direct",SUMIFS(Table2[Vol_L],Table2[Code],'MPG Payment'!$B24,Table2[Account Details],"Not Available"),0)</f>
        <v>0</v>
      </c>
      <c r="K24" s="98">
        <f>IF(E24="direct",SUMIFS(Table2[Amount],Table2[Code],'MPG Payment'!$B24,Table2[Account Details],"Not Available"),0)</f>
        <v>0</v>
      </c>
      <c r="L24" s="98">
        <f t="shared" si="4"/>
        <v>58.5</v>
      </c>
      <c r="M24" s="98">
        <f t="shared" si="5"/>
        <v>2335.9050000000002</v>
      </c>
      <c r="N24" s="99">
        <f t="shared" si="6"/>
        <v>2335.9050000000002</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2336</v>
      </c>
      <c r="W24" s="98">
        <f>IF(E24="direct",SUMIFS(Table2[Net Amount],Table2[Code],'MPG Payment'!$B24,Table2[Account Details],"Not Available"),0)</f>
        <v>0</v>
      </c>
      <c r="X24" s="98">
        <f t="shared" si="8"/>
        <v>0</v>
      </c>
      <c r="Y24" s="28">
        <f t="shared" si="9"/>
        <v>31.909999999999854</v>
      </c>
      <c r="Z24" s="100">
        <v>0</v>
      </c>
      <c r="AA24" s="101">
        <f t="shared" si="10"/>
        <v>0</v>
      </c>
      <c r="AB24" s="102">
        <f t="shared" si="11"/>
        <v>-1.3516138704595891E-2</v>
      </c>
      <c r="AC24" s="29">
        <f>COUNTIF(Table2[Code],'MPG Payment'!B24)</f>
        <v>1</v>
      </c>
      <c r="AD24" s="127" t="str" cm="1">
        <f t="array" aca="1" ref="AD24" ca="1">SUBSTITUTE(SUBSTITUTE(MID(CELL("filename"),FIND("[",CELL("filename"))+1,FIND("]",CELL("filename"))-FIND("[",CELL("filename"))-1),"JH Farmer Payment-",""),".xlsx","")</f>
        <v>22. 21-27 Aug</v>
      </c>
      <c r="AE24" s="29"/>
      <c r="AF24" s="168">
        <v>0</v>
      </c>
      <c r="AG24" s="168">
        <v>0</v>
      </c>
      <c r="AH24" s="168">
        <f t="shared" si="12"/>
        <v>0</v>
      </c>
      <c r="AI24" s="169">
        <v>0</v>
      </c>
    </row>
    <row r="25" spans="1:35" x14ac:dyDescent="0.25">
      <c r="A25" s="42" t="s">
        <v>14026</v>
      </c>
      <c r="B25" s="50">
        <v>20010052</v>
      </c>
      <c r="C25" s="262" t="s">
        <v>16339</v>
      </c>
      <c r="D25" s="29" t="s">
        <v>991</v>
      </c>
      <c r="E25" s="30" t="str">
        <f>IFERROR(VLOOKUP(B25,Table2[[Code]:[Category]],13,0),"Indirect")</f>
        <v>Direct</v>
      </c>
      <c r="F25" s="24">
        <v>1167.6299999999999</v>
      </c>
      <c r="G25" s="24">
        <v>47404.130000000005</v>
      </c>
      <c r="H25" s="98">
        <f>SUMIFS(Table2[Vol_L],Table2[Code],'MPG Payment'!$B25,Table2[Account Details],"Available")</f>
        <v>1208.7499999999995</v>
      </c>
      <c r="I25" s="98">
        <f>SUMIFS(Table2[Amount],Table2[Code],'MPG Payment'!$B25,Table2[Account Details],"Available")</f>
        <v>48834.897400000009</v>
      </c>
      <c r="J25" s="98">
        <f>IF(E25="direct",SUMIFS(Table2[Vol_L],Table2[Code],'MPG Payment'!$B25,Table2[Account Details],"Not Available"),0)</f>
        <v>0</v>
      </c>
      <c r="K25" s="98">
        <f>IF(E25="direct",SUMIFS(Table2[Amount],Table2[Code],'MPG Payment'!$B25,Table2[Account Details],"Not Available"),0)</f>
        <v>0</v>
      </c>
      <c r="L25" s="98">
        <f t="shared" si="4"/>
        <v>1208.7499999999995</v>
      </c>
      <c r="M25" s="98">
        <f t="shared" si="5"/>
        <v>48834.897400000009</v>
      </c>
      <c r="N25" s="99">
        <f t="shared" si="6"/>
        <v>47404.130000000005</v>
      </c>
      <c r="O25" s="98">
        <f>SUMIFS(Table2[TS Loss],Table2[Code],'MPG Payment'!$B25)</f>
        <v>0</v>
      </c>
      <c r="P25" s="98">
        <f>SUMIFS(Table2[Deduction for excess payment],Table2[Code],'MPG Payment'!$B25)</f>
        <v>0</v>
      </c>
      <c r="Q25" s="98">
        <f t="shared" si="7"/>
        <v>1430.7674000000043</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47404</v>
      </c>
      <c r="W25" s="98">
        <f>IF(E25="direct",SUMIFS(Table2[Net Amount],Table2[Code],'MPG Payment'!$B25,Table2[Account Details],"Not Available"),0)</f>
        <v>0</v>
      </c>
      <c r="X25" s="98">
        <f t="shared" si="8"/>
        <v>0</v>
      </c>
      <c r="Y25" s="28">
        <f t="shared" si="9"/>
        <v>0.13000000000465661</v>
      </c>
      <c r="Z25" s="100">
        <v>0</v>
      </c>
      <c r="AA25" s="101">
        <f t="shared" si="10"/>
        <v>0</v>
      </c>
      <c r="AB25" s="102">
        <f t="shared" si="11"/>
        <v>3.018233643355556E-2</v>
      </c>
      <c r="AC25" s="29">
        <f>COUNTIF(Table2[Code],'MPG Payment'!B25)</f>
        <v>18</v>
      </c>
      <c r="AD25" s="127" t="str" cm="1">
        <f t="array" aca="1" ref="AD25" ca="1">SUBSTITUTE(SUBSTITUTE(MID(CELL("filename"),FIND("[",CELL("filename"))+1,FIND("]",CELL("filename"))-FIND("[",CELL("filename"))-1),"JH Farmer Payment-",""),".xlsx","")</f>
        <v>22. 21-27 Aug</v>
      </c>
      <c r="AE25" s="29"/>
      <c r="AF25" s="168">
        <v>0</v>
      </c>
      <c r="AG25" s="168">
        <v>0</v>
      </c>
      <c r="AH25" s="168">
        <f t="shared" si="12"/>
        <v>0</v>
      </c>
      <c r="AI25" s="169">
        <v>0</v>
      </c>
    </row>
    <row r="26" spans="1:35" x14ac:dyDescent="0.25">
      <c r="A26" s="42" t="s">
        <v>14027</v>
      </c>
      <c r="B26" s="50">
        <v>20010054</v>
      </c>
      <c r="C26" s="262" t="s">
        <v>16340</v>
      </c>
      <c r="D26" s="29" t="s">
        <v>991</v>
      </c>
      <c r="E26" s="30" t="str">
        <f>IFERROR(VLOOKUP(B26,Table2[[Code]:[Category]],13,0),"Indirect")</f>
        <v>Direct</v>
      </c>
      <c r="F26" s="24">
        <v>745.54</v>
      </c>
      <c r="G26" s="24">
        <v>30857.62</v>
      </c>
      <c r="H26" s="98">
        <f>SUMIFS(Table2[Vol_L],Table2[Code],'MPG Payment'!$B26,Table2[Account Details],"Available")</f>
        <v>754.24</v>
      </c>
      <c r="I26" s="98">
        <f>SUMIFS(Table2[Amount],Table2[Code],'MPG Payment'!$B26,Table2[Account Details],"Available")</f>
        <v>31863.027299999998</v>
      </c>
      <c r="J26" s="98">
        <f>IF(E26="direct",SUMIFS(Table2[Vol_L],Table2[Code],'MPG Payment'!$B26,Table2[Account Details],"Not Available"),0)</f>
        <v>0</v>
      </c>
      <c r="K26" s="98">
        <f>IF(E26="direct",SUMIFS(Table2[Amount],Table2[Code],'MPG Payment'!$B26,Table2[Account Details],"Not Available"),0)</f>
        <v>0</v>
      </c>
      <c r="L26" s="98">
        <f t="shared" si="4"/>
        <v>754.24</v>
      </c>
      <c r="M26" s="98">
        <f t="shared" si="5"/>
        <v>31863.027299999998</v>
      </c>
      <c r="N26" s="99">
        <f t="shared" si="6"/>
        <v>30857.62</v>
      </c>
      <c r="O26" s="98">
        <f>SUMIFS(Table2[TS Loss],Table2[Code],'MPG Payment'!$B26)</f>
        <v>0</v>
      </c>
      <c r="P26" s="98">
        <f>SUMIFS(Table2[Deduction for excess payment],Table2[Code],'MPG Payment'!$B26)</f>
        <v>0</v>
      </c>
      <c r="Q26" s="98">
        <f t="shared" si="7"/>
        <v>1005.4072999999989</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30858</v>
      </c>
      <c r="W26" s="98">
        <f>IF(E26="direct",SUMIFS(Table2[Net Amount],Table2[Code],'MPG Payment'!$B26,Table2[Account Details],"Not Available"),0)</f>
        <v>0</v>
      </c>
      <c r="X26" s="98">
        <f t="shared" si="8"/>
        <v>0</v>
      </c>
      <c r="Y26" s="28">
        <f t="shared" si="9"/>
        <v>-0.38000000000101863</v>
      </c>
      <c r="Z26" s="100" t="s">
        <v>16527</v>
      </c>
      <c r="AA26" s="101">
        <f t="shared" si="10"/>
        <v>0</v>
      </c>
      <c r="AB26" s="102">
        <f t="shared" si="11"/>
        <v>3.258214016505482E-2</v>
      </c>
      <c r="AC26" s="29">
        <f>COUNTIF(Table2[Code],'MPG Payment'!B26)</f>
        <v>13</v>
      </c>
      <c r="AD26" s="127" t="str" cm="1">
        <f t="array" aca="1" ref="AD26" ca="1">SUBSTITUTE(SUBSTITUTE(MID(CELL("filename"),FIND("[",CELL("filename"))+1,FIND("]",CELL("filename"))-FIND("[",CELL("filename"))-1),"JH Farmer Payment-",""),".xlsx","")</f>
        <v>22. 21-27 Aug</v>
      </c>
      <c r="AE26" s="29" t="s">
        <v>16418</v>
      </c>
      <c r="AF26" s="168">
        <v>0</v>
      </c>
      <c r="AG26" s="168">
        <v>0</v>
      </c>
      <c r="AH26" s="168">
        <f t="shared" si="12"/>
        <v>0</v>
      </c>
      <c r="AI26" s="169">
        <v>0</v>
      </c>
    </row>
    <row r="27" spans="1:35" x14ac:dyDescent="0.25">
      <c r="A27" s="42" t="s">
        <v>14026</v>
      </c>
      <c r="B27" s="50">
        <v>20010055</v>
      </c>
      <c r="C27" s="262" t="s">
        <v>16341</v>
      </c>
      <c r="D27" s="29" t="s">
        <v>991</v>
      </c>
      <c r="E27" s="30" t="str">
        <f>IFERROR(VLOOKUP(B27,Table2[[Code]:[Category]],13,0),"Indirect")</f>
        <v>Direct</v>
      </c>
      <c r="F27" s="24">
        <v>577.82000000000005</v>
      </c>
      <c r="G27" s="24">
        <v>24719.35</v>
      </c>
      <c r="H27" s="98">
        <f>SUMIFS(Table2[Vol_L],Table2[Code],'MPG Payment'!$B27,Table2[Account Details],"Available")</f>
        <v>572.59999999999991</v>
      </c>
      <c r="I27" s="98">
        <f>SUMIFS(Table2[Amount],Table2[Code],'MPG Payment'!$B27,Table2[Account Details],"Available")</f>
        <v>24354.841</v>
      </c>
      <c r="J27" s="98">
        <f>IF(E27="direct",SUMIFS(Table2[Vol_L],Table2[Code],'MPG Payment'!$B27,Table2[Account Details],"Not Available"),0)</f>
        <v>15.470000000000002</v>
      </c>
      <c r="K27" s="98">
        <f>IF(E27="direct",SUMIFS(Table2[Amount],Table2[Code],'MPG Payment'!$B27,Table2[Account Details],"Not Available"),0)</f>
        <v>656.08620000000008</v>
      </c>
      <c r="L27" s="98">
        <f t="shared" si="4"/>
        <v>588.06999999999994</v>
      </c>
      <c r="M27" s="98">
        <f t="shared" si="5"/>
        <v>25010.927200000002</v>
      </c>
      <c r="N27" s="99">
        <f t="shared" si="6"/>
        <v>24719.35</v>
      </c>
      <c r="O27" s="98">
        <f>SUMIFS(Table2[TS Loss],Table2[Code],'MPG Payment'!$B27)</f>
        <v>0</v>
      </c>
      <c r="P27" s="98">
        <f>SUMIFS(Table2[Deduction for excess payment],Table2[Code],'MPG Payment'!$B27)</f>
        <v>0</v>
      </c>
      <c r="Q27" s="98">
        <f t="shared" si="7"/>
        <v>291.57720000000336</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24063</v>
      </c>
      <c r="W27" s="98">
        <f>IF(E27="direct",SUMIFS(Table2[Net Amount],Table2[Code],'MPG Payment'!$B27,Table2[Account Details],"Not Available"),0)</f>
        <v>656</v>
      </c>
      <c r="X27" s="98">
        <f t="shared" si="8"/>
        <v>0</v>
      </c>
      <c r="Y27" s="28">
        <f t="shared" si="9"/>
        <v>0.34999999999854481</v>
      </c>
      <c r="Z27" s="100">
        <v>0</v>
      </c>
      <c r="AA27" s="101">
        <f t="shared" si="10"/>
        <v>0</v>
      </c>
      <c r="AB27" s="102">
        <f t="shared" si="11"/>
        <v>1.1795504331626979E-2</v>
      </c>
      <c r="AC27" s="29">
        <f>COUNTIF(Table2[Code],'MPG Payment'!B27)</f>
        <v>19</v>
      </c>
      <c r="AD27" s="127" t="str" cm="1">
        <f t="array" aca="1" ref="AD27" ca="1">SUBSTITUTE(SUBSTITUTE(MID(CELL("filename"),FIND("[",CELL("filename"))+1,FIND("]",CELL("filename"))-FIND("[",CELL("filename"))-1),"JH Farmer Payment-",""),".xlsx","")</f>
        <v>22. 21-27 Aug</v>
      </c>
      <c r="AE27" s="29"/>
      <c r="AF27" s="168">
        <v>0</v>
      </c>
      <c r="AG27" s="168">
        <v>0</v>
      </c>
      <c r="AH27" s="168">
        <f t="shared" si="12"/>
        <v>0</v>
      </c>
      <c r="AI27" s="169">
        <v>0</v>
      </c>
    </row>
    <row r="28" spans="1:35" x14ac:dyDescent="0.25">
      <c r="A28" s="42" t="s">
        <v>14026</v>
      </c>
      <c r="B28" s="50">
        <v>20010057</v>
      </c>
      <c r="C28" s="262" t="s">
        <v>16342</v>
      </c>
      <c r="D28" s="29" t="s">
        <v>6600</v>
      </c>
      <c r="E28" s="30" t="str">
        <f>IFERROR(VLOOKUP(B28,Table2[[Code]:[Category]],13,0),"Indirect")</f>
        <v>Indirect</v>
      </c>
      <c r="F28" s="24">
        <v>298.45000000000005</v>
      </c>
      <c r="G28" s="24">
        <v>12449.120000000003</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12449.120000000003</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12449.120000000003</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22. 21-27 Aug</v>
      </c>
      <c r="AE28" s="29"/>
      <c r="AF28" s="168">
        <v>0</v>
      </c>
      <c r="AG28" s="168">
        <v>0</v>
      </c>
      <c r="AH28" s="168">
        <f t="shared" si="12"/>
        <v>0</v>
      </c>
      <c r="AI28" s="169">
        <v>0</v>
      </c>
    </row>
    <row r="29" spans="1:35" x14ac:dyDescent="0.25">
      <c r="A29" s="42" t="s">
        <v>14026</v>
      </c>
      <c r="B29" s="50">
        <v>20010059</v>
      </c>
      <c r="C29" s="262" t="s">
        <v>16343</v>
      </c>
      <c r="D29" s="29" t="s">
        <v>991</v>
      </c>
      <c r="E29" s="30" t="str">
        <f>IFERROR(VLOOKUP(B29,Table2[[Code]:[Category]],13,0),"Indirect")</f>
        <v>Direct</v>
      </c>
      <c r="F29" s="24">
        <v>153.82</v>
      </c>
      <c r="G29" s="24">
        <v>6144.73</v>
      </c>
      <c r="H29" s="98">
        <f>SUMIFS(Table2[Vol_L],Table2[Code],'MPG Payment'!$B29,Table2[Account Details],"Available")</f>
        <v>155.69</v>
      </c>
      <c r="I29" s="98">
        <f>SUMIFS(Table2[Amount],Table2[Code],'MPG Payment'!$B29,Table2[Account Details],"Available")</f>
        <v>6766.7506999999996</v>
      </c>
      <c r="J29" s="98">
        <f>IF(E29="direct",SUMIFS(Table2[Vol_L],Table2[Code],'MPG Payment'!$B29,Table2[Account Details],"Not Available"),0)</f>
        <v>0</v>
      </c>
      <c r="K29" s="98">
        <f>IF(E29="direct",SUMIFS(Table2[Amount],Table2[Code],'MPG Payment'!$B29,Table2[Account Details],"Not Available"),0)</f>
        <v>0</v>
      </c>
      <c r="L29" s="98">
        <f t="shared" si="4"/>
        <v>155.69</v>
      </c>
      <c r="M29" s="98">
        <f t="shared" si="5"/>
        <v>6766.7506999999996</v>
      </c>
      <c r="N29" s="99">
        <f t="shared" si="6"/>
        <v>6144.73</v>
      </c>
      <c r="O29" s="98">
        <f>SUMIFS(Table2[TS Loss],Table2[Code],'MPG Payment'!$B29)</f>
        <v>0</v>
      </c>
      <c r="P29" s="98">
        <f>SUMIFS(Table2[Deduction for excess payment],Table2[Code],'MPG Payment'!$B29)</f>
        <v>0</v>
      </c>
      <c r="Q29" s="98">
        <f t="shared" si="7"/>
        <v>622.02070000000003</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6145</v>
      </c>
      <c r="W29" s="98">
        <f>IF(E29="direct",SUMIFS(Table2[Net Amount],Table2[Code],'MPG Payment'!$B29,Table2[Account Details],"Not Available"),0)</f>
        <v>0</v>
      </c>
      <c r="X29" s="98">
        <f t="shared" si="8"/>
        <v>0</v>
      </c>
      <c r="Y29" s="28">
        <f t="shared" si="9"/>
        <v>-0.27000000000043656</v>
      </c>
      <c r="Z29" s="100">
        <v>0</v>
      </c>
      <c r="AA29" s="101">
        <f t="shared" si="10"/>
        <v>0</v>
      </c>
      <c r="AB29" s="102">
        <f t="shared" si="11"/>
        <v>0.10122832085380482</v>
      </c>
      <c r="AC29" s="29">
        <f>COUNTIF(Table2[Code],'MPG Payment'!B29)</f>
        <v>2</v>
      </c>
      <c r="AD29" s="127" t="str" cm="1">
        <f t="array" aca="1" ref="AD29" ca="1">SUBSTITUTE(SUBSTITUTE(MID(CELL("filename"),FIND("[",CELL("filename"))+1,FIND("]",CELL("filename"))-FIND("[",CELL("filename"))-1),"JH Farmer Payment-",""),".xlsx","")</f>
        <v>22. 21-27 Aug</v>
      </c>
      <c r="AE29" s="29"/>
      <c r="AF29" s="168">
        <v>0</v>
      </c>
      <c r="AG29" s="168">
        <v>0</v>
      </c>
      <c r="AH29" s="168">
        <f t="shared" si="12"/>
        <v>0</v>
      </c>
      <c r="AI29" s="169">
        <v>0</v>
      </c>
    </row>
    <row r="30" spans="1:35" x14ac:dyDescent="0.25">
      <c r="A30" s="42" t="s">
        <v>14026</v>
      </c>
      <c r="B30" s="50">
        <v>20010060</v>
      </c>
      <c r="C30" s="262" t="s">
        <v>16344</v>
      </c>
      <c r="D30" s="29" t="s">
        <v>6600</v>
      </c>
      <c r="E30" s="30" t="str">
        <f>IFERROR(VLOOKUP(B30,Table2[[Code]:[Category]],13,0),"Indirect")</f>
        <v>Indirect</v>
      </c>
      <c r="F30" s="24">
        <v>66.47999999999999</v>
      </c>
      <c r="G30" s="24">
        <v>2581.1799999999998</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2581.1799999999998</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2581.1799999999998</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22. 21-27 Aug</v>
      </c>
      <c r="AE30" s="29"/>
      <c r="AF30" s="168">
        <v>0</v>
      </c>
      <c r="AG30" s="168">
        <v>0</v>
      </c>
      <c r="AH30" s="168">
        <f t="shared" si="12"/>
        <v>0</v>
      </c>
      <c r="AI30" s="169">
        <v>0</v>
      </c>
    </row>
    <row r="31" spans="1:35" x14ac:dyDescent="0.25">
      <c r="A31" s="42" t="s">
        <v>14026</v>
      </c>
      <c r="B31" s="50">
        <v>20010061</v>
      </c>
      <c r="C31" s="262" t="s">
        <v>16345</v>
      </c>
      <c r="D31" s="29" t="s">
        <v>991</v>
      </c>
      <c r="E31" s="30" t="str">
        <f>IFERROR(VLOOKUP(B31,Table2[[Code]:[Category]],13,0),"Indirect")</f>
        <v>Direct</v>
      </c>
      <c r="F31" s="24">
        <v>530.17999999999995</v>
      </c>
      <c r="G31" s="24">
        <v>21528.53</v>
      </c>
      <c r="H31" s="98">
        <f>SUMIFS(Table2[Vol_L],Table2[Code],'MPG Payment'!$B31,Table2[Account Details],"Available")</f>
        <v>528.89</v>
      </c>
      <c r="I31" s="98">
        <f>SUMIFS(Table2[Amount],Table2[Code],'MPG Payment'!$B31,Table2[Account Details],"Available")</f>
        <v>21585.435399999998</v>
      </c>
      <c r="J31" s="98">
        <f>IF(E31="direct",SUMIFS(Table2[Vol_L],Table2[Code],'MPG Payment'!$B31,Table2[Account Details],"Not Available"),0)</f>
        <v>0</v>
      </c>
      <c r="K31" s="98">
        <f>IF(E31="direct",SUMIFS(Table2[Amount],Table2[Code],'MPG Payment'!$B31,Table2[Account Details],"Not Available"),0)</f>
        <v>0</v>
      </c>
      <c r="L31" s="98">
        <f t="shared" si="4"/>
        <v>528.89</v>
      </c>
      <c r="M31" s="98">
        <f t="shared" si="5"/>
        <v>21585.435399999998</v>
      </c>
      <c r="N31" s="99">
        <f t="shared" si="6"/>
        <v>21528.53</v>
      </c>
      <c r="O31" s="98">
        <f>SUMIFS(Table2[TS Loss],Table2[Code],'MPG Payment'!$B31)</f>
        <v>0</v>
      </c>
      <c r="P31" s="98">
        <f>SUMIFS(Table2[Deduction for excess payment],Table2[Code],'MPG Payment'!$B31)</f>
        <v>0</v>
      </c>
      <c r="Q31" s="98">
        <f t="shared" si="7"/>
        <v>56.905399999999645</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21529</v>
      </c>
      <c r="W31" s="98">
        <f>IF(E31="direct",SUMIFS(Table2[Net Amount],Table2[Code],'MPG Payment'!$B31,Table2[Account Details],"Not Available"),0)</f>
        <v>0</v>
      </c>
      <c r="X31" s="98">
        <f t="shared" si="8"/>
        <v>0</v>
      </c>
      <c r="Y31" s="28">
        <f t="shared" si="9"/>
        <v>-0.47000000000116415</v>
      </c>
      <c r="Z31" s="100">
        <v>0</v>
      </c>
      <c r="AA31" s="101">
        <f t="shared" si="10"/>
        <v>0</v>
      </c>
      <c r="AB31" s="102">
        <f t="shared" si="11"/>
        <v>2.643255252448711E-3</v>
      </c>
      <c r="AC31" s="29">
        <f>COUNTIF(Table2[Code],'MPG Payment'!B31)</f>
        <v>5</v>
      </c>
      <c r="AD31" s="127" t="str" cm="1">
        <f t="array" aca="1" ref="AD31" ca="1">SUBSTITUTE(SUBSTITUTE(MID(CELL("filename"),FIND("[",CELL("filename"))+1,FIND("]",CELL("filename"))-FIND("[",CELL("filename"))-1),"JH Farmer Payment-",""),".xlsx","")</f>
        <v>22. 21-27 Aug</v>
      </c>
      <c r="AE31" s="29"/>
      <c r="AF31" s="168">
        <v>0</v>
      </c>
      <c r="AG31" s="168">
        <v>0</v>
      </c>
      <c r="AH31" s="168">
        <f t="shared" si="12"/>
        <v>0</v>
      </c>
      <c r="AI31" s="169">
        <v>0</v>
      </c>
    </row>
    <row r="32" spans="1:35" x14ac:dyDescent="0.25">
      <c r="A32" s="42" t="s">
        <v>14026</v>
      </c>
      <c r="B32" s="50">
        <v>20010062</v>
      </c>
      <c r="C32" s="262" t="s">
        <v>16346</v>
      </c>
      <c r="D32" s="29" t="s">
        <v>991</v>
      </c>
      <c r="E32" s="30" t="str">
        <f>IFERROR(VLOOKUP(B32,Table2[[Code]:[Category]],13,0),"Indirect")</f>
        <v>Direct</v>
      </c>
      <c r="F32" s="24">
        <v>168.42999999999998</v>
      </c>
      <c r="G32" s="24">
        <v>6794.5999999999985</v>
      </c>
      <c r="H32" s="98">
        <f>SUMIFS(Table2[Vol_L],Table2[Code],'MPG Payment'!$B32,Table2[Account Details],"Available")</f>
        <v>173.82999999999998</v>
      </c>
      <c r="I32" s="98">
        <f>SUMIFS(Table2[Amount],Table2[Code],'MPG Payment'!$B32,Table2[Account Details],"Available")</f>
        <v>6736.229699999999</v>
      </c>
      <c r="J32" s="98">
        <f>IF(E32="direct",SUMIFS(Table2[Vol_L],Table2[Code],'MPG Payment'!$B32,Table2[Account Details],"Not Available"),0)</f>
        <v>0</v>
      </c>
      <c r="K32" s="98">
        <f>IF(E32="direct",SUMIFS(Table2[Amount],Table2[Code],'MPG Payment'!$B32,Table2[Account Details],"Not Available"),0)</f>
        <v>0</v>
      </c>
      <c r="L32" s="98">
        <f t="shared" si="4"/>
        <v>173.82999999999998</v>
      </c>
      <c r="M32" s="98">
        <f t="shared" si="5"/>
        <v>6736.229699999999</v>
      </c>
      <c r="N32" s="99">
        <f t="shared" si="6"/>
        <v>6736.229699999999</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6736</v>
      </c>
      <c r="W32" s="98">
        <f>IF(E32="direct",SUMIFS(Table2[Net Amount],Table2[Code],'MPG Payment'!$B32,Table2[Account Details],"Not Available"),0)</f>
        <v>0</v>
      </c>
      <c r="X32" s="98">
        <f t="shared" si="8"/>
        <v>0</v>
      </c>
      <c r="Y32" s="28">
        <f t="shared" si="9"/>
        <v>58.599999999998545</v>
      </c>
      <c r="Z32" s="100">
        <v>0</v>
      </c>
      <c r="AA32" s="101">
        <f t="shared" si="10"/>
        <v>0</v>
      </c>
      <c r="AB32" s="102">
        <f t="shared" si="11"/>
        <v>-8.5906896653224034E-3</v>
      </c>
      <c r="AC32" s="29">
        <f>COUNTIF(Table2[Code],'MPG Payment'!B32)</f>
        <v>6</v>
      </c>
      <c r="AD32" s="127" t="str" cm="1">
        <f t="array" aca="1" ref="AD32" ca="1">SUBSTITUTE(SUBSTITUTE(MID(CELL("filename"),FIND("[",CELL("filename"))+1,FIND("]",CELL("filename"))-FIND("[",CELL("filename"))-1),"JH Farmer Payment-",""),".xlsx","")</f>
        <v>22. 21-27 Aug</v>
      </c>
      <c r="AE32" s="29"/>
      <c r="AF32" s="168">
        <v>0</v>
      </c>
      <c r="AG32" s="168">
        <v>0</v>
      </c>
      <c r="AH32" s="168">
        <f t="shared" si="12"/>
        <v>0</v>
      </c>
      <c r="AI32" s="169">
        <v>0</v>
      </c>
    </row>
    <row r="33" spans="1:35" x14ac:dyDescent="0.25">
      <c r="A33" s="42" t="s">
        <v>14026</v>
      </c>
      <c r="B33" s="50">
        <v>20010063</v>
      </c>
      <c r="C33" s="262" t="s">
        <v>16347</v>
      </c>
      <c r="D33" s="29" t="s">
        <v>6600</v>
      </c>
      <c r="E33" s="30" t="str">
        <f>IFERROR(VLOOKUP(B33,Table2[[Code]:[Category]],13,0),"Indirect")</f>
        <v>Indirect</v>
      </c>
      <c r="F33" s="24">
        <v>404.68000000000006</v>
      </c>
      <c r="G33" s="24">
        <v>16726.29</v>
      </c>
      <c r="H33" s="98">
        <f>SUMIFS(Table2[Vol_L],Table2[Code],'MPG Payment'!$B33,Table2[Account Details],"Available")</f>
        <v>0</v>
      </c>
      <c r="I33" s="98">
        <f>SUMIFS(Table2[Amount],Table2[Code],'MPG Payment'!$B33,Table2[Account Details],"Available")</f>
        <v>0</v>
      </c>
      <c r="J33" s="98">
        <f>IF(E33="direct",SUMIFS(Table2[Vol_L],Table2[Code],'MPG Payment'!$B33,Table2[Account Details],"Not Available"),0)</f>
        <v>0</v>
      </c>
      <c r="K33" s="98">
        <f>IF(E33="direct",SUMIFS(Table2[Amount],Table2[Code],'MPG Payment'!$B33,Table2[Account Details],"Not Available"),0)</f>
        <v>0</v>
      </c>
      <c r="L33" s="98">
        <f t="shared" si="4"/>
        <v>0</v>
      </c>
      <c r="M33" s="98">
        <f t="shared" si="5"/>
        <v>0</v>
      </c>
      <c r="N33" s="99">
        <f t="shared" si="6"/>
        <v>16726.29</v>
      </c>
      <c r="O33" s="98">
        <f>SUMIFS(Table2[TS Loss],Table2[Code],'MPG Payment'!$B33)</f>
        <v>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0</v>
      </c>
      <c r="W33" s="98">
        <f>IF(E33="direct",SUMIFS(Table2[Net Amount],Table2[Code],'MPG Payment'!$B33,Table2[Account Details],"Not Available"),0)</f>
        <v>0</v>
      </c>
      <c r="X33" s="98">
        <f t="shared" si="8"/>
        <v>16726.29</v>
      </c>
      <c r="Y33" s="28">
        <f t="shared" si="9"/>
        <v>0</v>
      </c>
      <c r="Z33" s="100">
        <v>0</v>
      </c>
      <c r="AA33" s="101">
        <f t="shared" si="10"/>
        <v>0</v>
      </c>
      <c r="AB33" s="102">
        <f t="shared" si="11"/>
        <v>-1</v>
      </c>
      <c r="AC33" s="29">
        <f>COUNTIF(Table2[Code],'MPG Payment'!B33)</f>
        <v>0</v>
      </c>
      <c r="AD33" s="127" t="str" cm="1">
        <f t="array" aca="1" ref="AD33" ca="1">SUBSTITUTE(SUBSTITUTE(MID(CELL("filename"),FIND("[",CELL("filename"))+1,FIND("]",CELL("filename"))-FIND("[",CELL("filename"))-1),"JH Farmer Payment-",""),".xlsx","")</f>
        <v>22. 21-27 Aug</v>
      </c>
      <c r="AE33" s="29"/>
      <c r="AF33" s="168">
        <v>0</v>
      </c>
      <c r="AG33" s="168">
        <v>0</v>
      </c>
      <c r="AH33" s="168">
        <f t="shared" si="12"/>
        <v>0</v>
      </c>
      <c r="AI33" s="169">
        <v>0</v>
      </c>
    </row>
    <row r="34" spans="1:35" x14ac:dyDescent="0.25">
      <c r="A34" s="42" t="s">
        <v>14028</v>
      </c>
      <c r="B34" s="50">
        <v>20020001</v>
      </c>
      <c r="C34" s="262" t="s">
        <v>3399</v>
      </c>
      <c r="D34" s="29" t="s">
        <v>990</v>
      </c>
      <c r="E34" s="30" t="str">
        <f>IFERROR(VLOOKUP(B34,Table2[[Code]:[Category]],13,0),"Indirect")</f>
        <v>Direct</v>
      </c>
      <c r="F34" s="24">
        <v>5344.0999999999995</v>
      </c>
      <c r="G34" s="24">
        <v>217453.30999999994</v>
      </c>
      <c r="H34" s="98">
        <f>SUMIFS(Table2[Vol_L],Table2[Code],'MPG Payment'!$B34,Table2[Account Details],"Available")</f>
        <v>5343.5999999999976</v>
      </c>
      <c r="I34" s="98">
        <f>SUMIFS(Table2[Amount],Table2[Code],'MPG Payment'!$B34,Table2[Account Details],"Available")</f>
        <v>217256.78500000006</v>
      </c>
      <c r="J34" s="98">
        <f>IF(E34="direct",SUMIFS(Table2[Vol_L],Table2[Code],'MPG Payment'!$B34,Table2[Account Details],"Not Available"),0)</f>
        <v>0</v>
      </c>
      <c r="K34" s="98">
        <f>IF(E34="direct",SUMIFS(Table2[Amount],Table2[Code],'MPG Payment'!$B34,Table2[Account Details],"Not Available"),0)</f>
        <v>0</v>
      </c>
      <c r="L34" s="98">
        <f t="shared" si="4"/>
        <v>5343.5999999999976</v>
      </c>
      <c r="M34" s="98">
        <f t="shared" si="5"/>
        <v>217256.78500000006</v>
      </c>
      <c r="N34" s="99">
        <f t="shared" si="6"/>
        <v>217256.78500000006</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217259</v>
      </c>
      <c r="W34" s="98">
        <f>IF(E34="direct",SUMIFS(Table2[Net Amount],Table2[Code],'MPG Payment'!$B34,Table2[Account Details],"Not Available"),0)</f>
        <v>0</v>
      </c>
      <c r="X34" s="98">
        <f t="shared" si="8"/>
        <v>0</v>
      </c>
      <c r="Y34" s="28">
        <f t="shared" si="9"/>
        <v>194.30999999993946</v>
      </c>
      <c r="Z34" s="100">
        <v>0</v>
      </c>
      <c r="AA34" s="101">
        <f t="shared" si="10"/>
        <v>-2</v>
      </c>
      <c r="AB34" s="102">
        <f t="shared" si="11"/>
        <v>-9.037572249411969E-4</v>
      </c>
      <c r="AC34" s="29">
        <f>COUNTIF(Table2[Code],'MPG Payment'!B34)</f>
        <v>85</v>
      </c>
      <c r="AD34" s="127" t="str" cm="1">
        <f t="array" aca="1" ref="AD34" ca="1">SUBSTITUTE(SUBSTITUTE(MID(CELL("filename"),FIND("[",CELL("filename"))+1,FIND("]",CELL("filename"))-FIND("[",CELL("filename"))-1),"JH Farmer Payment-",""),".xlsx","")</f>
        <v>22. 21-27 Aug</v>
      </c>
      <c r="AE34" s="287"/>
      <c r="AF34" s="168">
        <v>0</v>
      </c>
      <c r="AG34" s="168">
        <v>0</v>
      </c>
      <c r="AH34" s="168">
        <f t="shared" si="12"/>
        <v>0</v>
      </c>
      <c r="AI34" s="169">
        <v>0</v>
      </c>
    </row>
    <row r="35" spans="1:35" x14ac:dyDescent="0.25">
      <c r="A35" s="42" t="s">
        <v>14028</v>
      </c>
      <c r="B35" s="50">
        <v>20020002</v>
      </c>
      <c r="C35" s="262" t="s">
        <v>3400</v>
      </c>
      <c r="D35" s="29" t="s">
        <v>991</v>
      </c>
      <c r="E35" s="30" t="str">
        <f>IFERROR(VLOOKUP(B35,Table2[[Code]:[Category]],13,0),"Indirect")</f>
        <v>Direct</v>
      </c>
      <c r="F35" s="24">
        <v>2132.0600000000004</v>
      </c>
      <c r="G35" s="24">
        <v>86082.280000000013</v>
      </c>
      <c r="H35" s="98">
        <f>SUMIFS(Table2[Vol_L],Table2[Code],'MPG Payment'!$B35,Table2[Account Details],"Available")</f>
        <v>2064.08</v>
      </c>
      <c r="I35" s="98">
        <f>SUMIFS(Table2[Amount],Table2[Code],'MPG Payment'!$B35,Table2[Account Details],"Available")</f>
        <v>88308.551900000035</v>
      </c>
      <c r="J35" s="98">
        <f>IF(E35="direct",SUMIFS(Table2[Vol_L],Table2[Code],'MPG Payment'!$B35,Table2[Account Details],"Not Available"),0)</f>
        <v>2.7</v>
      </c>
      <c r="K35" s="98">
        <f>IF(E35="direct",SUMIFS(Table2[Amount],Table2[Code],'MPG Payment'!$B35,Table2[Account Details],"Not Available"),0)</f>
        <v>108.7328</v>
      </c>
      <c r="L35" s="98">
        <f t="shared" si="4"/>
        <v>2066.7799999999997</v>
      </c>
      <c r="M35" s="98">
        <f t="shared" si="5"/>
        <v>88417.284700000033</v>
      </c>
      <c r="N35" s="99">
        <f t="shared" si="6"/>
        <v>86082.280000000013</v>
      </c>
      <c r="O35" s="98">
        <f>SUMIFS(Table2[TS Loss],Table2[Code],'MPG Payment'!$B35)</f>
        <v>0</v>
      </c>
      <c r="P35" s="98">
        <f>SUMIFS(Table2[Deduction for excess payment],Table2[Code],'MPG Payment'!$B35)</f>
        <v>0</v>
      </c>
      <c r="Q35" s="98">
        <f t="shared" si="7"/>
        <v>2335.0047000000195</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85973</v>
      </c>
      <c r="W35" s="98">
        <f>IF(E35="direct",SUMIFS(Table2[Net Amount],Table2[Code],'MPG Payment'!$B35,Table2[Account Details],"Not Available"),0)</f>
        <v>109</v>
      </c>
      <c r="X35" s="98">
        <f t="shared" si="8"/>
        <v>0</v>
      </c>
      <c r="Y35" s="28">
        <f t="shared" si="9"/>
        <v>0.28000000001338776</v>
      </c>
      <c r="Z35" s="100" t="s">
        <v>16527</v>
      </c>
      <c r="AA35" s="101">
        <f t="shared" si="10"/>
        <v>0</v>
      </c>
      <c r="AB35" s="102">
        <f t="shared" si="11"/>
        <v>2.7125265501796874E-2</v>
      </c>
      <c r="AC35" s="29">
        <f>COUNTIF(Table2[Code],'MPG Payment'!B35)</f>
        <v>32</v>
      </c>
      <c r="AD35" s="127" t="str" cm="1">
        <f t="array" aca="1" ref="AD35" ca="1">SUBSTITUTE(SUBSTITUTE(MID(CELL("filename"),FIND("[",CELL("filename"))+1,FIND("]",CELL("filename"))-FIND("[",CELL("filename"))-1),"JH Farmer Payment-",""),".xlsx","")</f>
        <v>22. 21-27 Aug</v>
      </c>
      <c r="AE35" s="29" t="s">
        <v>16418</v>
      </c>
      <c r="AF35" s="168">
        <v>0</v>
      </c>
      <c r="AG35" s="168">
        <v>0</v>
      </c>
      <c r="AH35" s="168">
        <f t="shared" si="12"/>
        <v>0</v>
      </c>
      <c r="AI35" s="169">
        <v>0</v>
      </c>
    </row>
    <row r="36" spans="1:35" x14ac:dyDescent="0.25">
      <c r="A36" s="42" t="s">
        <v>14028</v>
      </c>
      <c r="B36" s="50">
        <v>20020003</v>
      </c>
      <c r="C36" s="262" t="s">
        <v>3401</v>
      </c>
      <c r="D36" s="29" t="s">
        <v>991</v>
      </c>
      <c r="E36" s="30" t="str">
        <f>IFERROR(VLOOKUP(B36,Table2[[Code]:[Category]],13,0),"Indirect")</f>
        <v>Direct</v>
      </c>
      <c r="F36" s="24">
        <v>893.6</v>
      </c>
      <c r="G36" s="24">
        <v>36493.82</v>
      </c>
      <c r="H36" s="98">
        <f>SUMIFS(Table2[Vol_L],Table2[Code],'MPG Payment'!$B36,Table2[Account Details],"Available")</f>
        <v>890.28000000000009</v>
      </c>
      <c r="I36" s="98">
        <f>SUMIFS(Table2[Amount],Table2[Code],'MPG Payment'!$B36,Table2[Account Details],"Available")</f>
        <v>37983.951800000003</v>
      </c>
      <c r="J36" s="98">
        <f>IF(E36="direct",SUMIFS(Table2[Vol_L],Table2[Code],'MPG Payment'!$B36,Table2[Account Details],"Not Available"),0)</f>
        <v>0</v>
      </c>
      <c r="K36" s="98">
        <f>IF(E36="direct",SUMIFS(Table2[Amount],Table2[Code],'MPG Payment'!$B36,Table2[Account Details],"Not Available"),0)</f>
        <v>0</v>
      </c>
      <c r="L36" s="98">
        <f t="shared" si="4"/>
        <v>890.28000000000009</v>
      </c>
      <c r="M36" s="98">
        <f t="shared" si="5"/>
        <v>37983.951800000003</v>
      </c>
      <c r="N36" s="99">
        <f t="shared" si="6"/>
        <v>36493.82</v>
      </c>
      <c r="O36" s="98">
        <f>SUMIFS(Table2[TS Loss],Table2[Code],'MPG Payment'!$B36)</f>
        <v>0</v>
      </c>
      <c r="P36" s="98">
        <f>SUMIFS(Table2[Deduction for excess payment],Table2[Code],'MPG Payment'!$B36)</f>
        <v>0</v>
      </c>
      <c r="Q36" s="98">
        <f t="shared" si="7"/>
        <v>1490.1318000000028</v>
      </c>
      <c r="R36" s="98">
        <f>SUMIF(Table2[Code],'MPG Payment'!$B36,Table2[CF Deduction])</f>
        <v>3810</v>
      </c>
      <c r="S36" s="98">
        <f>SUMIF('Farmer Payment Calc'!D:D,'MPG Payment'!B36,'Farmer Payment Calc'!M:M)</f>
        <v>0</v>
      </c>
      <c r="T36" s="98">
        <v>0</v>
      </c>
      <c r="U36" s="98">
        <v>0</v>
      </c>
      <c r="V36" s="98">
        <f>IF(E36="direct",SUMIFS(Table2[Net Amount],Table2[Code],'MPG Payment'!$B36,Table2[Account Details],"Available"),0)</f>
        <v>32684</v>
      </c>
      <c r="W36" s="98">
        <f>IF(E36="direct",SUMIFS(Table2[Net Amount],Table2[Code],'MPG Payment'!$B36,Table2[Account Details],"Not Available"),0)</f>
        <v>0</v>
      </c>
      <c r="X36" s="98">
        <f t="shared" si="8"/>
        <v>0</v>
      </c>
      <c r="Y36" s="28">
        <f t="shared" si="9"/>
        <v>-0.18000000000029104</v>
      </c>
      <c r="Z36" s="100">
        <v>0</v>
      </c>
      <c r="AA36" s="101">
        <f t="shared" si="10"/>
        <v>0</v>
      </c>
      <c r="AB36" s="102">
        <f t="shared" si="11"/>
        <v>4.0832442314890652E-2</v>
      </c>
      <c r="AC36" s="29">
        <f>COUNTIF(Table2[Code],'MPG Payment'!B36)</f>
        <v>9</v>
      </c>
      <c r="AD36" s="127" t="str" cm="1">
        <f t="array" aca="1" ref="AD36" ca="1">SUBSTITUTE(SUBSTITUTE(MID(CELL("filename"),FIND("[",CELL("filename"))+1,FIND("]",CELL("filename"))-FIND("[",CELL("filename"))-1),"JH Farmer Payment-",""),".xlsx","")</f>
        <v>22. 21-27 Aug</v>
      </c>
      <c r="AE36" s="29"/>
      <c r="AF36" s="168">
        <v>0</v>
      </c>
      <c r="AG36" s="168">
        <v>0</v>
      </c>
      <c r="AH36" s="168">
        <f t="shared" si="12"/>
        <v>0</v>
      </c>
      <c r="AI36" s="169">
        <v>0</v>
      </c>
    </row>
    <row r="37" spans="1:35" x14ac:dyDescent="0.25">
      <c r="A37" s="42" t="s">
        <v>14028</v>
      </c>
      <c r="B37" s="50">
        <v>20020004</v>
      </c>
      <c r="C37" s="262" t="s">
        <v>3402</v>
      </c>
      <c r="D37" s="29" t="s">
        <v>991</v>
      </c>
      <c r="E37" s="30" t="str">
        <f>IFERROR(VLOOKUP(B37,Table2[[Code]:[Category]],13,0),"Indirect")</f>
        <v>Direct</v>
      </c>
      <c r="F37" s="24">
        <v>377.33000000000004</v>
      </c>
      <c r="G37" s="24">
        <v>15330.58</v>
      </c>
      <c r="H37" s="98">
        <f>SUMIFS(Table2[Vol_L],Table2[Code],'MPG Payment'!$B37,Table2[Account Details],"Available")</f>
        <v>369.3</v>
      </c>
      <c r="I37" s="98">
        <f>SUMIFS(Table2[Amount],Table2[Code],'MPG Payment'!$B37,Table2[Account Details],"Available")</f>
        <v>15375.521300000002</v>
      </c>
      <c r="J37" s="98">
        <f>IF(E37="direct",SUMIFS(Table2[Vol_L],Table2[Code],'MPG Payment'!$B37,Table2[Account Details],"Not Available"),0)</f>
        <v>0</v>
      </c>
      <c r="K37" s="98">
        <f>IF(E37="direct",SUMIFS(Table2[Amount],Table2[Code],'MPG Payment'!$B37,Table2[Account Details],"Not Available"),0)</f>
        <v>0</v>
      </c>
      <c r="L37" s="98">
        <f t="shared" si="4"/>
        <v>369.3</v>
      </c>
      <c r="M37" s="98">
        <f t="shared" si="5"/>
        <v>15375.521300000002</v>
      </c>
      <c r="N37" s="99">
        <f t="shared" si="6"/>
        <v>15330.58</v>
      </c>
      <c r="O37" s="98">
        <f>SUMIFS(Table2[TS Loss],Table2[Code],'MPG Payment'!$B37)</f>
        <v>0</v>
      </c>
      <c r="P37" s="98">
        <f>SUMIFS(Table2[Deduction for excess payment],Table2[Code],'MPG Payment'!$B37)</f>
        <v>0</v>
      </c>
      <c r="Q37" s="98">
        <f t="shared" si="7"/>
        <v>44.941300000002229</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15331</v>
      </c>
      <c r="W37" s="98">
        <f>IF(E37="direct",SUMIFS(Table2[Net Amount],Table2[Code],'MPG Payment'!$B37,Table2[Account Details],"Not Available"),0)</f>
        <v>0</v>
      </c>
      <c r="X37" s="98">
        <f t="shared" si="8"/>
        <v>0</v>
      </c>
      <c r="Y37" s="28">
        <f t="shared" si="9"/>
        <v>-0.42000000000007276</v>
      </c>
      <c r="Z37" s="100">
        <v>0</v>
      </c>
      <c r="AA37" s="101">
        <f t="shared" si="10"/>
        <v>0</v>
      </c>
      <c r="AB37" s="102">
        <f t="shared" si="11"/>
        <v>2.9314807398025536E-3</v>
      </c>
      <c r="AC37" s="29">
        <f>COUNTIF(Table2[Code],'MPG Payment'!B37)</f>
        <v>12</v>
      </c>
      <c r="AD37" s="127" t="str" cm="1">
        <f t="array" aca="1" ref="AD37" ca="1">SUBSTITUTE(SUBSTITUTE(MID(CELL("filename"),FIND("[",CELL("filename"))+1,FIND("]",CELL("filename"))-FIND("[",CELL("filename"))-1),"JH Farmer Payment-",""),".xlsx","")</f>
        <v>22. 21-27 Aug</v>
      </c>
      <c r="AE37" s="29"/>
      <c r="AF37" s="168">
        <v>0</v>
      </c>
      <c r="AG37" s="168">
        <v>0</v>
      </c>
      <c r="AH37" s="168">
        <f t="shared" si="12"/>
        <v>0</v>
      </c>
      <c r="AI37" s="169">
        <v>0</v>
      </c>
    </row>
    <row r="38" spans="1:35" x14ac:dyDescent="0.25">
      <c r="A38" s="42" t="s">
        <v>14028</v>
      </c>
      <c r="B38" s="50">
        <v>20020005</v>
      </c>
      <c r="C38" s="262" t="s">
        <v>16348</v>
      </c>
      <c r="D38" s="29" t="s">
        <v>991</v>
      </c>
      <c r="E38" s="30" t="str">
        <f>IFERROR(VLOOKUP(B38,Table2[[Code]:[Category]],13,0),"Indirect")</f>
        <v>Direct</v>
      </c>
      <c r="F38" s="24">
        <v>399.59999999999991</v>
      </c>
      <c r="G38" s="24">
        <v>16848.760000000002</v>
      </c>
      <c r="H38" s="98">
        <f>SUMIFS(Table2[Vol_L],Table2[Code],'MPG Payment'!$B38,Table2[Account Details],"Available")</f>
        <v>409.9</v>
      </c>
      <c r="I38" s="98">
        <f>SUMIFS(Table2[Amount],Table2[Code],'MPG Payment'!$B38,Table2[Account Details],"Available")</f>
        <v>16861.9434</v>
      </c>
      <c r="J38" s="98">
        <f>IF(E38="direct",SUMIFS(Table2[Vol_L],Table2[Code],'MPG Payment'!$B38,Table2[Account Details],"Not Available"),0)</f>
        <v>0</v>
      </c>
      <c r="K38" s="98">
        <f>IF(E38="direct",SUMIFS(Table2[Amount],Table2[Code],'MPG Payment'!$B38,Table2[Account Details],"Not Available"),0)</f>
        <v>0</v>
      </c>
      <c r="L38" s="98">
        <f t="shared" si="4"/>
        <v>409.9</v>
      </c>
      <c r="M38" s="98">
        <f t="shared" si="5"/>
        <v>16861.9434</v>
      </c>
      <c r="N38" s="99">
        <f t="shared" si="6"/>
        <v>16848.760000000002</v>
      </c>
      <c r="O38" s="98">
        <f>SUMIFS(Table2[TS Loss],Table2[Code],'MPG Payment'!$B38)</f>
        <v>0</v>
      </c>
      <c r="P38" s="98">
        <f>SUMIFS(Table2[Deduction for excess payment],Table2[Code],'MPG Payment'!$B38)</f>
        <v>0</v>
      </c>
      <c r="Q38" s="98">
        <f t="shared" si="7"/>
        <v>13.183399999998073</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16849</v>
      </c>
      <c r="W38" s="98">
        <f>IF(E38="direct",SUMIFS(Table2[Net Amount],Table2[Code],'MPG Payment'!$B38,Table2[Account Details],"Not Available"),0)</f>
        <v>0</v>
      </c>
      <c r="X38" s="98">
        <f t="shared" si="8"/>
        <v>0</v>
      </c>
      <c r="Y38" s="28">
        <f t="shared" si="9"/>
        <v>-0.23999999999796273</v>
      </c>
      <c r="Z38" s="100" t="s">
        <v>16527</v>
      </c>
      <c r="AA38" s="101">
        <f t="shared" si="10"/>
        <v>0</v>
      </c>
      <c r="AB38" s="102">
        <f t="shared" si="11"/>
        <v>7.8245520738606713E-4</v>
      </c>
      <c r="AC38" s="29">
        <f>COUNTIF(Table2[Code],'MPG Payment'!B38)</f>
        <v>16</v>
      </c>
      <c r="AD38" s="127" t="str" cm="1">
        <f t="array" aca="1" ref="AD38" ca="1">SUBSTITUTE(SUBSTITUTE(MID(CELL("filename"),FIND("[",CELL("filename"))+1,FIND("]",CELL("filename"))-FIND("[",CELL("filename"))-1),"JH Farmer Payment-",""),".xlsx","")</f>
        <v>22. 21-27 Aug</v>
      </c>
      <c r="AE38" s="29" t="s">
        <v>16418</v>
      </c>
      <c r="AF38" s="168">
        <v>0</v>
      </c>
      <c r="AG38" s="168">
        <v>0</v>
      </c>
      <c r="AH38" s="168">
        <f t="shared" si="12"/>
        <v>0</v>
      </c>
      <c r="AI38" s="169">
        <v>0</v>
      </c>
    </row>
    <row r="39" spans="1:35" x14ac:dyDescent="0.25">
      <c r="A39" s="42" t="s">
        <v>14028</v>
      </c>
      <c r="B39" s="50">
        <v>20020006</v>
      </c>
      <c r="C39" s="262" t="s">
        <v>16349</v>
      </c>
      <c r="D39" s="29" t="s">
        <v>991</v>
      </c>
      <c r="E39" s="30" t="str">
        <f>IFERROR(VLOOKUP(B39,Table2[[Code]:[Category]],13,0),"Indirect")</f>
        <v>Direct</v>
      </c>
      <c r="F39" s="24">
        <v>2483.5</v>
      </c>
      <c r="G39" s="24">
        <v>96106.250000000015</v>
      </c>
      <c r="H39" s="98">
        <f>SUMIFS(Table2[Vol_L],Table2[Code],'MPG Payment'!$B39,Table2[Account Details],"Available")</f>
        <v>2532.52</v>
      </c>
      <c r="I39" s="98">
        <f>SUMIFS(Table2[Amount],Table2[Code],'MPG Payment'!$B39,Table2[Account Details],"Available")</f>
        <v>99600.440900000016</v>
      </c>
      <c r="J39" s="98">
        <f>IF(E39="direct",SUMIFS(Table2[Vol_L],Table2[Code],'MPG Payment'!$B39,Table2[Account Details],"Not Available"),0)</f>
        <v>0</v>
      </c>
      <c r="K39" s="98">
        <f>IF(E39="direct",SUMIFS(Table2[Amount],Table2[Code],'MPG Payment'!$B39,Table2[Account Details],"Not Available"),0)</f>
        <v>0</v>
      </c>
      <c r="L39" s="98">
        <f t="shared" si="4"/>
        <v>2532.52</v>
      </c>
      <c r="M39" s="98">
        <f t="shared" si="5"/>
        <v>99600.440900000016</v>
      </c>
      <c r="N39" s="99">
        <f t="shared" si="6"/>
        <v>96106.250000000015</v>
      </c>
      <c r="O39" s="98">
        <f>SUMIFS(Table2[TS Loss],Table2[Code],'MPG Payment'!$B39)</f>
        <v>0</v>
      </c>
      <c r="P39" s="98">
        <f>SUMIFS(Table2[Deduction for excess payment],Table2[Code],'MPG Payment'!$B39)</f>
        <v>0</v>
      </c>
      <c r="Q39" s="98">
        <f t="shared" si="7"/>
        <v>3494.1909000000014</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96106</v>
      </c>
      <c r="W39" s="98">
        <f>IF(E39="direct",SUMIFS(Table2[Net Amount],Table2[Code],'MPG Payment'!$B39,Table2[Account Details],"Not Available"),0)</f>
        <v>0</v>
      </c>
      <c r="X39" s="98">
        <f t="shared" si="8"/>
        <v>0</v>
      </c>
      <c r="Y39" s="28">
        <f t="shared" si="9"/>
        <v>0.25000000001455192</v>
      </c>
      <c r="Z39" s="100">
        <v>0</v>
      </c>
      <c r="AA39" s="101">
        <f t="shared" si="10"/>
        <v>0</v>
      </c>
      <c r="AB39" s="102">
        <f t="shared" si="11"/>
        <v>3.635758236326983E-2</v>
      </c>
      <c r="AC39" s="29">
        <f>COUNTIF(Table2[Code],'MPG Payment'!B39)</f>
        <v>2</v>
      </c>
      <c r="AD39" s="127" t="str" cm="1">
        <f t="array" aca="1" ref="AD39" ca="1">SUBSTITUTE(SUBSTITUTE(MID(CELL("filename"),FIND("[",CELL("filename"))+1,FIND("]",CELL("filename"))-FIND("[",CELL("filename"))-1),"JH Farmer Payment-",""),".xlsx","")</f>
        <v>22. 21-27 Aug</v>
      </c>
      <c r="AE39" s="29"/>
      <c r="AF39" s="168">
        <v>0</v>
      </c>
      <c r="AG39" s="168">
        <v>0</v>
      </c>
      <c r="AH39" s="168">
        <f t="shared" si="12"/>
        <v>0</v>
      </c>
      <c r="AI39" s="169">
        <v>0</v>
      </c>
    </row>
    <row r="40" spans="1:35" x14ac:dyDescent="0.25">
      <c r="A40" s="42" t="s">
        <v>14028</v>
      </c>
      <c r="B40" s="50">
        <v>20020007</v>
      </c>
      <c r="C40" s="262" t="s">
        <v>16350</v>
      </c>
      <c r="D40" s="29" t="s">
        <v>991</v>
      </c>
      <c r="E40" s="30" t="str">
        <f>IFERROR(VLOOKUP(B40,Table2[[Code]:[Category]],13,0),"Indirect")</f>
        <v>Direct</v>
      </c>
      <c r="F40" s="24">
        <v>1550.1200000000001</v>
      </c>
      <c r="G40" s="24">
        <v>64098.310000000005</v>
      </c>
      <c r="H40" s="98">
        <f>SUMIFS(Table2[Vol_L],Table2[Code],'MPG Payment'!$B40,Table2[Account Details],"Available")</f>
        <v>1562.8900000000003</v>
      </c>
      <c r="I40" s="98">
        <f>SUMIFS(Table2[Amount],Table2[Code],'MPG Payment'!$B40,Table2[Account Details],"Available")</f>
        <v>64311.624600000003</v>
      </c>
      <c r="J40" s="98">
        <f>IF(E40="direct",SUMIFS(Table2[Vol_L],Table2[Code],'MPG Payment'!$B40,Table2[Account Details],"Not Available"),0)</f>
        <v>0</v>
      </c>
      <c r="K40" s="98">
        <f>IF(E40="direct",SUMIFS(Table2[Amount],Table2[Code],'MPG Payment'!$B40,Table2[Account Details],"Not Available"),0)</f>
        <v>0</v>
      </c>
      <c r="L40" s="98">
        <f t="shared" si="4"/>
        <v>1562.8900000000003</v>
      </c>
      <c r="M40" s="98">
        <f t="shared" si="5"/>
        <v>64311.624600000003</v>
      </c>
      <c r="N40" s="99">
        <f t="shared" si="6"/>
        <v>64098.310000000005</v>
      </c>
      <c r="O40" s="98">
        <f>SUMIFS(Table2[TS Loss],Table2[Code],'MPG Payment'!$B40)</f>
        <v>0</v>
      </c>
      <c r="P40" s="98">
        <f>SUMIFS(Table2[Deduction for excess payment],Table2[Code],'MPG Payment'!$B40)</f>
        <v>0</v>
      </c>
      <c r="Q40" s="98">
        <f t="shared" si="7"/>
        <v>213.31459999999788</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64098</v>
      </c>
      <c r="W40" s="98">
        <f>IF(E40="direct",SUMIFS(Table2[Net Amount],Table2[Code],'MPG Payment'!$B40,Table2[Account Details],"Not Available"),0)</f>
        <v>0</v>
      </c>
      <c r="X40" s="98">
        <f t="shared" si="8"/>
        <v>0</v>
      </c>
      <c r="Y40" s="28">
        <f t="shared" si="9"/>
        <v>0.31000000000494765</v>
      </c>
      <c r="Z40" s="100" t="s">
        <v>16527</v>
      </c>
      <c r="AA40" s="101">
        <f t="shared" si="10"/>
        <v>0</v>
      </c>
      <c r="AB40" s="102">
        <f t="shared" si="11"/>
        <v>3.3279286146545494E-3</v>
      </c>
      <c r="AC40" s="29">
        <f>COUNTIF(Table2[Code],'MPG Payment'!B40)</f>
        <v>52</v>
      </c>
      <c r="AD40" s="127" t="str" cm="1">
        <f t="array" aca="1" ref="AD40" ca="1">SUBSTITUTE(SUBSTITUTE(MID(CELL("filename"),FIND("[",CELL("filename"))+1,FIND("]",CELL("filename"))-FIND("[",CELL("filename"))-1),"JH Farmer Payment-",""),".xlsx","")</f>
        <v>22. 21-27 Aug</v>
      </c>
      <c r="AE40" s="29" t="s">
        <v>16418</v>
      </c>
      <c r="AF40" s="168">
        <v>0</v>
      </c>
      <c r="AG40" s="168">
        <v>0</v>
      </c>
      <c r="AH40" s="168">
        <f t="shared" si="12"/>
        <v>0</v>
      </c>
      <c r="AI40" s="169">
        <v>0</v>
      </c>
    </row>
    <row r="41" spans="1:35" x14ac:dyDescent="0.25">
      <c r="A41" s="42" t="s">
        <v>14028</v>
      </c>
      <c r="B41" s="50">
        <v>20020011</v>
      </c>
      <c r="C41" s="262" t="s">
        <v>16351</v>
      </c>
      <c r="D41" s="29" t="s">
        <v>991</v>
      </c>
      <c r="E41" s="30" t="str">
        <f>IFERROR(VLOOKUP(B41,Table2[[Code]:[Category]],13,0),"Indirect")</f>
        <v>Direct</v>
      </c>
      <c r="F41" s="24">
        <v>561.21</v>
      </c>
      <c r="G41" s="24">
        <v>23436.590000000004</v>
      </c>
      <c r="H41" s="98">
        <f>SUMIFS(Table2[Vol_L],Table2[Code],'MPG Payment'!$B41,Table2[Account Details],"Available")</f>
        <v>579.5300000000002</v>
      </c>
      <c r="I41" s="98">
        <f>SUMIFS(Table2[Amount],Table2[Code],'MPG Payment'!$B41,Table2[Account Details],"Available")</f>
        <v>23536.7749</v>
      </c>
      <c r="J41" s="98">
        <f>IF(E41="direct",SUMIFS(Table2[Vol_L],Table2[Code],'MPG Payment'!$B41,Table2[Account Details],"Not Available"),0)</f>
        <v>0</v>
      </c>
      <c r="K41" s="98">
        <f>IF(E41="direct",SUMIFS(Table2[Amount],Table2[Code],'MPG Payment'!$B41,Table2[Account Details],"Not Available"),0)</f>
        <v>0</v>
      </c>
      <c r="L41" s="98">
        <f t="shared" si="4"/>
        <v>579.5300000000002</v>
      </c>
      <c r="M41" s="98">
        <f t="shared" si="5"/>
        <v>23536.7749</v>
      </c>
      <c r="N41" s="99">
        <f t="shared" si="6"/>
        <v>23436.590000000004</v>
      </c>
      <c r="O41" s="98">
        <f>SUMIFS(Table2[TS Loss],Table2[Code],'MPG Payment'!$B41)</f>
        <v>0</v>
      </c>
      <c r="P41" s="98">
        <f>SUMIFS(Table2[Deduction for excess payment],Table2[Code],'MPG Payment'!$B41)</f>
        <v>0</v>
      </c>
      <c r="Q41" s="98">
        <f t="shared" si="7"/>
        <v>100.18489999999656</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23437</v>
      </c>
      <c r="W41" s="98">
        <f>IF(E41="direct",SUMIFS(Table2[Net Amount],Table2[Code],'MPG Payment'!$B41,Table2[Account Details],"Not Available"),0)</f>
        <v>0</v>
      </c>
      <c r="X41" s="98">
        <f t="shared" si="8"/>
        <v>0</v>
      </c>
      <c r="Y41" s="28">
        <f t="shared" si="9"/>
        <v>-0.4099999999962165</v>
      </c>
      <c r="Z41" s="100" t="s">
        <v>16527</v>
      </c>
      <c r="AA41" s="101">
        <f t="shared" si="10"/>
        <v>0</v>
      </c>
      <c r="AB41" s="102">
        <f t="shared" si="11"/>
        <v>4.274721706527978E-3</v>
      </c>
      <c r="AC41" s="29">
        <f>COUNTIF(Table2[Code],'MPG Payment'!B41)</f>
        <v>23</v>
      </c>
      <c r="AD41" s="127" t="str" cm="1">
        <f t="array" aca="1" ref="AD41" ca="1">SUBSTITUTE(SUBSTITUTE(MID(CELL("filename"),FIND("[",CELL("filename"))+1,FIND("]",CELL("filename"))-FIND("[",CELL("filename"))-1),"JH Farmer Payment-",""),".xlsx","")</f>
        <v>22. 21-27 Aug</v>
      </c>
      <c r="AE41" s="29" t="s">
        <v>16418</v>
      </c>
      <c r="AF41" s="168">
        <v>0</v>
      </c>
      <c r="AG41" s="168">
        <v>0</v>
      </c>
      <c r="AH41" s="168">
        <f t="shared" si="12"/>
        <v>0</v>
      </c>
      <c r="AI41" s="169">
        <v>0</v>
      </c>
    </row>
    <row r="42" spans="1:35" x14ac:dyDescent="0.25">
      <c r="A42" s="42" t="s">
        <v>14028</v>
      </c>
      <c r="B42" s="50">
        <v>20020013</v>
      </c>
      <c r="C42" s="262" t="s">
        <v>16352</v>
      </c>
      <c r="D42" s="29" t="s">
        <v>6600</v>
      </c>
      <c r="E42" s="30" t="str">
        <f>IFERROR(VLOOKUP(B42,Table2[[Code]:[Category]],13,0),"Indirect")</f>
        <v>Indirect</v>
      </c>
      <c r="F42" s="24">
        <v>84.1</v>
      </c>
      <c r="G42" s="24">
        <v>3416.23</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3416.23</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3416.23</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22. 21-27 Aug</v>
      </c>
      <c r="AE42" s="29"/>
      <c r="AF42" s="168">
        <v>0</v>
      </c>
      <c r="AG42" s="168">
        <v>0</v>
      </c>
      <c r="AH42" s="168">
        <f t="shared" si="12"/>
        <v>0</v>
      </c>
      <c r="AI42" s="169">
        <v>0</v>
      </c>
    </row>
    <row r="43" spans="1:35" x14ac:dyDescent="0.25">
      <c r="A43" s="42" t="s">
        <v>14028</v>
      </c>
      <c r="B43" s="50">
        <v>20020014</v>
      </c>
      <c r="C43" s="262" t="s">
        <v>16353</v>
      </c>
      <c r="D43" s="29" t="s">
        <v>991</v>
      </c>
      <c r="E43" s="30" t="str">
        <f>IFERROR(VLOOKUP(B43,Table2[[Code]:[Category]],13,0),"Indirect")</f>
        <v>Direct</v>
      </c>
      <c r="F43" s="24">
        <v>1090.2</v>
      </c>
      <c r="G43" s="24">
        <v>43895.92</v>
      </c>
      <c r="H43" s="98">
        <f>SUMIFS(Table2[Vol_L],Table2[Code],'MPG Payment'!$B43,Table2[Account Details],"Available")</f>
        <v>1077.3500000000001</v>
      </c>
      <c r="I43" s="98">
        <f>SUMIFS(Table2[Amount],Table2[Code],'MPG Payment'!$B43,Table2[Account Details],"Available")</f>
        <v>43483.517699999982</v>
      </c>
      <c r="J43" s="98">
        <f>IF(E43="direct",SUMIFS(Table2[Vol_L],Table2[Code],'MPG Payment'!$B43,Table2[Account Details],"Not Available"),0)</f>
        <v>8.6999999999999993</v>
      </c>
      <c r="K43" s="98">
        <f>IF(E43="direct",SUMIFS(Table2[Amount],Table2[Code],'MPG Payment'!$B43,Table2[Account Details],"Not Available"),0)</f>
        <v>336.07929999999999</v>
      </c>
      <c r="L43" s="98">
        <f t="shared" si="4"/>
        <v>1086.0500000000002</v>
      </c>
      <c r="M43" s="98">
        <f t="shared" si="5"/>
        <v>43819.59699999998</v>
      </c>
      <c r="N43" s="99">
        <f t="shared" si="6"/>
        <v>43819.59699999998</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43484</v>
      </c>
      <c r="W43" s="98">
        <f>IF(E43="direct",SUMIFS(Table2[Net Amount],Table2[Code],'MPG Payment'!$B43,Table2[Account Details],"Not Available"),0)</f>
        <v>336</v>
      </c>
      <c r="X43" s="98">
        <f t="shared" si="8"/>
        <v>0</v>
      </c>
      <c r="Y43" s="28">
        <f t="shared" si="9"/>
        <v>75.919999999998254</v>
      </c>
      <c r="Z43" s="100">
        <v>0</v>
      </c>
      <c r="AA43" s="101">
        <f t="shared" si="10"/>
        <v>0</v>
      </c>
      <c r="AB43" s="102">
        <f t="shared" si="11"/>
        <v>-1.7387265149020345E-3</v>
      </c>
      <c r="AC43" s="29">
        <f>COUNTIF(Table2[Code],'MPG Payment'!B43)</f>
        <v>16</v>
      </c>
      <c r="AD43" s="127" t="str" cm="1">
        <f t="array" aca="1" ref="AD43" ca="1">SUBSTITUTE(SUBSTITUTE(MID(CELL("filename"),FIND("[",CELL("filename"))+1,FIND("]",CELL("filename"))-FIND("[",CELL("filename"))-1),"JH Farmer Payment-",""),".xlsx","")</f>
        <v>22. 21-27 Aug</v>
      </c>
      <c r="AE43" s="29"/>
      <c r="AF43" s="168">
        <v>0</v>
      </c>
      <c r="AG43" s="168">
        <v>0</v>
      </c>
      <c r="AH43" s="168">
        <f t="shared" si="12"/>
        <v>0</v>
      </c>
      <c r="AI43" s="169">
        <v>0</v>
      </c>
    </row>
    <row r="44" spans="1:35" x14ac:dyDescent="0.25">
      <c r="A44" s="42" t="s">
        <v>14028</v>
      </c>
      <c r="B44" s="50">
        <v>20020015</v>
      </c>
      <c r="C44" s="262" t="s">
        <v>16354</v>
      </c>
      <c r="D44" s="29" t="s">
        <v>991</v>
      </c>
      <c r="E44" s="30" t="str">
        <f>IFERROR(VLOOKUP(B44,Table2[[Code]:[Category]],13,0),"Indirect")</f>
        <v>Direct</v>
      </c>
      <c r="F44" s="24">
        <v>1979.6100000000001</v>
      </c>
      <c r="G44" s="24">
        <v>77919.98000000001</v>
      </c>
      <c r="H44" s="98">
        <f>SUMIFS(Table2[Vol_L],Table2[Code],'MPG Payment'!$B44,Table2[Account Details],"Available")</f>
        <v>2019.1200000000006</v>
      </c>
      <c r="I44" s="98">
        <f>SUMIFS(Table2[Amount],Table2[Code],'MPG Payment'!$B44,Table2[Account Details],"Available")</f>
        <v>78759.385799999989</v>
      </c>
      <c r="J44" s="98">
        <f>IF(E44="direct",SUMIFS(Table2[Vol_L],Table2[Code],'MPG Payment'!$B44,Table2[Account Details],"Not Available"),0)</f>
        <v>0</v>
      </c>
      <c r="K44" s="98">
        <f>IF(E44="direct",SUMIFS(Table2[Amount],Table2[Code],'MPG Payment'!$B44,Table2[Account Details],"Not Available"),0)</f>
        <v>0</v>
      </c>
      <c r="L44" s="98">
        <f t="shared" si="4"/>
        <v>2019.1200000000006</v>
      </c>
      <c r="M44" s="98">
        <f t="shared" si="5"/>
        <v>78759.385799999989</v>
      </c>
      <c r="N44" s="99">
        <f t="shared" si="6"/>
        <v>77919.98000000001</v>
      </c>
      <c r="O44" s="98">
        <f>SUMIFS(Table2[TS Loss],Table2[Code],'MPG Payment'!$B44)</f>
        <v>0</v>
      </c>
      <c r="P44" s="98">
        <f>SUMIFS(Table2[Deduction for excess payment],Table2[Code],'MPG Payment'!$B44)</f>
        <v>0</v>
      </c>
      <c r="Q44" s="98">
        <f t="shared" si="7"/>
        <v>839.40579999997863</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77920</v>
      </c>
      <c r="W44" s="98">
        <f>IF(E44="direct",SUMIFS(Table2[Net Amount],Table2[Code],'MPG Payment'!$B44,Table2[Account Details],"Not Available"),0)</f>
        <v>0</v>
      </c>
      <c r="X44" s="98">
        <f t="shared" si="8"/>
        <v>0</v>
      </c>
      <c r="Y44" s="28">
        <f t="shared" si="9"/>
        <v>-1.9999999989522621E-2</v>
      </c>
      <c r="Z44" s="100" t="s">
        <v>16527</v>
      </c>
      <c r="AA44" s="101">
        <f t="shared" si="10"/>
        <v>0</v>
      </c>
      <c r="AB44" s="102">
        <f t="shared" si="11"/>
        <v>1.0772664469369454E-2</v>
      </c>
      <c r="AC44" s="29">
        <f>COUNTIF(Table2[Code],'MPG Payment'!B44)</f>
        <v>34</v>
      </c>
      <c r="AD44" s="127" t="str" cm="1">
        <f t="array" aca="1" ref="AD44" ca="1">SUBSTITUTE(SUBSTITUTE(MID(CELL("filename"),FIND("[",CELL("filename"))+1,FIND("]",CELL("filename"))-FIND("[",CELL("filename"))-1),"JH Farmer Payment-",""),".xlsx","")</f>
        <v>22. 21-27 Aug</v>
      </c>
      <c r="AE44" s="29" t="s">
        <v>16418</v>
      </c>
      <c r="AF44" s="168">
        <v>0</v>
      </c>
      <c r="AG44" s="168">
        <v>0</v>
      </c>
      <c r="AH44" s="168">
        <f t="shared" si="12"/>
        <v>0</v>
      </c>
      <c r="AI44" s="169">
        <v>0</v>
      </c>
    </row>
    <row r="45" spans="1:35" x14ac:dyDescent="0.25">
      <c r="A45" s="42" t="s">
        <v>14028</v>
      </c>
      <c r="B45" s="50">
        <v>20020016</v>
      </c>
      <c r="C45" s="262" t="s">
        <v>16355</v>
      </c>
      <c r="D45" s="29" t="s">
        <v>991</v>
      </c>
      <c r="E45" s="30" t="str">
        <f>IFERROR(VLOOKUP(B45,Table2[[Code]:[Category]],13,0),"Indirect")</f>
        <v>Indirect</v>
      </c>
      <c r="F45" s="24">
        <v>321.8</v>
      </c>
      <c r="G45" s="24">
        <v>13278.169999999998</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13278.169999999998</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13278.169999999998</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22. 21-27 Aug</v>
      </c>
      <c r="AE45" s="29"/>
      <c r="AF45" s="168">
        <v>0</v>
      </c>
      <c r="AG45" s="168">
        <v>0</v>
      </c>
      <c r="AH45" s="168">
        <f t="shared" si="12"/>
        <v>0</v>
      </c>
      <c r="AI45" s="169">
        <v>0</v>
      </c>
    </row>
    <row r="46" spans="1:35" x14ac:dyDescent="0.25">
      <c r="A46" s="42" t="s">
        <v>14028</v>
      </c>
      <c r="B46" s="50">
        <v>20020020</v>
      </c>
      <c r="C46" s="262" t="s">
        <v>16356</v>
      </c>
      <c r="D46" s="29" t="s">
        <v>991</v>
      </c>
      <c r="E46" s="30" t="str">
        <f>IFERROR(VLOOKUP(B46,Table2[[Code]:[Category]],13,0),"Indirect")</f>
        <v>Direct</v>
      </c>
      <c r="F46" s="24">
        <v>1470.3300000000002</v>
      </c>
      <c r="G46" s="24">
        <v>59340.349999999991</v>
      </c>
      <c r="H46" s="98">
        <f>SUMIFS(Table2[Vol_L],Table2[Code],'MPG Payment'!$B46,Table2[Account Details],"Available")</f>
        <v>1448.2600000000004</v>
      </c>
      <c r="I46" s="98">
        <f>SUMIFS(Table2[Amount],Table2[Code],'MPG Payment'!$B46,Table2[Account Details],"Available")</f>
        <v>59501.591199999995</v>
      </c>
      <c r="J46" s="98">
        <f>IF(E46="direct",SUMIFS(Table2[Vol_L],Table2[Code],'MPG Payment'!$B46,Table2[Account Details],"Not Available"),0)</f>
        <v>0</v>
      </c>
      <c r="K46" s="98">
        <f>IF(E46="direct",SUMIFS(Table2[Amount],Table2[Code],'MPG Payment'!$B46,Table2[Account Details],"Not Available"),0)</f>
        <v>0</v>
      </c>
      <c r="L46" s="98">
        <f t="shared" si="4"/>
        <v>1448.2600000000004</v>
      </c>
      <c r="M46" s="98">
        <f t="shared" si="5"/>
        <v>59501.591199999995</v>
      </c>
      <c r="N46" s="99">
        <f t="shared" si="6"/>
        <v>59340.349999999991</v>
      </c>
      <c r="O46" s="98">
        <f>SUMIFS(Table2[TS Loss],Table2[Code],'MPG Payment'!$B46)</f>
        <v>0</v>
      </c>
      <c r="P46" s="98">
        <f>SUMIFS(Table2[Deduction for excess payment],Table2[Code],'MPG Payment'!$B46)</f>
        <v>0</v>
      </c>
      <c r="Q46" s="98">
        <f t="shared" si="7"/>
        <v>161.24120000000403</v>
      </c>
      <c r="R46" s="98">
        <f>SUMIF(Table2[Code],'MPG Payment'!$B46,Table2[CF Deduction])</f>
        <v>553</v>
      </c>
      <c r="S46" s="98">
        <f>SUMIF('Farmer Payment Calc'!D:D,'MPG Payment'!B46,'Farmer Payment Calc'!M:M)</f>
        <v>0</v>
      </c>
      <c r="T46" s="98">
        <v>0</v>
      </c>
      <c r="U46" s="98">
        <v>0</v>
      </c>
      <c r="V46" s="98">
        <f>IF(E46="direct",SUMIFS(Table2[Net Amount],Table2[Code],'MPG Payment'!$B46,Table2[Account Details],"Available"),0)</f>
        <v>58787</v>
      </c>
      <c r="W46" s="98">
        <f>IF(E46="direct",SUMIFS(Table2[Net Amount],Table2[Code],'MPG Payment'!$B46,Table2[Account Details],"Not Available"),0)</f>
        <v>0</v>
      </c>
      <c r="X46" s="98">
        <f t="shared" si="8"/>
        <v>0</v>
      </c>
      <c r="Y46" s="28">
        <f t="shared" si="9"/>
        <v>0.34999999999126885</v>
      </c>
      <c r="Z46" s="100" t="s">
        <v>16527</v>
      </c>
      <c r="AA46" s="101">
        <f t="shared" si="10"/>
        <v>0</v>
      </c>
      <c r="AB46" s="102">
        <f t="shared" si="11"/>
        <v>2.7172269796184897E-3</v>
      </c>
      <c r="AC46" s="29">
        <f>COUNTIF(Table2[Code],'MPG Payment'!B46)</f>
        <v>33</v>
      </c>
      <c r="AD46" s="127" t="str" cm="1">
        <f t="array" aca="1" ref="AD46" ca="1">SUBSTITUTE(SUBSTITUTE(MID(CELL("filename"),FIND("[",CELL("filename"))+1,FIND("]",CELL("filename"))-FIND("[",CELL("filename"))-1),"JH Farmer Payment-",""),".xlsx","")</f>
        <v>22. 21-27 Aug</v>
      </c>
      <c r="AE46" s="29" t="s">
        <v>16420</v>
      </c>
      <c r="AF46" s="168">
        <v>553</v>
      </c>
      <c r="AG46" s="168">
        <v>553</v>
      </c>
      <c r="AH46" s="168">
        <f t="shared" si="12"/>
        <v>0</v>
      </c>
      <c r="AI46" s="169">
        <v>0</v>
      </c>
    </row>
    <row r="47" spans="1:35" x14ac:dyDescent="0.25">
      <c r="A47" s="42" t="s">
        <v>14028</v>
      </c>
      <c r="B47" s="50">
        <v>20020021</v>
      </c>
      <c r="C47" s="262" t="s">
        <v>16357</v>
      </c>
      <c r="D47" s="29" t="s">
        <v>991</v>
      </c>
      <c r="E47" s="30" t="str">
        <f>IFERROR(VLOOKUP(B47,Table2[[Code]:[Category]],13,0),"Indirect")</f>
        <v>Direct</v>
      </c>
      <c r="F47" s="24">
        <v>402.9</v>
      </c>
      <c r="G47" s="24">
        <v>17338.43</v>
      </c>
      <c r="H47" s="98">
        <f>SUMIFS(Table2[Vol_L],Table2[Code],'MPG Payment'!$B47,Table2[Account Details],"Available")</f>
        <v>394.39999999999986</v>
      </c>
      <c r="I47" s="98">
        <f>SUMIFS(Table2[Amount],Table2[Code],'MPG Payment'!$B47,Table2[Account Details],"Available")</f>
        <v>17305.7399</v>
      </c>
      <c r="J47" s="98">
        <f>IF(E47="direct",SUMIFS(Table2[Vol_L],Table2[Code],'MPG Payment'!$B47,Table2[Account Details],"Not Available"),0)</f>
        <v>1.01</v>
      </c>
      <c r="K47" s="98">
        <f>IF(E47="direct",SUMIFS(Table2[Amount],Table2[Code],'MPG Payment'!$B47,Table2[Account Details],"Not Available"),0)</f>
        <v>32.229100000000003</v>
      </c>
      <c r="L47" s="98">
        <f t="shared" si="4"/>
        <v>395.40999999999985</v>
      </c>
      <c r="M47" s="98">
        <f t="shared" si="5"/>
        <v>17337.969000000001</v>
      </c>
      <c r="N47" s="99">
        <f t="shared" si="6"/>
        <v>17337.969000000001</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17306</v>
      </c>
      <c r="W47" s="98">
        <f>IF(E47="direct",SUMIFS(Table2[Net Amount],Table2[Code],'MPG Payment'!$B47,Table2[Account Details],"Not Available"),0)</f>
        <v>32</v>
      </c>
      <c r="X47" s="98">
        <f t="shared" si="8"/>
        <v>0</v>
      </c>
      <c r="Y47" s="28">
        <f t="shared" si="9"/>
        <v>0.43000000000029104</v>
      </c>
      <c r="Z47" s="100">
        <v>0</v>
      </c>
      <c r="AA47" s="101">
        <f t="shared" si="10"/>
        <v>0</v>
      </c>
      <c r="AB47" s="102">
        <f t="shared" si="11"/>
        <v>-2.6588335852746218E-5</v>
      </c>
      <c r="AC47" s="29">
        <f>COUNTIF(Table2[Code],'MPG Payment'!B47)</f>
        <v>20</v>
      </c>
      <c r="AD47" s="127" t="str" cm="1">
        <f t="array" aca="1" ref="AD47" ca="1">SUBSTITUTE(SUBSTITUTE(MID(CELL("filename"),FIND("[",CELL("filename"))+1,FIND("]",CELL("filename"))-FIND("[",CELL("filename"))-1),"JH Farmer Payment-",""),".xlsx","")</f>
        <v>22. 21-27 Aug</v>
      </c>
      <c r="AE47" s="29"/>
      <c r="AF47" s="168">
        <v>0</v>
      </c>
      <c r="AG47" s="168">
        <v>0</v>
      </c>
      <c r="AH47" s="168">
        <f t="shared" si="12"/>
        <v>0</v>
      </c>
      <c r="AI47" s="169">
        <v>0</v>
      </c>
    </row>
    <row r="48" spans="1:35" x14ac:dyDescent="0.25">
      <c r="A48" s="42" t="s">
        <v>14028</v>
      </c>
      <c r="B48" s="50">
        <v>20020023</v>
      </c>
      <c r="C48" s="262" t="s">
        <v>16358</v>
      </c>
      <c r="D48" s="29" t="s">
        <v>991</v>
      </c>
      <c r="E48" s="30" t="str">
        <f>IFERROR(VLOOKUP(B48,Table2[[Code]:[Category]],13,0),"Indirect")</f>
        <v>Direct</v>
      </c>
      <c r="F48" s="24">
        <v>760.00000000000011</v>
      </c>
      <c r="G48" s="24">
        <v>29118.840000000004</v>
      </c>
      <c r="H48" s="98">
        <f>SUMIFS(Table2[Vol_L],Table2[Code],'MPG Payment'!$B48,Table2[Account Details],"Available")</f>
        <v>759.9799999999999</v>
      </c>
      <c r="I48" s="98">
        <f>SUMIFS(Table2[Amount],Table2[Code],'MPG Payment'!$B48,Table2[Account Details],"Available")</f>
        <v>29066.425400000007</v>
      </c>
      <c r="J48" s="98">
        <f>IF(E48="direct",SUMIFS(Table2[Vol_L],Table2[Code],'MPG Payment'!$B48,Table2[Account Details],"Not Available"),0)</f>
        <v>0</v>
      </c>
      <c r="K48" s="98">
        <f>IF(E48="direct",SUMIFS(Table2[Amount],Table2[Code],'MPG Payment'!$B48,Table2[Account Details],"Not Available"),0)</f>
        <v>0</v>
      </c>
      <c r="L48" s="98">
        <f t="shared" si="4"/>
        <v>759.9799999999999</v>
      </c>
      <c r="M48" s="98">
        <f t="shared" si="5"/>
        <v>29066.425400000007</v>
      </c>
      <c r="N48" s="99">
        <f t="shared" si="6"/>
        <v>29066.425400000007</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29066</v>
      </c>
      <c r="W48" s="98">
        <f>IF(E48="direct",SUMIFS(Table2[Net Amount],Table2[Code],'MPG Payment'!$B48,Table2[Account Details],"Not Available"),0)</f>
        <v>0</v>
      </c>
      <c r="X48" s="98">
        <f t="shared" si="8"/>
        <v>0</v>
      </c>
      <c r="Y48" s="28">
        <f t="shared" si="9"/>
        <v>52.840000000003783</v>
      </c>
      <c r="Z48" s="100">
        <v>0</v>
      </c>
      <c r="AA48" s="101">
        <f t="shared" si="10"/>
        <v>0</v>
      </c>
      <c r="AB48" s="102">
        <f t="shared" si="11"/>
        <v>-1.8000236273147015E-3</v>
      </c>
      <c r="AC48" s="29">
        <f>COUNTIF(Table2[Code],'MPG Payment'!B48)</f>
        <v>18</v>
      </c>
      <c r="AD48" s="127" t="str" cm="1">
        <f t="array" aca="1" ref="AD48" ca="1">SUBSTITUTE(SUBSTITUTE(MID(CELL("filename"),FIND("[",CELL("filename"))+1,FIND("]",CELL("filename"))-FIND("[",CELL("filename"))-1),"JH Farmer Payment-",""),".xlsx","")</f>
        <v>22. 21-27 Aug</v>
      </c>
      <c r="AE48" s="29"/>
      <c r="AF48" s="168">
        <v>0</v>
      </c>
      <c r="AG48" s="168">
        <v>0</v>
      </c>
      <c r="AH48" s="168">
        <f t="shared" si="12"/>
        <v>0</v>
      </c>
      <c r="AI48" s="169">
        <v>0</v>
      </c>
    </row>
    <row r="49" spans="1:37" x14ac:dyDescent="0.25">
      <c r="A49" s="42" t="s">
        <v>14028</v>
      </c>
      <c r="B49" s="50">
        <v>20020025</v>
      </c>
      <c r="C49" s="262" t="s">
        <v>16359</v>
      </c>
      <c r="D49" s="29" t="s">
        <v>6600</v>
      </c>
      <c r="E49" s="30" t="str">
        <f>IFERROR(VLOOKUP(B49,Table2[[Code]:[Category]],13,0),"Indirect")</f>
        <v>Direct</v>
      </c>
      <c r="F49" s="24">
        <v>259.59999999999997</v>
      </c>
      <c r="G49" s="24">
        <v>10708.539999999999</v>
      </c>
      <c r="H49" s="98">
        <f>SUMIFS(Table2[Vol_L],Table2[Code],'MPG Payment'!$B49,Table2[Account Details],"Available")</f>
        <v>253.86</v>
      </c>
      <c r="I49" s="98">
        <f>SUMIFS(Table2[Amount],Table2[Code],'MPG Payment'!$B49,Table2[Account Details],"Available")</f>
        <v>10672.6317</v>
      </c>
      <c r="J49" s="98">
        <f>IF(E49="direct",SUMIFS(Table2[Vol_L],Table2[Code],'MPG Payment'!$B49,Table2[Account Details],"Not Available"),0)</f>
        <v>0</v>
      </c>
      <c r="K49" s="98">
        <f>IF(E49="direct",SUMIFS(Table2[Amount],Table2[Code],'MPG Payment'!$B49,Table2[Account Details],"Not Available"),0)</f>
        <v>0</v>
      </c>
      <c r="L49" s="98">
        <f t="shared" si="4"/>
        <v>253.86</v>
      </c>
      <c r="M49" s="98">
        <f t="shared" si="5"/>
        <v>10672.6317</v>
      </c>
      <c r="N49" s="99">
        <f t="shared" si="6"/>
        <v>10672.6317</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10673</v>
      </c>
      <c r="W49" s="98">
        <f>IF(E49="direct",SUMIFS(Table2[Net Amount],Table2[Code],'MPG Payment'!$B49,Table2[Account Details],"Not Available"),0)</f>
        <v>0</v>
      </c>
      <c r="X49" s="98">
        <f t="shared" si="8"/>
        <v>0</v>
      </c>
      <c r="Y49" s="28">
        <f t="shared" si="9"/>
        <v>35.539999999999054</v>
      </c>
      <c r="Z49" s="100">
        <v>0</v>
      </c>
      <c r="AA49" s="101">
        <f t="shared" si="10"/>
        <v>0</v>
      </c>
      <c r="AB49" s="102">
        <f t="shared" si="11"/>
        <v>-3.3532395639367411E-3</v>
      </c>
      <c r="AC49" s="29">
        <f>COUNTIF(Table2[Code],'MPG Payment'!B49)</f>
        <v>9</v>
      </c>
      <c r="AD49" s="127" t="str" cm="1">
        <f t="array" aca="1" ref="AD49" ca="1">SUBSTITUTE(SUBSTITUTE(MID(CELL("filename"),FIND("[",CELL("filename"))+1,FIND("]",CELL("filename"))-FIND("[",CELL("filename"))-1),"JH Farmer Payment-",""),".xlsx","")</f>
        <v>22. 21-27 Aug</v>
      </c>
      <c r="AE49" s="29"/>
      <c r="AF49" s="168">
        <v>0</v>
      </c>
      <c r="AG49" s="168">
        <v>0</v>
      </c>
      <c r="AH49" s="168">
        <f t="shared" si="12"/>
        <v>0</v>
      </c>
      <c r="AI49" s="169">
        <v>0</v>
      </c>
    </row>
    <row r="50" spans="1:37" x14ac:dyDescent="0.25">
      <c r="A50" s="42" t="s">
        <v>14028</v>
      </c>
      <c r="B50" s="50">
        <v>20020026</v>
      </c>
      <c r="C50" s="262" t="s">
        <v>16360</v>
      </c>
      <c r="D50" s="29" t="s">
        <v>991</v>
      </c>
      <c r="E50" s="30" t="str">
        <f>IFERROR(VLOOKUP(B50,Table2[[Code]:[Category]],13,0),"Indirect")</f>
        <v>Direct</v>
      </c>
      <c r="F50" s="24">
        <v>3760.9900000000002</v>
      </c>
      <c r="G50" s="24">
        <v>154342.80000000002</v>
      </c>
      <c r="H50" s="98">
        <f>SUMIFS(Table2[Vol_L],Table2[Code],'MPG Payment'!$B50,Table2[Account Details],"Available")</f>
        <v>3708.26</v>
      </c>
      <c r="I50" s="98">
        <f>SUMIFS(Table2[Amount],Table2[Code],'MPG Payment'!$B50,Table2[Account Details],"Available")</f>
        <v>152748.73359999998</v>
      </c>
      <c r="J50" s="98">
        <f>IF(E50="direct",SUMIFS(Table2[Vol_L],Table2[Code],'MPG Payment'!$B50,Table2[Account Details],"Not Available"),0)</f>
        <v>37.769999999999996</v>
      </c>
      <c r="K50" s="98">
        <f>IF(E50="direct",SUMIFS(Table2[Amount],Table2[Code],'MPG Payment'!$B50,Table2[Account Details],"Not Available"),0)</f>
        <v>1578.2090000000001</v>
      </c>
      <c r="L50" s="98">
        <f t="shared" si="4"/>
        <v>3746.03</v>
      </c>
      <c r="M50" s="98">
        <f t="shared" si="5"/>
        <v>154326.94259999998</v>
      </c>
      <c r="N50" s="99">
        <f t="shared" si="6"/>
        <v>154326.94259999998</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152748</v>
      </c>
      <c r="W50" s="98">
        <f>IF(E50="direct",SUMIFS(Table2[Net Amount],Table2[Code],'MPG Payment'!$B50,Table2[Account Details],"Not Available"),0)</f>
        <v>1578</v>
      </c>
      <c r="X50" s="98">
        <f t="shared" si="8"/>
        <v>0</v>
      </c>
      <c r="Y50" s="28">
        <f t="shared" si="9"/>
        <v>16.800000000017462</v>
      </c>
      <c r="Z50" s="100">
        <v>0</v>
      </c>
      <c r="AA50" s="101">
        <f t="shared" si="10"/>
        <v>1</v>
      </c>
      <c r="AB50" s="102">
        <f t="shared" si="11"/>
        <v>-1.0274143011554253E-4</v>
      </c>
      <c r="AC50" s="29">
        <f>COUNTIF(Table2[Code],'MPG Payment'!B50)</f>
        <v>41</v>
      </c>
      <c r="AD50" s="127" t="str" cm="1">
        <f t="array" aca="1" ref="AD50" ca="1">SUBSTITUTE(SUBSTITUTE(MID(CELL("filename"),FIND("[",CELL("filename"))+1,FIND("]",CELL("filename"))-FIND("[",CELL("filename"))-1),"JH Farmer Payment-",""),".xlsx","")</f>
        <v>22. 21-27 Aug</v>
      </c>
      <c r="AE50" s="287"/>
      <c r="AF50" s="168">
        <v>0</v>
      </c>
      <c r="AG50" s="168">
        <v>0</v>
      </c>
      <c r="AH50" s="168">
        <f t="shared" si="12"/>
        <v>0</v>
      </c>
      <c r="AI50" s="169">
        <v>0</v>
      </c>
    </row>
    <row r="51" spans="1:37" x14ac:dyDescent="0.25">
      <c r="A51" s="42" t="s">
        <v>14028</v>
      </c>
      <c r="B51" s="50">
        <v>20020027</v>
      </c>
      <c r="C51" s="262" t="s">
        <v>16361</v>
      </c>
      <c r="D51" s="29" t="s">
        <v>6600</v>
      </c>
      <c r="E51" s="30" t="str">
        <f>IFERROR(VLOOKUP(B51,Table2[[Code]:[Category]],13,0),"Indirect")</f>
        <v>Direct</v>
      </c>
      <c r="F51" s="24">
        <v>426.1</v>
      </c>
      <c r="G51" s="24">
        <v>17843.660000000003</v>
      </c>
      <c r="H51" s="98">
        <f>SUMIFS(Table2[Vol_L],Table2[Code],'MPG Payment'!$B51,Table2[Account Details],"Available")</f>
        <v>375.52</v>
      </c>
      <c r="I51" s="98">
        <f>SUMIFS(Table2[Amount],Table2[Code],'MPG Payment'!$B51,Table2[Account Details],"Available")</f>
        <v>16378.323799999996</v>
      </c>
      <c r="J51" s="98">
        <f>IF(E51="direct",SUMIFS(Table2[Vol_L],Table2[Code],'MPG Payment'!$B51,Table2[Account Details],"Not Available"),0)</f>
        <v>45.53</v>
      </c>
      <c r="K51" s="98">
        <f>IF(E51="direct",SUMIFS(Table2[Amount],Table2[Code],'MPG Payment'!$B51,Table2[Account Details],"Not Available"),0)</f>
        <v>2163.9668999999999</v>
      </c>
      <c r="L51" s="98">
        <f t="shared" si="4"/>
        <v>421.04999999999995</v>
      </c>
      <c r="M51" s="98">
        <f t="shared" si="5"/>
        <v>18542.290699999998</v>
      </c>
      <c r="N51" s="99">
        <f t="shared" si="6"/>
        <v>17843.660000000003</v>
      </c>
      <c r="O51" s="98">
        <f>SUMIFS(Table2[TS Loss],Table2[Code],'MPG Payment'!$B51)</f>
        <v>0</v>
      </c>
      <c r="P51" s="98">
        <f>SUMIFS(Table2[Deduction for excess payment],Table2[Code],'MPG Payment'!$B51)</f>
        <v>0</v>
      </c>
      <c r="Q51" s="98">
        <f t="shared" si="7"/>
        <v>698.63069999999425</v>
      </c>
      <c r="R51" s="98">
        <f>SUMIF(Table2[Code],'MPG Payment'!$B51,Table2[CF Deduction])</f>
        <v>1537</v>
      </c>
      <c r="S51" s="98">
        <f>SUMIF('Farmer Payment Calc'!D:D,'MPG Payment'!B51,'Farmer Payment Calc'!M:M)</f>
        <v>0</v>
      </c>
      <c r="T51" s="98">
        <v>0</v>
      </c>
      <c r="U51" s="98">
        <v>0</v>
      </c>
      <c r="V51" s="98">
        <f>IF(E51="direct",SUMIFS(Table2[Net Amount],Table2[Code],'MPG Payment'!$B51,Table2[Account Details],"Available"),0)</f>
        <v>14143</v>
      </c>
      <c r="W51" s="98">
        <f>IF(E51="direct",SUMIFS(Table2[Net Amount],Table2[Code],'MPG Payment'!$B51,Table2[Account Details],"Not Available"),0)</f>
        <v>2164</v>
      </c>
      <c r="X51" s="98">
        <f t="shared" si="8"/>
        <v>0</v>
      </c>
      <c r="Y51" s="28">
        <f t="shared" si="9"/>
        <v>-0.33999999999650754</v>
      </c>
      <c r="Z51" s="100" t="s">
        <v>16527</v>
      </c>
      <c r="AA51" s="101">
        <f t="shared" si="10"/>
        <v>0</v>
      </c>
      <c r="AB51" s="102">
        <f t="shared" si="11"/>
        <v>3.9152881191414433E-2</v>
      </c>
      <c r="AC51" s="29">
        <f>COUNTIF(Table2[Code],'MPG Payment'!B51)</f>
        <v>7</v>
      </c>
      <c r="AD51" s="127" t="str" cm="1">
        <f t="array" aca="1" ref="AD51" ca="1">SUBSTITUTE(SUBSTITUTE(MID(CELL("filename"),FIND("[",CELL("filename"))+1,FIND("]",CELL("filename"))-FIND("[",CELL("filename"))-1),"JH Farmer Payment-",""),".xlsx","")</f>
        <v>22. 21-27 Aug</v>
      </c>
      <c r="AE51" s="29" t="s">
        <v>16419</v>
      </c>
      <c r="AF51" s="168">
        <v>1537</v>
      </c>
      <c r="AG51" s="168">
        <v>1537</v>
      </c>
      <c r="AH51" s="168">
        <f t="shared" si="12"/>
        <v>0</v>
      </c>
      <c r="AI51" s="169">
        <v>0</v>
      </c>
    </row>
    <row r="52" spans="1:37" x14ac:dyDescent="0.25">
      <c r="A52" s="42" t="s">
        <v>14028</v>
      </c>
      <c r="B52" s="50">
        <v>20020028</v>
      </c>
      <c r="C52" s="262" t="s">
        <v>16362</v>
      </c>
      <c r="D52" s="29" t="s">
        <v>6600</v>
      </c>
      <c r="E52" s="30" t="str">
        <f>IFERROR(VLOOKUP(B52,Table2[[Code]:[Category]],13,0),"Indirect")</f>
        <v>Direct</v>
      </c>
      <c r="F52" s="24">
        <v>1449.69</v>
      </c>
      <c r="G52" s="24">
        <v>61562.289999999986</v>
      </c>
      <c r="H52" s="98">
        <f>SUMIFS(Table2[Vol_L],Table2[Code],'MPG Payment'!$B52,Table2[Account Details],"Available")</f>
        <v>1396.3999999999999</v>
      </c>
      <c r="I52" s="98">
        <f>SUMIFS(Table2[Amount],Table2[Code],'MPG Payment'!$B52,Table2[Account Details],"Available")</f>
        <v>60441.498999999989</v>
      </c>
      <c r="J52" s="98">
        <f>IF(E52="direct",SUMIFS(Table2[Vol_L],Table2[Code],'MPG Payment'!$B52,Table2[Account Details],"Not Available"),0)</f>
        <v>32.07</v>
      </c>
      <c r="K52" s="98">
        <f>IF(E52="direct",SUMIFS(Table2[Amount],Table2[Code],'MPG Payment'!$B52,Table2[Account Details],"Not Available"),0)</f>
        <v>1294.8708999999999</v>
      </c>
      <c r="L52" s="98">
        <f t="shared" si="4"/>
        <v>1428.4699999999998</v>
      </c>
      <c r="M52" s="98">
        <f t="shared" si="5"/>
        <v>61736.369899999991</v>
      </c>
      <c r="N52" s="99">
        <f t="shared" si="6"/>
        <v>61562.289999999986</v>
      </c>
      <c r="O52" s="98">
        <f>SUMIFS(Table2[TS Loss],Table2[Code],'MPG Payment'!$B52)</f>
        <v>0</v>
      </c>
      <c r="P52" s="98">
        <f>SUMIFS(Table2[Deduction for excess payment],Table2[Code],'MPG Payment'!$B52)</f>
        <v>0</v>
      </c>
      <c r="Q52" s="98">
        <f t="shared" si="7"/>
        <v>174.07990000000427</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60267</v>
      </c>
      <c r="W52" s="98">
        <f>IF(E52="direct",SUMIFS(Table2[Net Amount],Table2[Code],'MPG Payment'!$B52,Table2[Account Details],"Not Available"),0)</f>
        <v>1295</v>
      </c>
      <c r="X52" s="98">
        <f t="shared" si="8"/>
        <v>0</v>
      </c>
      <c r="Y52" s="28">
        <f t="shared" si="9"/>
        <v>0.2899999999863212</v>
      </c>
      <c r="Z52" s="100" t="s">
        <v>16527</v>
      </c>
      <c r="AA52" s="101">
        <f t="shared" si="10"/>
        <v>0</v>
      </c>
      <c r="AB52" s="102">
        <f t="shared" si="11"/>
        <v>2.8277034528768228E-3</v>
      </c>
      <c r="AC52" s="29">
        <f>COUNTIF(Table2[Code],'MPG Payment'!B52)</f>
        <v>32</v>
      </c>
      <c r="AD52" s="127" t="str" cm="1">
        <f t="array" aca="1" ref="AD52" ca="1">SUBSTITUTE(SUBSTITUTE(MID(CELL("filename"),FIND("[",CELL("filename"))+1,FIND("]",CELL("filename"))-FIND("[",CELL("filename"))-1),"JH Farmer Payment-",""),".xlsx","")</f>
        <v>22. 21-27 Aug</v>
      </c>
      <c r="AE52" s="29" t="s">
        <v>16418</v>
      </c>
      <c r="AF52" s="168">
        <v>0</v>
      </c>
      <c r="AG52" s="168">
        <v>0</v>
      </c>
      <c r="AH52" s="168">
        <f t="shared" si="12"/>
        <v>0</v>
      </c>
      <c r="AI52" s="169">
        <v>0</v>
      </c>
    </row>
    <row r="53" spans="1:37" x14ac:dyDescent="0.25">
      <c r="A53" s="42" t="s">
        <v>14028</v>
      </c>
      <c r="B53" s="50">
        <v>20020029</v>
      </c>
      <c r="C53" s="262" t="s">
        <v>16363</v>
      </c>
      <c r="D53" s="29" t="s">
        <v>6600</v>
      </c>
      <c r="E53" s="30" t="str">
        <f>IFERROR(VLOOKUP(B53,Table2[[Code]:[Category]],13,0),"Indirect")</f>
        <v>Direct</v>
      </c>
      <c r="F53" s="24">
        <v>791.8</v>
      </c>
      <c r="G53" s="24">
        <v>31813.18</v>
      </c>
      <c r="H53" s="98">
        <f>SUMIFS(Table2[Vol_L],Table2[Code],'MPG Payment'!$B53,Table2[Account Details],"Available")</f>
        <v>697.21</v>
      </c>
      <c r="I53" s="98">
        <f>SUMIFS(Table2[Amount],Table2[Code],'MPG Payment'!$B53,Table2[Account Details],"Available")</f>
        <v>28069.517100000001</v>
      </c>
      <c r="J53" s="98">
        <f>IF(E53="direct",SUMIFS(Table2[Vol_L],Table2[Code],'MPG Payment'!$B53,Table2[Account Details],"Not Available"),0)</f>
        <v>96.42</v>
      </c>
      <c r="K53" s="98">
        <f>IF(E53="direct",SUMIFS(Table2[Amount],Table2[Code],'MPG Payment'!$B53,Table2[Account Details],"Not Available"),0)</f>
        <v>3705.6498000000001</v>
      </c>
      <c r="L53" s="98">
        <f t="shared" si="4"/>
        <v>793.63</v>
      </c>
      <c r="M53" s="98">
        <f t="shared" si="5"/>
        <v>31775.1669</v>
      </c>
      <c r="N53" s="99">
        <f t="shared" si="6"/>
        <v>31775.1669</v>
      </c>
      <c r="O53" s="98">
        <f>SUMIFS(Table2[TS Loss],Table2[Code],'MPG Payment'!$B53)</f>
        <v>0</v>
      </c>
      <c r="P53" s="98">
        <f>SUMIFS(Table2[Deduction for excess payment],Table2[Code],'MPG Payment'!$B53)</f>
        <v>0</v>
      </c>
      <c r="Q53" s="98">
        <f t="shared" si="7"/>
        <v>0</v>
      </c>
      <c r="R53" s="98">
        <f>SUMIF(Table2[Code],'MPG Payment'!$B53,Table2[CF Deduction])</f>
        <v>3251</v>
      </c>
      <c r="S53" s="98">
        <f>SUMIF('Farmer Payment Calc'!D:D,'MPG Payment'!B53,'Farmer Payment Calc'!M:M)</f>
        <v>0</v>
      </c>
      <c r="T53" s="98">
        <v>0</v>
      </c>
      <c r="U53" s="98">
        <v>0</v>
      </c>
      <c r="V53" s="98">
        <f>IF(E53="direct",SUMIFS(Table2[Net Amount],Table2[Code],'MPG Payment'!$B53,Table2[Account Details],"Available"),0)</f>
        <v>26172</v>
      </c>
      <c r="W53" s="98">
        <f>IF(E53="direct",SUMIFS(Table2[Net Amount],Table2[Code],'MPG Payment'!$B53,Table2[Account Details],"Not Available"),0)</f>
        <v>2355</v>
      </c>
      <c r="X53" s="98">
        <f t="shared" si="8"/>
        <v>0</v>
      </c>
      <c r="Y53" s="28">
        <f t="shared" si="9"/>
        <v>35.180000000000291</v>
      </c>
      <c r="Z53" s="100" t="s">
        <v>16527</v>
      </c>
      <c r="AA53" s="101">
        <f t="shared" si="10"/>
        <v>-3</v>
      </c>
      <c r="AB53" s="102">
        <f t="shared" si="11"/>
        <v>-1.1948852645350173E-3</v>
      </c>
      <c r="AC53" s="29">
        <f>COUNTIF(Table2[Code],'MPG Payment'!B53)</f>
        <v>18</v>
      </c>
      <c r="AD53" s="127" t="str" cm="1">
        <f t="array" aca="1" ref="AD53" ca="1">SUBSTITUTE(SUBSTITUTE(MID(CELL("filename"),FIND("[",CELL("filename"))+1,FIND("]",CELL("filename"))-FIND("[",CELL("filename"))-1),"JH Farmer Payment-",""),".xlsx","")</f>
        <v>22. 21-27 Aug</v>
      </c>
      <c r="AE53" s="29" t="s">
        <v>16419</v>
      </c>
      <c r="AF53" s="168">
        <v>3251</v>
      </c>
      <c r="AG53" s="168">
        <v>3251</v>
      </c>
      <c r="AH53" s="168">
        <f t="shared" si="12"/>
        <v>0</v>
      </c>
      <c r="AI53" s="169">
        <v>0</v>
      </c>
    </row>
    <row r="54" spans="1:37" x14ac:dyDescent="0.25">
      <c r="A54" s="42" t="s">
        <v>14028</v>
      </c>
      <c r="B54" s="50">
        <v>20020030</v>
      </c>
      <c r="C54" s="262" t="s">
        <v>16364</v>
      </c>
      <c r="D54" s="29" t="s">
        <v>6600</v>
      </c>
      <c r="E54" s="30" t="str">
        <f>IFERROR(VLOOKUP(B54,Table2[[Code]:[Category]],13,0),"Indirect")</f>
        <v>Indirect</v>
      </c>
      <c r="F54" s="24">
        <v>422.9</v>
      </c>
      <c r="G54" s="24">
        <v>17185.929999999997</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17185.929999999997</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17185.929999999997</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22. 21-27 Aug</v>
      </c>
      <c r="AE54" s="29"/>
      <c r="AF54" s="168">
        <v>0</v>
      </c>
      <c r="AG54" s="168">
        <v>0</v>
      </c>
      <c r="AH54" s="168">
        <f t="shared" si="12"/>
        <v>0</v>
      </c>
      <c r="AI54" s="169">
        <v>0</v>
      </c>
    </row>
    <row r="55" spans="1:37" x14ac:dyDescent="0.25">
      <c r="A55" s="42" t="s">
        <v>14029</v>
      </c>
      <c r="B55" s="50">
        <v>20030001</v>
      </c>
      <c r="C55" s="262" t="s">
        <v>759</v>
      </c>
      <c r="D55" s="29" t="s">
        <v>990</v>
      </c>
      <c r="E55" s="30" t="str">
        <f>IFERROR(VLOOKUP(B55,Table2[[Code]:[Category]],13,0),"Indirect")</f>
        <v>Direct</v>
      </c>
      <c r="F55" s="24">
        <v>4356.32</v>
      </c>
      <c r="G55" s="24">
        <v>164660.23000000001</v>
      </c>
      <c r="H55" s="98">
        <f>SUMIFS(Table2[Vol_L],Table2[Code],'MPG Payment'!$B55,Table2[Account Details],"Available")</f>
        <v>4354.5000000000009</v>
      </c>
      <c r="I55" s="98">
        <f>SUMIFS(Table2[Amount],Table2[Code],'MPG Payment'!$B55,Table2[Account Details],"Available")</f>
        <v>164650.85409999997</v>
      </c>
      <c r="J55" s="98">
        <f>IF(E55="direct",SUMIFS(Table2[Vol_L],Table2[Code],'MPG Payment'!$B55,Table2[Account Details],"Not Available"),0)</f>
        <v>0</v>
      </c>
      <c r="K55" s="98">
        <f>IF(E55="direct",SUMIFS(Table2[Amount],Table2[Code],'MPG Payment'!$B55,Table2[Account Details],"Not Available"),0)</f>
        <v>0</v>
      </c>
      <c r="L55" s="98">
        <f t="shared" si="4"/>
        <v>4354.5000000000009</v>
      </c>
      <c r="M55" s="98">
        <f t="shared" si="5"/>
        <v>164650.85409999997</v>
      </c>
      <c r="N55" s="99">
        <f t="shared" si="6"/>
        <v>164650.85409999997</v>
      </c>
      <c r="O55" s="98">
        <f>SUMIFS(Table2[TS Loss],Table2[Code],'MPG Payment'!$B55)</f>
        <v>2074</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162578</v>
      </c>
      <c r="W55" s="98">
        <f>IF(E55="direct",SUMIFS(Table2[Net Amount],Table2[Code],'MPG Payment'!$B55,Table2[Account Details],"Not Available"),0)</f>
        <v>0</v>
      </c>
      <c r="X55" s="98">
        <f t="shared" si="8"/>
        <v>0</v>
      </c>
      <c r="Y55" s="28">
        <f t="shared" si="9"/>
        <v>8.2300000000104774</v>
      </c>
      <c r="Z55" s="100">
        <v>0</v>
      </c>
      <c r="AA55" s="101">
        <f t="shared" si="10"/>
        <v>-1</v>
      </c>
      <c r="AB55" s="102">
        <f t="shared" si="11"/>
        <v>-5.6940889734228764E-5</v>
      </c>
      <c r="AC55" s="29">
        <f>COUNTIF(Table2[Code],'MPG Payment'!B55)</f>
        <v>21</v>
      </c>
      <c r="AD55" s="127" t="str" cm="1">
        <f t="array" aca="1" ref="AD55" ca="1">SUBSTITUTE(SUBSTITUTE(MID(CELL("filename"),FIND("[",CELL("filename"))+1,FIND("]",CELL("filename"))-FIND("[",CELL("filename"))-1),"JH Farmer Payment-",""),".xlsx","")</f>
        <v>22. 21-27 Aug</v>
      </c>
      <c r="AE55" s="29"/>
      <c r="AF55" s="168">
        <v>0</v>
      </c>
      <c r="AG55" s="168">
        <v>0</v>
      </c>
      <c r="AH55" s="168">
        <f t="shared" si="12"/>
        <v>0</v>
      </c>
      <c r="AI55" s="169">
        <v>0</v>
      </c>
    </row>
    <row r="56" spans="1:37" x14ac:dyDescent="0.25">
      <c r="A56" s="42" t="s">
        <v>14029</v>
      </c>
      <c r="B56" s="50">
        <v>20030002</v>
      </c>
      <c r="C56" s="262" t="s">
        <v>16365</v>
      </c>
      <c r="D56" s="29" t="s">
        <v>991</v>
      </c>
      <c r="E56" s="30" t="str">
        <f>IFERROR(VLOOKUP(B56,Table2[[Code]:[Category]],13,0),"Indirect")</f>
        <v>Direct</v>
      </c>
      <c r="F56" s="24">
        <v>751.68000000000006</v>
      </c>
      <c r="G56" s="24">
        <v>29785.37</v>
      </c>
      <c r="H56" s="98">
        <f>SUMIFS(Table2[Vol_L],Table2[Code],'MPG Payment'!$B56,Table2[Account Details],"Available")</f>
        <v>750.56000000000017</v>
      </c>
      <c r="I56" s="98">
        <f>SUMIFS(Table2[Amount],Table2[Code],'MPG Payment'!$B56,Table2[Account Details],"Available")</f>
        <v>30194.171499999997</v>
      </c>
      <c r="J56" s="98">
        <f>IF(E56="direct",SUMIFS(Table2[Vol_L],Table2[Code],'MPG Payment'!$B56,Table2[Account Details],"Not Available"),0)</f>
        <v>0</v>
      </c>
      <c r="K56" s="98">
        <f>IF(E56="direct",SUMIFS(Table2[Amount],Table2[Code],'MPG Payment'!$B56,Table2[Account Details],"Not Available"),0)</f>
        <v>0</v>
      </c>
      <c r="L56" s="98">
        <f t="shared" si="4"/>
        <v>750.56000000000017</v>
      </c>
      <c r="M56" s="98">
        <f t="shared" si="5"/>
        <v>30194.171499999997</v>
      </c>
      <c r="N56" s="99">
        <f t="shared" si="6"/>
        <v>29785.37</v>
      </c>
      <c r="O56" s="98">
        <f>SUMIFS(Table2[TS Loss],Table2[Code],'MPG Payment'!$B56)</f>
        <v>0</v>
      </c>
      <c r="P56" s="98">
        <f>SUMIFS(Table2[Deduction for excess payment],Table2[Code],'MPG Payment'!$B56)</f>
        <v>0</v>
      </c>
      <c r="Q56" s="98">
        <f t="shared" si="7"/>
        <v>408.80149999999776</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29785</v>
      </c>
      <c r="W56" s="98">
        <f>IF(E56="direct",SUMIFS(Table2[Net Amount],Table2[Code],'MPG Payment'!$B56,Table2[Account Details],"Not Available"),0)</f>
        <v>0</v>
      </c>
      <c r="X56" s="98">
        <f t="shared" si="8"/>
        <v>0</v>
      </c>
      <c r="Y56" s="28">
        <f t="shared" si="9"/>
        <v>0.36999999999898137</v>
      </c>
      <c r="Z56" s="100">
        <v>0</v>
      </c>
      <c r="AA56" s="101">
        <f t="shared" si="10"/>
        <v>0</v>
      </c>
      <c r="AB56" s="102">
        <f t="shared" si="11"/>
        <v>1.3724909242356156E-2</v>
      </c>
      <c r="AC56" s="29">
        <f>COUNTIF(Table2[Code],'MPG Payment'!B56)</f>
        <v>10</v>
      </c>
      <c r="AD56" s="127" t="str" cm="1">
        <f t="array" aca="1" ref="AD56" ca="1">SUBSTITUTE(SUBSTITUTE(MID(CELL("filename"),FIND("[",CELL("filename"))+1,FIND("]",CELL("filename"))-FIND("[",CELL("filename"))-1),"JH Farmer Payment-",""),".xlsx","")</f>
        <v>22. 21-27 Aug</v>
      </c>
      <c r="AE56" s="29"/>
      <c r="AF56" s="168">
        <v>0</v>
      </c>
      <c r="AG56" s="168">
        <v>0</v>
      </c>
      <c r="AH56" s="168">
        <f t="shared" si="12"/>
        <v>0</v>
      </c>
      <c r="AI56" s="169">
        <v>0</v>
      </c>
    </row>
    <row r="57" spans="1:37" x14ac:dyDescent="0.25">
      <c r="A57" s="42" t="s">
        <v>14029</v>
      </c>
      <c r="B57" s="50">
        <v>20030005</v>
      </c>
      <c r="C57" s="262" t="s">
        <v>16366</v>
      </c>
      <c r="D57" s="29" t="s">
        <v>6600</v>
      </c>
      <c r="E57" s="30" t="str">
        <f>IFERROR(VLOOKUP(B57,Table2[[Code]:[Category]],13,0),"Indirect")</f>
        <v>Indirect</v>
      </c>
      <c r="F57" s="24">
        <v>221.62999999999997</v>
      </c>
      <c r="G57" s="24">
        <v>8431.49</v>
      </c>
      <c r="H57" s="98">
        <f>SUMIFS(Table2[Vol_L],Table2[Code],'MPG Payment'!$B57,Table2[Account Details],"Available")</f>
        <v>0</v>
      </c>
      <c r="I57" s="98">
        <f>SUMIFS(Table2[Amount],Table2[Code],'MPG Payment'!$B57,Table2[Account Details],"Available")</f>
        <v>0</v>
      </c>
      <c r="J57" s="98">
        <f>IF(E57="direct",SUMIFS(Table2[Vol_L],Table2[Code],'MPG Payment'!$B57,Table2[Account Details],"Not Available"),0)</f>
        <v>0</v>
      </c>
      <c r="K57" s="98">
        <f>IF(E57="direct",SUMIFS(Table2[Amount],Table2[Code],'MPG Payment'!$B57,Table2[Account Details],"Not Available"),0)</f>
        <v>0</v>
      </c>
      <c r="L57" s="98">
        <f t="shared" si="4"/>
        <v>0</v>
      </c>
      <c r="M57" s="98">
        <f t="shared" si="5"/>
        <v>0</v>
      </c>
      <c r="N57" s="99">
        <f t="shared" si="6"/>
        <v>8431.49</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0</v>
      </c>
      <c r="W57" s="98">
        <f>IF(E57="direct",SUMIFS(Table2[Net Amount],Table2[Code],'MPG Payment'!$B57,Table2[Account Details],"Not Available"),0)</f>
        <v>0</v>
      </c>
      <c r="X57" s="98">
        <f t="shared" si="8"/>
        <v>8431.49</v>
      </c>
      <c r="Y57" s="28">
        <f t="shared" si="9"/>
        <v>0</v>
      </c>
      <c r="Z57" s="100">
        <v>0</v>
      </c>
      <c r="AA57" s="101">
        <f t="shared" si="10"/>
        <v>0</v>
      </c>
      <c r="AB57" s="102">
        <f t="shared" si="11"/>
        <v>-1</v>
      </c>
      <c r="AC57" s="29">
        <f>COUNTIF(Table2[Code],'MPG Payment'!B57)</f>
        <v>0</v>
      </c>
      <c r="AD57" s="127" t="str" cm="1">
        <f t="array" aca="1" ref="AD57" ca="1">SUBSTITUTE(SUBSTITUTE(MID(CELL("filename"),FIND("[",CELL("filename"))+1,FIND("]",CELL("filename"))-FIND("[",CELL("filename"))-1),"JH Farmer Payment-",""),".xlsx","")</f>
        <v>22. 21-27 Aug</v>
      </c>
      <c r="AE57" s="29"/>
      <c r="AF57" s="168">
        <v>0</v>
      </c>
      <c r="AG57" s="168">
        <v>0</v>
      </c>
      <c r="AH57" s="168">
        <f t="shared" si="12"/>
        <v>0</v>
      </c>
      <c r="AI57" s="169">
        <v>0</v>
      </c>
    </row>
    <row r="58" spans="1:37" x14ac:dyDescent="0.25">
      <c r="A58" s="42" t="s">
        <v>14029</v>
      </c>
      <c r="B58" s="50">
        <v>20030009</v>
      </c>
      <c r="C58" s="262" t="s">
        <v>16367</v>
      </c>
      <c r="D58" s="29" t="s">
        <v>991</v>
      </c>
      <c r="E58" s="30" t="str">
        <f>IFERROR(VLOOKUP(B58,Table2[[Code]:[Category]],13,0),"Indirect")</f>
        <v>Direct</v>
      </c>
      <c r="F58" s="24">
        <v>570.68999999999994</v>
      </c>
      <c r="G58" s="24">
        <v>25683.79</v>
      </c>
      <c r="H58" s="98">
        <f>SUMIFS(Table2[Vol_L],Table2[Code],'MPG Payment'!$B58,Table2[Account Details],"Available")</f>
        <v>574.86</v>
      </c>
      <c r="I58" s="98">
        <f>SUMIFS(Table2[Amount],Table2[Code],'MPG Payment'!$B58,Table2[Account Details],"Available")</f>
        <v>25836.328700000002</v>
      </c>
      <c r="J58" s="98">
        <f>IF(E58="direct",SUMIFS(Table2[Vol_L],Table2[Code],'MPG Payment'!$B58,Table2[Account Details],"Not Available"),0)</f>
        <v>0</v>
      </c>
      <c r="K58" s="98">
        <f>IF(E58="direct",SUMIFS(Table2[Amount],Table2[Code],'MPG Payment'!$B58,Table2[Account Details],"Not Available"),0)</f>
        <v>0</v>
      </c>
      <c r="L58" s="98">
        <f t="shared" si="4"/>
        <v>574.86</v>
      </c>
      <c r="M58" s="98">
        <f t="shared" si="5"/>
        <v>25836.328700000002</v>
      </c>
      <c r="N58" s="99">
        <f t="shared" si="6"/>
        <v>25683.79</v>
      </c>
      <c r="O58" s="98">
        <f>SUMIFS(Table2[TS Loss],Table2[Code],'MPG Payment'!$B58)</f>
        <v>0</v>
      </c>
      <c r="P58" s="98">
        <f>SUMIFS(Table2[Deduction for excess payment],Table2[Code],'MPG Payment'!$B58)</f>
        <v>0</v>
      </c>
      <c r="Q58" s="98">
        <f t="shared" si="7"/>
        <v>152.53870000000097</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25684</v>
      </c>
      <c r="W58" s="98">
        <f>IF(E58="direct",SUMIFS(Table2[Net Amount],Table2[Code],'MPG Payment'!$B58,Table2[Account Details],"Not Available"),0)</f>
        <v>0</v>
      </c>
      <c r="X58" s="98">
        <f t="shared" si="8"/>
        <v>0</v>
      </c>
      <c r="Y58" s="28">
        <f t="shared" si="9"/>
        <v>-0.20999999999912689</v>
      </c>
      <c r="Z58" s="100" t="s">
        <v>16527</v>
      </c>
      <c r="AA58" s="101">
        <f t="shared" si="10"/>
        <v>0</v>
      </c>
      <c r="AB58" s="102">
        <f t="shared" si="11"/>
        <v>5.9391040029528729E-3</v>
      </c>
      <c r="AC58" s="29">
        <f>COUNTIF(Table2[Code],'MPG Payment'!B58)</f>
        <v>26</v>
      </c>
      <c r="AD58" s="127" t="str" cm="1">
        <f t="array" aca="1" ref="AD58" ca="1">SUBSTITUTE(SUBSTITUTE(MID(CELL("filename"),FIND("[",CELL("filename"))+1,FIND("]",CELL("filename"))-FIND("[",CELL("filename"))-1),"JH Farmer Payment-",""),".xlsx","")</f>
        <v>22. 21-27 Aug</v>
      </c>
      <c r="AE58" s="29" t="s">
        <v>16418</v>
      </c>
      <c r="AF58" s="168">
        <v>0</v>
      </c>
      <c r="AG58" s="168">
        <v>0</v>
      </c>
      <c r="AH58" s="168">
        <f t="shared" si="12"/>
        <v>0</v>
      </c>
      <c r="AI58" s="169">
        <v>0</v>
      </c>
    </row>
    <row r="59" spans="1:37" x14ac:dyDescent="0.25">
      <c r="A59" s="42" t="s">
        <v>14029</v>
      </c>
      <c r="B59" s="50">
        <v>20030012</v>
      </c>
      <c r="C59" s="262" t="s">
        <v>16368</v>
      </c>
      <c r="D59" s="29" t="s">
        <v>6600</v>
      </c>
      <c r="E59" s="30" t="str">
        <f>IFERROR(VLOOKUP(B59,Table2[[Code]:[Category]],13,0),"Indirect")</f>
        <v>Indirect</v>
      </c>
      <c r="F59" s="24">
        <v>394.21000000000009</v>
      </c>
      <c r="G59" s="24">
        <v>16508.77</v>
      </c>
      <c r="H59" s="98">
        <f>SUMIFS(Table2[Vol_L],Table2[Code],'MPG Payment'!$B59,Table2[Account Details],"Available")</f>
        <v>0</v>
      </c>
      <c r="I59" s="98">
        <f>SUMIFS(Table2[Amount],Table2[Code],'MPG Payment'!$B59,Table2[Account Details],"Available")</f>
        <v>0</v>
      </c>
      <c r="J59" s="98">
        <f>IF(E59="direct",SUMIFS(Table2[Vol_L],Table2[Code],'MPG Payment'!$B59,Table2[Account Details],"Not Available"),0)</f>
        <v>0</v>
      </c>
      <c r="K59" s="98">
        <f>IF(E59="direct",SUMIFS(Table2[Amount],Table2[Code],'MPG Payment'!$B59,Table2[Account Details],"Not Available"),0)</f>
        <v>0</v>
      </c>
      <c r="L59" s="98">
        <f t="shared" si="4"/>
        <v>0</v>
      </c>
      <c r="M59" s="98">
        <f t="shared" si="5"/>
        <v>0</v>
      </c>
      <c r="N59" s="99">
        <f t="shared" si="6"/>
        <v>16508.77</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0</v>
      </c>
      <c r="W59" s="98">
        <f>IF(E59="direct",SUMIFS(Table2[Net Amount],Table2[Code],'MPG Payment'!$B59,Table2[Account Details],"Not Available"),0)</f>
        <v>0</v>
      </c>
      <c r="X59" s="98">
        <f t="shared" si="8"/>
        <v>16508.77</v>
      </c>
      <c r="Y59" s="28">
        <f t="shared" si="9"/>
        <v>0</v>
      </c>
      <c r="Z59" s="100">
        <v>0</v>
      </c>
      <c r="AA59" s="101">
        <f t="shared" si="10"/>
        <v>0</v>
      </c>
      <c r="AB59" s="102">
        <f t="shared" si="11"/>
        <v>-1</v>
      </c>
      <c r="AC59" s="29">
        <f>COUNTIF(Table2[Code],'MPG Payment'!B59)</f>
        <v>0</v>
      </c>
      <c r="AD59" s="127" t="str" cm="1">
        <f t="array" aca="1" ref="AD59" ca="1">SUBSTITUTE(SUBSTITUTE(MID(CELL("filename"),FIND("[",CELL("filename"))+1,FIND("]",CELL("filename"))-FIND("[",CELL("filename"))-1),"JH Farmer Payment-",""),".xlsx","")</f>
        <v>22. 21-27 Aug</v>
      </c>
      <c r="AE59" s="29"/>
      <c r="AF59" s="168">
        <v>0</v>
      </c>
      <c r="AG59" s="168">
        <v>0</v>
      </c>
      <c r="AH59" s="168">
        <f t="shared" si="12"/>
        <v>0</v>
      </c>
      <c r="AI59" s="169">
        <v>0</v>
      </c>
    </row>
    <row r="60" spans="1:37" x14ac:dyDescent="0.25">
      <c r="A60" s="42" t="s">
        <v>14030</v>
      </c>
      <c r="B60" s="50">
        <v>20040001</v>
      </c>
      <c r="C60" s="262" t="s">
        <v>16369</v>
      </c>
      <c r="D60" s="29" t="s">
        <v>990</v>
      </c>
      <c r="E60" s="30" t="str">
        <f>IFERROR(VLOOKUP(B60,Table2[[Code]:[Category]],13,0),"Indirect")</f>
        <v>Direct</v>
      </c>
      <c r="F60" s="24">
        <v>2146.65</v>
      </c>
      <c r="G60" s="24">
        <v>80880.420000000013</v>
      </c>
      <c r="H60" s="98">
        <f>SUMIFS(Table2[Vol_L],Table2[Code],'MPG Payment'!$B60,Table2[Account Details],"Available")</f>
        <v>2125.7800000000002</v>
      </c>
      <c r="I60" s="98">
        <f>SUMIFS(Table2[Amount],Table2[Code],'MPG Payment'!$B60,Table2[Account Details],"Available")</f>
        <v>80067.267199999987</v>
      </c>
      <c r="J60" s="98">
        <f>IF(E60="direct",SUMIFS(Table2[Vol_L],Table2[Code],'MPG Payment'!$B60,Table2[Account Details],"Not Available"),0)</f>
        <v>20.869999999999997</v>
      </c>
      <c r="K60" s="98">
        <f>IF(E60="direct",SUMIFS(Table2[Amount],Table2[Code],'MPG Payment'!$B60,Table2[Account Details],"Not Available"),0)</f>
        <v>867.68380000000002</v>
      </c>
      <c r="L60" s="98">
        <f t="shared" si="4"/>
        <v>2146.65</v>
      </c>
      <c r="M60" s="98">
        <f t="shared" si="5"/>
        <v>80934.950999999986</v>
      </c>
      <c r="N60" s="99">
        <f t="shared" si="6"/>
        <v>80880.420000000013</v>
      </c>
      <c r="O60" s="98">
        <f>SUMIFS(Table2[TS Loss],Table2[Code],'MPG Payment'!$B60)</f>
        <v>17647</v>
      </c>
      <c r="P60" s="98">
        <f>SUMIFS(Table2[Deduction for excess payment],Table2[Code],'MPG Payment'!$B60)</f>
        <v>0</v>
      </c>
      <c r="Q60" s="98">
        <f t="shared" si="7"/>
        <v>54.530999999973574</v>
      </c>
      <c r="R60" s="98">
        <f>SUMIF(Table2[Code],'MPG Payment'!$B60,Table2[CF Deduction])</f>
        <v>3091</v>
      </c>
      <c r="S60" s="98">
        <f>SUMIF('Farmer Payment Calc'!D:D,'MPG Payment'!B60,'Farmer Payment Calc'!M:M)</f>
        <v>0</v>
      </c>
      <c r="T60" s="98">
        <v>0</v>
      </c>
      <c r="U60" s="98">
        <v>0</v>
      </c>
      <c r="V60" s="98">
        <f>IF(E60="direct",SUMIFS(Table2[Net Amount],Table2[Code],'MPG Payment'!$B60,Table2[Account Details],"Available"),0)</f>
        <v>59274</v>
      </c>
      <c r="W60" s="98">
        <f>IF(E60="direct",SUMIFS(Table2[Net Amount],Table2[Code],'MPG Payment'!$B60,Table2[Account Details],"Not Available"),0)</f>
        <v>868</v>
      </c>
      <c r="X60" s="98">
        <f t="shared" si="8"/>
        <v>0</v>
      </c>
      <c r="Y60" s="28">
        <f t="shared" si="9"/>
        <v>0.42000000001280569</v>
      </c>
      <c r="Z60" s="100" t="s">
        <v>16527</v>
      </c>
      <c r="AA60" s="101">
        <f t="shared" si="10"/>
        <v>0</v>
      </c>
      <c r="AB60" s="102">
        <f t="shared" si="11"/>
        <v>6.7421756711913178E-4</v>
      </c>
      <c r="AC60" s="29">
        <f>COUNTIF(Table2[Code],'MPG Payment'!B60)</f>
        <v>25</v>
      </c>
      <c r="AD60" s="127" t="str" cm="1">
        <f t="array" aca="1" ref="AD60" ca="1">SUBSTITUTE(SUBSTITUTE(MID(CELL("filename"),FIND("[",CELL("filename"))+1,FIND("]",CELL("filename"))-FIND("[",CELL("filename"))-1),"JH Farmer Payment-",""),".xlsx","")</f>
        <v>22. 21-27 Aug</v>
      </c>
      <c r="AE60" s="29" t="s">
        <v>16526</v>
      </c>
      <c r="AF60" s="168">
        <v>0</v>
      </c>
      <c r="AG60" s="168">
        <v>0</v>
      </c>
      <c r="AH60" s="168">
        <f t="shared" si="12"/>
        <v>0</v>
      </c>
      <c r="AI60" s="169">
        <v>0</v>
      </c>
    </row>
    <row r="61" spans="1:37" x14ac:dyDescent="0.25">
      <c r="A61" s="42" t="s">
        <v>14030</v>
      </c>
      <c r="B61" s="50">
        <v>20040006</v>
      </c>
      <c r="C61" s="262" t="s">
        <v>16370</v>
      </c>
      <c r="D61" s="29" t="s">
        <v>991</v>
      </c>
      <c r="E61" s="30" t="str">
        <f>IFERROR(VLOOKUP(B61,Table2[[Code]:[Category]],13,0),"Indirect")</f>
        <v>Direct</v>
      </c>
      <c r="F61" s="24">
        <v>590.73</v>
      </c>
      <c r="G61" s="24">
        <v>23502.630000000005</v>
      </c>
      <c r="H61" s="98">
        <f>SUMIFS(Table2[Vol_L],Table2[Code],'MPG Payment'!$B61,Table2[Account Details],"Available")</f>
        <v>559.9</v>
      </c>
      <c r="I61" s="98">
        <f>SUMIFS(Table2[Amount],Table2[Code],'MPG Payment'!$B61,Table2[Account Details],"Available")</f>
        <v>23635.269700000001</v>
      </c>
      <c r="J61" s="98">
        <f>IF(E61="direct",SUMIFS(Table2[Vol_L],Table2[Code],'MPG Payment'!$B61,Table2[Account Details],"Not Available"),0)</f>
        <v>0</v>
      </c>
      <c r="K61" s="98">
        <f>IF(E61="direct",SUMIFS(Table2[Amount],Table2[Code],'MPG Payment'!$B61,Table2[Account Details],"Not Available"),0)</f>
        <v>0</v>
      </c>
      <c r="L61" s="98">
        <f t="shared" si="4"/>
        <v>559.9</v>
      </c>
      <c r="M61" s="98">
        <f t="shared" si="5"/>
        <v>23635.269700000001</v>
      </c>
      <c r="N61" s="99">
        <f t="shared" si="6"/>
        <v>23502.630000000005</v>
      </c>
      <c r="O61" s="98">
        <f>SUMIFS(Table2[TS Loss],Table2[Code],'MPG Payment'!$B61)</f>
        <v>0</v>
      </c>
      <c r="P61" s="98">
        <f>SUMIFS(Table2[Deduction for excess payment],Table2[Code],'MPG Payment'!$B61)</f>
        <v>0</v>
      </c>
      <c r="Q61" s="98">
        <f t="shared" si="7"/>
        <v>132.63969999999608</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23503</v>
      </c>
      <c r="W61" s="98">
        <f>IF(E61="direct",SUMIFS(Table2[Net Amount],Table2[Code],'MPG Payment'!$B61,Table2[Account Details],"Not Available"),0)</f>
        <v>0</v>
      </c>
      <c r="X61" s="98">
        <f t="shared" si="8"/>
        <v>0</v>
      </c>
      <c r="Y61" s="28">
        <f t="shared" si="9"/>
        <v>-0.36999999999534339</v>
      </c>
      <c r="Z61" s="100">
        <v>0</v>
      </c>
      <c r="AA61" s="101">
        <f t="shared" si="10"/>
        <v>0</v>
      </c>
      <c r="AB61" s="102">
        <f t="shared" si="11"/>
        <v>5.6436109490723401E-3</v>
      </c>
      <c r="AC61" s="29">
        <f>COUNTIF(Table2[Code],'MPG Payment'!B61)</f>
        <v>14</v>
      </c>
      <c r="AD61" s="127" t="str" cm="1">
        <f t="array" aca="1" ref="AD61" ca="1">SUBSTITUTE(SUBSTITUTE(MID(CELL("filename"),FIND("[",CELL("filename"))+1,FIND("]",CELL("filename"))-FIND("[",CELL("filename"))-1),"JH Farmer Payment-",""),".xlsx","")</f>
        <v>22. 21-27 Aug</v>
      </c>
      <c r="AE61" s="29"/>
      <c r="AF61" s="168">
        <v>0</v>
      </c>
      <c r="AG61" s="168">
        <v>0</v>
      </c>
      <c r="AH61" s="168">
        <f t="shared" si="12"/>
        <v>0</v>
      </c>
      <c r="AI61" s="169">
        <v>0</v>
      </c>
    </row>
    <row r="62" spans="1:37" x14ac:dyDescent="0.25">
      <c r="A62" s="42" t="s">
        <v>14030</v>
      </c>
      <c r="B62" s="50">
        <v>20040007</v>
      </c>
      <c r="C62" s="262" t="s">
        <v>16371</v>
      </c>
      <c r="D62" s="29" t="s">
        <v>991</v>
      </c>
      <c r="E62" s="30" t="str">
        <f>IFERROR(VLOOKUP(B62,Table2[[Code]:[Category]],13,0),"Indirect")</f>
        <v>Direct</v>
      </c>
      <c r="F62" s="24">
        <v>878.21</v>
      </c>
      <c r="G62" s="24">
        <v>36293.699999999997</v>
      </c>
      <c r="H62" s="98">
        <f>SUMIFS(Table2[Vol_L],Table2[Code],'MPG Payment'!$B62,Table2[Account Details],"Available")</f>
        <v>817.90000000000009</v>
      </c>
      <c r="I62" s="98">
        <f>SUMIFS(Table2[Amount],Table2[Code],'MPG Payment'!$B62,Table2[Account Details],"Available")</f>
        <v>36398.945499999987</v>
      </c>
      <c r="J62" s="98">
        <f>IF(E62="direct",SUMIFS(Table2[Vol_L],Table2[Code],'MPG Payment'!$B62,Table2[Account Details],"Not Available"),0)</f>
        <v>0</v>
      </c>
      <c r="K62" s="98">
        <f>IF(E62="direct",SUMIFS(Table2[Amount],Table2[Code],'MPG Payment'!$B62,Table2[Account Details],"Not Available"),0)</f>
        <v>0</v>
      </c>
      <c r="L62" s="98">
        <f t="shared" si="4"/>
        <v>817.90000000000009</v>
      </c>
      <c r="M62" s="98">
        <f t="shared" si="5"/>
        <v>36398.945499999987</v>
      </c>
      <c r="N62" s="99">
        <f t="shared" si="6"/>
        <v>36293.699999999997</v>
      </c>
      <c r="O62" s="98">
        <f>SUMIFS(Table2[TS Loss],Table2[Code],'MPG Payment'!$B62)</f>
        <v>0</v>
      </c>
      <c r="P62" s="98">
        <f>SUMIFS(Table2[Deduction for excess payment],Table2[Code],'MPG Payment'!$B62)</f>
        <v>0</v>
      </c>
      <c r="Q62" s="98">
        <f t="shared" si="7"/>
        <v>105.24549999998999</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36294</v>
      </c>
      <c r="W62" s="98">
        <f>IF(E62="direct",SUMIFS(Table2[Net Amount],Table2[Code],'MPG Payment'!$B62,Table2[Account Details],"Not Available"),0)</f>
        <v>0</v>
      </c>
      <c r="X62" s="98">
        <f t="shared" si="8"/>
        <v>0</v>
      </c>
      <c r="Y62" s="28">
        <f t="shared" si="9"/>
        <v>-0.30000000000291038</v>
      </c>
      <c r="Z62" s="100" t="s">
        <v>16527</v>
      </c>
      <c r="AA62" s="101">
        <f t="shared" si="10"/>
        <v>0</v>
      </c>
      <c r="AB62" s="102">
        <f t="shared" si="11"/>
        <v>2.8998283448639847E-3</v>
      </c>
      <c r="AC62" s="29">
        <f>COUNTIF(Table2[Code],'MPG Payment'!B62)</f>
        <v>19</v>
      </c>
      <c r="AD62" s="127" t="str" cm="1">
        <f t="array" aca="1" ref="AD62" ca="1">SUBSTITUTE(SUBSTITUTE(MID(CELL("filename"),FIND("[",CELL("filename"))+1,FIND("]",CELL("filename"))-FIND("[",CELL("filename"))-1),"JH Farmer Payment-",""),".xlsx","")</f>
        <v>22. 21-27 Aug</v>
      </c>
      <c r="AE62" s="29" t="s">
        <v>16418</v>
      </c>
      <c r="AF62" s="168">
        <v>0</v>
      </c>
      <c r="AG62" s="168">
        <v>0</v>
      </c>
      <c r="AH62" s="168">
        <f t="shared" si="12"/>
        <v>0</v>
      </c>
      <c r="AI62" s="169">
        <v>0</v>
      </c>
    </row>
    <row r="63" spans="1:37" x14ac:dyDescent="0.25">
      <c r="A63" s="42" t="s">
        <v>14028</v>
      </c>
      <c r="B63" s="50">
        <v>20050001</v>
      </c>
      <c r="C63" s="262" t="s">
        <v>16372</v>
      </c>
      <c r="D63" s="29" t="s">
        <v>990</v>
      </c>
      <c r="E63" s="30" t="str">
        <f>IFERROR(VLOOKUP(B63,Table2[[Code]:[Category]],13,0),"Indirect")</f>
        <v>Direct</v>
      </c>
      <c r="F63" s="24">
        <v>1012.7500000000001</v>
      </c>
      <c r="G63" s="24">
        <v>40411.630000000005</v>
      </c>
      <c r="H63" s="98">
        <f>SUMIFS(Table2[Vol_L],Table2[Code],'MPG Payment'!$B63,Table2[Account Details],"Available")</f>
        <v>999.7700000000001</v>
      </c>
      <c r="I63" s="98">
        <f>SUMIFS(Table2[Amount],Table2[Code],'MPG Payment'!$B63,Table2[Account Details],"Available")</f>
        <v>40479.564199999993</v>
      </c>
      <c r="J63" s="98">
        <f>IF(E63="direct",SUMIFS(Table2[Vol_L],Table2[Code],'MPG Payment'!$B63,Table2[Account Details],"Not Available"),0)</f>
        <v>0</v>
      </c>
      <c r="K63" s="98">
        <f>IF(E63="direct",SUMIFS(Table2[Amount],Table2[Code],'MPG Payment'!$B63,Table2[Account Details],"Not Available"),0)</f>
        <v>0</v>
      </c>
      <c r="L63" s="98">
        <f t="shared" si="4"/>
        <v>999.7700000000001</v>
      </c>
      <c r="M63" s="98">
        <f t="shared" si="5"/>
        <v>40479.564199999993</v>
      </c>
      <c r="N63" s="99">
        <f t="shared" si="6"/>
        <v>40411.630000000005</v>
      </c>
      <c r="O63" s="98">
        <f>SUMIFS(Table2[TS Loss],Table2[Code],'MPG Payment'!$B63)</f>
        <v>0</v>
      </c>
      <c r="P63" s="98">
        <f>SUMIFS(Table2[Deduction for excess payment],Table2[Code],'MPG Payment'!$B63)</f>
        <v>0</v>
      </c>
      <c r="Q63" s="98">
        <f t="shared" si="7"/>
        <v>67.934199999988778</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40412</v>
      </c>
      <c r="W63" s="98">
        <f>IF(E63="direct",SUMIFS(Table2[Net Amount],Table2[Code],'MPG Payment'!$B63,Table2[Account Details],"Not Available"),0)</f>
        <v>0</v>
      </c>
      <c r="X63" s="98">
        <f t="shared" si="8"/>
        <v>0</v>
      </c>
      <c r="Y63" s="28">
        <f t="shared" si="9"/>
        <v>-0.36999999999534339</v>
      </c>
      <c r="Z63" s="100" t="s">
        <v>16527</v>
      </c>
      <c r="AA63" s="101">
        <f t="shared" si="10"/>
        <v>0</v>
      </c>
      <c r="AB63" s="102">
        <f t="shared" si="11"/>
        <v>1.6810556762988469E-3</v>
      </c>
      <c r="AC63" s="29">
        <f>COUNTIF(Table2[Code],'MPG Payment'!B63)</f>
        <v>29</v>
      </c>
      <c r="AD63" s="127" t="str" cm="1">
        <f t="array" aca="1" ref="AD63" ca="1">SUBSTITUTE(SUBSTITUTE(MID(CELL("filename"),FIND("[",CELL("filename"))+1,FIND("]",CELL("filename"))-FIND("[",CELL("filename"))-1),"JH Farmer Payment-",""),".xlsx","")</f>
        <v>22. 21-27 Aug</v>
      </c>
      <c r="AE63" s="29" t="s">
        <v>16418</v>
      </c>
      <c r="AF63" s="168">
        <v>0</v>
      </c>
      <c r="AG63" s="168">
        <v>0</v>
      </c>
      <c r="AH63" s="168">
        <f t="shared" si="12"/>
        <v>0</v>
      </c>
      <c r="AI63" s="169">
        <v>0</v>
      </c>
    </row>
    <row r="64" spans="1:37" x14ac:dyDescent="0.25">
      <c r="A64" s="42" t="s">
        <v>14028</v>
      </c>
      <c r="B64" s="50">
        <v>20050003</v>
      </c>
      <c r="C64" s="262" t="s">
        <v>16373</v>
      </c>
      <c r="D64" s="29" t="s">
        <v>991</v>
      </c>
      <c r="E64" s="30" t="str">
        <f>IFERROR(VLOOKUP(B64,Table2[[Code]:[Category]],13,0),"Indirect")</f>
        <v>Direct</v>
      </c>
      <c r="F64" s="24">
        <v>1818.8799999999999</v>
      </c>
      <c r="G64" s="24">
        <v>72771.929999999978</v>
      </c>
      <c r="H64" s="98">
        <f>SUMIFS(Table2[Vol_L],Table2[Code],'MPG Payment'!$B64,Table2[Account Details],"Available")</f>
        <v>1842.33</v>
      </c>
      <c r="I64" s="98">
        <f>SUMIFS(Table2[Amount],Table2[Code],'MPG Payment'!$B64,Table2[Account Details],"Available")</f>
        <v>73895.821000000011</v>
      </c>
      <c r="J64" s="98">
        <f>IF(E64="direct",SUMIFS(Table2[Vol_L],Table2[Code],'MPG Payment'!$B64,Table2[Account Details],"Not Available"),0)</f>
        <v>0</v>
      </c>
      <c r="K64" s="98">
        <f>IF(E64="direct",SUMIFS(Table2[Amount],Table2[Code],'MPG Payment'!$B64,Table2[Account Details],"Not Available"),0)</f>
        <v>0</v>
      </c>
      <c r="L64" s="98">
        <f t="shared" si="4"/>
        <v>1842.33</v>
      </c>
      <c r="M64" s="98">
        <f t="shared" si="5"/>
        <v>73895.821000000011</v>
      </c>
      <c r="N64" s="99">
        <f t="shared" si="6"/>
        <v>72771.929999999978</v>
      </c>
      <c r="O64" s="98">
        <f>SUMIFS(Table2[TS Loss],Table2[Code],'MPG Payment'!$B64)</f>
        <v>0</v>
      </c>
      <c r="P64" s="98">
        <f>SUMIFS(Table2[Deduction for excess payment],Table2[Code],'MPG Payment'!$B64)</f>
        <v>0</v>
      </c>
      <c r="Q64" s="98">
        <f t="shared" si="7"/>
        <v>1123.8910000000324</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72772</v>
      </c>
      <c r="W64" s="98">
        <f>IF(E64="direct",SUMIFS(Table2[Net Amount],Table2[Code],'MPG Payment'!$B64,Table2[Account Details],"Not Available"),0)</f>
        <v>0</v>
      </c>
      <c r="X64" s="98">
        <f t="shared" si="8"/>
        <v>0</v>
      </c>
      <c r="Y64" s="28">
        <f t="shared" si="9"/>
        <v>-7.0000000021536835E-2</v>
      </c>
      <c r="Z64" s="100">
        <v>0</v>
      </c>
      <c r="AA64" s="101">
        <f t="shared" si="10"/>
        <v>0</v>
      </c>
      <c r="AB64" s="102">
        <f t="shared" si="11"/>
        <v>1.5444018043770897E-2</v>
      </c>
      <c r="AC64" s="29">
        <f>COUNTIF(Table2[Code],'MPG Payment'!B64)</f>
        <v>38</v>
      </c>
      <c r="AD64" s="127" t="str" cm="1">
        <f t="array" aca="1" ref="AD64" ca="1">SUBSTITUTE(SUBSTITUTE(MID(CELL("filename"),FIND("[",CELL("filename"))+1,FIND("]",CELL("filename"))-FIND("[",CELL("filename"))-1),"JH Farmer Payment-",""),".xlsx","")</f>
        <v>22. 21-27 Aug</v>
      </c>
      <c r="AE64" s="29"/>
      <c r="AF64" s="168">
        <v>0</v>
      </c>
      <c r="AG64" s="168">
        <v>0</v>
      </c>
      <c r="AH64" s="168">
        <f t="shared" si="12"/>
        <v>0</v>
      </c>
      <c r="AI64" s="169">
        <v>0</v>
      </c>
      <c r="AJ64" s="311"/>
      <c r="AK64" s="31"/>
    </row>
    <row r="65" spans="1:35" x14ac:dyDescent="0.25">
      <c r="A65" s="42" t="s">
        <v>14031</v>
      </c>
      <c r="B65" s="50">
        <v>20060001</v>
      </c>
      <c r="C65" s="262" t="s">
        <v>16374</v>
      </c>
      <c r="D65" s="29" t="s">
        <v>990</v>
      </c>
      <c r="E65" s="30" t="str">
        <f>IFERROR(VLOOKUP(B65,Table2[[Code]:[Category]],13,0),"Indirect")</f>
        <v>Direct</v>
      </c>
      <c r="F65" s="24">
        <v>246.99999999999997</v>
      </c>
      <c r="G65" s="24">
        <v>10887.3</v>
      </c>
      <c r="H65" s="98">
        <f>SUMIFS(Table2[Vol_L],Table2[Code],'MPG Payment'!$B65,Table2[Account Details],"Available")</f>
        <v>247.00000000000003</v>
      </c>
      <c r="I65" s="98">
        <f>SUMIFS(Table2[Amount],Table2[Code],'MPG Payment'!$B65,Table2[Account Details],"Available")</f>
        <v>10887.315999999999</v>
      </c>
      <c r="J65" s="98">
        <f>IF(E65="direct",SUMIFS(Table2[Vol_L],Table2[Code],'MPG Payment'!$B65,Table2[Account Details],"Not Available"),0)</f>
        <v>0</v>
      </c>
      <c r="K65" s="98">
        <f>IF(E65="direct",SUMIFS(Table2[Amount],Table2[Code],'MPG Payment'!$B65,Table2[Account Details],"Not Available"),0)</f>
        <v>0</v>
      </c>
      <c r="L65" s="98">
        <f t="shared" si="4"/>
        <v>247.00000000000003</v>
      </c>
      <c r="M65" s="98">
        <f t="shared" si="5"/>
        <v>10887.315999999999</v>
      </c>
      <c r="N65" s="99">
        <f t="shared" si="6"/>
        <v>10887.3</v>
      </c>
      <c r="O65" s="98">
        <f>SUMIFS(Table2[TS Loss],Table2[Code],'MPG Payment'!$B65)</f>
        <v>0</v>
      </c>
      <c r="P65" s="98">
        <f>SUMIFS(Table2[Deduction for excess payment],Table2[Code],'MPG Payment'!$B65)</f>
        <v>0</v>
      </c>
      <c r="Q65" s="98">
        <f t="shared" si="7"/>
        <v>1.599999999962165E-2</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10886</v>
      </c>
      <c r="W65" s="98">
        <f>IF(E65="direct",SUMIFS(Table2[Net Amount],Table2[Code],'MPG Payment'!$B65,Table2[Account Details],"Not Available"),0)</f>
        <v>0</v>
      </c>
      <c r="X65" s="98">
        <f t="shared" si="8"/>
        <v>0</v>
      </c>
      <c r="Y65" s="28">
        <f t="shared" si="9"/>
        <v>1.2999999999992724</v>
      </c>
      <c r="Z65" s="100">
        <v>0</v>
      </c>
      <c r="AA65" s="101">
        <f t="shared" si="10"/>
        <v>1</v>
      </c>
      <c r="AB65" s="102">
        <f t="shared" si="11"/>
        <v>1.4696021970205332E-6</v>
      </c>
      <c r="AC65" s="29">
        <f>COUNTIF(Table2[Code],'MPG Payment'!B65)</f>
        <v>9</v>
      </c>
      <c r="AD65" s="127" t="str" cm="1">
        <f t="array" aca="1" ref="AD65" ca="1">SUBSTITUTE(SUBSTITUTE(MID(CELL("filename"),FIND("[",CELL("filename"))+1,FIND("]",CELL("filename"))-FIND("[",CELL("filename"))-1),"JH Farmer Payment-",""),".xlsx","")</f>
        <v>22. 21-27 Aug</v>
      </c>
      <c r="AE65" s="29"/>
      <c r="AF65" s="168">
        <v>0</v>
      </c>
      <c r="AG65" s="168">
        <v>0</v>
      </c>
      <c r="AH65" s="168">
        <f t="shared" si="12"/>
        <v>0</v>
      </c>
      <c r="AI65" s="169">
        <v>0</v>
      </c>
    </row>
    <row r="66" spans="1:35" x14ac:dyDescent="0.25">
      <c r="A66" s="42" t="s">
        <v>14031</v>
      </c>
      <c r="B66" s="50">
        <v>20060002</v>
      </c>
      <c r="C66" s="262" t="s">
        <v>16375</v>
      </c>
      <c r="D66" s="29" t="s">
        <v>991</v>
      </c>
      <c r="E66" s="30" t="str">
        <f>IFERROR(VLOOKUP(B66,Table2[[Code]:[Category]],13,0),"Indirect")</f>
        <v>Direct</v>
      </c>
      <c r="F66" s="24">
        <v>262.3</v>
      </c>
      <c r="G66" s="24">
        <v>11756.789999999999</v>
      </c>
      <c r="H66" s="98">
        <f>SUMIFS(Table2[Vol_L],Table2[Code],'MPG Payment'!$B66,Table2[Account Details],"Available")</f>
        <v>264.51</v>
      </c>
      <c r="I66" s="98">
        <f>SUMIFS(Table2[Amount],Table2[Code],'MPG Payment'!$B66,Table2[Account Details],"Available")</f>
        <v>11660.8652</v>
      </c>
      <c r="J66" s="98">
        <f>IF(E66="direct",SUMIFS(Table2[Vol_L],Table2[Code],'MPG Payment'!$B66,Table2[Account Details],"Not Available"),0)</f>
        <v>0</v>
      </c>
      <c r="K66" s="98">
        <f>IF(E66="direct",SUMIFS(Table2[Amount],Table2[Code],'MPG Payment'!$B66,Table2[Account Details],"Not Available"),0)</f>
        <v>0</v>
      </c>
      <c r="L66" s="98">
        <f t="shared" si="4"/>
        <v>264.51</v>
      </c>
      <c r="M66" s="98">
        <f t="shared" si="5"/>
        <v>11660.8652</v>
      </c>
      <c r="N66" s="99">
        <f t="shared" si="6"/>
        <v>11660.8652</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11661</v>
      </c>
      <c r="W66" s="98">
        <f>IF(E66="direct",SUMIFS(Table2[Net Amount],Table2[Code],'MPG Payment'!$B66,Table2[Account Details],"Not Available"),0)</f>
        <v>0</v>
      </c>
      <c r="X66" s="98">
        <f t="shared" si="8"/>
        <v>0</v>
      </c>
      <c r="Y66" s="28">
        <f t="shared" si="9"/>
        <v>95.789999999999054</v>
      </c>
      <c r="Z66" s="100">
        <v>0</v>
      </c>
      <c r="AA66" s="101">
        <f t="shared" si="10"/>
        <v>0</v>
      </c>
      <c r="AB66" s="102">
        <f t="shared" si="11"/>
        <v>-8.1590978489875961E-3</v>
      </c>
      <c r="AC66" s="29">
        <f>COUNTIF(Table2[Code],'MPG Payment'!B66)</f>
        <v>10</v>
      </c>
      <c r="AD66" s="127" t="str" cm="1">
        <f t="array" aca="1" ref="AD66" ca="1">SUBSTITUTE(SUBSTITUTE(MID(CELL("filename"),FIND("[",CELL("filename"))+1,FIND("]",CELL("filename"))-FIND("[",CELL("filename"))-1),"JH Farmer Payment-",""),".xlsx","")</f>
        <v>22. 21-27 Aug</v>
      </c>
      <c r="AE66" s="287"/>
      <c r="AF66" s="168">
        <v>0</v>
      </c>
      <c r="AG66" s="168">
        <v>0</v>
      </c>
      <c r="AH66" s="168">
        <f t="shared" si="12"/>
        <v>0</v>
      </c>
      <c r="AI66" s="169">
        <v>0</v>
      </c>
    </row>
    <row r="67" spans="1:35" x14ac:dyDescent="0.25">
      <c r="A67" s="42" t="s">
        <v>14031</v>
      </c>
      <c r="B67" s="50">
        <v>20060003</v>
      </c>
      <c r="C67" s="262" t="s">
        <v>16376</v>
      </c>
      <c r="D67" s="29" t="s">
        <v>991</v>
      </c>
      <c r="E67" s="30" t="str">
        <f>IFERROR(VLOOKUP(B67,Table2[[Code]:[Category]],13,0),"Indirect")</f>
        <v>Direct</v>
      </c>
      <c r="F67" s="24">
        <v>1347.8999999999999</v>
      </c>
      <c r="G67" s="24">
        <v>46637</v>
      </c>
      <c r="H67" s="98">
        <f>SUMIFS(Table2[Vol_L],Table2[Code],'MPG Payment'!$B67,Table2[Account Details],"Available")</f>
        <v>1301.7800000000002</v>
      </c>
      <c r="I67" s="98">
        <f>SUMIFS(Table2[Amount],Table2[Code],'MPG Payment'!$B67,Table2[Account Details],"Available")</f>
        <v>46625.145799999998</v>
      </c>
      <c r="J67" s="98">
        <f>IF(E67="direct",SUMIFS(Table2[Vol_L],Table2[Code],'MPG Payment'!$B67,Table2[Account Details],"Not Available"),0)</f>
        <v>0</v>
      </c>
      <c r="K67" s="98">
        <f>IF(E67="direct",SUMIFS(Table2[Amount],Table2[Code],'MPG Payment'!$B67,Table2[Account Details],"Not Available"),0)</f>
        <v>0</v>
      </c>
      <c r="L67" s="98">
        <f t="shared" si="4"/>
        <v>1301.7800000000002</v>
      </c>
      <c r="M67" s="98">
        <f t="shared" si="5"/>
        <v>46625.145799999998</v>
      </c>
      <c r="N67" s="99">
        <f t="shared" si="6"/>
        <v>46625.145799999998</v>
      </c>
      <c r="O67" s="98">
        <f>SUMIFS(Table2[TS Loss],Table2[Code],'MPG Payment'!$B67)</f>
        <v>0</v>
      </c>
      <c r="P67" s="98">
        <f>SUMIFS(Table2[Deduction for excess payment],Table2[Code],'MPG Payment'!$B67)</f>
        <v>0</v>
      </c>
      <c r="Q67" s="98">
        <f t="shared" si="7"/>
        <v>0</v>
      </c>
      <c r="R67" s="98">
        <f>SUMIF(Table2[Code],'MPG Payment'!$B67,Table2[CF Deduction])</f>
        <v>25400</v>
      </c>
      <c r="S67" s="98">
        <f>SUMIF('Farmer Payment Calc'!D:D,'MPG Payment'!B67,'Farmer Payment Calc'!M:M)</f>
        <v>0</v>
      </c>
      <c r="T67" s="98">
        <v>0</v>
      </c>
      <c r="U67" s="98">
        <v>0</v>
      </c>
      <c r="V67" s="98">
        <f>IF(E67="direct",SUMIFS(Table2[Net Amount],Table2[Code],'MPG Payment'!$B67,Table2[Account Details],"Available"),0)</f>
        <v>21225</v>
      </c>
      <c r="W67" s="98">
        <f>IF(E67="direct",SUMIFS(Table2[Net Amount],Table2[Code],'MPG Payment'!$B67,Table2[Account Details],"Not Available"),0)</f>
        <v>0</v>
      </c>
      <c r="X67" s="98">
        <f t="shared" si="8"/>
        <v>0</v>
      </c>
      <c r="Y67" s="28">
        <f t="shared" si="9"/>
        <v>12</v>
      </c>
      <c r="Z67" s="100">
        <v>0</v>
      </c>
      <c r="AA67" s="101">
        <f t="shared" si="10"/>
        <v>0</v>
      </c>
      <c r="AB67" s="102">
        <f t="shared" si="11"/>
        <v>-2.5418015738580064E-4</v>
      </c>
      <c r="AC67" s="29">
        <f>COUNTIF(Table2[Code],'MPG Payment'!B67)</f>
        <v>1</v>
      </c>
      <c r="AD67" s="127" t="str" cm="1">
        <f t="array" aca="1" ref="AD67" ca="1">SUBSTITUTE(SUBSTITUTE(MID(CELL("filename"),FIND("[",CELL("filename"))+1,FIND("]",CELL("filename"))-FIND("[",CELL("filename"))-1),"JH Farmer Payment-",""),".xlsx","")</f>
        <v>22. 21-27 Aug</v>
      </c>
      <c r="AE67" s="29"/>
      <c r="AF67" s="168">
        <v>0</v>
      </c>
      <c r="AG67" s="168">
        <v>0</v>
      </c>
      <c r="AH67" s="168">
        <f t="shared" si="12"/>
        <v>0</v>
      </c>
      <c r="AI67" s="169">
        <v>0</v>
      </c>
    </row>
    <row r="68" spans="1:35" x14ac:dyDescent="0.25">
      <c r="A68" s="42" t="s">
        <v>14031</v>
      </c>
      <c r="B68" s="50">
        <v>20060004</v>
      </c>
      <c r="C68" s="262" t="s">
        <v>16377</v>
      </c>
      <c r="D68" s="29" t="s">
        <v>991</v>
      </c>
      <c r="E68" s="30" t="str">
        <f>IFERROR(VLOOKUP(B68,Table2[[Code]:[Category]],13,0),"Indirect")</f>
        <v>Direct</v>
      </c>
      <c r="F68" s="24">
        <v>1178.0899999999999</v>
      </c>
      <c r="G68" s="24">
        <v>49641.430000000008</v>
      </c>
      <c r="H68" s="98">
        <f>SUMIFS(Table2[Vol_L],Table2[Code],'MPG Payment'!$B68,Table2[Account Details],"Available")</f>
        <v>1228.5</v>
      </c>
      <c r="I68" s="98">
        <f>SUMIFS(Table2[Amount],Table2[Code],'MPG Payment'!$B68,Table2[Account Details],"Available")</f>
        <v>51443.828799999996</v>
      </c>
      <c r="J68" s="98">
        <f>IF(E68="direct",SUMIFS(Table2[Vol_L],Table2[Code],'MPG Payment'!$B68,Table2[Account Details],"Not Available"),0)</f>
        <v>0</v>
      </c>
      <c r="K68" s="98">
        <f>IF(E68="direct",SUMIFS(Table2[Amount],Table2[Code],'MPG Payment'!$B68,Table2[Account Details],"Not Available"),0)</f>
        <v>0</v>
      </c>
      <c r="L68" s="98">
        <f t="shared" si="4"/>
        <v>1228.5</v>
      </c>
      <c r="M68" s="98">
        <f t="shared" si="5"/>
        <v>51443.828799999996</v>
      </c>
      <c r="N68" s="99">
        <f t="shared" si="6"/>
        <v>49641.430000000008</v>
      </c>
      <c r="O68" s="98">
        <f>SUMIFS(Table2[TS Loss],Table2[Code],'MPG Payment'!$B68)</f>
        <v>0</v>
      </c>
      <c r="P68" s="98">
        <f>SUMIFS(Table2[Deduction for excess payment],Table2[Code],'MPG Payment'!$B68)</f>
        <v>0</v>
      </c>
      <c r="Q68" s="98">
        <f t="shared" si="7"/>
        <v>1802.3987999999881</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49641</v>
      </c>
      <c r="W68" s="98">
        <f>IF(E68="direct",SUMIFS(Table2[Net Amount],Table2[Code],'MPG Payment'!$B68,Table2[Account Details],"Not Available"),0)</f>
        <v>0</v>
      </c>
      <c r="X68" s="98">
        <f t="shared" si="8"/>
        <v>0</v>
      </c>
      <c r="Y68" s="28">
        <f t="shared" si="9"/>
        <v>0.430000000007567</v>
      </c>
      <c r="Z68" s="100">
        <v>0</v>
      </c>
      <c r="AA68" s="101">
        <f t="shared" si="10"/>
        <v>0</v>
      </c>
      <c r="AB68" s="102">
        <f t="shared" si="11"/>
        <v>3.6308357756816997E-2</v>
      </c>
      <c r="AC68" s="29">
        <f>COUNTIF(Table2[Code],'MPG Payment'!B68)</f>
        <v>30</v>
      </c>
      <c r="AD68" s="127" t="str" cm="1">
        <f t="array" aca="1" ref="AD68" ca="1">SUBSTITUTE(SUBSTITUTE(MID(CELL("filename"),FIND("[",CELL("filename"))+1,FIND("]",CELL("filename"))-FIND("[",CELL("filename"))-1),"JH Farmer Payment-",""),".xlsx","")</f>
        <v>22. 21-27 Aug</v>
      </c>
      <c r="AE68" s="29"/>
      <c r="AF68" s="168">
        <v>0</v>
      </c>
      <c r="AG68" s="168">
        <v>0</v>
      </c>
      <c r="AH68" s="168">
        <f t="shared" si="12"/>
        <v>0</v>
      </c>
      <c r="AI68" s="169">
        <v>0</v>
      </c>
    </row>
    <row r="69" spans="1:35" x14ac:dyDescent="0.25">
      <c r="A69" s="42" t="s">
        <v>14031</v>
      </c>
      <c r="B69" s="50">
        <v>20060005</v>
      </c>
      <c r="C69" s="262" t="s">
        <v>16378</v>
      </c>
      <c r="D69" s="29" t="s">
        <v>991</v>
      </c>
      <c r="E69" s="30" t="str">
        <f>IFERROR(VLOOKUP(B69,Table2[[Code]:[Category]],13,0),"Indirect")</f>
        <v>Direct</v>
      </c>
      <c r="F69" s="24">
        <v>896.40000000000009</v>
      </c>
      <c r="G69" s="24">
        <v>41194.969999999994</v>
      </c>
      <c r="H69" s="98">
        <f>SUMIFS(Table2[Vol_L],Table2[Code],'MPG Payment'!$B69,Table2[Account Details],"Available")</f>
        <v>883.05</v>
      </c>
      <c r="I69" s="98">
        <f>SUMIFS(Table2[Amount],Table2[Code],'MPG Payment'!$B69,Table2[Account Details],"Available")</f>
        <v>41190.794200000004</v>
      </c>
      <c r="J69" s="98">
        <f>IF(E69="direct",SUMIFS(Table2[Vol_L],Table2[Code],'MPG Payment'!$B69,Table2[Account Details],"Not Available"),0)</f>
        <v>0</v>
      </c>
      <c r="K69" s="98">
        <f>IF(E69="direct",SUMIFS(Table2[Amount],Table2[Code],'MPG Payment'!$B69,Table2[Account Details],"Not Available"),0)</f>
        <v>0</v>
      </c>
      <c r="L69" s="98">
        <f t="shared" ref="L69:L120" si="13">H69+J69</f>
        <v>883.05</v>
      </c>
      <c r="M69" s="98">
        <f t="shared" ref="M69:M120" si="14">I69+K69</f>
        <v>41190.794200000004</v>
      </c>
      <c r="N69" s="99">
        <f t="shared" ref="N69:N120" si="15">IF(E69="indirect",G69,MIN(G69,M69))</f>
        <v>41190.794200000004</v>
      </c>
      <c r="O69" s="98">
        <f>SUMIFS(Table2[TS Loss],Table2[Code],'MPG Payment'!$B69)</f>
        <v>0</v>
      </c>
      <c r="P69" s="98">
        <f>SUMIFS(Table2[Deduction for excess payment],Table2[Code],'MPG Payment'!$B69)</f>
        <v>0</v>
      </c>
      <c r="Q69" s="98">
        <f t="shared" ref="Q69:Q120"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41190</v>
      </c>
      <c r="W69" s="98">
        <f>IF(E69="direct",SUMIFS(Table2[Net Amount],Table2[Code],'MPG Payment'!$B69,Table2[Account Details],"Not Available"),0)</f>
        <v>0</v>
      </c>
      <c r="X69" s="98">
        <f t="shared" ref="X69:X128" si="17">IF(Z69="Yes",0,IF(E69="indirect",(G69-O69-P69-R69-T69-U69-S69),0))</f>
        <v>0</v>
      </c>
      <c r="Y69" s="28">
        <f t="shared" ref="Y69:Y120" si="18">IF(E69="direct",(G69-O69-P69-V69-X69-R69-S69-T69-U69),0)-W69</f>
        <v>4.9699999999938882</v>
      </c>
      <c r="Z69" s="100">
        <v>0</v>
      </c>
      <c r="AA69" s="101">
        <f t="shared" ref="AA69:AA120" si="19">ROUND(+N69-O69-P69-R69-T69-V69-W69-X69-S69,0)-U69</f>
        <v>1</v>
      </c>
      <c r="AB69" s="102">
        <f t="shared" ref="AB69:AB120" si="20">(M69-G69)/G69</f>
        <v>-1.0136674453191681E-4</v>
      </c>
      <c r="AC69" s="29">
        <f>COUNTIF(Table2[Code],'MPG Payment'!B69)</f>
        <v>15</v>
      </c>
      <c r="AD69" s="127" t="str" cm="1">
        <f t="array" aca="1" ref="AD69" ca="1">SUBSTITUTE(SUBSTITUTE(MID(CELL("filename"),FIND("[",CELL("filename"))+1,FIND("]",CELL("filename"))-FIND("[",CELL("filename"))-1),"JH Farmer Payment-",""),".xlsx","")</f>
        <v>22. 21-27 Aug</v>
      </c>
      <c r="AE69" s="29"/>
      <c r="AF69" s="168">
        <v>0</v>
      </c>
      <c r="AG69" s="168">
        <v>0</v>
      </c>
      <c r="AH69" s="168">
        <f t="shared" ref="AH69:AH120" si="21">AF69-AG69</f>
        <v>0</v>
      </c>
      <c r="AI69" s="169">
        <v>0</v>
      </c>
    </row>
    <row r="70" spans="1:35" x14ac:dyDescent="0.25">
      <c r="A70" s="42" t="s">
        <v>14031</v>
      </c>
      <c r="B70" s="50">
        <v>20060007</v>
      </c>
      <c r="C70" s="262" t="s">
        <v>16379</v>
      </c>
      <c r="D70" s="29" t="s">
        <v>991</v>
      </c>
      <c r="E70" s="30" t="str">
        <f>IFERROR(VLOOKUP(B70,Table2[[Code]:[Category]],13,0),"Indirect")</f>
        <v>Direct</v>
      </c>
      <c r="F70" s="24">
        <v>75.2</v>
      </c>
      <c r="G70" s="24">
        <v>3307.0299999999997</v>
      </c>
      <c r="H70" s="98">
        <f>SUMIFS(Table2[Vol_L],Table2[Code],'MPG Payment'!$B70,Table2[Account Details],"Available")</f>
        <v>83.27000000000001</v>
      </c>
      <c r="I70" s="98">
        <f>SUMIFS(Table2[Amount],Table2[Code],'MPG Payment'!$B70,Table2[Account Details],"Available")</f>
        <v>3787.9398000000001</v>
      </c>
      <c r="J70" s="98">
        <f>IF(E70="direct",SUMIFS(Table2[Vol_L],Table2[Code],'MPG Payment'!$B70,Table2[Account Details],"Not Available"),0)</f>
        <v>0</v>
      </c>
      <c r="K70" s="98">
        <f>IF(E70="direct",SUMIFS(Table2[Amount],Table2[Code],'MPG Payment'!$B70,Table2[Account Details],"Not Available"),0)</f>
        <v>0</v>
      </c>
      <c r="L70" s="98">
        <f t="shared" si="13"/>
        <v>83.27000000000001</v>
      </c>
      <c r="M70" s="98">
        <f t="shared" si="14"/>
        <v>3787.9398000000001</v>
      </c>
      <c r="N70" s="99">
        <f t="shared" si="15"/>
        <v>3307.0299999999997</v>
      </c>
      <c r="O70" s="98">
        <f>SUMIFS(Table2[TS Loss],Table2[Code],'MPG Payment'!$B70)</f>
        <v>0</v>
      </c>
      <c r="P70" s="98">
        <f>SUMIFS(Table2[Deduction for excess payment],Table2[Code],'MPG Payment'!$B70)</f>
        <v>0</v>
      </c>
      <c r="Q70" s="98">
        <f t="shared" si="16"/>
        <v>480.90980000000036</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3307</v>
      </c>
      <c r="W70" s="98">
        <f>IF(E70="direct",SUMIFS(Table2[Net Amount],Table2[Code],'MPG Payment'!$B70,Table2[Account Details],"Not Available"),0)</f>
        <v>0</v>
      </c>
      <c r="X70" s="98">
        <f t="shared" si="17"/>
        <v>0</v>
      </c>
      <c r="Y70" s="28">
        <f t="shared" si="18"/>
        <v>2.9999999999745341E-2</v>
      </c>
      <c r="Z70" s="100" t="s">
        <v>16527</v>
      </c>
      <c r="AA70" s="101">
        <f t="shared" si="19"/>
        <v>0</v>
      </c>
      <c r="AB70" s="102">
        <f t="shared" si="20"/>
        <v>0.1454204527929896</v>
      </c>
      <c r="AC70" s="29">
        <f>COUNTIF(Table2[Code],'MPG Payment'!B70)</f>
        <v>3</v>
      </c>
      <c r="AD70" s="127" t="str" cm="1">
        <f t="array" aca="1" ref="AD70" ca="1">SUBSTITUTE(SUBSTITUTE(MID(CELL("filename"),FIND("[",CELL("filename"))+1,FIND("]",CELL("filename"))-FIND("[",CELL("filename"))-1),"JH Farmer Payment-",""),".xlsx","")</f>
        <v>22. 21-27 Aug</v>
      </c>
      <c r="AE70" s="29" t="s">
        <v>16418</v>
      </c>
      <c r="AF70" s="168">
        <v>0</v>
      </c>
      <c r="AG70" s="168">
        <v>0</v>
      </c>
      <c r="AH70" s="168">
        <f t="shared" si="21"/>
        <v>0</v>
      </c>
      <c r="AI70" s="169">
        <v>0</v>
      </c>
    </row>
    <row r="71" spans="1:35" x14ac:dyDescent="0.25">
      <c r="A71" s="42" t="s">
        <v>14031</v>
      </c>
      <c r="B71" s="50">
        <v>20060009</v>
      </c>
      <c r="C71" s="262" t="s">
        <v>16380</v>
      </c>
      <c r="D71" s="29" t="s">
        <v>991</v>
      </c>
      <c r="E71" s="30" t="str">
        <f>IFERROR(VLOOKUP(B71,Table2[[Code]:[Category]],13,0),"Indirect")</f>
        <v>Direct</v>
      </c>
      <c r="F71" s="24">
        <v>553.39</v>
      </c>
      <c r="G71" s="24">
        <v>22479.85</v>
      </c>
      <c r="H71" s="98">
        <f>SUMIFS(Table2[Vol_L],Table2[Code],'MPG Payment'!$B71,Table2[Account Details],"Available")</f>
        <v>462.11000000000013</v>
      </c>
      <c r="I71" s="98">
        <f>SUMIFS(Table2[Amount],Table2[Code],'MPG Payment'!$B71,Table2[Account Details],"Available")</f>
        <v>18468.181499999999</v>
      </c>
      <c r="J71" s="98">
        <f>IF(E71="direct",SUMIFS(Table2[Vol_L],Table2[Code],'MPG Payment'!$B71,Table2[Account Details],"Not Available"),0)</f>
        <v>100.39000000000001</v>
      </c>
      <c r="K71" s="98">
        <f>IF(E71="direct",SUMIFS(Table2[Amount],Table2[Code],'MPG Payment'!$B71,Table2[Account Details],"Not Available"),0)</f>
        <v>3969.5782999999997</v>
      </c>
      <c r="L71" s="98">
        <f t="shared" si="13"/>
        <v>562.50000000000011</v>
      </c>
      <c r="M71" s="98">
        <f t="shared" si="14"/>
        <v>22437.7598</v>
      </c>
      <c r="N71" s="99">
        <f t="shared" si="15"/>
        <v>22437.7598</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18467</v>
      </c>
      <c r="W71" s="98">
        <f>IF(E71="direct",SUMIFS(Table2[Net Amount],Table2[Code],'MPG Payment'!$B71,Table2[Account Details],"Not Available"),0)</f>
        <v>3970</v>
      </c>
      <c r="X71" s="98">
        <f t="shared" si="17"/>
        <v>0</v>
      </c>
      <c r="Y71" s="28">
        <f t="shared" si="18"/>
        <v>42.849999999998545</v>
      </c>
      <c r="Z71" s="100">
        <v>0</v>
      </c>
      <c r="AA71" s="101">
        <f t="shared" si="19"/>
        <v>1</v>
      </c>
      <c r="AB71" s="102">
        <f t="shared" si="20"/>
        <v>-1.8723523511054894E-3</v>
      </c>
      <c r="AC71" s="29">
        <f>COUNTIF(Table2[Code],'MPG Payment'!B71)</f>
        <v>17</v>
      </c>
      <c r="AD71" s="127" t="str" cm="1">
        <f t="array" aca="1" ref="AD71" ca="1">SUBSTITUTE(SUBSTITUTE(MID(CELL("filename"),FIND("[",CELL("filename"))+1,FIND("]",CELL("filename"))-FIND("[",CELL("filename"))-1),"JH Farmer Payment-",""),".xlsx","")</f>
        <v>22. 21-27 Aug</v>
      </c>
      <c r="AE71" s="29"/>
      <c r="AF71" s="168">
        <v>0</v>
      </c>
      <c r="AG71" s="168">
        <v>0</v>
      </c>
      <c r="AH71" s="168">
        <f t="shared" si="21"/>
        <v>0</v>
      </c>
      <c r="AI71" s="169">
        <v>0</v>
      </c>
    </row>
    <row r="72" spans="1:35" x14ac:dyDescent="0.25">
      <c r="A72" s="42" t="s">
        <v>14031</v>
      </c>
      <c r="B72" s="50">
        <v>20060013</v>
      </c>
      <c r="C72" s="262" t="s">
        <v>16381</v>
      </c>
      <c r="D72" s="29" t="s">
        <v>6600</v>
      </c>
      <c r="E72" s="30" t="str">
        <f>IFERROR(VLOOKUP(B72,Table2[[Code]:[Category]],13,0),"Indirect")</f>
        <v>Indirect</v>
      </c>
      <c r="F72" s="24">
        <v>253.10000000000002</v>
      </c>
      <c r="G72" s="24">
        <v>10139.509999999998</v>
      </c>
      <c r="H72" s="98">
        <f>SUMIFS(Table2[Vol_L],Table2[Code],'MPG Payment'!$B72,Table2[Account Details],"Available")</f>
        <v>0</v>
      </c>
      <c r="I72" s="98">
        <f>SUMIFS(Table2[Amount],Table2[Code],'MPG Payment'!$B72,Table2[Account Details],"Available")</f>
        <v>0</v>
      </c>
      <c r="J72" s="98">
        <f>IF(E72="direct",SUMIFS(Table2[Vol_L],Table2[Code],'MPG Payment'!$B72,Table2[Account Details],"Not Available"),0)</f>
        <v>0</v>
      </c>
      <c r="K72" s="98">
        <f>IF(E72="direct",SUMIFS(Table2[Amount],Table2[Code],'MPG Payment'!$B72,Table2[Account Details],"Not Available"),0)</f>
        <v>0</v>
      </c>
      <c r="L72" s="98">
        <f t="shared" si="13"/>
        <v>0</v>
      </c>
      <c r="M72" s="98">
        <f t="shared" si="14"/>
        <v>0</v>
      </c>
      <c r="N72" s="99">
        <f t="shared" si="15"/>
        <v>10139.509999999998</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0</v>
      </c>
      <c r="W72" s="98">
        <f>IF(E72="direct",SUMIFS(Table2[Net Amount],Table2[Code],'MPG Payment'!$B72,Table2[Account Details],"Not Available"),0)</f>
        <v>0</v>
      </c>
      <c r="X72" s="98">
        <f t="shared" si="17"/>
        <v>10139.509999999998</v>
      </c>
      <c r="Y72" s="28">
        <f t="shared" si="18"/>
        <v>0</v>
      </c>
      <c r="Z72" s="100">
        <v>0</v>
      </c>
      <c r="AA72" s="101">
        <f t="shared" si="19"/>
        <v>0</v>
      </c>
      <c r="AB72" s="102">
        <f t="shared" si="20"/>
        <v>-1</v>
      </c>
      <c r="AC72" s="29">
        <f>COUNTIF(Table2[Code],'MPG Payment'!B72)</f>
        <v>0</v>
      </c>
      <c r="AD72" s="127" t="str" cm="1">
        <f t="array" aca="1" ref="AD72" ca="1">SUBSTITUTE(SUBSTITUTE(MID(CELL("filename"),FIND("[",CELL("filename"))+1,FIND("]",CELL("filename"))-FIND("[",CELL("filename"))-1),"JH Farmer Payment-",""),".xlsx","")</f>
        <v>22. 21-27 Aug</v>
      </c>
      <c r="AE72" s="29"/>
      <c r="AF72" s="168">
        <v>0</v>
      </c>
      <c r="AG72" s="168">
        <v>0</v>
      </c>
      <c r="AH72" s="168">
        <f t="shared" si="21"/>
        <v>0</v>
      </c>
      <c r="AI72" s="169">
        <v>0</v>
      </c>
    </row>
    <row r="73" spans="1:35" x14ac:dyDescent="0.25">
      <c r="A73" s="42" t="s">
        <v>14031</v>
      </c>
      <c r="B73" s="50">
        <v>20060017</v>
      </c>
      <c r="C73" s="262" t="s">
        <v>16382</v>
      </c>
      <c r="D73" s="29" t="s">
        <v>991</v>
      </c>
      <c r="E73" s="30" t="str">
        <f>IFERROR(VLOOKUP(B73,Table2[[Code]:[Category]],13,0),"Indirect")</f>
        <v>Direct</v>
      </c>
      <c r="F73" s="24">
        <v>805.1</v>
      </c>
      <c r="G73" s="24">
        <v>35093.139999999992</v>
      </c>
      <c r="H73" s="98">
        <f>SUMIFS(Table2[Vol_L],Table2[Code],'MPG Payment'!$B73,Table2[Account Details],"Available")</f>
        <v>791.08</v>
      </c>
      <c r="I73" s="98">
        <f>SUMIFS(Table2[Amount],Table2[Code],'MPG Payment'!$B73,Table2[Account Details],"Available")</f>
        <v>34660.238700000009</v>
      </c>
      <c r="J73" s="98">
        <f>IF(E73="direct",SUMIFS(Table2[Vol_L],Table2[Code],'MPG Payment'!$B73,Table2[Account Details],"Not Available"),0)</f>
        <v>15.420000000000002</v>
      </c>
      <c r="K73" s="98">
        <f>IF(E73="direct",SUMIFS(Table2[Amount],Table2[Code],'MPG Payment'!$B73,Table2[Account Details],"Not Available"),0)</f>
        <v>557.48360000000002</v>
      </c>
      <c r="L73" s="98">
        <f t="shared" si="13"/>
        <v>806.5</v>
      </c>
      <c r="M73" s="98">
        <f t="shared" si="14"/>
        <v>35217.722300000009</v>
      </c>
      <c r="N73" s="99">
        <f t="shared" si="15"/>
        <v>35093.139999999992</v>
      </c>
      <c r="O73" s="98">
        <f>SUMIFS(Table2[TS Loss],Table2[Code],'MPG Payment'!$B73)</f>
        <v>0</v>
      </c>
      <c r="P73" s="98">
        <f>SUMIFS(Table2[Deduction for excess payment],Table2[Code],'MPG Payment'!$B73)</f>
        <v>0</v>
      </c>
      <c r="Q73" s="98">
        <f t="shared" si="16"/>
        <v>124.5823000000164</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34535</v>
      </c>
      <c r="W73" s="98">
        <f>IF(E73="direct",SUMIFS(Table2[Net Amount],Table2[Code],'MPG Payment'!$B73,Table2[Account Details],"Not Available"),0)</f>
        <v>558</v>
      </c>
      <c r="X73" s="98">
        <f t="shared" si="17"/>
        <v>0</v>
      </c>
      <c r="Y73" s="28">
        <f t="shared" si="18"/>
        <v>0.13999999999214197</v>
      </c>
      <c r="Z73" s="100">
        <v>0</v>
      </c>
      <c r="AA73" s="101">
        <f t="shared" si="19"/>
        <v>0</v>
      </c>
      <c r="AB73" s="102">
        <f t="shared" si="20"/>
        <v>3.5500471032234911E-3</v>
      </c>
      <c r="AC73" s="29">
        <f>COUNTIF(Table2[Code],'MPG Payment'!B73)</f>
        <v>22</v>
      </c>
      <c r="AD73" s="127" t="str" cm="1">
        <f t="array" aca="1" ref="AD73" ca="1">SUBSTITUTE(SUBSTITUTE(MID(CELL("filename"),FIND("[",CELL("filename"))+1,FIND("]",CELL("filename"))-FIND("[",CELL("filename"))-1),"JH Farmer Payment-",""),".xlsx","")</f>
        <v>22. 21-27 Aug</v>
      </c>
      <c r="AE73" s="29"/>
      <c r="AF73" s="168">
        <v>0</v>
      </c>
      <c r="AG73" s="168">
        <v>0</v>
      </c>
      <c r="AH73" s="168">
        <f t="shared" si="21"/>
        <v>0</v>
      </c>
      <c r="AI73" s="169">
        <v>0</v>
      </c>
    </row>
    <row r="74" spans="1:35" x14ac:dyDescent="0.25">
      <c r="A74" s="42" t="s">
        <v>14031</v>
      </c>
      <c r="B74" s="50">
        <v>20060018</v>
      </c>
      <c r="C74" s="262" t="s">
        <v>16383</v>
      </c>
      <c r="D74" s="29" t="s">
        <v>991</v>
      </c>
      <c r="E74" s="30" t="str">
        <f>IFERROR(VLOOKUP(B74,Table2[[Code]:[Category]],13,0),"Indirect")</f>
        <v>Direct</v>
      </c>
      <c r="F74" s="24">
        <v>126.09999999999998</v>
      </c>
      <c r="G74" s="24">
        <v>4545.08</v>
      </c>
      <c r="H74" s="98">
        <f>SUMIFS(Table2[Vol_L],Table2[Code],'MPG Payment'!$B74,Table2[Account Details],"Available")</f>
        <v>112.49</v>
      </c>
      <c r="I74" s="98">
        <f>SUMIFS(Table2[Amount],Table2[Code],'MPG Payment'!$B74,Table2[Account Details],"Available")</f>
        <v>4471.1507000000001</v>
      </c>
      <c r="J74" s="98">
        <f>IF(E74="direct",SUMIFS(Table2[Vol_L],Table2[Code],'MPG Payment'!$B74,Table2[Account Details],"Not Available"),0)</f>
        <v>0</v>
      </c>
      <c r="K74" s="98">
        <f>IF(E74="direct",SUMIFS(Table2[Amount],Table2[Code],'MPG Payment'!$B74,Table2[Account Details],"Not Available"),0)</f>
        <v>0</v>
      </c>
      <c r="L74" s="98">
        <f t="shared" si="13"/>
        <v>112.49</v>
      </c>
      <c r="M74" s="98">
        <f t="shared" si="14"/>
        <v>4471.1507000000001</v>
      </c>
      <c r="N74" s="99">
        <f t="shared" si="15"/>
        <v>4471.1507000000001</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4471</v>
      </c>
      <c r="W74" s="98">
        <f>IF(E74="direct",SUMIFS(Table2[Net Amount],Table2[Code],'MPG Payment'!$B74,Table2[Account Details],"Not Available"),0)</f>
        <v>0</v>
      </c>
      <c r="X74" s="98">
        <f t="shared" si="17"/>
        <v>0</v>
      </c>
      <c r="Y74" s="28">
        <f t="shared" si="18"/>
        <v>74.079999999999927</v>
      </c>
      <c r="Z74" s="100">
        <v>0</v>
      </c>
      <c r="AA74" s="101">
        <f t="shared" si="19"/>
        <v>0</v>
      </c>
      <c r="AB74" s="102">
        <f t="shared" si="20"/>
        <v>-1.6265786300791139E-2</v>
      </c>
      <c r="AC74" s="29">
        <f>COUNTIF(Table2[Code],'MPG Payment'!B74)</f>
        <v>1</v>
      </c>
      <c r="AD74" s="127" t="str" cm="1">
        <f t="array" aca="1" ref="AD74" ca="1">SUBSTITUTE(SUBSTITUTE(MID(CELL("filename"),FIND("[",CELL("filename"))+1,FIND("]",CELL("filename"))-FIND("[",CELL("filename"))-1),"JH Farmer Payment-",""),".xlsx","")</f>
        <v>22. 21-27 Aug</v>
      </c>
      <c r="AE74" s="29"/>
      <c r="AF74" s="168">
        <v>0</v>
      </c>
      <c r="AG74" s="168">
        <v>0</v>
      </c>
      <c r="AH74" s="168">
        <f t="shared" si="21"/>
        <v>0</v>
      </c>
      <c r="AI74" s="169">
        <v>0</v>
      </c>
    </row>
    <row r="75" spans="1:35" x14ac:dyDescent="0.25">
      <c r="A75" s="42" t="s">
        <v>14031</v>
      </c>
      <c r="B75" s="50">
        <v>20060019</v>
      </c>
      <c r="C75" s="262" t="s">
        <v>16384</v>
      </c>
      <c r="D75" s="29" t="s">
        <v>991</v>
      </c>
      <c r="E75" s="30" t="str">
        <f>IFERROR(VLOOKUP(B75,Table2[[Code]:[Category]],13,0),"Indirect")</f>
        <v>Direct</v>
      </c>
      <c r="F75" s="24">
        <v>883.47</v>
      </c>
      <c r="G75" s="24">
        <v>35588.870000000003</v>
      </c>
      <c r="H75" s="98">
        <f>SUMIFS(Table2[Vol_L],Table2[Code],'MPG Payment'!$B75,Table2[Account Details],"Available")</f>
        <v>880.19</v>
      </c>
      <c r="I75" s="98">
        <f>SUMIFS(Table2[Amount],Table2[Code],'MPG Payment'!$B75,Table2[Account Details],"Available")</f>
        <v>35567.753900000003</v>
      </c>
      <c r="J75" s="98">
        <f>IF(E75="direct",SUMIFS(Table2[Vol_L],Table2[Code],'MPG Payment'!$B75,Table2[Account Details],"Not Available"),0)</f>
        <v>0</v>
      </c>
      <c r="K75" s="98">
        <f>IF(E75="direct",SUMIFS(Table2[Amount],Table2[Code],'MPG Payment'!$B75,Table2[Account Details],"Not Available"),0)</f>
        <v>0</v>
      </c>
      <c r="L75" s="98">
        <f t="shared" si="13"/>
        <v>880.19</v>
      </c>
      <c r="M75" s="98">
        <f t="shared" si="14"/>
        <v>35567.753900000003</v>
      </c>
      <c r="N75" s="99">
        <f t="shared" si="15"/>
        <v>35567.753900000003</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35567</v>
      </c>
      <c r="W75" s="98">
        <f>IF(E75="direct",SUMIFS(Table2[Net Amount],Table2[Code],'MPG Payment'!$B75,Table2[Account Details],"Not Available"),0)</f>
        <v>0</v>
      </c>
      <c r="X75" s="98">
        <f t="shared" si="17"/>
        <v>0</v>
      </c>
      <c r="Y75" s="28">
        <f t="shared" si="18"/>
        <v>21.870000000002619</v>
      </c>
      <c r="Z75" s="100">
        <v>0</v>
      </c>
      <c r="AA75" s="101">
        <f t="shared" si="19"/>
        <v>1</v>
      </c>
      <c r="AB75" s="102">
        <f t="shared" si="20"/>
        <v>-5.9333437673068229E-4</v>
      </c>
      <c r="AC75" s="29">
        <f>COUNTIF(Table2[Code],'MPG Payment'!B75)</f>
        <v>4</v>
      </c>
      <c r="AD75" s="127" t="str" cm="1">
        <f t="array" aca="1" ref="AD75" ca="1">SUBSTITUTE(SUBSTITUTE(MID(CELL("filename"),FIND("[",CELL("filename"))+1,FIND("]",CELL("filename"))-FIND("[",CELL("filename"))-1),"JH Farmer Payment-",""),".xlsx","")</f>
        <v>22. 21-27 Aug</v>
      </c>
      <c r="AE75" s="29"/>
      <c r="AF75" s="168">
        <v>0</v>
      </c>
      <c r="AG75" s="168">
        <v>0</v>
      </c>
      <c r="AH75" s="168">
        <f t="shared" si="21"/>
        <v>0</v>
      </c>
      <c r="AI75" s="169">
        <v>0</v>
      </c>
    </row>
    <row r="76" spans="1:35" x14ac:dyDescent="0.25">
      <c r="A76" s="42" t="s">
        <v>14031</v>
      </c>
      <c r="B76" s="50">
        <v>20060022</v>
      </c>
      <c r="C76" s="262" t="s">
        <v>16385</v>
      </c>
      <c r="D76" s="29" t="s">
        <v>991</v>
      </c>
      <c r="E76" s="30" t="str">
        <f>IFERROR(VLOOKUP(B76,Table2[[Code]:[Category]],13,0),"Indirect")</f>
        <v>Direct</v>
      </c>
      <c r="F76" s="24">
        <v>868.2</v>
      </c>
      <c r="G76" s="24">
        <v>32440.07</v>
      </c>
      <c r="H76" s="98">
        <f>SUMIFS(Table2[Vol_L],Table2[Code],'MPG Payment'!$B76,Table2[Account Details],"Available")</f>
        <v>872.13999999999987</v>
      </c>
      <c r="I76" s="98">
        <f>SUMIFS(Table2[Amount],Table2[Code],'MPG Payment'!$B76,Table2[Account Details],"Available")</f>
        <v>32381.877200000003</v>
      </c>
      <c r="J76" s="98">
        <f>IF(E76="direct",SUMIFS(Table2[Vol_L],Table2[Code],'MPG Payment'!$B76,Table2[Account Details],"Not Available"),0)</f>
        <v>0</v>
      </c>
      <c r="K76" s="98">
        <f>IF(E76="direct",SUMIFS(Table2[Amount],Table2[Code],'MPG Payment'!$B76,Table2[Account Details],"Not Available"),0)</f>
        <v>0</v>
      </c>
      <c r="L76" s="98">
        <f t="shared" si="13"/>
        <v>872.13999999999987</v>
      </c>
      <c r="M76" s="98">
        <f t="shared" si="14"/>
        <v>32381.877200000003</v>
      </c>
      <c r="N76" s="99">
        <f t="shared" si="15"/>
        <v>32381.877200000003</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32382</v>
      </c>
      <c r="W76" s="98">
        <f>IF(E76="direct",SUMIFS(Table2[Net Amount],Table2[Code],'MPG Payment'!$B76,Table2[Account Details],"Not Available"),0)</f>
        <v>0</v>
      </c>
      <c r="X76" s="98">
        <f t="shared" si="17"/>
        <v>0</v>
      </c>
      <c r="Y76" s="28">
        <f t="shared" si="18"/>
        <v>58.069999999999709</v>
      </c>
      <c r="Z76" s="100">
        <v>0</v>
      </c>
      <c r="AA76" s="101">
        <f t="shared" si="19"/>
        <v>0</v>
      </c>
      <c r="AB76" s="102">
        <f t="shared" si="20"/>
        <v>-1.7938555619638637E-3</v>
      </c>
      <c r="AC76" s="29">
        <f>COUNTIF(Table2[Code],'MPG Payment'!B76)</f>
        <v>2</v>
      </c>
      <c r="AD76" s="127" t="str" cm="1">
        <f t="array" aca="1" ref="AD76" ca="1">SUBSTITUTE(SUBSTITUTE(MID(CELL("filename"),FIND("[",CELL("filename"))+1,FIND("]",CELL("filename"))-FIND("[",CELL("filename"))-1),"JH Farmer Payment-",""),".xlsx","")</f>
        <v>22. 21-27 Aug</v>
      </c>
      <c r="AE76" s="29"/>
      <c r="AF76" s="168">
        <v>0</v>
      </c>
      <c r="AG76" s="168">
        <v>0</v>
      </c>
      <c r="AH76" s="168">
        <f t="shared" si="21"/>
        <v>0</v>
      </c>
      <c r="AI76" s="169">
        <v>0</v>
      </c>
    </row>
    <row r="77" spans="1:35" x14ac:dyDescent="0.25">
      <c r="A77" s="42" t="s">
        <v>14031</v>
      </c>
      <c r="B77" s="50">
        <v>20060028</v>
      </c>
      <c r="C77" s="262" t="s">
        <v>16386</v>
      </c>
      <c r="D77" s="29" t="s">
        <v>6600</v>
      </c>
      <c r="E77" s="30" t="str">
        <f>IFERROR(VLOOKUP(B77,Table2[[Code]:[Category]],13,0),"Indirect")</f>
        <v>Direct</v>
      </c>
      <c r="F77" s="24">
        <v>314.59999999999991</v>
      </c>
      <c r="G77" s="24">
        <v>13220.19</v>
      </c>
      <c r="H77" s="98">
        <f>SUMIFS(Table2[Vol_L],Table2[Code],'MPG Payment'!$B77,Table2[Account Details],"Available")</f>
        <v>496.19999999999993</v>
      </c>
      <c r="I77" s="98">
        <f>SUMIFS(Table2[Amount],Table2[Code],'MPG Payment'!$B77,Table2[Account Details],"Available")</f>
        <v>21601.684700000002</v>
      </c>
      <c r="J77" s="98">
        <f>IF(E77="direct",SUMIFS(Table2[Vol_L],Table2[Code],'MPG Payment'!$B77,Table2[Account Details],"Not Available"),0)</f>
        <v>71.02</v>
      </c>
      <c r="K77" s="98">
        <f>IF(E77="direct",SUMIFS(Table2[Amount],Table2[Code],'MPG Payment'!$B77,Table2[Account Details],"Not Available"),0)</f>
        <v>3363.4701</v>
      </c>
      <c r="L77" s="98">
        <f t="shared" si="13"/>
        <v>567.21999999999991</v>
      </c>
      <c r="M77" s="98">
        <f t="shared" si="14"/>
        <v>24965.1548</v>
      </c>
      <c r="N77" s="99">
        <f t="shared" si="15"/>
        <v>13220.19</v>
      </c>
      <c r="O77" s="98">
        <f>SUMIFS(Table2[TS Loss],Table2[Code],'MPG Payment'!$B77)</f>
        <v>0</v>
      </c>
      <c r="P77" s="98">
        <f>SUMIFS(Table2[Deduction for excess payment],Table2[Code],'MPG Payment'!$B77)</f>
        <v>0</v>
      </c>
      <c r="Q77" s="98">
        <f t="shared" si="16"/>
        <v>11744.9648</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9858</v>
      </c>
      <c r="W77" s="98">
        <f>IF(E77="direct",SUMIFS(Table2[Net Amount],Table2[Code],'MPG Payment'!$B77,Table2[Account Details],"Not Available"),0)</f>
        <v>3362</v>
      </c>
      <c r="X77" s="98">
        <f t="shared" si="17"/>
        <v>0</v>
      </c>
      <c r="Y77" s="28">
        <f t="shared" si="18"/>
        <v>0.19000000000050932</v>
      </c>
      <c r="Z77" s="100">
        <v>0</v>
      </c>
      <c r="AA77" s="101">
        <f t="shared" si="19"/>
        <v>0</v>
      </c>
      <c r="AB77" s="102">
        <f t="shared" si="20"/>
        <v>0.88841119530052137</v>
      </c>
      <c r="AC77" s="29">
        <f>COUNTIF(Table2[Code],'MPG Payment'!B77)</f>
        <v>15</v>
      </c>
      <c r="AD77" s="127" t="str" cm="1">
        <f t="array" aca="1" ref="AD77" ca="1">SUBSTITUTE(SUBSTITUTE(MID(CELL("filename"),FIND("[",CELL("filename"))+1,FIND("]",CELL("filename"))-FIND("[",CELL("filename"))-1),"JH Farmer Payment-",""),".xlsx","")</f>
        <v>22. 21-27 Aug</v>
      </c>
      <c r="AE77" s="29"/>
      <c r="AF77" s="168">
        <v>0</v>
      </c>
      <c r="AG77" s="168">
        <v>0</v>
      </c>
      <c r="AH77" s="168">
        <f t="shared" si="21"/>
        <v>0</v>
      </c>
      <c r="AI77" s="169">
        <v>0</v>
      </c>
    </row>
    <row r="78" spans="1:35" x14ac:dyDescent="0.25">
      <c r="A78" s="42" t="s">
        <v>14032</v>
      </c>
      <c r="B78" s="50">
        <v>20070001</v>
      </c>
      <c r="C78" s="262" t="s">
        <v>16387</v>
      </c>
      <c r="D78" s="29" t="s">
        <v>990</v>
      </c>
      <c r="E78" s="30" t="str">
        <f>IFERROR(VLOOKUP(B78,Table2[[Code]:[Category]],13,0),"Indirect")</f>
        <v>Direct</v>
      </c>
      <c r="F78" s="24">
        <v>569.86000000000013</v>
      </c>
      <c r="G78" s="24">
        <v>24687.030000000002</v>
      </c>
      <c r="H78" s="98">
        <f>SUMIFS(Table2[Vol_L],Table2[Code],'MPG Payment'!$B78,Table2[Account Details],"Available")</f>
        <v>565.86</v>
      </c>
      <c r="I78" s="98">
        <f>SUMIFS(Table2[Amount],Table2[Code],'MPG Payment'!$B78,Table2[Account Details],"Available")</f>
        <v>24530.205399999999</v>
      </c>
      <c r="J78" s="98">
        <f>IF(E78="direct",SUMIFS(Table2[Vol_L],Table2[Code],'MPG Payment'!$B78,Table2[Account Details],"Not Available"),0)</f>
        <v>0</v>
      </c>
      <c r="K78" s="98">
        <f>IF(E78="direct",SUMIFS(Table2[Amount],Table2[Code],'MPG Payment'!$B78,Table2[Account Details],"Not Available"),0)</f>
        <v>0</v>
      </c>
      <c r="L78" s="98">
        <f t="shared" si="13"/>
        <v>565.86</v>
      </c>
      <c r="M78" s="98">
        <f t="shared" si="14"/>
        <v>24530.205399999999</v>
      </c>
      <c r="N78" s="99">
        <f t="shared" si="15"/>
        <v>24530.205399999999</v>
      </c>
      <c r="O78" s="98">
        <f>SUMIFS(Table2[TS Loss],Table2[Code],'MPG Payment'!$B78)</f>
        <v>12</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24518</v>
      </c>
      <c r="W78" s="98">
        <f>IF(E78="direct",SUMIFS(Table2[Net Amount],Table2[Code],'MPG Payment'!$B78,Table2[Account Details],"Not Available"),0)</f>
        <v>0</v>
      </c>
      <c r="X78" s="98">
        <f t="shared" si="17"/>
        <v>0</v>
      </c>
      <c r="Y78" s="28">
        <f t="shared" si="18"/>
        <v>157.03000000000247</v>
      </c>
      <c r="Z78" s="100">
        <v>0</v>
      </c>
      <c r="AA78" s="101">
        <f t="shared" si="19"/>
        <v>0</v>
      </c>
      <c r="AB78" s="102">
        <f t="shared" si="20"/>
        <v>-6.3525097996803802E-3</v>
      </c>
      <c r="AC78" s="29">
        <f>COUNTIF(Table2[Code],'MPG Payment'!B78)</f>
        <v>8</v>
      </c>
      <c r="AD78" s="127" t="str" cm="1">
        <f t="array" aca="1" ref="AD78" ca="1">SUBSTITUTE(SUBSTITUTE(MID(CELL("filename"),FIND("[",CELL("filename"))+1,FIND("]",CELL("filename"))-FIND("[",CELL("filename"))-1),"JH Farmer Payment-",""),".xlsx","")</f>
        <v>22. 21-27 Aug</v>
      </c>
      <c r="AE78" s="29"/>
      <c r="AF78" s="168">
        <v>0</v>
      </c>
      <c r="AG78" s="168">
        <v>0</v>
      </c>
      <c r="AH78" s="168">
        <f t="shared" si="21"/>
        <v>0</v>
      </c>
      <c r="AI78" s="169">
        <v>0</v>
      </c>
    </row>
    <row r="79" spans="1:35" x14ac:dyDescent="0.25">
      <c r="A79" s="42" t="s">
        <v>14032</v>
      </c>
      <c r="B79" s="50">
        <v>20070002</v>
      </c>
      <c r="C79" s="262" t="s">
        <v>16388</v>
      </c>
      <c r="D79" s="29" t="s">
        <v>991</v>
      </c>
      <c r="E79" s="30" t="str">
        <f>IFERROR(VLOOKUP(B79,Table2[[Code]:[Category]],13,0),"Indirect")</f>
        <v>Direct</v>
      </c>
      <c r="F79" s="24">
        <v>807.95999999999992</v>
      </c>
      <c r="G79" s="24">
        <v>36898.699999999997</v>
      </c>
      <c r="H79" s="98">
        <f>SUMIFS(Table2[Vol_L],Table2[Code],'MPG Payment'!$B79,Table2[Account Details],"Available")</f>
        <v>827.93000000000006</v>
      </c>
      <c r="I79" s="98">
        <f>SUMIFS(Table2[Amount],Table2[Code],'MPG Payment'!$B79,Table2[Account Details],"Available")</f>
        <v>38636.135800000004</v>
      </c>
      <c r="J79" s="98">
        <f>IF(E79="direct",SUMIFS(Table2[Vol_L],Table2[Code],'MPG Payment'!$B79,Table2[Account Details],"Not Available"),0)</f>
        <v>0</v>
      </c>
      <c r="K79" s="98">
        <f>IF(E79="direct",SUMIFS(Table2[Amount],Table2[Code],'MPG Payment'!$B79,Table2[Account Details],"Not Available"),0)</f>
        <v>0</v>
      </c>
      <c r="L79" s="98">
        <f t="shared" si="13"/>
        <v>827.93000000000006</v>
      </c>
      <c r="M79" s="98">
        <f t="shared" si="14"/>
        <v>38636.135800000004</v>
      </c>
      <c r="N79" s="99">
        <f t="shared" si="15"/>
        <v>36898.699999999997</v>
      </c>
      <c r="O79" s="98">
        <f>SUMIFS(Table2[TS Loss],Table2[Code],'MPG Payment'!$B79)</f>
        <v>0</v>
      </c>
      <c r="P79" s="98">
        <f>SUMIFS(Table2[Deduction for excess payment],Table2[Code],'MPG Payment'!$B79)</f>
        <v>0</v>
      </c>
      <c r="Q79" s="98">
        <f t="shared" si="16"/>
        <v>1737.4358000000066</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36898</v>
      </c>
      <c r="W79" s="98">
        <f>IF(E79="direct",SUMIFS(Table2[Net Amount],Table2[Code],'MPG Payment'!$B79,Table2[Account Details],"Not Available"),0)</f>
        <v>0</v>
      </c>
      <c r="X79" s="98">
        <f t="shared" si="17"/>
        <v>0</v>
      </c>
      <c r="Y79" s="28">
        <f t="shared" si="18"/>
        <v>0.69999999999708962</v>
      </c>
      <c r="Z79" s="100">
        <v>0</v>
      </c>
      <c r="AA79" s="101">
        <f t="shared" si="19"/>
        <v>1</v>
      </c>
      <c r="AB79" s="102">
        <f t="shared" si="20"/>
        <v>4.7086639908723256E-2</v>
      </c>
      <c r="AC79" s="29">
        <f>COUNTIF(Table2[Code],'MPG Payment'!B79)</f>
        <v>12</v>
      </c>
      <c r="AD79" s="127" t="str" cm="1">
        <f t="array" aca="1" ref="AD79" ca="1">SUBSTITUTE(SUBSTITUTE(MID(CELL("filename"),FIND("[",CELL("filename"))+1,FIND("]",CELL("filename"))-FIND("[",CELL("filename"))-1),"JH Farmer Payment-",""),".xlsx","")</f>
        <v>22. 21-27 Aug</v>
      </c>
      <c r="AE79" s="29"/>
      <c r="AF79" s="168">
        <v>0</v>
      </c>
      <c r="AG79" s="168">
        <v>0</v>
      </c>
      <c r="AH79" s="168">
        <f t="shared" si="21"/>
        <v>0</v>
      </c>
      <c r="AI79" s="169">
        <v>0</v>
      </c>
    </row>
    <row r="80" spans="1:35" x14ac:dyDescent="0.25">
      <c r="A80" s="42" t="s">
        <v>14032</v>
      </c>
      <c r="B80" s="50">
        <v>20070003</v>
      </c>
      <c r="C80" s="262" t="s">
        <v>16389</v>
      </c>
      <c r="D80" s="29" t="s">
        <v>991</v>
      </c>
      <c r="E80" s="30" t="str">
        <f>IFERROR(VLOOKUP(B80,Table2[[Code]:[Category]],13,0),"Indirect")</f>
        <v>Direct</v>
      </c>
      <c r="F80" s="24">
        <v>713</v>
      </c>
      <c r="G80" s="24">
        <v>32761.680000000004</v>
      </c>
      <c r="H80" s="98">
        <f>SUMIFS(Table2[Vol_L],Table2[Code],'MPG Payment'!$B80,Table2[Account Details],"Available")</f>
        <v>760.45999999999992</v>
      </c>
      <c r="I80" s="98">
        <f>SUMIFS(Table2[Amount],Table2[Code],'MPG Payment'!$B80,Table2[Account Details],"Available")</f>
        <v>32582.173699999985</v>
      </c>
      <c r="J80" s="98">
        <f>IF(E80="direct",SUMIFS(Table2[Vol_L],Table2[Code],'MPG Payment'!$B80,Table2[Account Details],"Not Available"),0)</f>
        <v>0</v>
      </c>
      <c r="K80" s="98">
        <f>IF(E80="direct",SUMIFS(Table2[Amount],Table2[Code],'MPG Payment'!$B80,Table2[Account Details],"Not Available"),0)</f>
        <v>0</v>
      </c>
      <c r="L80" s="98">
        <f t="shared" si="13"/>
        <v>760.45999999999992</v>
      </c>
      <c r="M80" s="98">
        <f t="shared" si="14"/>
        <v>32582.173699999985</v>
      </c>
      <c r="N80" s="99">
        <f t="shared" si="15"/>
        <v>32582.173699999985</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32580</v>
      </c>
      <c r="W80" s="98">
        <f>IF(E80="direct",SUMIFS(Table2[Net Amount],Table2[Code],'MPG Payment'!$B80,Table2[Account Details],"Not Available"),0)</f>
        <v>0</v>
      </c>
      <c r="X80" s="98">
        <f t="shared" si="17"/>
        <v>0</v>
      </c>
      <c r="Y80" s="28">
        <f t="shared" si="18"/>
        <v>181.68000000000393</v>
      </c>
      <c r="Z80" s="100">
        <v>0</v>
      </c>
      <c r="AA80" s="101">
        <f t="shared" si="19"/>
        <v>2</v>
      </c>
      <c r="AB80" s="102">
        <f t="shared" si="20"/>
        <v>-5.4791543046638358E-3</v>
      </c>
      <c r="AC80" s="29">
        <f>COUNTIF(Table2[Code],'MPG Payment'!B80)</f>
        <v>28</v>
      </c>
      <c r="AD80" s="127" t="str" cm="1">
        <f t="array" aca="1" ref="AD80" ca="1">SUBSTITUTE(SUBSTITUTE(MID(CELL("filename"),FIND("[",CELL("filename"))+1,FIND("]",CELL("filename"))-FIND("[",CELL("filename"))-1),"JH Farmer Payment-",""),".xlsx","")</f>
        <v>22. 21-27 Aug</v>
      </c>
      <c r="AE80" s="29"/>
      <c r="AF80" s="168">
        <v>0</v>
      </c>
      <c r="AG80" s="168">
        <v>0</v>
      </c>
      <c r="AH80" s="168">
        <f t="shared" si="21"/>
        <v>0</v>
      </c>
      <c r="AI80" s="169">
        <v>0</v>
      </c>
    </row>
    <row r="81" spans="1:37" x14ac:dyDescent="0.25">
      <c r="A81" s="42" t="s">
        <v>14032</v>
      </c>
      <c r="B81" s="50">
        <v>20070004</v>
      </c>
      <c r="C81" s="262" t="s">
        <v>16390</v>
      </c>
      <c r="D81" s="29" t="s">
        <v>991</v>
      </c>
      <c r="E81" s="30" t="str">
        <f>IFERROR(VLOOKUP(B81,Table2[[Code]:[Category]],13,0),"Indirect")</f>
        <v>Direct</v>
      </c>
      <c r="F81" s="24">
        <v>869.87999999999988</v>
      </c>
      <c r="G81" s="24">
        <v>37634.770000000004</v>
      </c>
      <c r="H81" s="98">
        <f>SUMIFS(Table2[Vol_L],Table2[Code],'MPG Payment'!$B81,Table2[Account Details],"Available")</f>
        <v>876.13999999999987</v>
      </c>
      <c r="I81" s="98">
        <f>SUMIFS(Table2[Amount],Table2[Code],'MPG Payment'!$B81,Table2[Account Details],"Available")</f>
        <v>37626.078799999996</v>
      </c>
      <c r="J81" s="98">
        <f>IF(E81="direct",SUMIFS(Table2[Vol_L],Table2[Code],'MPG Payment'!$B81,Table2[Account Details],"Not Available"),0)</f>
        <v>0</v>
      </c>
      <c r="K81" s="98">
        <f>IF(E81="direct",SUMIFS(Table2[Amount],Table2[Code],'MPG Payment'!$B81,Table2[Account Details],"Not Available"),0)</f>
        <v>0</v>
      </c>
      <c r="L81" s="98">
        <f t="shared" si="13"/>
        <v>876.13999999999987</v>
      </c>
      <c r="M81" s="98">
        <f t="shared" si="14"/>
        <v>37626.078799999996</v>
      </c>
      <c r="N81" s="99">
        <f t="shared" si="15"/>
        <v>37626.078799999996</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37624</v>
      </c>
      <c r="W81" s="98">
        <f>IF(E81="direct",SUMIFS(Table2[Net Amount],Table2[Code],'MPG Payment'!$B81,Table2[Account Details],"Not Available"),0)</f>
        <v>0</v>
      </c>
      <c r="X81" s="98">
        <f t="shared" si="17"/>
        <v>0</v>
      </c>
      <c r="Y81" s="28">
        <f t="shared" si="18"/>
        <v>10.770000000004075</v>
      </c>
      <c r="Z81" s="100">
        <v>0</v>
      </c>
      <c r="AA81" s="101">
        <f t="shared" si="19"/>
        <v>2</v>
      </c>
      <c r="AB81" s="102">
        <f t="shared" si="20"/>
        <v>-2.3093538236073697E-4</v>
      </c>
      <c r="AC81" s="29">
        <f>COUNTIF(Table2[Code],'MPG Payment'!B81)</f>
        <v>16</v>
      </c>
      <c r="AD81" s="127" t="str" cm="1">
        <f t="array" aca="1" ref="AD81" ca="1">SUBSTITUTE(SUBSTITUTE(MID(CELL("filename"),FIND("[",CELL("filename"))+1,FIND("]",CELL("filename"))-FIND("[",CELL("filename"))-1),"JH Farmer Payment-",""),".xlsx","")</f>
        <v>22. 21-27 Aug</v>
      </c>
      <c r="AE81" s="29"/>
      <c r="AF81" s="168">
        <v>0</v>
      </c>
      <c r="AG81" s="168">
        <v>0</v>
      </c>
      <c r="AH81" s="168">
        <f t="shared" si="21"/>
        <v>0</v>
      </c>
      <c r="AI81" s="169">
        <v>0</v>
      </c>
    </row>
    <row r="82" spans="1:37" x14ac:dyDescent="0.25">
      <c r="A82" s="42" t="s">
        <v>14032</v>
      </c>
      <c r="B82" s="50">
        <v>20070006</v>
      </c>
      <c r="C82" s="262" t="s">
        <v>16391</v>
      </c>
      <c r="D82" s="29" t="s">
        <v>991</v>
      </c>
      <c r="E82" s="30" t="str">
        <f>IFERROR(VLOOKUP(B82,Table2[[Code]:[Category]],13,0),"Indirect")</f>
        <v>Direct</v>
      </c>
      <c r="F82" s="24">
        <v>596.17999999999984</v>
      </c>
      <c r="G82" s="24">
        <v>26611.879999999997</v>
      </c>
      <c r="H82" s="98">
        <f>SUMIFS(Table2[Vol_L],Table2[Code],'MPG Payment'!$B82,Table2[Account Details],"Available")</f>
        <v>617.04</v>
      </c>
      <c r="I82" s="98">
        <f>SUMIFS(Table2[Amount],Table2[Code],'MPG Payment'!$B82,Table2[Account Details],"Available")</f>
        <v>26816.113800000003</v>
      </c>
      <c r="J82" s="98">
        <f>IF(E82="direct",SUMIFS(Table2[Vol_L],Table2[Code],'MPG Payment'!$B82,Table2[Account Details],"Not Available"),0)</f>
        <v>0</v>
      </c>
      <c r="K82" s="98">
        <f>IF(E82="direct",SUMIFS(Table2[Amount],Table2[Code],'MPG Payment'!$B82,Table2[Account Details],"Not Available"),0)</f>
        <v>0</v>
      </c>
      <c r="L82" s="98">
        <f t="shared" si="13"/>
        <v>617.04</v>
      </c>
      <c r="M82" s="98">
        <f t="shared" si="14"/>
        <v>26816.113800000003</v>
      </c>
      <c r="N82" s="99">
        <f t="shared" si="15"/>
        <v>26611.879999999997</v>
      </c>
      <c r="O82" s="98">
        <f>SUMIFS(Table2[TS Loss],Table2[Code],'MPG Payment'!$B82)</f>
        <v>0</v>
      </c>
      <c r="P82" s="98">
        <f>SUMIFS(Table2[Deduction for excess payment],Table2[Code],'MPG Payment'!$B82)</f>
        <v>0</v>
      </c>
      <c r="Q82" s="98">
        <f t="shared" si="16"/>
        <v>204.23380000000543</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26612</v>
      </c>
      <c r="W82" s="98">
        <f>IF(E82="direct",SUMIFS(Table2[Net Amount],Table2[Code],'MPG Payment'!$B82,Table2[Account Details],"Not Available"),0)</f>
        <v>0</v>
      </c>
      <c r="X82" s="98">
        <f t="shared" si="17"/>
        <v>0</v>
      </c>
      <c r="Y82" s="28">
        <f t="shared" si="18"/>
        <v>-0.12000000000261934</v>
      </c>
      <c r="Z82" s="100">
        <v>0</v>
      </c>
      <c r="AA82" s="101">
        <f t="shared" si="19"/>
        <v>0</v>
      </c>
      <c r="AB82" s="102">
        <f t="shared" si="20"/>
        <v>7.6745348318121628E-3</v>
      </c>
      <c r="AC82" s="29">
        <f>COUNTIF(Table2[Code],'MPG Payment'!B82)</f>
        <v>16</v>
      </c>
      <c r="AD82" s="127" t="str" cm="1">
        <f t="array" aca="1" ref="AD82" ca="1">SUBSTITUTE(SUBSTITUTE(MID(CELL("filename"),FIND("[",CELL("filename"))+1,FIND("]",CELL("filename"))-FIND("[",CELL("filename"))-1),"JH Farmer Payment-",""),".xlsx","")</f>
        <v>22. 21-27 Aug</v>
      </c>
      <c r="AE82" s="29"/>
      <c r="AF82" s="168">
        <v>0</v>
      </c>
      <c r="AG82" s="168">
        <v>0</v>
      </c>
      <c r="AH82" s="168">
        <f t="shared" si="21"/>
        <v>0</v>
      </c>
      <c r="AI82" s="169">
        <v>0</v>
      </c>
    </row>
    <row r="83" spans="1:37" x14ac:dyDescent="0.25">
      <c r="A83" s="42" t="s">
        <v>14032</v>
      </c>
      <c r="B83" s="50">
        <v>20070007</v>
      </c>
      <c r="C83" s="262" t="s">
        <v>16392</v>
      </c>
      <c r="D83" s="29" t="s">
        <v>991</v>
      </c>
      <c r="E83" s="30" t="str">
        <f>IFERROR(VLOOKUP(B83,Table2[[Code]:[Category]],13,0),"Indirect")</f>
        <v>Direct</v>
      </c>
      <c r="F83" s="24">
        <v>733.38</v>
      </c>
      <c r="G83" s="24">
        <v>32098.07</v>
      </c>
      <c r="H83" s="98">
        <f>SUMIFS(Table2[Vol_L],Table2[Code],'MPG Payment'!$B83,Table2[Account Details],"Available")</f>
        <v>745.87000000000012</v>
      </c>
      <c r="I83" s="98">
        <f>SUMIFS(Table2[Amount],Table2[Code],'MPG Payment'!$B83,Table2[Account Details],"Available")</f>
        <v>31423.267599999999</v>
      </c>
      <c r="J83" s="98">
        <f>IF(E83="direct",SUMIFS(Table2[Vol_L],Table2[Code],'MPG Payment'!$B83,Table2[Account Details],"Not Available"),0)</f>
        <v>0</v>
      </c>
      <c r="K83" s="98">
        <f>IF(E83="direct",SUMIFS(Table2[Amount],Table2[Code],'MPG Payment'!$B83,Table2[Account Details],"Not Available"),0)</f>
        <v>0</v>
      </c>
      <c r="L83" s="98">
        <f t="shared" si="13"/>
        <v>745.87000000000012</v>
      </c>
      <c r="M83" s="98">
        <f t="shared" si="14"/>
        <v>31423.267599999999</v>
      </c>
      <c r="N83" s="99">
        <f t="shared" si="15"/>
        <v>31423.267599999999</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31424</v>
      </c>
      <c r="W83" s="98">
        <f>IF(E83="direct",SUMIFS(Table2[Net Amount],Table2[Code],'MPG Payment'!$B83,Table2[Account Details],"Not Available"),0)</f>
        <v>0</v>
      </c>
      <c r="X83" s="98">
        <f t="shared" si="17"/>
        <v>0</v>
      </c>
      <c r="Y83" s="28">
        <f t="shared" si="18"/>
        <v>674.06999999999971</v>
      </c>
      <c r="Z83" s="100">
        <v>0</v>
      </c>
      <c r="AA83" s="101">
        <f t="shared" si="19"/>
        <v>-1</v>
      </c>
      <c r="AB83" s="102">
        <f t="shared" si="20"/>
        <v>-2.1023145628382034E-2</v>
      </c>
      <c r="AC83" s="29">
        <f>COUNTIF(Table2[Code],'MPG Payment'!B83)</f>
        <v>13</v>
      </c>
      <c r="AD83" s="127" t="str" cm="1">
        <f t="array" aca="1" ref="AD83" ca="1">SUBSTITUTE(SUBSTITUTE(MID(CELL("filename"),FIND("[",CELL("filename"))+1,FIND("]",CELL("filename"))-FIND("[",CELL("filename"))-1),"JH Farmer Payment-",""),".xlsx","")</f>
        <v>22. 21-27 Aug</v>
      </c>
      <c r="AE83" s="29"/>
      <c r="AF83" s="168">
        <v>0</v>
      </c>
      <c r="AG83" s="168">
        <v>0</v>
      </c>
      <c r="AH83" s="168">
        <f t="shared" si="21"/>
        <v>0</v>
      </c>
      <c r="AI83" s="169">
        <v>0</v>
      </c>
    </row>
    <row r="84" spans="1:37" x14ac:dyDescent="0.25">
      <c r="A84" s="42" t="s">
        <v>14032</v>
      </c>
      <c r="B84" s="50">
        <v>20070009</v>
      </c>
      <c r="C84" s="262" t="s">
        <v>16393</v>
      </c>
      <c r="D84" s="29" t="s">
        <v>991</v>
      </c>
      <c r="E84" s="30" t="str">
        <f>IFERROR(VLOOKUP(B84,Table2[[Code]:[Category]],13,0),"Indirect")</f>
        <v>Direct</v>
      </c>
      <c r="F84" s="24">
        <v>362.34</v>
      </c>
      <c r="G84" s="24">
        <v>16169.320000000002</v>
      </c>
      <c r="H84" s="98">
        <f>SUMIFS(Table2[Vol_L],Table2[Code],'MPG Payment'!$B84,Table2[Account Details],"Available")</f>
        <v>375.88000000000005</v>
      </c>
      <c r="I84" s="98">
        <f>SUMIFS(Table2[Amount],Table2[Code],'MPG Payment'!$B84,Table2[Account Details],"Available")</f>
        <v>15832.044300000001</v>
      </c>
      <c r="J84" s="98">
        <f>IF(E84="direct",SUMIFS(Table2[Vol_L],Table2[Code],'MPG Payment'!$B84,Table2[Account Details],"Not Available"),0)</f>
        <v>0</v>
      </c>
      <c r="K84" s="98">
        <f>IF(E84="direct",SUMIFS(Table2[Amount],Table2[Code],'MPG Payment'!$B84,Table2[Account Details],"Not Available"),0)</f>
        <v>0</v>
      </c>
      <c r="L84" s="98">
        <f t="shared" si="13"/>
        <v>375.88000000000005</v>
      </c>
      <c r="M84" s="98">
        <f t="shared" si="14"/>
        <v>15832.044300000001</v>
      </c>
      <c r="N84" s="99">
        <f t="shared" si="15"/>
        <v>15832.044300000001</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15832</v>
      </c>
      <c r="W84" s="98">
        <f>IF(E84="direct",SUMIFS(Table2[Net Amount],Table2[Code],'MPG Payment'!$B84,Table2[Account Details],"Not Available"),0)</f>
        <v>0</v>
      </c>
      <c r="X84" s="98">
        <f t="shared" si="17"/>
        <v>0</v>
      </c>
      <c r="Y84" s="28">
        <f t="shared" si="18"/>
        <v>337.32000000000153</v>
      </c>
      <c r="Z84" s="100">
        <v>0</v>
      </c>
      <c r="AA84" s="101">
        <f t="shared" si="19"/>
        <v>0</v>
      </c>
      <c r="AB84" s="102">
        <f t="shared" si="20"/>
        <v>-2.085899097797558E-2</v>
      </c>
      <c r="AC84" s="29">
        <f>COUNTIF(Table2[Code],'MPG Payment'!B84)</f>
        <v>1</v>
      </c>
      <c r="AD84" s="127" t="str" cm="1">
        <f t="array" aca="1" ref="AD84" ca="1">SUBSTITUTE(SUBSTITUTE(MID(CELL("filename"),FIND("[",CELL("filename"))+1,FIND("]",CELL("filename"))-FIND("[",CELL("filename"))-1),"JH Farmer Payment-",""),".xlsx","")</f>
        <v>22. 21-27 Aug</v>
      </c>
      <c r="AE84" s="29"/>
      <c r="AF84" s="168">
        <v>0</v>
      </c>
      <c r="AG84" s="168">
        <v>0</v>
      </c>
      <c r="AH84" s="168">
        <f t="shared" si="21"/>
        <v>0</v>
      </c>
      <c r="AI84" s="169">
        <v>0</v>
      </c>
    </row>
    <row r="85" spans="1:37" x14ac:dyDescent="0.25">
      <c r="A85" s="42" t="s">
        <v>14032</v>
      </c>
      <c r="B85" s="50">
        <v>20070010</v>
      </c>
      <c r="C85" s="262" t="s">
        <v>16394</v>
      </c>
      <c r="D85" s="29" t="s">
        <v>991</v>
      </c>
      <c r="E85" s="30" t="str">
        <f>IFERROR(VLOOKUP(B85,Table2[[Code]:[Category]],13,0),"Indirect")</f>
        <v>Direct</v>
      </c>
      <c r="F85" s="24">
        <v>500</v>
      </c>
      <c r="G85" s="24">
        <v>20820.740000000002</v>
      </c>
      <c r="H85" s="98">
        <f>SUMIFS(Table2[Vol_L],Table2[Code],'MPG Payment'!$B85,Table2[Account Details],"Available")</f>
        <v>499.48</v>
      </c>
      <c r="I85" s="98">
        <f>SUMIFS(Table2[Amount],Table2[Code],'MPG Payment'!$B85,Table2[Account Details],"Available")</f>
        <v>20859.619900000002</v>
      </c>
      <c r="J85" s="98">
        <f>IF(E85="direct",SUMIFS(Table2[Vol_L],Table2[Code],'MPG Payment'!$B85,Table2[Account Details],"Not Available"),0)</f>
        <v>0</v>
      </c>
      <c r="K85" s="98">
        <f>IF(E85="direct",SUMIFS(Table2[Amount],Table2[Code],'MPG Payment'!$B85,Table2[Account Details],"Not Available"),0)</f>
        <v>0</v>
      </c>
      <c r="L85" s="98">
        <f t="shared" si="13"/>
        <v>499.48</v>
      </c>
      <c r="M85" s="98">
        <f t="shared" si="14"/>
        <v>20859.619900000002</v>
      </c>
      <c r="N85" s="99">
        <f t="shared" si="15"/>
        <v>20820.740000000002</v>
      </c>
      <c r="O85" s="98">
        <f>SUMIFS(Table2[TS Loss],Table2[Code],'MPG Payment'!$B85)</f>
        <v>0</v>
      </c>
      <c r="P85" s="98">
        <f>SUMIFS(Table2[Deduction for excess payment],Table2[Code],'MPG Payment'!$B85)</f>
        <v>0</v>
      </c>
      <c r="Q85" s="98">
        <f t="shared" si="16"/>
        <v>38.879899999999907</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20821</v>
      </c>
      <c r="W85" s="98">
        <f>IF(E85="direct",SUMIFS(Table2[Net Amount],Table2[Code],'MPG Payment'!$B85,Table2[Account Details],"Not Available"),0)</f>
        <v>0</v>
      </c>
      <c r="X85" s="98">
        <f t="shared" si="17"/>
        <v>0</v>
      </c>
      <c r="Y85" s="28">
        <f t="shared" si="18"/>
        <v>-0.25999999999839929</v>
      </c>
      <c r="Z85" s="100">
        <v>0</v>
      </c>
      <c r="AA85" s="101">
        <f t="shared" si="19"/>
        <v>0</v>
      </c>
      <c r="AB85" s="102">
        <f t="shared" si="20"/>
        <v>1.8673639841811532E-3</v>
      </c>
      <c r="AC85" s="29">
        <f>COUNTIF(Table2[Code],'MPG Payment'!B85)</f>
        <v>12</v>
      </c>
      <c r="AD85" s="127" t="str" cm="1">
        <f t="array" aca="1" ref="AD85" ca="1">SUBSTITUTE(SUBSTITUTE(MID(CELL("filename"),FIND("[",CELL("filename"))+1,FIND("]",CELL("filename"))-FIND("[",CELL("filename"))-1),"JH Farmer Payment-",""),".xlsx","")</f>
        <v>22. 21-27 Aug</v>
      </c>
      <c r="AE85" s="29"/>
      <c r="AF85" s="168">
        <v>0</v>
      </c>
      <c r="AG85" s="168">
        <v>0</v>
      </c>
      <c r="AH85" s="168">
        <f t="shared" si="21"/>
        <v>0</v>
      </c>
      <c r="AI85" s="169">
        <v>0</v>
      </c>
    </row>
    <row r="86" spans="1:37" x14ac:dyDescent="0.25">
      <c r="A86" s="42" t="s">
        <v>14032</v>
      </c>
      <c r="B86" s="50">
        <v>20070018</v>
      </c>
      <c r="C86" s="262" t="s">
        <v>16395</v>
      </c>
      <c r="D86" s="29" t="s">
        <v>991</v>
      </c>
      <c r="E86" s="30" t="str">
        <f>IFERROR(VLOOKUP(B86,Table2[[Code]:[Category]],13,0),"Indirect")</f>
        <v>Direct</v>
      </c>
      <c r="F86" s="24">
        <v>474.65999999999997</v>
      </c>
      <c r="G86" s="24">
        <v>21100.360000000004</v>
      </c>
      <c r="H86" s="98">
        <f>SUMIFS(Table2[Vol_L],Table2[Code],'MPG Payment'!$B86,Table2[Account Details],"Available")</f>
        <v>528.65</v>
      </c>
      <c r="I86" s="98">
        <f>SUMIFS(Table2[Amount],Table2[Code],'MPG Payment'!$B86,Table2[Account Details],"Available")</f>
        <v>21659.129300000004</v>
      </c>
      <c r="J86" s="98">
        <f>IF(E86="direct",SUMIFS(Table2[Vol_L],Table2[Code],'MPG Payment'!$B86,Table2[Account Details],"Not Available"),0)</f>
        <v>0</v>
      </c>
      <c r="K86" s="98">
        <f>IF(E86="direct",SUMIFS(Table2[Amount],Table2[Code],'MPG Payment'!$B86,Table2[Account Details],"Not Available"),0)</f>
        <v>0</v>
      </c>
      <c r="L86" s="98">
        <f t="shared" si="13"/>
        <v>528.65</v>
      </c>
      <c r="M86" s="98">
        <f t="shared" si="14"/>
        <v>21659.129300000004</v>
      </c>
      <c r="N86" s="99">
        <f t="shared" si="15"/>
        <v>21100.360000000004</v>
      </c>
      <c r="O86" s="98">
        <f>SUMIFS(Table2[TS Loss],Table2[Code],'MPG Payment'!$B86)</f>
        <v>0</v>
      </c>
      <c r="P86" s="98">
        <f>SUMIFS(Table2[Deduction for excess payment],Table2[Code],'MPG Payment'!$B86)</f>
        <v>0</v>
      </c>
      <c r="Q86" s="98">
        <f t="shared" si="16"/>
        <v>558.76929999999993</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21100</v>
      </c>
      <c r="W86" s="98">
        <f>IF(E86="direct",SUMIFS(Table2[Net Amount],Table2[Code],'MPG Payment'!$B86,Table2[Account Details],"Not Available"),0)</f>
        <v>0</v>
      </c>
      <c r="X86" s="98">
        <f t="shared" si="17"/>
        <v>0</v>
      </c>
      <c r="Y86" s="28">
        <f t="shared" si="18"/>
        <v>0.36000000000422006</v>
      </c>
      <c r="Z86" s="100">
        <v>0</v>
      </c>
      <c r="AA86" s="101">
        <f t="shared" si="19"/>
        <v>0</v>
      </c>
      <c r="AB86" s="102">
        <f t="shared" si="20"/>
        <v>2.6481505528815615E-2</v>
      </c>
      <c r="AC86" s="29">
        <f>COUNTIF(Table2[Code],'MPG Payment'!B86)</f>
        <v>2</v>
      </c>
      <c r="AD86" s="127" t="str" cm="1">
        <f t="array" aca="1" ref="AD86" ca="1">SUBSTITUTE(SUBSTITUTE(MID(CELL("filename"),FIND("[",CELL("filename"))+1,FIND("]",CELL("filename"))-FIND("[",CELL("filename"))-1),"JH Farmer Payment-",""),".xlsx","")</f>
        <v>22. 21-27 Aug</v>
      </c>
      <c r="AE86" s="29"/>
      <c r="AF86" s="168">
        <v>0</v>
      </c>
      <c r="AG86" s="168">
        <v>0</v>
      </c>
      <c r="AH86" s="168">
        <f t="shared" si="21"/>
        <v>0</v>
      </c>
      <c r="AI86" s="169">
        <v>0</v>
      </c>
    </row>
    <row r="87" spans="1:37" x14ac:dyDescent="0.25">
      <c r="A87" s="42" t="s">
        <v>14032</v>
      </c>
      <c r="B87" s="50">
        <v>20070019</v>
      </c>
      <c r="C87" s="262" t="s">
        <v>16396</v>
      </c>
      <c r="D87" s="29" t="s">
        <v>991</v>
      </c>
      <c r="E87" s="30" t="str">
        <f>IFERROR(VLOOKUP(B87,Table2[[Code]:[Category]],13,0),"Indirect")</f>
        <v>Direct</v>
      </c>
      <c r="F87" s="24">
        <v>356.24</v>
      </c>
      <c r="G87" s="24">
        <v>15199.88</v>
      </c>
      <c r="H87" s="98">
        <f>SUMIFS(Table2[Vol_L],Table2[Code],'MPG Payment'!$B87,Table2[Account Details],"Available")</f>
        <v>372.16</v>
      </c>
      <c r="I87" s="98">
        <f>SUMIFS(Table2[Amount],Table2[Code],'MPG Payment'!$B87,Table2[Account Details],"Available")</f>
        <v>15116.080099999997</v>
      </c>
      <c r="J87" s="98">
        <f>IF(E87="direct",SUMIFS(Table2[Vol_L],Table2[Code],'MPG Payment'!$B87,Table2[Account Details],"Not Available"),0)</f>
        <v>0</v>
      </c>
      <c r="K87" s="98">
        <f>IF(E87="direct",SUMIFS(Table2[Amount],Table2[Code],'MPG Payment'!$B87,Table2[Account Details],"Not Available"),0)</f>
        <v>0</v>
      </c>
      <c r="L87" s="98">
        <f t="shared" si="13"/>
        <v>372.16</v>
      </c>
      <c r="M87" s="98">
        <f t="shared" si="14"/>
        <v>15116.080099999997</v>
      </c>
      <c r="N87" s="99">
        <f t="shared" si="15"/>
        <v>15116.080099999997</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15117</v>
      </c>
      <c r="W87" s="98">
        <f>IF(E87="direct",SUMIFS(Table2[Net Amount],Table2[Code],'MPG Payment'!$B87,Table2[Account Details],"Not Available"),0)</f>
        <v>0</v>
      </c>
      <c r="X87" s="98">
        <f t="shared" si="17"/>
        <v>0</v>
      </c>
      <c r="Y87" s="28">
        <f t="shared" si="18"/>
        <v>82.8799999999992</v>
      </c>
      <c r="Z87" s="100">
        <v>0</v>
      </c>
      <c r="AA87" s="101">
        <f t="shared" si="19"/>
        <v>-1</v>
      </c>
      <c r="AB87" s="102">
        <f t="shared" si="20"/>
        <v>-5.5131948410120212E-3</v>
      </c>
      <c r="AC87" s="29">
        <f>COUNTIF(Table2[Code],'MPG Payment'!B87)</f>
        <v>8</v>
      </c>
      <c r="AD87" s="127" t="str" cm="1">
        <f t="array" aca="1" ref="AD87" ca="1">SUBSTITUTE(SUBSTITUTE(MID(CELL("filename"),FIND("[",CELL("filename"))+1,FIND("]",CELL("filename"))-FIND("[",CELL("filename"))-1),"JH Farmer Payment-",""),".xlsx","")</f>
        <v>22. 21-27 Aug</v>
      </c>
      <c r="AE87" s="29"/>
      <c r="AF87" s="168">
        <v>0</v>
      </c>
      <c r="AG87" s="168">
        <v>0</v>
      </c>
      <c r="AH87" s="168">
        <f t="shared" si="21"/>
        <v>0</v>
      </c>
      <c r="AI87" s="169">
        <v>0</v>
      </c>
    </row>
    <row r="88" spans="1:37" x14ac:dyDescent="0.25">
      <c r="A88" s="42" t="s">
        <v>14032</v>
      </c>
      <c r="B88" s="50">
        <v>20070020</v>
      </c>
      <c r="C88" s="262" t="s">
        <v>16397</v>
      </c>
      <c r="D88" s="29" t="s">
        <v>991</v>
      </c>
      <c r="E88" s="30" t="str">
        <f>IFERROR(VLOOKUP(B88,Table2[[Code]:[Category]],13,0),"Indirect")</f>
        <v>Direct</v>
      </c>
      <c r="F88" s="24">
        <v>1006.23</v>
      </c>
      <c r="G88" s="24">
        <v>43158.819999999992</v>
      </c>
      <c r="H88" s="98">
        <f>SUMIFS(Table2[Vol_L],Table2[Code],'MPG Payment'!$B88,Table2[Account Details],"Available")</f>
        <v>1091.6499999999999</v>
      </c>
      <c r="I88" s="98">
        <f>SUMIFS(Table2[Amount],Table2[Code],'MPG Payment'!$B88,Table2[Account Details],"Available")</f>
        <v>43930.923299999995</v>
      </c>
      <c r="J88" s="98">
        <f>IF(E88="direct",SUMIFS(Table2[Vol_L],Table2[Code],'MPG Payment'!$B88,Table2[Account Details],"Not Available"),0)</f>
        <v>0</v>
      </c>
      <c r="K88" s="98">
        <f>IF(E88="direct",SUMIFS(Table2[Amount],Table2[Code],'MPG Payment'!$B88,Table2[Account Details],"Not Available"),0)</f>
        <v>0</v>
      </c>
      <c r="L88" s="98">
        <f t="shared" si="13"/>
        <v>1091.6499999999999</v>
      </c>
      <c r="M88" s="98">
        <f t="shared" si="14"/>
        <v>43930.923299999995</v>
      </c>
      <c r="N88" s="99">
        <f t="shared" si="15"/>
        <v>43158.819999999992</v>
      </c>
      <c r="O88" s="98">
        <f>SUMIFS(Table2[TS Loss],Table2[Code],'MPG Payment'!$B88)</f>
        <v>0</v>
      </c>
      <c r="P88" s="98">
        <f>SUMIFS(Table2[Deduction for excess payment],Table2[Code],'MPG Payment'!$B88)</f>
        <v>0</v>
      </c>
      <c r="Q88" s="98">
        <f t="shared" si="16"/>
        <v>772.10330000000249</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43158</v>
      </c>
      <c r="W88" s="98">
        <f>IF(E88="direct",SUMIFS(Table2[Net Amount],Table2[Code],'MPG Payment'!$B88,Table2[Account Details],"Not Available"),0)</f>
        <v>0</v>
      </c>
      <c r="X88" s="98">
        <f t="shared" si="17"/>
        <v>0</v>
      </c>
      <c r="Y88" s="28">
        <f t="shared" si="18"/>
        <v>0.819999999992433</v>
      </c>
      <c r="Z88" s="100">
        <v>0</v>
      </c>
      <c r="AA88" s="101">
        <f t="shared" si="19"/>
        <v>1</v>
      </c>
      <c r="AB88" s="102">
        <f t="shared" si="20"/>
        <v>1.7889814874456778E-2</v>
      </c>
      <c r="AC88" s="29">
        <f>COUNTIF(Table2[Code],'MPG Payment'!B88)</f>
        <v>4</v>
      </c>
      <c r="AD88" s="127" t="str" cm="1">
        <f t="array" aca="1" ref="AD88" ca="1">SUBSTITUTE(SUBSTITUTE(MID(CELL("filename"),FIND("[",CELL("filename"))+1,FIND("]",CELL("filename"))-FIND("[",CELL("filename"))-1),"JH Farmer Payment-",""),".xlsx","")</f>
        <v>22. 21-27 Aug</v>
      </c>
      <c r="AE88" s="29"/>
      <c r="AF88" s="168">
        <v>0</v>
      </c>
      <c r="AG88" s="168">
        <v>0</v>
      </c>
      <c r="AH88" s="168">
        <f t="shared" si="21"/>
        <v>0</v>
      </c>
      <c r="AI88" s="169">
        <v>0</v>
      </c>
    </row>
    <row r="89" spans="1:37" x14ac:dyDescent="0.25">
      <c r="A89" s="42" t="s">
        <v>14032</v>
      </c>
      <c r="B89" s="50">
        <v>20070021</v>
      </c>
      <c r="C89" s="262" t="s">
        <v>16398</v>
      </c>
      <c r="D89" s="29" t="s">
        <v>991</v>
      </c>
      <c r="E89" s="30" t="str">
        <f>IFERROR(VLOOKUP(B89,Table2[[Code]:[Category]],13,0),"Indirect")</f>
        <v>Direct</v>
      </c>
      <c r="F89" s="24">
        <v>264.59999999999997</v>
      </c>
      <c r="G89" s="24">
        <v>11358.150000000003</v>
      </c>
      <c r="H89" s="98">
        <f>SUMIFS(Table2[Vol_L],Table2[Code],'MPG Payment'!$B89,Table2[Account Details],"Available")</f>
        <v>271.10000000000002</v>
      </c>
      <c r="I89" s="98">
        <f>SUMIFS(Table2[Amount],Table2[Code],'MPG Payment'!$B89,Table2[Account Details],"Available")</f>
        <v>11181.65</v>
      </c>
      <c r="J89" s="98">
        <f>IF(E89="direct",SUMIFS(Table2[Vol_L],Table2[Code],'MPG Payment'!$B89,Table2[Account Details],"Not Available"),0)</f>
        <v>0</v>
      </c>
      <c r="K89" s="98">
        <f>IF(E89="direct",SUMIFS(Table2[Amount],Table2[Code],'MPG Payment'!$B89,Table2[Account Details],"Not Available"),0)</f>
        <v>0</v>
      </c>
      <c r="L89" s="98">
        <f t="shared" si="13"/>
        <v>271.10000000000002</v>
      </c>
      <c r="M89" s="98">
        <f t="shared" si="14"/>
        <v>11181.65</v>
      </c>
      <c r="N89" s="99">
        <f t="shared" si="15"/>
        <v>11181.65</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11182</v>
      </c>
      <c r="W89" s="98">
        <f>IF(E89="direct",SUMIFS(Table2[Net Amount],Table2[Code],'MPG Payment'!$B89,Table2[Account Details],"Not Available"),0)</f>
        <v>0</v>
      </c>
      <c r="X89" s="98">
        <f t="shared" si="17"/>
        <v>0</v>
      </c>
      <c r="Y89" s="28">
        <f t="shared" si="18"/>
        <v>176.15000000000327</v>
      </c>
      <c r="Z89" s="100">
        <v>0</v>
      </c>
      <c r="AA89" s="101">
        <f t="shared" si="19"/>
        <v>0</v>
      </c>
      <c r="AB89" s="102">
        <f t="shared" si="20"/>
        <v>-1.5539502471793698E-2</v>
      </c>
      <c r="AC89" s="29">
        <f>COUNTIF(Table2[Code],'MPG Payment'!B89)</f>
        <v>1</v>
      </c>
      <c r="AD89" s="127" t="str" cm="1">
        <f t="array" aca="1" ref="AD89" ca="1">SUBSTITUTE(SUBSTITUTE(MID(CELL("filename"),FIND("[",CELL("filename"))+1,FIND("]",CELL("filename"))-FIND("[",CELL("filename"))-1),"JH Farmer Payment-",""),".xlsx","")</f>
        <v>22. 21-27 Aug</v>
      </c>
      <c r="AE89" s="29"/>
      <c r="AF89" s="168">
        <v>0</v>
      </c>
      <c r="AG89" s="168">
        <v>0</v>
      </c>
      <c r="AH89" s="168">
        <f t="shared" si="21"/>
        <v>0</v>
      </c>
      <c r="AI89" s="169">
        <v>0</v>
      </c>
    </row>
    <row r="90" spans="1:37" x14ac:dyDescent="0.25">
      <c r="A90" s="42" t="s">
        <v>14032</v>
      </c>
      <c r="B90" s="50">
        <v>20070023</v>
      </c>
      <c r="C90" s="262" t="s">
        <v>16399</v>
      </c>
      <c r="D90" s="29" t="s">
        <v>991</v>
      </c>
      <c r="E90" s="30" t="str">
        <f>IFERROR(VLOOKUP(B90,Table2[[Code]:[Category]],13,0),"Indirect")</f>
        <v>Direct</v>
      </c>
      <c r="F90" s="24">
        <v>185.33999999999997</v>
      </c>
      <c r="G90" s="24">
        <v>7445.22</v>
      </c>
      <c r="H90" s="98">
        <f>SUMIFS(Table2[Vol_L],Table2[Code],'MPG Payment'!$B90,Table2[Account Details],"Available")</f>
        <v>174.18</v>
      </c>
      <c r="I90" s="98">
        <f>SUMIFS(Table2[Amount],Table2[Code],'MPG Payment'!$B90,Table2[Account Details],"Available")</f>
        <v>7390.4026000000013</v>
      </c>
      <c r="J90" s="98">
        <f>IF(E90="direct",SUMIFS(Table2[Vol_L],Table2[Code],'MPG Payment'!$B90,Table2[Account Details],"Not Available"),0)</f>
        <v>0</v>
      </c>
      <c r="K90" s="98">
        <f>IF(E90="direct",SUMIFS(Table2[Amount],Table2[Code],'MPG Payment'!$B90,Table2[Account Details],"Not Available"),0)</f>
        <v>0</v>
      </c>
      <c r="L90" s="98">
        <f t="shared" si="13"/>
        <v>174.18</v>
      </c>
      <c r="M90" s="98">
        <f t="shared" si="14"/>
        <v>7390.4026000000013</v>
      </c>
      <c r="N90" s="99">
        <f t="shared" si="15"/>
        <v>7390.4026000000013</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7391</v>
      </c>
      <c r="W90" s="98">
        <f>IF(E90="direct",SUMIFS(Table2[Net Amount],Table2[Code],'MPG Payment'!$B90,Table2[Account Details],"Not Available"),0)</f>
        <v>0</v>
      </c>
      <c r="X90" s="98">
        <f t="shared" si="17"/>
        <v>0</v>
      </c>
      <c r="Y90" s="28">
        <f t="shared" si="18"/>
        <v>54.220000000000255</v>
      </c>
      <c r="Z90" s="100">
        <v>0</v>
      </c>
      <c r="AA90" s="101">
        <f t="shared" si="19"/>
        <v>-1</v>
      </c>
      <c r="AB90" s="102">
        <f t="shared" si="20"/>
        <v>-7.3627642970924964E-3</v>
      </c>
      <c r="AC90" s="29">
        <f>COUNTIF(Table2[Code],'MPG Payment'!B90)</f>
        <v>3</v>
      </c>
      <c r="AD90" s="127" t="str" cm="1">
        <f t="array" aca="1" ref="AD90" ca="1">SUBSTITUTE(SUBSTITUTE(MID(CELL("filename"),FIND("[",CELL("filename"))+1,FIND("]",CELL("filename"))-FIND("[",CELL("filename"))-1),"JH Farmer Payment-",""),".xlsx","")</f>
        <v>22. 21-27 Aug</v>
      </c>
      <c r="AE90" s="29"/>
      <c r="AF90" s="168">
        <v>0</v>
      </c>
      <c r="AG90" s="168">
        <v>0</v>
      </c>
      <c r="AH90" s="168">
        <f t="shared" si="21"/>
        <v>0</v>
      </c>
      <c r="AI90" s="169">
        <v>0</v>
      </c>
    </row>
    <row r="91" spans="1:37" x14ac:dyDescent="0.25">
      <c r="A91" s="42" t="s">
        <v>14032</v>
      </c>
      <c r="B91" s="50">
        <v>20070024</v>
      </c>
      <c r="C91" s="262" t="s">
        <v>16400</v>
      </c>
      <c r="D91" s="29" t="s">
        <v>991</v>
      </c>
      <c r="E91" s="30" t="str">
        <f>IFERROR(VLOOKUP(B91,Table2[[Code]:[Category]],13,0),"Indirect")</f>
        <v>Direct</v>
      </c>
      <c r="F91" s="24">
        <v>717.06999999999994</v>
      </c>
      <c r="G91" s="24">
        <v>32121.96</v>
      </c>
      <c r="H91" s="98">
        <f>SUMIFS(Table2[Vol_L],Table2[Code],'MPG Payment'!$B91,Table2[Account Details],"Available")</f>
        <v>722.23</v>
      </c>
      <c r="I91" s="98">
        <f>SUMIFS(Table2[Amount],Table2[Code],'MPG Payment'!$B91,Table2[Account Details],"Available")</f>
        <v>32409.278999999999</v>
      </c>
      <c r="J91" s="98">
        <f>IF(E91="direct",SUMIFS(Table2[Vol_L],Table2[Code],'MPG Payment'!$B91,Table2[Account Details],"Not Available"),0)</f>
        <v>0</v>
      </c>
      <c r="K91" s="98">
        <f>IF(E91="direct",SUMIFS(Table2[Amount],Table2[Code],'MPG Payment'!$B91,Table2[Account Details],"Not Available"),0)</f>
        <v>0</v>
      </c>
      <c r="L91" s="98">
        <f t="shared" si="13"/>
        <v>722.23</v>
      </c>
      <c r="M91" s="98">
        <f t="shared" si="14"/>
        <v>32409.278999999999</v>
      </c>
      <c r="N91" s="99">
        <f t="shared" si="15"/>
        <v>32121.96</v>
      </c>
      <c r="O91" s="98">
        <f>SUMIFS(Table2[TS Loss],Table2[Code],'MPG Payment'!$B91)</f>
        <v>0</v>
      </c>
      <c r="P91" s="98">
        <f>SUMIFS(Table2[Deduction for excess payment],Table2[Code],'MPG Payment'!$B91)</f>
        <v>0</v>
      </c>
      <c r="Q91" s="98">
        <f t="shared" si="16"/>
        <v>287.31899999999951</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32122</v>
      </c>
      <c r="W91" s="98">
        <f>IF(E91="direct",SUMIFS(Table2[Net Amount],Table2[Code],'MPG Payment'!$B91,Table2[Account Details],"Not Available"),0)</f>
        <v>0</v>
      </c>
      <c r="X91" s="98">
        <f t="shared" si="17"/>
        <v>0</v>
      </c>
      <c r="Y91" s="28">
        <f t="shared" si="18"/>
        <v>-4.0000000000873115E-2</v>
      </c>
      <c r="Z91" s="100">
        <v>0</v>
      </c>
      <c r="AA91" s="101">
        <f t="shared" si="19"/>
        <v>0</v>
      </c>
      <c r="AB91" s="102">
        <f t="shared" si="20"/>
        <v>8.9446285344978796E-3</v>
      </c>
      <c r="AC91" s="29">
        <f>COUNTIF(Table2[Code],'MPG Payment'!B91)</f>
        <v>30</v>
      </c>
      <c r="AD91" s="127" t="str" cm="1">
        <f t="array" aca="1" ref="AD91" ca="1">SUBSTITUTE(SUBSTITUTE(MID(CELL("filename"),FIND("[",CELL("filename"))+1,FIND("]",CELL("filename"))-FIND("[",CELL("filename"))-1),"JH Farmer Payment-",""),".xlsx","")</f>
        <v>22. 21-27 Aug</v>
      </c>
      <c r="AE91" s="29"/>
      <c r="AF91" s="168">
        <v>0</v>
      </c>
      <c r="AG91" s="168">
        <v>0</v>
      </c>
      <c r="AH91" s="168">
        <f t="shared" si="21"/>
        <v>0</v>
      </c>
      <c r="AI91" s="169">
        <v>0</v>
      </c>
      <c r="AJ91" s="311"/>
      <c r="AK91" s="31"/>
    </row>
    <row r="92" spans="1:37" x14ac:dyDescent="0.25">
      <c r="A92" s="42" t="s">
        <v>14032</v>
      </c>
      <c r="B92" s="50">
        <v>20070025</v>
      </c>
      <c r="C92" s="262" t="s">
        <v>16401</v>
      </c>
      <c r="D92" s="29" t="s">
        <v>991</v>
      </c>
      <c r="E92" s="30" t="str">
        <f>IFERROR(VLOOKUP(B92,Table2[[Code]:[Category]],13,0),"Indirect")</f>
        <v>Direct</v>
      </c>
      <c r="F92" s="24">
        <v>468.39</v>
      </c>
      <c r="G92" s="24">
        <v>18950.419999999998</v>
      </c>
      <c r="H92" s="98">
        <f>SUMIFS(Table2[Vol_L],Table2[Code],'MPG Payment'!$B92,Table2[Account Details],"Available")</f>
        <v>546.5</v>
      </c>
      <c r="I92" s="98">
        <f>SUMIFS(Table2[Amount],Table2[Code],'MPG Payment'!$B92,Table2[Account Details],"Available")</f>
        <v>23905.381700000002</v>
      </c>
      <c r="J92" s="98">
        <f>IF(E92="direct",SUMIFS(Table2[Vol_L],Table2[Code],'MPG Payment'!$B92,Table2[Account Details],"Not Available"),0)</f>
        <v>0</v>
      </c>
      <c r="K92" s="98">
        <f>IF(E92="direct",SUMIFS(Table2[Amount],Table2[Code],'MPG Payment'!$B92,Table2[Account Details],"Not Available"),0)</f>
        <v>0</v>
      </c>
      <c r="L92" s="98">
        <f t="shared" si="13"/>
        <v>546.5</v>
      </c>
      <c r="M92" s="98">
        <f t="shared" si="14"/>
        <v>23905.381700000002</v>
      </c>
      <c r="N92" s="99">
        <f t="shared" si="15"/>
        <v>18950.419999999998</v>
      </c>
      <c r="O92" s="98">
        <f>SUMIFS(Table2[TS Loss],Table2[Code],'MPG Payment'!$B92)</f>
        <v>0</v>
      </c>
      <c r="P92" s="98">
        <f>SUMIFS(Table2[Deduction for excess payment],Table2[Code],'MPG Payment'!$B92)</f>
        <v>0</v>
      </c>
      <c r="Q92" s="98">
        <f t="shared" si="16"/>
        <v>4954.9617000000035</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18950</v>
      </c>
      <c r="W92" s="98">
        <f>IF(E92="direct",SUMIFS(Table2[Net Amount],Table2[Code],'MPG Payment'!$B92,Table2[Account Details],"Not Available"),0)</f>
        <v>0</v>
      </c>
      <c r="X92" s="98">
        <f t="shared" si="17"/>
        <v>0</v>
      </c>
      <c r="Y92" s="28">
        <f t="shared" si="18"/>
        <v>0.41999999999825377</v>
      </c>
      <c r="Z92" s="100">
        <v>0</v>
      </c>
      <c r="AA92" s="101">
        <f t="shared" si="19"/>
        <v>0</v>
      </c>
      <c r="AB92" s="102">
        <f t="shared" si="20"/>
        <v>0.26146975634313141</v>
      </c>
      <c r="AC92" s="29">
        <f>COUNTIF(Table2[Code],'MPG Payment'!B92)</f>
        <v>3</v>
      </c>
      <c r="AD92" s="127" t="str" cm="1">
        <f t="array" aca="1" ref="AD92" ca="1">SUBSTITUTE(SUBSTITUTE(MID(CELL("filename"),FIND("[",CELL("filename"))+1,FIND("]",CELL("filename"))-FIND("[",CELL("filename"))-1),"JH Farmer Payment-",""),".xlsx","")</f>
        <v>22. 21-27 Aug</v>
      </c>
      <c r="AE92" s="29"/>
      <c r="AF92" s="168">
        <v>0</v>
      </c>
      <c r="AG92" s="168">
        <v>0</v>
      </c>
      <c r="AH92" s="168">
        <f t="shared" si="21"/>
        <v>0</v>
      </c>
      <c r="AI92" s="169">
        <v>0</v>
      </c>
    </row>
    <row r="93" spans="1:37" x14ac:dyDescent="0.25">
      <c r="A93" s="42" t="s">
        <v>14032</v>
      </c>
      <c r="B93" s="50">
        <v>20070026</v>
      </c>
      <c r="C93" s="262" t="s">
        <v>16402</v>
      </c>
      <c r="D93" s="29" t="s">
        <v>991</v>
      </c>
      <c r="E93" s="30" t="str">
        <f>IFERROR(VLOOKUP(B93,Table2[[Code]:[Category]],13,0),"Indirect")</f>
        <v>Direct</v>
      </c>
      <c r="F93" s="24">
        <v>751.74999999999977</v>
      </c>
      <c r="G93" s="24">
        <v>32845.849999999991</v>
      </c>
      <c r="H93" s="98">
        <f>SUMIFS(Table2[Vol_L],Table2[Code],'MPG Payment'!$B93,Table2[Account Details],"Available")</f>
        <v>724.77</v>
      </c>
      <c r="I93" s="98">
        <f>SUMIFS(Table2[Amount],Table2[Code],'MPG Payment'!$B93,Table2[Account Details],"Available")</f>
        <v>32125.285800000001</v>
      </c>
      <c r="J93" s="98">
        <f>IF(E93="direct",SUMIFS(Table2[Vol_L],Table2[Code],'MPG Payment'!$B93,Table2[Account Details],"Not Available"),0)</f>
        <v>20.299999999999997</v>
      </c>
      <c r="K93" s="98">
        <f>IF(E93="direct",SUMIFS(Table2[Amount],Table2[Code],'MPG Payment'!$B93,Table2[Account Details],"Not Available"),0)</f>
        <v>854.40460000000007</v>
      </c>
      <c r="L93" s="98">
        <f t="shared" si="13"/>
        <v>745.06999999999994</v>
      </c>
      <c r="M93" s="98">
        <f t="shared" si="14"/>
        <v>32979.690399999999</v>
      </c>
      <c r="N93" s="99">
        <f t="shared" si="15"/>
        <v>32845.849999999991</v>
      </c>
      <c r="O93" s="98">
        <f>SUMIFS(Table2[TS Loss],Table2[Code],'MPG Payment'!$B93)</f>
        <v>0</v>
      </c>
      <c r="P93" s="98">
        <f>SUMIFS(Table2[Deduction for excess payment],Table2[Code],'MPG Payment'!$B93)</f>
        <v>0</v>
      </c>
      <c r="Q93" s="98">
        <f t="shared" si="16"/>
        <v>133.84040000000823</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31992</v>
      </c>
      <c r="W93" s="98">
        <f>IF(E93="direct",SUMIFS(Table2[Net Amount],Table2[Code],'MPG Payment'!$B93,Table2[Account Details],"Not Available"),0)</f>
        <v>854</v>
      </c>
      <c r="X93" s="98">
        <f t="shared" si="17"/>
        <v>0</v>
      </c>
      <c r="Y93" s="28">
        <f t="shared" si="18"/>
        <v>-0.15000000000873115</v>
      </c>
      <c r="Z93" s="100" t="s">
        <v>16527</v>
      </c>
      <c r="AA93" s="101">
        <f t="shared" si="19"/>
        <v>0</v>
      </c>
      <c r="AB93" s="102">
        <f t="shared" si="20"/>
        <v>4.0748039706693011E-3</v>
      </c>
      <c r="AC93" s="29">
        <f>COUNTIF(Table2[Code],'MPG Payment'!B93)</f>
        <v>30</v>
      </c>
      <c r="AD93" s="127" t="str" cm="1">
        <f t="array" aca="1" ref="AD93" ca="1">SUBSTITUTE(SUBSTITUTE(MID(CELL("filename"),FIND("[",CELL("filename"))+1,FIND("]",CELL("filename"))-FIND("[",CELL("filename"))-1),"JH Farmer Payment-",""),".xlsx","")</f>
        <v>22. 21-27 Aug</v>
      </c>
      <c r="AE93" s="29" t="s">
        <v>16418</v>
      </c>
      <c r="AF93" s="168">
        <v>0</v>
      </c>
      <c r="AG93" s="168">
        <v>0</v>
      </c>
      <c r="AH93" s="168">
        <f t="shared" si="21"/>
        <v>0</v>
      </c>
      <c r="AI93" s="169">
        <v>0</v>
      </c>
    </row>
    <row r="94" spans="1:37" x14ac:dyDescent="0.25">
      <c r="A94" s="42" t="s">
        <v>14032</v>
      </c>
      <c r="B94" s="50">
        <v>20070027</v>
      </c>
      <c r="C94" s="262" t="s">
        <v>16403</v>
      </c>
      <c r="D94" s="29" t="s">
        <v>6600</v>
      </c>
      <c r="E94" s="30" t="str">
        <f>IFERROR(VLOOKUP(B94,Table2[[Code]:[Category]],13,0),"Indirect")</f>
        <v>Direct</v>
      </c>
      <c r="F94" s="24">
        <v>198.30999999999997</v>
      </c>
      <c r="G94" s="24">
        <v>8670.44</v>
      </c>
      <c r="H94" s="98">
        <f>SUMIFS(Table2[Vol_L],Table2[Code],'MPG Payment'!$B94,Table2[Account Details],"Available")</f>
        <v>196.23</v>
      </c>
      <c r="I94" s="98">
        <f>SUMIFS(Table2[Amount],Table2[Code],'MPG Payment'!$B94,Table2[Account Details],"Available")</f>
        <v>8654.3287</v>
      </c>
      <c r="J94" s="98">
        <f>IF(E94="direct",SUMIFS(Table2[Vol_L],Table2[Code],'MPG Payment'!$B94,Table2[Account Details],"Not Available"),0)</f>
        <v>0</v>
      </c>
      <c r="K94" s="98">
        <f>IF(E94="direct",SUMIFS(Table2[Amount],Table2[Code],'MPG Payment'!$B94,Table2[Account Details],"Not Available"),0)</f>
        <v>0</v>
      </c>
      <c r="L94" s="98">
        <f t="shared" si="13"/>
        <v>196.23</v>
      </c>
      <c r="M94" s="98">
        <f t="shared" si="14"/>
        <v>8654.3287</v>
      </c>
      <c r="N94" s="99">
        <f t="shared" si="15"/>
        <v>8654.3287</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8654</v>
      </c>
      <c r="W94" s="98">
        <f>IF(E94="direct",SUMIFS(Table2[Net Amount],Table2[Code],'MPG Payment'!$B94,Table2[Account Details],"Not Available"),0)</f>
        <v>0</v>
      </c>
      <c r="X94" s="98">
        <f t="shared" si="17"/>
        <v>0</v>
      </c>
      <c r="Y94" s="28">
        <f t="shared" si="18"/>
        <v>16.440000000000509</v>
      </c>
      <c r="Z94" s="100">
        <v>0</v>
      </c>
      <c r="AA94" s="101">
        <f t="shared" si="19"/>
        <v>0</v>
      </c>
      <c r="AB94" s="102">
        <f t="shared" si="20"/>
        <v>-1.8581871277582778E-3</v>
      </c>
      <c r="AC94" s="29">
        <f>COUNTIF(Table2[Code],'MPG Payment'!B94)</f>
        <v>2</v>
      </c>
      <c r="AD94" s="127" t="str" cm="1">
        <f t="array" aca="1" ref="AD94" ca="1">SUBSTITUTE(SUBSTITUTE(MID(CELL("filename"),FIND("[",CELL("filename"))+1,FIND("]",CELL("filename"))-FIND("[",CELL("filename"))-1),"JH Farmer Payment-",""),".xlsx","")</f>
        <v>22. 21-27 Aug</v>
      </c>
      <c r="AE94" s="29"/>
      <c r="AF94" s="168">
        <v>0</v>
      </c>
      <c r="AG94" s="168">
        <v>0</v>
      </c>
      <c r="AH94" s="168">
        <f t="shared" si="21"/>
        <v>0</v>
      </c>
      <c r="AI94" s="169">
        <v>0</v>
      </c>
    </row>
    <row r="95" spans="1:37" x14ac:dyDescent="0.25">
      <c r="A95" s="42" t="s">
        <v>14033</v>
      </c>
      <c r="B95" s="50">
        <v>20080001</v>
      </c>
      <c r="C95" s="262" t="s">
        <v>14947</v>
      </c>
      <c r="D95" s="29" t="s">
        <v>990</v>
      </c>
      <c r="E95" s="30" t="str">
        <f>IFERROR(VLOOKUP(B95,Table2[[Code]:[Category]],13,0),"Indirect")</f>
        <v>Direct</v>
      </c>
      <c r="F95" s="24">
        <v>2327.46</v>
      </c>
      <c r="G95" s="24">
        <v>94719.290000000008</v>
      </c>
      <c r="H95" s="98">
        <f>SUMIFS(Table2[Vol_L],Table2[Code],'MPG Payment'!$B95,Table2[Account Details],"Available")</f>
        <v>2310.8800000000006</v>
      </c>
      <c r="I95" s="98">
        <f>SUMIFS(Table2[Amount],Table2[Code],'MPG Payment'!$B95,Table2[Account Details],"Available")</f>
        <v>94702.089000000022</v>
      </c>
      <c r="J95" s="98">
        <f>IF(E95="direct",SUMIFS(Table2[Vol_L],Table2[Code],'MPG Payment'!$B95,Table2[Account Details],"Not Available"),0)</f>
        <v>0</v>
      </c>
      <c r="K95" s="98">
        <f>IF(E95="direct",SUMIFS(Table2[Amount],Table2[Code],'MPG Payment'!$B95,Table2[Account Details],"Not Available"),0)</f>
        <v>0</v>
      </c>
      <c r="L95" s="98">
        <f t="shared" si="13"/>
        <v>2310.8800000000006</v>
      </c>
      <c r="M95" s="98">
        <f t="shared" si="14"/>
        <v>94702.089000000022</v>
      </c>
      <c r="N95" s="99">
        <f t="shared" si="15"/>
        <v>94702.089000000022</v>
      </c>
      <c r="O95" s="98">
        <f>SUMIFS(Table2[TS Loss],Table2[Code],'MPG Payment'!$B95)</f>
        <v>614</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94089</v>
      </c>
      <c r="W95" s="98">
        <f>IF(E95="direct",SUMIFS(Table2[Net Amount],Table2[Code],'MPG Payment'!$B95,Table2[Account Details],"Not Available"),0)</f>
        <v>0</v>
      </c>
      <c r="X95" s="98">
        <f t="shared" si="17"/>
        <v>0</v>
      </c>
      <c r="Y95" s="28">
        <f t="shared" si="18"/>
        <v>16.290000000008149</v>
      </c>
      <c r="Z95" s="100">
        <v>0</v>
      </c>
      <c r="AA95" s="101">
        <f t="shared" si="19"/>
        <v>-1</v>
      </c>
      <c r="AB95" s="102">
        <f t="shared" si="20"/>
        <v>-1.8159975650140935E-4</v>
      </c>
      <c r="AC95" s="29">
        <f>COUNTIF(Table2[Code],'MPG Payment'!B95)</f>
        <v>7</v>
      </c>
      <c r="AD95" s="127" t="str" cm="1">
        <f t="array" aca="1" ref="AD95" ca="1">SUBSTITUTE(SUBSTITUTE(MID(CELL("filename"),FIND("[",CELL("filename"))+1,FIND("]",CELL("filename"))-FIND("[",CELL("filename"))-1),"JH Farmer Payment-",""),".xlsx","")</f>
        <v>22. 21-27 Aug</v>
      </c>
      <c r="AE95" s="29"/>
      <c r="AF95" s="168">
        <v>0</v>
      </c>
      <c r="AG95" s="168">
        <v>0</v>
      </c>
      <c r="AH95" s="168">
        <f t="shared" si="21"/>
        <v>0</v>
      </c>
      <c r="AI95" s="169">
        <v>0</v>
      </c>
    </row>
    <row r="96" spans="1:37" x14ac:dyDescent="0.25">
      <c r="A96" s="42" t="s">
        <v>14033</v>
      </c>
      <c r="B96" s="50">
        <v>20080004</v>
      </c>
      <c r="C96" s="262" t="s">
        <v>14949</v>
      </c>
      <c r="D96" s="29" t="s">
        <v>991</v>
      </c>
      <c r="E96" s="30" t="str">
        <f>IFERROR(VLOOKUP(B96,Table2[[Code]:[Category]],13,0),"Indirect")</f>
        <v>Indirect</v>
      </c>
      <c r="F96" s="24">
        <v>10.620000000000001</v>
      </c>
      <c r="G96" s="24">
        <v>418.15999999999997</v>
      </c>
      <c r="H96" s="98">
        <f>SUMIFS(Table2[Vol_L],Table2[Code],'MPG Payment'!$B96,Table2[Account Details],"Available")</f>
        <v>0</v>
      </c>
      <c r="I96" s="98">
        <f>SUMIFS(Table2[Amount],Table2[Code],'MPG Payment'!$B96,Table2[Account Details],"Available")</f>
        <v>0</v>
      </c>
      <c r="J96" s="98">
        <f>IF(E96="direct",SUMIFS(Table2[Vol_L],Table2[Code],'MPG Payment'!$B96,Table2[Account Details],"Not Available"),0)</f>
        <v>0</v>
      </c>
      <c r="K96" s="98">
        <f>IF(E96="direct",SUMIFS(Table2[Amount],Table2[Code],'MPG Payment'!$B96,Table2[Account Details],"Not Available"),0)</f>
        <v>0</v>
      </c>
      <c r="L96" s="98">
        <f t="shared" si="13"/>
        <v>0</v>
      </c>
      <c r="M96" s="98">
        <f t="shared" si="14"/>
        <v>0</v>
      </c>
      <c r="N96" s="99">
        <f t="shared" si="15"/>
        <v>418.15999999999997</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0</v>
      </c>
      <c r="W96" s="98">
        <f>IF(E96="direct",SUMIFS(Table2[Net Amount],Table2[Code],'MPG Payment'!$B96,Table2[Account Details],"Not Available"),0)</f>
        <v>0</v>
      </c>
      <c r="X96" s="98">
        <f t="shared" si="17"/>
        <v>418.15999999999997</v>
      </c>
      <c r="Y96" s="28">
        <f t="shared" si="18"/>
        <v>0</v>
      </c>
      <c r="Z96" s="100">
        <v>0</v>
      </c>
      <c r="AA96" s="101">
        <f t="shared" si="19"/>
        <v>0</v>
      </c>
      <c r="AB96" s="102">
        <f t="shared" si="20"/>
        <v>-1</v>
      </c>
      <c r="AC96" s="29">
        <f>COUNTIF(Table2[Code],'MPG Payment'!B96)</f>
        <v>0</v>
      </c>
      <c r="AD96" s="127" t="str" cm="1">
        <f t="array" aca="1" ref="AD96" ca="1">SUBSTITUTE(SUBSTITUTE(MID(CELL("filename"),FIND("[",CELL("filename"))+1,FIND("]",CELL("filename"))-FIND("[",CELL("filename"))-1),"JH Farmer Payment-",""),".xlsx","")</f>
        <v>22. 21-27 Aug</v>
      </c>
      <c r="AE96" s="29"/>
      <c r="AF96" s="168">
        <v>0</v>
      </c>
      <c r="AG96" s="168">
        <v>0</v>
      </c>
      <c r="AH96" s="168">
        <f t="shared" si="21"/>
        <v>0</v>
      </c>
      <c r="AI96" s="169">
        <v>0</v>
      </c>
    </row>
    <row r="97" spans="1:35" x14ac:dyDescent="0.25">
      <c r="A97" s="42" t="s">
        <v>14033</v>
      </c>
      <c r="B97" s="50">
        <v>20080006</v>
      </c>
      <c r="C97" s="262" t="s">
        <v>14950</v>
      </c>
      <c r="D97" s="29" t="s">
        <v>991</v>
      </c>
      <c r="E97" s="30" t="str">
        <f>IFERROR(VLOOKUP(B97,Table2[[Code]:[Category]],13,0),"Indirect")</f>
        <v>Direct</v>
      </c>
      <c r="F97" s="24">
        <v>1843.6799999999998</v>
      </c>
      <c r="G97" s="24">
        <v>69175.94</v>
      </c>
      <c r="H97" s="98">
        <f>SUMIFS(Table2[Vol_L],Table2[Code],'MPG Payment'!$B97,Table2[Account Details],"Available")</f>
        <v>1832.72</v>
      </c>
      <c r="I97" s="98">
        <f>SUMIFS(Table2[Amount],Table2[Code],'MPG Payment'!$B97,Table2[Account Details],"Available")</f>
        <v>69134.996100000004</v>
      </c>
      <c r="J97" s="98">
        <f>IF(E97="direct",SUMIFS(Table2[Vol_L],Table2[Code],'MPG Payment'!$B97,Table2[Account Details],"Not Available"),0)</f>
        <v>0</v>
      </c>
      <c r="K97" s="98">
        <f>IF(E97="direct",SUMIFS(Table2[Amount],Table2[Code],'MPG Payment'!$B97,Table2[Account Details],"Not Available"),0)</f>
        <v>0</v>
      </c>
      <c r="L97" s="98">
        <f t="shared" si="13"/>
        <v>1832.72</v>
      </c>
      <c r="M97" s="98">
        <f t="shared" si="14"/>
        <v>69134.996100000004</v>
      </c>
      <c r="N97" s="99">
        <f t="shared" si="15"/>
        <v>69134.996100000004</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69135</v>
      </c>
      <c r="W97" s="98">
        <f>IF(E97="direct",SUMIFS(Table2[Net Amount],Table2[Code],'MPG Payment'!$B97,Table2[Account Details],"Not Available"),0)</f>
        <v>0</v>
      </c>
      <c r="X97" s="98">
        <f t="shared" si="17"/>
        <v>0</v>
      </c>
      <c r="Y97" s="28">
        <f t="shared" si="18"/>
        <v>40.940000000002328</v>
      </c>
      <c r="Z97" s="100">
        <v>0</v>
      </c>
      <c r="AA97" s="101">
        <f t="shared" si="19"/>
        <v>0</v>
      </c>
      <c r="AB97" s="102">
        <f t="shared" si="20"/>
        <v>-5.9188064520696634E-4</v>
      </c>
      <c r="AC97" s="29">
        <f>COUNTIF(Table2[Code],'MPG Payment'!B97)</f>
        <v>2</v>
      </c>
      <c r="AD97" s="127" t="str" cm="1">
        <f t="array" aca="1" ref="AD97" ca="1">SUBSTITUTE(SUBSTITUTE(MID(CELL("filename"),FIND("[",CELL("filename"))+1,FIND("]",CELL("filename"))-FIND("[",CELL("filename"))-1),"JH Farmer Payment-",""),".xlsx","")</f>
        <v>22. 21-27 Aug</v>
      </c>
      <c r="AE97" s="29"/>
      <c r="AF97" s="168">
        <v>0</v>
      </c>
      <c r="AG97" s="168">
        <v>0</v>
      </c>
      <c r="AH97" s="168">
        <f t="shared" si="21"/>
        <v>0</v>
      </c>
      <c r="AI97" s="169">
        <v>0</v>
      </c>
    </row>
    <row r="98" spans="1:35" x14ac:dyDescent="0.25">
      <c r="A98" s="42" t="s">
        <v>14033</v>
      </c>
      <c r="B98" s="50">
        <v>20080007</v>
      </c>
      <c r="C98" s="262" t="s">
        <v>14951</v>
      </c>
      <c r="D98" s="29" t="s">
        <v>991</v>
      </c>
      <c r="E98" s="30" t="str">
        <f>IFERROR(VLOOKUP(B98,Table2[[Code]:[Category]],13,0),"Indirect")</f>
        <v>Direct</v>
      </c>
      <c r="F98" s="24">
        <v>3153.38</v>
      </c>
      <c r="G98" s="24">
        <v>122256.27</v>
      </c>
      <c r="H98" s="98">
        <f>SUMIFS(Table2[Vol_L],Table2[Code],'MPG Payment'!$B98,Table2[Account Details],"Available")</f>
        <v>3046.4900000000002</v>
      </c>
      <c r="I98" s="98">
        <f>SUMIFS(Table2[Amount],Table2[Code],'MPG Payment'!$B98,Table2[Account Details],"Available")</f>
        <v>120580.55729999997</v>
      </c>
      <c r="J98" s="98">
        <f>IF(E98="direct",SUMIFS(Table2[Vol_L],Table2[Code],'MPG Payment'!$B98,Table2[Account Details],"Not Available"),0)</f>
        <v>63.9</v>
      </c>
      <c r="K98" s="98">
        <f>IF(E98="direct",SUMIFS(Table2[Amount],Table2[Code],'MPG Payment'!$B98,Table2[Account Details],"Not Available"),0)</f>
        <v>2396.8813999999998</v>
      </c>
      <c r="L98" s="98">
        <f t="shared" si="13"/>
        <v>3110.3900000000003</v>
      </c>
      <c r="M98" s="98">
        <f t="shared" si="14"/>
        <v>122977.43869999997</v>
      </c>
      <c r="N98" s="99">
        <f t="shared" si="15"/>
        <v>122256.27</v>
      </c>
      <c r="O98" s="98">
        <f>SUMIFS(Table2[TS Loss],Table2[Code],'MPG Payment'!$B98)</f>
        <v>0</v>
      </c>
      <c r="P98" s="98">
        <f>SUMIFS(Table2[Deduction for excess payment],Table2[Code],'MPG Payment'!$B98)</f>
        <v>0</v>
      </c>
      <c r="Q98" s="98">
        <f t="shared" si="16"/>
        <v>721.16869999996561</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119859</v>
      </c>
      <c r="W98" s="98">
        <f>IF(E98="direct",SUMIFS(Table2[Net Amount],Table2[Code],'MPG Payment'!$B98,Table2[Account Details],"Not Available"),0)</f>
        <v>2397</v>
      </c>
      <c r="X98" s="98">
        <f t="shared" si="17"/>
        <v>0</v>
      </c>
      <c r="Y98" s="28">
        <f t="shared" si="18"/>
        <v>0.27000000000407454</v>
      </c>
      <c r="Z98" s="100">
        <v>0</v>
      </c>
      <c r="AA98" s="101">
        <f t="shared" si="19"/>
        <v>0</v>
      </c>
      <c r="AB98" s="102">
        <f t="shared" si="20"/>
        <v>5.8988279292339412E-3</v>
      </c>
      <c r="AC98" s="29">
        <f>COUNTIF(Table2[Code],'MPG Payment'!B98)</f>
        <v>52</v>
      </c>
      <c r="AD98" s="127" t="str" cm="1">
        <f t="array" aca="1" ref="AD98" ca="1">SUBSTITUTE(SUBSTITUTE(MID(CELL("filename"),FIND("[",CELL("filename"))+1,FIND("]",CELL("filename"))-FIND("[",CELL("filename"))-1),"JH Farmer Payment-",""),".xlsx","")</f>
        <v>22. 21-27 Aug</v>
      </c>
      <c r="AE98" s="29"/>
      <c r="AF98" s="168">
        <v>0</v>
      </c>
      <c r="AG98" s="168">
        <v>0</v>
      </c>
      <c r="AH98" s="168">
        <f t="shared" si="21"/>
        <v>0</v>
      </c>
      <c r="AI98" s="169">
        <v>0</v>
      </c>
    </row>
    <row r="99" spans="1:35" x14ac:dyDescent="0.25">
      <c r="A99" s="42" t="s">
        <v>14033</v>
      </c>
      <c r="B99" s="50">
        <v>20080008</v>
      </c>
      <c r="C99" s="262" t="s">
        <v>14952</v>
      </c>
      <c r="D99" s="29" t="s">
        <v>991</v>
      </c>
      <c r="E99" s="30" t="str">
        <f>IFERROR(VLOOKUP(B99,Table2[[Code]:[Category]],13,0),"Indirect")</f>
        <v>Direct</v>
      </c>
      <c r="F99" s="24">
        <v>500.63</v>
      </c>
      <c r="G99" s="24">
        <v>19847.61</v>
      </c>
      <c r="H99" s="98">
        <f>SUMIFS(Table2[Vol_L],Table2[Code],'MPG Payment'!$B99,Table2[Account Details],"Available")</f>
        <v>490.6</v>
      </c>
      <c r="I99" s="98">
        <f>SUMIFS(Table2[Amount],Table2[Code],'MPG Payment'!$B99,Table2[Account Details],"Available")</f>
        <v>19811.3567</v>
      </c>
      <c r="J99" s="98">
        <f>IF(E99="direct",SUMIFS(Table2[Vol_L],Table2[Code],'MPG Payment'!$B99,Table2[Account Details],"Not Available"),0)</f>
        <v>0</v>
      </c>
      <c r="K99" s="98">
        <f>IF(E99="direct",SUMIFS(Table2[Amount],Table2[Code],'MPG Payment'!$B99,Table2[Account Details],"Not Available"),0)</f>
        <v>0</v>
      </c>
      <c r="L99" s="98">
        <f t="shared" si="13"/>
        <v>490.6</v>
      </c>
      <c r="M99" s="98">
        <f t="shared" si="14"/>
        <v>19811.3567</v>
      </c>
      <c r="N99" s="99">
        <f t="shared" si="15"/>
        <v>19811.3567</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19811</v>
      </c>
      <c r="W99" s="98">
        <f>IF(E99="direct",SUMIFS(Table2[Net Amount],Table2[Code],'MPG Payment'!$B99,Table2[Account Details],"Not Available"),0)</f>
        <v>0</v>
      </c>
      <c r="X99" s="98">
        <f t="shared" si="17"/>
        <v>0</v>
      </c>
      <c r="Y99" s="28">
        <f t="shared" si="18"/>
        <v>36.610000000000582</v>
      </c>
      <c r="Z99" s="100">
        <v>0</v>
      </c>
      <c r="AA99" s="101">
        <f t="shared" si="19"/>
        <v>0</v>
      </c>
      <c r="AB99" s="102">
        <f t="shared" si="20"/>
        <v>-1.8265826464748303E-3</v>
      </c>
      <c r="AC99" s="29">
        <f>COUNTIF(Table2[Code],'MPG Payment'!B99)</f>
        <v>1</v>
      </c>
      <c r="AD99" s="127" t="str" cm="1">
        <f t="array" aca="1" ref="AD99" ca="1">SUBSTITUTE(SUBSTITUTE(MID(CELL("filename"),FIND("[",CELL("filename"))+1,FIND("]",CELL("filename"))-FIND("[",CELL("filename"))-1),"JH Farmer Payment-",""),".xlsx","")</f>
        <v>22. 21-27 Aug</v>
      </c>
      <c r="AE99" s="29"/>
      <c r="AF99" s="168">
        <v>0</v>
      </c>
      <c r="AG99" s="168">
        <v>0</v>
      </c>
      <c r="AH99" s="168">
        <f t="shared" si="21"/>
        <v>0</v>
      </c>
      <c r="AI99" s="169">
        <v>0</v>
      </c>
    </row>
    <row r="100" spans="1:35" x14ac:dyDescent="0.25">
      <c r="A100" s="42" t="s">
        <v>14033</v>
      </c>
      <c r="B100" s="50">
        <v>20080009</v>
      </c>
      <c r="C100" s="262" t="s">
        <v>14953</v>
      </c>
      <c r="D100" s="29" t="s">
        <v>991</v>
      </c>
      <c r="E100" s="30" t="str">
        <f>IFERROR(VLOOKUP(B100,Table2[[Code]:[Category]],13,0),"Indirect")</f>
        <v>Direct</v>
      </c>
      <c r="F100" s="24">
        <v>431.29</v>
      </c>
      <c r="G100" s="24">
        <v>16986.309999999998</v>
      </c>
      <c r="H100" s="98">
        <f>SUMIFS(Table2[Vol_L],Table2[Code],'MPG Payment'!$B100,Table2[Account Details],"Available")</f>
        <v>408.24</v>
      </c>
      <c r="I100" s="98">
        <f>SUMIFS(Table2[Amount],Table2[Code],'MPG Payment'!$B100,Table2[Account Details],"Available")</f>
        <v>16889.895499999999</v>
      </c>
      <c r="J100" s="98">
        <f>IF(E100="direct",SUMIFS(Table2[Vol_L],Table2[Code],'MPG Payment'!$B100,Table2[Account Details],"Not Available"),0)</f>
        <v>0</v>
      </c>
      <c r="K100" s="98">
        <f>IF(E100="direct",SUMIFS(Table2[Amount],Table2[Code],'MPG Payment'!$B100,Table2[Account Details],"Not Available"),0)</f>
        <v>0</v>
      </c>
      <c r="L100" s="98">
        <f t="shared" si="13"/>
        <v>408.24</v>
      </c>
      <c r="M100" s="98">
        <f t="shared" si="14"/>
        <v>16889.895499999999</v>
      </c>
      <c r="N100" s="99">
        <f t="shared" si="15"/>
        <v>16889.895499999999</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16890</v>
      </c>
      <c r="W100" s="98">
        <f>IF(E100="direct",SUMIFS(Table2[Net Amount],Table2[Code],'MPG Payment'!$B100,Table2[Account Details],"Not Available"),0)</f>
        <v>0</v>
      </c>
      <c r="X100" s="98">
        <f t="shared" si="17"/>
        <v>0</v>
      </c>
      <c r="Y100" s="28">
        <f t="shared" si="18"/>
        <v>96.309999999997672</v>
      </c>
      <c r="Z100" s="100">
        <v>0</v>
      </c>
      <c r="AA100" s="101">
        <f t="shared" si="19"/>
        <v>0</v>
      </c>
      <c r="AB100" s="102">
        <f t="shared" si="20"/>
        <v>-5.6760120355744698E-3</v>
      </c>
      <c r="AC100" s="29">
        <f>COUNTIF(Table2[Code],'MPG Payment'!B100)</f>
        <v>4</v>
      </c>
      <c r="AD100" s="127" t="str" cm="1">
        <f t="array" aca="1" ref="AD100" ca="1">SUBSTITUTE(SUBSTITUTE(MID(CELL("filename"),FIND("[",CELL("filename"))+1,FIND("]",CELL("filename"))-FIND("[",CELL("filename"))-1),"JH Farmer Payment-",""),".xlsx","")</f>
        <v>22. 21-27 Aug</v>
      </c>
      <c r="AE100" s="29"/>
      <c r="AF100" s="168">
        <v>0</v>
      </c>
      <c r="AG100" s="168">
        <v>0</v>
      </c>
      <c r="AH100" s="168">
        <f t="shared" si="21"/>
        <v>0</v>
      </c>
      <c r="AI100" s="169">
        <v>0</v>
      </c>
    </row>
    <row r="101" spans="1:35" x14ac:dyDescent="0.25">
      <c r="A101" s="42" t="s">
        <v>14033</v>
      </c>
      <c r="B101" s="50">
        <v>20080010</v>
      </c>
      <c r="C101" s="262" t="s">
        <v>14954</v>
      </c>
      <c r="D101" s="29" t="s">
        <v>991</v>
      </c>
      <c r="E101" s="30" t="str">
        <f>IFERROR(VLOOKUP(B101,Table2[[Code]:[Category]],13,0),"Indirect")</f>
        <v>Direct</v>
      </c>
      <c r="F101" s="24">
        <v>860.1</v>
      </c>
      <c r="G101" s="24">
        <v>40321.65</v>
      </c>
      <c r="H101" s="98">
        <f>SUMIFS(Table2[Vol_L],Table2[Code],'MPG Payment'!$B101,Table2[Account Details],"Available")</f>
        <v>865.91000000000008</v>
      </c>
      <c r="I101" s="98">
        <f>SUMIFS(Table2[Amount],Table2[Code],'MPG Payment'!$B101,Table2[Account Details],"Available")</f>
        <v>41598.338000000003</v>
      </c>
      <c r="J101" s="98">
        <f>IF(E101="direct",SUMIFS(Table2[Vol_L],Table2[Code],'MPG Payment'!$B101,Table2[Account Details],"Not Available"),0)</f>
        <v>0</v>
      </c>
      <c r="K101" s="98">
        <f>IF(E101="direct",SUMIFS(Table2[Amount],Table2[Code],'MPG Payment'!$B101,Table2[Account Details],"Not Available"),0)</f>
        <v>0</v>
      </c>
      <c r="L101" s="98">
        <f t="shared" si="13"/>
        <v>865.91000000000008</v>
      </c>
      <c r="M101" s="98">
        <f t="shared" si="14"/>
        <v>41598.338000000003</v>
      </c>
      <c r="N101" s="99">
        <f t="shared" si="15"/>
        <v>40321.65</v>
      </c>
      <c r="O101" s="98">
        <f>SUMIFS(Table2[TS Loss],Table2[Code],'MPG Payment'!$B101)</f>
        <v>0</v>
      </c>
      <c r="P101" s="98">
        <f>SUMIFS(Table2[Deduction for excess payment],Table2[Code],'MPG Payment'!$B101)</f>
        <v>0</v>
      </c>
      <c r="Q101" s="98">
        <f t="shared" si="16"/>
        <v>1276.6880000000019</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40322</v>
      </c>
      <c r="W101" s="98">
        <f>IF(E101="direct",SUMIFS(Table2[Net Amount],Table2[Code],'MPG Payment'!$B101,Table2[Account Details],"Not Available"),0)</f>
        <v>0</v>
      </c>
      <c r="X101" s="98">
        <f t="shared" si="17"/>
        <v>0</v>
      </c>
      <c r="Y101" s="28">
        <f t="shared" si="18"/>
        <v>-0.34999999999854481</v>
      </c>
      <c r="Z101" s="100">
        <v>0</v>
      </c>
      <c r="AA101" s="101">
        <f t="shared" si="19"/>
        <v>0</v>
      </c>
      <c r="AB101" s="102">
        <f t="shared" si="20"/>
        <v>3.1662593172650473E-2</v>
      </c>
      <c r="AC101" s="29">
        <f>COUNTIF(Table2[Code],'MPG Payment'!B101)</f>
        <v>20</v>
      </c>
      <c r="AD101" s="127" t="str" cm="1">
        <f t="array" aca="1" ref="AD101" ca="1">SUBSTITUTE(SUBSTITUTE(MID(CELL("filename"),FIND("[",CELL("filename"))+1,FIND("]",CELL("filename"))-FIND("[",CELL("filename"))-1),"JH Farmer Payment-",""),".xlsx","")</f>
        <v>22. 21-27 Aug</v>
      </c>
      <c r="AE101" s="29"/>
      <c r="AF101" s="168">
        <v>0</v>
      </c>
      <c r="AG101" s="168">
        <v>0</v>
      </c>
      <c r="AH101" s="168">
        <f t="shared" si="21"/>
        <v>0</v>
      </c>
      <c r="AI101" s="169">
        <v>0</v>
      </c>
    </row>
    <row r="102" spans="1:35" x14ac:dyDescent="0.25">
      <c r="A102" s="42" t="s">
        <v>14033</v>
      </c>
      <c r="B102" s="50">
        <v>20080014</v>
      </c>
      <c r="C102" s="262" t="s">
        <v>14955</v>
      </c>
      <c r="D102" s="29" t="s">
        <v>991</v>
      </c>
      <c r="E102" s="30" t="str">
        <f>IFERROR(VLOOKUP(B102,Table2[[Code]:[Category]],13,0),"Indirect")</f>
        <v>Indirect</v>
      </c>
      <c r="F102" s="24">
        <v>728.74000000000012</v>
      </c>
      <c r="G102" s="24">
        <v>29331.64</v>
      </c>
      <c r="H102" s="98">
        <f>SUMIFS(Table2[Vol_L],Table2[Code],'MPG Payment'!$B102,Table2[Account Details],"Available")</f>
        <v>0</v>
      </c>
      <c r="I102" s="98">
        <f>SUMIFS(Table2[Amount],Table2[Code],'MPG Payment'!$B102,Table2[Account Details],"Available")</f>
        <v>0</v>
      </c>
      <c r="J102" s="98">
        <f>IF(E102="direct",SUMIFS(Table2[Vol_L],Table2[Code],'MPG Payment'!$B102,Table2[Account Details],"Not Available"),0)</f>
        <v>0</v>
      </c>
      <c r="K102" s="98">
        <f>IF(E102="direct",SUMIFS(Table2[Amount],Table2[Code],'MPG Payment'!$B102,Table2[Account Details],"Not Available"),0)</f>
        <v>0</v>
      </c>
      <c r="L102" s="98">
        <f t="shared" si="13"/>
        <v>0</v>
      </c>
      <c r="M102" s="98">
        <f t="shared" si="14"/>
        <v>0</v>
      </c>
      <c r="N102" s="99">
        <f t="shared" si="15"/>
        <v>29331.64</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0</v>
      </c>
      <c r="W102" s="98">
        <f>IF(E102="direct",SUMIFS(Table2[Net Amount],Table2[Code],'MPG Payment'!$B102,Table2[Account Details],"Not Available"),0)</f>
        <v>0</v>
      </c>
      <c r="X102" s="98">
        <f t="shared" si="17"/>
        <v>29331.64</v>
      </c>
      <c r="Y102" s="28">
        <f t="shared" si="18"/>
        <v>0</v>
      </c>
      <c r="Z102" s="100">
        <v>0</v>
      </c>
      <c r="AA102" s="101">
        <f t="shared" si="19"/>
        <v>0</v>
      </c>
      <c r="AB102" s="102">
        <f t="shared" si="20"/>
        <v>-1</v>
      </c>
      <c r="AC102" s="29">
        <f>COUNTIF(Table2[Code],'MPG Payment'!B102)</f>
        <v>0</v>
      </c>
      <c r="AD102" s="127" t="str" cm="1">
        <f t="array" aca="1" ref="AD102" ca="1">SUBSTITUTE(SUBSTITUTE(MID(CELL("filename"),FIND("[",CELL("filename"))+1,FIND("]",CELL("filename"))-FIND("[",CELL("filename"))-1),"JH Farmer Payment-",""),".xlsx","")</f>
        <v>22. 21-27 Aug</v>
      </c>
      <c r="AE102" s="29"/>
      <c r="AF102" s="168">
        <v>0</v>
      </c>
      <c r="AG102" s="168">
        <v>0</v>
      </c>
      <c r="AH102" s="168">
        <f t="shared" si="21"/>
        <v>0</v>
      </c>
      <c r="AI102" s="169">
        <v>0</v>
      </c>
    </row>
    <row r="103" spans="1:35" x14ac:dyDescent="0.25">
      <c r="A103" s="42" t="s">
        <v>14033</v>
      </c>
      <c r="B103" s="50">
        <v>20080018</v>
      </c>
      <c r="C103" s="262" t="s">
        <v>16404</v>
      </c>
      <c r="D103" s="29" t="s">
        <v>6600</v>
      </c>
      <c r="E103" s="30" t="str">
        <f>IFERROR(VLOOKUP(B103,Table2[[Code]:[Category]],13,0),"Indirect")</f>
        <v>Indirect</v>
      </c>
      <c r="F103" s="24">
        <v>83.84</v>
      </c>
      <c r="G103" s="24">
        <v>3164.05</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3164.05</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3164.05</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22. 21-27 Aug</v>
      </c>
      <c r="AE103" s="29"/>
      <c r="AF103" s="168">
        <v>0</v>
      </c>
      <c r="AG103" s="168">
        <v>0</v>
      </c>
      <c r="AH103" s="168">
        <f t="shared" si="21"/>
        <v>0</v>
      </c>
      <c r="AI103" s="169">
        <v>0</v>
      </c>
    </row>
    <row r="104" spans="1:35" x14ac:dyDescent="0.25">
      <c r="A104" s="42" t="s">
        <v>14033</v>
      </c>
      <c r="B104" s="50">
        <v>20080026</v>
      </c>
      <c r="C104" s="262" t="s">
        <v>14957</v>
      </c>
      <c r="D104" s="29" t="s">
        <v>991</v>
      </c>
      <c r="E104" s="30" t="str">
        <f>IFERROR(VLOOKUP(B104,Table2[[Code]:[Category]],13,0),"Indirect")</f>
        <v>Direct</v>
      </c>
      <c r="F104" s="24">
        <v>525.76</v>
      </c>
      <c r="G104" s="24">
        <v>22885.920000000002</v>
      </c>
      <c r="H104" s="98">
        <f>SUMIFS(Table2[Vol_L],Table2[Code],'MPG Payment'!$B104,Table2[Account Details],"Available")</f>
        <v>672.00000000000011</v>
      </c>
      <c r="I104" s="98">
        <f>SUMIFS(Table2[Amount],Table2[Code],'MPG Payment'!$B104,Table2[Account Details],"Available")</f>
        <v>28401.220300000001</v>
      </c>
      <c r="J104" s="98">
        <f>IF(E104="direct",SUMIFS(Table2[Vol_L],Table2[Code],'MPG Payment'!$B104,Table2[Account Details],"Not Available"),0)</f>
        <v>0</v>
      </c>
      <c r="K104" s="98">
        <f>IF(E104="direct",SUMIFS(Table2[Amount],Table2[Code],'MPG Payment'!$B104,Table2[Account Details],"Not Available"),0)</f>
        <v>0</v>
      </c>
      <c r="L104" s="98">
        <f t="shared" si="13"/>
        <v>672.00000000000011</v>
      </c>
      <c r="M104" s="98">
        <f t="shared" si="14"/>
        <v>28401.220300000001</v>
      </c>
      <c r="N104" s="99">
        <f t="shared" si="15"/>
        <v>22885.920000000002</v>
      </c>
      <c r="O104" s="98">
        <f>SUMIFS(Table2[TS Loss],Table2[Code],'MPG Payment'!$B104)</f>
        <v>0</v>
      </c>
      <c r="P104" s="98">
        <f>SUMIFS(Table2[Deduction for excess payment],Table2[Code],'MPG Payment'!$B104)</f>
        <v>0</v>
      </c>
      <c r="Q104" s="98">
        <f t="shared" si="16"/>
        <v>5515.300299999999</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22886</v>
      </c>
      <c r="W104" s="98">
        <f>IF(E104="direct",SUMIFS(Table2[Net Amount],Table2[Code],'MPG Payment'!$B104,Table2[Account Details],"Not Available"),0)</f>
        <v>0</v>
      </c>
      <c r="X104" s="98">
        <f t="shared" si="17"/>
        <v>0</v>
      </c>
      <c r="Y104" s="28">
        <f t="shared" si="18"/>
        <v>-7.9999999998108251E-2</v>
      </c>
      <c r="Z104" s="100">
        <v>0</v>
      </c>
      <c r="AA104" s="101">
        <f t="shared" si="19"/>
        <v>0</v>
      </c>
      <c r="AB104" s="102">
        <f t="shared" si="20"/>
        <v>0.24099098048057488</v>
      </c>
      <c r="AC104" s="29">
        <f>COUNTIF(Table2[Code],'MPG Payment'!B104)</f>
        <v>5</v>
      </c>
      <c r="AD104" s="127" t="str" cm="1">
        <f t="array" aca="1" ref="AD104" ca="1">SUBSTITUTE(SUBSTITUTE(MID(CELL("filename"),FIND("[",CELL("filename"))+1,FIND("]",CELL("filename"))-FIND("[",CELL("filename"))-1),"JH Farmer Payment-",""),".xlsx","")</f>
        <v>22. 21-27 Aug</v>
      </c>
      <c r="AE104" s="29"/>
      <c r="AF104" s="168">
        <v>0</v>
      </c>
      <c r="AG104" s="168">
        <v>0</v>
      </c>
      <c r="AH104" s="168">
        <f t="shared" si="21"/>
        <v>0</v>
      </c>
      <c r="AI104" s="169">
        <v>0</v>
      </c>
    </row>
    <row r="105" spans="1:35" x14ac:dyDescent="0.25">
      <c r="A105" s="42" t="s">
        <v>14033</v>
      </c>
      <c r="B105" s="50">
        <v>20080027</v>
      </c>
      <c r="C105" s="262" t="s">
        <v>14958</v>
      </c>
      <c r="D105" s="29" t="s">
        <v>991</v>
      </c>
      <c r="E105" s="30" t="str">
        <f>IFERROR(VLOOKUP(B105,Table2[[Code]:[Category]],13,0),"Indirect")</f>
        <v>Direct</v>
      </c>
      <c r="F105" s="24">
        <v>505.28</v>
      </c>
      <c r="G105" s="24">
        <v>20685.399999999998</v>
      </c>
      <c r="H105" s="98">
        <f>SUMIFS(Table2[Vol_L],Table2[Code],'MPG Payment'!$B105,Table2[Account Details],"Available")</f>
        <v>499.38</v>
      </c>
      <c r="I105" s="98">
        <f>SUMIFS(Table2[Amount],Table2[Code],'MPG Payment'!$B105,Table2[Account Details],"Available")</f>
        <v>20641.104199999998</v>
      </c>
      <c r="J105" s="98">
        <f>IF(E105="direct",SUMIFS(Table2[Vol_L],Table2[Code],'MPG Payment'!$B105,Table2[Account Details],"Not Available"),0)</f>
        <v>0</v>
      </c>
      <c r="K105" s="98">
        <f>IF(E105="direct",SUMIFS(Table2[Amount],Table2[Code],'MPG Payment'!$B105,Table2[Account Details],"Not Available"),0)</f>
        <v>0</v>
      </c>
      <c r="L105" s="98">
        <f t="shared" si="13"/>
        <v>499.38</v>
      </c>
      <c r="M105" s="98">
        <f t="shared" si="14"/>
        <v>20641.104199999998</v>
      </c>
      <c r="N105" s="99">
        <f t="shared" si="15"/>
        <v>20641.104199999998</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20642</v>
      </c>
      <c r="W105" s="98">
        <f>IF(E105="direct",SUMIFS(Table2[Net Amount],Table2[Code],'MPG Payment'!$B105,Table2[Account Details],"Not Available"),0)</f>
        <v>0</v>
      </c>
      <c r="X105" s="98">
        <f t="shared" si="17"/>
        <v>0</v>
      </c>
      <c r="Y105" s="28">
        <f t="shared" si="18"/>
        <v>43.399999999997817</v>
      </c>
      <c r="Z105" s="100">
        <v>0</v>
      </c>
      <c r="AA105" s="101">
        <f t="shared" si="19"/>
        <v>-1</v>
      </c>
      <c r="AB105" s="102">
        <f t="shared" si="20"/>
        <v>-2.1414040821062137E-3</v>
      </c>
      <c r="AC105" s="29">
        <f>COUNTIF(Table2[Code],'MPG Payment'!B105)</f>
        <v>12</v>
      </c>
      <c r="AD105" s="127" t="str" cm="1">
        <f t="array" aca="1" ref="AD105" ca="1">SUBSTITUTE(SUBSTITUTE(MID(CELL("filename"),FIND("[",CELL("filename"))+1,FIND("]",CELL("filename"))-FIND("[",CELL("filename"))-1),"JH Farmer Payment-",""),".xlsx","")</f>
        <v>22. 21-27 Aug</v>
      </c>
      <c r="AE105" s="29"/>
      <c r="AF105" s="168">
        <v>0</v>
      </c>
      <c r="AG105" s="168">
        <v>0</v>
      </c>
      <c r="AH105" s="168">
        <f t="shared" si="21"/>
        <v>0</v>
      </c>
      <c r="AI105" s="169">
        <v>0</v>
      </c>
    </row>
    <row r="106" spans="1:35" x14ac:dyDescent="0.25">
      <c r="A106" s="42" t="s">
        <v>14033</v>
      </c>
      <c r="B106" s="50">
        <v>20080028</v>
      </c>
      <c r="C106" s="262" t="s">
        <v>14959</v>
      </c>
      <c r="D106" s="29" t="s">
        <v>991</v>
      </c>
      <c r="E106" s="30" t="str">
        <f>IFERROR(VLOOKUP(B106,Table2[[Code]:[Category]],13,0),"Indirect")</f>
        <v>Direct</v>
      </c>
      <c r="F106" s="24">
        <v>404.79999999999995</v>
      </c>
      <c r="G106" s="24">
        <v>15881.94</v>
      </c>
      <c r="H106" s="98">
        <f>SUMIFS(Table2[Vol_L],Table2[Code],'MPG Payment'!$B106,Table2[Account Details],"Available")</f>
        <v>422.46000000000004</v>
      </c>
      <c r="I106" s="98">
        <f>SUMIFS(Table2[Amount],Table2[Code],'MPG Payment'!$B106,Table2[Account Details],"Available")</f>
        <v>16339.291399999998</v>
      </c>
      <c r="J106" s="98">
        <f>IF(E106="direct",SUMIFS(Table2[Vol_L],Table2[Code],'MPG Payment'!$B106,Table2[Account Details],"Not Available"),0)</f>
        <v>25.080000000000002</v>
      </c>
      <c r="K106" s="98">
        <f>IF(E106="direct",SUMIFS(Table2[Amount],Table2[Code],'MPG Payment'!$B106,Table2[Account Details],"Not Available"),0)</f>
        <v>1013.277</v>
      </c>
      <c r="L106" s="98">
        <f t="shared" si="13"/>
        <v>447.54</v>
      </c>
      <c r="M106" s="98">
        <f t="shared" si="14"/>
        <v>17352.568399999996</v>
      </c>
      <c r="N106" s="99">
        <f t="shared" si="15"/>
        <v>15881.94</v>
      </c>
      <c r="O106" s="98">
        <f>SUMIFS(Table2[TS Loss],Table2[Code],'MPG Payment'!$B106)</f>
        <v>0</v>
      </c>
      <c r="P106" s="98">
        <f>SUMIFS(Table2[Deduction for excess payment],Table2[Code],'MPG Payment'!$B106)</f>
        <v>0</v>
      </c>
      <c r="Q106" s="98">
        <f t="shared" si="16"/>
        <v>1470.628399999996</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14869</v>
      </c>
      <c r="W106" s="98">
        <f>IF(E106="direct",SUMIFS(Table2[Net Amount],Table2[Code],'MPG Payment'!$B106,Table2[Account Details],"Not Available"),0)</f>
        <v>1013</v>
      </c>
      <c r="X106" s="98">
        <f t="shared" si="17"/>
        <v>0</v>
      </c>
      <c r="Y106" s="28">
        <f t="shared" si="18"/>
        <v>-5.9999999999490683E-2</v>
      </c>
      <c r="Z106" s="100">
        <v>0</v>
      </c>
      <c r="AA106" s="101">
        <f t="shared" si="19"/>
        <v>0</v>
      </c>
      <c r="AB106" s="102">
        <f t="shared" si="20"/>
        <v>9.2597529017235669E-2</v>
      </c>
      <c r="AC106" s="29">
        <f>COUNTIF(Table2[Code],'MPG Payment'!B106)</f>
        <v>9</v>
      </c>
      <c r="AD106" s="127" t="str" cm="1">
        <f t="array" aca="1" ref="AD106" ca="1">SUBSTITUTE(SUBSTITUTE(MID(CELL("filename"),FIND("[",CELL("filename"))+1,FIND("]",CELL("filename"))-FIND("[",CELL("filename"))-1),"JH Farmer Payment-",""),".xlsx","")</f>
        <v>22. 21-27 Aug</v>
      </c>
      <c r="AE106" s="29"/>
      <c r="AF106" s="168">
        <v>0</v>
      </c>
      <c r="AG106" s="168">
        <v>0</v>
      </c>
      <c r="AH106" s="168">
        <f t="shared" si="21"/>
        <v>0</v>
      </c>
      <c r="AI106" s="169">
        <v>0</v>
      </c>
    </row>
    <row r="107" spans="1:35" x14ac:dyDescent="0.25">
      <c r="A107" s="42" t="s">
        <v>14033</v>
      </c>
      <c r="B107" s="50">
        <v>20080030</v>
      </c>
      <c r="C107" s="262" t="s">
        <v>14960</v>
      </c>
      <c r="D107" s="29" t="s">
        <v>991</v>
      </c>
      <c r="E107" s="30" t="str">
        <f>IFERROR(VLOOKUP(B107,Table2[[Code]:[Category]],13,0),"Indirect")</f>
        <v>Direct</v>
      </c>
      <c r="F107" s="24">
        <v>330.78999999999996</v>
      </c>
      <c r="G107" s="24">
        <v>13728.849999999999</v>
      </c>
      <c r="H107" s="98">
        <f>SUMIFS(Table2[Vol_L],Table2[Code],'MPG Payment'!$B107,Table2[Account Details],"Available")</f>
        <v>332.33000000000004</v>
      </c>
      <c r="I107" s="98">
        <f>SUMIFS(Table2[Amount],Table2[Code],'MPG Payment'!$B107,Table2[Account Details],"Available")</f>
        <v>13115.854499999999</v>
      </c>
      <c r="J107" s="98">
        <f>IF(E107="direct",SUMIFS(Table2[Vol_L],Table2[Code],'MPG Payment'!$B107,Table2[Account Details],"Not Available"),0)</f>
        <v>29.439999999999998</v>
      </c>
      <c r="K107" s="98">
        <f>IF(E107="direct",SUMIFS(Table2[Amount],Table2[Code],'MPG Payment'!$B107,Table2[Account Details],"Not Available"),0)</f>
        <v>1045.92</v>
      </c>
      <c r="L107" s="98">
        <f t="shared" si="13"/>
        <v>361.77000000000004</v>
      </c>
      <c r="M107" s="98">
        <f t="shared" si="14"/>
        <v>14161.7745</v>
      </c>
      <c r="N107" s="99">
        <f t="shared" si="15"/>
        <v>13728.849999999999</v>
      </c>
      <c r="O107" s="98">
        <f>SUMIFS(Table2[TS Loss],Table2[Code],'MPG Payment'!$B107)</f>
        <v>0</v>
      </c>
      <c r="P107" s="98">
        <f>SUMIFS(Table2[Deduction for excess payment],Table2[Code],'MPG Payment'!$B107)</f>
        <v>0</v>
      </c>
      <c r="Q107" s="98">
        <f t="shared" si="16"/>
        <v>432.92450000000099</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12683</v>
      </c>
      <c r="W107" s="98">
        <f>IF(E107="direct",SUMIFS(Table2[Net Amount],Table2[Code],'MPG Payment'!$B107,Table2[Account Details],"Not Available"),0)</f>
        <v>1046</v>
      </c>
      <c r="X107" s="98">
        <f t="shared" si="17"/>
        <v>0</v>
      </c>
      <c r="Y107" s="28">
        <f t="shared" si="18"/>
        <v>-0.15000000000145519</v>
      </c>
      <c r="Z107" s="100">
        <v>0</v>
      </c>
      <c r="AA107" s="101">
        <f t="shared" si="19"/>
        <v>0</v>
      </c>
      <c r="AB107" s="102">
        <f t="shared" si="20"/>
        <v>3.1533923088969656E-2</v>
      </c>
      <c r="AC107" s="29">
        <f>COUNTIF(Table2[Code],'MPG Payment'!B107)</f>
        <v>2</v>
      </c>
      <c r="AD107" s="127" t="str" cm="1">
        <f t="array" aca="1" ref="AD107" ca="1">SUBSTITUTE(SUBSTITUTE(MID(CELL("filename"),FIND("[",CELL("filename"))+1,FIND("]",CELL("filename"))-FIND("[",CELL("filename"))-1),"JH Farmer Payment-",""),".xlsx","")</f>
        <v>22. 21-27 Aug</v>
      </c>
      <c r="AE107" s="29"/>
      <c r="AF107" s="168">
        <v>0</v>
      </c>
      <c r="AG107" s="168">
        <v>0</v>
      </c>
      <c r="AH107" s="168">
        <f t="shared" si="21"/>
        <v>0</v>
      </c>
      <c r="AI107" s="169">
        <v>0</v>
      </c>
    </row>
    <row r="108" spans="1:35" x14ac:dyDescent="0.25">
      <c r="A108" s="42" t="s">
        <v>14033</v>
      </c>
      <c r="B108" s="50">
        <v>20080034</v>
      </c>
      <c r="C108" s="262" t="s">
        <v>14961</v>
      </c>
      <c r="D108" s="29" t="s">
        <v>991</v>
      </c>
      <c r="E108" s="30" t="str">
        <f>IFERROR(VLOOKUP(B108,Table2[[Code]:[Category]],13,0),"Indirect")</f>
        <v>Indirect</v>
      </c>
      <c r="F108" s="24">
        <v>1145.8000000000002</v>
      </c>
      <c r="G108" s="24">
        <v>47462.790000000008</v>
      </c>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47462.790000000008</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47462.790000000008</v>
      </c>
      <c r="Y108" s="28">
        <f t="shared" si="18"/>
        <v>0</v>
      </c>
      <c r="Z108" s="100">
        <v>0</v>
      </c>
      <c r="AA108" s="101">
        <f t="shared" si="19"/>
        <v>0</v>
      </c>
      <c r="AB108" s="102">
        <f t="shared" si="20"/>
        <v>-1</v>
      </c>
      <c r="AC108" s="29">
        <f>COUNTIF(Table2[Code],'MPG Payment'!B108)</f>
        <v>0</v>
      </c>
      <c r="AD108" s="127" t="str" cm="1">
        <f t="array" aca="1" ref="AD108" ca="1">SUBSTITUTE(SUBSTITUTE(MID(CELL("filename"),FIND("[",CELL("filename"))+1,FIND("]",CELL("filename"))-FIND("[",CELL("filename"))-1),"JH Farmer Payment-",""),".xlsx","")</f>
        <v>22. 21-27 Aug</v>
      </c>
      <c r="AE108" s="29"/>
      <c r="AF108" s="168">
        <v>0</v>
      </c>
      <c r="AG108" s="168">
        <v>0</v>
      </c>
      <c r="AH108" s="168">
        <f t="shared" si="21"/>
        <v>0</v>
      </c>
      <c r="AI108" s="169">
        <v>0</v>
      </c>
    </row>
    <row r="109" spans="1:35" x14ac:dyDescent="0.25">
      <c r="A109" s="42" t="s">
        <v>14033</v>
      </c>
      <c r="B109" s="50">
        <v>20080036</v>
      </c>
      <c r="C109" s="262" t="s">
        <v>14962</v>
      </c>
      <c r="D109" s="29" t="s">
        <v>6600</v>
      </c>
      <c r="E109" s="30" t="str">
        <f>IFERROR(VLOOKUP(B109,Table2[[Code]:[Category]],13,0),"Indirect")</f>
        <v>Indirect</v>
      </c>
      <c r="F109" s="24">
        <v>132.44</v>
      </c>
      <c r="G109" s="24">
        <v>5861.36</v>
      </c>
      <c r="H109" s="98">
        <f>SUMIFS(Table2[Vol_L],Table2[Code],'MPG Payment'!$B109,Table2[Account Details],"Available")</f>
        <v>0</v>
      </c>
      <c r="I109" s="98">
        <f>SUMIFS(Table2[Amount],Table2[Code],'MPG Payment'!$B109,Table2[Account Details],"Available")</f>
        <v>0</v>
      </c>
      <c r="J109" s="98">
        <f>IF(E109="direct",SUMIFS(Table2[Vol_L],Table2[Code],'MPG Payment'!$B109,Table2[Account Details],"Not Available"),0)</f>
        <v>0</v>
      </c>
      <c r="K109" s="98">
        <f>IF(E109="direct",SUMIFS(Table2[Amount],Table2[Code],'MPG Payment'!$B109,Table2[Account Details],"Not Available"),0)</f>
        <v>0</v>
      </c>
      <c r="L109" s="98">
        <f t="shared" si="13"/>
        <v>0</v>
      </c>
      <c r="M109" s="98">
        <f t="shared" si="14"/>
        <v>0</v>
      </c>
      <c r="N109" s="99">
        <f t="shared" si="15"/>
        <v>5861.36</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0</v>
      </c>
      <c r="W109" s="98">
        <f>IF(E109="direct",SUMIFS(Table2[Net Amount],Table2[Code],'MPG Payment'!$B109,Table2[Account Details],"Not Available"),0)</f>
        <v>0</v>
      </c>
      <c r="X109" s="98">
        <f t="shared" si="17"/>
        <v>5861.36</v>
      </c>
      <c r="Y109" s="28">
        <f t="shared" si="18"/>
        <v>0</v>
      </c>
      <c r="Z109" s="100">
        <v>0</v>
      </c>
      <c r="AA109" s="101">
        <f t="shared" si="19"/>
        <v>0</v>
      </c>
      <c r="AB109" s="102">
        <f t="shared" si="20"/>
        <v>-1</v>
      </c>
      <c r="AC109" s="29">
        <f>COUNTIF(Table2[Code],'MPG Payment'!B109)</f>
        <v>0</v>
      </c>
      <c r="AD109" s="127" t="str" cm="1">
        <f t="array" aca="1" ref="AD109" ca="1">SUBSTITUTE(SUBSTITUTE(MID(CELL("filename"),FIND("[",CELL("filename"))+1,FIND("]",CELL("filename"))-FIND("[",CELL("filename"))-1),"JH Farmer Payment-",""),".xlsx","")</f>
        <v>22. 21-27 Aug</v>
      </c>
      <c r="AE109" s="29"/>
      <c r="AF109" s="168">
        <v>0</v>
      </c>
      <c r="AG109" s="168">
        <v>0</v>
      </c>
      <c r="AH109" s="168">
        <f t="shared" si="21"/>
        <v>0</v>
      </c>
      <c r="AI109" s="169">
        <v>0</v>
      </c>
    </row>
    <row r="110" spans="1:35" x14ac:dyDescent="0.25">
      <c r="A110" s="42" t="s">
        <v>14033</v>
      </c>
      <c r="B110" s="50">
        <v>20080039</v>
      </c>
      <c r="C110" s="262" t="s">
        <v>14963</v>
      </c>
      <c r="D110" s="29" t="s">
        <v>991</v>
      </c>
      <c r="E110" s="30" t="str">
        <f>IFERROR(VLOOKUP(B110,Table2[[Code]:[Category]],13,0),"Indirect")</f>
        <v>Direct</v>
      </c>
      <c r="F110" s="24">
        <v>455.17999999999995</v>
      </c>
      <c r="G110" s="24">
        <v>18995.7</v>
      </c>
      <c r="H110" s="98">
        <f>SUMIFS(Table2[Vol_L],Table2[Code],'MPG Payment'!$B110,Table2[Account Details],"Available")</f>
        <v>439.96999999999997</v>
      </c>
      <c r="I110" s="98">
        <f>SUMIFS(Table2[Amount],Table2[Code],'MPG Payment'!$B110,Table2[Account Details],"Available")</f>
        <v>19631.1764</v>
      </c>
      <c r="J110" s="98">
        <f>IF(E110="direct",SUMIFS(Table2[Vol_L],Table2[Code],'MPG Payment'!$B110,Table2[Account Details],"Not Available"),0)</f>
        <v>0</v>
      </c>
      <c r="K110" s="98">
        <f>IF(E110="direct",SUMIFS(Table2[Amount],Table2[Code],'MPG Payment'!$B110,Table2[Account Details],"Not Available"),0)</f>
        <v>0</v>
      </c>
      <c r="L110" s="98">
        <f t="shared" si="13"/>
        <v>439.96999999999997</v>
      </c>
      <c r="M110" s="98">
        <f t="shared" si="14"/>
        <v>19631.1764</v>
      </c>
      <c r="N110" s="99">
        <f t="shared" si="15"/>
        <v>18995.7</v>
      </c>
      <c r="O110" s="98">
        <f>SUMIFS(Table2[TS Loss],Table2[Code],'MPG Payment'!$B110)</f>
        <v>0</v>
      </c>
      <c r="P110" s="98">
        <f>SUMIFS(Table2[Deduction for excess payment],Table2[Code],'MPG Payment'!$B110)</f>
        <v>0</v>
      </c>
      <c r="Q110" s="98">
        <f t="shared" si="16"/>
        <v>635.47639999999956</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18996</v>
      </c>
      <c r="W110" s="98">
        <f>IF(E110="direct",SUMIFS(Table2[Net Amount],Table2[Code],'MPG Payment'!$B110,Table2[Account Details],"Not Available"),0)</f>
        <v>0</v>
      </c>
      <c r="X110" s="98">
        <f t="shared" si="17"/>
        <v>0</v>
      </c>
      <c r="Y110" s="28">
        <f t="shared" si="18"/>
        <v>-0.2999999999992724</v>
      </c>
      <c r="Z110" s="100" t="s">
        <v>16527</v>
      </c>
      <c r="AA110" s="101">
        <f t="shared" si="19"/>
        <v>0</v>
      </c>
      <c r="AB110" s="102">
        <f t="shared" si="20"/>
        <v>3.3453697415730906E-2</v>
      </c>
      <c r="AC110" s="29">
        <f>COUNTIF(Table2[Code],'MPG Payment'!B110)</f>
        <v>5</v>
      </c>
      <c r="AD110" s="127" t="str" cm="1">
        <f t="array" aca="1" ref="AD110" ca="1">SUBSTITUTE(SUBSTITUTE(MID(CELL("filename"),FIND("[",CELL("filename"))+1,FIND("]",CELL("filename"))-FIND("[",CELL("filename"))-1),"JH Farmer Payment-",""),".xlsx","")</f>
        <v>22. 21-27 Aug</v>
      </c>
      <c r="AE110" s="29" t="s">
        <v>16418</v>
      </c>
      <c r="AF110" s="168">
        <v>0</v>
      </c>
      <c r="AG110" s="168">
        <v>0</v>
      </c>
      <c r="AH110" s="168">
        <f t="shared" si="21"/>
        <v>0</v>
      </c>
      <c r="AI110" s="169">
        <v>0</v>
      </c>
    </row>
    <row r="111" spans="1:35" x14ac:dyDescent="0.25">
      <c r="A111" s="42" t="s">
        <v>14033</v>
      </c>
      <c r="B111" s="50">
        <v>20080041</v>
      </c>
      <c r="C111" s="262" t="s">
        <v>14964</v>
      </c>
      <c r="D111" s="29" t="s">
        <v>991</v>
      </c>
      <c r="E111" s="30" t="str">
        <f>IFERROR(VLOOKUP(B111,Table2[[Code]:[Category]],13,0),"Indirect")</f>
        <v>Direct</v>
      </c>
      <c r="F111" s="24">
        <v>401.14</v>
      </c>
      <c r="G111" s="24">
        <v>16713.449999999997</v>
      </c>
      <c r="H111" s="98">
        <f>SUMIFS(Table2[Vol_L],Table2[Code],'MPG Payment'!$B111,Table2[Account Details],"Available")</f>
        <v>619.70999999999992</v>
      </c>
      <c r="I111" s="98">
        <f>SUMIFS(Table2[Amount],Table2[Code],'MPG Payment'!$B111,Table2[Account Details],"Available")</f>
        <v>25313.303699999997</v>
      </c>
      <c r="J111" s="98">
        <f>IF(E111="direct",SUMIFS(Table2[Vol_L],Table2[Code],'MPG Payment'!$B111,Table2[Account Details],"Not Available"),0)</f>
        <v>0</v>
      </c>
      <c r="K111" s="98">
        <f>IF(E111="direct",SUMIFS(Table2[Amount],Table2[Code],'MPG Payment'!$B111,Table2[Account Details],"Not Available"),0)</f>
        <v>0</v>
      </c>
      <c r="L111" s="98">
        <f t="shared" si="13"/>
        <v>619.70999999999992</v>
      </c>
      <c r="M111" s="98">
        <f t="shared" si="14"/>
        <v>25313.303699999997</v>
      </c>
      <c r="N111" s="99">
        <f t="shared" si="15"/>
        <v>16713.449999999997</v>
      </c>
      <c r="O111" s="98">
        <f>SUMIFS(Table2[TS Loss],Table2[Code],'MPG Payment'!$B111)</f>
        <v>0</v>
      </c>
      <c r="P111" s="98">
        <f>SUMIFS(Table2[Deduction for excess payment],Table2[Code],'MPG Payment'!$B111)</f>
        <v>0</v>
      </c>
      <c r="Q111" s="98">
        <f t="shared" si="16"/>
        <v>8599.8536999999997</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16713</v>
      </c>
      <c r="W111" s="98">
        <f>IF(E111="direct",SUMIFS(Table2[Net Amount],Table2[Code],'MPG Payment'!$B111,Table2[Account Details],"Not Available"),0)</f>
        <v>0</v>
      </c>
      <c r="X111" s="98">
        <f t="shared" si="17"/>
        <v>0</v>
      </c>
      <c r="Y111" s="28">
        <f t="shared" si="18"/>
        <v>0.44999999999708962</v>
      </c>
      <c r="Z111" s="100">
        <v>0</v>
      </c>
      <c r="AA111" s="101">
        <f t="shared" si="19"/>
        <v>0</v>
      </c>
      <c r="AB111" s="102">
        <f t="shared" si="20"/>
        <v>0.51454688888290578</v>
      </c>
      <c r="AC111" s="29">
        <f>COUNTIF(Table2[Code],'MPG Payment'!B111)</f>
        <v>11</v>
      </c>
      <c r="AD111" s="127" t="str" cm="1">
        <f t="array" aca="1" ref="AD111" ca="1">SUBSTITUTE(SUBSTITUTE(MID(CELL("filename"),FIND("[",CELL("filename"))+1,FIND("]",CELL("filename"))-FIND("[",CELL("filename"))-1),"JH Farmer Payment-",""),".xlsx","")</f>
        <v>22. 21-27 Aug</v>
      </c>
      <c r="AE111" s="29"/>
      <c r="AF111" s="168">
        <v>0</v>
      </c>
      <c r="AG111" s="168">
        <v>0</v>
      </c>
      <c r="AH111" s="168">
        <f t="shared" si="21"/>
        <v>0</v>
      </c>
      <c r="AI111" s="169">
        <v>0</v>
      </c>
    </row>
    <row r="112" spans="1:35" x14ac:dyDescent="0.25">
      <c r="A112" s="42" t="s">
        <v>14033</v>
      </c>
      <c r="B112" s="50">
        <v>20080043</v>
      </c>
      <c r="C112" s="262" t="s">
        <v>14965</v>
      </c>
      <c r="D112" s="29" t="s">
        <v>991</v>
      </c>
      <c r="E112" s="30" t="str">
        <f>IFERROR(VLOOKUP(B112,Table2[[Code]:[Category]],13,0),"Indirect")</f>
        <v>Direct</v>
      </c>
      <c r="F112" s="24">
        <v>488.42999999999989</v>
      </c>
      <c r="G112" s="24">
        <v>20980.190000000002</v>
      </c>
      <c r="H112" s="98">
        <f>SUMIFS(Table2[Vol_L],Table2[Code],'MPG Payment'!$B112,Table2[Account Details],"Available")</f>
        <v>528.25</v>
      </c>
      <c r="I112" s="98">
        <f>SUMIFS(Table2[Amount],Table2[Code],'MPG Payment'!$B112,Table2[Account Details],"Available")</f>
        <v>21687.976300000002</v>
      </c>
      <c r="J112" s="98">
        <f>IF(E112="direct",SUMIFS(Table2[Vol_L],Table2[Code],'MPG Payment'!$B112,Table2[Account Details],"Not Available"),0)</f>
        <v>0</v>
      </c>
      <c r="K112" s="98">
        <f>IF(E112="direct",SUMIFS(Table2[Amount],Table2[Code],'MPG Payment'!$B112,Table2[Account Details],"Not Available"),0)</f>
        <v>0</v>
      </c>
      <c r="L112" s="98">
        <f t="shared" si="13"/>
        <v>528.25</v>
      </c>
      <c r="M112" s="98">
        <f t="shared" si="14"/>
        <v>21687.976300000002</v>
      </c>
      <c r="N112" s="99">
        <f t="shared" si="15"/>
        <v>20980.190000000002</v>
      </c>
      <c r="O112" s="98">
        <f>SUMIFS(Table2[TS Loss],Table2[Code],'MPG Payment'!$B112)</f>
        <v>0</v>
      </c>
      <c r="P112" s="98">
        <f>SUMIFS(Table2[Deduction for excess payment],Table2[Code],'MPG Payment'!$B112)</f>
        <v>0</v>
      </c>
      <c r="Q112" s="98">
        <f t="shared" si="16"/>
        <v>707.78629999999976</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20980</v>
      </c>
      <c r="W112" s="98">
        <f>IF(E112="direct",SUMIFS(Table2[Net Amount],Table2[Code],'MPG Payment'!$B112,Table2[Account Details],"Not Available"),0)</f>
        <v>0</v>
      </c>
      <c r="X112" s="98">
        <f t="shared" si="17"/>
        <v>0</v>
      </c>
      <c r="Y112" s="28">
        <f t="shared" si="18"/>
        <v>0.19000000000232831</v>
      </c>
      <c r="Z112" s="100">
        <v>0</v>
      </c>
      <c r="AA112" s="101">
        <f t="shared" si="19"/>
        <v>0</v>
      </c>
      <c r="AB112" s="102">
        <f t="shared" si="20"/>
        <v>3.37359337546514E-2</v>
      </c>
      <c r="AC112" s="29">
        <f>COUNTIF(Table2[Code],'MPG Payment'!B112)</f>
        <v>6</v>
      </c>
      <c r="AD112" s="127" t="str" cm="1">
        <f t="array" aca="1" ref="AD112" ca="1">SUBSTITUTE(SUBSTITUTE(MID(CELL("filename"),FIND("[",CELL("filename"))+1,FIND("]",CELL("filename"))-FIND("[",CELL("filename"))-1),"JH Farmer Payment-",""),".xlsx","")</f>
        <v>22. 21-27 Aug</v>
      </c>
      <c r="AE112" s="29"/>
      <c r="AF112" s="168">
        <v>0</v>
      </c>
      <c r="AG112" s="168">
        <v>0</v>
      </c>
      <c r="AH112" s="168">
        <f t="shared" si="21"/>
        <v>0</v>
      </c>
      <c r="AI112" s="169">
        <v>0</v>
      </c>
    </row>
    <row r="113" spans="1:35" x14ac:dyDescent="0.25">
      <c r="A113" s="42" t="s">
        <v>14033</v>
      </c>
      <c r="B113" s="50">
        <v>20080047</v>
      </c>
      <c r="C113" s="262" t="s">
        <v>14967</v>
      </c>
      <c r="D113" s="29" t="s">
        <v>6600</v>
      </c>
      <c r="E113" s="30" t="str">
        <f>IFERROR(VLOOKUP(B113,Table2[[Code]:[Category]],13,0),"Indirect")</f>
        <v>Indirect</v>
      </c>
      <c r="F113" s="24">
        <v>251.77999999999997</v>
      </c>
      <c r="G113" s="24">
        <v>10875.689999999999</v>
      </c>
      <c r="H113" s="98">
        <f>SUMIFS(Table2[Vol_L],Table2[Code],'MPG Payment'!$B113,Table2[Account Details],"Available")</f>
        <v>260.91999999999996</v>
      </c>
      <c r="I113" s="98">
        <f>SUMIFS(Table2[Amount],Table2[Code],'MPG Payment'!$B113,Table2[Account Details],"Available")</f>
        <v>10840.182699999998</v>
      </c>
      <c r="J113" s="98">
        <f>IF(E113="direct",SUMIFS(Table2[Vol_L],Table2[Code],'MPG Payment'!$B113,Table2[Account Details],"Not Available"),0)</f>
        <v>0</v>
      </c>
      <c r="K113" s="98">
        <f>IF(E113="direct",SUMIFS(Table2[Amount],Table2[Code],'MPG Payment'!$B113,Table2[Account Details],"Not Available"),0)</f>
        <v>0</v>
      </c>
      <c r="L113" s="98">
        <f t="shared" si="13"/>
        <v>260.91999999999996</v>
      </c>
      <c r="M113" s="98">
        <f t="shared" si="14"/>
        <v>10840.182699999998</v>
      </c>
      <c r="N113" s="99">
        <f t="shared" si="15"/>
        <v>10875.689999999999</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10875.689999999999</v>
      </c>
      <c r="Y113" s="28">
        <f t="shared" si="18"/>
        <v>0</v>
      </c>
      <c r="Z113" s="100">
        <v>0</v>
      </c>
      <c r="AA113" s="101">
        <f t="shared" si="19"/>
        <v>0</v>
      </c>
      <c r="AB113" s="102">
        <f t="shared" si="20"/>
        <v>-3.264831932502777E-3</v>
      </c>
      <c r="AC113" s="29">
        <f>COUNTIF(Table2[Code],'MPG Payment'!B113)</f>
        <v>1</v>
      </c>
      <c r="AD113" s="127" t="str" cm="1">
        <f t="array" aca="1" ref="AD113" ca="1">SUBSTITUTE(SUBSTITUTE(MID(CELL("filename"),FIND("[",CELL("filename"))+1,FIND("]",CELL("filename"))-FIND("[",CELL("filename"))-1),"JH Farmer Payment-",""),".xlsx","")</f>
        <v>22. 21-27 Aug</v>
      </c>
      <c r="AE113" s="29"/>
      <c r="AF113" s="168">
        <v>0</v>
      </c>
      <c r="AG113" s="168">
        <v>0</v>
      </c>
      <c r="AH113" s="168">
        <f t="shared" si="21"/>
        <v>0</v>
      </c>
      <c r="AI113" s="169">
        <v>0</v>
      </c>
    </row>
    <row r="114" spans="1:35" x14ac:dyDescent="0.25">
      <c r="A114" s="42" t="s">
        <v>14033</v>
      </c>
      <c r="B114" s="50">
        <v>20080050</v>
      </c>
      <c r="C114" s="262" t="s">
        <v>14969</v>
      </c>
      <c r="D114" s="29" t="s">
        <v>991</v>
      </c>
      <c r="E114" s="30" t="str">
        <f>IFERROR(VLOOKUP(B114,Table2[[Code]:[Category]],13,0),"Indirect")</f>
        <v>Direct</v>
      </c>
      <c r="F114" s="24">
        <v>283.82</v>
      </c>
      <c r="G114" s="24">
        <v>11268.939999999997</v>
      </c>
      <c r="H114" s="98">
        <f>SUMIFS(Table2[Vol_L],Table2[Code],'MPG Payment'!$B114,Table2[Account Details],"Available")</f>
        <v>290.08</v>
      </c>
      <c r="I114" s="98">
        <f>SUMIFS(Table2[Amount],Table2[Code],'MPG Payment'!$B114,Table2[Account Details],"Available")</f>
        <v>11208.575600000002</v>
      </c>
      <c r="J114" s="98">
        <f>IF(E114="direct",SUMIFS(Table2[Vol_L],Table2[Code],'MPG Payment'!$B114,Table2[Account Details],"Not Available"),0)</f>
        <v>0</v>
      </c>
      <c r="K114" s="98">
        <f>IF(E114="direct",SUMIFS(Table2[Amount],Table2[Code],'MPG Payment'!$B114,Table2[Account Details],"Not Available"),0)</f>
        <v>0</v>
      </c>
      <c r="L114" s="98">
        <f t="shared" si="13"/>
        <v>290.08</v>
      </c>
      <c r="M114" s="98">
        <f t="shared" si="14"/>
        <v>11208.575600000002</v>
      </c>
      <c r="N114" s="99">
        <f t="shared" si="15"/>
        <v>11208.575600000002</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11208</v>
      </c>
      <c r="W114" s="98">
        <f>IF(E114="direct",SUMIFS(Table2[Net Amount],Table2[Code],'MPG Payment'!$B114,Table2[Account Details],"Not Available"),0)</f>
        <v>0</v>
      </c>
      <c r="X114" s="98">
        <f t="shared" si="17"/>
        <v>0</v>
      </c>
      <c r="Y114" s="28">
        <f t="shared" si="18"/>
        <v>60.939999999996871</v>
      </c>
      <c r="Z114" s="100">
        <v>0</v>
      </c>
      <c r="AA114" s="101">
        <f t="shared" si="19"/>
        <v>1</v>
      </c>
      <c r="AB114" s="102">
        <f t="shared" si="20"/>
        <v>-5.3567061320758608E-3</v>
      </c>
      <c r="AC114" s="29">
        <f>COUNTIF(Table2[Code],'MPG Payment'!B114)</f>
        <v>8</v>
      </c>
      <c r="AD114" s="127" t="str" cm="1">
        <f t="array" aca="1" ref="AD114" ca="1">SUBSTITUTE(SUBSTITUTE(MID(CELL("filename"),FIND("[",CELL("filename"))+1,FIND("]",CELL("filename"))-FIND("[",CELL("filename"))-1),"JH Farmer Payment-",""),".xlsx","")</f>
        <v>22. 21-27 Aug</v>
      </c>
      <c r="AE114" s="29"/>
      <c r="AF114" s="168">
        <v>0</v>
      </c>
      <c r="AG114" s="168">
        <v>0</v>
      </c>
      <c r="AH114" s="168">
        <f t="shared" si="21"/>
        <v>0</v>
      </c>
      <c r="AI114" s="169">
        <v>0</v>
      </c>
    </row>
    <row r="115" spans="1:35" x14ac:dyDescent="0.25">
      <c r="A115" s="42" t="s">
        <v>14027</v>
      </c>
      <c r="B115" s="50">
        <v>20090001</v>
      </c>
      <c r="C115" s="262" t="s">
        <v>9885</v>
      </c>
      <c r="D115" s="29" t="s">
        <v>990</v>
      </c>
      <c r="E115" s="30" t="str">
        <f>IFERROR(VLOOKUP(B115,Table2[[Code]:[Category]],13,0),"Indirect")</f>
        <v>Direct</v>
      </c>
      <c r="F115" s="24">
        <v>799.86</v>
      </c>
      <c r="G115" s="24">
        <v>33446.17</v>
      </c>
      <c r="H115" s="98">
        <f>SUMIFS(Table2[Vol_L],Table2[Code],'MPG Payment'!$B115,Table2[Account Details],"Available")</f>
        <v>799.86</v>
      </c>
      <c r="I115" s="98">
        <f>SUMIFS(Table2[Amount],Table2[Code],'MPG Payment'!$B115,Table2[Account Details],"Available")</f>
        <v>33446.160000000003</v>
      </c>
      <c r="J115" s="98">
        <f>IF(E115="direct",SUMIFS(Table2[Vol_L],Table2[Code],'MPG Payment'!$B115,Table2[Account Details],"Not Available"),0)</f>
        <v>0</v>
      </c>
      <c r="K115" s="98">
        <f>IF(E115="direct",SUMIFS(Table2[Amount],Table2[Code],'MPG Payment'!$B115,Table2[Account Details],"Not Available"),0)</f>
        <v>0</v>
      </c>
      <c r="L115" s="98">
        <f t="shared" si="13"/>
        <v>799.86</v>
      </c>
      <c r="M115" s="98">
        <f t="shared" si="14"/>
        <v>33446.160000000003</v>
      </c>
      <c r="N115" s="99">
        <f t="shared" si="15"/>
        <v>33446.160000000003</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33446</v>
      </c>
      <c r="W115" s="98">
        <f>IF(E115="direct",SUMIFS(Table2[Net Amount],Table2[Code],'MPG Payment'!$B115,Table2[Account Details],"Not Available"),0)</f>
        <v>0</v>
      </c>
      <c r="X115" s="98">
        <f t="shared" si="17"/>
        <v>0</v>
      </c>
      <c r="Y115" s="28">
        <f t="shared" si="18"/>
        <v>0.16999999999825377</v>
      </c>
      <c r="Z115" s="100">
        <v>0</v>
      </c>
      <c r="AA115" s="101">
        <f t="shared" si="19"/>
        <v>0</v>
      </c>
      <c r="AB115" s="102">
        <f t="shared" si="20"/>
        <v>-2.989878959163728E-7</v>
      </c>
      <c r="AC115" s="29">
        <f>COUNTIF(Table2[Code],'MPG Payment'!B115)</f>
        <v>4</v>
      </c>
      <c r="AD115" s="127" t="str" cm="1">
        <f t="array" aca="1" ref="AD115" ca="1">SUBSTITUTE(SUBSTITUTE(MID(CELL("filename"),FIND("[",CELL("filename"))+1,FIND("]",CELL("filename"))-FIND("[",CELL("filename"))-1),"JH Farmer Payment-",""),".xlsx","")</f>
        <v>22. 21-27 Aug</v>
      </c>
      <c r="AE115" s="29"/>
      <c r="AF115" s="168">
        <v>0</v>
      </c>
      <c r="AG115" s="168">
        <v>0</v>
      </c>
      <c r="AH115" s="168">
        <f t="shared" si="21"/>
        <v>0</v>
      </c>
      <c r="AI115" s="169">
        <v>0</v>
      </c>
    </row>
    <row r="116" spans="1:35" x14ac:dyDescent="0.25">
      <c r="A116" s="42" t="s">
        <v>14027</v>
      </c>
      <c r="B116" s="50">
        <v>20090004</v>
      </c>
      <c r="C116" s="262" t="s">
        <v>16405</v>
      </c>
      <c r="D116" s="29" t="s">
        <v>991</v>
      </c>
      <c r="E116" s="30" t="str">
        <f>IFERROR(VLOOKUP(B116,Table2[[Code]:[Category]],13,0),"Indirect")</f>
        <v>Direct</v>
      </c>
      <c r="F116" s="24">
        <v>588.62</v>
      </c>
      <c r="G116" s="24">
        <v>25206.559999999998</v>
      </c>
      <c r="H116" s="98">
        <f>SUMIFS(Table2[Vol_L],Table2[Code],'MPG Payment'!$B116,Table2[Account Details],"Available")</f>
        <v>573.14999999999986</v>
      </c>
      <c r="I116" s="98">
        <f>SUMIFS(Table2[Amount],Table2[Code],'MPG Payment'!$B116,Table2[Account Details],"Available")</f>
        <v>25227.214299999996</v>
      </c>
      <c r="J116" s="98">
        <f>IF(E116="direct",SUMIFS(Table2[Vol_L],Table2[Code],'MPG Payment'!$B116,Table2[Account Details],"Not Available"),0)</f>
        <v>0</v>
      </c>
      <c r="K116" s="98">
        <f>IF(E116="direct",SUMIFS(Table2[Amount],Table2[Code],'MPG Payment'!$B116,Table2[Account Details],"Not Available"),0)</f>
        <v>0</v>
      </c>
      <c r="L116" s="98">
        <f t="shared" si="13"/>
        <v>573.14999999999986</v>
      </c>
      <c r="M116" s="98">
        <f t="shared" si="14"/>
        <v>25227.214299999996</v>
      </c>
      <c r="N116" s="99">
        <f t="shared" si="15"/>
        <v>25206.559999999998</v>
      </c>
      <c r="O116" s="98">
        <f>SUMIFS(Table2[TS Loss],Table2[Code],'MPG Payment'!$B116)</f>
        <v>0</v>
      </c>
      <c r="P116" s="98">
        <f>SUMIFS(Table2[Deduction for excess payment],Table2[Code],'MPG Payment'!$B116)</f>
        <v>0</v>
      </c>
      <c r="Q116" s="98">
        <f t="shared" si="16"/>
        <v>20.654299999998329</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25207</v>
      </c>
      <c r="W116" s="98">
        <f>IF(E116="direct",SUMIFS(Table2[Net Amount],Table2[Code],'MPG Payment'!$B116,Table2[Account Details],"Not Available"),0)</f>
        <v>0</v>
      </c>
      <c r="X116" s="98">
        <f t="shared" si="17"/>
        <v>0</v>
      </c>
      <c r="Y116" s="28">
        <f t="shared" si="18"/>
        <v>-0.44000000000232831</v>
      </c>
      <c r="Z116" s="100" t="s">
        <v>16527</v>
      </c>
      <c r="AA116" s="101">
        <f t="shared" si="19"/>
        <v>0</v>
      </c>
      <c r="AB116" s="102">
        <f t="shared" si="20"/>
        <v>8.1940177477602381E-4</v>
      </c>
      <c r="AC116" s="29">
        <f>COUNTIF(Table2[Code],'MPG Payment'!B116)</f>
        <v>18</v>
      </c>
      <c r="AD116" s="127" t="str" cm="1">
        <f t="array" aca="1" ref="AD116" ca="1">SUBSTITUTE(SUBSTITUTE(MID(CELL("filename"),FIND("[",CELL("filename"))+1,FIND("]",CELL("filename"))-FIND("[",CELL("filename"))-1),"JH Farmer Payment-",""),".xlsx","")</f>
        <v>22. 21-27 Aug</v>
      </c>
      <c r="AE116" s="29" t="s">
        <v>16418</v>
      </c>
      <c r="AF116" s="168">
        <v>0</v>
      </c>
      <c r="AG116" s="168">
        <v>0</v>
      </c>
      <c r="AH116" s="168">
        <f t="shared" si="21"/>
        <v>0</v>
      </c>
      <c r="AI116" s="169">
        <v>0</v>
      </c>
    </row>
    <row r="117" spans="1:35" x14ac:dyDescent="0.25">
      <c r="A117" s="42" t="s">
        <v>14027</v>
      </c>
      <c r="B117" s="50">
        <v>20090008</v>
      </c>
      <c r="C117" s="262" t="s">
        <v>16406</v>
      </c>
      <c r="D117" s="29" t="s">
        <v>991</v>
      </c>
      <c r="E117" s="30" t="str">
        <f>IFERROR(VLOOKUP(B117,Table2[[Code]:[Category]],13,0),"Indirect")</f>
        <v>Direct</v>
      </c>
      <c r="F117" s="24">
        <v>1375.6599999999999</v>
      </c>
      <c r="G117" s="24">
        <v>61192.480000000003</v>
      </c>
      <c r="H117" s="98">
        <f>SUMIFS(Table2[Vol_L],Table2[Code],'MPG Payment'!$B117,Table2[Account Details],"Available")</f>
        <v>1359.4499999999998</v>
      </c>
      <c r="I117" s="98">
        <f>SUMIFS(Table2[Amount],Table2[Code],'MPG Payment'!$B117,Table2[Account Details],"Available")</f>
        <v>61146.233900000007</v>
      </c>
      <c r="J117" s="98">
        <f>IF(E117="direct",SUMIFS(Table2[Vol_L],Table2[Code],'MPG Payment'!$B117,Table2[Account Details],"Not Available"),0)</f>
        <v>0</v>
      </c>
      <c r="K117" s="98">
        <f>IF(E117="direct",SUMIFS(Table2[Amount],Table2[Code],'MPG Payment'!$B117,Table2[Account Details],"Not Available"),0)</f>
        <v>0</v>
      </c>
      <c r="L117" s="98">
        <f t="shared" si="13"/>
        <v>1359.4499999999998</v>
      </c>
      <c r="M117" s="98">
        <f t="shared" si="14"/>
        <v>61146.233900000007</v>
      </c>
      <c r="N117" s="99">
        <f t="shared" si="15"/>
        <v>61146.233900000007</v>
      </c>
      <c r="O117" s="98">
        <f>SUMIFS(Table2[TS Loss],Table2[Code],'MPG Payment'!$B117)</f>
        <v>0</v>
      </c>
      <c r="P117" s="98">
        <f>SUMIFS(Table2[Deduction for excess payment],Table2[Code],'MPG Payment'!$B117)</f>
        <v>0</v>
      </c>
      <c r="Q117" s="98">
        <f t="shared" si="16"/>
        <v>0</v>
      </c>
      <c r="R117" s="98">
        <f>SUMIF(Table2[Code],'MPG Payment'!$B117,Table2[CF Deduction])</f>
        <v>635</v>
      </c>
      <c r="S117" s="98">
        <f>SUMIF('Farmer Payment Calc'!D:D,'MPG Payment'!B117,'Farmer Payment Calc'!M:M)</f>
        <v>0</v>
      </c>
      <c r="T117" s="98">
        <v>0</v>
      </c>
      <c r="U117" s="98">
        <v>0</v>
      </c>
      <c r="V117" s="98">
        <f>IF(E117="direct",SUMIFS(Table2[Net Amount],Table2[Code],'MPG Payment'!$B117,Table2[Account Details],"Available"),0)</f>
        <v>60511</v>
      </c>
      <c r="W117" s="98">
        <f>IF(E117="direct",SUMIFS(Table2[Net Amount],Table2[Code],'MPG Payment'!$B117,Table2[Account Details],"Not Available"),0)</f>
        <v>0</v>
      </c>
      <c r="X117" s="98">
        <f t="shared" si="17"/>
        <v>0</v>
      </c>
      <c r="Y117" s="28">
        <f t="shared" si="18"/>
        <v>46.480000000003201</v>
      </c>
      <c r="Z117" s="100">
        <v>0</v>
      </c>
      <c r="AA117" s="101">
        <f t="shared" si="19"/>
        <v>0</v>
      </c>
      <c r="AB117" s="102">
        <f t="shared" si="20"/>
        <v>-7.5574809192235155E-4</v>
      </c>
      <c r="AC117" s="29">
        <f>COUNTIF(Table2[Code],'MPG Payment'!B117)</f>
        <v>6</v>
      </c>
      <c r="AD117" s="127" t="str" cm="1">
        <f t="array" aca="1" ref="AD117" ca="1">SUBSTITUTE(SUBSTITUTE(MID(CELL("filename"),FIND("[",CELL("filename"))+1,FIND("]",CELL("filename"))-FIND("[",CELL("filename"))-1),"JH Farmer Payment-",""),".xlsx","")</f>
        <v>22. 21-27 Aug</v>
      </c>
      <c r="AE117" s="29"/>
      <c r="AF117" s="168">
        <v>0</v>
      </c>
      <c r="AG117" s="168">
        <v>0</v>
      </c>
      <c r="AH117" s="168">
        <f t="shared" si="21"/>
        <v>0</v>
      </c>
      <c r="AI117" s="169">
        <v>0</v>
      </c>
    </row>
    <row r="118" spans="1:35" x14ac:dyDescent="0.25">
      <c r="A118" s="42" t="s">
        <v>14027</v>
      </c>
      <c r="B118" s="50">
        <v>20090010</v>
      </c>
      <c r="C118" s="262" t="s">
        <v>16407</v>
      </c>
      <c r="D118" s="29" t="s">
        <v>6600</v>
      </c>
      <c r="E118" s="30" t="str">
        <f>IFERROR(VLOOKUP(B118,Table2[[Code]:[Category]],13,0),"Indirect")</f>
        <v>Indirect</v>
      </c>
      <c r="F118" s="24">
        <v>442.46000000000004</v>
      </c>
      <c r="G118" s="24">
        <v>17247.12</v>
      </c>
      <c r="H118" s="98">
        <f>SUMIFS(Table2[Vol_L],Table2[Code],'MPG Payment'!$B118,Table2[Account Details],"Available")</f>
        <v>0</v>
      </c>
      <c r="I118" s="98">
        <f>SUMIFS(Table2[Amount],Table2[Code],'MPG Payment'!$B118,Table2[Account Details],"Available")</f>
        <v>0</v>
      </c>
      <c r="J118" s="98">
        <f>IF(E118="direct",SUMIFS(Table2[Vol_L],Table2[Code],'MPG Payment'!$B118,Table2[Account Details],"Not Available"),0)</f>
        <v>0</v>
      </c>
      <c r="K118" s="98">
        <f>IF(E118="direct",SUMIFS(Table2[Amount],Table2[Code],'MPG Payment'!$B118,Table2[Account Details],"Not Available"),0)</f>
        <v>0</v>
      </c>
      <c r="L118" s="98">
        <f t="shared" si="13"/>
        <v>0</v>
      </c>
      <c r="M118" s="98">
        <f t="shared" si="14"/>
        <v>0</v>
      </c>
      <c r="N118" s="99">
        <f t="shared" si="15"/>
        <v>17247.12</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0</v>
      </c>
      <c r="W118" s="98">
        <f>IF(E118="direct",SUMIFS(Table2[Net Amount],Table2[Code],'MPG Payment'!$B118,Table2[Account Details],"Not Available"),0)</f>
        <v>0</v>
      </c>
      <c r="X118" s="98">
        <f t="shared" si="17"/>
        <v>17247.12</v>
      </c>
      <c r="Y118" s="28">
        <f t="shared" si="18"/>
        <v>0</v>
      </c>
      <c r="Z118" s="100">
        <v>0</v>
      </c>
      <c r="AA118" s="101">
        <f t="shared" si="19"/>
        <v>0</v>
      </c>
      <c r="AB118" s="102">
        <f t="shared" si="20"/>
        <v>-1</v>
      </c>
      <c r="AC118" s="29">
        <f>COUNTIF(Table2[Code],'MPG Payment'!B118)</f>
        <v>0</v>
      </c>
      <c r="AD118" s="127" t="str" cm="1">
        <f t="array" aca="1" ref="AD118" ca="1">SUBSTITUTE(SUBSTITUTE(MID(CELL("filename"),FIND("[",CELL("filename"))+1,FIND("]",CELL("filename"))-FIND("[",CELL("filename"))-1),"JH Farmer Payment-",""),".xlsx","")</f>
        <v>22. 21-27 Aug</v>
      </c>
      <c r="AE118" s="29"/>
      <c r="AF118" s="168">
        <v>0</v>
      </c>
      <c r="AG118" s="168">
        <v>0</v>
      </c>
      <c r="AH118" s="168">
        <f t="shared" si="21"/>
        <v>0</v>
      </c>
      <c r="AI118" s="169">
        <v>0</v>
      </c>
    </row>
    <row r="119" spans="1:35" x14ac:dyDescent="0.25">
      <c r="A119" s="42" t="s">
        <v>14027</v>
      </c>
      <c r="B119" s="50">
        <v>20090012</v>
      </c>
      <c r="C119" s="262" t="s">
        <v>16408</v>
      </c>
      <c r="D119" s="29" t="s">
        <v>991</v>
      </c>
      <c r="E119" s="30" t="str">
        <f>IFERROR(VLOOKUP(B119,Table2[[Code]:[Category]],13,0),"Indirect")</f>
        <v>Direct</v>
      </c>
      <c r="F119" s="24">
        <v>181.82</v>
      </c>
      <c r="G119" s="24">
        <v>7668.2300000000005</v>
      </c>
      <c r="H119" s="98">
        <f>SUMIFS(Table2[Vol_L],Table2[Code],'MPG Payment'!$B119,Table2[Account Details],"Available")</f>
        <v>169.24</v>
      </c>
      <c r="I119" s="98">
        <f>SUMIFS(Table2[Amount],Table2[Code],'MPG Payment'!$B119,Table2[Account Details],"Available")</f>
        <v>7665.4682000000012</v>
      </c>
      <c r="J119" s="98">
        <f>IF(E119="direct",SUMIFS(Table2[Vol_L],Table2[Code],'MPG Payment'!$B119,Table2[Account Details],"Not Available"),0)</f>
        <v>0</v>
      </c>
      <c r="K119" s="98">
        <f>IF(E119="direct",SUMIFS(Table2[Amount],Table2[Code],'MPG Payment'!$B119,Table2[Account Details],"Not Available"),0)</f>
        <v>0</v>
      </c>
      <c r="L119" s="98">
        <f t="shared" si="13"/>
        <v>169.24</v>
      </c>
      <c r="M119" s="98">
        <f t="shared" si="14"/>
        <v>7665.4682000000012</v>
      </c>
      <c r="N119" s="99">
        <f t="shared" si="15"/>
        <v>7665.4682000000012</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7665</v>
      </c>
      <c r="W119" s="98">
        <f>IF(E119="direct",SUMIFS(Table2[Net Amount],Table2[Code],'MPG Payment'!$B119,Table2[Account Details],"Not Available"),0)</f>
        <v>0</v>
      </c>
      <c r="X119" s="98">
        <f t="shared" si="17"/>
        <v>0</v>
      </c>
      <c r="Y119" s="28">
        <f t="shared" si="18"/>
        <v>3.2300000000004729</v>
      </c>
      <c r="Z119" s="100">
        <v>0</v>
      </c>
      <c r="AA119" s="101">
        <f t="shared" si="19"/>
        <v>0</v>
      </c>
      <c r="AB119" s="102">
        <f t="shared" si="20"/>
        <v>-3.6016134101341657E-4</v>
      </c>
      <c r="AC119" s="29">
        <f>COUNTIF(Table2[Code],'MPG Payment'!B119)</f>
        <v>4</v>
      </c>
      <c r="AD119" s="127" t="str" cm="1">
        <f t="array" aca="1" ref="AD119" ca="1">SUBSTITUTE(SUBSTITUTE(MID(CELL("filename"),FIND("[",CELL("filename"))+1,FIND("]",CELL("filename"))-FIND("[",CELL("filename"))-1),"JH Farmer Payment-",""),".xlsx","")</f>
        <v>22. 21-27 Aug</v>
      </c>
      <c r="AE119" s="29"/>
      <c r="AF119" s="168">
        <v>0</v>
      </c>
      <c r="AG119" s="168">
        <v>0</v>
      </c>
      <c r="AH119" s="168">
        <f t="shared" si="21"/>
        <v>0</v>
      </c>
      <c r="AI119" s="169">
        <v>0</v>
      </c>
    </row>
    <row r="120" spans="1:35" x14ac:dyDescent="0.25">
      <c r="A120" s="42" t="s">
        <v>14027</v>
      </c>
      <c r="B120" s="50">
        <v>20090013</v>
      </c>
      <c r="C120" s="262" t="s">
        <v>16409</v>
      </c>
      <c r="D120" s="29" t="s">
        <v>991</v>
      </c>
      <c r="E120" s="30" t="str">
        <f>IFERROR(VLOOKUP(B120,Table2[[Code]:[Category]],13,0),"Indirect")</f>
        <v>Direct</v>
      </c>
      <c r="F120" s="24">
        <v>701.5200000000001</v>
      </c>
      <c r="G120" s="24">
        <v>28826.57</v>
      </c>
      <c r="H120" s="98">
        <f>SUMIFS(Table2[Vol_L],Table2[Code],'MPG Payment'!$B120,Table2[Account Details],"Available")</f>
        <v>718.06000000000006</v>
      </c>
      <c r="I120" s="98">
        <f>SUMIFS(Table2[Amount],Table2[Code],'MPG Payment'!$B120,Table2[Account Details],"Available")</f>
        <v>29504.471999999994</v>
      </c>
      <c r="J120" s="98">
        <f>IF(E120="direct",SUMIFS(Table2[Vol_L],Table2[Code],'MPG Payment'!$B120,Table2[Account Details],"Not Available"),0)</f>
        <v>0</v>
      </c>
      <c r="K120" s="98">
        <f>IF(E120="direct",SUMIFS(Table2[Amount],Table2[Code],'MPG Payment'!$B120,Table2[Account Details],"Not Available"),0)</f>
        <v>0</v>
      </c>
      <c r="L120" s="98">
        <f t="shared" si="13"/>
        <v>718.06000000000006</v>
      </c>
      <c r="M120" s="98">
        <f t="shared" si="14"/>
        <v>29504.471999999994</v>
      </c>
      <c r="N120" s="99">
        <f t="shared" si="15"/>
        <v>28826.57</v>
      </c>
      <c r="O120" s="98">
        <f>SUMIFS(Table2[TS Loss],Table2[Code],'MPG Payment'!$B120)</f>
        <v>0</v>
      </c>
      <c r="P120" s="98">
        <f>SUMIFS(Table2[Deduction for excess payment],Table2[Code],'MPG Payment'!$B120)</f>
        <v>0</v>
      </c>
      <c r="Q120" s="98">
        <f t="shared" si="16"/>
        <v>677.90199999999459</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28826</v>
      </c>
      <c r="W120" s="98">
        <f>IF(E120="direct",SUMIFS(Table2[Net Amount],Table2[Code],'MPG Payment'!$B120,Table2[Account Details],"Not Available"),0)</f>
        <v>0</v>
      </c>
      <c r="X120" s="98">
        <f t="shared" si="17"/>
        <v>0</v>
      </c>
      <c r="Y120" s="28">
        <f t="shared" si="18"/>
        <v>0.56999999999970896</v>
      </c>
      <c r="Z120" s="100">
        <v>0</v>
      </c>
      <c r="AA120" s="101">
        <f t="shared" si="19"/>
        <v>1</v>
      </c>
      <c r="AB120" s="102">
        <f t="shared" si="20"/>
        <v>2.351656822160925E-2</v>
      </c>
      <c r="AC120" s="29">
        <f>COUNTIF(Table2[Code],'MPG Payment'!B120)</f>
        <v>8</v>
      </c>
      <c r="AD120" s="127" t="str" cm="1">
        <f t="array" aca="1" ref="AD120" ca="1">SUBSTITUTE(SUBSTITUTE(MID(CELL("filename"),FIND("[",CELL("filename"))+1,FIND("]",CELL("filename"))-FIND("[",CELL("filename"))-1),"JH Farmer Payment-",""),".xlsx","")</f>
        <v>22. 21-27 Aug</v>
      </c>
      <c r="AE120" s="29"/>
      <c r="AF120" s="168">
        <v>0</v>
      </c>
      <c r="AG120" s="168">
        <v>0</v>
      </c>
      <c r="AH120" s="168">
        <f t="shared" si="21"/>
        <v>0</v>
      </c>
      <c r="AI120" s="169">
        <v>0</v>
      </c>
    </row>
    <row r="121" spans="1:35" x14ac:dyDescent="0.25">
      <c r="A121" s="42" t="s">
        <v>14027</v>
      </c>
      <c r="B121" s="50">
        <v>20090014</v>
      </c>
      <c r="C121" s="262" t="s">
        <v>16410</v>
      </c>
      <c r="D121" s="29" t="s">
        <v>991</v>
      </c>
      <c r="E121" s="30" t="str">
        <f>IFERROR(VLOOKUP(B121,Table2[[Code]:[Category]],13,0),"Indirect")</f>
        <v>Direct</v>
      </c>
      <c r="F121" s="24">
        <v>1980.1999999999998</v>
      </c>
      <c r="G121" s="24">
        <v>82290.47</v>
      </c>
      <c r="H121" s="98">
        <f>SUMIFS(Table2[Vol_L],Table2[Code],'MPG Payment'!$B121,Table2[Account Details],"Available")</f>
        <v>1978.9999999999995</v>
      </c>
      <c r="I121" s="98">
        <f>SUMIFS(Table2[Amount],Table2[Code],'MPG Payment'!$B121,Table2[Account Details],"Available")</f>
        <v>82476.106100000019</v>
      </c>
      <c r="J121" s="98">
        <f>IF(E121="direct",SUMIFS(Table2[Vol_L],Table2[Code],'MPG Payment'!$B121,Table2[Account Details],"Not Available"),0)</f>
        <v>0</v>
      </c>
      <c r="K121" s="98">
        <f>IF(E121="direct",SUMIFS(Table2[Amount],Table2[Code],'MPG Payment'!$B121,Table2[Account Details],"Not Available"),0)</f>
        <v>0</v>
      </c>
      <c r="L121" s="98">
        <f t="shared" ref="L121:L123" si="22">H121+J121</f>
        <v>1978.9999999999995</v>
      </c>
      <c r="M121" s="98">
        <f t="shared" ref="M121:M123" si="23">I121+K121</f>
        <v>82476.106100000019</v>
      </c>
      <c r="N121" s="99">
        <f t="shared" ref="N121:N123" si="24">IF(E121="indirect",G121,MIN(G121,M121))</f>
        <v>82290.47</v>
      </c>
      <c r="O121" s="98">
        <f>SUMIFS(Table2[TS Loss],Table2[Code],'MPG Payment'!$B121)</f>
        <v>0</v>
      </c>
      <c r="P121" s="98">
        <f>SUMIFS(Table2[Deduction for excess payment],Table2[Code],'MPG Payment'!$B121)</f>
        <v>0</v>
      </c>
      <c r="Q121" s="98">
        <f t="shared" ref="Q121:Q123" si="25">IF(M121&gt;G121,(M121-G121),0)</f>
        <v>185.6361000000179</v>
      </c>
      <c r="R121" s="98">
        <f>SUMIF(Table2[Code],'MPG Payment'!$B121,Table2[CF Deduction])</f>
        <v>12700</v>
      </c>
      <c r="S121" s="98">
        <f>SUMIF('Farmer Payment Calc'!D:D,'MPG Payment'!B121,'Farmer Payment Calc'!M:M)</f>
        <v>0</v>
      </c>
      <c r="T121" s="98">
        <v>0</v>
      </c>
      <c r="U121" s="98">
        <v>0</v>
      </c>
      <c r="V121" s="98">
        <f>IF(E121="direct",SUMIFS(Table2[Net Amount],Table2[Code],'MPG Payment'!$B121,Table2[Account Details],"Available"),0)</f>
        <v>69590</v>
      </c>
      <c r="W121" s="98">
        <f>IF(E121="direct",SUMIFS(Table2[Net Amount],Table2[Code],'MPG Payment'!$B121,Table2[Account Details],"Not Available"),0)</f>
        <v>0</v>
      </c>
      <c r="X121" s="98">
        <f t="shared" si="17"/>
        <v>0</v>
      </c>
      <c r="Y121" s="28">
        <f t="shared" ref="Y121:Y123" si="26">IF(E121="direct",(G121-O121-P121-V121-X121-R121-S121-T121-U121),0)-W121</f>
        <v>0.47000000000116415</v>
      </c>
      <c r="Z121" s="100">
        <v>0</v>
      </c>
      <c r="AA121" s="101">
        <f t="shared" ref="AA121:AA123" si="27">ROUND(+N121-O121-P121-R121-T121-V121-W121-X121-S121,0)-U121</f>
        <v>0</v>
      </c>
      <c r="AB121" s="102">
        <f t="shared" ref="AB121:AB123" si="28">(M121-G121)/G121</f>
        <v>2.2558638928665484E-3</v>
      </c>
      <c r="AC121" s="29">
        <f>COUNTIF(Table2[Code],'MPG Payment'!B121)</f>
        <v>35</v>
      </c>
      <c r="AD121" s="127" t="str" cm="1">
        <f t="array" aca="1" ref="AD121" ca="1">SUBSTITUTE(SUBSTITUTE(MID(CELL("filename"),FIND("[",CELL("filename"))+1,FIND("]",CELL("filename"))-FIND("[",CELL("filename"))-1),"JH Farmer Payment-",""),".xlsx","")</f>
        <v>22. 21-27 Aug</v>
      </c>
      <c r="AE121" s="29"/>
      <c r="AF121" s="168">
        <v>0</v>
      </c>
      <c r="AG121" s="168">
        <v>0</v>
      </c>
      <c r="AH121" s="168">
        <f t="shared" ref="AH121:AH123" si="29">AF121-AG121</f>
        <v>0</v>
      </c>
      <c r="AI121" s="169">
        <v>0</v>
      </c>
    </row>
    <row r="122" spans="1:35" x14ac:dyDescent="0.25">
      <c r="A122" s="42" t="s">
        <v>14027</v>
      </c>
      <c r="B122" s="50">
        <v>20090015</v>
      </c>
      <c r="C122" s="262" t="s">
        <v>16411</v>
      </c>
      <c r="D122" s="29" t="s">
        <v>991</v>
      </c>
      <c r="E122" s="30" t="str">
        <f>IFERROR(VLOOKUP(B122,Table2[[Code]:[Category]],13,0),"Indirect")</f>
        <v>Direct</v>
      </c>
      <c r="F122" s="24">
        <v>820.8</v>
      </c>
      <c r="G122" s="24">
        <v>32908.000000000007</v>
      </c>
      <c r="H122" s="98">
        <f>SUMIFS(Table2[Vol_L],Table2[Code],'MPG Payment'!$B122,Table2[Account Details],"Available")</f>
        <v>783.7299999999999</v>
      </c>
      <c r="I122" s="98">
        <f>SUMIFS(Table2[Amount],Table2[Code],'MPG Payment'!$B122,Table2[Account Details],"Available")</f>
        <v>31401.7513</v>
      </c>
      <c r="J122" s="98">
        <f>IF(E122="direct",SUMIFS(Table2[Vol_L],Table2[Code],'MPG Payment'!$B122,Table2[Account Details],"Not Available"),0)</f>
        <v>35.1</v>
      </c>
      <c r="K122" s="98">
        <f>IF(E122="direct",SUMIFS(Table2[Amount],Table2[Code],'MPG Payment'!$B122,Table2[Account Details],"Not Available"),0)</f>
        <v>1505.0988</v>
      </c>
      <c r="L122" s="98">
        <f t="shared" si="22"/>
        <v>818.82999999999993</v>
      </c>
      <c r="M122" s="98">
        <f t="shared" si="23"/>
        <v>32906.850100000003</v>
      </c>
      <c r="N122" s="99">
        <f t="shared" si="24"/>
        <v>32906.850100000003</v>
      </c>
      <c r="O122" s="98">
        <f>SUMIFS(Table2[TS Loss],Table2[Code],'MPG Payment'!$B122)</f>
        <v>0</v>
      </c>
      <c r="P122" s="98">
        <f>SUMIFS(Table2[Deduction for excess payment],Table2[Code],'MPG Payment'!$B122)</f>
        <v>0</v>
      </c>
      <c r="Q122" s="98">
        <f t="shared" si="25"/>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31402</v>
      </c>
      <c r="W122" s="98">
        <f>IF(E122="direct",SUMIFS(Table2[Net Amount],Table2[Code],'MPG Payment'!$B122,Table2[Account Details],"Not Available"),0)</f>
        <v>1505</v>
      </c>
      <c r="X122" s="98">
        <f t="shared" si="17"/>
        <v>0</v>
      </c>
      <c r="Y122" s="28">
        <f t="shared" si="26"/>
        <v>1.000000000007276</v>
      </c>
      <c r="Z122" s="100">
        <v>0</v>
      </c>
      <c r="AA122" s="101">
        <f t="shared" si="27"/>
        <v>0</v>
      </c>
      <c r="AB122" s="102">
        <f t="shared" si="28"/>
        <v>-3.4942871034519907E-5</v>
      </c>
      <c r="AC122" s="29">
        <f>COUNTIF(Table2[Code],'MPG Payment'!B122)</f>
        <v>18</v>
      </c>
      <c r="AD122" s="127" t="str" cm="1">
        <f t="array" aca="1" ref="AD122" ca="1">SUBSTITUTE(SUBSTITUTE(MID(CELL("filename"),FIND("[",CELL("filename"))+1,FIND("]",CELL("filename"))-FIND("[",CELL("filename"))-1),"JH Farmer Payment-",""),".xlsx","")</f>
        <v>22. 21-27 Aug</v>
      </c>
      <c r="AE122" s="29"/>
      <c r="AF122" s="168">
        <v>0</v>
      </c>
      <c r="AG122" s="168">
        <v>0</v>
      </c>
      <c r="AH122" s="168">
        <f t="shared" si="29"/>
        <v>0</v>
      </c>
      <c r="AI122" s="169">
        <v>0</v>
      </c>
    </row>
    <row r="123" spans="1:35" x14ac:dyDescent="0.25">
      <c r="A123" s="42" t="s">
        <v>14027</v>
      </c>
      <c r="B123" s="50">
        <v>20090017</v>
      </c>
      <c r="C123" s="262" t="s">
        <v>16412</v>
      </c>
      <c r="D123" s="29" t="s">
        <v>991</v>
      </c>
      <c r="E123" s="30" t="str">
        <f>IFERROR(VLOOKUP(B123,Table2[[Code]:[Category]],13,0),"Indirect")</f>
        <v>Direct</v>
      </c>
      <c r="F123" s="24">
        <v>908.78</v>
      </c>
      <c r="G123" s="24">
        <v>38346.729999999996</v>
      </c>
      <c r="H123" s="98">
        <f>SUMIFS(Table2[Vol_L],Table2[Code],'MPG Payment'!$B123,Table2[Account Details],"Available")</f>
        <v>910.23000000000013</v>
      </c>
      <c r="I123" s="98">
        <f>SUMIFS(Table2[Amount],Table2[Code],'MPG Payment'!$B123,Table2[Account Details],"Available")</f>
        <v>38308.988900000004</v>
      </c>
      <c r="J123" s="98">
        <f>IF(E123="direct",SUMIFS(Table2[Vol_L],Table2[Code],'MPG Payment'!$B123,Table2[Account Details],"Not Available"),0)</f>
        <v>0</v>
      </c>
      <c r="K123" s="98">
        <f>IF(E123="direct",SUMIFS(Table2[Amount],Table2[Code],'MPG Payment'!$B123,Table2[Account Details],"Not Available"),0)</f>
        <v>0</v>
      </c>
      <c r="L123" s="98">
        <f t="shared" si="22"/>
        <v>910.23000000000013</v>
      </c>
      <c r="M123" s="98">
        <f t="shared" si="23"/>
        <v>38308.988900000004</v>
      </c>
      <c r="N123" s="99">
        <f t="shared" si="24"/>
        <v>38308.988900000004</v>
      </c>
      <c r="O123" s="98">
        <f>SUMIFS(Table2[TS Loss],Table2[Code],'MPG Payment'!$B123)</f>
        <v>0</v>
      </c>
      <c r="P123" s="98">
        <f>SUMIFS(Table2[Deduction for excess payment],Table2[Code],'MPG Payment'!$B123)</f>
        <v>0</v>
      </c>
      <c r="Q123" s="98">
        <f t="shared" si="25"/>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38309</v>
      </c>
      <c r="W123" s="98">
        <f>IF(E123="direct",SUMIFS(Table2[Net Amount],Table2[Code],'MPG Payment'!$B123,Table2[Account Details],"Not Available"),0)</f>
        <v>0</v>
      </c>
      <c r="X123" s="98">
        <f t="shared" si="17"/>
        <v>0</v>
      </c>
      <c r="Y123" s="28">
        <f t="shared" si="26"/>
        <v>37.729999999995925</v>
      </c>
      <c r="Z123" s="100">
        <v>0</v>
      </c>
      <c r="AA123" s="101">
        <f t="shared" si="27"/>
        <v>0</v>
      </c>
      <c r="AB123" s="102">
        <f t="shared" si="28"/>
        <v>-9.8420647601482592E-4</v>
      </c>
      <c r="AC123" s="29">
        <f>COUNTIF(Table2[Code],'MPG Payment'!B123)</f>
        <v>2</v>
      </c>
      <c r="AD123" s="127" t="str" cm="1">
        <f t="array" aca="1" ref="AD123" ca="1">SUBSTITUTE(SUBSTITUTE(MID(CELL("filename"),FIND("[",CELL("filename"))+1,FIND("]",CELL("filename"))-FIND("[",CELL("filename"))-1),"JH Farmer Payment-",""),".xlsx","")</f>
        <v>22. 21-27 Aug</v>
      </c>
      <c r="AE123" s="29"/>
      <c r="AF123" s="168">
        <v>0</v>
      </c>
      <c r="AG123" s="168">
        <v>0</v>
      </c>
      <c r="AH123" s="168">
        <f t="shared" si="29"/>
        <v>0</v>
      </c>
      <c r="AI123" s="169">
        <v>0</v>
      </c>
    </row>
    <row r="124" spans="1:35" x14ac:dyDescent="0.25">
      <c r="A124" s="42" t="s">
        <v>14027</v>
      </c>
      <c r="B124" s="50">
        <v>20090020</v>
      </c>
      <c r="C124" s="262" t="s">
        <v>16413</v>
      </c>
      <c r="D124" s="29" t="s">
        <v>991</v>
      </c>
      <c r="E124" s="30" t="str">
        <f>IFERROR(VLOOKUP(B124,Table2[[Code]:[Category]],13,0),"Indirect")</f>
        <v>Direct</v>
      </c>
      <c r="F124" s="24">
        <v>1084.0599999999997</v>
      </c>
      <c r="G124" s="24">
        <v>42888.2</v>
      </c>
      <c r="H124" s="98">
        <f>SUMIFS(Table2[Vol_L],Table2[Code],'MPG Payment'!$B124,Table2[Account Details],"Available")</f>
        <v>1169.6799999999998</v>
      </c>
      <c r="I124" s="98">
        <f>SUMIFS(Table2[Amount],Table2[Code],'MPG Payment'!$B124,Table2[Account Details],"Available")</f>
        <v>44503.189700000003</v>
      </c>
      <c r="J124" s="98">
        <f>IF(E124="direct",SUMIFS(Table2[Vol_L],Table2[Code],'MPG Payment'!$B124,Table2[Account Details],"Not Available"),0)</f>
        <v>0</v>
      </c>
      <c r="K124" s="98">
        <f>IF(E124="direct",SUMIFS(Table2[Amount],Table2[Code],'MPG Payment'!$B124,Table2[Account Details],"Not Available"),0)</f>
        <v>0</v>
      </c>
      <c r="L124" s="98">
        <f t="shared" ref="L124:L126" si="30">H124+J124</f>
        <v>1169.6799999999998</v>
      </c>
      <c r="M124" s="98">
        <f t="shared" ref="M124:M126" si="31">I124+K124</f>
        <v>44503.189700000003</v>
      </c>
      <c r="N124" s="99">
        <f t="shared" ref="N124:N126" si="32">IF(E124="indirect",G124,MIN(G124,M124))</f>
        <v>42888.2</v>
      </c>
      <c r="O124" s="98">
        <f>SUMIFS(Table2[TS Loss],Table2[Code],'MPG Payment'!$B124)</f>
        <v>0</v>
      </c>
      <c r="P124" s="98">
        <f>SUMIFS(Table2[Deduction for excess payment],Table2[Code],'MPG Payment'!$B124)</f>
        <v>0</v>
      </c>
      <c r="Q124" s="98">
        <f t="shared" ref="Q124:Q126" si="33">IF(M124&gt;G124,(M124-G124),0)</f>
        <v>1614.9897000000055</v>
      </c>
      <c r="R124" s="98">
        <f>SUMIF(Table2[Code],'MPG Payment'!$B124,Table2[CF Deduction])</f>
        <v>635</v>
      </c>
      <c r="S124" s="98">
        <f>SUMIF('Farmer Payment Calc'!D:D,'MPG Payment'!B124,'Farmer Payment Calc'!M:M)</f>
        <v>0</v>
      </c>
      <c r="T124" s="98">
        <v>0</v>
      </c>
      <c r="U124" s="98">
        <v>0</v>
      </c>
      <c r="V124" s="98">
        <f>IF(E124="direct",SUMIFS(Table2[Net Amount],Table2[Code],'MPG Payment'!$B124,Table2[Account Details],"Available"),0)</f>
        <v>42253</v>
      </c>
      <c r="W124" s="98">
        <f>IF(E124="direct",SUMIFS(Table2[Net Amount],Table2[Code],'MPG Payment'!$B124,Table2[Account Details],"Not Available"),0)</f>
        <v>0</v>
      </c>
      <c r="X124" s="98">
        <f t="shared" si="17"/>
        <v>0</v>
      </c>
      <c r="Y124" s="28">
        <f t="shared" ref="Y124:Y126" si="34">IF(E124="direct",(G124-O124-P124-V124-X124-R124-S124-T124-U124),0)-W124</f>
        <v>0.19999999999708962</v>
      </c>
      <c r="Z124" s="100">
        <v>0</v>
      </c>
      <c r="AA124" s="101">
        <f t="shared" ref="AA124:AA126" si="35">ROUND(+N124-O124-P124-R124-T124-V124-W124-X124-S124,0)-U124</f>
        <v>0</v>
      </c>
      <c r="AB124" s="102">
        <f t="shared" ref="AB124:AB126" si="36">(M124-G124)/G124</f>
        <v>3.765580509324256E-2</v>
      </c>
      <c r="AC124" s="29">
        <f>COUNTIF(Table2[Code],'MPG Payment'!B124)</f>
        <v>2</v>
      </c>
      <c r="AD124" s="127" t="str" cm="1">
        <f t="array" aca="1" ref="AD124" ca="1">SUBSTITUTE(SUBSTITUTE(MID(CELL("filename"),FIND("[",CELL("filename"))+1,FIND("]",CELL("filename"))-FIND("[",CELL("filename"))-1),"JH Farmer Payment-",""),".xlsx","")</f>
        <v>22. 21-27 Aug</v>
      </c>
      <c r="AE124" s="29"/>
      <c r="AF124" s="168">
        <v>0</v>
      </c>
      <c r="AG124" s="168">
        <v>0</v>
      </c>
      <c r="AH124" s="168">
        <f t="shared" ref="AH124:AH126" si="37">AF124-AG124</f>
        <v>0</v>
      </c>
      <c r="AI124" s="169">
        <v>0</v>
      </c>
    </row>
    <row r="125" spans="1:35" x14ac:dyDescent="0.25">
      <c r="A125" s="42" t="s">
        <v>14027</v>
      </c>
      <c r="B125" s="50">
        <v>20090022</v>
      </c>
      <c r="C125" s="262" t="s">
        <v>16414</v>
      </c>
      <c r="D125" s="29" t="s">
        <v>991</v>
      </c>
      <c r="E125" s="30" t="str">
        <f>IFERROR(VLOOKUP(B125,Table2[[Code]:[Category]],13,0),"Indirect")</f>
        <v>Indirect</v>
      </c>
      <c r="F125" s="24">
        <v>640.37999999999988</v>
      </c>
      <c r="G125" s="24">
        <v>25993.800000000003</v>
      </c>
      <c r="H125" s="98">
        <f>SUMIFS(Table2[Vol_L],Table2[Code],'MPG Payment'!$B125,Table2[Account Details],"Available")</f>
        <v>0</v>
      </c>
      <c r="I125" s="98">
        <f>SUMIFS(Table2[Amount],Table2[Code],'MPG Payment'!$B125,Table2[Account Details],"Available")</f>
        <v>0</v>
      </c>
      <c r="J125" s="98">
        <f>IF(E125="direct",SUMIFS(Table2[Vol_L],Table2[Code],'MPG Payment'!$B125,Table2[Account Details],"Not Available"),0)</f>
        <v>0</v>
      </c>
      <c r="K125" s="98">
        <f>IF(E125="direct",SUMIFS(Table2[Amount],Table2[Code],'MPG Payment'!$B125,Table2[Account Details],"Not Available"),0)</f>
        <v>0</v>
      </c>
      <c r="L125" s="98">
        <f t="shared" si="30"/>
        <v>0</v>
      </c>
      <c r="M125" s="98">
        <f t="shared" si="31"/>
        <v>0</v>
      </c>
      <c r="N125" s="99">
        <f t="shared" si="32"/>
        <v>25993.800000000003</v>
      </c>
      <c r="O125" s="98">
        <f>SUMIFS(Table2[TS Loss],Table2[Code],'MPG Payment'!$B125)</f>
        <v>0</v>
      </c>
      <c r="P125" s="98">
        <f>SUMIFS(Table2[Deduction for excess payment],Table2[Code],'MPG Payment'!$B125)</f>
        <v>0</v>
      </c>
      <c r="Q125" s="98">
        <f t="shared" si="33"/>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0</v>
      </c>
      <c r="W125" s="98">
        <f>IF(E125="direct",SUMIFS(Table2[Net Amount],Table2[Code],'MPG Payment'!$B125,Table2[Account Details],"Not Available"),0)</f>
        <v>0</v>
      </c>
      <c r="X125" s="98">
        <f t="shared" si="17"/>
        <v>25993.800000000003</v>
      </c>
      <c r="Y125" s="28">
        <f t="shared" si="34"/>
        <v>0</v>
      </c>
      <c r="Z125" s="100">
        <v>0</v>
      </c>
      <c r="AA125" s="101">
        <f t="shared" si="35"/>
        <v>0</v>
      </c>
      <c r="AB125" s="102">
        <f t="shared" si="36"/>
        <v>-1</v>
      </c>
      <c r="AC125" s="29">
        <f>COUNTIF(Table2[Code],'MPG Payment'!B125)</f>
        <v>0</v>
      </c>
      <c r="AD125" s="127" t="str" cm="1">
        <f t="array" aca="1" ref="AD125" ca="1">SUBSTITUTE(SUBSTITUTE(MID(CELL("filename"),FIND("[",CELL("filename"))+1,FIND("]",CELL("filename"))-FIND("[",CELL("filename"))-1),"JH Farmer Payment-",""),".xlsx","")</f>
        <v>22. 21-27 Aug</v>
      </c>
      <c r="AE125" s="29"/>
      <c r="AF125" s="168">
        <v>0</v>
      </c>
      <c r="AG125" s="168">
        <v>0</v>
      </c>
      <c r="AH125" s="168">
        <f t="shared" si="37"/>
        <v>0</v>
      </c>
      <c r="AI125" s="169">
        <v>0</v>
      </c>
    </row>
    <row r="126" spans="1:35" x14ac:dyDescent="0.25">
      <c r="A126" s="42" t="s">
        <v>14027</v>
      </c>
      <c r="B126" s="50">
        <v>20090023</v>
      </c>
      <c r="C126" s="262" t="s">
        <v>16415</v>
      </c>
      <c r="D126" s="29" t="s">
        <v>991</v>
      </c>
      <c r="E126" s="30" t="str">
        <f>IFERROR(VLOOKUP(B126,Table2[[Code]:[Category]],13,0),"Indirect")</f>
        <v>Direct</v>
      </c>
      <c r="F126" s="24">
        <v>735.54000000000008</v>
      </c>
      <c r="G126" s="24">
        <v>32456.300000000003</v>
      </c>
      <c r="H126" s="98">
        <f>SUMIFS(Table2[Vol_L],Table2[Code],'MPG Payment'!$B126,Table2[Account Details],"Available")</f>
        <v>742.17000000000007</v>
      </c>
      <c r="I126" s="98">
        <f>SUMIFS(Table2[Amount],Table2[Code],'MPG Payment'!$B126,Table2[Account Details],"Available")</f>
        <v>32736.519200000002</v>
      </c>
      <c r="J126" s="98">
        <f>IF(E126="direct",SUMIFS(Table2[Vol_L],Table2[Code],'MPG Payment'!$B126,Table2[Account Details],"Not Available"),0)</f>
        <v>0</v>
      </c>
      <c r="K126" s="98">
        <f>IF(E126="direct",SUMIFS(Table2[Amount],Table2[Code],'MPG Payment'!$B126,Table2[Account Details],"Not Available"),0)</f>
        <v>0</v>
      </c>
      <c r="L126" s="98">
        <f t="shared" si="30"/>
        <v>742.17000000000007</v>
      </c>
      <c r="M126" s="98">
        <f t="shared" si="31"/>
        <v>32736.519200000002</v>
      </c>
      <c r="N126" s="99">
        <f t="shared" si="32"/>
        <v>32456.300000000003</v>
      </c>
      <c r="O126" s="98">
        <f>SUMIFS(Table2[TS Loss],Table2[Code],'MPG Payment'!$B126)</f>
        <v>0</v>
      </c>
      <c r="P126" s="98">
        <f>SUMIFS(Table2[Deduction for excess payment],Table2[Code],'MPG Payment'!$B126)</f>
        <v>0</v>
      </c>
      <c r="Q126" s="98">
        <f t="shared" si="33"/>
        <v>280.21919999999955</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32456</v>
      </c>
      <c r="W126" s="98">
        <f>IF(E126="direct",SUMIFS(Table2[Net Amount],Table2[Code],'MPG Payment'!$B126,Table2[Account Details],"Not Available"),0)</f>
        <v>0</v>
      </c>
      <c r="X126" s="98">
        <f t="shared" si="17"/>
        <v>0</v>
      </c>
      <c r="Y126" s="28">
        <f t="shared" si="34"/>
        <v>0.30000000000291038</v>
      </c>
      <c r="Z126" s="100">
        <v>0</v>
      </c>
      <c r="AA126" s="101">
        <f t="shared" si="35"/>
        <v>0</v>
      </c>
      <c r="AB126" s="102">
        <f t="shared" si="36"/>
        <v>8.6337382880981358E-3</v>
      </c>
      <c r="AC126" s="29">
        <f>COUNTIF(Table2[Code],'MPG Payment'!B126)</f>
        <v>2</v>
      </c>
      <c r="AD126" s="127" t="str" cm="1">
        <f t="array" aca="1" ref="AD126" ca="1">SUBSTITUTE(SUBSTITUTE(MID(CELL("filename"),FIND("[",CELL("filename"))+1,FIND("]",CELL("filename"))-FIND("[",CELL("filename"))-1),"JH Farmer Payment-",""),".xlsx","")</f>
        <v>22. 21-27 Aug</v>
      </c>
      <c r="AE126" s="29"/>
      <c r="AF126" s="168">
        <v>0</v>
      </c>
      <c r="AG126" s="168">
        <v>0</v>
      </c>
      <c r="AH126" s="168">
        <f t="shared" si="37"/>
        <v>0</v>
      </c>
      <c r="AI126" s="169">
        <v>0</v>
      </c>
    </row>
    <row r="127" spans="1:35" x14ac:dyDescent="0.25">
      <c r="A127" s="42" t="s">
        <v>14027</v>
      </c>
      <c r="B127" s="50">
        <v>20090025</v>
      </c>
      <c r="C127" s="262" t="s">
        <v>16416</v>
      </c>
      <c r="D127" s="29" t="s">
        <v>6600</v>
      </c>
      <c r="E127" s="30" t="str">
        <f>IFERROR(VLOOKUP(B127,Table2[[Code]:[Category]],13,0),"Indirect")</f>
        <v>Indirect</v>
      </c>
      <c r="F127" s="24">
        <v>301.64</v>
      </c>
      <c r="G127" s="24">
        <v>13064.93</v>
      </c>
      <c r="H127" s="98">
        <f>SUMIFS(Table2[Vol_L],Table2[Code],'MPG Payment'!$B127,Table2[Account Details],"Available")</f>
        <v>0</v>
      </c>
      <c r="I127" s="98">
        <f>SUMIFS(Table2[Amount],Table2[Code],'MPG Payment'!$B127,Table2[Account Details],"Available")</f>
        <v>0</v>
      </c>
      <c r="J127" s="98">
        <f>IF(E127="direct",SUMIFS(Table2[Vol_L],Table2[Code],'MPG Payment'!$B127,Table2[Account Details],"Not Available"),0)</f>
        <v>0</v>
      </c>
      <c r="K127" s="98">
        <f>IF(E127="direct",SUMIFS(Table2[Amount],Table2[Code],'MPG Payment'!$B127,Table2[Account Details],"Not Available"),0)</f>
        <v>0</v>
      </c>
      <c r="L127" s="98">
        <f t="shared" ref="L127:L128" si="38">H127+J127</f>
        <v>0</v>
      </c>
      <c r="M127" s="98">
        <f t="shared" ref="M127:M128" si="39">I127+K127</f>
        <v>0</v>
      </c>
      <c r="N127" s="99">
        <f t="shared" ref="N127:N128" si="40">IF(E127="indirect",G127,MIN(G127,M127))</f>
        <v>13064.93</v>
      </c>
      <c r="O127" s="98">
        <f>SUMIFS(Table2[TS Loss],Table2[Code],'MPG Payment'!$B127)</f>
        <v>0</v>
      </c>
      <c r="P127" s="98">
        <f>SUMIFS(Table2[Deduction for excess payment],Table2[Code],'MPG Payment'!$B127)</f>
        <v>0</v>
      </c>
      <c r="Q127" s="98">
        <f t="shared" ref="Q127:Q128" si="41">IF(M127&gt;G127,(M127-G127),0)</f>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0</v>
      </c>
      <c r="W127" s="98">
        <f>IF(E127="direct",SUMIFS(Table2[Net Amount],Table2[Code],'MPG Payment'!$B127,Table2[Account Details],"Not Available"),0)</f>
        <v>0</v>
      </c>
      <c r="X127" s="98">
        <f t="shared" si="17"/>
        <v>13064.93</v>
      </c>
      <c r="Y127" s="28">
        <f t="shared" ref="Y127:Y128" si="42">IF(E127="direct",(G127-O127-P127-V127-X127-R127-S127-T127-U127),0)-W127</f>
        <v>0</v>
      </c>
      <c r="Z127" s="100">
        <v>0</v>
      </c>
      <c r="AA127" s="101">
        <f t="shared" ref="AA127:AA128" si="43">ROUND(+N127-O127-P127-R127-T127-V127-W127-X127-S127,0)-U127</f>
        <v>0</v>
      </c>
      <c r="AB127" s="102">
        <f t="shared" ref="AB127:AB128" si="44">(M127-G127)/G127</f>
        <v>-1</v>
      </c>
      <c r="AC127" s="29">
        <f>COUNTIF(Table2[Code],'MPG Payment'!B127)</f>
        <v>0</v>
      </c>
      <c r="AD127" s="127" t="str" cm="1">
        <f t="array" aca="1" ref="AD127" ca="1">SUBSTITUTE(SUBSTITUTE(MID(CELL("filename"),FIND("[",CELL("filename"))+1,FIND("]",CELL("filename"))-FIND("[",CELL("filename"))-1),"JH Farmer Payment-",""),".xlsx","")</f>
        <v>22. 21-27 Aug</v>
      </c>
      <c r="AE127" s="29"/>
      <c r="AF127" s="168">
        <v>0</v>
      </c>
      <c r="AG127" s="168">
        <v>0</v>
      </c>
      <c r="AH127" s="168">
        <f t="shared" ref="AH127:AH128" si="45">AF127-AG127</f>
        <v>0</v>
      </c>
      <c r="AI127" s="169">
        <v>0</v>
      </c>
    </row>
    <row r="128" spans="1:35" x14ac:dyDescent="0.25">
      <c r="A128" s="42" t="s">
        <v>14027</v>
      </c>
      <c r="B128" s="50">
        <v>20090028</v>
      </c>
      <c r="C128" s="262" t="s">
        <v>16417</v>
      </c>
      <c r="D128" s="29" t="s">
        <v>6600</v>
      </c>
      <c r="E128" s="30" t="str">
        <f>IFERROR(VLOOKUP(B128,Table2[[Code]:[Category]],13,0),"Indirect")</f>
        <v>Indirect</v>
      </c>
      <c r="F128" s="24">
        <v>518.55999999999995</v>
      </c>
      <c r="G128" s="24">
        <v>21175.89</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si="38"/>
        <v>0</v>
      </c>
      <c r="M128" s="98">
        <f t="shared" si="39"/>
        <v>0</v>
      </c>
      <c r="N128" s="99">
        <f t="shared" si="40"/>
        <v>21175.89</v>
      </c>
      <c r="O128" s="98">
        <f>SUMIFS(Table2[TS Loss],Table2[Code],'MPG Payment'!$B128)</f>
        <v>0</v>
      </c>
      <c r="P128" s="98">
        <f>SUMIFS(Table2[Deduction for excess payment],Table2[Code],'MPG Payment'!$B128)</f>
        <v>0</v>
      </c>
      <c r="Q128" s="98">
        <f t="shared" si="41"/>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21175.89</v>
      </c>
      <c r="Y128" s="28">
        <f t="shared" si="42"/>
        <v>0</v>
      </c>
      <c r="Z128" s="100">
        <v>0</v>
      </c>
      <c r="AA128" s="101">
        <f t="shared" si="43"/>
        <v>0</v>
      </c>
      <c r="AB128" s="102">
        <f t="shared" si="44"/>
        <v>-1</v>
      </c>
      <c r="AC128" s="29">
        <f>COUNTIF(Table2[Code],'MPG Payment'!B128)</f>
        <v>0</v>
      </c>
      <c r="AD128" s="127" t="str" cm="1">
        <f t="array" aca="1" ref="AD128" ca="1">SUBSTITUTE(SUBSTITUTE(MID(CELL("filename"),FIND("[",CELL("filename"))+1,FIND("]",CELL("filename"))-FIND("[",CELL("filename"))-1),"JH Farmer Payment-",""),".xlsx","")</f>
        <v>22. 21-27 Aug</v>
      </c>
      <c r="AE128" s="29"/>
      <c r="AF128" s="168">
        <v>0</v>
      </c>
      <c r="AG128" s="168">
        <v>0</v>
      </c>
      <c r="AH128" s="168">
        <f t="shared" si="45"/>
        <v>0</v>
      </c>
      <c r="AI128" s="169">
        <v>0</v>
      </c>
    </row>
    <row r="129" spans="1:35" ht="15.75" thickBot="1" x14ac:dyDescent="0.3">
      <c r="A129" s="43"/>
      <c r="B129" s="44"/>
      <c r="C129" s="46" t="s">
        <v>68</v>
      </c>
      <c r="D129" s="47"/>
      <c r="E129" s="47">
        <f>COUNTA(E4:E128)</f>
        <v>125</v>
      </c>
      <c r="F129" s="48">
        <f t="shared" ref="F129:U129" si="46">SUBTOTAL(109,F4:F128)</f>
        <v>103546.32000000004</v>
      </c>
      <c r="G129" s="48">
        <f t="shared" si="46"/>
        <v>4245634.2699999996</v>
      </c>
      <c r="H129" s="49">
        <f t="shared" si="46"/>
        <v>96607.52</v>
      </c>
      <c r="I129" s="49">
        <f t="shared" si="46"/>
        <v>3990359.1614999995</v>
      </c>
      <c r="J129" s="49">
        <f t="shared" si="46"/>
        <v>701.25000000000011</v>
      </c>
      <c r="K129" s="49">
        <f t="shared" si="46"/>
        <v>28639.456499999993</v>
      </c>
      <c r="L129" s="49">
        <f t="shared" si="46"/>
        <v>97308.77</v>
      </c>
      <c r="M129" s="49">
        <f t="shared" si="46"/>
        <v>4018998.6180000002</v>
      </c>
      <c r="N129" s="49">
        <f t="shared" si="46"/>
        <v>4242552.0783000002</v>
      </c>
      <c r="O129" s="49">
        <f t="shared" si="46"/>
        <v>39082</v>
      </c>
      <c r="P129" s="49">
        <f t="shared" si="46"/>
        <v>0</v>
      </c>
      <c r="Q129" s="49">
        <f t="shared" si="46"/>
        <v>65522.947000000073</v>
      </c>
      <c r="R129" s="49">
        <f t="shared" si="46"/>
        <v>76508</v>
      </c>
      <c r="S129" s="49">
        <f t="shared" si="46"/>
        <v>0</v>
      </c>
      <c r="T129" s="49">
        <f t="shared" si="46"/>
        <v>0</v>
      </c>
      <c r="U129" s="49">
        <f t="shared" si="46"/>
        <v>0</v>
      </c>
      <c r="V129" s="49">
        <f>SUBTOTAL(9,V3:V128)</f>
        <v>3799751</v>
      </c>
      <c r="W129" s="49">
        <f>SUBTOTAL(109,W4:W128)</f>
        <v>27288</v>
      </c>
      <c r="X129" s="49">
        <f>SUBTOTAL(109,X4:X128)</f>
        <v>299916.59000000003</v>
      </c>
      <c r="Y129" s="49">
        <f>SUBTOTAL(109,Y4:Y128)</f>
        <v>3088.6799999999489</v>
      </c>
      <c r="Z129" s="49">
        <f>COUNTIF(Z4:Z128,"Yes")</f>
        <v>0</v>
      </c>
      <c r="AA129" s="49">
        <f>SUBTOTAL(109,AA4:AA128)</f>
        <v>8</v>
      </c>
      <c r="AB129" s="54"/>
      <c r="AC129" s="173">
        <f>SUM(AC4:AC128)</f>
        <v>1507</v>
      </c>
      <c r="AD129" s="173">
        <v>0</v>
      </c>
      <c r="AE129" s="173">
        <v>0</v>
      </c>
      <c r="AF129" s="173">
        <f>SUBTOTAL(9,AF4:AF128)</f>
        <v>5341</v>
      </c>
      <c r="AG129" s="173">
        <f>SUBTOTAL(9,AG4:AG128)</f>
        <v>5341</v>
      </c>
      <c r="AH129" s="173">
        <f>SUBTOTAL(9,AH4:AH128)</f>
        <v>0</v>
      </c>
      <c r="AI129" s="174">
        <v>0</v>
      </c>
    </row>
    <row r="130" spans="1:35" x14ac:dyDescent="0.25">
      <c r="F130" s="22"/>
      <c r="G130" s="45"/>
      <c r="H130" s="12"/>
      <c r="I130" s="12"/>
      <c r="R130" s="3"/>
      <c r="S130" s="3"/>
      <c r="V130" s="19">
        <f>Table2[[#Totals],[Net Amount]]</f>
        <v>3827039</v>
      </c>
      <c r="W130" s="3"/>
      <c r="X130" s="19">
        <f>V129+W129+X129</f>
        <v>4126955.59</v>
      </c>
      <c r="Y130" s="31"/>
      <c r="AA130" s="14">
        <f>AA129+Y129</f>
        <v>3096.6799999999489</v>
      </c>
    </row>
    <row r="131" spans="1:35" ht="15.75" thickBot="1" x14ac:dyDescent="0.3">
      <c r="F131" s="3"/>
      <c r="G131" s="3"/>
      <c r="H131" s="3"/>
      <c r="I131" s="3"/>
      <c r="V131" s="163">
        <f>V129+W129-V130</f>
        <v>0</v>
      </c>
      <c r="W131" s="3"/>
      <c r="X131" s="3"/>
    </row>
    <row r="132" spans="1:35" ht="15.75" thickBot="1" x14ac:dyDescent="0.3">
      <c r="C132" s="263" t="s">
        <v>61</v>
      </c>
      <c r="D132" s="56" t="s">
        <v>5379</v>
      </c>
      <c r="F132" s="3"/>
      <c r="G132" s="3"/>
      <c r="H132" s="3"/>
      <c r="I132" s="3"/>
      <c r="J132" s="3"/>
      <c r="K132" s="3"/>
      <c r="L132" s="3"/>
      <c r="M132" s="3"/>
      <c r="N132" s="3"/>
      <c r="O132" s="3"/>
      <c r="P132" s="3"/>
      <c r="Q132" s="3"/>
      <c r="R132" s="3"/>
      <c r="S132" s="3"/>
      <c r="T132" s="3"/>
      <c r="U132" s="3"/>
      <c r="V132" s="3"/>
      <c r="X132" s="3"/>
      <c r="Y132" s="3"/>
    </row>
    <row r="133" spans="1:35" ht="15.75" thickBot="1" x14ac:dyDescent="0.3">
      <c r="V133" s="3"/>
      <c r="X133" s="3"/>
      <c r="Y133" s="3"/>
      <c r="Z133" s="3"/>
    </row>
    <row r="134" spans="1:35" ht="15.75" thickBot="1" x14ac:dyDescent="0.3">
      <c r="C134" s="80"/>
      <c r="D134" s="259" t="s">
        <v>90</v>
      </c>
      <c r="E134" s="71"/>
      <c r="F134" s="56"/>
      <c r="H134" s="12"/>
      <c r="I134" s="12"/>
      <c r="J134" s="12"/>
      <c r="K134" s="12"/>
      <c r="L134" s="12"/>
      <c r="M134" s="12"/>
      <c r="N134" s="12"/>
      <c r="O134" s="12"/>
      <c r="P134" s="12"/>
      <c r="Q134" s="12"/>
      <c r="R134" s="12"/>
      <c r="S134" s="12"/>
      <c r="T134" s="12"/>
      <c r="U134" s="12"/>
      <c r="V134" s="12"/>
      <c r="W134" s="12"/>
      <c r="X134" s="12"/>
      <c r="Y134" s="12"/>
      <c r="AG134" s="255"/>
    </row>
    <row r="135" spans="1:35" ht="15.75" thickBot="1" x14ac:dyDescent="0.3">
      <c r="C135" s="264" t="s">
        <v>91</v>
      </c>
      <c r="D135" s="236" t="s">
        <v>993</v>
      </c>
      <c r="E135" s="237" t="s">
        <v>56</v>
      </c>
      <c r="F135" s="87" t="s">
        <v>92</v>
      </c>
      <c r="H135" s="3"/>
      <c r="V135" s="3"/>
      <c r="X135" s="22"/>
      <c r="Y135" s="3"/>
      <c r="AE135" s="20"/>
      <c r="AG135" s="255"/>
    </row>
    <row r="136" spans="1:35" x14ac:dyDescent="0.25">
      <c r="C136" s="81" t="s">
        <v>93</v>
      </c>
      <c r="D136" s="368">
        <v>22</v>
      </c>
      <c r="E136" s="369">
        <v>103</v>
      </c>
      <c r="F136" s="370">
        <v>125</v>
      </c>
      <c r="H136" s="3"/>
      <c r="V136" s="31"/>
      <c r="AG136" s="31"/>
    </row>
    <row r="137" spans="1:35" x14ac:dyDescent="0.25">
      <c r="C137" s="82" t="s">
        <v>94</v>
      </c>
      <c r="D137" s="76">
        <v>7372.5500000000011</v>
      </c>
      <c r="E137" s="361">
        <v>96173.77</v>
      </c>
      <c r="F137" s="58">
        <v>103546.32000000002</v>
      </c>
      <c r="X137" s="3"/>
      <c r="Y137" s="12"/>
      <c r="Z137" s="3"/>
      <c r="AG137" s="31"/>
    </row>
    <row r="138" spans="1:35" x14ac:dyDescent="0.25">
      <c r="C138" s="83" t="s">
        <v>95</v>
      </c>
      <c r="D138" s="77">
        <v>299916.59000000003</v>
      </c>
      <c r="E138" s="362">
        <v>3945717.68</v>
      </c>
      <c r="F138" s="59">
        <v>4245634.2700000005</v>
      </c>
      <c r="X138" s="3"/>
      <c r="Z138" s="20"/>
    </row>
    <row r="139" spans="1:35" x14ac:dyDescent="0.25">
      <c r="C139" s="84" t="s">
        <v>96</v>
      </c>
      <c r="D139" s="69">
        <v>299916.59000000003</v>
      </c>
      <c r="E139" s="27">
        <v>3942635.4883000008</v>
      </c>
      <c r="F139" s="60">
        <v>4242552.0783000011</v>
      </c>
      <c r="X139" s="3"/>
      <c r="Y139" s="3"/>
    </row>
    <row r="140" spans="1:35" x14ac:dyDescent="0.25">
      <c r="C140" s="85" t="s">
        <v>97</v>
      </c>
      <c r="D140" s="78">
        <v>0</v>
      </c>
      <c r="E140" s="363">
        <v>65522.947000000073</v>
      </c>
      <c r="F140" s="61">
        <v>65522.947000000073</v>
      </c>
      <c r="Y140" s="21"/>
    </row>
    <row r="141" spans="1:35" ht="15.75" thickBot="1" x14ac:dyDescent="0.3">
      <c r="C141" s="86" t="s">
        <v>98</v>
      </c>
      <c r="D141" s="69">
        <v>0</v>
      </c>
      <c r="E141" s="27">
        <v>0</v>
      </c>
      <c r="F141" s="60">
        <v>0</v>
      </c>
      <c r="Y141" s="21"/>
    </row>
    <row r="142" spans="1:35" x14ac:dyDescent="0.25">
      <c r="C142" s="171" t="s">
        <v>7373</v>
      </c>
      <c r="D142" s="371">
        <v>0</v>
      </c>
      <c r="E142" s="364">
        <v>21435</v>
      </c>
      <c r="F142" s="366">
        <v>21435</v>
      </c>
      <c r="Y142" s="21"/>
    </row>
    <row r="143" spans="1:35" x14ac:dyDescent="0.25">
      <c r="C143" s="194" t="s">
        <v>9078</v>
      </c>
      <c r="D143" s="371">
        <v>0</v>
      </c>
      <c r="E143" s="364">
        <v>71167</v>
      </c>
      <c r="F143" s="366">
        <v>71167</v>
      </c>
    </row>
    <row r="144" spans="1:35" ht="15.75" thickBot="1" x14ac:dyDescent="0.3">
      <c r="C144" s="194" t="s">
        <v>9079</v>
      </c>
      <c r="D144" s="371">
        <v>0</v>
      </c>
      <c r="E144" s="364">
        <v>0</v>
      </c>
      <c r="F144" s="366">
        <v>0</v>
      </c>
      <c r="Y144" s="12"/>
    </row>
    <row r="145" spans="2:27" x14ac:dyDescent="0.25">
      <c r="C145" s="188" t="s">
        <v>113</v>
      </c>
      <c r="D145" s="79">
        <v>0</v>
      </c>
      <c r="E145" s="365">
        <v>0</v>
      </c>
      <c r="F145" s="62">
        <v>0</v>
      </c>
    </row>
    <row r="146" spans="2:27" x14ac:dyDescent="0.25">
      <c r="C146" s="84" t="s">
        <v>99</v>
      </c>
      <c r="D146" s="69">
        <v>0</v>
      </c>
      <c r="E146" s="27">
        <v>2976842</v>
      </c>
      <c r="F146" s="63">
        <v>2976842</v>
      </c>
    </row>
    <row r="147" spans="2:27" x14ac:dyDescent="0.25">
      <c r="C147" s="84" t="s">
        <v>111</v>
      </c>
      <c r="D147" s="371">
        <v>0</v>
      </c>
      <c r="E147" s="364">
        <v>19643</v>
      </c>
      <c r="F147" s="367">
        <v>19643</v>
      </c>
      <c r="AA147"/>
    </row>
    <row r="148" spans="2:27" x14ac:dyDescent="0.25">
      <c r="C148" s="84" t="s">
        <v>100</v>
      </c>
      <c r="D148" s="69">
        <v>299916.59000000003</v>
      </c>
      <c r="E148" s="27">
        <v>0</v>
      </c>
      <c r="F148" s="63">
        <v>299916.59000000003</v>
      </c>
      <c r="AA148"/>
    </row>
    <row r="149" spans="2:27" ht="15.75" thickBot="1" x14ac:dyDescent="0.3">
      <c r="C149" s="86" t="s">
        <v>112</v>
      </c>
      <c r="D149" s="70">
        <v>0</v>
      </c>
      <c r="E149" s="64">
        <v>856630.67999999935</v>
      </c>
      <c r="F149" s="65">
        <v>856630.67999999935</v>
      </c>
    </row>
    <row r="150" spans="2:27" x14ac:dyDescent="0.25">
      <c r="C150"/>
    </row>
    <row r="154" spans="2:27" x14ac:dyDescent="0.25">
      <c r="B154" s="121" t="s">
        <v>61</v>
      </c>
      <c r="C154" s="121" t="s">
        <v>4898</v>
      </c>
      <c r="D154" s="121" t="s">
        <v>44</v>
      </c>
    </row>
    <row r="155" spans="2:27" x14ac:dyDescent="0.25">
      <c r="B155" s="122" t="s">
        <v>4899</v>
      </c>
      <c r="C155" s="123" t="s">
        <v>4900</v>
      </c>
      <c r="D155" s="124">
        <f>GETPIVOTDATA("BMC Receipt Amount",$C$134)</f>
        <v>4245634.2700000005</v>
      </c>
    </row>
    <row r="156" spans="2:27" x14ac:dyDescent="0.25">
      <c r="B156" s="122" t="s">
        <v>4901</v>
      </c>
      <c r="C156" s="123" t="s">
        <v>4902</v>
      </c>
      <c r="D156" s="124" t="e">
        <f>-GETPIVOTDATA("Sample Deduction",$C$134)</f>
        <v>#REF!</v>
      </c>
    </row>
    <row r="157" spans="2:27" x14ac:dyDescent="0.25">
      <c r="B157" s="122" t="s">
        <v>4901</v>
      </c>
      <c r="C157" s="123" t="s">
        <v>4903</v>
      </c>
      <c r="D157" s="124" t="e">
        <f>-GETPIVOTDATA("Sum of CF/Vet Ded",$C$143)</f>
        <v>#REF!</v>
      </c>
    </row>
    <row r="158" spans="2:27" x14ac:dyDescent="0.25">
      <c r="B158" s="122" t="s">
        <v>4901</v>
      </c>
      <c r="C158" s="123" t="s">
        <v>4904</v>
      </c>
      <c r="D158" s="124">
        <v>0</v>
      </c>
    </row>
    <row r="159" spans="2:27" x14ac:dyDescent="0.25">
      <c r="B159" s="122" t="s">
        <v>4901</v>
      </c>
      <c r="C159" s="123" t="s">
        <v>4905</v>
      </c>
      <c r="D159" s="124">
        <v>0</v>
      </c>
    </row>
    <row r="160" spans="2:27" x14ac:dyDescent="0.25">
      <c r="B160" s="122" t="s">
        <v>4901</v>
      </c>
      <c r="C160" s="123" t="s">
        <v>4906</v>
      </c>
      <c r="D160" s="124">
        <f ca="1">-SUMIF($Z$3:$Z$579,"Yes",$G$3:$G$128)</f>
        <v>0</v>
      </c>
    </row>
    <row r="161" spans="2:22" x14ac:dyDescent="0.25">
      <c r="B161" s="122" t="s">
        <v>4901</v>
      </c>
      <c r="C161" s="123" t="s">
        <v>4907</v>
      </c>
      <c r="D161" s="124" t="e">
        <f>-SUM(D155:D160)+(V132+W132+X132)</f>
        <v>#REF!</v>
      </c>
    </row>
    <row r="162" spans="2:22" x14ac:dyDescent="0.25">
      <c r="B162" s="121" t="s">
        <v>4901</v>
      </c>
      <c r="C162" s="125" t="s">
        <v>4908</v>
      </c>
      <c r="D162" s="126" t="e">
        <f>SUM(D155:D161)</f>
        <v>#REF!</v>
      </c>
    </row>
    <row r="164" spans="2:22" x14ac:dyDescent="0.25">
      <c r="V164" s="20"/>
    </row>
  </sheetData>
  <autoFilter ref="A3:AI132" xr:uid="{00000000-0001-0000-0000-000000000000}"/>
  <mergeCells count="4">
    <mergeCell ref="F2:G2"/>
    <mergeCell ref="H2:I2"/>
    <mergeCell ref="J2:K2"/>
    <mergeCell ref="L2:M2"/>
  </mergeCells>
  <conditionalFormatting sqref="B4:B128">
    <cfRule type="duplicateValues" dxfId="99" priority="14054"/>
  </conditionalFormatting>
  <conditionalFormatting sqref="B67:B128">
    <cfRule type="duplicateValues" dxfId="98" priority="14055"/>
  </conditionalFormatting>
  <conditionalFormatting sqref="B129:B153 B2:B3 B163:B65441">
    <cfRule type="duplicateValues" dxfId="97" priority="4908" stopIfTrue="1"/>
  </conditionalFormatting>
  <conditionalFormatting sqref="C129">
    <cfRule type="duplicateValues" dxfId="96" priority="59" stopIfTrue="1"/>
  </conditionalFormatting>
  <conditionalFormatting sqref="D4:D128">
    <cfRule type="containsText" dxfId="95" priority="15" operator="containsText" text="RMC">
      <formula>NOT(ISERROR(SEARCH("RMC",D4)))</formula>
    </cfRule>
  </conditionalFormatting>
  <conditionalFormatting sqref="D129">
    <cfRule type="duplicateValues" dxfId="94" priority="58" stopIfTrue="1"/>
  </conditionalFormatting>
  <conditionalFormatting sqref="E4:E128">
    <cfRule type="containsText" dxfId="93" priority="10" operator="containsText" text="Indirect">
      <formula>NOT(ISERROR(SEARCH("Indirect",E4)))</formula>
    </cfRule>
  </conditionalFormatting>
  <conditionalFormatting sqref="E129">
    <cfRule type="duplicateValues" dxfId="92" priority="57" stopIfTrue="1"/>
  </conditionalFormatting>
  <conditionalFormatting sqref="F129">
    <cfRule type="duplicateValues" dxfId="91" priority="56" stopIfTrue="1"/>
  </conditionalFormatting>
  <conditionalFormatting sqref="G129">
    <cfRule type="duplicateValues" dxfId="90" priority="55" stopIfTrue="1"/>
  </conditionalFormatting>
  <conditionalFormatting sqref="Y4:Y128">
    <cfRule type="cellIs" dxfId="89" priority="63" operator="lessThan">
      <formula>0</formula>
    </cfRule>
  </conditionalFormatting>
  <conditionalFormatting sqref="AB3:AB129">
    <cfRule type="cellIs" dxfId="88" priority="82" operator="greaterThan">
      <formula>0.035</formula>
    </cfRule>
  </conditionalFormatting>
  <conditionalFormatting sqref="AB4:AB129">
    <cfRule type="cellIs" dxfId="87"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38"/>
  <sheetViews>
    <sheetView zoomScale="80" zoomScaleNormal="90" workbookViewId="0">
      <pane xSplit="2" ySplit="2" topLeftCell="C1469" activePane="bottomRight" state="frozen"/>
      <selection activeCell="B1" sqref="B1"/>
      <selection pane="topRight" activeCell="B1" sqref="B1"/>
      <selection pane="bottomLeft" activeCell="B1" sqref="B1"/>
      <selection pane="bottomRight" activeCell="N1510" sqref="N1510"/>
    </sheetView>
  </sheetViews>
  <sheetFormatPr defaultRowHeight="15" x14ac:dyDescent="0.25"/>
  <cols>
    <col min="1" max="1" width="14.140625" bestFit="1" customWidth="1"/>
    <col min="2" max="2" width="18.28515625" bestFit="1" customWidth="1"/>
    <col min="3" max="3" width="22.28515625" style="1" bestFit="1" customWidth="1"/>
    <col min="4" max="4" width="10.85546875" bestFit="1" customWidth="1"/>
    <col min="5" max="5" width="7.7109375" bestFit="1" customWidth="1"/>
    <col min="6" max="6" width="8.7109375"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14.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77" t="s">
        <v>76</v>
      </c>
      <c r="B1" s="378"/>
      <c r="C1" s="379"/>
      <c r="D1" s="128" t="s">
        <v>75</v>
      </c>
      <c r="E1" s="129"/>
      <c r="F1" s="129"/>
      <c r="G1" s="129"/>
      <c r="H1" s="130"/>
      <c r="I1" s="140" t="s">
        <v>76</v>
      </c>
      <c r="J1" s="141"/>
      <c r="K1" s="142" t="s">
        <v>77</v>
      </c>
      <c r="L1" s="143"/>
      <c r="M1" s="179"/>
      <c r="N1" s="1"/>
    </row>
    <row r="2" spans="1:26" ht="47.45" customHeight="1" thickBot="1" x14ac:dyDescent="0.3">
      <c r="A2" s="131" t="s">
        <v>87</v>
      </c>
      <c r="B2" s="132" t="s">
        <v>45</v>
      </c>
      <c r="C2" s="132" t="s">
        <v>5115</v>
      </c>
      <c r="D2" s="133" t="s">
        <v>46</v>
      </c>
      <c r="E2" s="134" t="s">
        <v>42</v>
      </c>
      <c r="F2" s="133" t="s">
        <v>47</v>
      </c>
      <c r="G2" s="134" t="s">
        <v>43</v>
      </c>
      <c r="H2" s="134" t="s">
        <v>44</v>
      </c>
      <c r="I2" s="135" t="s">
        <v>6774</v>
      </c>
      <c r="J2" s="135" t="s">
        <v>7504</v>
      </c>
      <c r="K2" s="135" t="s">
        <v>48</v>
      </c>
      <c r="L2" s="135" t="s">
        <v>8527</v>
      </c>
      <c r="M2" s="135" t="s">
        <v>8528</v>
      </c>
      <c r="N2" s="135" t="s">
        <v>79</v>
      </c>
      <c r="O2" s="135" t="s">
        <v>49</v>
      </c>
      <c r="P2" s="136" t="s">
        <v>55</v>
      </c>
      <c r="Q2" s="137" t="s">
        <v>50</v>
      </c>
      <c r="R2" s="137" t="s">
        <v>70</v>
      </c>
      <c r="S2" s="137" t="s">
        <v>51</v>
      </c>
      <c r="T2" s="137" t="s">
        <v>52</v>
      </c>
      <c r="U2" s="138" t="s">
        <v>53</v>
      </c>
      <c r="V2" s="137" t="s">
        <v>54</v>
      </c>
      <c r="W2" s="137" t="s">
        <v>69</v>
      </c>
      <c r="X2" s="137" t="s">
        <v>4894</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5</v>
      </c>
      <c r="G3" s="13">
        <v>2761.68</v>
      </c>
      <c r="H3" s="13">
        <v>120425.26000000001</v>
      </c>
      <c r="I3" s="166">
        <v>18735</v>
      </c>
      <c r="J3" s="191">
        <v>0</v>
      </c>
      <c r="K3" s="166">
        <v>1.1400000000430737</v>
      </c>
      <c r="L3" s="166">
        <v>0</v>
      </c>
      <c r="M3" s="18">
        <v>0</v>
      </c>
      <c r="N3" s="165">
        <f>VLOOKUP(Table2[[#This Row],[Code]],'MPG Payment'!$B$4:$Z$128,25,0)</f>
        <v>0</v>
      </c>
      <c r="O3" s="170">
        <f t="shared" ref="O3" si="0">IF(N3="Yes",0,ROUND((H3-I3-J3-K3-L3-M3),0))</f>
        <v>101689</v>
      </c>
      <c r="P3" t="str">
        <f>IFERROR(VLOOKUP(D3,'Bank Master'!$C$3:$D$7898,2,0),"Indirect")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22.21-27 Aug</v>
      </c>
      <c r="Y3" s="13">
        <f t="shared" ref="Y3" si="3">(F3*0.05)*(H3/G3)</f>
        <v>10.901449480026653</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6</v>
      </c>
      <c r="G4" s="13">
        <v>26.52</v>
      </c>
      <c r="H4" s="13">
        <v>1117.5188000000001</v>
      </c>
      <c r="I4" s="166">
        <v>0</v>
      </c>
      <c r="J4" s="191">
        <v>0</v>
      </c>
      <c r="K4" s="166">
        <v>0</v>
      </c>
      <c r="L4" s="166">
        <v>0</v>
      </c>
      <c r="M4" s="18">
        <v>0</v>
      </c>
      <c r="N4" s="165">
        <f>VLOOKUP(Table2[[#This Row],[Code]],'MPG Payment'!$B$4:$Z$128,25,0)</f>
        <v>0</v>
      </c>
      <c r="O4" s="170">
        <f t="shared" ref="O4:O87" si="4">IF(N4="Yes",0,ROUND((H4-I4-J4-K4-L4-M4),0))</f>
        <v>1118</v>
      </c>
      <c r="P4" t="str">
        <f>IFERROR(VLOOKUP(D4,'Bank Master'!$C$3:$D$7898,2,0),"Indirect")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22.21-27 Aug</v>
      </c>
      <c r="Y4" s="13">
        <f t="shared" ref="Y4:Y87" si="7">(F4*0.05)*(H4/G4)</f>
        <v>12.641615384615388</v>
      </c>
      <c r="Z4" s="3">
        <v>0</v>
      </c>
    </row>
    <row r="5" spans="1:26"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13</v>
      </c>
      <c r="G5" s="13">
        <v>33.080000000000005</v>
      </c>
      <c r="H5" s="13">
        <v>1497.1142</v>
      </c>
      <c r="I5" s="166">
        <v>0</v>
      </c>
      <c r="J5" s="191">
        <v>0</v>
      </c>
      <c r="K5" s="166">
        <v>0</v>
      </c>
      <c r="L5" s="166">
        <v>0</v>
      </c>
      <c r="M5" s="18">
        <v>0</v>
      </c>
      <c r="N5" s="165">
        <f>VLOOKUP(Table2[[#This Row],[Code]],'MPG Payment'!$B$4:$Z$128,25,0)</f>
        <v>0</v>
      </c>
      <c r="O5" s="170">
        <f t="shared" si="4"/>
        <v>1497</v>
      </c>
      <c r="P5" t="str">
        <f>IFERROR(VLOOKUP(D5,'Bank Master'!$C$3:$D$7898,2,0),"Indirect")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22.21-27 Aug</v>
      </c>
      <c r="Y5" s="13">
        <f t="shared" si="7"/>
        <v>29.417298367593705</v>
      </c>
      <c r="Z5" s="3">
        <v>0</v>
      </c>
    </row>
    <row r="6" spans="1:26" x14ac:dyDescent="0.25">
      <c r="A6" t="str">
        <f>CONCATENATE(Table2[[#This Row],[Code]],Table2[[#This Row],[Farmers Code]])</f>
        <v>200100010016</v>
      </c>
      <c r="B6" s="1" t="str">
        <f>INDEX('MPG Payment'!$A:$A,MATCH(Table2[[#This Row],[Code]],'MPG Payment'!B:B,0))</f>
        <v>BMC Code :2001</v>
      </c>
      <c r="C6" t="str">
        <f>VLOOKUP(Table2[[#This Row],[Code]],'MPG Payment'!B:C,2,0)</f>
        <v>Itki</v>
      </c>
      <c r="D6" s="17">
        <v>20010001</v>
      </c>
      <c r="E6" s="17" t="s">
        <v>26</v>
      </c>
      <c r="F6" s="1">
        <v>12</v>
      </c>
      <c r="G6" s="13">
        <v>26.699999999999996</v>
      </c>
      <c r="H6" s="13">
        <v>1146.7324000000001</v>
      </c>
      <c r="I6" s="166">
        <v>0</v>
      </c>
      <c r="J6" s="191">
        <v>0</v>
      </c>
      <c r="K6" s="166">
        <v>0</v>
      </c>
      <c r="L6" s="166">
        <v>0</v>
      </c>
      <c r="M6" s="18">
        <v>0</v>
      </c>
      <c r="N6" s="165">
        <f>VLOOKUP(Table2[[#This Row],[Code]],'MPG Payment'!$B$4:$Z$128,25,0)</f>
        <v>0</v>
      </c>
      <c r="O6" s="170">
        <f t="shared" si="4"/>
        <v>1147</v>
      </c>
      <c r="P6" t="str">
        <f>IFERROR(VLOOKUP(D6,'Bank Master'!$C$3:$D$7898,2,0),"Indirect")</f>
        <v>Direct</v>
      </c>
      <c r="Q6" t="str">
        <f>IFERROR(VLOOKUP(A6,Table1424[],6,0),0)</f>
        <v xml:space="preserve">Suko Tirki </v>
      </c>
      <c r="R6" t="str">
        <f>IFERROR(VLOOKUP(A6,Table1424[],7,0),0)</f>
        <v>7100914953</v>
      </c>
      <c r="S6" t="str">
        <f>IFERROR(VLOOKUP(A6,Table1424[],8,0),0)</f>
        <v>IDIB000I021</v>
      </c>
      <c r="T6" t="str">
        <f>IFERROR(VLOOKUP(A6,Table1424[],9,0),0)</f>
        <v>INDIAN BANK</v>
      </c>
      <c r="U6" s="40">
        <f>IFERROR(VLOOKUP(A6,Table1424[],10,0),0)</f>
        <v>45248</v>
      </c>
      <c r="V6">
        <f t="shared" si="5"/>
        <v>1</v>
      </c>
      <c r="W6" t="str">
        <f t="shared" si="6"/>
        <v>Available</v>
      </c>
      <c r="X6" s="164" t="str" cm="1">
        <f t="array" aca="1" ref="X6" ca="1">SUBSTITUTE(SUBSTITUTE(MID(CELL("filename"),FIND("[",CELL("filename"))+1,FIND("]",CELL("filename"))-FIND("[",CELL("filename"))-1)," JH Farmer Payment-",""),".xlsx","")</f>
        <v>22.21-27 Aug</v>
      </c>
      <c r="Y6" s="13">
        <f t="shared" si="7"/>
        <v>25.769267415730347</v>
      </c>
      <c r="Z6" s="3">
        <v>0</v>
      </c>
    </row>
    <row r="7" spans="1:26" x14ac:dyDescent="0.25">
      <c r="A7" t="str">
        <f>CONCATENATE(Table2[[#This Row],[Code]],Table2[[#This Row],[Farmers Code]])</f>
        <v>200100010017</v>
      </c>
      <c r="B7" s="1" t="str">
        <f>INDEX('MPG Payment'!$A:$A,MATCH(Table2[[#This Row],[Code]],'MPG Payment'!B:B,0))</f>
        <v>BMC Code :2001</v>
      </c>
      <c r="C7" t="str">
        <f>VLOOKUP(Table2[[#This Row],[Code]],'MPG Payment'!B:C,2,0)</f>
        <v>Itki</v>
      </c>
      <c r="D7" s="17">
        <v>20010001</v>
      </c>
      <c r="E7" s="17" t="s">
        <v>27</v>
      </c>
      <c r="F7" s="1">
        <v>6</v>
      </c>
      <c r="G7" s="13">
        <v>16.619999999999997</v>
      </c>
      <c r="H7" s="13">
        <v>738.80360000000007</v>
      </c>
      <c r="I7" s="166">
        <v>0</v>
      </c>
      <c r="J7" s="191">
        <v>0</v>
      </c>
      <c r="K7" s="166">
        <v>0</v>
      </c>
      <c r="L7" s="166">
        <v>0</v>
      </c>
      <c r="M7" s="18">
        <v>0</v>
      </c>
      <c r="N7" s="165">
        <f>VLOOKUP(Table2[[#This Row],[Code]],'MPG Payment'!$B$4:$Z$128,25,0)</f>
        <v>0</v>
      </c>
      <c r="O7" s="170">
        <f t="shared" si="4"/>
        <v>739</v>
      </c>
      <c r="P7" t="str">
        <f>IFERROR(VLOOKUP(D7,'Bank Master'!$C$3:$D$7898,2,0),"Indirect")</f>
        <v>Direct</v>
      </c>
      <c r="Q7" t="str">
        <f>IFERROR(VLOOKUP(A7,Table1424[],6,0),0)</f>
        <v xml:space="preserve">Bikram Gope </v>
      </c>
      <c r="R7" t="str">
        <f>IFERROR(VLOOKUP(A7,Table1424[],7,0),0)</f>
        <v>358702010006937</v>
      </c>
      <c r="S7" t="str">
        <f>IFERROR(VLOOKUP(A7,Table1424[],8,0),0)</f>
        <v>UBIN0535877</v>
      </c>
      <c r="T7" t="str">
        <f>IFERROR(VLOOKUP(A7,Table1424[],9,0),0)</f>
        <v>UNION BANK OF INDIA</v>
      </c>
      <c r="U7" s="40">
        <f>IFERROR(VLOOKUP(A7,Table1424[],10,0),0)</f>
        <v>45255</v>
      </c>
      <c r="V7">
        <f t="shared" si="5"/>
        <v>1</v>
      </c>
      <c r="W7" t="str">
        <f t="shared" si="6"/>
        <v>Available</v>
      </c>
      <c r="X7" s="164" t="str" cm="1">
        <f t="array" aca="1" ref="X7" ca="1">SUBSTITUTE(SUBSTITUTE(MID(CELL("filename"),FIND("[",CELL("filename"))+1,FIND("]",CELL("filename"))-FIND("[",CELL("filename"))-1)," JH Farmer Payment-",""),".xlsx","")</f>
        <v>22.21-27 Aug</v>
      </c>
      <c r="Y7" s="13">
        <f t="shared" si="7"/>
        <v>13.33580505415163</v>
      </c>
      <c r="Z7" s="3">
        <v>0</v>
      </c>
    </row>
    <row r="8" spans="1:26" x14ac:dyDescent="0.25">
      <c r="A8" t="str">
        <f>CONCATENATE(Table2[[#This Row],[Code]],Table2[[#This Row],[Farmers Code]])</f>
        <v>200100010019</v>
      </c>
      <c r="B8" s="1" t="str">
        <f>INDEX('MPG Payment'!$A:$A,MATCH(Table2[[#This Row],[Code]],'MPG Payment'!B:B,0))</f>
        <v>BMC Code :2001</v>
      </c>
      <c r="C8" t="str">
        <f>VLOOKUP(Table2[[#This Row],[Code]],'MPG Payment'!B:C,2,0)</f>
        <v>Itki</v>
      </c>
      <c r="D8" s="17">
        <v>20010001</v>
      </c>
      <c r="E8" s="17" t="s">
        <v>3</v>
      </c>
      <c r="F8" s="1">
        <v>7</v>
      </c>
      <c r="G8" s="13">
        <v>40.179999999999993</v>
      </c>
      <c r="H8" s="13">
        <v>1588.5426000000002</v>
      </c>
      <c r="I8" s="166">
        <v>0</v>
      </c>
      <c r="J8" s="191">
        <v>0</v>
      </c>
      <c r="K8" s="166">
        <v>0</v>
      </c>
      <c r="L8" s="166">
        <v>0</v>
      </c>
      <c r="M8" s="18">
        <v>0</v>
      </c>
      <c r="N8" s="165">
        <f>VLOOKUP(Table2[[#This Row],[Code]],'MPG Payment'!$B$4:$Z$128,25,0)</f>
        <v>0</v>
      </c>
      <c r="O8" s="170">
        <f t="shared" si="4"/>
        <v>1589</v>
      </c>
      <c r="P8" t="str">
        <f>IFERROR(VLOOKUP(D8,'Bank Master'!$C$3:$D$7898,2,0),"Indirect")</f>
        <v>Direct</v>
      </c>
      <c r="Q8" t="str">
        <f>IFERROR(VLOOKUP(A8,Table1424[],6,0),0)</f>
        <v xml:space="preserve">Hiramani Kachhap </v>
      </c>
      <c r="R8" t="str">
        <f>IFERROR(VLOOKUP(A8,Table1424[],7,0),0)</f>
        <v>494310110016645</v>
      </c>
      <c r="S8" t="str">
        <f>IFERROR(VLOOKUP(A8,Table1424[],8,0),0)</f>
        <v>BKID0004943</v>
      </c>
      <c r="T8" t="str">
        <f>IFERROR(VLOOKUP(A8,Table1424[],9,0),0)</f>
        <v>BANK OF INDIA</v>
      </c>
      <c r="U8" s="40">
        <f>IFERROR(VLOOKUP(A8,Table1424[],10,0),0)</f>
        <v>45262</v>
      </c>
      <c r="V8">
        <f t="shared" si="5"/>
        <v>1</v>
      </c>
      <c r="W8" t="str">
        <f t="shared" si="6"/>
        <v>Available</v>
      </c>
      <c r="X8" s="164" t="str" cm="1">
        <f t="array" aca="1" ref="X8" ca="1">SUBSTITUTE(SUBSTITUTE(MID(CELL("filename"),FIND("[",CELL("filename"))+1,FIND("]",CELL("filename"))-FIND("[",CELL("filename"))-1)," JH Farmer Payment-",""),".xlsx","")</f>
        <v>22.21-27 Aug</v>
      </c>
      <c r="Y8" s="13">
        <f t="shared" si="7"/>
        <v>13.837479094076659</v>
      </c>
      <c r="Z8" s="3">
        <v>0</v>
      </c>
    </row>
    <row r="9" spans="1:26" x14ac:dyDescent="0.25">
      <c r="A9" t="str">
        <f>CONCATENATE(Table2[[#This Row],[Code]],Table2[[#This Row],[Farmers Code]])</f>
        <v>200100010046</v>
      </c>
      <c r="B9" s="1" t="str">
        <f>INDEX('MPG Payment'!$A:$A,MATCH(Table2[[#This Row],[Code]],'MPG Payment'!B:B,0))</f>
        <v>BMC Code :2001</v>
      </c>
      <c r="C9" t="str">
        <f>VLOOKUP(Table2[[#This Row],[Code]],'MPG Payment'!B:C,2,0)</f>
        <v>Itki</v>
      </c>
      <c r="D9" s="17">
        <v>20010001</v>
      </c>
      <c r="E9" s="17" t="s">
        <v>129</v>
      </c>
      <c r="F9" s="1">
        <v>14</v>
      </c>
      <c r="G9" s="13">
        <v>56.139999999999993</v>
      </c>
      <c r="H9" s="13">
        <v>2235.0160000000001</v>
      </c>
      <c r="I9" s="166">
        <v>0</v>
      </c>
      <c r="J9" s="191">
        <v>0</v>
      </c>
      <c r="K9" s="166">
        <v>0</v>
      </c>
      <c r="L9" s="166">
        <v>0</v>
      </c>
      <c r="M9" s="18">
        <v>0</v>
      </c>
      <c r="N9" s="165">
        <f>VLOOKUP(Table2[[#This Row],[Code]],'MPG Payment'!$B$4:$Z$128,25,0)</f>
        <v>0</v>
      </c>
      <c r="O9" s="170">
        <f t="shared" si="4"/>
        <v>2235</v>
      </c>
      <c r="P9" t="str">
        <f>IFERROR(VLOOKUP(D9,'Bank Master'!$C$3:$D$7898,2,0),"Indirect")</f>
        <v>Direct</v>
      </c>
      <c r="Q9" t="str">
        <f>IFERROR(VLOOKUP(A9,Table1424[],6,0),0)</f>
        <v xml:space="preserve">DHANI MAHALI </v>
      </c>
      <c r="R9" t="str">
        <f>IFERROR(VLOOKUP(A9,Table1424[],7,0),0)</f>
        <v>358702010628606</v>
      </c>
      <c r="S9" t="str">
        <f>IFERROR(VLOOKUP(A9,Table1424[],8,0),0)</f>
        <v>UBIN0535877</v>
      </c>
      <c r="T9" t="str">
        <f>IFERROR(VLOOKUP(A9,Table1424[],9,0),0)</f>
        <v>UNION BANK OF INDIA</v>
      </c>
      <c r="U9" s="40">
        <f>IFERROR(VLOOKUP(A9,Table1424[],10,0),0)</f>
        <v>45565</v>
      </c>
      <c r="V9">
        <f t="shared" si="5"/>
        <v>1</v>
      </c>
      <c r="W9" t="str">
        <f t="shared" si="6"/>
        <v>Available</v>
      </c>
      <c r="X9" s="164" t="str" cm="1">
        <f t="array" aca="1" ref="X9" ca="1">SUBSTITUTE(SUBSTITUTE(MID(CELL("filename"),FIND("[",CELL("filename"))+1,FIND("]",CELL("filename"))-FIND("[",CELL("filename"))-1)," JH Farmer Payment-",""),".xlsx","")</f>
        <v>22.21-27 Aug</v>
      </c>
      <c r="Y9" s="13">
        <f t="shared" si="7"/>
        <v>27.868029925187042</v>
      </c>
      <c r="Z9" s="3">
        <v>0</v>
      </c>
    </row>
    <row r="10" spans="1:26" x14ac:dyDescent="0.25">
      <c r="A10" t="str">
        <f>CONCATENATE(Table2[[#This Row],[Code]],Table2[[#This Row],[Farmers Code]])</f>
        <v>200100010047</v>
      </c>
      <c r="B10" s="1" t="str">
        <f>INDEX('MPG Payment'!$A:$A,MATCH(Table2[[#This Row],[Code]],'MPG Payment'!B:B,0))</f>
        <v>BMC Code :2001</v>
      </c>
      <c r="C10" t="str">
        <f>VLOOKUP(Table2[[#This Row],[Code]],'MPG Payment'!B:C,2,0)</f>
        <v>Itki</v>
      </c>
      <c r="D10" s="17">
        <v>20010001</v>
      </c>
      <c r="E10" s="17" t="s">
        <v>423</v>
      </c>
      <c r="F10" s="1">
        <v>14</v>
      </c>
      <c r="G10" s="13">
        <v>47.44</v>
      </c>
      <c r="H10" s="13">
        <v>1919.2701999999995</v>
      </c>
      <c r="I10" s="166">
        <v>0</v>
      </c>
      <c r="J10" s="191">
        <v>0</v>
      </c>
      <c r="K10" s="166">
        <v>0</v>
      </c>
      <c r="L10" s="166">
        <v>0</v>
      </c>
      <c r="M10" s="18">
        <v>0</v>
      </c>
      <c r="N10" s="165">
        <f>VLOOKUP(Table2[[#This Row],[Code]],'MPG Payment'!$B$4:$Z$128,25,0)</f>
        <v>0</v>
      </c>
      <c r="O10" s="170">
        <f t="shared" si="4"/>
        <v>1919</v>
      </c>
      <c r="P10" t="str">
        <f>IFERROR(VLOOKUP(D10,'Bank Master'!$C$3:$D$7898,2,0),"Indirect")</f>
        <v>Direct</v>
      </c>
      <c r="Q10" t="str">
        <f>IFERROR(VLOOKUP(A10,Table1424[],6,0),0)</f>
        <v xml:space="preserve">Kusum Tirki </v>
      </c>
      <c r="R10" t="str">
        <f>IFERROR(VLOOKUP(A10,Table1424[],7,0),0)</f>
        <v>6511075905</v>
      </c>
      <c r="S10" t="str">
        <f>IFERROR(VLOOKUP(A10,Table1424[],8,0),0)</f>
        <v>IDIB000I021</v>
      </c>
      <c r="T10" t="str">
        <f>IFERROR(VLOOKUP(A10,Table1424[],9,0),0)</f>
        <v xml:space="preserve">Indian Bank </v>
      </c>
      <c r="U10" s="40">
        <f>IFERROR(VLOOKUP(A10,Table1424[],10,0),0)</f>
        <v>45542</v>
      </c>
      <c r="V10">
        <f t="shared" si="5"/>
        <v>1</v>
      </c>
      <c r="W10" t="str">
        <f t="shared" si="6"/>
        <v>Available</v>
      </c>
      <c r="X10" s="164" t="str" cm="1">
        <f t="array" aca="1" ref="X10" ca="1">SUBSTITUTE(SUBSTITUTE(MID(CELL("filename"),FIND("[",CELL("filename"))+1,FIND("]",CELL("filename"))-FIND("[",CELL("filename"))-1)," JH Farmer Payment-",""),".xlsx","")</f>
        <v>22.21-27 Aug</v>
      </c>
      <c r="Y10" s="13">
        <f t="shared" si="7"/>
        <v>28.319754215851599</v>
      </c>
      <c r="Z10" s="3">
        <v>0</v>
      </c>
    </row>
    <row r="11" spans="1:26" x14ac:dyDescent="0.25">
      <c r="A11" t="str">
        <f>CONCATENATE(Table2[[#This Row],[Code]],Table2[[#This Row],[Farmers Code]])</f>
        <v>200100010048</v>
      </c>
      <c r="B11" s="1" t="str">
        <f>INDEX('MPG Payment'!$A:$A,MATCH(Table2[[#This Row],[Code]],'MPG Payment'!B:B,0))</f>
        <v>BMC Code :2001</v>
      </c>
      <c r="C11" t="str">
        <f>VLOOKUP(Table2[[#This Row],[Code]],'MPG Payment'!B:C,2,0)</f>
        <v>Itki</v>
      </c>
      <c r="D11" s="17">
        <v>20010001</v>
      </c>
      <c r="E11" s="17" t="s">
        <v>424</v>
      </c>
      <c r="F11" s="1">
        <v>14</v>
      </c>
      <c r="G11" s="13">
        <v>40.799999999999997</v>
      </c>
      <c r="H11" s="13">
        <v>1698.5563999999999</v>
      </c>
      <c r="I11" s="166">
        <v>0</v>
      </c>
      <c r="J11" s="191">
        <v>0</v>
      </c>
      <c r="K11" s="166">
        <v>0</v>
      </c>
      <c r="L11" s="166">
        <v>0</v>
      </c>
      <c r="M11" s="18">
        <v>0</v>
      </c>
      <c r="N11" s="165">
        <f>VLOOKUP(Table2[[#This Row],[Code]],'MPG Payment'!$B$4:$Z$128,25,0)</f>
        <v>0</v>
      </c>
      <c r="O11" s="170">
        <f t="shared" si="4"/>
        <v>1699</v>
      </c>
      <c r="P11" t="str">
        <f>IFERROR(VLOOKUP(D11,'Bank Master'!$C$3:$D$7898,2,0),"Indirect")</f>
        <v>Direct</v>
      </c>
      <c r="Q11" t="str">
        <f>IFERROR(VLOOKUP(A11,Table1424[],6,0),0)</f>
        <v xml:space="preserve">Anil Tirki </v>
      </c>
      <c r="R11" t="str">
        <f>IFERROR(VLOOKUP(A11,Table1424[],7,0),0)</f>
        <v>358702010004453</v>
      </c>
      <c r="S11" t="str">
        <f>IFERROR(VLOOKUP(A11,Table1424[],8,0),0)</f>
        <v>UBIN0535877</v>
      </c>
      <c r="T11" t="str">
        <f>IFERROR(VLOOKUP(A11,Table1424[],9,0),0)</f>
        <v>UNION BANK OF INDIA</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22.21-27 Aug</v>
      </c>
      <c r="Y11" s="13">
        <f t="shared" si="7"/>
        <v>29.141899019607848</v>
      </c>
      <c r="Z11" s="3">
        <v>0</v>
      </c>
    </row>
    <row r="12" spans="1:26" x14ac:dyDescent="0.25">
      <c r="A12" t="str">
        <f>CONCATENATE(Table2[[#This Row],[Code]],Table2[[#This Row],[Farmers Code]])</f>
        <v>200100010050</v>
      </c>
      <c r="B12" s="1" t="str">
        <f>INDEX('MPG Payment'!$A:$A,MATCH(Table2[[#This Row],[Code]],'MPG Payment'!B:B,0))</f>
        <v>BMC Code :2001</v>
      </c>
      <c r="C12" t="str">
        <f>VLOOKUP(Table2[[#This Row],[Code]],'MPG Payment'!B:C,2,0)</f>
        <v>Itki</v>
      </c>
      <c r="D12" s="17">
        <v>20010001</v>
      </c>
      <c r="E12" s="17" t="s">
        <v>2068</v>
      </c>
      <c r="F12" s="1">
        <v>7</v>
      </c>
      <c r="G12" s="13">
        <v>140</v>
      </c>
      <c r="H12" s="13">
        <v>5742.6</v>
      </c>
      <c r="I12" s="166">
        <v>0</v>
      </c>
      <c r="J12" s="191">
        <v>0</v>
      </c>
      <c r="K12" s="166">
        <v>0</v>
      </c>
      <c r="L12" s="166">
        <v>0</v>
      </c>
      <c r="M12" s="18">
        <v>0</v>
      </c>
      <c r="N12" s="165">
        <f>VLOOKUP(Table2[[#This Row],[Code]],'MPG Payment'!$B$4:$Z$128,25,0)</f>
        <v>0</v>
      </c>
      <c r="O12" s="170">
        <f t="shared" si="4"/>
        <v>5743</v>
      </c>
      <c r="P12" t="str">
        <f>IFERROR(VLOOKUP(D12,'Bank Master'!$C$3:$D$7898,2,0),"Indirect")</f>
        <v>Direct</v>
      </c>
      <c r="Q12" t="str">
        <f>IFERROR(VLOOKUP(A12,Table1424[],6,0),0)</f>
        <v>SABITA TIWARI</v>
      </c>
      <c r="R12" t="str">
        <f>IFERROR(VLOOKUP(A12,Table1424[],7,0),0)</f>
        <v>762901500038</v>
      </c>
      <c r="S12" t="str">
        <f>IFERROR(VLOOKUP(A12,Table1424[],8,0),0)</f>
        <v>ICIC0007629</v>
      </c>
      <c r="T12" t="str">
        <f>IFERROR(VLOOKUP(A12,Table1424[],9,0),0)</f>
        <v xml:space="preserve">ICICI BANK </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22.21-27 Aug</v>
      </c>
      <c r="Y12" s="13">
        <f t="shared" si="7"/>
        <v>14.356500000000004</v>
      </c>
      <c r="Z12" s="3">
        <v>0</v>
      </c>
    </row>
    <row r="13" spans="1:26" x14ac:dyDescent="0.25">
      <c r="A13" t="str">
        <f>CONCATENATE(Table2[[#This Row],[Code]],Table2[[#This Row],[Farmers Code]])</f>
        <v>200100010051</v>
      </c>
      <c r="B13" s="1" t="str">
        <f>INDEX('MPG Payment'!$A:$A,MATCH(Table2[[#This Row],[Code]],'MPG Payment'!B:B,0))</f>
        <v>BMC Code :2001</v>
      </c>
      <c r="C13" t="str">
        <f>VLOOKUP(Table2[[#This Row],[Code]],'MPG Payment'!B:C,2,0)</f>
        <v>Itki</v>
      </c>
      <c r="D13" s="17">
        <v>20010001</v>
      </c>
      <c r="E13" s="17" t="s">
        <v>130</v>
      </c>
      <c r="F13" s="1">
        <v>7</v>
      </c>
      <c r="G13" s="13">
        <v>75</v>
      </c>
      <c r="H13" s="13">
        <v>3074.03</v>
      </c>
      <c r="I13" s="166">
        <v>0</v>
      </c>
      <c r="J13" s="191">
        <v>0</v>
      </c>
      <c r="K13" s="166">
        <v>0</v>
      </c>
      <c r="L13" s="166">
        <v>0</v>
      </c>
      <c r="M13" s="18">
        <v>0</v>
      </c>
      <c r="N13" s="165">
        <f>VLOOKUP(Table2[[#This Row],[Code]],'MPG Payment'!$B$4:$Z$128,25,0)</f>
        <v>0</v>
      </c>
      <c r="O13" s="170">
        <f t="shared" ref="O13:O32" si="8">IF(N13="Yes",0,ROUND((H13-I13-J13-K13-L13-M13),0))</f>
        <v>3074</v>
      </c>
      <c r="P13" t="str">
        <f>IFERROR(VLOOKUP(D13,'Bank Master'!$C$3:$D$7898,2,0),"Indirect")</f>
        <v>Direct</v>
      </c>
      <c r="Q13" t="str">
        <f>IFERROR(VLOOKUP(A13,Table1424[],6,0),0)</f>
        <v>SAHIL RAJ</v>
      </c>
      <c r="R13" t="str">
        <f>IFERROR(VLOOKUP(A13,Table1424[],7,0),0)</f>
        <v>40723769931</v>
      </c>
      <c r="S13" t="str">
        <f>IFERROR(VLOOKUP(A13,Table1424[],8,0),0)</f>
        <v>SBIN0000081</v>
      </c>
      <c r="T13" t="str">
        <f>IFERROR(VLOOKUP(A13,Table1424[],9,0),0)</f>
        <v>STATE BANK OF INDIA</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22.21-27 Aug</v>
      </c>
      <c r="Y13" s="13">
        <f t="shared" ref="Y13:Y32" si="11">(F13*0.05)*(H13/G13)</f>
        <v>14.345473333333336</v>
      </c>
      <c r="Z13" s="3">
        <v>0</v>
      </c>
    </row>
    <row r="14" spans="1:26" x14ac:dyDescent="0.25">
      <c r="A14" t="str">
        <f>CONCATENATE(Table2[[#This Row],[Code]],Table2[[#This Row],[Farmers Code]])</f>
        <v>200100010064</v>
      </c>
      <c r="B14" s="1" t="str">
        <f>INDEX('MPG Payment'!$A:$A,MATCH(Table2[[#This Row],[Code]],'MPG Payment'!B:B,0))</f>
        <v>BMC Code :2001</v>
      </c>
      <c r="C14" t="str">
        <f>VLOOKUP(Table2[[#This Row],[Code]],'MPG Payment'!B:C,2,0)</f>
        <v>Itki</v>
      </c>
      <c r="D14" s="17">
        <v>20010001</v>
      </c>
      <c r="E14" s="17" t="s">
        <v>1237</v>
      </c>
      <c r="F14" s="1">
        <v>14</v>
      </c>
      <c r="G14" s="13">
        <v>67.64</v>
      </c>
      <c r="H14" s="13">
        <v>3074.4949999999999</v>
      </c>
      <c r="I14" s="166">
        <v>0</v>
      </c>
      <c r="J14" s="191">
        <v>0</v>
      </c>
      <c r="K14" s="166">
        <v>0</v>
      </c>
      <c r="L14" s="166">
        <v>0</v>
      </c>
      <c r="M14" s="18">
        <v>0</v>
      </c>
      <c r="N14" s="165">
        <f>VLOOKUP(Table2[[#This Row],[Code]],'MPG Payment'!$B$4:$Z$128,25,0)</f>
        <v>0</v>
      </c>
      <c r="O14" s="170">
        <f t="shared" si="8"/>
        <v>3074</v>
      </c>
      <c r="P14" t="str">
        <f>IFERROR(VLOOKUP(D14,'Bank Master'!$C$3:$D$7898,2,0),"Indirect")</f>
        <v>Direct</v>
      </c>
      <c r="Q14" t="str">
        <f>IFERROR(VLOOKUP(A14,Table1424[],6,0),0)</f>
        <v>SOHEL ANSARI</v>
      </c>
      <c r="R14" t="str">
        <f>IFERROR(VLOOKUP(A14,Table1424[],7,0),0)</f>
        <v>358702120002626</v>
      </c>
      <c r="S14" t="str">
        <f>IFERROR(VLOOKUP(A14,Table1424[],8,0),0)</f>
        <v>UBIN0535877</v>
      </c>
      <c r="T14">
        <f>IFERROR(VLOOKUP(A14,Table1424[],9,0),0)</f>
        <v>0</v>
      </c>
      <c r="U14" s="40">
        <f>IFERROR(VLOOKUP(A14,Table1424[],10,0),0)</f>
        <v>45853</v>
      </c>
      <c r="V14">
        <f t="shared" si="9"/>
        <v>1</v>
      </c>
      <c r="W14" t="str">
        <f t="shared" si="10"/>
        <v>Available</v>
      </c>
      <c r="X14" s="164" t="str" cm="1">
        <f t="array" aca="1" ref="X14" ca="1">SUBSTITUTE(SUBSTITUTE(MID(CELL("filename"),FIND("[",CELL("filename"))+1,FIND("]",CELL("filename"))-FIND("[",CELL("filename"))-1)," JH Farmer Payment-",""),".xlsx","")</f>
        <v>22.21-27 Aug</v>
      </c>
      <c r="Y14" s="13">
        <f t="shared" si="11"/>
        <v>31.81765966883501</v>
      </c>
      <c r="Z14" s="3">
        <v>0</v>
      </c>
    </row>
    <row r="15" spans="1:26" x14ac:dyDescent="0.25">
      <c r="A15" t="str">
        <f>CONCATENATE(Table2[[#This Row],[Code]],Table2[[#This Row],[Farmers Code]])</f>
        <v>200100010066</v>
      </c>
      <c r="B15" s="1" t="str">
        <f>INDEX('MPG Payment'!$A:$A,MATCH(Table2[[#This Row],[Code]],'MPG Payment'!B:B,0))</f>
        <v>BMC Code :2001</v>
      </c>
      <c r="C15" t="str">
        <f>VLOOKUP(Table2[[#This Row],[Code]],'MPG Payment'!B:C,2,0)</f>
        <v>Itki</v>
      </c>
      <c r="D15" s="17">
        <v>20010001</v>
      </c>
      <c r="E15" s="17" t="s">
        <v>1247</v>
      </c>
      <c r="F15" s="1">
        <v>7</v>
      </c>
      <c r="G15" s="13">
        <v>63</v>
      </c>
      <c r="H15" s="13">
        <v>2582.0100000000002</v>
      </c>
      <c r="I15" s="166">
        <v>0</v>
      </c>
      <c r="J15" s="191">
        <v>0</v>
      </c>
      <c r="K15" s="166">
        <v>0</v>
      </c>
      <c r="L15" s="166">
        <v>0</v>
      </c>
      <c r="M15" s="18">
        <v>0</v>
      </c>
      <c r="N15" s="165">
        <f>VLOOKUP(Table2[[#This Row],[Code]],'MPG Payment'!$B$4:$Z$128,25,0)</f>
        <v>0</v>
      </c>
      <c r="O15" s="170">
        <f t="shared" si="8"/>
        <v>2582</v>
      </c>
      <c r="P15" t="str">
        <f>IFERROR(VLOOKUP(D15,'Bank Master'!$C$3:$D$7898,2,0),"Indirect")</f>
        <v>Direct</v>
      </c>
      <c r="Q15" t="str">
        <f>IFERROR(VLOOKUP(A15,Table1424[],6,0),0)</f>
        <v>SUJIT KUMAR ACHARYA</v>
      </c>
      <c r="R15" t="str">
        <f>IFERROR(VLOOKUP(A15,Table1424[],7,0),0)</f>
        <v>07591530000649</v>
      </c>
      <c r="S15" t="str">
        <f>IFERROR(VLOOKUP(A15,Table1424[],8,0),0)</f>
        <v>HDFC0000759</v>
      </c>
      <c r="T15">
        <f>IFERROR(VLOOKUP(A15,Table1424[],9,0),0)</f>
        <v>0</v>
      </c>
      <c r="U15" s="40">
        <f>IFERROR(VLOOKUP(A15,Table1424[],10,0),0)</f>
        <v>45881</v>
      </c>
      <c r="V15">
        <f t="shared" si="9"/>
        <v>1</v>
      </c>
      <c r="W15" t="str">
        <f t="shared" si="10"/>
        <v>Available</v>
      </c>
      <c r="X15" s="164" t="str" cm="1">
        <f t="array" aca="1" ref="X15" ca="1">SUBSTITUTE(SUBSTITUTE(MID(CELL("filename"),FIND("[",CELL("filename"))+1,FIND("]",CELL("filename"))-FIND("[",CELL("filename"))-1)," JH Farmer Payment-",""),".xlsx","")</f>
        <v>22.21-27 Aug</v>
      </c>
      <c r="Y15" s="13">
        <f t="shared" si="11"/>
        <v>14.344500000000004</v>
      </c>
      <c r="Z15" s="3">
        <v>0</v>
      </c>
    </row>
    <row r="16" spans="1:26" x14ac:dyDescent="0.25">
      <c r="A16" t="str">
        <f>CONCATENATE(Table2[[#This Row],[Code]],Table2[[#This Row],[Farmers Code]])</f>
        <v>200100010067</v>
      </c>
      <c r="B16" s="1" t="str">
        <f>INDEX('MPG Payment'!$A:$A,MATCH(Table2[[#This Row],[Code]],'MPG Payment'!B:B,0))</f>
        <v>BMC Code :2001</v>
      </c>
      <c r="C16" t="str">
        <f>VLOOKUP(Table2[[#This Row],[Code]],'MPG Payment'!B:C,2,0)</f>
        <v>Itki</v>
      </c>
      <c r="D16" s="17">
        <v>20010001</v>
      </c>
      <c r="E16" s="17" t="s">
        <v>1346</v>
      </c>
      <c r="F16" s="1">
        <v>6</v>
      </c>
      <c r="G16" s="13">
        <v>24.44</v>
      </c>
      <c r="H16" s="13">
        <v>1120.6722</v>
      </c>
      <c r="I16" s="166">
        <v>0</v>
      </c>
      <c r="J16" s="191">
        <v>0</v>
      </c>
      <c r="K16" s="166">
        <v>0</v>
      </c>
      <c r="L16" s="166">
        <v>0</v>
      </c>
      <c r="M16" s="18">
        <v>0</v>
      </c>
      <c r="N16" s="165">
        <f>VLOOKUP(Table2[[#This Row],[Code]],'MPG Payment'!$B$4:$Z$128,25,0)</f>
        <v>0</v>
      </c>
      <c r="O16" s="170">
        <f t="shared" si="8"/>
        <v>1121</v>
      </c>
      <c r="P16" t="str">
        <f>IFERROR(VLOOKUP(D16,'Bank Master'!$C$3:$D$7898,2,0),"Indirect")</f>
        <v>Direct</v>
      </c>
      <c r="Q16" t="str">
        <f>IFERROR(VLOOKUP(A16,Table1424[],6,0),0)</f>
        <v>SAJJAD ANSARI</v>
      </c>
      <c r="R16" t="str">
        <f>IFERROR(VLOOKUP(A16,Table1424[],7,0),0)</f>
        <v>358702010624724</v>
      </c>
      <c r="S16" t="str">
        <f>IFERROR(VLOOKUP(A16,Table1424[],8,0),0)</f>
        <v>UBIN0535877</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22.21-27 Aug</v>
      </c>
      <c r="Y16" s="13">
        <f t="shared" si="11"/>
        <v>13.756205400981997</v>
      </c>
      <c r="Z16" s="3">
        <v>0</v>
      </c>
    </row>
    <row r="17" spans="1:26"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2802</v>
      </c>
      <c r="F17" s="1">
        <v>7</v>
      </c>
      <c r="G17" s="13">
        <v>16.899999999999999</v>
      </c>
      <c r="H17" s="13">
        <v>830.45299999999997</v>
      </c>
      <c r="I17" s="166">
        <v>0</v>
      </c>
      <c r="J17" s="191">
        <v>0</v>
      </c>
      <c r="K17" s="166">
        <v>0</v>
      </c>
      <c r="L17" s="166">
        <v>0</v>
      </c>
      <c r="M17" s="18">
        <v>0</v>
      </c>
      <c r="N17" s="165">
        <f>VLOOKUP(Table2[[#This Row],[Code]],'MPG Payment'!$B$4:$Z$128,25,0)</f>
        <v>0</v>
      </c>
      <c r="O17" s="170">
        <f t="shared" si="8"/>
        <v>830</v>
      </c>
      <c r="P17" t="str">
        <f>IFERROR(VLOOKUP(D17,'Bank Master'!$C$3:$D$7898,2,0),"Indirect")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9"/>
        <v>1</v>
      </c>
      <c r="W17" t="str">
        <f t="shared" si="10"/>
        <v>Available</v>
      </c>
      <c r="X17" s="164" t="str" cm="1">
        <f t="array" aca="1" ref="X17" ca="1">SUBSTITUTE(SUBSTITUTE(MID(CELL("filename"),FIND("[",CELL("filename"))+1,FIND("]",CELL("filename"))-FIND("[",CELL("filename"))-1)," JH Farmer Payment-",""),".xlsx","")</f>
        <v>22.21-27 Aug</v>
      </c>
      <c r="Y17" s="13">
        <f t="shared" si="11"/>
        <v>17.198730769230771</v>
      </c>
      <c r="Z17" s="3">
        <v>0</v>
      </c>
    </row>
    <row r="18" spans="1:26" x14ac:dyDescent="0.25">
      <c r="A18" t="str">
        <f>CONCATENATE(Table2[[#This Row],[Code]],Table2[[#This Row],[Farmers Code]])</f>
        <v>200100010081</v>
      </c>
      <c r="B18" s="1" t="str">
        <f>INDEX('MPG Payment'!$A:$A,MATCH(Table2[[#This Row],[Code]],'MPG Payment'!B:B,0))</f>
        <v>BMC Code :2001</v>
      </c>
      <c r="C18" t="str">
        <f>VLOOKUP(Table2[[#This Row],[Code]],'MPG Payment'!B:C,2,0)</f>
        <v>Itki</v>
      </c>
      <c r="D18" s="17">
        <v>20010001</v>
      </c>
      <c r="E18" s="17" t="s">
        <v>3261</v>
      </c>
      <c r="F18" s="1">
        <v>7</v>
      </c>
      <c r="G18" s="13">
        <v>23.8</v>
      </c>
      <c r="H18" s="13">
        <v>972.43619999999999</v>
      </c>
      <c r="I18" s="166">
        <v>0</v>
      </c>
      <c r="J18" s="191">
        <v>0</v>
      </c>
      <c r="K18" s="166">
        <v>0</v>
      </c>
      <c r="L18" s="166">
        <v>0</v>
      </c>
      <c r="M18" s="18">
        <v>0</v>
      </c>
      <c r="N18" s="165">
        <f>VLOOKUP(Table2[[#This Row],[Code]],'MPG Payment'!$B$4:$Z$128,25,0)</f>
        <v>0</v>
      </c>
      <c r="O18" s="170">
        <f t="shared" si="8"/>
        <v>972</v>
      </c>
      <c r="P18" t="str">
        <f>IFERROR(VLOOKUP(D18,'Bank Master'!$C$3:$D$7898,2,0),"Indirect")</f>
        <v>Direct</v>
      </c>
      <c r="Q18" t="str">
        <f>IFERROR(VLOOKUP(A18,Table1424[],6,0),0)</f>
        <v>ASAMA KHATOON</v>
      </c>
      <c r="R18" t="str">
        <f>IFERROR(VLOOKUP(A18,Table1424[],7,0),0)</f>
        <v>6531712841</v>
      </c>
      <c r="S18" t="str">
        <f>IFERROR(VLOOKUP(A18,Table1424[],8,0),0)</f>
        <v>IDIB000I021</v>
      </c>
      <c r="T18">
        <f>IFERROR(VLOOKUP(A18,Table1424[],9,0),0)</f>
        <v>0</v>
      </c>
      <c r="U18" s="40">
        <f>IFERROR(VLOOKUP(A18,Table1424[],10,0),0)</f>
        <v>46140</v>
      </c>
      <c r="V18">
        <f t="shared" si="9"/>
        <v>1</v>
      </c>
      <c r="W18" t="str">
        <f t="shared" si="10"/>
        <v>Available</v>
      </c>
      <c r="X18" s="164" t="str" cm="1">
        <f t="array" aca="1" ref="X18" ca="1">SUBSTITUTE(SUBSTITUTE(MID(CELL("filename"),FIND("[",CELL("filename"))+1,FIND("]",CELL("filename"))-FIND("[",CELL("filename"))-1)," JH Farmer Payment-",""),".xlsx","")</f>
        <v>22.21-27 Aug</v>
      </c>
      <c r="Y18" s="13">
        <f t="shared" si="11"/>
        <v>14.300532352941179</v>
      </c>
      <c r="Z18" s="3">
        <v>0</v>
      </c>
    </row>
    <row r="19" spans="1:26" x14ac:dyDescent="0.25">
      <c r="A19" t="str">
        <f>CONCATENATE(Table2[[#This Row],[Code]],Table2[[#This Row],[Farmers Code]])</f>
        <v>200100010082</v>
      </c>
      <c r="B19" s="1" t="str">
        <f>INDEX('MPG Payment'!$A:$A,MATCH(Table2[[#This Row],[Code]],'MPG Payment'!B:B,0))</f>
        <v>BMC Code :2001</v>
      </c>
      <c r="C19" t="str">
        <f>VLOOKUP(Table2[[#This Row],[Code]],'MPG Payment'!B:C,2,0)</f>
        <v>Itki</v>
      </c>
      <c r="D19" s="17">
        <v>20010001</v>
      </c>
      <c r="E19" s="17" t="s">
        <v>3414</v>
      </c>
      <c r="F19" s="1">
        <v>14</v>
      </c>
      <c r="G19" s="13">
        <v>754.92</v>
      </c>
      <c r="H19" s="13">
        <v>30214.2912</v>
      </c>
      <c r="I19" s="166">
        <v>0</v>
      </c>
      <c r="J19" s="191">
        <v>0</v>
      </c>
      <c r="K19" s="166">
        <v>0</v>
      </c>
      <c r="L19" s="166">
        <v>0</v>
      </c>
      <c r="M19" s="18">
        <v>0</v>
      </c>
      <c r="N19" s="165">
        <f>VLOOKUP(Table2[[#This Row],[Code]],'MPG Payment'!$B$4:$Z$128,25,0)</f>
        <v>0</v>
      </c>
      <c r="O19" s="170">
        <f t="shared" si="8"/>
        <v>30214</v>
      </c>
      <c r="P19" t="str">
        <f>IFERROR(VLOOKUP(D19,'Bank Master'!$C$3:$D$7898,2,0),"Indirect")</f>
        <v>Direct</v>
      </c>
      <c r="Q19" t="str">
        <f>IFERROR(VLOOKUP(A19,Table1424[],6,0),0)</f>
        <v>CHANDRA CHUDAMANI PATHAK</v>
      </c>
      <c r="R19" t="str">
        <f>IFERROR(VLOOKUP(A19,Table1424[],7,0),0)</f>
        <v>59103904965996</v>
      </c>
      <c r="S19" t="str">
        <f>IFERROR(VLOOKUP(A19,Table1424[],8,0),0)</f>
        <v>HDFC0008691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22.21-27 Aug</v>
      </c>
      <c r="Y19" s="13">
        <f t="shared" si="11"/>
        <v>28.016218725162936</v>
      </c>
      <c r="Z19" s="3">
        <v>0</v>
      </c>
    </row>
    <row r="20" spans="1:26" x14ac:dyDescent="0.25">
      <c r="A20" t="str">
        <f>CONCATENATE(Table2[[#This Row],[Code]],Table2[[#This Row],[Farmers Code]])</f>
        <v>200100010083</v>
      </c>
      <c r="B20" s="1" t="str">
        <f>INDEX('MPG Payment'!$A:$A,MATCH(Table2[[#This Row],[Code]],'MPG Payment'!B:B,0))</f>
        <v>BMC Code :2001</v>
      </c>
      <c r="C20" t="str">
        <f>VLOOKUP(Table2[[#This Row],[Code]],'MPG Payment'!B:C,2,0)</f>
        <v>Itki</v>
      </c>
      <c r="D20" s="17">
        <v>20010001</v>
      </c>
      <c r="E20" s="17" t="s">
        <v>3415</v>
      </c>
      <c r="F20" s="1">
        <v>5</v>
      </c>
      <c r="G20" s="13">
        <v>24.360000000000003</v>
      </c>
      <c r="H20" s="13">
        <v>965.08119999999997</v>
      </c>
      <c r="I20" s="166">
        <v>0</v>
      </c>
      <c r="J20" s="191">
        <v>0</v>
      </c>
      <c r="K20" s="166">
        <v>0</v>
      </c>
      <c r="L20" s="166">
        <v>0</v>
      </c>
      <c r="M20" s="18">
        <v>0</v>
      </c>
      <c r="N20" s="165">
        <f>VLOOKUP(Table2[[#This Row],[Code]],'MPG Payment'!$B$4:$Z$128,25,0)</f>
        <v>0</v>
      </c>
      <c r="O20" s="170">
        <f t="shared" si="8"/>
        <v>965</v>
      </c>
      <c r="P20" t="str">
        <f>IFERROR(VLOOKUP(D20,'Bank Master'!$C$3:$D$7898,2,0),"Indirect")</f>
        <v>Direct</v>
      </c>
      <c r="Q20" t="str">
        <f>IFERROR(VLOOKUP(A20,Table1424[],6,0),0)</f>
        <v>FIROJ ANSARI</v>
      </c>
      <c r="R20" t="str">
        <f>IFERROR(VLOOKUP(A20,Table1424[],7,0),0)</f>
        <v>358702120006734</v>
      </c>
      <c r="S20" t="str">
        <f>IFERROR(VLOOKUP(A20,Table1424[],8,0),0)</f>
        <v>UBIN0535877</v>
      </c>
      <c r="T20">
        <f>IFERROR(VLOOKUP(A20,Table1424[],9,0),0)</f>
        <v>0</v>
      </c>
      <c r="U20" s="40">
        <f>IFERROR(VLOOKUP(A20,Table1424[],10,0),0)</f>
        <v>46153</v>
      </c>
      <c r="V20">
        <f t="shared" si="9"/>
        <v>1</v>
      </c>
      <c r="W20" t="str">
        <f t="shared" si="10"/>
        <v>Available</v>
      </c>
      <c r="X20" s="164" t="str" cm="1">
        <f t="array" aca="1" ref="X20" ca="1">SUBSTITUTE(SUBSTITUTE(MID(CELL("filename"),FIND("[",CELL("filename"))+1,FIND("]",CELL("filename"))-FIND("[",CELL("filename"))-1)," JH Farmer Payment-",""),".xlsx","")</f>
        <v>22.21-27 Aug</v>
      </c>
      <c r="Y20" s="13">
        <f t="shared" si="11"/>
        <v>9.9043637110016398</v>
      </c>
      <c r="Z20" s="3">
        <v>0</v>
      </c>
    </row>
    <row r="21" spans="1:26" x14ac:dyDescent="0.25">
      <c r="A21" t="str">
        <f>CONCATENATE(Table2[[#This Row],[Code]],Table2[[#This Row],[Farmers Code]])</f>
        <v>200100010084</v>
      </c>
      <c r="B21" s="1" t="str">
        <f>INDEX('MPG Payment'!$A:$A,MATCH(Table2[[#This Row],[Code]],'MPG Payment'!B:B,0))</f>
        <v>BMC Code :2001</v>
      </c>
      <c r="C21" t="str">
        <f>VLOOKUP(Table2[[#This Row],[Code]],'MPG Payment'!B:C,2,0)</f>
        <v>Itki</v>
      </c>
      <c r="D21" s="17">
        <v>20010001</v>
      </c>
      <c r="E21" s="17" t="s">
        <v>3576</v>
      </c>
      <c r="F21" s="1">
        <v>14</v>
      </c>
      <c r="G21" s="13">
        <v>51.600000000000009</v>
      </c>
      <c r="H21" s="13">
        <v>2529.5340000000006</v>
      </c>
      <c r="I21" s="166">
        <v>0</v>
      </c>
      <c r="J21" s="191">
        <v>0</v>
      </c>
      <c r="K21" s="166">
        <v>0</v>
      </c>
      <c r="L21" s="166">
        <v>0</v>
      </c>
      <c r="M21" s="18">
        <v>0</v>
      </c>
      <c r="N21" s="165">
        <f>VLOOKUP(Table2[[#This Row],[Code]],'MPG Payment'!$B$4:$Z$128,25,0)</f>
        <v>0</v>
      </c>
      <c r="O21" s="170">
        <f t="shared" si="8"/>
        <v>2530</v>
      </c>
      <c r="P21" t="str">
        <f>IFERROR(VLOOKUP(D21,'Bank Master'!$C$3:$D$7898,2,0),"Indirect")</f>
        <v>Direct</v>
      </c>
      <c r="Q21" t="str">
        <f>IFERROR(VLOOKUP(A21,Table1424[],6,0),0)</f>
        <v>Mr SATISH SAW</v>
      </c>
      <c r="R21" t="str">
        <f>IFERROR(VLOOKUP(A21,Table1424[],7,0),0)</f>
        <v>20291417664</v>
      </c>
      <c r="S21" t="str">
        <f>IFERROR(VLOOKUP(A21,Table1424[],8,0),0)</f>
        <v>FINO0001157</v>
      </c>
      <c r="T21">
        <f>IFERROR(VLOOKUP(A21,Table1424[],9,0),0)</f>
        <v>0</v>
      </c>
      <c r="U21" s="40">
        <f>IFERROR(VLOOKUP(A21,Table1424[],10,0),0)</f>
        <v>46182</v>
      </c>
      <c r="V21">
        <f t="shared" si="9"/>
        <v>1</v>
      </c>
      <c r="W21" t="str">
        <f t="shared" si="10"/>
        <v>Available</v>
      </c>
      <c r="X21" s="164" t="str" cm="1">
        <f t="array" aca="1" ref="X21" ca="1">SUBSTITUTE(SUBSTITUTE(MID(CELL("filename"),FIND("[",CELL("filename"))+1,FIND("]",CELL("filename"))-FIND("[",CELL("filename"))-1)," JH Farmer Payment-",""),".xlsx","")</f>
        <v>22.21-27 Aug</v>
      </c>
      <c r="Y21" s="13">
        <f t="shared" si="11"/>
        <v>34.315383720930235</v>
      </c>
      <c r="Z21" s="3">
        <v>0</v>
      </c>
    </row>
    <row r="22" spans="1:26" x14ac:dyDescent="0.25">
      <c r="A22" t="str">
        <f>CONCATENATE(Table2[[#This Row],[Code]],Table2[[#This Row],[Farmers Code]])</f>
        <v>200100010089</v>
      </c>
      <c r="B22" s="1" t="str">
        <f>INDEX('MPG Payment'!$A:$A,MATCH(Table2[[#This Row],[Code]],'MPG Payment'!B:B,0))</f>
        <v>BMC Code :2001</v>
      </c>
      <c r="C22" t="str">
        <f>VLOOKUP(Table2[[#This Row],[Code]],'MPG Payment'!B:C,2,0)</f>
        <v>Itki</v>
      </c>
      <c r="D22" s="17">
        <v>20010001</v>
      </c>
      <c r="E22" s="17" t="s">
        <v>3577</v>
      </c>
      <c r="F22" s="1">
        <v>14</v>
      </c>
      <c r="G22" s="13">
        <v>91.6</v>
      </c>
      <c r="H22" s="13">
        <v>3895.5691999999999</v>
      </c>
      <c r="I22" s="166">
        <v>0</v>
      </c>
      <c r="J22" s="191">
        <v>0</v>
      </c>
      <c r="K22" s="166">
        <v>0</v>
      </c>
      <c r="L22" s="166">
        <v>0</v>
      </c>
      <c r="M22" s="18">
        <v>0</v>
      </c>
      <c r="N22" s="165">
        <f>VLOOKUP(Table2[[#This Row],[Code]],'MPG Payment'!$B$4:$Z$128,25,0)</f>
        <v>0</v>
      </c>
      <c r="O22" s="170">
        <f t="shared" si="8"/>
        <v>3896</v>
      </c>
      <c r="P22" t="str">
        <f>IFERROR(VLOOKUP(D22,'Bank Master'!$C$3:$D$7898,2,0),"Indirect")</f>
        <v>Direct</v>
      </c>
      <c r="Q22" t="str">
        <f>IFERROR(VLOOKUP(A22,Table1424[],6,0),0)</f>
        <v>VIDESH KERKETTA</v>
      </c>
      <c r="R22" t="str">
        <f>IFERROR(VLOOKUP(A22,Table1424[],7,0),0)</f>
        <v>41812848012</v>
      </c>
      <c r="S22" t="str">
        <f>IFERROR(VLOOKUP(A22,Table1424[],8,0),0)</f>
        <v>SBIN0015346</v>
      </c>
      <c r="T22">
        <f>IFERROR(VLOOKUP(A22,Table1424[],9,0),0)</f>
        <v>0</v>
      </c>
      <c r="U22" s="40">
        <f>IFERROR(VLOOKUP(A22,Table1424[],10,0),0)</f>
        <v>46237</v>
      </c>
      <c r="V22">
        <f t="shared" si="9"/>
        <v>1</v>
      </c>
      <c r="W22" t="str">
        <f t="shared" si="10"/>
        <v>Available</v>
      </c>
      <c r="X22" s="164" t="str" cm="1">
        <f t="array" aca="1" ref="X22" ca="1">SUBSTITUTE(SUBSTITUTE(MID(CELL("filename"),FIND("[",CELL("filename"))+1,FIND("]",CELL("filename"))-FIND("[",CELL("filename"))-1)," JH Farmer Payment-",""),".xlsx","")</f>
        <v>22.21-27 Aug</v>
      </c>
      <c r="Y22" s="13">
        <f t="shared" si="11"/>
        <v>29.769633624454151</v>
      </c>
      <c r="Z22" s="3">
        <v>0</v>
      </c>
    </row>
    <row r="23" spans="1:26" x14ac:dyDescent="0.25">
      <c r="A23" t="str">
        <f>CONCATENATE(Table2[[#This Row],[Code]],Table2[[#This Row],[Farmers Code]])</f>
        <v>200100010090</v>
      </c>
      <c r="B23" s="1" t="str">
        <f>INDEX('MPG Payment'!$A:$A,MATCH(Table2[[#This Row],[Code]],'MPG Payment'!B:B,0))</f>
        <v>BMC Code :2001</v>
      </c>
      <c r="C23" t="str">
        <f>VLOOKUP(Table2[[#This Row],[Code]],'MPG Payment'!B:C,2,0)</f>
        <v>Itki</v>
      </c>
      <c r="D23" s="17">
        <v>20010001</v>
      </c>
      <c r="E23" s="17" t="s">
        <v>3578</v>
      </c>
      <c r="F23" s="1">
        <v>7</v>
      </c>
      <c r="G23" s="13">
        <v>132.5</v>
      </c>
      <c r="H23" s="13">
        <v>5408.88</v>
      </c>
      <c r="I23" s="166">
        <v>0</v>
      </c>
      <c r="J23" s="191">
        <v>0</v>
      </c>
      <c r="K23" s="166">
        <v>0</v>
      </c>
      <c r="L23" s="166">
        <v>0</v>
      </c>
      <c r="M23" s="18">
        <v>0</v>
      </c>
      <c r="N23" s="165">
        <f>VLOOKUP(Table2[[#This Row],[Code]],'MPG Payment'!$B$4:$Z$128,25,0)</f>
        <v>0</v>
      </c>
      <c r="O23" s="170">
        <f t="shared" si="8"/>
        <v>5409</v>
      </c>
      <c r="P23" t="str">
        <f>IFERROR(VLOOKUP(D23,'Bank Master'!$C$3:$D$7898,2,0),"Indirect")</f>
        <v>Direct</v>
      </c>
      <c r="Q23" t="str">
        <f>IFERROR(VLOOKUP(A23,Table1424[],6,0),0)</f>
        <v>BHOLA KUMAR TIWARI</v>
      </c>
      <c r="R23" t="str">
        <f>IFERROR(VLOOKUP(A23,Table1424[],7,0),0)</f>
        <v>39995117292</v>
      </c>
      <c r="S23" t="str">
        <f>IFERROR(VLOOKUP(A23,Table1424[],8,0),0)</f>
        <v>SBIN0015346</v>
      </c>
      <c r="T23">
        <f>IFERROR(VLOOKUP(A23,Table1424[],9,0),0)</f>
        <v>0</v>
      </c>
      <c r="U23" s="40">
        <f>IFERROR(VLOOKUP(A23,Table1424[],10,0),0)</f>
        <v>46244</v>
      </c>
      <c r="V23">
        <f t="shared" si="9"/>
        <v>1</v>
      </c>
      <c r="W23" t="str">
        <f t="shared" si="10"/>
        <v>Available</v>
      </c>
      <c r="X23" s="164" t="str" cm="1">
        <f t="array" aca="1" ref="X23" ca="1">SUBSTITUTE(SUBSTITUTE(MID(CELL("filename"),FIND("[",CELL("filename"))+1,FIND("]",CELL("filename"))-FIND("[",CELL("filename"))-1)," JH Farmer Payment-",""),".xlsx","")</f>
        <v>22.21-27 Aug</v>
      </c>
      <c r="Y23" s="13">
        <f t="shared" si="11"/>
        <v>14.287607547169811</v>
      </c>
      <c r="Z23" s="3">
        <v>0</v>
      </c>
    </row>
    <row r="24" spans="1:26" x14ac:dyDescent="0.25">
      <c r="A24" t="str">
        <f>CONCATENATE(Table2[[#This Row],[Code]],Table2[[#This Row],[Farmers Code]])</f>
        <v>200100020003</v>
      </c>
      <c r="B24" s="1" t="str">
        <f>INDEX('MPG Payment'!$A:$A,MATCH(Table2[[#This Row],[Code]],'MPG Payment'!B:B,0))</f>
        <v>BMC Code :2001</v>
      </c>
      <c r="C24" t="str">
        <f>VLOOKUP(Table2[[#This Row],[Code]],'MPG Payment'!B:C,2,0)</f>
        <v>Jamtoli</v>
      </c>
      <c r="D24" s="17">
        <v>20010002</v>
      </c>
      <c r="E24" s="17" t="s">
        <v>0</v>
      </c>
      <c r="F24" s="1">
        <v>1</v>
      </c>
      <c r="G24" s="13">
        <v>24</v>
      </c>
      <c r="H24" s="13">
        <v>923.28</v>
      </c>
      <c r="I24" s="166">
        <v>0</v>
      </c>
      <c r="J24" s="191">
        <v>0</v>
      </c>
      <c r="K24" s="166">
        <v>0</v>
      </c>
      <c r="L24" s="166">
        <v>0</v>
      </c>
      <c r="M24" s="18">
        <v>0</v>
      </c>
      <c r="N24" s="165">
        <f>VLOOKUP(Table2[[#This Row],[Code]],'MPG Payment'!$B$4:$Z$128,25,0)</f>
        <v>0</v>
      </c>
      <c r="O24" s="170">
        <f t="shared" si="8"/>
        <v>923</v>
      </c>
      <c r="P24" t="str">
        <f>IFERROR(VLOOKUP(D24,'Bank Master'!$C$3:$D$7898,2,0),"Indirect")</f>
        <v>Direct</v>
      </c>
      <c r="Q24" t="str">
        <f>IFERROR(VLOOKUP(A24,Table1424[],6,0),0)</f>
        <v>DIPAWTI DEVI</v>
      </c>
      <c r="R24" t="str">
        <f>IFERROR(VLOOKUP(A24,Table1424[],7,0),0)</f>
        <v>9760000100026971</v>
      </c>
      <c r="S24" t="str">
        <f>IFERROR(VLOOKUP(A24,Table1424[],8,0),0)</f>
        <v>PUNB0976000</v>
      </c>
      <c r="T24" t="str">
        <f>IFERROR(VLOOKUP(A24,Table1424[],9,0),0)</f>
        <v xml:space="preserve">PUNJAB NATIONAL BANK </v>
      </c>
      <c r="U24" s="40">
        <f>IFERROR(VLOOKUP(A24,Table1424[],10,0),0)</f>
        <v>45194</v>
      </c>
      <c r="V24">
        <f t="shared" si="9"/>
        <v>1</v>
      </c>
      <c r="W24" t="str">
        <f t="shared" si="10"/>
        <v>Available</v>
      </c>
      <c r="X24" s="164" t="str" cm="1">
        <f t="array" aca="1" ref="X24" ca="1">SUBSTITUTE(SUBSTITUTE(MID(CELL("filename"),FIND("[",CELL("filename"))+1,FIND("]",CELL("filename"))-FIND("[",CELL("filename"))-1)," JH Farmer Payment-",""),".xlsx","")</f>
        <v>22.21-27 Aug</v>
      </c>
      <c r="Y24" s="13">
        <f t="shared" si="11"/>
        <v>1.9235</v>
      </c>
      <c r="Z24" s="3">
        <v>0</v>
      </c>
    </row>
    <row r="25" spans="1:26" x14ac:dyDescent="0.25">
      <c r="A25" t="str">
        <f>CONCATENATE(Table2[[#This Row],[Code]],Table2[[#This Row],[Farmers Code]])</f>
        <v>200100030003</v>
      </c>
      <c r="B25" s="1" t="str">
        <f>INDEX('MPG Payment'!$A:$A,MATCH(Table2[[#This Row],[Code]],'MPG Payment'!B:B,0))</f>
        <v>BMC Code :2001</v>
      </c>
      <c r="C25" t="str">
        <f>VLOOKUP(Table2[[#This Row],[Code]],'MPG Payment'!B:C,2,0)</f>
        <v>Bero</v>
      </c>
      <c r="D25" s="17">
        <v>20010003</v>
      </c>
      <c r="E25" s="17" t="s">
        <v>0</v>
      </c>
      <c r="F25" s="1">
        <v>6</v>
      </c>
      <c r="G25" s="13">
        <v>85.539999999999992</v>
      </c>
      <c r="H25" s="13">
        <v>3420.6366000000007</v>
      </c>
      <c r="I25" s="166">
        <v>0</v>
      </c>
      <c r="J25" s="191">
        <v>0</v>
      </c>
      <c r="K25" s="166">
        <v>0</v>
      </c>
      <c r="L25" s="166">
        <v>2220</v>
      </c>
      <c r="M25" s="18">
        <v>0</v>
      </c>
      <c r="N25" s="165">
        <f>VLOOKUP(Table2[[#This Row],[Code]],'MPG Payment'!$B$4:$Z$128,25,0)</f>
        <v>0</v>
      </c>
      <c r="O25" s="170">
        <f t="shared" si="8"/>
        <v>1201</v>
      </c>
      <c r="P25" t="str">
        <f>IFERROR(VLOOKUP(D25,'Bank Master'!$C$3:$D$7898,2,0),"Indirect")</f>
        <v>Direct</v>
      </c>
      <c r="Q25" t="str">
        <f>IFERROR(VLOOKUP(A25,Table1424[],6,0),0)</f>
        <v>PINKI DEVI</v>
      </c>
      <c r="R25" t="str">
        <f>IFERROR(VLOOKUP(A25,Table1424[],7,0),0)</f>
        <v>4895101003786</v>
      </c>
      <c r="S25" t="str">
        <f>IFERROR(VLOOKUP(A25,Table1424[],8,0),0)</f>
        <v>CNRB0004895</v>
      </c>
      <c r="T25">
        <f>IFERROR(VLOOKUP(A25,Table1424[],9,0),0)</f>
        <v>0</v>
      </c>
      <c r="U25" s="40">
        <f>IFERROR(VLOOKUP(A25,Table1424[],10,0),0)</f>
        <v>45867</v>
      </c>
      <c r="V25">
        <f t="shared" si="9"/>
        <v>1</v>
      </c>
      <c r="W25" t="str">
        <f t="shared" si="10"/>
        <v>Available</v>
      </c>
      <c r="X25" s="164" t="str" cm="1">
        <f t="array" aca="1" ref="X25" ca="1">SUBSTITUTE(SUBSTITUTE(MID(CELL("filename"),FIND("[",CELL("filename"))+1,FIND("]",CELL("filename"))-FIND("[",CELL("filename"))-1)," JH Farmer Payment-",""),".xlsx","")</f>
        <v>22.21-27 Aug</v>
      </c>
      <c r="Y25" s="13">
        <f t="shared" si="11"/>
        <v>11.996621229834002</v>
      </c>
      <c r="Z25" s="3">
        <v>0</v>
      </c>
    </row>
    <row r="26" spans="1:26" x14ac:dyDescent="0.25">
      <c r="A26" t="str">
        <f>CONCATENATE(Table2[[#This Row],[Code]],Table2[[#This Row],[Farmers Code]])</f>
        <v>200100030013</v>
      </c>
      <c r="B26" s="1" t="str">
        <f>INDEX('MPG Payment'!$A:$A,MATCH(Table2[[#This Row],[Code]],'MPG Payment'!B:B,0))</f>
        <v>BMC Code :2001</v>
      </c>
      <c r="C26" t="str">
        <f>VLOOKUP(Table2[[#This Row],[Code]],'MPG Payment'!B:C,2,0)</f>
        <v>Bero</v>
      </c>
      <c r="D26" s="17">
        <v>20010003</v>
      </c>
      <c r="E26" s="17" t="s">
        <v>23</v>
      </c>
      <c r="F26" s="1">
        <v>6</v>
      </c>
      <c r="G26" s="13">
        <v>48.85</v>
      </c>
      <c r="H26" s="13">
        <v>2355.9286999999999</v>
      </c>
      <c r="I26" s="166">
        <v>0</v>
      </c>
      <c r="J26" s="191">
        <v>0</v>
      </c>
      <c r="K26" s="166">
        <v>0</v>
      </c>
      <c r="L26" s="166">
        <v>2356</v>
      </c>
      <c r="M26" s="18">
        <v>0</v>
      </c>
      <c r="N26" s="165">
        <f>VLOOKUP(Table2[[#This Row],[Code]],'MPG Payment'!$B$4:$Z$128,25,0)</f>
        <v>0</v>
      </c>
      <c r="O26" s="170">
        <f t="shared" si="8"/>
        <v>0</v>
      </c>
      <c r="P26" t="str">
        <f>IFERROR(VLOOKUP(D26,'Bank Master'!$C$3:$D$7898,2,0),"Indirect")</f>
        <v>Direct</v>
      </c>
      <c r="Q26" t="str">
        <f>IFERROR(VLOOKUP(A26,Table1424[],6,0),0)</f>
        <v>JOSEF LAKRA</v>
      </c>
      <c r="R26" t="str">
        <f>IFERROR(VLOOKUP(A26,Table1424[],7,0),0)</f>
        <v>495910510003202</v>
      </c>
      <c r="S26" t="str">
        <f>IFERROR(VLOOKUP(A26,Table1424[],8,0),0)</f>
        <v>BKID0004959</v>
      </c>
      <c r="T26" t="str">
        <f>IFERROR(VLOOKUP(A26,Table1424[],9,0),0)</f>
        <v>BANK OF INDIA</v>
      </c>
      <c r="U26" s="40">
        <f>IFERROR(VLOOKUP(A26,Table1424[],10,0),0)</f>
        <v>45213</v>
      </c>
      <c r="V26">
        <f t="shared" si="9"/>
        <v>1</v>
      </c>
      <c r="W26" t="str">
        <f t="shared" si="10"/>
        <v>Available</v>
      </c>
      <c r="X26" s="164" t="str" cm="1">
        <f t="array" aca="1" ref="X26" ca="1">SUBSTITUTE(SUBSTITUTE(MID(CELL("filename"),FIND("[",CELL("filename"))+1,FIND("]",CELL("filename"))-FIND("[",CELL("filename"))-1)," JH Farmer Payment-",""),".xlsx","")</f>
        <v>22.21-27 Aug</v>
      </c>
      <c r="Y26" s="13">
        <f t="shared" si="11"/>
        <v>14.468344114636645</v>
      </c>
      <c r="Z26" s="3">
        <v>0</v>
      </c>
    </row>
    <row r="27" spans="1:26" x14ac:dyDescent="0.25">
      <c r="A27" t="str">
        <f>CONCATENATE(Table2[[#This Row],[Code]],Table2[[#This Row],[Farmers Code]])</f>
        <v>200100030026</v>
      </c>
      <c r="B27" s="1" t="str">
        <f>INDEX('MPG Payment'!$A:$A,MATCH(Table2[[#This Row],[Code]],'MPG Payment'!B:B,0))</f>
        <v>BMC Code :2001</v>
      </c>
      <c r="C27" t="str">
        <f>VLOOKUP(Table2[[#This Row],[Code]],'MPG Payment'!B:C,2,0)</f>
        <v>Bero</v>
      </c>
      <c r="D27" s="17">
        <v>20010003</v>
      </c>
      <c r="E27" s="17" t="s">
        <v>39</v>
      </c>
      <c r="F27" s="1">
        <v>5</v>
      </c>
      <c r="G27" s="13">
        <v>25.22</v>
      </c>
      <c r="H27" s="13">
        <v>1029.431</v>
      </c>
      <c r="I27" s="166">
        <v>0</v>
      </c>
      <c r="J27" s="191">
        <v>0</v>
      </c>
      <c r="K27" s="166">
        <v>0</v>
      </c>
      <c r="L27" s="166">
        <v>0</v>
      </c>
      <c r="M27" s="18">
        <v>0</v>
      </c>
      <c r="N27" s="165">
        <f>VLOOKUP(Table2[[#This Row],[Code]],'MPG Payment'!$B$4:$Z$128,25,0)</f>
        <v>0</v>
      </c>
      <c r="O27" s="170">
        <f t="shared" si="8"/>
        <v>1029</v>
      </c>
      <c r="P27" t="str">
        <f>IFERROR(VLOOKUP(D27,'Bank Master'!$C$3:$D$7898,2,0),"Indirect")</f>
        <v>Direct</v>
      </c>
      <c r="Q27" t="str">
        <f>IFERROR(VLOOKUP(A27,Table1424[],6,0),0)</f>
        <v xml:space="preserve">Pankaj Tigga </v>
      </c>
      <c r="R27" t="str">
        <f>IFERROR(VLOOKUP(A27,Table1424[],7,0),0)</f>
        <v>41383270689</v>
      </c>
      <c r="S27" t="str">
        <f>IFERROR(VLOOKUP(A27,Table1424[],8,0),0)</f>
        <v>SBIN0012618</v>
      </c>
      <c r="T27" t="str">
        <f>IFERROR(VLOOKUP(A27,Table1424[],9,0),0)</f>
        <v>STATE BANK OF INDIA</v>
      </c>
      <c r="U27" s="40">
        <f>IFERROR(VLOOKUP(A27,Table1424[],10,0),0)</f>
        <v>0</v>
      </c>
      <c r="V27">
        <f t="shared" si="9"/>
        <v>1</v>
      </c>
      <c r="W27" t="str">
        <f t="shared" si="10"/>
        <v>Available</v>
      </c>
      <c r="X27" s="164" t="str" cm="1">
        <f t="array" aca="1" ref="X27" ca="1">SUBSTITUTE(SUBSTITUTE(MID(CELL("filename"),FIND("[",CELL("filename"))+1,FIND("]",CELL("filename"))-FIND("[",CELL("filename"))-1)," JH Farmer Payment-",""),".xlsx","")</f>
        <v>22.21-27 Aug</v>
      </c>
      <c r="Y27" s="13">
        <f t="shared" si="11"/>
        <v>10.204510309278351</v>
      </c>
      <c r="Z27" s="3">
        <v>0</v>
      </c>
    </row>
    <row r="28" spans="1:26" x14ac:dyDescent="0.25">
      <c r="A28" t="str">
        <f>CONCATENATE(Table2[[#This Row],[Code]],Table2[[#This Row],[Farmers Code]])</f>
        <v>200100030044</v>
      </c>
      <c r="B28" s="1" t="str">
        <f>INDEX('MPG Payment'!$A:$A,MATCH(Table2[[#This Row],[Code]],'MPG Payment'!B:B,0))</f>
        <v>BMC Code :2001</v>
      </c>
      <c r="C28" t="str">
        <f>VLOOKUP(Table2[[#This Row],[Code]],'MPG Payment'!B:C,2,0)</f>
        <v>Bero</v>
      </c>
      <c r="D28" s="17">
        <v>20010003</v>
      </c>
      <c r="E28" s="17" t="s">
        <v>15</v>
      </c>
      <c r="F28" s="1">
        <v>6</v>
      </c>
      <c r="G28" s="13">
        <v>20.310000000000002</v>
      </c>
      <c r="H28" s="13">
        <v>870.47550000000001</v>
      </c>
      <c r="I28" s="166">
        <v>0</v>
      </c>
      <c r="J28" s="191">
        <v>0</v>
      </c>
      <c r="K28" s="166">
        <v>0</v>
      </c>
      <c r="L28" s="166">
        <v>0</v>
      </c>
      <c r="M28" s="18">
        <v>0</v>
      </c>
      <c r="N28" s="165">
        <f>VLOOKUP(Table2[[#This Row],[Code]],'MPG Payment'!$B$4:$Z$128,25,0)</f>
        <v>0</v>
      </c>
      <c r="O28" s="170">
        <f t="shared" si="8"/>
        <v>870</v>
      </c>
      <c r="P28" t="str">
        <f>IFERROR(VLOOKUP(D28,'Bank Master'!$C$3:$D$7898,2,0),"Indirect")</f>
        <v>Direct</v>
      </c>
      <c r="Q28" t="str">
        <f>IFERROR(VLOOKUP(A28,Table1424[],6,0),0)</f>
        <v xml:space="preserve">Manju Devi </v>
      </c>
      <c r="R28" t="str">
        <f>IFERROR(VLOOKUP(A28,Table1424[],7,0),0)</f>
        <v>08030100922544</v>
      </c>
      <c r="S28" t="str">
        <f>IFERROR(VLOOKUP(A28,Table1424[],8,0),0)</f>
        <v>UCBA0000803</v>
      </c>
      <c r="T28" t="str">
        <f>IFERROR(VLOOKUP(A28,Table1424[],9,0),0)</f>
        <v xml:space="preserve">UCO BANK </v>
      </c>
      <c r="U28" s="40">
        <f>IFERROR(VLOOKUP(A28,Table1424[],10,0),0)</f>
        <v>45509</v>
      </c>
      <c r="V28">
        <f t="shared" si="9"/>
        <v>1</v>
      </c>
      <c r="W28" t="str">
        <f t="shared" si="10"/>
        <v>Available</v>
      </c>
      <c r="X28" s="164" t="str" cm="1">
        <f t="array" aca="1" ref="X28" ca="1">SUBSTITUTE(SUBSTITUTE(MID(CELL("filename"),FIND("[",CELL("filename"))+1,FIND("]",CELL("filename"))-FIND("[",CELL("filename"))-1)," JH Farmer Payment-",""),".xlsx","")</f>
        <v>22.21-27 Aug</v>
      </c>
      <c r="Y28" s="13">
        <f t="shared" si="11"/>
        <v>12.857836041358938</v>
      </c>
      <c r="Z28" s="3">
        <v>0</v>
      </c>
    </row>
    <row r="29" spans="1:26" x14ac:dyDescent="0.25">
      <c r="A29" t="str">
        <f>CONCATENATE(Table2[[#This Row],[Code]],Table2[[#This Row],[Farmers Code]])</f>
        <v>200100030077</v>
      </c>
      <c r="B29" s="1" t="str">
        <f>INDEX('MPG Payment'!$A:$A,MATCH(Table2[[#This Row],[Code]],'MPG Payment'!B:B,0))</f>
        <v>BMC Code :2001</v>
      </c>
      <c r="C29" t="str">
        <f>VLOOKUP(Table2[[#This Row],[Code]],'MPG Payment'!B:C,2,0)</f>
        <v>Bero</v>
      </c>
      <c r="D29" s="17">
        <v>20010003</v>
      </c>
      <c r="E29" s="17" t="s">
        <v>2802</v>
      </c>
      <c r="F29" s="1">
        <v>1</v>
      </c>
      <c r="G29" s="13">
        <v>1.88</v>
      </c>
      <c r="H29" s="13">
        <v>88.002799999999993</v>
      </c>
      <c r="I29" s="166">
        <v>0</v>
      </c>
      <c r="J29" s="191">
        <v>0</v>
      </c>
      <c r="K29" s="166">
        <v>0</v>
      </c>
      <c r="L29" s="166">
        <v>0</v>
      </c>
      <c r="M29" s="18">
        <v>0</v>
      </c>
      <c r="N29" s="165">
        <f>VLOOKUP(Table2[[#This Row],[Code]],'MPG Payment'!$B$4:$Z$128,25,0)</f>
        <v>0</v>
      </c>
      <c r="O29" s="170">
        <f t="shared" si="8"/>
        <v>88</v>
      </c>
      <c r="P29" t="str">
        <f>IFERROR(VLOOKUP(D29,'Bank Master'!$C$3:$D$7898,2,0),"Indirect")</f>
        <v>Direct</v>
      </c>
      <c r="Q29" t="str">
        <f>IFERROR(VLOOKUP(A29,Table1424[],6,0),0)</f>
        <v>PUNAM SINHA</v>
      </c>
      <c r="R29" t="str">
        <f>IFERROR(VLOOKUP(A29,Table1424[],7,0),0)</f>
        <v>495910100000166</v>
      </c>
      <c r="S29" t="str">
        <f>IFERROR(VLOOKUP(A29,Table1424[],8,0),0)</f>
        <v>BKID0004959</v>
      </c>
      <c r="T29" t="str">
        <f>IFERROR(VLOOKUP(A29,Table1424[],9,0),0)</f>
        <v>BANK OF INDIA</v>
      </c>
      <c r="U29" s="40">
        <f>IFERROR(VLOOKUP(A29,Table1424[],10,0),0)</f>
        <v>45649</v>
      </c>
      <c r="V29">
        <f t="shared" si="9"/>
        <v>1</v>
      </c>
      <c r="W29" t="str">
        <f t="shared" si="10"/>
        <v>Available</v>
      </c>
      <c r="X29" s="164" t="str" cm="1">
        <f t="array" aca="1" ref="X29" ca="1">SUBSTITUTE(SUBSTITUTE(MID(CELL("filename"),FIND("[",CELL("filename"))+1,FIND("]",CELL("filename"))-FIND("[",CELL("filename"))-1)," JH Farmer Payment-",""),".xlsx","")</f>
        <v>22.21-27 Aug</v>
      </c>
      <c r="Y29" s="13">
        <f t="shared" si="11"/>
        <v>2.3405</v>
      </c>
      <c r="Z29" s="3">
        <v>0</v>
      </c>
    </row>
    <row r="30" spans="1:26" x14ac:dyDescent="0.25">
      <c r="A30" t="str">
        <f>CONCATENATE(Table2[[#This Row],[Code]],Table2[[#This Row],[Farmers Code]])</f>
        <v>200100030080</v>
      </c>
      <c r="B30" s="1" t="str">
        <f>INDEX('MPG Payment'!$A:$A,MATCH(Table2[[#This Row],[Code]],'MPG Payment'!B:B,0))</f>
        <v>BMC Code :2001</v>
      </c>
      <c r="C30" t="str">
        <f>VLOOKUP(Table2[[#This Row],[Code]],'MPG Payment'!B:C,2,0)</f>
        <v>Bero</v>
      </c>
      <c r="D30" s="17">
        <v>20010003</v>
      </c>
      <c r="E30" s="17" t="s">
        <v>2936</v>
      </c>
      <c r="F30" s="1">
        <v>3</v>
      </c>
      <c r="G30" s="13">
        <v>9.370000000000001</v>
      </c>
      <c r="H30" s="13">
        <v>521.66970000000003</v>
      </c>
      <c r="I30" s="166">
        <v>0</v>
      </c>
      <c r="J30" s="191">
        <v>0</v>
      </c>
      <c r="K30" s="166">
        <v>0</v>
      </c>
      <c r="L30" s="166">
        <v>0</v>
      </c>
      <c r="M30" s="18">
        <v>0</v>
      </c>
      <c r="N30" s="165">
        <f>VLOOKUP(Table2[[#This Row],[Code]],'MPG Payment'!$B$4:$Z$128,25,0)</f>
        <v>0</v>
      </c>
      <c r="O30" s="170">
        <f t="shared" si="8"/>
        <v>522</v>
      </c>
      <c r="P30" t="str">
        <f>IFERROR(VLOOKUP(D30,'Bank Master'!$C$3:$D$7898,2,0),"Indirect")</f>
        <v>Direct</v>
      </c>
      <c r="Q30" t="str">
        <f>IFERROR(VLOOKUP(A30,Table1424[],6,0),0)</f>
        <v>GEETA TANA BHAGTAIN</v>
      </c>
      <c r="R30" t="str">
        <f>IFERROR(VLOOKUP(A30,Table1424[],7,0),0)</f>
        <v>08033211029311</v>
      </c>
      <c r="S30" t="str">
        <f>IFERROR(VLOOKUP(A30,Table1424[],8,0),0)</f>
        <v>UCBA0000803</v>
      </c>
      <c r="T30">
        <f>IFERROR(VLOOKUP(A30,Table1424[],9,0),0)</f>
        <v>0</v>
      </c>
      <c r="U30" s="40">
        <f>IFERROR(VLOOKUP(A30,Table1424[],10,0),0)</f>
        <v>45923</v>
      </c>
      <c r="V30">
        <f t="shared" si="9"/>
        <v>1</v>
      </c>
      <c r="W30" t="str">
        <f t="shared" si="10"/>
        <v>Available</v>
      </c>
      <c r="X30" s="164" t="str" cm="1">
        <f t="array" aca="1" ref="X30" ca="1">SUBSTITUTE(SUBSTITUTE(MID(CELL("filename"),FIND("[",CELL("filename"))+1,FIND("]",CELL("filename"))-FIND("[",CELL("filename"))-1)," JH Farmer Payment-",""),".xlsx","")</f>
        <v>22.21-27 Aug</v>
      </c>
      <c r="Y30" s="13">
        <f t="shared" si="11"/>
        <v>8.3511691568836728</v>
      </c>
      <c r="Z30" s="3">
        <v>0</v>
      </c>
    </row>
    <row r="31" spans="1:26" x14ac:dyDescent="0.25">
      <c r="A31" t="str">
        <f>CONCATENATE(Table2[[#This Row],[Code]],Table2[[#This Row],[Farmers Code]])</f>
        <v>200100030105</v>
      </c>
      <c r="B31" s="1" t="str">
        <f>INDEX('MPG Payment'!$A:$A,MATCH(Table2[[#This Row],[Code]],'MPG Payment'!B:B,0))</f>
        <v>BMC Code :2001</v>
      </c>
      <c r="C31" t="str">
        <f>VLOOKUP(Table2[[#This Row],[Code]],'MPG Payment'!B:C,2,0)</f>
        <v>Bero</v>
      </c>
      <c r="D31" s="17">
        <v>20010003</v>
      </c>
      <c r="E31" s="17" t="s">
        <v>5388</v>
      </c>
      <c r="F31" s="1">
        <v>2</v>
      </c>
      <c r="G31" s="13">
        <v>3.81</v>
      </c>
      <c r="H31" s="13">
        <v>191.96100000000001</v>
      </c>
      <c r="I31" s="166">
        <v>0</v>
      </c>
      <c r="J31" s="191">
        <v>0</v>
      </c>
      <c r="K31" s="166">
        <v>0</v>
      </c>
      <c r="L31" s="166">
        <v>0</v>
      </c>
      <c r="M31" s="18">
        <v>0</v>
      </c>
      <c r="N31" s="165">
        <f>VLOOKUP(Table2[[#This Row],[Code]],'MPG Payment'!$B$4:$Z$128,25,0)</f>
        <v>0</v>
      </c>
      <c r="O31" s="170">
        <f t="shared" si="8"/>
        <v>192</v>
      </c>
      <c r="P31" t="str">
        <f>IFERROR(VLOOKUP(D31,'Bank Master'!$C$3:$D$7898,2,0),"Indirect")</f>
        <v>Direct</v>
      </c>
      <c r="Q31" t="str">
        <f>IFERROR(VLOOKUP(A31,Table1424[],6,0),0)</f>
        <v>SUKA TANA BHAGAT</v>
      </c>
      <c r="R31" t="str">
        <f>IFERROR(VLOOKUP(A31,Table1424[],7,0),0)</f>
        <v>08030100921195</v>
      </c>
      <c r="S31" t="str">
        <f>IFERROR(VLOOKUP(A31,Table1424[],8,0),0)</f>
        <v>UCBA0000803</v>
      </c>
      <c r="T31">
        <f>IFERROR(VLOOKUP(A31,Table1424[],9,0),0)</f>
        <v>0</v>
      </c>
      <c r="U31" s="40">
        <f>IFERROR(VLOOKUP(A31,Table1424[],10,0),0)</f>
        <v>45936</v>
      </c>
      <c r="V31">
        <f t="shared" si="9"/>
        <v>1</v>
      </c>
      <c r="W31" t="str">
        <f t="shared" si="10"/>
        <v>Available</v>
      </c>
      <c r="X31" s="164" t="str" cm="1">
        <f t="array" aca="1" ref="X31" ca="1">SUBSTITUTE(SUBSTITUTE(MID(CELL("filename"),FIND("[",CELL("filename"))+1,FIND("]",CELL("filename"))-FIND("[",CELL("filename"))-1)," JH Farmer Payment-",""),".xlsx","")</f>
        <v>22.21-27 Aug</v>
      </c>
      <c r="Y31" s="13">
        <f t="shared" si="11"/>
        <v>5.0383464566929135</v>
      </c>
      <c r="Z31" s="3">
        <v>0</v>
      </c>
    </row>
    <row r="32" spans="1:26" x14ac:dyDescent="0.25">
      <c r="A32" t="str">
        <f>CONCATENATE(Table2[[#This Row],[Code]],Table2[[#This Row],[Farmers Code]])</f>
        <v>200100030112</v>
      </c>
      <c r="B32" s="1" t="str">
        <f>INDEX('MPG Payment'!$A:$A,MATCH(Table2[[#This Row],[Code]],'MPG Payment'!B:B,0))</f>
        <v>BMC Code :2001</v>
      </c>
      <c r="C32" t="str">
        <f>VLOOKUP(Table2[[#This Row],[Code]],'MPG Payment'!B:C,2,0)</f>
        <v>Bero</v>
      </c>
      <c r="D32" s="17">
        <v>20010003</v>
      </c>
      <c r="E32" s="17" t="s">
        <v>6539</v>
      </c>
      <c r="F32" s="1">
        <v>7</v>
      </c>
      <c r="G32" s="13">
        <v>40.829999999999991</v>
      </c>
      <c r="H32" s="13">
        <v>1919.4782</v>
      </c>
      <c r="I32" s="166">
        <v>0</v>
      </c>
      <c r="J32" s="191">
        <v>0</v>
      </c>
      <c r="K32" s="166">
        <v>0</v>
      </c>
      <c r="L32" s="166">
        <v>1270</v>
      </c>
      <c r="M32" s="18">
        <v>0</v>
      </c>
      <c r="N32" s="165">
        <f>VLOOKUP(Table2[[#This Row],[Code]],'MPG Payment'!$B$4:$Z$128,25,0)</f>
        <v>0</v>
      </c>
      <c r="O32" s="170">
        <f t="shared" si="8"/>
        <v>649</v>
      </c>
      <c r="P32" t="str">
        <f>IFERROR(VLOOKUP(D32,'Bank Master'!$C$3:$D$7898,2,0),"Indirect")</f>
        <v>Direct</v>
      </c>
      <c r="Q32" t="str">
        <f>IFERROR(VLOOKUP(A32,Table1424[],6,0),0)</f>
        <v>BANDE ORAON</v>
      </c>
      <c r="R32" t="str">
        <f>IFERROR(VLOOKUP(A32,Table1424[],7,0),0)</f>
        <v>495910510003218</v>
      </c>
      <c r="S32" t="str">
        <f>IFERROR(VLOOKUP(A32,Table1424[],8,0),0)</f>
        <v>BKID0004959</v>
      </c>
      <c r="T32">
        <f>IFERROR(VLOOKUP(A32,Table1424[],9,0),0)</f>
        <v>0</v>
      </c>
      <c r="U32" s="40">
        <f>IFERROR(VLOOKUP(A32,Table1424[],10,0),0)</f>
        <v>46062</v>
      </c>
      <c r="V32">
        <f t="shared" si="9"/>
        <v>1</v>
      </c>
      <c r="W32" t="str">
        <f t="shared" si="10"/>
        <v>Available</v>
      </c>
      <c r="X32" s="164" t="str" cm="1">
        <f t="array" aca="1" ref="X32" ca="1">SUBSTITUTE(SUBSTITUTE(MID(CELL("filename"),FIND("[",CELL("filename"))+1,FIND("]",CELL("filename"))-FIND("[",CELL("filename"))-1)," JH Farmer Payment-",""),".xlsx","")</f>
        <v>22.21-27 Aug</v>
      </c>
      <c r="Y32" s="13">
        <f t="shared" si="11"/>
        <v>16.454013470487393</v>
      </c>
      <c r="Z32" s="3">
        <v>0</v>
      </c>
    </row>
    <row r="33" spans="1:27" x14ac:dyDescent="0.25">
      <c r="A33" t="str">
        <f>CONCATENATE(Table2[[#This Row],[Code]],Table2[[#This Row],[Farmers Code]])</f>
        <v>200100030115</v>
      </c>
      <c r="B33" s="1" t="str">
        <f>INDEX('MPG Payment'!$A:$A,MATCH(Table2[[#This Row],[Code]],'MPG Payment'!B:B,0))</f>
        <v>BMC Code :2001</v>
      </c>
      <c r="C33" t="str">
        <f>VLOOKUP(Table2[[#This Row],[Code]],'MPG Payment'!B:C,2,0)</f>
        <v>Bero</v>
      </c>
      <c r="D33" s="17">
        <v>20010003</v>
      </c>
      <c r="E33" s="17" t="s">
        <v>6873</v>
      </c>
      <c r="F33" s="1">
        <v>7</v>
      </c>
      <c r="G33" s="13">
        <v>16.149999999999999</v>
      </c>
      <c r="H33" s="13">
        <v>730.03740000000005</v>
      </c>
      <c r="I33" s="166">
        <v>0</v>
      </c>
      <c r="J33" s="191">
        <v>0</v>
      </c>
      <c r="K33" s="166">
        <v>0</v>
      </c>
      <c r="L33" s="166">
        <v>0</v>
      </c>
      <c r="M33" s="18">
        <v>0</v>
      </c>
      <c r="N33" s="165">
        <f>VLOOKUP(Table2[[#This Row],[Code]],'MPG Payment'!$B$4:$Z$128,25,0)</f>
        <v>0</v>
      </c>
      <c r="O33" s="170">
        <f t="shared" si="4"/>
        <v>730</v>
      </c>
      <c r="P33" t="str">
        <f>IFERROR(VLOOKUP(D33,'Bank Master'!$C$3:$D$7898,2,0),"Indirect")</f>
        <v>Direct</v>
      </c>
      <c r="Q33" t="str">
        <f>IFERROR(VLOOKUP(A33,Table1424[],6,0),0)</f>
        <v>SUNITA KUMARI</v>
      </c>
      <c r="R33" t="str">
        <f>IFERROR(VLOOKUP(A33,Table1424[],7,0),0)</f>
        <v>110048432290</v>
      </c>
      <c r="S33" t="str">
        <f>IFERROR(VLOOKUP(A33,Table1424[],8,0),0)</f>
        <v>CNRB0004895</v>
      </c>
      <c r="T33">
        <f>IFERROR(VLOOKUP(A33,Table1424[],9,0),0)</f>
        <v>0</v>
      </c>
      <c r="U33" s="40">
        <f>IFERROR(VLOOKUP(A33,Table1424[],10,0),0)</f>
        <v>46182</v>
      </c>
      <c r="V33">
        <f t="shared" si="5"/>
        <v>1</v>
      </c>
      <c r="W33" t="str">
        <f t="shared" si="6"/>
        <v>Available</v>
      </c>
      <c r="X33" s="164" t="str" cm="1">
        <f t="array" aca="1" ref="X33" ca="1">SUBSTITUTE(SUBSTITUTE(MID(CELL("filename"),FIND("[",CELL("filename"))+1,FIND("]",CELL("filename"))-FIND("[",CELL("filename"))-1)," JH Farmer Payment-",""),".xlsx","")</f>
        <v>22.21-27 Aug</v>
      </c>
      <c r="Y33" s="13">
        <f t="shared" si="7"/>
        <v>15.821243962848301</v>
      </c>
      <c r="Z33" s="3">
        <v>0</v>
      </c>
    </row>
    <row r="34" spans="1:27" x14ac:dyDescent="0.25">
      <c r="A34" t="str">
        <f>CONCATENATE(Table2[[#This Row],[Code]],Table2[[#This Row],[Farmers Code]])</f>
        <v>200100030116</v>
      </c>
      <c r="B34" s="1" t="str">
        <f>INDEX('MPG Payment'!$A:$A,MATCH(Table2[[#This Row],[Code]],'MPG Payment'!B:B,0))</f>
        <v>BMC Code :2001</v>
      </c>
      <c r="C34" t="str">
        <f>VLOOKUP(Table2[[#This Row],[Code]],'MPG Payment'!B:C,2,0)</f>
        <v>Bero</v>
      </c>
      <c r="D34" s="17">
        <v>20010003</v>
      </c>
      <c r="E34" s="17" t="s">
        <v>6981</v>
      </c>
      <c r="F34" s="1">
        <v>5</v>
      </c>
      <c r="G34" s="13">
        <v>27.46</v>
      </c>
      <c r="H34" s="13">
        <v>1256.4505000000001</v>
      </c>
      <c r="I34" s="166">
        <v>0</v>
      </c>
      <c r="J34" s="191">
        <v>0</v>
      </c>
      <c r="K34" s="166">
        <v>0</v>
      </c>
      <c r="L34" s="166">
        <v>0</v>
      </c>
      <c r="M34" s="18">
        <v>0</v>
      </c>
      <c r="N34" s="165">
        <f>VLOOKUP(Table2[[#This Row],[Code]],'MPG Payment'!$B$4:$Z$128,25,0)</f>
        <v>0</v>
      </c>
      <c r="O34" s="170">
        <f t="shared" si="4"/>
        <v>1256</v>
      </c>
      <c r="P34" t="str">
        <f>IFERROR(VLOOKUP(D34,'Bank Master'!$C$3:$D$7898,2,0),"Indirect")</f>
        <v>Direct</v>
      </c>
      <c r="Q34" t="str">
        <f>IFERROR(VLOOKUP(A34,Table1424[],6,0),0)</f>
        <v>ANITA DEVI</v>
      </c>
      <c r="R34" t="str">
        <f>IFERROR(VLOOKUP(A34,Table1424[],7,0),0)</f>
        <v>495918210005225</v>
      </c>
      <c r="S34" t="str">
        <f>IFERROR(VLOOKUP(A34,Table1424[],8,0),0)</f>
        <v>BKID0004959</v>
      </c>
      <c r="T34">
        <f>IFERROR(VLOOKUP(A34,Table1424[],9,0),0)</f>
        <v>0</v>
      </c>
      <c r="U34" s="40">
        <f>IFERROR(VLOOKUP(A34,Table1424[],10,0),0)</f>
        <v>46251</v>
      </c>
      <c r="V34">
        <f t="shared" si="5"/>
        <v>1</v>
      </c>
      <c r="W34" t="str">
        <f t="shared" si="6"/>
        <v>Available</v>
      </c>
      <c r="X34" s="164" t="str" cm="1">
        <f t="array" aca="1" ref="X34" ca="1">SUBSTITUTE(SUBSTITUTE(MID(CELL("filename"),FIND("[",CELL("filename"))+1,FIND("]",CELL("filename"))-FIND("[",CELL("filename"))-1)," JH Farmer Payment-",""),".xlsx","")</f>
        <v>22.21-27 Aug</v>
      </c>
      <c r="Y34" s="13">
        <f t="shared" si="7"/>
        <v>11.438915695557174</v>
      </c>
      <c r="Z34" s="3">
        <v>0</v>
      </c>
      <c r="AA34" s="31"/>
    </row>
    <row r="35" spans="1:27" x14ac:dyDescent="0.25">
      <c r="A35" t="str">
        <f>CONCATENATE(Table2[[#This Row],[Code]],Table2[[#This Row],[Farmers Code]])</f>
        <v>200100050005</v>
      </c>
      <c r="B35" s="1" t="str">
        <f>INDEX('MPG Payment'!$A:$A,MATCH(Table2[[#This Row],[Code]],'MPG Payment'!B:B,0))</f>
        <v>BMC Code :2001</v>
      </c>
      <c r="C35" t="str">
        <f>VLOOKUP(Table2[[#This Row],[Code]],'MPG Payment'!B:C,2,0)</f>
        <v>Basila</v>
      </c>
      <c r="D35" s="17">
        <v>20010005</v>
      </c>
      <c r="E35" s="17" t="s">
        <v>18</v>
      </c>
      <c r="F35" s="1">
        <v>13</v>
      </c>
      <c r="G35" s="13">
        <v>59.029999999999994</v>
      </c>
      <c r="H35" s="13">
        <v>2357.0450999999998</v>
      </c>
      <c r="I35" s="166">
        <v>0</v>
      </c>
      <c r="J35" s="191">
        <v>0</v>
      </c>
      <c r="K35" s="166">
        <v>100</v>
      </c>
      <c r="L35" s="166">
        <v>0</v>
      </c>
      <c r="M35" s="18">
        <v>0</v>
      </c>
      <c r="N35" s="165" t="str">
        <f>VLOOKUP(Table2[[#This Row],[Code]],'MPG Payment'!$B$4:$Z$128,25,0)</f>
        <v>Release1</v>
      </c>
      <c r="O35" s="170">
        <f t="shared" si="4"/>
        <v>2257</v>
      </c>
      <c r="P35" t="str">
        <f>IFERROR(VLOOKUP(D35,'Bank Master'!$C$3:$D$7898,2,0),"Indirect")</f>
        <v>Direct</v>
      </c>
      <c r="Q35" t="str">
        <f>IFERROR(VLOOKUP(A35,Table1424[],6,0),0)</f>
        <v>MUNEJA KHATUN</v>
      </c>
      <c r="R35" t="str">
        <f>IFERROR(VLOOKUP(A35,Table1424[],7,0),0)</f>
        <v>494318210006630</v>
      </c>
      <c r="S35" t="str">
        <f>IFERROR(VLOOKUP(A35,Table1424[],8,0),0)</f>
        <v>BKID0004943</v>
      </c>
      <c r="T35" t="str">
        <f>IFERROR(VLOOKUP(A35,Table1424[],9,0),0)</f>
        <v>BANK OF INDIA</v>
      </c>
      <c r="U35" s="40">
        <f>IFERROR(VLOOKUP(A35,Table1424[],10,0),0)</f>
        <v>45262</v>
      </c>
      <c r="V35">
        <f t="shared" si="5"/>
        <v>1</v>
      </c>
      <c r="W35" t="str">
        <f t="shared" si="6"/>
        <v>Available</v>
      </c>
      <c r="X35" s="164" t="str" cm="1">
        <f t="array" aca="1" ref="X35" ca="1">SUBSTITUTE(SUBSTITUTE(MID(CELL("filename"),FIND("[",CELL("filename"))+1,FIND("]",CELL("filename"))-FIND("[",CELL("filename"))-1)," JH Farmer Payment-",""),".xlsx","")</f>
        <v>22.21-27 Aug</v>
      </c>
      <c r="Y35" s="13">
        <f t="shared" si="7"/>
        <v>25.954248941216331</v>
      </c>
      <c r="Z35" s="3">
        <v>0</v>
      </c>
    </row>
    <row r="36" spans="1:27" x14ac:dyDescent="0.25">
      <c r="A36" t="str">
        <f>CONCATENATE(Table2[[#This Row],[Code]],Table2[[#This Row],[Farmers Code]])</f>
        <v>200100050008</v>
      </c>
      <c r="B36" s="1" t="str">
        <f>INDEX('MPG Payment'!$A:$A,MATCH(Table2[[#This Row],[Code]],'MPG Payment'!B:B,0))</f>
        <v>BMC Code :2001</v>
      </c>
      <c r="C36" t="str">
        <f>VLOOKUP(Table2[[#This Row],[Code]],'MPG Payment'!B:C,2,0)</f>
        <v>Basila</v>
      </c>
      <c r="D36" s="17">
        <v>20010005</v>
      </c>
      <c r="E36" s="17" t="s">
        <v>41</v>
      </c>
      <c r="F36" s="1">
        <v>14</v>
      </c>
      <c r="G36" s="13">
        <v>58.5</v>
      </c>
      <c r="H36" s="13">
        <v>2350.3633999999997</v>
      </c>
      <c r="I36" s="166">
        <v>0</v>
      </c>
      <c r="J36" s="191">
        <v>0</v>
      </c>
      <c r="K36" s="166">
        <v>50</v>
      </c>
      <c r="L36" s="166">
        <v>0</v>
      </c>
      <c r="M36" s="18">
        <v>0</v>
      </c>
      <c r="N36" s="165" t="str">
        <f>VLOOKUP(Table2[[#This Row],[Code]],'MPG Payment'!$B$4:$Z$128,25,0)</f>
        <v>Release1</v>
      </c>
      <c r="O36" s="170">
        <f t="shared" si="4"/>
        <v>2300</v>
      </c>
      <c r="P36" t="str">
        <f>IFERROR(VLOOKUP(D36,'Bank Master'!$C$3:$D$7898,2,0),"Indirect")</f>
        <v>Direct</v>
      </c>
      <c r="Q36" t="str">
        <f>IFERROR(VLOOKUP(A36,Table1424[],6,0),0)</f>
        <v>ANISA KHATUN</v>
      </c>
      <c r="R36" t="str">
        <f>IFERROR(VLOOKUP(A36,Table1424[],7,0),0)</f>
        <v>50370873265</v>
      </c>
      <c r="S36" t="str">
        <f>IFERROR(VLOOKUP(A36,Table1424[],8,0),0)</f>
        <v>IDIB000N518</v>
      </c>
      <c r="T36" t="str">
        <f>IFERROR(VLOOKUP(A36,Table1424[],9,0),0)</f>
        <v xml:space="preserve">Allahabad Bank </v>
      </c>
      <c r="U36" s="40">
        <f>IFERROR(VLOOKUP(A36,Table1424[],10,0),0)</f>
        <v>45206</v>
      </c>
      <c r="V36">
        <f t="shared" si="5"/>
        <v>1</v>
      </c>
      <c r="W36" t="str">
        <f t="shared" si="6"/>
        <v>Available</v>
      </c>
      <c r="X36" s="164" t="str" cm="1">
        <f t="array" aca="1" ref="X36" ca="1">SUBSTITUTE(SUBSTITUTE(MID(CELL("filename"),FIND("[",CELL("filename"))+1,FIND("]",CELL("filename"))-FIND("[",CELL("filename"))-1)," JH Farmer Payment-",""),".xlsx","")</f>
        <v>22.21-27 Aug</v>
      </c>
      <c r="Y36" s="13">
        <f t="shared" si="7"/>
        <v>28.124006495726498</v>
      </c>
      <c r="Z36" s="3">
        <v>0</v>
      </c>
    </row>
    <row r="37" spans="1:27" x14ac:dyDescent="0.25">
      <c r="A37" t="str">
        <f>CONCATENATE(Table2[[#This Row],[Code]],Table2[[#This Row],[Farmers Code]])</f>
        <v>200100050009</v>
      </c>
      <c r="B37" s="1" t="str">
        <f>INDEX('MPG Payment'!$A:$A,MATCH(Table2[[#This Row],[Code]],'MPG Payment'!B:B,0))</f>
        <v>BMC Code :2001</v>
      </c>
      <c r="C37" t="str">
        <f>VLOOKUP(Table2[[#This Row],[Code]],'MPG Payment'!B:C,2,0)</f>
        <v>Basila</v>
      </c>
      <c r="D37" s="17">
        <v>20010005</v>
      </c>
      <c r="E37" s="17" t="s">
        <v>36</v>
      </c>
      <c r="F37" s="1">
        <v>14</v>
      </c>
      <c r="G37" s="13">
        <v>51.849999999999994</v>
      </c>
      <c r="H37" s="13">
        <v>2176.2583</v>
      </c>
      <c r="I37" s="166">
        <v>0</v>
      </c>
      <c r="J37" s="191">
        <v>0</v>
      </c>
      <c r="K37" s="166">
        <v>50</v>
      </c>
      <c r="L37" s="166">
        <v>0</v>
      </c>
      <c r="M37" s="18">
        <v>0</v>
      </c>
      <c r="N37" s="165" t="str">
        <f>VLOOKUP(Table2[[#This Row],[Code]],'MPG Payment'!$B$4:$Z$128,25,0)</f>
        <v>Release1</v>
      </c>
      <c r="O37" s="170">
        <f t="shared" si="4"/>
        <v>2126</v>
      </c>
      <c r="P37" t="str">
        <f>IFERROR(VLOOKUP(D37,'Bank Master'!$C$3:$D$7898,2,0),"Indirect")</f>
        <v>Direct</v>
      </c>
      <c r="Q37" t="str">
        <f>IFERROR(VLOOKUP(A37,Table1424[],6,0),0)</f>
        <v>RABUL ANSARI</v>
      </c>
      <c r="R37" t="str">
        <f>IFERROR(VLOOKUP(A37,Table1424[],7,0),0)</f>
        <v>494318210000448</v>
      </c>
      <c r="S37" t="str">
        <f>IFERROR(VLOOKUP(A37,Table1424[],8,0),0)</f>
        <v>BKID0004943</v>
      </c>
      <c r="T37" t="str">
        <f>IFERROR(VLOOKUP(A37,Table1424[],9,0),0)</f>
        <v>BANK OF INDIA</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22.21-27 Aug</v>
      </c>
      <c r="Y37" s="13">
        <f t="shared" si="7"/>
        <v>29.380536354869822</v>
      </c>
      <c r="Z37" s="3">
        <v>0</v>
      </c>
    </row>
    <row r="38" spans="1:27" x14ac:dyDescent="0.25">
      <c r="A38" t="str">
        <f>CONCATENATE(Table2[[#This Row],[Code]],Table2[[#This Row],[Farmers Code]])</f>
        <v>200100050011</v>
      </c>
      <c r="B38" s="1" t="str">
        <f>INDEX('MPG Payment'!$A:$A,MATCH(Table2[[#This Row],[Code]],'MPG Payment'!B:B,0))</f>
        <v>BMC Code :2001</v>
      </c>
      <c r="C38" t="str">
        <f>VLOOKUP(Table2[[#This Row],[Code]],'MPG Payment'!B:C,2,0)</f>
        <v>Basila</v>
      </c>
      <c r="D38" s="17">
        <v>20010005</v>
      </c>
      <c r="E38" s="17" t="s">
        <v>22</v>
      </c>
      <c r="F38" s="1">
        <v>1</v>
      </c>
      <c r="G38" s="13">
        <v>8.1</v>
      </c>
      <c r="H38" s="13">
        <v>388.233</v>
      </c>
      <c r="I38" s="166">
        <v>0</v>
      </c>
      <c r="J38" s="191">
        <v>0</v>
      </c>
      <c r="K38" s="166">
        <v>0</v>
      </c>
      <c r="L38" s="166">
        <v>0</v>
      </c>
      <c r="M38" s="18">
        <v>0</v>
      </c>
      <c r="N38" s="165" t="str">
        <f>VLOOKUP(Table2[[#This Row],[Code]],'MPG Payment'!$B$4:$Z$128,25,0)</f>
        <v>Release1</v>
      </c>
      <c r="O38" s="170">
        <f t="shared" si="4"/>
        <v>388</v>
      </c>
      <c r="P38" t="str">
        <f>IFERROR(VLOOKUP(D38,'Bank Master'!$C$3:$D$7898,2,0),"Indirect")</f>
        <v>Direct</v>
      </c>
      <c r="Q38" t="str">
        <f>IFERROR(VLOOKUP(A38,Table1424[],6,0),0)</f>
        <v>EYASIN ANSARI</v>
      </c>
      <c r="R38" t="str">
        <f>IFERROR(VLOOKUP(A38,Table1424[],7,0),0)</f>
        <v>50363172838</v>
      </c>
      <c r="S38" t="str">
        <f>IFERROR(VLOOKUP(A38,Table1424[],8,0),0)</f>
        <v>IDIB000N518</v>
      </c>
      <c r="T38" t="str">
        <f>IFERROR(VLOOKUP(A38,Table1424[],9,0),0)</f>
        <v>INDIAN BANK</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22.21-27 Aug</v>
      </c>
      <c r="Y38" s="13">
        <f t="shared" si="7"/>
        <v>2.3965000000000001</v>
      </c>
      <c r="Z38" s="3">
        <v>0</v>
      </c>
    </row>
    <row r="39" spans="1:27" x14ac:dyDescent="0.25">
      <c r="A39" t="str">
        <f>CONCATENATE(Table2[[#This Row],[Code]],Table2[[#This Row],[Farmers Code]])</f>
        <v>200100050012</v>
      </c>
      <c r="B39" s="1" t="str">
        <f>INDEX('MPG Payment'!$A:$A,MATCH(Table2[[#This Row],[Code]],'MPG Payment'!B:B,0))</f>
        <v>BMC Code :2001</v>
      </c>
      <c r="C39" t="str">
        <f>VLOOKUP(Table2[[#This Row],[Code]],'MPG Payment'!B:C,2,0)</f>
        <v>Basila</v>
      </c>
      <c r="D39" s="17">
        <v>20010005</v>
      </c>
      <c r="E39" s="17" t="s">
        <v>40</v>
      </c>
      <c r="F39" s="1">
        <v>7</v>
      </c>
      <c r="G39" s="13">
        <v>13.7</v>
      </c>
      <c r="H39" s="13">
        <v>645.15549999999996</v>
      </c>
      <c r="I39" s="166">
        <v>0</v>
      </c>
      <c r="J39" s="191">
        <v>0</v>
      </c>
      <c r="K39" s="166">
        <v>0</v>
      </c>
      <c r="L39" s="166">
        <v>0</v>
      </c>
      <c r="M39" s="18">
        <v>0</v>
      </c>
      <c r="N39" s="165" t="str">
        <f>VLOOKUP(Table2[[#This Row],[Code]],'MPG Payment'!$B$4:$Z$128,25,0)</f>
        <v>Release1</v>
      </c>
      <c r="O39" s="170">
        <f t="shared" si="4"/>
        <v>645</v>
      </c>
      <c r="P39" t="str">
        <f>IFERROR(VLOOKUP(D39,'Bank Master'!$C$3:$D$7898,2,0),"Indirect")</f>
        <v>Direct</v>
      </c>
      <c r="Q39" t="str">
        <f>IFERROR(VLOOKUP(A39,Table1424[],6,0),0)</f>
        <v>TAIRUN NISHA</v>
      </c>
      <c r="R39" t="str">
        <f>IFERROR(VLOOKUP(A39,Table1424[],7,0),0)</f>
        <v>371101000005005</v>
      </c>
      <c r="S39" t="str">
        <f>IFERROR(VLOOKUP(A39,Table1424[],8,0),0)</f>
        <v>IOBA0003711</v>
      </c>
      <c r="T39" t="str">
        <f>IFERROR(VLOOKUP(A39,Table1424[],9,0),0)</f>
        <v>INDIAN OVERSEAS BANK</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22.21-27 Aug</v>
      </c>
      <c r="Y39" s="13">
        <f t="shared" si="7"/>
        <v>16.482074817518249</v>
      </c>
      <c r="Z39" s="3">
        <v>0</v>
      </c>
    </row>
    <row r="40" spans="1:27" x14ac:dyDescent="0.25">
      <c r="A40" t="str">
        <f>CONCATENATE(Table2[[#This Row],[Code]],Table2[[#This Row],[Farmers Code]])</f>
        <v>200100050014</v>
      </c>
      <c r="B40" s="1" t="str">
        <f>INDEX('MPG Payment'!$A:$A,MATCH(Table2[[#This Row],[Code]],'MPG Payment'!B:B,0))</f>
        <v>BMC Code :2001</v>
      </c>
      <c r="C40" t="str">
        <f>VLOOKUP(Table2[[#This Row],[Code]],'MPG Payment'!B:C,2,0)</f>
        <v>Basila</v>
      </c>
      <c r="D40" s="17">
        <v>20010005</v>
      </c>
      <c r="E40" s="17" t="s">
        <v>24</v>
      </c>
      <c r="F40" s="1">
        <v>14</v>
      </c>
      <c r="G40" s="13">
        <v>66.02000000000001</v>
      </c>
      <c r="H40" s="13">
        <v>2989.0746000000004</v>
      </c>
      <c r="I40" s="166">
        <v>0</v>
      </c>
      <c r="J40" s="191">
        <v>0</v>
      </c>
      <c r="K40" s="166">
        <v>50</v>
      </c>
      <c r="L40" s="166">
        <v>0</v>
      </c>
      <c r="M40" s="18">
        <v>0</v>
      </c>
      <c r="N40" s="165" t="str">
        <f>VLOOKUP(Table2[[#This Row],[Code]],'MPG Payment'!$B$4:$Z$128,25,0)</f>
        <v>Release1</v>
      </c>
      <c r="O40" s="170">
        <f t="shared" si="4"/>
        <v>2939</v>
      </c>
      <c r="P40" t="str">
        <f>IFERROR(VLOOKUP(D40,'Bank Master'!$C$3:$D$7898,2,0),"Indirect")</f>
        <v>Direct</v>
      </c>
      <c r="Q40" t="str">
        <f>IFERROR(VLOOKUP(A40,Table1424[],6,0),0)</f>
        <v>SALIM ANSARI</v>
      </c>
      <c r="R40" t="str">
        <f>IFERROR(VLOOKUP(A40,Table1424[],7,0),0)</f>
        <v>494310110018804</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22.21-27 Aug</v>
      </c>
      <c r="Y40" s="13">
        <f t="shared" si="7"/>
        <v>31.692702514389584</v>
      </c>
      <c r="Z40" s="3">
        <v>0</v>
      </c>
    </row>
    <row r="41" spans="1:27" x14ac:dyDescent="0.25">
      <c r="A41" t="str">
        <f>CONCATENATE(Table2[[#This Row],[Code]],Table2[[#This Row],[Farmers Code]])</f>
        <v>200100050022</v>
      </c>
      <c r="B41" s="1" t="str">
        <f>INDEX('MPG Payment'!$A:$A,MATCH(Table2[[#This Row],[Code]],'MPG Payment'!B:B,0))</f>
        <v>BMC Code :2001</v>
      </c>
      <c r="C41" t="str">
        <f>VLOOKUP(Table2[[#This Row],[Code]],'MPG Payment'!B:C,2,0)</f>
        <v>Basila</v>
      </c>
      <c r="D41" s="17">
        <v>20010005</v>
      </c>
      <c r="E41" s="17" t="s">
        <v>37</v>
      </c>
      <c r="F41" s="1">
        <v>7</v>
      </c>
      <c r="G41" s="13">
        <v>8.48</v>
      </c>
      <c r="H41" s="13">
        <v>327.52879999999999</v>
      </c>
      <c r="I41" s="166">
        <v>0</v>
      </c>
      <c r="J41" s="191">
        <v>0</v>
      </c>
      <c r="K41" s="166">
        <v>0</v>
      </c>
      <c r="L41" s="166">
        <v>0</v>
      </c>
      <c r="M41" s="18">
        <v>0</v>
      </c>
      <c r="N41" s="165" t="str">
        <f>VLOOKUP(Table2[[#This Row],[Code]],'MPG Payment'!$B$4:$Z$128,25,0)</f>
        <v>Release1</v>
      </c>
      <c r="O41" s="170">
        <f t="shared" si="4"/>
        <v>328</v>
      </c>
      <c r="P41" t="str">
        <f>IFERROR(VLOOKUP(D41,'Bank Master'!$C$3:$D$7898,2,0),"Indirect")</f>
        <v>Direct</v>
      </c>
      <c r="Q41" t="str">
        <f>IFERROR(VLOOKUP(A41,Table1424[],6,0),0)</f>
        <v>SHEIKH SAFIQUE</v>
      </c>
      <c r="R41" t="str">
        <f>IFERROR(VLOOKUP(A41,Table1424[],7,0),0)</f>
        <v>494310100000875</v>
      </c>
      <c r="S41" t="str">
        <f>IFERROR(VLOOKUP(A41,Table1424[],8,0),0)</f>
        <v>BKID0004943</v>
      </c>
      <c r="T41" t="str">
        <f>IFERROR(VLOOKUP(A41,Table1424[],9,0),0)</f>
        <v>BANK OF INDIA</v>
      </c>
      <c r="U41" s="40">
        <f>IFERROR(VLOOKUP(A41,Table1424[],10,0),0)</f>
        <v>45199</v>
      </c>
      <c r="V41">
        <f t="shared" si="5"/>
        <v>1</v>
      </c>
      <c r="W41" t="str">
        <f t="shared" si="6"/>
        <v>Available</v>
      </c>
      <c r="X41" s="164" t="str" cm="1">
        <f t="array" aca="1" ref="X41" ca="1">SUBSTITUTE(SUBSTITUTE(MID(CELL("filename"),FIND("[",CELL("filename"))+1,FIND("]",CELL("filename"))-FIND("[",CELL("filename"))-1)," JH Farmer Payment-",""),".xlsx","")</f>
        <v>22.21-27 Aug</v>
      </c>
      <c r="Y41" s="13">
        <f t="shared" si="7"/>
        <v>13.518287735849057</v>
      </c>
      <c r="Z41" s="3">
        <v>0</v>
      </c>
    </row>
    <row r="42" spans="1:27" x14ac:dyDescent="0.25">
      <c r="A42" t="str">
        <f>CONCATENATE(Table2[[#This Row],[Code]],Table2[[#This Row],[Farmers Code]])</f>
        <v>200100050023</v>
      </c>
      <c r="B42" s="1" t="str">
        <f>INDEX('MPG Payment'!$A:$A,MATCH(Table2[[#This Row],[Code]],'MPG Payment'!B:B,0))</f>
        <v>BMC Code :2001</v>
      </c>
      <c r="C42" t="str">
        <f>VLOOKUP(Table2[[#This Row],[Code]],'MPG Payment'!B:C,2,0)</f>
        <v>Basila</v>
      </c>
      <c r="D42" s="17">
        <v>20010005</v>
      </c>
      <c r="E42" s="17" t="s">
        <v>38</v>
      </c>
      <c r="F42" s="1">
        <v>14</v>
      </c>
      <c r="G42" s="13">
        <v>26.139999999999993</v>
      </c>
      <c r="H42" s="13">
        <v>1064.0475000000001</v>
      </c>
      <c r="I42" s="166">
        <v>0</v>
      </c>
      <c r="J42" s="191">
        <v>0</v>
      </c>
      <c r="K42" s="166">
        <v>0</v>
      </c>
      <c r="L42" s="166">
        <v>0</v>
      </c>
      <c r="M42" s="18">
        <v>0</v>
      </c>
      <c r="N42" s="165" t="str">
        <f>VLOOKUP(Table2[[#This Row],[Code]],'MPG Payment'!$B$4:$Z$128,25,0)</f>
        <v>Release1</v>
      </c>
      <c r="O42" s="170">
        <f t="shared" si="4"/>
        <v>1064</v>
      </c>
      <c r="P42" t="str">
        <f>IFERROR(VLOOKUP(D42,'Bank Master'!$C$3:$D$7898,2,0),"Indirect")</f>
        <v>Direct</v>
      </c>
      <c r="Q42" t="str">
        <f>IFERROR(VLOOKUP(A42,Table1424[],6,0),0)</f>
        <v>JOHRA KHATOON</v>
      </c>
      <c r="R42" t="str">
        <f>IFERROR(VLOOKUP(A42,Table1424[],7,0),0)</f>
        <v>50369500332</v>
      </c>
      <c r="S42" t="str">
        <f>IFERROR(VLOOKUP(A42,Table1424[],8,0),0)</f>
        <v>IDIB000N518</v>
      </c>
      <c r="T42" t="str">
        <f>IFERROR(VLOOKUP(A42,Table1424[],9,0),0)</f>
        <v xml:space="preserve">Allahabad Bank </v>
      </c>
      <c r="U42" s="40">
        <f>IFERROR(VLOOKUP(A42,Table1424[],10,0),0)</f>
        <v>45199</v>
      </c>
      <c r="V42">
        <f t="shared" si="5"/>
        <v>1</v>
      </c>
      <c r="W42" t="str">
        <f t="shared" si="6"/>
        <v>Available</v>
      </c>
      <c r="X42" s="164" t="str" cm="1">
        <f t="array" aca="1" ref="X42" ca="1">SUBSTITUTE(SUBSTITUTE(MID(CELL("filename"),FIND("[",CELL("filename"))+1,FIND("]",CELL("filename"))-FIND("[",CELL("filename"))-1)," JH Farmer Payment-",""),".xlsx","")</f>
        <v>22.21-27 Aug</v>
      </c>
      <c r="Y42" s="13">
        <f t="shared" si="7"/>
        <v>28.494003442999247</v>
      </c>
      <c r="Z42" s="3">
        <v>0</v>
      </c>
    </row>
    <row r="43" spans="1:27" x14ac:dyDescent="0.25">
      <c r="A43" t="str">
        <f>CONCATENATE(Table2[[#This Row],[Code]],Table2[[#This Row],[Farmers Code]])</f>
        <v>200100050029</v>
      </c>
      <c r="B43" s="1" t="str">
        <f>INDEX('MPG Payment'!$A:$A,MATCH(Table2[[#This Row],[Code]],'MPG Payment'!B:B,0))</f>
        <v>BMC Code :2001</v>
      </c>
      <c r="C43" t="str">
        <f>VLOOKUP(Table2[[#This Row],[Code]],'MPG Payment'!B:C,2,0)</f>
        <v>Basila</v>
      </c>
      <c r="D43" s="17">
        <v>20010005</v>
      </c>
      <c r="E43" s="17" t="s">
        <v>31</v>
      </c>
      <c r="F43" s="1">
        <v>9</v>
      </c>
      <c r="G43" s="13">
        <v>25.619999999999997</v>
      </c>
      <c r="H43" s="13">
        <v>1034.4565</v>
      </c>
      <c r="I43" s="166">
        <v>0</v>
      </c>
      <c r="J43" s="191">
        <v>0</v>
      </c>
      <c r="K43" s="166">
        <v>0</v>
      </c>
      <c r="L43" s="166">
        <v>0</v>
      </c>
      <c r="M43" s="18">
        <v>0</v>
      </c>
      <c r="N43" s="165" t="str">
        <f>VLOOKUP(Table2[[#This Row],[Code]],'MPG Payment'!$B$4:$Z$128,25,0)</f>
        <v>Release1</v>
      </c>
      <c r="O43" s="170">
        <f t="shared" si="4"/>
        <v>1034</v>
      </c>
      <c r="P43" t="str">
        <f>IFERROR(VLOOKUP(D43,'Bank Master'!$C$3:$D$7898,2,0),"Indirect")</f>
        <v>Direct</v>
      </c>
      <c r="Q43" t="str">
        <f>IFERROR(VLOOKUP(A43,Table1424[],6,0),0)</f>
        <v>IMAM ANSARI</v>
      </c>
      <c r="R43" t="str">
        <f>IFERROR(VLOOKUP(A43,Table1424[],7,0),0)</f>
        <v>494318210005769</v>
      </c>
      <c r="S43" t="str">
        <f>IFERROR(VLOOKUP(A43,Table1424[],8,0),0)</f>
        <v>BKID0004943</v>
      </c>
      <c r="T43" t="str">
        <f>IFERROR(VLOOKUP(A43,Table1424[],9,0),0)</f>
        <v>BANK OF INDIA</v>
      </c>
      <c r="U43" s="40">
        <f>IFERROR(VLOOKUP(A43,Table1424[],10,0),0)</f>
        <v>45234</v>
      </c>
      <c r="V43">
        <f t="shared" si="5"/>
        <v>1</v>
      </c>
      <c r="W43" t="str">
        <f t="shared" si="6"/>
        <v>Available</v>
      </c>
      <c r="X43" s="164" t="str" cm="1">
        <f t="array" aca="1" ref="X43" ca="1">SUBSTITUTE(SUBSTITUTE(MID(CELL("filename"),FIND("[",CELL("filename"))+1,FIND("]",CELL("filename"))-FIND("[",CELL("filename"))-1)," JH Farmer Payment-",""),".xlsx","")</f>
        <v>22.21-27 Aug</v>
      </c>
      <c r="Y43" s="13">
        <f t="shared" si="7"/>
        <v>18.16961065573771</v>
      </c>
      <c r="Z43" s="3">
        <v>0</v>
      </c>
    </row>
    <row r="44" spans="1:27" x14ac:dyDescent="0.25">
      <c r="A44" t="str">
        <f>CONCATENATE(Table2[[#This Row],[Code]],Table2[[#This Row],[Farmers Code]])</f>
        <v>200100050033</v>
      </c>
      <c r="B44" s="1" t="str">
        <f>INDEX('MPG Payment'!$A:$A,MATCH(Table2[[#This Row],[Code]],'MPG Payment'!B:B,0))</f>
        <v>BMC Code :2001</v>
      </c>
      <c r="C44" t="str">
        <f>VLOOKUP(Table2[[#This Row],[Code]],'MPG Payment'!B:C,2,0)</f>
        <v>Basila</v>
      </c>
      <c r="D44" s="17">
        <v>20010005</v>
      </c>
      <c r="E44" s="17" t="s">
        <v>32</v>
      </c>
      <c r="F44" s="1">
        <v>7</v>
      </c>
      <c r="G44" s="13">
        <v>29.12</v>
      </c>
      <c r="H44" s="13">
        <v>1105.4361000000001</v>
      </c>
      <c r="I44" s="166">
        <v>0</v>
      </c>
      <c r="J44" s="191">
        <v>0</v>
      </c>
      <c r="K44" s="166">
        <v>0</v>
      </c>
      <c r="L44" s="166">
        <v>0</v>
      </c>
      <c r="M44" s="18">
        <v>0</v>
      </c>
      <c r="N44" s="165" t="str">
        <f>VLOOKUP(Table2[[#This Row],[Code]],'MPG Payment'!$B$4:$Z$128,25,0)</f>
        <v>Release1</v>
      </c>
      <c r="O44" s="170">
        <f t="shared" si="4"/>
        <v>1105</v>
      </c>
      <c r="P44" t="str">
        <f>IFERROR(VLOOKUP(D44,'Bank Master'!$C$3:$D$7898,2,0),"Indirect")</f>
        <v>Direct</v>
      </c>
      <c r="Q44" t="str">
        <f>IFERROR(VLOOKUP(A44,Table1424[],6,0),0)</f>
        <v xml:space="preserve">Hamida Khatoon </v>
      </c>
      <c r="R44" t="str">
        <f>IFERROR(VLOOKUP(A44,Table1424[],7,0),0)</f>
        <v>39470934026</v>
      </c>
      <c r="S44" t="str">
        <f>IFERROR(VLOOKUP(A44,Table1424[],8,0),0)</f>
        <v>SBIN0014340</v>
      </c>
      <c r="T44" t="str">
        <f>IFERROR(VLOOKUP(A44,Table1424[],9,0),0)</f>
        <v>STATE BANK OF INDIA</v>
      </c>
      <c r="U44" s="40">
        <f>IFERROR(VLOOKUP(A44,Table1424[],10,0),0)</f>
        <v>45304</v>
      </c>
      <c r="V44">
        <f t="shared" si="5"/>
        <v>1</v>
      </c>
      <c r="W44" t="str">
        <f t="shared" si="6"/>
        <v>Available</v>
      </c>
      <c r="X44" s="164" t="str" cm="1">
        <f t="array" aca="1" ref="X44" ca="1">SUBSTITUTE(SUBSTITUTE(MID(CELL("filename"),FIND("[",CELL("filename"))+1,FIND("]",CELL("filename"))-FIND("[",CELL("filename"))-1)," JH Farmer Payment-",""),".xlsx","")</f>
        <v>22.21-27 Aug</v>
      </c>
      <c r="Y44" s="13">
        <f t="shared" si="7"/>
        <v>13.286491586538464</v>
      </c>
      <c r="Z44" s="3">
        <v>0</v>
      </c>
      <c r="AA44" s="31"/>
    </row>
    <row r="45" spans="1:27" x14ac:dyDescent="0.25">
      <c r="A45" t="str">
        <f>CONCATENATE(Table2[[#This Row],[Code]],Table2[[#This Row],[Farmers Code]])</f>
        <v>200100050042</v>
      </c>
      <c r="B45" s="1" t="str">
        <f>INDEX('MPG Payment'!$A:$A,MATCH(Table2[[#This Row],[Code]],'MPG Payment'!B:B,0))</f>
        <v>BMC Code :2001</v>
      </c>
      <c r="C45" t="str">
        <f>VLOOKUP(Table2[[#This Row],[Code]],'MPG Payment'!B:C,2,0)</f>
        <v>Basila</v>
      </c>
      <c r="D45" s="17">
        <v>20010005</v>
      </c>
      <c r="E45" s="17" t="s">
        <v>14</v>
      </c>
      <c r="F45" s="1">
        <v>14</v>
      </c>
      <c r="G45" s="13">
        <v>152.14000000000001</v>
      </c>
      <c r="H45" s="13">
        <v>6061.773799999999</v>
      </c>
      <c r="I45" s="166">
        <v>0</v>
      </c>
      <c r="J45" s="191">
        <v>0</v>
      </c>
      <c r="K45" s="166">
        <v>100</v>
      </c>
      <c r="L45" s="166">
        <v>0</v>
      </c>
      <c r="M45" s="18">
        <v>0</v>
      </c>
      <c r="N45" s="165" t="str">
        <f>VLOOKUP(Table2[[#This Row],[Code]],'MPG Payment'!$B$4:$Z$128,25,0)</f>
        <v>Release1</v>
      </c>
      <c r="O45" s="170">
        <f t="shared" si="4"/>
        <v>5962</v>
      </c>
      <c r="P45" t="str">
        <f>IFERROR(VLOOKUP(D45,'Bank Master'!$C$3:$D$7898,2,0),"Indirect")</f>
        <v>Direct</v>
      </c>
      <c r="Q45" t="str">
        <f>IFERROR(VLOOKUP(A45,Table1424[],6,0),0)</f>
        <v>PARWEJ ANSARI</v>
      </c>
      <c r="R45" t="str">
        <f>IFERROR(VLOOKUP(A45,Table1424[],7,0),0)</f>
        <v>494318210003823</v>
      </c>
      <c r="S45" t="str">
        <f>IFERROR(VLOOKUP(A45,Table1424[],8,0),0)</f>
        <v>BKID0004943</v>
      </c>
      <c r="T45" t="str">
        <f>IFERROR(VLOOKUP(A45,Table1424[],9,0),0)</f>
        <v>BANK OF INDIA</v>
      </c>
      <c r="U45" s="40">
        <f>IFERROR(VLOOKUP(A45,Table1424[],10,0),0)</f>
        <v>45565</v>
      </c>
      <c r="V45">
        <f t="shared" si="5"/>
        <v>1</v>
      </c>
      <c r="W45" t="str">
        <f t="shared" si="6"/>
        <v>Available</v>
      </c>
      <c r="X45" s="164" t="str" cm="1">
        <f t="array" aca="1" ref="X45" ca="1">SUBSTITUTE(SUBSTITUTE(MID(CELL("filename"),FIND("[",CELL("filename"))+1,FIND("]",CELL("filename"))-FIND("[",CELL("filename"))-1)," JH Farmer Payment-",""),".xlsx","")</f>
        <v>22.21-27 Aug</v>
      </c>
      <c r="Y45" s="13">
        <f t="shared" si="7"/>
        <v>27.890375049296697</v>
      </c>
      <c r="Z45" s="3">
        <v>0</v>
      </c>
    </row>
    <row r="46" spans="1:27" x14ac:dyDescent="0.25">
      <c r="A46" t="str">
        <f>CONCATENATE(Table2[[#This Row],[Code]],Table2[[#This Row],[Farmers Code]])</f>
        <v>200100050045</v>
      </c>
      <c r="B46" s="1" t="str">
        <f>INDEX('MPG Payment'!$A:$A,MATCH(Table2[[#This Row],[Code]],'MPG Payment'!B:B,0))</f>
        <v>BMC Code :2001</v>
      </c>
      <c r="C46" t="str">
        <f>VLOOKUP(Table2[[#This Row],[Code]],'MPG Payment'!B:C,2,0)</f>
        <v>Basila</v>
      </c>
      <c r="D46" s="17">
        <v>20010005</v>
      </c>
      <c r="E46" s="17" t="s">
        <v>16</v>
      </c>
      <c r="F46" s="1">
        <v>14</v>
      </c>
      <c r="G46" s="13">
        <v>59.920000000000009</v>
      </c>
      <c r="H46" s="13">
        <v>2362.9143999999997</v>
      </c>
      <c r="I46" s="166">
        <v>0</v>
      </c>
      <c r="J46" s="191">
        <v>0</v>
      </c>
      <c r="K46" s="166">
        <v>0</v>
      </c>
      <c r="L46" s="166">
        <v>0</v>
      </c>
      <c r="M46" s="18">
        <v>0</v>
      </c>
      <c r="N46" s="165" t="str">
        <f>VLOOKUP(Table2[[#This Row],[Code]],'MPG Payment'!$B$4:$Z$128,25,0)</f>
        <v>Release1</v>
      </c>
      <c r="O46" s="170">
        <f t="shared" si="4"/>
        <v>2363</v>
      </c>
      <c r="P46" t="str">
        <f>IFERROR(VLOOKUP(D46,'Bank Master'!$C$3:$D$7898,2,0),"Indirect")</f>
        <v>Direct</v>
      </c>
      <c r="Q46" t="str">
        <f>IFERROR(VLOOKUP(A46,Table1424[],6,0),0)</f>
        <v>ANISHA KHATUN</v>
      </c>
      <c r="R46" t="str">
        <f>IFERROR(VLOOKUP(A46,Table1424[],7,0),0)</f>
        <v>494318210006906</v>
      </c>
      <c r="S46" t="str">
        <f>IFERROR(VLOOKUP(A46,Table1424[],8,0),0)</f>
        <v>BKID0004943</v>
      </c>
      <c r="T46">
        <f>IFERROR(VLOOKUP(A46,Table1424[],9,0),0)</f>
        <v>0</v>
      </c>
      <c r="U46" s="40">
        <f>IFERROR(VLOOKUP(A46,Table1424[],10,0),0)</f>
        <v>0</v>
      </c>
      <c r="V46">
        <f t="shared" si="5"/>
        <v>1</v>
      </c>
      <c r="W46" t="str">
        <f t="shared" si="6"/>
        <v>Available</v>
      </c>
      <c r="X46" s="164" t="str" cm="1">
        <f t="array" aca="1" ref="X46" ca="1">SUBSTITUTE(SUBSTITUTE(MID(CELL("filename"),FIND("[",CELL("filename"))+1,FIND("]",CELL("filename"))-FIND("[",CELL("filename"))-1)," JH Farmer Payment-",""),".xlsx","")</f>
        <v>22.21-27 Aug</v>
      </c>
      <c r="Y46" s="13">
        <f t="shared" si="7"/>
        <v>27.604140186915881</v>
      </c>
      <c r="Z46" s="3">
        <v>0</v>
      </c>
    </row>
    <row r="47" spans="1:27" x14ac:dyDescent="0.25">
      <c r="A47" t="str">
        <f>CONCATENATE(Table2[[#This Row],[Code]],Table2[[#This Row],[Farmers Code]])</f>
        <v>200100050046</v>
      </c>
      <c r="B47" s="1" t="str">
        <f>INDEX('MPG Payment'!$A:$A,MATCH(Table2[[#This Row],[Code]],'MPG Payment'!B:B,0))</f>
        <v>BMC Code :2001</v>
      </c>
      <c r="C47" t="str">
        <f>VLOOKUP(Table2[[#This Row],[Code]],'MPG Payment'!B:C,2,0)</f>
        <v>Basila</v>
      </c>
      <c r="D47" s="17">
        <v>20010005</v>
      </c>
      <c r="E47" s="17" t="s">
        <v>129</v>
      </c>
      <c r="F47" s="1">
        <v>14</v>
      </c>
      <c r="G47" s="13">
        <v>125.09000000000003</v>
      </c>
      <c r="H47" s="13">
        <v>5324.0501000000004</v>
      </c>
      <c r="I47" s="166">
        <v>0</v>
      </c>
      <c r="J47" s="191">
        <v>0</v>
      </c>
      <c r="K47" s="166">
        <v>0</v>
      </c>
      <c r="L47" s="166">
        <v>0</v>
      </c>
      <c r="M47" s="18">
        <v>0</v>
      </c>
      <c r="N47" s="165" t="str">
        <f>VLOOKUP(Table2[[#This Row],[Code]],'MPG Payment'!$B$4:$Z$128,25,0)</f>
        <v>Release1</v>
      </c>
      <c r="O47" s="170">
        <f t="shared" si="4"/>
        <v>5324</v>
      </c>
      <c r="P47" t="str">
        <f>IFERROR(VLOOKUP(D47,'Bank Master'!$C$3:$D$7898,2,0),"Indirect")</f>
        <v>Direct</v>
      </c>
      <c r="Q47" t="str">
        <f>IFERROR(VLOOKUP(A47,Table1424[],6,0),0)</f>
        <v>TABASSUM KHATOON</v>
      </c>
      <c r="R47" t="str">
        <f>IFERROR(VLOOKUP(A47,Table1424[],7,0),0)</f>
        <v>110253275489</v>
      </c>
      <c r="S47" t="str">
        <f>IFERROR(VLOOKUP(A47,Table1424[],8,0),0)</f>
        <v>CNRB0007409</v>
      </c>
      <c r="T47">
        <f>IFERROR(VLOOKUP(A47,Table1424[],9,0),0)</f>
        <v>0</v>
      </c>
      <c r="U47" s="40">
        <f>IFERROR(VLOOKUP(A47,Table1424[],10,0),0)</f>
        <v>0</v>
      </c>
      <c r="V47">
        <f t="shared" si="5"/>
        <v>1</v>
      </c>
      <c r="W47" t="str">
        <f t="shared" si="6"/>
        <v>Available</v>
      </c>
      <c r="X47" s="164" t="str" cm="1">
        <f t="array" aca="1" ref="X47" ca="1">SUBSTITUTE(SUBSTITUTE(MID(CELL("filename"),FIND("[",CELL("filename"))+1,FIND("]",CELL("filename"))-FIND("[",CELL("filename"))-1)," JH Farmer Payment-",""),".xlsx","")</f>
        <v>22.21-27 Aug</v>
      </c>
      <c r="Y47" s="13">
        <f t="shared" si="7"/>
        <v>29.793229434806936</v>
      </c>
      <c r="Z47" s="3">
        <v>0</v>
      </c>
    </row>
    <row r="48" spans="1:27" x14ac:dyDescent="0.25">
      <c r="A48" t="str">
        <f>CONCATENATE(Table2[[#This Row],[Code]],Table2[[#This Row],[Farmers Code]])</f>
        <v>200100050047</v>
      </c>
      <c r="B48" s="1" t="str">
        <f>INDEX('MPG Payment'!$A:$A,MATCH(Table2[[#This Row],[Code]],'MPG Payment'!B:B,0))</f>
        <v>BMC Code :2001</v>
      </c>
      <c r="C48" t="str">
        <f>VLOOKUP(Table2[[#This Row],[Code]],'MPG Payment'!B:C,2,0)</f>
        <v>Basila</v>
      </c>
      <c r="D48" s="17">
        <v>20010005</v>
      </c>
      <c r="E48" s="17" t="s">
        <v>423</v>
      </c>
      <c r="F48" s="1">
        <v>6</v>
      </c>
      <c r="G48" s="13">
        <v>51.26</v>
      </c>
      <c r="H48" s="13">
        <v>2438.5364</v>
      </c>
      <c r="I48" s="166">
        <v>0</v>
      </c>
      <c r="J48" s="191">
        <v>0</v>
      </c>
      <c r="K48" s="166">
        <v>60</v>
      </c>
      <c r="L48" s="166">
        <v>0</v>
      </c>
      <c r="M48" s="18">
        <v>0</v>
      </c>
      <c r="N48" s="165" t="str">
        <f>VLOOKUP(Table2[[#This Row],[Code]],'MPG Payment'!$B$4:$Z$128,25,0)</f>
        <v>Release1</v>
      </c>
      <c r="O48" s="170">
        <f t="shared" si="4"/>
        <v>2379</v>
      </c>
      <c r="P48" t="str">
        <f>IFERROR(VLOOKUP(D48,'Bank Master'!$C$3:$D$7898,2,0),"Indirect")</f>
        <v>Direct</v>
      </c>
      <c r="Q48" t="str">
        <f>IFERROR(VLOOKUP(A48,Table1424[],6,0),0)</f>
        <v>RUBY PARWEEN</v>
      </c>
      <c r="R48" t="str">
        <f>IFERROR(VLOOKUP(A48,Table1424[],7,0),0)</f>
        <v>494318210005871</v>
      </c>
      <c r="S48" t="str">
        <f>IFERROR(VLOOKUP(A48,Table1424[],8,0),0)</f>
        <v>BKID0004943</v>
      </c>
      <c r="T48">
        <f>IFERROR(VLOOKUP(A48,Table1424[],9,0),0)</f>
        <v>0</v>
      </c>
      <c r="U48" s="40">
        <f>IFERROR(VLOOKUP(A48,Table1424[],10,0),0)</f>
        <v>45846</v>
      </c>
      <c r="V48">
        <f t="shared" si="5"/>
        <v>1</v>
      </c>
      <c r="W48" t="str">
        <f t="shared" si="6"/>
        <v>Available</v>
      </c>
      <c r="X48" s="164" t="str" cm="1">
        <f t="array" aca="1" ref="X48" ca="1">SUBSTITUTE(SUBSTITUTE(MID(CELL("filename"),FIND("[",CELL("filename"))+1,FIND("]",CELL("filename"))-FIND("[",CELL("filename"))-1)," JH Farmer Payment-",""),".xlsx","")</f>
        <v>22.21-27 Aug</v>
      </c>
      <c r="Y48" s="13">
        <f t="shared" si="7"/>
        <v>14.271574717128367</v>
      </c>
      <c r="Z48" s="3">
        <v>0</v>
      </c>
    </row>
    <row r="49" spans="1:26" x14ac:dyDescent="0.25">
      <c r="A49" t="str">
        <f>CONCATENATE(Table2[[#This Row],[Code]],Table2[[#This Row],[Farmers Code]])</f>
        <v>200100050048</v>
      </c>
      <c r="B49" s="1" t="str">
        <f>INDEX('MPG Payment'!$A:$A,MATCH(Table2[[#This Row],[Code]],'MPG Payment'!B:B,0))</f>
        <v>BMC Code :2001</v>
      </c>
      <c r="C49" t="str">
        <f>VLOOKUP(Table2[[#This Row],[Code]],'MPG Payment'!B:C,2,0)</f>
        <v>Basila</v>
      </c>
      <c r="D49" s="17">
        <v>20010005</v>
      </c>
      <c r="E49" s="17" t="s">
        <v>424</v>
      </c>
      <c r="F49" s="1">
        <v>14</v>
      </c>
      <c r="G49" s="13">
        <v>74.42</v>
      </c>
      <c r="H49" s="13">
        <v>3205.6165000000001</v>
      </c>
      <c r="I49" s="166">
        <v>0</v>
      </c>
      <c r="J49" s="191">
        <v>0</v>
      </c>
      <c r="K49" s="166">
        <v>0</v>
      </c>
      <c r="L49" s="166">
        <v>0</v>
      </c>
      <c r="M49" s="18">
        <v>0</v>
      </c>
      <c r="N49" s="165" t="str">
        <f>VLOOKUP(Table2[[#This Row],[Code]],'MPG Payment'!$B$4:$Z$128,25,0)</f>
        <v>Release1</v>
      </c>
      <c r="O49" s="170">
        <f t="shared" si="4"/>
        <v>3206</v>
      </c>
      <c r="P49" t="str">
        <f>IFERROR(VLOOKUP(D49,'Bank Master'!$C$3:$D$7898,2,0),"Indirect")</f>
        <v>Direct</v>
      </c>
      <c r="Q49" t="str">
        <f>IFERROR(VLOOKUP(A49,Table1424[],6,0),0)</f>
        <v>JAMIL ANSARI</v>
      </c>
      <c r="R49" t="str">
        <f>IFERROR(VLOOKUP(A49,Table1424[],7,0),0)</f>
        <v>494318210005828</v>
      </c>
      <c r="S49" t="str">
        <f>IFERROR(VLOOKUP(A49,Table1424[],8,0),0)</f>
        <v>BKID0004943</v>
      </c>
      <c r="T49">
        <f>IFERROR(VLOOKUP(A49,Table1424[],9,0),0)</f>
        <v>0</v>
      </c>
      <c r="U49" s="40">
        <f>IFERROR(VLOOKUP(A49,Table1424[],10,0),0)</f>
        <v>45846</v>
      </c>
      <c r="V49">
        <f t="shared" si="5"/>
        <v>1</v>
      </c>
      <c r="W49" t="str">
        <f t="shared" si="6"/>
        <v>Available</v>
      </c>
      <c r="X49" s="164" t="str" cm="1">
        <f t="array" aca="1" ref="X49" ca="1">SUBSTITUTE(SUBSTITUTE(MID(CELL("filename"),FIND("[",CELL("filename"))+1,FIND("]",CELL("filename"))-FIND("[",CELL("filename"))-1)," JH Farmer Payment-",""),".xlsx","")</f>
        <v>22.21-27 Aug</v>
      </c>
      <c r="Y49" s="13">
        <f t="shared" si="7"/>
        <v>30.152264848159099</v>
      </c>
      <c r="Z49" s="3">
        <v>0</v>
      </c>
    </row>
    <row r="50" spans="1:26" x14ac:dyDescent="0.25">
      <c r="A50" t="str">
        <f>CONCATENATE(Table2[[#This Row],[Code]],Table2[[#This Row],[Farmers Code]])</f>
        <v>200100050050</v>
      </c>
      <c r="B50" s="1" t="str">
        <f>INDEX('MPG Payment'!$A:$A,MATCH(Table2[[#This Row],[Code]],'MPG Payment'!B:B,0))</f>
        <v>BMC Code :2001</v>
      </c>
      <c r="C50" t="str">
        <f>VLOOKUP(Table2[[#This Row],[Code]],'MPG Payment'!B:C,2,0)</f>
        <v>Basila</v>
      </c>
      <c r="D50" s="17">
        <v>20010005</v>
      </c>
      <c r="E50" s="17" t="s">
        <v>2068</v>
      </c>
      <c r="F50" s="1">
        <v>14</v>
      </c>
      <c r="G50" s="13">
        <v>117.65</v>
      </c>
      <c r="H50" s="13">
        <v>4582.5551999999998</v>
      </c>
      <c r="I50" s="166">
        <v>0</v>
      </c>
      <c r="J50" s="191">
        <v>0</v>
      </c>
      <c r="K50" s="166">
        <v>0</v>
      </c>
      <c r="L50" s="166">
        <v>0</v>
      </c>
      <c r="M50" s="18">
        <v>0</v>
      </c>
      <c r="N50" s="165" t="str">
        <f>VLOOKUP(Table2[[#This Row],[Code]],'MPG Payment'!$B$4:$Z$128,25,0)</f>
        <v>Release1</v>
      </c>
      <c r="O50" s="170">
        <f t="shared" si="4"/>
        <v>4583</v>
      </c>
      <c r="P50" t="str">
        <f>IFERROR(VLOOKUP(D50,'Bank Master'!$C$3:$D$7898,2,0),"Indirect")</f>
        <v>Direct</v>
      </c>
      <c r="Q50" t="str">
        <f>IFERROR(VLOOKUP(A50,Table1424[],6,0),0)</f>
        <v>ARSAD ANSARI</v>
      </c>
      <c r="R50" t="str">
        <f>IFERROR(VLOOKUP(A50,Table1424[],7,0),0)</f>
        <v>20421406753</v>
      </c>
      <c r="S50" t="str">
        <f>IFERROR(VLOOKUP(A50,Table1424[],8,0),0)</f>
        <v>SBIN0014340</v>
      </c>
      <c r="T50">
        <f>IFERROR(VLOOKUP(A50,Table1424[],9,0),0)</f>
        <v>0</v>
      </c>
      <c r="U50" s="40">
        <f>IFERROR(VLOOKUP(A50,Table1424[],10,0),0)</f>
        <v>45992</v>
      </c>
      <c r="V50">
        <f t="shared" si="5"/>
        <v>1</v>
      </c>
      <c r="W50" t="str">
        <f t="shared" si="6"/>
        <v>Available</v>
      </c>
      <c r="X50" s="164" t="str" cm="1">
        <f t="array" aca="1" ref="X50" ca="1">SUBSTITUTE(SUBSTITUTE(MID(CELL("filename"),FIND("[",CELL("filename"))+1,FIND("]",CELL("filename"))-FIND("[",CELL("filename"))-1)," JH Farmer Payment-",""),".xlsx","")</f>
        <v>22.21-27 Aug</v>
      </c>
      <c r="Y50" s="13">
        <f t="shared" si="7"/>
        <v>27.26552180195495</v>
      </c>
      <c r="Z50" s="3">
        <v>0</v>
      </c>
    </row>
    <row r="51" spans="1:26" x14ac:dyDescent="0.25">
      <c r="A51" t="str">
        <f>CONCATENATE(Table2[[#This Row],[Code]],Table2[[#This Row],[Farmers Code]])</f>
        <v>200100050052</v>
      </c>
      <c r="B51" s="1" t="str">
        <f>INDEX('MPG Payment'!$A:$A,MATCH(Table2[[#This Row],[Code]],'MPG Payment'!B:B,0))</f>
        <v>BMC Code :2001</v>
      </c>
      <c r="C51" t="str">
        <f>VLOOKUP(Table2[[#This Row],[Code]],'MPG Payment'!B:C,2,0)</f>
        <v>Basila</v>
      </c>
      <c r="D51" s="17">
        <v>20010005</v>
      </c>
      <c r="E51" s="17" t="s">
        <v>426</v>
      </c>
      <c r="F51" s="1">
        <v>14</v>
      </c>
      <c r="G51" s="13">
        <v>67</v>
      </c>
      <c r="H51" s="13">
        <v>2611.0324000000001</v>
      </c>
      <c r="I51" s="166">
        <v>0</v>
      </c>
      <c r="J51" s="191">
        <v>0</v>
      </c>
      <c r="K51" s="166">
        <v>0</v>
      </c>
      <c r="L51" s="166">
        <v>0</v>
      </c>
      <c r="M51" s="18">
        <v>0</v>
      </c>
      <c r="N51" s="165" t="str">
        <f>VLOOKUP(Table2[[#This Row],[Code]],'MPG Payment'!$B$4:$Z$128,25,0)</f>
        <v>Release1</v>
      </c>
      <c r="O51" s="170">
        <f t="shared" si="4"/>
        <v>2611</v>
      </c>
      <c r="P51" t="str">
        <f>IFERROR(VLOOKUP(D51,'Bank Master'!$C$3:$D$7898,2,0),"Indirect")</f>
        <v>Direct</v>
      </c>
      <c r="Q51" t="str">
        <f>IFERROR(VLOOKUP(A51,Table1424[],6,0),0)</f>
        <v>AFSANA KHATOON</v>
      </c>
      <c r="R51" t="str">
        <f>IFERROR(VLOOKUP(A51,Table1424[],7,0),0)</f>
        <v>021710042843</v>
      </c>
      <c r="S51" t="str">
        <f>IFERROR(VLOOKUP(A51,Table1424[],8,0),0)</f>
        <v>IPOS0000001</v>
      </c>
      <c r="T51">
        <f>IFERROR(VLOOKUP(A51,Table1424[],9,0),0)</f>
        <v>0</v>
      </c>
      <c r="U51" s="40">
        <f>IFERROR(VLOOKUP(A51,Table1424[],10,0),0)</f>
        <v>46160</v>
      </c>
      <c r="V51">
        <f t="shared" si="5"/>
        <v>1</v>
      </c>
      <c r="W51" t="str">
        <f t="shared" si="6"/>
        <v>Available</v>
      </c>
      <c r="X51" s="164" t="str" cm="1">
        <f t="array" aca="1" ref="X51" ca="1">SUBSTITUTE(SUBSTITUTE(MID(CELL("filename"),FIND("[",CELL("filename"))+1,FIND("]",CELL("filename"))-FIND("[",CELL("filename"))-1)," JH Farmer Payment-",""),".xlsx","")</f>
        <v>22.21-27 Aug</v>
      </c>
      <c r="Y51" s="13">
        <f t="shared" si="7"/>
        <v>27.279442985074628</v>
      </c>
      <c r="Z51" s="3">
        <v>0</v>
      </c>
    </row>
    <row r="52" spans="1:26" x14ac:dyDescent="0.25">
      <c r="A52" t="str">
        <f>CONCATENATE(Table2[[#This Row],[Code]],Table2[[#This Row],[Farmers Code]])</f>
        <v>200100050053</v>
      </c>
      <c r="B52" s="1" t="str">
        <f>INDEX('MPG Payment'!$A:$A,MATCH(Table2[[#This Row],[Code]],'MPG Payment'!B:B,0))</f>
        <v>BMC Code :2001</v>
      </c>
      <c r="C52" t="str">
        <f>VLOOKUP(Table2[[#This Row],[Code]],'MPG Payment'!B:C,2,0)</f>
        <v>Basila</v>
      </c>
      <c r="D52" s="17">
        <v>20010005</v>
      </c>
      <c r="E52" s="17" t="s">
        <v>131</v>
      </c>
      <c r="F52" s="1">
        <v>14</v>
      </c>
      <c r="G52" s="13">
        <v>170.77000000000004</v>
      </c>
      <c r="H52" s="13">
        <v>6592.3872999999994</v>
      </c>
      <c r="I52" s="166">
        <v>0</v>
      </c>
      <c r="J52" s="191">
        <v>0</v>
      </c>
      <c r="K52" s="166">
        <v>50</v>
      </c>
      <c r="L52" s="166">
        <v>0</v>
      </c>
      <c r="M52" s="18">
        <v>0</v>
      </c>
      <c r="N52" s="165" t="str">
        <f>VLOOKUP(Table2[[#This Row],[Code]],'MPG Payment'!$B$4:$Z$128,25,0)</f>
        <v>Release1</v>
      </c>
      <c r="O52" s="170">
        <f t="shared" si="4"/>
        <v>6542</v>
      </c>
      <c r="P52" t="str">
        <f>IFERROR(VLOOKUP(D52,'Bank Master'!$C$3:$D$7898,2,0),"Indirect")</f>
        <v>Direct</v>
      </c>
      <c r="Q52" t="str">
        <f>IFERROR(VLOOKUP(A52,Table1424[],6,0),0)</f>
        <v>MEENA AGARWAL</v>
      </c>
      <c r="R52" t="str">
        <f>IFERROR(VLOOKUP(A52,Table1424[],7,0),0)</f>
        <v>84063412858</v>
      </c>
      <c r="S52" t="str">
        <f>IFERROR(VLOOKUP(A52,Table1424[],8,0),0)</f>
        <v>SBIN0RRVCGB</v>
      </c>
      <c r="T52">
        <f>IFERROR(VLOOKUP(A52,Table1424[],9,0),0)</f>
        <v>0</v>
      </c>
      <c r="U52" s="40">
        <f>IFERROR(VLOOKUP(A52,Table1424[],10,0),0)</f>
        <v>46195</v>
      </c>
      <c r="V52">
        <f t="shared" si="5"/>
        <v>1</v>
      </c>
      <c r="W52" t="str">
        <f t="shared" si="6"/>
        <v>Available</v>
      </c>
      <c r="X52" s="164" t="str" cm="1">
        <f t="array" aca="1" ref="X52" ca="1">SUBSTITUTE(SUBSTITUTE(MID(CELL("filename"),FIND("[",CELL("filename"))+1,FIND("]",CELL("filename"))-FIND("[",CELL("filename"))-1)," JH Farmer Payment-",""),".xlsx","")</f>
        <v>22.21-27 Aug</v>
      </c>
      <c r="Y52" s="13">
        <f t="shared" si="7"/>
        <v>27.02272711834631</v>
      </c>
      <c r="Z52" s="3">
        <v>0</v>
      </c>
    </row>
    <row r="53" spans="1:26" x14ac:dyDescent="0.25">
      <c r="A53" t="str">
        <f>CONCATENATE(Table2[[#This Row],[Code]],Table2[[#This Row],[Farmers Code]])</f>
        <v>200100050054</v>
      </c>
      <c r="B53" s="1" t="str">
        <f>INDEX('MPG Payment'!$A:$A,MATCH(Table2[[#This Row],[Code]],'MPG Payment'!B:B,0))</f>
        <v>BMC Code :2001</v>
      </c>
      <c r="C53" t="str">
        <f>VLOOKUP(Table2[[#This Row],[Code]],'MPG Payment'!B:C,2,0)</f>
        <v>Basila</v>
      </c>
      <c r="D53" s="17">
        <v>20010005</v>
      </c>
      <c r="E53" s="17" t="s">
        <v>760</v>
      </c>
      <c r="F53" s="1">
        <v>14</v>
      </c>
      <c r="G53" s="13">
        <v>44.19</v>
      </c>
      <c r="H53" s="13">
        <v>1843.6197999999999</v>
      </c>
      <c r="I53" s="166">
        <v>0</v>
      </c>
      <c r="J53" s="191">
        <v>0</v>
      </c>
      <c r="K53" s="166">
        <v>0</v>
      </c>
      <c r="L53" s="166">
        <v>0</v>
      </c>
      <c r="M53" s="18">
        <v>0</v>
      </c>
      <c r="N53" s="165" t="str">
        <f>VLOOKUP(Table2[[#This Row],[Code]],'MPG Payment'!$B$4:$Z$128,25,0)</f>
        <v>Release1</v>
      </c>
      <c r="O53" s="170">
        <f t="shared" si="4"/>
        <v>1844</v>
      </c>
      <c r="P53" t="str">
        <f>IFERROR(VLOOKUP(D53,'Bank Master'!$C$3:$D$7898,2,0),"Indirect")</f>
        <v>Direct</v>
      </c>
      <c r="Q53" t="str">
        <f>IFERROR(VLOOKUP(A53,Table1424[],6,0),0)</f>
        <v>SAKIL ANSARI</v>
      </c>
      <c r="R53" t="str">
        <f>IFERROR(VLOOKUP(A53,Table1424[],7,0),0)</f>
        <v>358702120014031</v>
      </c>
      <c r="S53" t="str">
        <f>IFERROR(VLOOKUP(A53,Table1424[],8,0),0)</f>
        <v>UBIN0535877</v>
      </c>
      <c r="T53">
        <f>IFERROR(VLOOKUP(A53,Table1424[],9,0),0)</f>
        <v>0</v>
      </c>
      <c r="U53" s="40">
        <f>IFERROR(VLOOKUP(A53,Table1424[],10,0),0)</f>
        <v>46216</v>
      </c>
      <c r="V53">
        <f t="shared" si="5"/>
        <v>1</v>
      </c>
      <c r="W53" t="str">
        <f t="shared" si="6"/>
        <v>Available</v>
      </c>
      <c r="X53" s="164" t="str" cm="1">
        <f t="array" aca="1" ref="X53" ca="1">SUBSTITUTE(SUBSTITUTE(MID(CELL("filename"),FIND("[",CELL("filename"))+1,FIND("]",CELL("filename"))-FIND("[",CELL("filename"))-1)," JH Farmer Payment-",""),".xlsx","")</f>
        <v>22.21-27 Aug</v>
      </c>
      <c r="Y53" s="13">
        <f t="shared" si="7"/>
        <v>29.2042059289432</v>
      </c>
      <c r="Z53" s="3">
        <v>0</v>
      </c>
    </row>
    <row r="54" spans="1:26" x14ac:dyDescent="0.25">
      <c r="A54" t="str">
        <f>CONCATENATE(Table2[[#This Row],[Code]],Table2[[#This Row],[Farmers Code]])</f>
        <v>200100050055</v>
      </c>
      <c r="B54" s="1" t="str">
        <f>INDEX('MPG Payment'!$A:$A,MATCH(Table2[[#This Row],[Code]],'MPG Payment'!B:B,0))</f>
        <v>BMC Code :2001</v>
      </c>
      <c r="C54" t="str">
        <f>VLOOKUP(Table2[[#This Row],[Code]],'MPG Payment'!B:C,2,0)</f>
        <v>Basila</v>
      </c>
      <c r="D54" s="17">
        <v>20010005</v>
      </c>
      <c r="E54" s="17" t="s">
        <v>427</v>
      </c>
      <c r="F54" s="1">
        <v>13</v>
      </c>
      <c r="G54" s="13">
        <v>131.69</v>
      </c>
      <c r="H54" s="13">
        <v>5367.9399000000003</v>
      </c>
      <c r="I54" s="166">
        <v>0</v>
      </c>
      <c r="J54" s="191">
        <v>0</v>
      </c>
      <c r="K54" s="166">
        <v>0</v>
      </c>
      <c r="L54" s="166">
        <v>0</v>
      </c>
      <c r="M54" s="18">
        <v>0</v>
      </c>
      <c r="N54" s="165" t="str">
        <f>VLOOKUP(Table2[[#This Row],[Code]],'MPG Payment'!$B$4:$Z$128,25,0)</f>
        <v>Release1</v>
      </c>
      <c r="O54" s="170">
        <f t="shared" si="4"/>
        <v>5368</v>
      </c>
      <c r="P54" t="str">
        <f>IFERROR(VLOOKUP(D54,'Bank Master'!$C$3:$D$7898,2,0),"Indirect")</f>
        <v>Direct</v>
      </c>
      <c r="Q54" t="str">
        <f>IFERROR(VLOOKUP(A54,Table1424[],6,0),0)</f>
        <v>BABLU ORAON</v>
      </c>
      <c r="R54" t="str">
        <f>IFERROR(VLOOKUP(A54,Table1424[],7,0),0)</f>
        <v>371101000005236</v>
      </c>
      <c r="S54" t="str">
        <f>IFERROR(VLOOKUP(A54,Table1424[],8,0),0)</f>
        <v>IOBA0003711</v>
      </c>
      <c r="T54">
        <f>IFERROR(VLOOKUP(A54,Table1424[],9,0),0)</f>
        <v>0</v>
      </c>
      <c r="U54" s="40">
        <f>IFERROR(VLOOKUP(A54,Table1424[],10,0),0)</f>
        <v>46216</v>
      </c>
      <c r="V54">
        <f t="shared" si="5"/>
        <v>1</v>
      </c>
      <c r="W54" t="str">
        <f t="shared" si="6"/>
        <v>Available</v>
      </c>
      <c r="X54" s="164" t="str" cm="1">
        <f t="array" aca="1" ref="X54" ca="1">SUBSTITUTE(SUBSTITUTE(MID(CELL("filename"),FIND("[",CELL("filename"))+1,FIND("]",CELL("filename"))-FIND("[",CELL("filename"))-1)," JH Farmer Payment-",""),".xlsx","")</f>
        <v>22.21-27 Aug</v>
      </c>
      <c r="Y54" s="13">
        <f t="shared" si="7"/>
        <v>26.495261105626856</v>
      </c>
      <c r="Z54" s="3">
        <v>0</v>
      </c>
    </row>
    <row r="55" spans="1:26" x14ac:dyDescent="0.25">
      <c r="A55" t="str">
        <f>CONCATENATE(Table2[[#This Row],[Code]],Table2[[#This Row],[Farmers Code]])</f>
        <v>200100050056</v>
      </c>
      <c r="B55" s="1" t="str">
        <f>INDEX('MPG Payment'!$A:$A,MATCH(Table2[[#This Row],[Code]],'MPG Payment'!B:B,0))</f>
        <v>BMC Code :2001</v>
      </c>
      <c r="C55" t="str">
        <f>VLOOKUP(Table2[[#This Row],[Code]],'MPG Payment'!B:C,2,0)</f>
        <v>Basila</v>
      </c>
      <c r="D55" s="17">
        <v>20010005</v>
      </c>
      <c r="E55" s="17" t="s">
        <v>761</v>
      </c>
      <c r="F55" s="1">
        <v>14</v>
      </c>
      <c r="G55" s="13">
        <v>75.52000000000001</v>
      </c>
      <c r="H55" s="13">
        <v>2904.8564999999994</v>
      </c>
      <c r="I55" s="166">
        <v>0</v>
      </c>
      <c r="J55" s="191">
        <v>0</v>
      </c>
      <c r="K55" s="166">
        <v>0</v>
      </c>
      <c r="L55" s="166">
        <v>0</v>
      </c>
      <c r="M55" s="18">
        <v>0</v>
      </c>
      <c r="N55" s="165" t="str">
        <f>VLOOKUP(Table2[[#This Row],[Code]],'MPG Payment'!$B$4:$Z$128,25,0)</f>
        <v>Release1</v>
      </c>
      <c r="O55" s="170">
        <f t="shared" si="4"/>
        <v>2905</v>
      </c>
      <c r="P55" t="str">
        <f>IFERROR(VLOOKUP(D55,'Bank Master'!$C$3:$D$7898,2,0),"Indirect")</f>
        <v>Direct</v>
      </c>
      <c r="Q55" t="str">
        <f>IFERROR(VLOOKUP(A55,Table1424[],6,0),0)</f>
        <v>AFROJ ANSARI</v>
      </c>
      <c r="R55" t="str">
        <f>IFERROR(VLOOKUP(A55,Table1424[],7,0),0)</f>
        <v>490710110013111</v>
      </c>
      <c r="S55" t="str">
        <f>IFERROR(VLOOKUP(A55,Table1424[],8,0),0)</f>
        <v>BKID0004907</v>
      </c>
      <c r="T55">
        <f>IFERROR(VLOOKUP(A55,Table1424[],9,0),0)</f>
        <v>0</v>
      </c>
      <c r="U55" s="40">
        <f>IFERROR(VLOOKUP(A55,Table1424[],10,0),0)</f>
        <v>46216</v>
      </c>
      <c r="V55">
        <f t="shared" si="5"/>
        <v>1</v>
      </c>
      <c r="W55" t="str">
        <f t="shared" si="6"/>
        <v>Available</v>
      </c>
      <c r="X55" s="164" t="str" cm="1">
        <f t="array" aca="1" ref="X55" ca="1">SUBSTITUTE(SUBSTITUTE(MID(CELL("filename"),FIND("[",CELL("filename"))+1,FIND("]",CELL("filename"))-FIND("[",CELL("filename"))-1)," JH Farmer Payment-",""),".xlsx","")</f>
        <v>22.21-27 Aug</v>
      </c>
      <c r="Y55" s="13">
        <f t="shared" si="7"/>
        <v>26.925311837923722</v>
      </c>
      <c r="Z55" s="3">
        <v>0</v>
      </c>
    </row>
    <row r="56" spans="1:26" x14ac:dyDescent="0.25">
      <c r="A56" t="str">
        <f>CONCATENATE(Table2[[#This Row],[Code]],Table2[[#This Row],[Farmers Code]])</f>
        <v>200100080005</v>
      </c>
      <c r="B56" s="1" t="str">
        <f>INDEX('MPG Payment'!$A:$A,MATCH(Table2[[#This Row],[Code]],'MPG Payment'!B:B,0))</f>
        <v>BMC Code :2001</v>
      </c>
      <c r="C56" t="str">
        <f>VLOOKUP(Table2[[#This Row],[Code]],'MPG Payment'!B:C,2,0)</f>
        <v>Erchoro</v>
      </c>
      <c r="D56" s="17">
        <v>20010008</v>
      </c>
      <c r="E56" s="17" t="s">
        <v>18</v>
      </c>
      <c r="F56" s="1">
        <v>13</v>
      </c>
      <c r="G56" s="13">
        <v>36.089999999999996</v>
      </c>
      <c r="H56" s="13">
        <v>1510.7166999999999</v>
      </c>
      <c r="I56" s="166">
        <v>0</v>
      </c>
      <c r="J56" s="191">
        <v>0</v>
      </c>
      <c r="K56" s="166">
        <v>0</v>
      </c>
      <c r="L56" s="166">
        <v>0</v>
      </c>
      <c r="M56" s="18">
        <v>0</v>
      </c>
      <c r="N56" s="165">
        <f>VLOOKUP(Table2[[#This Row],[Code]],'MPG Payment'!$B$4:$Z$128,25,0)</f>
        <v>0</v>
      </c>
      <c r="O56" s="170">
        <f t="shared" si="4"/>
        <v>1511</v>
      </c>
      <c r="P56" t="str">
        <f>IFERROR(VLOOKUP(D56,'Bank Master'!$C$3:$D$7898,2,0),"Indirect")</f>
        <v>Direct</v>
      </c>
      <c r="Q56" t="str">
        <f>IFERROR(VLOOKUP(A56,Table1424[],6,0),0)</f>
        <v>SANJAY SAHU</v>
      </c>
      <c r="R56" t="str">
        <f>IFERROR(VLOOKUP(A56,Table1424[],7,0),0)</f>
        <v>494310100013455</v>
      </c>
      <c r="S56" t="str">
        <f>IFERROR(VLOOKUP(A56,Table1424[],8,0),0)</f>
        <v>BKID0004943</v>
      </c>
      <c r="T56" t="str">
        <f>IFERROR(VLOOKUP(A56,Table1424[],9,0),0)</f>
        <v>BANK OF INDIA</v>
      </c>
      <c r="U56" s="40">
        <f>IFERROR(VLOOKUP(A56,Table1424[],10,0),0)</f>
        <v>45194</v>
      </c>
      <c r="V56">
        <f t="shared" si="5"/>
        <v>1</v>
      </c>
      <c r="W56" t="str">
        <f t="shared" si="6"/>
        <v>Available</v>
      </c>
      <c r="X56" s="164" t="str" cm="1">
        <f t="array" aca="1" ref="X56" ca="1">SUBSTITUTE(SUBSTITUTE(MID(CELL("filename"),FIND("[",CELL("filename"))+1,FIND("]",CELL("filename"))-FIND("[",CELL("filename"))-1)," JH Farmer Payment-",""),".xlsx","")</f>
        <v>22.21-27 Aug</v>
      </c>
      <c r="Y56" s="13">
        <f t="shared" si="7"/>
        <v>27.208807287337216</v>
      </c>
      <c r="Z56" s="3">
        <v>0</v>
      </c>
    </row>
    <row r="57" spans="1:26" x14ac:dyDescent="0.25">
      <c r="A57" t="str">
        <f>CONCATENATE(Table2[[#This Row],[Code]],Table2[[#This Row],[Farmers Code]])</f>
        <v>200100080024</v>
      </c>
      <c r="B57" s="1" t="str">
        <f>INDEX('MPG Payment'!$A:$A,MATCH(Table2[[#This Row],[Code]],'MPG Payment'!B:B,0))</f>
        <v>BMC Code :2001</v>
      </c>
      <c r="C57" t="str">
        <f>VLOOKUP(Table2[[#This Row],[Code]],'MPG Payment'!B:C,2,0)</f>
        <v>Erchoro</v>
      </c>
      <c r="D57" s="17">
        <v>20010008</v>
      </c>
      <c r="E57" s="17" t="s">
        <v>29</v>
      </c>
      <c r="F57" s="1">
        <v>14</v>
      </c>
      <c r="G57" s="13">
        <v>49.66</v>
      </c>
      <c r="H57" s="13">
        <v>2243.4171999999999</v>
      </c>
      <c r="I57" s="166">
        <v>0</v>
      </c>
      <c r="J57" s="191">
        <v>0</v>
      </c>
      <c r="K57" s="166">
        <v>0</v>
      </c>
      <c r="L57" s="166">
        <v>0</v>
      </c>
      <c r="M57" s="18">
        <v>0</v>
      </c>
      <c r="N57" s="165">
        <f>VLOOKUP(Table2[[#This Row],[Code]],'MPG Payment'!$B$4:$Z$128,25,0)</f>
        <v>0</v>
      </c>
      <c r="O57" s="170">
        <f t="shared" si="4"/>
        <v>2243</v>
      </c>
      <c r="P57" t="str">
        <f>IFERROR(VLOOKUP(D57,'Bank Master'!$C$3:$D$7898,2,0),"Indirect")</f>
        <v>Direct</v>
      </c>
      <c r="Q57" t="str">
        <f>IFERROR(VLOOKUP(A57,Table1424[],6,0),0)</f>
        <v xml:space="preserve">Mila Devi </v>
      </c>
      <c r="R57" t="str">
        <f>IFERROR(VLOOKUP(A57,Table1424[],7,0),0)</f>
        <v>494318210000940</v>
      </c>
      <c r="S57" t="str">
        <f>IFERROR(VLOOKUP(A57,Table1424[],8,0),0)</f>
        <v>BKID0004943</v>
      </c>
      <c r="T57" t="str">
        <f>IFERROR(VLOOKUP(A57,Table1424[],9,0),0)</f>
        <v>BANK OF INDIA</v>
      </c>
      <c r="U57" s="40">
        <f>IFERROR(VLOOKUP(A57,Table1424[],10,0),0)</f>
        <v>45297</v>
      </c>
      <c r="V57">
        <f t="shared" si="5"/>
        <v>1</v>
      </c>
      <c r="W57" t="str">
        <f t="shared" si="6"/>
        <v>Available</v>
      </c>
      <c r="X57" s="164" t="str" cm="1">
        <f t="array" aca="1" ref="X57" ca="1">SUBSTITUTE(SUBSTITUTE(MID(CELL("filename"),FIND("[",CELL("filename"))+1,FIND("]",CELL("filename"))-FIND("[",CELL("filename"))-1)," JH Farmer Payment-",""),".xlsx","")</f>
        <v>22.21-27 Aug</v>
      </c>
      <c r="Y57" s="13">
        <f t="shared" si="7"/>
        <v>31.622876359242856</v>
      </c>
      <c r="Z57" s="3">
        <v>0</v>
      </c>
    </row>
    <row r="58" spans="1:26" x14ac:dyDescent="0.25">
      <c r="A58" t="str">
        <f>CONCATENATE(Table2[[#This Row],[Code]],Table2[[#This Row],[Farmers Code]])</f>
        <v>200100080035</v>
      </c>
      <c r="B58" s="1" t="str">
        <f>INDEX('MPG Payment'!$A:$A,MATCH(Table2[[#This Row],[Code]],'MPG Payment'!B:B,0))</f>
        <v>BMC Code :2001</v>
      </c>
      <c r="C58" t="str">
        <f>VLOOKUP(Table2[[#This Row],[Code]],'MPG Payment'!B:C,2,0)</f>
        <v>Erchoro</v>
      </c>
      <c r="D58" s="17">
        <v>20010008</v>
      </c>
      <c r="E58" s="17" t="s">
        <v>9</v>
      </c>
      <c r="F58" s="1">
        <v>14</v>
      </c>
      <c r="G58" s="13">
        <v>440.46999999999997</v>
      </c>
      <c r="H58" s="13">
        <v>18266.638199999998</v>
      </c>
      <c r="I58" s="166">
        <v>0</v>
      </c>
      <c r="J58" s="191">
        <v>0</v>
      </c>
      <c r="K58" s="166">
        <v>0</v>
      </c>
      <c r="L58" s="166">
        <v>12700</v>
      </c>
      <c r="M58" s="18">
        <v>0</v>
      </c>
      <c r="N58" s="165">
        <f>VLOOKUP(Table2[[#This Row],[Code]],'MPG Payment'!$B$4:$Z$128,25,0)</f>
        <v>0</v>
      </c>
      <c r="O58" s="170">
        <f t="shared" si="4"/>
        <v>5567</v>
      </c>
      <c r="P58" t="str">
        <f>IFERROR(VLOOKUP(D58,'Bank Master'!$C$3:$D$7898,2,0),"Indirect")</f>
        <v>Direct</v>
      </c>
      <c r="Q58" t="str">
        <f>IFERROR(VLOOKUP(A58,Table1424[],6,0),0)</f>
        <v>LALITA DEVI</v>
      </c>
      <c r="R58" t="str">
        <f>IFERROR(VLOOKUP(A58,Table1424[],7,0),0)</f>
        <v>22016772818</v>
      </c>
      <c r="S58" t="str">
        <f>IFERROR(VLOOKUP(A58,Table1424[],8,0),0)</f>
        <v>SBIN0RRVCGB</v>
      </c>
      <c r="T58" t="str">
        <f>IFERROR(VLOOKUP(A58,Table1424[],9,0),0)</f>
        <v>STATE BANK OF INDIA</v>
      </c>
      <c r="U58" s="40">
        <f>IFERROR(VLOOKUP(A58,Table1424[],10,0),0)</f>
        <v>45264</v>
      </c>
      <c r="V58">
        <f t="shared" si="5"/>
        <v>1</v>
      </c>
      <c r="W58" t="str">
        <f t="shared" si="6"/>
        <v>Available</v>
      </c>
      <c r="X58" s="164" t="str" cm="1">
        <f t="array" aca="1" ref="X58" ca="1">SUBSTITUTE(SUBSTITUTE(MID(CELL("filename"),FIND("[",CELL("filename"))+1,FIND("]",CELL("filename"))-FIND("[",CELL("filename"))-1)," JH Farmer Payment-",""),".xlsx","")</f>
        <v>22.21-27 Aug</v>
      </c>
      <c r="Y58" s="13">
        <f t="shared" si="7"/>
        <v>29.029551933162303</v>
      </c>
      <c r="Z58" s="3">
        <v>0</v>
      </c>
    </row>
    <row r="59" spans="1:26" x14ac:dyDescent="0.25">
      <c r="A59" t="str">
        <f>CONCATENATE(Table2[[#This Row],[Code]],Table2[[#This Row],[Farmers Code]])</f>
        <v>200100080040</v>
      </c>
      <c r="B59" s="1" t="str">
        <f>INDEX('MPG Payment'!$A:$A,MATCH(Table2[[#This Row],[Code]],'MPG Payment'!B:B,0))</f>
        <v>BMC Code :2001</v>
      </c>
      <c r="C59" t="str">
        <f>VLOOKUP(Table2[[#This Row],[Code]],'MPG Payment'!B:C,2,0)</f>
        <v>Erchoro</v>
      </c>
      <c r="D59" s="17">
        <v>20010008</v>
      </c>
      <c r="E59" s="17" t="s">
        <v>13</v>
      </c>
      <c r="F59" s="1">
        <v>7</v>
      </c>
      <c r="G59" s="13">
        <v>14.43</v>
      </c>
      <c r="H59" s="13">
        <v>749.88319999999999</v>
      </c>
      <c r="I59" s="166">
        <v>0</v>
      </c>
      <c r="J59" s="191">
        <v>0</v>
      </c>
      <c r="K59" s="166">
        <v>0</v>
      </c>
      <c r="L59" s="166">
        <v>0</v>
      </c>
      <c r="M59" s="18">
        <v>0</v>
      </c>
      <c r="N59" s="165">
        <f>VLOOKUP(Table2[[#This Row],[Code]],'MPG Payment'!$B$4:$Z$128,25,0)</f>
        <v>0</v>
      </c>
      <c r="O59" s="170">
        <f t="shared" si="4"/>
        <v>750</v>
      </c>
      <c r="P59" t="str">
        <f>IFERROR(VLOOKUP(D59,'Bank Master'!$C$3:$D$7898,2,0),"Indirect")</f>
        <v>Direct</v>
      </c>
      <c r="Q59" t="str">
        <f>IFERROR(VLOOKUP(A59,Table1424[],6,0),0)</f>
        <v xml:space="preserve">Rekha Kumari </v>
      </c>
      <c r="R59" t="str">
        <f>IFERROR(VLOOKUP(A59,Table1424[],7,0),0)</f>
        <v>371101000006095</v>
      </c>
      <c r="S59" t="str">
        <f>IFERROR(VLOOKUP(A59,Table1424[],8,0),0)</f>
        <v>IOBA0003711</v>
      </c>
      <c r="T59" t="str">
        <f>IFERROR(VLOOKUP(A59,Table1424[],9,0),0)</f>
        <v>INDIAN OVERSEAS BANK</v>
      </c>
      <c r="U59" s="40" t="str">
        <f>IFERROR(VLOOKUP(A59,Table1424[],10,0),0)</f>
        <v>19/03/2024</v>
      </c>
      <c r="V59">
        <f t="shared" si="5"/>
        <v>1</v>
      </c>
      <c r="W59" t="str">
        <f t="shared" si="6"/>
        <v>Available</v>
      </c>
      <c r="X59" s="164" t="str" cm="1">
        <f t="array" aca="1" ref="X59" ca="1">SUBSTITUTE(SUBSTITUTE(MID(CELL("filename"),FIND("[",CELL("filename"))+1,FIND("]",CELL("filename"))-FIND("[",CELL("filename"))-1)," JH Farmer Payment-",""),".xlsx","")</f>
        <v>22.21-27 Aug</v>
      </c>
      <c r="Y59" s="13">
        <f t="shared" si="7"/>
        <v>18.188435204435208</v>
      </c>
      <c r="Z59" s="3">
        <v>0</v>
      </c>
    </row>
    <row r="60" spans="1:26" x14ac:dyDescent="0.25">
      <c r="A60" t="str">
        <f>CONCATENATE(Table2[[#This Row],[Code]],Table2[[#This Row],[Farmers Code]])</f>
        <v>200100080041</v>
      </c>
      <c r="B60" s="1" t="str">
        <f>INDEX('MPG Payment'!$A:$A,MATCH(Table2[[#This Row],[Code]],'MPG Payment'!B:B,0))</f>
        <v>BMC Code :2001</v>
      </c>
      <c r="C60" t="str">
        <f>VLOOKUP(Table2[[#This Row],[Code]],'MPG Payment'!B:C,2,0)</f>
        <v>Erchoro</v>
      </c>
      <c r="D60" s="17">
        <v>20010008</v>
      </c>
      <c r="E60" s="17" t="s">
        <v>35</v>
      </c>
      <c r="F60" s="1">
        <v>12</v>
      </c>
      <c r="G60" s="13">
        <v>40.5</v>
      </c>
      <c r="H60" s="13">
        <v>1777.5773999999997</v>
      </c>
      <c r="I60" s="166">
        <v>0</v>
      </c>
      <c r="J60" s="191">
        <v>0</v>
      </c>
      <c r="K60" s="166">
        <v>0</v>
      </c>
      <c r="L60" s="166">
        <v>0</v>
      </c>
      <c r="M60" s="18">
        <v>0</v>
      </c>
      <c r="N60" s="165">
        <f>VLOOKUP(Table2[[#This Row],[Code]],'MPG Payment'!$B$4:$Z$128,25,0)</f>
        <v>0</v>
      </c>
      <c r="O60" s="170">
        <f t="shared" si="4"/>
        <v>1778</v>
      </c>
      <c r="P60" t="str">
        <f>IFERROR(VLOOKUP(D60,'Bank Master'!$C$3:$D$7898,2,0),"Indirect")</f>
        <v>Direct</v>
      </c>
      <c r="Q60" t="str">
        <f>IFERROR(VLOOKUP(A60,Table1424[],6,0),0)</f>
        <v>Giridhari Sahu</v>
      </c>
      <c r="R60" t="str">
        <f>IFERROR(VLOOKUP(A60,Table1424[],7,0),0)</f>
        <v>31955655087</v>
      </c>
      <c r="S60" t="str">
        <f>IFERROR(VLOOKUP(A60,Table1424[],8,0),0)</f>
        <v>SBIN0014340</v>
      </c>
      <c r="T60" t="str">
        <f>IFERROR(VLOOKUP(A60,Table1424[],9,0),0)</f>
        <v>STATE BANK OF INDIA</v>
      </c>
      <c r="U60" s="40" t="str">
        <f>IFERROR(VLOOKUP(A60,Table1424[],10,0),0)</f>
        <v>19/03/2024</v>
      </c>
      <c r="V60">
        <f t="shared" si="5"/>
        <v>1</v>
      </c>
      <c r="W60" t="str">
        <f t="shared" si="6"/>
        <v>Available</v>
      </c>
      <c r="X60" s="164" t="str" cm="1">
        <f t="array" aca="1" ref="X60" ca="1">SUBSTITUTE(SUBSTITUTE(MID(CELL("filename"),FIND("[",CELL("filename"))+1,FIND("]",CELL("filename"))-FIND("[",CELL("filename"))-1)," JH Farmer Payment-",""),".xlsx","")</f>
        <v>22.21-27 Aug</v>
      </c>
      <c r="Y60" s="13">
        <f t="shared" si="7"/>
        <v>26.334479999999999</v>
      </c>
      <c r="Z60" s="3">
        <v>0</v>
      </c>
    </row>
    <row r="61" spans="1:26" x14ac:dyDescent="0.25">
      <c r="A61" t="str">
        <f>CONCATENATE(Table2[[#This Row],[Code]],Table2[[#This Row],[Farmers Code]])</f>
        <v>200100080050</v>
      </c>
      <c r="B61" s="1" t="str">
        <f>INDEX('MPG Payment'!$A:$A,MATCH(Table2[[#This Row],[Code]],'MPG Payment'!B:B,0))</f>
        <v>BMC Code :2001</v>
      </c>
      <c r="C61" t="str">
        <f>VLOOKUP(Table2[[#This Row],[Code]],'MPG Payment'!B:C,2,0)</f>
        <v>Erchoro</v>
      </c>
      <c r="D61" s="17">
        <v>20010008</v>
      </c>
      <c r="E61" s="17" t="s">
        <v>2068</v>
      </c>
      <c r="F61" s="1">
        <v>7</v>
      </c>
      <c r="G61" s="13">
        <v>29.05</v>
      </c>
      <c r="H61" s="13">
        <v>1333.7190000000001</v>
      </c>
      <c r="I61" s="166">
        <v>0</v>
      </c>
      <c r="J61" s="191">
        <v>0</v>
      </c>
      <c r="K61" s="166">
        <v>0</v>
      </c>
      <c r="L61" s="166">
        <v>0</v>
      </c>
      <c r="M61" s="18">
        <v>0</v>
      </c>
      <c r="N61" s="165">
        <f>VLOOKUP(Table2[[#This Row],[Code]],'MPG Payment'!$B$4:$Z$128,25,0)</f>
        <v>0</v>
      </c>
      <c r="O61" s="170">
        <f t="shared" si="4"/>
        <v>1334</v>
      </c>
      <c r="P61" t="str">
        <f>IFERROR(VLOOKUP(D61,'Bank Master'!$C$3:$D$7898,2,0),"Indirect")</f>
        <v>Direct</v>
      </c>
      <c r="Q61" t="str">
        <f>IFERROR(VLOOKUP(A61,Table1424[],6,0),0)</f>
        <v>SURAJMANI TOPPO</v>
      </c>
      <c r="R61" t="str">
        <f>IFERROR(VLOOKUP(A61,Table1424[],7,0),0)</f>
        <v>494310110002155</v>
      </c>
      <c r="S61" t="str">
        <f>IFERROR(VLOOKUP(A61,Table1424[],8,0),0)</f>
        <v>BKID0004943</v>
      </c>
      <c r="T61">
        <f>IFERROR(VLOOKUP(A61,Table1424[],9,0),0)</f>
        <v>0</v>
      </c>
      <c r="U61" s="40">
        <f>IFERROR(VLOOKUP(A61,Table1424[],10,0),0)</f>
        <v>45825</v>
      </c>
      <c r="V61">
        <f t="shared" si="5"/>
        <v>1</v>
      </c>
      <c r="W61" t="str">
        <f t="shared" si="6"/>
        <v>Available</v>
      </c>
      <c r="X61" s="164" t="str" cm="1">
        <f t="array" aca="1" ref="X61" ca="1">SUBSTITUTE(SUBSTITUTE(MID(CELL("filename"),FIND("[",CELL("filename"))+1,FIND("]",CELL("filename"))-FIND("[",CELL("filename"))-1)," JH Farmer Payment-",""),".xlsx","")</f>
        <v>22.21-27 Aug</v>
      </c>
      <c r="Y61" s="13">
        <f t="shared" si="7"/>
        <v>16.068903614457835</v>
      </c>
      <c r="Z61" s="3">
        <v>0</v>
      </c>
    </row>
    <row r="62" spans="1:26" x14ac:dyDescent="0.25">
      <c r="A62" t="str">
        <f>CONCATENATE(Table2[[#This Row],[Code]],Table2[[#This Row],[Farmers Code]])</f>
        <v>200100080053</v>
      </c>
      <c r="B62" s="1" t="str">
        <f>INDEX('MPG Payment'!$A:$A,MATCH(Table2[[#This Row],[Code]],'MPG Payment'!B:B,0))</f>
        <v>BMC Code :2001</v>
      </c>
      <c r="C62" t="str">
        <f>VLOOKUP(Table2[[#This Row],[Code]],'MPG Payment'!B:C,2,0)</f>
        <v>Erchoro</v>
      </c>
      <c r="D62" s="17">
        <v>20010008</v>
      </c>
      <c r="E62" s="17" t="s">
        <v>131</v>
      </c>
      <c r="F62" s="1">
        <v>7</v>
      </c>
      <c r="G62" s="13">
        <v>16.03</v>
      </c>
      <c r="H62" s="13">
        <v>816.35890000000006</v>
      </c>
      <c r="I62" s="166">
        <v>0</v>
      </c>
      <c r="J62" s="191">
        <v>0</v>
      </c>
      <c r="K62" s="166">
        <v>0</v>
      </c>
      <c r="L62" s="166">
        <v>0</v>
      </c>
      <c r="M62" s="18">
        <v>0</v>
      </c>
      <c r="N62" s="165">
        <f>VLOOKUP(Table2[[#This Row],[Code]],'MPG Payment'!$B$4:$Z$128,25,0)</f>
        <v>0</v>
      </c>
      <c r="O62" s="170">
        <f t="shared" si="4"/>
        <v>816</v>
      </c>
      <c r="P62" t="str">
        <f>IFERROR(VLOOKUP(D62,'Bank Master'!$C$3:$D$7898,2,0),"Indirect")</f>
        <v>Direct</v>
      </c>
      <c r="Q62" t="str">
        <f>IFERROR(VLOOKUP(A62,Table1424[],6,0),0)</f>
        <v>RAMA TOPPO</v>
      </c>
      <c r="R62" t="str">
        <f>IFERROR(VLOOKUP(A62,Table1424[],7,0),0)</f>
        <v>494310100006318</v>
      </c>
      <c r="S62" t="str">
        <f>IFERROR(VLOOKUP(A62,Table1424[],8,0),0)</f>
        <v>BKID0004943</v>
      </c>
      <c r="T62">
        <f>IFERROR(VLOOKUP(A62,Table1424[],9,0),0)</f>
        <v>0</v>
      </c>
      <c r="U62" s="40">
        <f>IFERROR(VLOOKUP(A62,Table1424[],10,0),0)</f>
        <v>45881</v>
      </c>
      <c r="V62">
        <f t="shared" si="5"/>
        <v>1</v>
      </c>
      <c r="W62" t="str">
        <f t="shared" si="6"/>
        <v>Available</v>
      </c>
      <c r="X62" s="164" t="str" cm="1">
        <f t="array" aca="1" ref="X62" ca="1">SUBSTITUTE(SUBSTITUTE(MID(CELL("filename"),FIND("[",CELL("filename"))+1,FIND("]",CELL("filename"))-FIND("[",CELL("filename"))-1)," JH Farmer Payment-",""),".xlsx","")</f>
        <v>22.21-27 Aug</v>
      </c>
      <c r="Y62" s="13">
        <f t="shared" si="7"/>
        <v>17.82443013100437</v>
      </c>
      <c r="Z62" s="3">
        <v>0</v>
      </c>
    </row>
    <row r="63" spans="1:26" x14ac:dyDescent="0.25">
      <c r="A63" t="str">
        <f>CONCATENATE(Table2[[#This Row],[Code]],Table2[[#This Row],[Farmers Code]])</f>
        <v>200100080055</v>
      </c>
      <c r="B63" s="1" t="str">
        <f>INDEX('MPG Payment'!$A:$A,MATCH(Table2[[#This Row],[Code]],'MPG Payment'!B:B,0))</f>
        <v>BMC Code :2001</v>
      </c>
      <c r="C63" t="str">
        <f>VLOOKUP(Table2[[#This Row],[Code]],'MPG Payment'!B:C,2,0)</f>
        <v>Erchoro</v>
      </c>
      <c r="D63" s="17">
        <v>20010008</v>
      </c>
      <c r="E63" s="17" t="s">
        <v>427</v>
      </c>
      <c r="F63" s="1">
        <v>14</v>
      </c>
      <c r="G63" s="13">
        <v>47.899999999999991</v>
      </c>
      <c r="H63" s="13">
        <v>1803.7441999999999</v>
      </c>
      <c r="I63" s="166">
        <v>0</v>
      </c>
      <c r="J63" s="191">
        <v>0</v>
      </c>
      <c r="K63" s="166">
        <v>0</v>
      </c>
      <c r="L63" s="166">
        <v>0</v>
      </c>
      <c r="M63" s="18">
        <v>0</v>
      </c>
      <c r="N63" s="165">
        <f>VLOOKUP(Table2[[#This Row],[Code]],'MPG Payment'!$B$4:$Z$128,25,0)</f>
        <v>0</v>
      </c>
      <c r="O63" s="170">
        <f t="shared" si="4"/>
        <v>1804</v>
      </c>
      <c r="P63" t="str">
        <f>IFERROR(VLOOKUP(D63,'Bank Master'!$C$3:$D$7898,2,0),"Indirect")</f>
        <v>Direct</v>
      </c>
      <c r="Q63" t="str">
        <f>IFERROR(VLOOKUP(A63,Table1424[],6,0),0)</f>
        <v>NITU LAKRA</v>
      </c>
      <c r="R63" t="str">
        <f>IFERROR(VLOOKUP(A63,Table1424[],7,0),0)</f>
        <v>000110144776</v>
      </c>
      <c r="S63" t="str">
        <f>IFERROR(VLOOKUP(A63,Table1424[],8,0),0)</f>
        <v>IPOS0000001</v>
      </c>
      <c r="T63">
        <f>IFERROR(VLOOKUP(A63,Table1424[],9,0),0)</f>
        <v>0</v>
      </c>
      <c r="U63" s="40">
        <f>IFERROR(VLOOKUP(A63,Table1424[],10,0),0)</f>
        <v>45923</v>
      </c>
      <c r="V63">
        <f t="shared" si="5"/>
        <v>1</v>
      </c>
      <c r="W63" t="str">
        <f t="shared" si="6"/>
        <v>Available</v>
      </c>
      <c r="X63" s="164" t="str" cm="1">
        <f t="array" aca="1" ref="X63" ca="1">SUBSTITUTE(SUBSTITUTE(MID(CELL("filename"),FIND("[",CELL("filename"))+1,FIND("]",CELL("filename"))-FIND("[",CELL("filename"))-1)," JH Farmer Payment-",""),".xlsx","")</f>
        <v>22.21-27 Aug</v>
      </c>
      <c r="Y63" s="13">
        <f t="shared" si="7"/>
        <v>26.359518580375788</v>
      </c>
      <c r="Z63" s="3">
        <v>0</v>
      </c>
    </row>
    <row r="64" spans="1:26" x14ac:dyDescent="0.25">
      <c r="A64" t="str">
        <f>CONCATENATE(Table2[[#This Row],[Code]],Table2[[#This Row],[Farmers Code]])</f>
        <v>200100080058</v>
      </c>
      <c r="B64" s="1" t="str">
        <f>INDEX('MPG Payment'!$A:$A,MATCH(Table2[[#This Row],[Code]],'MPG Payment'!B:B,0))</f>
        <v>BMC Code :2001</v>
      </c>
      <c r="C64" t="str">
        <f>VLOOKUP(Table2[[#This Row],[Code]],'MPG Payment'!B:C,2,0)</f>
        <v>Erchoro</v>
      </c>
      <c r="D64" s="17">
        <v>20010008</v>
      </c>
      <c r="E64" s="17" t="s">
        <v>763</v>
      </c>
      <c r="F64" s="1">
        <v>2</v>
      </c>
      <c r="G64" s="13">
        <v>4.74</v>
      </c>
      <c r="H64" s="13">
        <v>183.19860000000003</v>
      </c>
      <c r="I64" s="166">
        <v>0</v>
      </c>
      <c r="J64" s="191">
        <v>0</v>
      </c>
      <c r="K64" s="166">
        <v>0</v>
      </c>
      <c r="L64" s="166">
        <v>0</v>
      </c>
      <c r="M64" s="18">
        <v>0</v>
      </c>
      <c r="N64" s="165">
        <f>VLOOKUP(Table2[[#This Row],[Code]],'MPG Payment'!$B$4:$Z$128,25,0)</f>
        <v>0</v>
      </c>
      <c r="O64" s="170">
        <f t="shared" si="4"/>
        <v>183</v>
      </c>
      <c r="P64" t="str">
        <f>IFERROR(VLOOKUP(D64,'Bank Master'!$C$3:$D$7898,2,0),"Indirect")</f>
        <v>Direct</v>
      </c>
      <c r="Q64" t="str">
        <f>IFERROR(VLOOKUP(A64,Table1424[],6,0),0)</f>
        <v>SALIMUDDIN ANSARI</v>
      </c>
      <c r="R64" t="str">
        <f>IFERROR(VLOOKUP(A64,Table1424[],7,0),0)</f>
        <v>371101000004879</v>
      </c>
      <c r="S64" t="str">
        <f>IFERROR(VLOOKUP(A64,Table1424[],8,0),0)</f>
        <v>IOBA0003711</v>
      </c>
      <c r="T64">
        <f>IFERROR(VLOOKUP(A64,Table1424[],9,0),0)</f>
        <v>0</v>
      </c>
      <c r="U64" s="40">
        <f>IFERROR(VLOOKUP(A64,Table1424[],10,0),0)</f>
        <v>46055</v>
      </c>
      <c r="V64">
        <f t="shared" si="5"/>
        <v>1</v>
      </c>
      <c r="W64" t="str">
        <f t="shared" si="6"/>
        <v>Available</v>
      </c>
      <c r="X64" s="164" t="str" cm="1">
        <f t="array" aca="1" ref="X64" ca="1">SUBSTITUTE(SUBSTITUTE(MID(CELL("filename"),FIND("[",CELL("filename"))+1,FIND("]",CELL("filename"))-FIND("[",CELL("filename"))-1)," JH Farmer Payment-",""),".xlsx","")</f>
        <v>22.21-27 Aug</v>
      </c>
      <c r="Y64" s="13">
        <f t="shared" si="7"/>
        <v>3.8649493670886081</v>
      </c>
      <c r="Z64" s="3">
        <v>0</v>
      </c>
    </row>
    <row r="65" spans="1:26" x14ac:dyDescent="0.25">
      <c r="A65" t="str">
        <f>CONCATENATE(Table2[[#This Row],[Code]],Table2[[#This Row],[Farmers Code]])</f>
        <v>200100080059</v>
      </c>
      <c r="B65" s="1" t="str">
        <f>INDEX('MPG Payment'!$A:$A,MATCH(Table2[[#This Row],[Code]],'MPG Payment'!B:B,0))</f>
        <v>BMC Code :2001</v>
      </c>
      <c r="C65" t="str">
        <f>VLOOKUP(Table2[[#This Row],[Code]],'MPG Payment'!B:C,2,0)</f>
        <v>Erchoro</v>
      </c>
      <c r="D65" s="17">
        <v>20010008</v>
      </c>
      <c r="E65" s="17" t="s">
        <v>952</v>
      </c>
      <c r="F65" s="1">
        <v>14</v>
      </c>
      <c r="G65" s="13">
        <v>255.01999999999998</v>
      </c>
      <c r="H65" s="13">
        <v>9730.737799999999</v>
      </c>
      <c r="I65" s="166">
        <v>0</v>
      </c>
      <c r="J65" s="191">
        <v>0</v>
      </c>
      <c r="K65" s="166">
        <v>0</v>
      </c>
      <c r="L65" s="166">
        <v>6350</v>
      </c>
      <c r="M65" s="18">
        <v>0</v>
      </c>
      <c r="N65" s="165">
        <f>VLOOKUP(Table2[[#This Row],[Code]],'MPG Payment'!$B$4:$Z$128,25,0)</f>
        <v>0</v>
      </c>
      <c r="O65" s="170">
        <f t="shared" si="4"/>
        <v>3381</v>
      </c>
      <c r="P65" t="str">
        <f>IFERROR(VLOOKUP(D65,'Bank Master'!$C$3:$D$7898,2,0),"Indirect")</f>
        <v>Direct</v>
      </c>
      <c r="Q65" t="str">
        <f>IFERROR(VLOOKUP(A65,Table1424[],6,0),0)</f>
        <v>REKHA DEVI</v>
      </c>
      <c r="R65" t="str">
        <f>IFERROR(VLOOKUP(A65,Table1424[],7,0),0)</f>
        <v>84065679489</v>
      </c>
      <c r="S65" t="str">
        <f>IFERROR(VLOOKUP(A65,Table1424[],8,0),0)</f>
        <v>SBIN0RRVCGB</v>
      </c>
      <c r="T65">
        <f>IFERROR(VLOOKUP(A65,Table1424[],9,0),0)</f>
        <v>0</v>
      </c>
      <c r="U65" s="40">
        <f>IFERROR(VLOOKUP(A65,Table1424[],10,0),0)</f>
        <v>0</v>
      </c>
      <c r="V65">
        <f t="shared" si="5"/>
        <v>1</v>
      </c>
      <c r="W65" t="str">
        <f t="shared" si="6"/>
        <v>Available</v>
      </c>
      <c r="X65" s="164" t="str" cm="1">
        <f t="array" aca="1" ref="X65" ca="1">SUBSTITUTE(SUBSTITUTE(MID(CELL("filename"),FIND("[",CELL("filename"))+1,FIND("]",CELL("filename"))-FIND("[",CELL("filename"))-1)," JH Farmer Payment-",""),".xlsx","")</f>
        <v>22.21-27 Aug</v>
      </c>
      <c r="Y65" s="13">
        <f t="shared" si="7"/>
        <v>26.709734373774609</v>
      </c>
      <c r="Z65" s="3">
        <v>0</v>
      </c>
    </row>
    <row r="66" spans="1:26" x14ac:dyDescent="0.25">
      <c r="A66" t="str">
        <f>CONCATENATE(Table2[[#This Row],[Code]],Table2[[#This Row],[Farmers Code]])</f>
        <v>200100080060</v>
      </c>
      <c r="B66" s="1" t="str">
        <f>INDEX('MPG Payment'!$A:$A,MATCH(Table2[[#This Row],[Code]],'MPG Payment'!B:B,0))</f>
        <v>BMC Code :2001</v>
      </c>
      <c r="C66" t="str">
        <f>VLOOKUP(Table2[[#This Row],[Code]],'MPG Payment'!B:C,2,0)</f>
        <v>Erchoro</v>
      </c>
      <c r="D66" s="17">
        <v>20010008</v>
      </c>
      <c r="E66" s="17" t="s">
        <v>957</v>
      </c>
      <c r="F66" s="1">
        <v>14</v>
      </c>
      <c r="G66" s="13">
        <v>117.72999999999999</v>
      </c>
      <c r="H66" s="13">
        <v>4942.2881999999991</v>
      </c>
      <c r="I66" s="166">
        <v>0</v>
      </c>
      <c r="J66" s="191">
        <v>0</v>
      </c>
      <c r="K66" s="166">
        <v>0</v>
      </c>
      <c r="L66" s="166">
        <v>0</v>
      </c>
      <c r="M66" s="18">
        <v>0</v>
      </c>
      <c r="N66" s="165">
        <f>VLOOKUP(Table2[[#This Row],[Code]],'MPG Payment'!$B$4:$Z$128,25,0)</f>
        <v>0</v>
      </c>
      <c r="O66" s="170">
        <f t="shared" si="4"/>
        <v>4942</v>
      </c>
      <c r="P66" t="str">
        <f>IFERROR(VLOOKUP(D66,'Bank Master'!$C$3:$D$7898,2,0),"Indirect")</f>
        <v>Direct</v>
      </c>
      <c r="Q66" t="str">
        <f>IFERROR(VLOOKUP(A66,Table1424[],6,0),0)</f>
        <v>SUMITRA DEVI</v>
      </c>
      <c r="R66" t="str">
        <f>IFERROR(VLOOKUP(A66,Table1424[],7,0),0)</f>
        <v>22016801614</v>
      </c>
      <c r="S66" t="str">
        <f>IFERROR(VLOOKUP(A66,Table1424[],8,0),0)</f>
        <v>SBIN0RRVCGB</v>
      </c>
      <c r="T66">
        <f>IFERROR(VLOOKUP(A66,Table1424[],9,0),0)</f>
        <v>0</v>
      </c>
      <c r="U66" s="40">
        <f>IFERROR(VLOOKUP(A66,Table1424[],10,0),0)</f>
        <v>46116</v>
      </c>
      <c r="V66">
        <f t="shared" si="5"/>
        <v>1</v>
      </c>
      <c r="W66" t="str">
        <f t="shared" si="6"/>
        <v>Available</v>
      </c>
      <c r="X66" s="164" t="str" cm="1">
        <f t="array" aca="1" ref="X66" ca="1">SUBSTITUTE(SUBSTITUTE(MID(CELL("filename"),FIND("[",CELL("filename"))+1,FIND("]",CELL("filename"))-FIND("[",CELL("filename"))-1)," JH Farmer Payment-",""),".xlsx","")</f>
        <v>22.21-27 Aug</v>
      </c>
      <c r="Y66" s="13">
        <f t="shared" si="7"/>
        <v>29.385897732098869</v>
      </c>
      <c r="Z66" s="3">
        <v>0</v>
      </c>
    </row>
    <row r="67" spans="1:26" x14ac:dyDescent="0.25">
      <c r="A67" t="str">
        <f>CONCATENATE(Table2[[#This Row],[Code]],Table2[[#This Row],[Farmers Code]])</f>
        <v>200100090002</v>
      </c>
      <c r="B67" s="1" t="str">
        <f>INDEX('MPG Payment'!$A:$A,MATCH(Table2[[#This Row],[Code]],'MPG Payment'!B:B,0))</f>
        <v>BMC Code :2001</v>
      </c>
      <c r="C67" t="str">
        <f>VLOOKUP(Table2[[#This Row],[Code]],'MPG Payment'!B:C,2,0)</f>
        <v>Makunda</v>
      </c>
      <c r="D67" s="17">
        <v>20010009</v>
      </c>
      <c r="E67" s="17" t="s">
        <v>17</v>
      </c>
      <c r="F67" s="1">
        <v>7</v>
      </c>
      <c r="G67" s="13">
        <v>69.98</v>
      </c>
      <c r="H67" s="13">
        <v>2803.9255000000003</v>
      </c>
      <c r="I67" s="166">
        <v>0</v>
      </c>
      <c r="J67" s="191">
        <v>0</v>
      </c>
      <c r="K67" s="166">
        <v>95.910000000003492</v>
      </c>
      <c r="L67" s="166">
        <v>0</v>
      </c>
      <c r="M67" s="18">
        <v>0</v>
      </c>
      <c r="N67" s="165">
        <f>VLOOKUP(Table2[[#This Row],[Code]],'MPG Payment'!$B$4:$Z$128,25,0)</f>
        <v>0</v>
      </c>
      <c r="O67" s="170">
        <f t="shared" si="4"/>
        <v>2708</v>
      </c>
      <c r="P67" t="str">
        <f>IFERROR(VLOOKUP(D67,'Bank Master'!$C$3:$D$7898,2,0),"Indirect")</f>
        <v>Direct</v>
      </c>
      <c r="Q67" t="str">
        <f>IFERROR(VLOOKUP(A67,Table1424[],6,0),0)</f>
        <v>BAL KISHORE TIWARI</v>
      </c>
      <c r="R67" t="str">
        <f>IFERROR(VLOOKUP(A67,Table1424[],7,0),0)</f>
        <v>358702010009142</v>
      </c>
      <c r="S67" t="str">
        <f>IFERROR(VLOOKUP(A67,Table1424[],8,0),0)</f>
        <v>UBIN0535877</v>
      </c>
      <c r="T67" t="str">
        <f>IFERROR(VLOOKUP(A67,Table1424[],9,0),0)</f>
        <v>UNION BANK OF INDIA</v>
      </c>
      <c r="U67" s="40">
        <f>IFERROR(VLOOKUP(A67,Table1424[],10,0),0)</f>
        <v>45183</v>
      </c>
      <c r="V67">
        <f t="shared" si="5"/>
        <v>1</v>
      </c>
      <c r="W67" t="str">
        <f t="shared" si="6"/>
        <v>Available</v>
      </c>
      <c r="X67" s="164" t="str" cm="1">
        <f t="array" aca="1" ref="X67" ca="1">SUBSTITUTE(SUBSTITUTE(MID(CELL("filename"),FIND("[",CELL("filename"))+1,FIND("]",CELL("filename"))-FIND("[",CELL("filename"))-1)," JH Farmer Payment-",""),".xlsx","")</f>
        <v>22.21-27 Aug</v>
      </c>
      <c r="Y67" s="13">
        <f t="shared" si="7"/>
        <v>14.023634252643614</v>
      </c>
      <c r="Z67" s="3">
        <v>0</v>
      </c>
    </row>
    <row r="68" spans="1:26" x14ac:dyDescent="0.25">
      <c r="A68" t="str">
        <f>CONCATENATE(Table2[[#This Row],[Code]],Table2[[#This Row],[Farmers Code]])</f>
        <v>200100090016</v>
      </c>
      <c r="B68" s="1" t="str">
        <f>INDEX('MPG Payment'!$A:$A,MATCH(Table2[[#This Row],[Code]],'MPG Payment'!B:B,0))</f>
        <v>BMC Code :2001</v>
      </c>
      <c r="C68" t="str">
        <f>VLOOKUP(Table2[[#This Row],[Code]],'MPG Payment'!B:C,2,0)</f>
        <v>Makunda</v>
      </c>
      <c r="D68" s="17">
        <v>20010009</v>
      </c>
      <c r="E68" s="17" t="s">
        <v>26</v>
      </c>
      <c r="F68" s="1">
        <v>14</v>
      </c>
      <c r="G68" s="13">
        <v>183.89999999999998</v>
      </c>
      <c r="H68" s="13">
        <v>7835.8593000000001</v>
      </c>
      <c r="I68" s="166">
        <v>0</v>
      </c>
      <c r="J68" s="191">
        <v>0</v>
      </c>
      <c r="K68" s="166">
        <v>0</v>
      </c>
      <c r="L68" s="166">
        <v>0</v>
      </c>
      <c r="M68" s="18">
        <v>0</v>
      </c>
      <c r="N68" s="165">
        <f>VLOOKUP(Table2[[#This Row],[Code]],'MPG Payment'!$B$4:$Z$128,25,0)</f>
        <v>0</v>
      </c>
      <c r="O68" s="170">
        <f t="shared" si="4"/>
        <v>7836</v>
      </c>
      <c r="P68" t="str">
        <f>IFERROR(VLOOKUP(D68,'Bank Master'!$C$3:$D$7898,2,0),"Indirect")</f>
        <v>Direct</v>
      </c>
      <c r="Q68" t="str">
        <f>IFERROR(VLOOKUP(A68,Table1424[],6,0),0)</f>
        <v>BIRENDAR KUMAR GOPE</v>
      </c>
      <c r="R68" t="str">
        <f>IFERROR(VLOOKUP(A68,Table1424[],7,0),0)</f>
        <v>358702010626226</v>
      </c>
      <c r="S68" t="str">
        <f>IFERROR(VLOOKUP(A68,Table1424[],8,0),0)</f>
        <v>UBIN0535877</v>
      </c>
      <c r="T68" t="str">
        <f>IFERROR(VLOOKUP(A68,Table1424[],9,0),0)</f>
        <v>UNION BANK OF INDIA</v>
      </c>
      <c r="U68" s="40">
        <f>IFERROR(VLOOKUP(A68,Table1424[],10,0),0)</f>
        <v>45183</v>
      </c>
      <c r="V68">
        <f t="shared" si="5"/>
        <v>1</v>
      </c>
      <c r="W68" t="str">
        <f t="shared" si="6"/>
        <v>Available</v>
      </c>
      <c r="X68" s="164" t="str" cm="1">
        <f t="array" aca="1" ref="X68" ca="1">SUBSTITUTE(SUBSTITUTE(MID(CELL("filename"),FIND("[",CELL("filename"))+1,FIND("]",CELL("filename"))-FIND("[",CELL("filename"))-1)," JH Farmer Payment-",""),".xlsx","")</f>
        <v>22.21-27 Aug</v>
      </c>
      <c r="Y68" s="13">
        <f t="shared" si="7"/>
        <v>29.826544371941278</v>
      </c>
      <c r="Z68" s="3">
        <v>0</v>
      </c>
    </row>
    <row r="69" spans="1:26" x14ac:dyDescent="0.25">
      <c r="A69" t="str">
        <f>CONCATENATE(Table2[[#This Row],[Code]],Table2[[#This Row],[Farmers Code]])</f>
        <v>200100090017</v>
      </c>
      <c r="B69" s="1" t="str">
        <f>INDEX('MPG Payment'!$A:$A,MATCH(Table2[[#This Row],[Code]],'MPG Payment'!B:B,0))</f>
        <v>BMC Code :2001</v>
      </c>
      <c r="C69" t="str">
        <f>VLOOKUP(Table2[[#This Row],[Code]],'MPG Payment'!B:C,2,0)</f>
        <v>Makunda</v>
      </c>
      <c r="D69" s="17">
        <v>20010009</v>
      </c>
      <c r="E69" s="17" t="s">
        <v>27</v>
      </c>
      <c r="F69" s="1">
        <v>7</v>
      </c>
      <c r="G69" s="13">
        <v>93.67</v>
      </c>
      <c r="H69" s="13">
        <v>3836.6711</v>
      </c>
      <c r="I69" s="166">
        <v>0</v>
      </c>
      <c r="J69" s="191">
        <v>0</v>
      </c>
      <c r="K69" s="166">
        <v>0</v>
      </c>
      <c r="L69" s="166">
        <v>0</v>
      </c>
      <c r="M69" s="18">
        <v>0</v>
      </c>
      <c r="N69" s="165">
        <f>VLOOKUP(Table2[[#This Row],[Code]],'MPG Payment'!$B$4:$Z$128,25,0)</f>
        <v>0</v>
      </c>
      <c r="O69" s="170">
        <f t="shared" si="4"/>
        <v>3837</v>
      </c>
      <c r="P69" t="str">
        <f>IFERROR(VLOOKUP(D69,'Bank Master'!$C$3:$D$7898,2,0),"Indirect")</f>
        <v>Direct</v>
      </c>
      <c r="Q69" t="str">
        <f>IFERROR(VLOOKUP(A69,Table1424[],6,0),0)</f>
        <v>PUSPA DEVI</v>
      </c>
      <c r="R69" t="str">
        <f>IFERROR(VLOOKUP(A69,Table1424[],7,0),0)</f>
        <v>50100184717426</v>
      </c>
      <c r="S69" t="str">
        <f>IFERROR(VLOOKUP(A69,Table1424[],8,0),0)</f>
        <v>HDFC0001470</v>
      </c>
      <c r="T69" t="str">
        <f>IFERROR(VLOOKUP(A69,Table1424[],9,0),0)</f>
        <v>HDFC BANK</v>
      </c>
      <c r="U69" s="40">
        <f>IFERROR(VLOOKUP(A69,Table1424[],10,0),0)</f>
        <v>45183</v>
      </c>
      <c r="V69">
        <f t="shared" si="5"/>
        <v>1</v>
      </c>
      <c r="W69" t="str">
        <f t="shared" si="6"/>
        <v>Available</v>
      </c>
      <c r="X69" s="164" t="str" cm="1">
        <f t="array" aca="1" ref="X69" ca="1">SUBSTITUTE(SUBSTITUTE(MID(CELL("filename"),FIND("[",CELL("filename"))+1,FIND("]",CELL("filename"))-FIND("[",CELL("filename"))-1)," JH Farmer Payment-",""),".xlsx","")</f>
        <v>22.21-27 Aug</v>
      </c>
      <c r="Y69" s="13">
        <f t="shared" si="7"/>
        <v>14.335805327212556</v>
      </c>
      <c r="Z69" s="3">
        <v>0</v>
      </c>
    </row>
    <row r="70" spans="1:26" x14ac:dyDescent="0.25">
      <c r="A70" t="str">
        <f>CONCATENATE(Table2[[#This Row],[Code]],Table2[[#This Row],[Farmers Code]])</f>
        <v>200100090030</v>
      </c>
      <c r="B70" s="1" t="str">
        <f>INDEX('MPG Payment'!$A:$A,MATCH(Table2[[#This Row],[Code]],'MPG Payment'!B:B,0))</f>
        <v>BMC Code :2001</v>
      </c>
      <c r="C70" t="str">
        <f>VLOOKUP(Table2[[#This Row],[Code]],'MPG Payment'!B:C,2,0)</f>
        <v>Makunda</v>
      </c>
      <c r="D70" s="17">
        <v>20010009</v>
      </c>
      <c r="E70" s="17" t="s">
        <v>7</v>
      </c>
      <c r="F70" s="1">
        <v>14</v>
      </c>
      <c r="G70" s="13">
        <v>189.19000000000003</v>
      </c>
      <c r="H70" s="13">
        <v>7880.1344999999992</v>
      </c>
      <c r="I70" s="166">
        <v>0</v>
      </c>
      <c r="J70" s="191">
        <v>0</v>
      </c>
      <c r="K70" s="166">
        <v>0</v>
      </c>
      <c r="L70" s="166">
        <v>0</v>
      </c>
      <c r="M70" s="18">
        <v>0</v>
      </c>
      <c r="N70" s="165">
        <f>VLOOKUP(Table2[[#This Row],[Code]],'MPG Payment'!$B$4:$Z$128,25,0)</f>
        <v>0</v>
      </c>
      <c r="O70" s="170">
        <f t="shared" si="4"/>
        <v>7880</v>
      </c>
      <c r="P70" t="str">
        <f>IFERROR(VLOOKUP(D70,'Bank Master'!$C$3:$D$7898,2,0),"Indirect")</f>
        <v>Direct</v>
      </c>
      <c r="Q70" t="str">
        <f>IFERROR(VLOOKUP(A70,Table1424[],6,0),0)</f>
        <v>SUBHASH GOPE</v>
      </c>
      <c r="R70" t="str">
        <f>IFERROR(VLOOKUP(A70,Table1424[],7,0),0)</f>
        <v>7768139451</v>
      </c>
      <c r="S70" t="str">
        <f>IFERROR(VLOOKUP(A70,Table1424[],8,0),0)</f>
        <v>IDIB000I021</v>
      </c>
      <c r="T70" t="str">
        <f>IFERROR(VLOOKUP(A70,Table1424[],9,0),0)</f>
        <v xml:space="preserve">Indian Bank </v>
      </c>
      <c r="U70" s="40">
        <f>IFERROR(VLOOKUP(A70,Table1424[],10,0),0)</f>
        <v>45600</v>
      </c>
      <c r="V70">
        <f t="shared" si="5"/>
        <v>1</v>
      </c>
      <c r="W70" t="str">
        <f t="shared" si="6"/>
        <v>Available</v>
      </c>
      <c r="X70" s="164" t="str" cm="1">
        <f t="array" aca="1" ref="X70" ca="1">SUBSTITUTE(SUBSTITUTE(MID(CELL("filename"),FIND("[",CELL("filename"))+1,FIND("]",CELL("filename"))-FIND("[",CELL("filename"))-1)," JH Farmer Payment-",""),".xlsx","")</f>
        <v>22.21-27 Aug</v>
      </c>
      <c r="Y70" s="13">
        <f t="shared" si="7"/>
        <v>29.156372694117024</v>
      </c>
      <c r="Z70" s="3">
        <v>0</v>
      </c>
    </row>
    <row r="71" spans="1:26" x14ac:dyDescent="0.25">
      <c r="A71" t="str">
        <f>CONCATENATE(Table2[[#This Row],[Code]],Table2[[#This Row],[Farmers Code]])</f>
        <v>200100090031</v>
      </c>
      <c r="B71" s="1" t="str">
        <f>INDEX('MPG Payment'!$A:$A,MATCH(Table2[[#This Row],[Code]],'MPG Payment'!B:B,0))</f>
        <v>BMC Code :2001</v>
      </c>
      <c r="C71" t="str">
        <f>VLOOKUP(Table2[[#This Row],[Code]],'MPG Payment'!B:C,2,0)</f>
        <v>Makunda</v>
      </c>
      <c r="D71" s="17">
        <v>20010009</v>
      </c>
      <c r="E71" s="17" t="s">
        <v>422</v>
      </c>
      <c r="F71" s="1">
        <v>7</v>
      </c>
      <c r="G71" s="13">
        <v>56.339999999999996</v>
      </c>
      <c r="H71" s="13">
        <v>2309.5918000000001</v>
      </c>
      <c r="I71" s="166">
        <v>0</v>
      </c>
      <c r="J71" s="191">
        <v>0</v>
      </c>
      <c r="K71" s="166">
        <v>0</v>
      </c>
      <c r="L71" s="166">
        <v>0</v>
      </c>
      <c r="M71" s="18">
        <v>0</v>
      </c>
      <c r="N71" s="165">
        <f>VLOOKUP(Table2[[#This Row],[Code]],'MPG Payment'!$B$4:$Z$128,25,0)</f>
        <v>0</v>
      </c>
      <c r="O71" s="170">
        <f t="shared" si="4"/>
        <v>2310</v>
      </c>
      <c r="P71" t="str">
        <f>IFERROR(VLOOKUP(D71,'Bank Master'!$C$3:$D$7898,2,0),"Indirect")</f>
        <v>Direct</v>
      </c>
      <c r="Q71" t="str">
        <f>IFERROR(VLOOKUP(A71,Table1424[],6,0),0)</f>
        <v>MAMTA DEVI</v>
      </c>
      <c r="R71" t="str">
        <f>IFERROR(VLOOKUP(A71,Table1424[],7,0),0)</f>
        <v>589510110004327</v>
      </c>
      <c r="S71" t="str">
        <f>IFERROR(VLOOKUP(A71,Table1424[],8,0),0)</f>
        <v>BKID0005895</v>
      </c>
      <c r="T71" t="str">
        <f>IFERROR(VLOOKUP(A71,Table1424[],9,0),0)</f>
        <v>BANK OF INDIA</v>
      </c>
      <c r="U71" s="40">
        <f>IFERROR(VLOOKUP(A71,Table1424[],10,0),0)</f>
        <v>45649</v>
      </c>
      <c r="V71">
        <f t="shared" si="5"/>
        <v>1</v>
      </c>
      <c r="W71" t="str">
        <f t="shared" si="6"/>
        <v>Available</v>
      </c>
      <c r="X71" s="164" t="str" cm="1">
        <f t="array" aca="1" ref="X71" ca="1">SUBSTITUTE(SUBSTITUTE(MID(CELL("filename"),FIND("[",CELL("filename"))+1,FIND("]",CELL("filename"))-FIND("[",CELL("filename"))-1)," JH Farmer Payment-",""),".xlsx","")</f>
        <v>22.21-27 Aug</v>
      </c>
      <c r="Y71" s="13">
        <f t="shared" si="7"/>
        <v>14.347836883209093</v>
      </c>
      <c r="Z71" s="3">
        <v>0</v>
      </c>
    </row>
    <row r="72" spans="1:26" x14ac:dyDescent="0.25">
      <c r="A72" t="str">
        <f>CONCATENATE(Table2[[#This Row],[Code]],Table2[[#This Row],[Farmers Code]])</f>
        <v>200100090032</v>
      </c>
      <c r="B72" s="1" t="str">
        <f>INDEX('MPG Payment'!$A:$A,MATCH(Table2[[#This Row],[Code]],'MPG Payment'!B:B,0))</f>
        <v>BMC Code :2001</v>
      </c>
      <c r="C72" t="str">
        <f>VLOOKUP(Table2[[#This Row],[Code]],'MPG Payment'!B:C,2,0)</f>
        <v>Makunda</v>
      </c>
      <c r="D72" s="17">
        <v>20010009</v>
      </c>
      <c r="E72" s="17" t="s">
        <v>8</v>
      </c>
      <c r="F72" s="1">
        <v>14</v>
      </c>
      <c r="G72" s="13">
        <v>48.42</v>
      </c>
      <c r="H72" s="13">
        <v>2046.3154000000002</v>
      </c>
      <c r="I72" s="166">
        <v>0</v>
      </c>
      <c r="J72" s="191">
        <v>0</v>
      </c>
      <c r="K72" s="166">
        <v>0</v>
      </c>
      <c r="L72" s="166">
        <v>0</v>
      </c>
      <c r="M72" s="18">
        <v>0</v>
      </c>
      <c r="N72" s="165">
        <f>VLOOKUP(Table2[[#This Row],[Code]],'MPG Payment'!$B$4:$Z$128,25,0)</f>
        <v>0</v>
      </c>
      <c r="O72" s="170">
        <f t="shared" si="4"/>
        <v>2046</v>
      </c>
      <c r="P72" t="str">
        <f>IFERROR(VLOOKUP(D72,'Bank Master'!$C$3:$D$7898,2,0),"Indirect")</f>
        <v>Direct</v>
      </c>
      <c r="Q72" t="str">
        <f>IFERROR(VLOOKUP(A72,Table1424[],6,0),0)</f>
        <v>REENA KUMARI</v>
      </c>
      <c r="R72" t="str">
        <f>IFERROR(VLOOKUP(A72,Table1424[],7,0),0)</f>
        <v>490218210000253</v>
      </c>
      <c r="S72" t="str">
        <f>IFERROR(VLOOKUP(A72,Table1424[],8,0),0)</f>
        <v>BKID0004902</v>
      </c>
      <c r="T72">
        <f>IFERROR(VLOOKUP(A72,Table1424[],9,0),0)</f>
        <v>0</v>
      </c>
      <c r="U72" s="40">
        <f>IFERROR(VLOOKUP(A72,Table1424[],10,0),0)</f>
        <v>46175</v>
      </c>
      <c r="V72">
        <f t="shared" si="5"/>
        <v>1</v>
      </c>
      <c r="W72" t="str">
        <f t="shared" si="6"/>
        <v>Available</v>
      </c>
      <c r="X72" s="164" t="str" cm="1">
        <f t="array" aca="1" ref="X72" ca="1">SUBSTITUTE(SUBSTITUTE(MID(CELL("filename"),FIND("[",CELL("filename"))+1,FIND("]",CELL("filename"))-FIND("[",CELL("filename"))-1)," JH Farmer Payment-",""),".xlsx","")</f>
        <v>22.21-27 Aug</v>
      </c>
      <c r="Y72" s="13">
        <f t="shared" si="7"/>
        <v>29.583246179264773</v>
      </c>
      <c r="Z72" s="3">
        <v>0</v>
      </c>
    </row>
    <row r="73" spans="1:26" x14ac:dyDescent="0.25">
      <c r="A73" t="str">
        <f>CONCATENATE(Table2[[#This Row],[Code]],Table2[[#This Row],[Farmers Code]])</f>
        <v>200100090034</v>
      </c>
      <c r="B73" s="1" t="str">
        <f>INDEX('MPG Payment'!$A:$A,MATCH(Table2[[#This Row],[Code]],'MPG Payment'!B:B,0))</f>
        <v>BMC Code :2001</v>
      </c>
      <c r="C73" t="str">
        <f>VLOOKUP(Table2[[#This Row],[Code]],'MPG Payment'!B:C,2,0)</f>
        <v>Makunda</v>
      </c>
      <c r="D73" s="17">
        <v>20010009</v>
      </c>
      <c r="E73" s="17" t="s">
        <v>33</v>
      </c>
      <c r="F73" s="1">
        <v>7</v>
      </c>
      <c r="G73" s="13">
        <v>23.840000000000003</v>
      </c>
      <c r="H73" s="13">
        <v>1002.2059</v>
      </c>
      <c r="I73" s="166">
        <v>0</v>
      </c>
      <c r="J73" s="191">
        <v>0</v>
      </c>
      <c r="K73" s="166">
        <v>0</v>
      </c>
      <c r="L73" s="166">
        <v>0</v>
      </c>
      <c r="M73" s="18">
        <v>0</v>
      </c>
      <c r="N73" s="165">
        <f>VLOOKUP(Table2[[#This Row],[Code]],'MPG Payment'!$B$4:$Z$128,25,0)</f>
        <v>0</v>
      </c>
      <c r="O73" s="170">
        <f t="shared" si="4"/>
        <v>1002</v>
      </c>
      <c r="P73" t="str">
        <f>IFERROR(VLOOKUP(D73,'Bank Master'!$C$3:$D$7898,2,0),"Indirect")</f>
        <v>Direct</v>
      </c>
      <c r="Q73" t="str">
        <f>IFERROR(VLOOKUP(A73,Table1424[],6,0),0)</f>
        <v>SOMESH GOPE</v>
      </c>
      <c r="R73" t="str">
        <f>IFERROR(VLOOKUP(A73,Table1424[],7,0),0)</f>
        <v>358702010629551</v>
      </c>
      <c r="S73" t="str">
        <f>IFERROR(VLOOKUP(A73,Table1424[],8,0),0)</f>
        <v>UBIN0535877</v>
      </c>
      <c r="T73">
        <f>IFERROR(VLOOKUP(A73,Table1424[],9,0),0)</f>
        <v>0</v>
      </c>
      <c r="U73" s="40">
        <f>IFERROR(VLOOKUP(A73,Table1424[],10,0),0)</f>
        <v>46195</v>
      </c>
      <c r="V73">
        <f t="shared" si="5"/>
        <v>1</v>
      </c>
      <c r="W73" t="str">
        <f t="shared" si="6"/>
        <v>Available</v>
      </c>
      <c r="X73" s="164" t="str" cm="1">
        <f t="array" aca="1" ref="X73" ca="1">SUBSTITUTE(SUBSTITUTE(MID(CELL("filename"),FIND("[",CELL("filename"))+1,FIND("]",CELL("filename"))-FIND("[",CELL("filename"))-1)," JH Farmer Payment-",""),".xlsx","")</f>
        <v>22.21-27 Aug</v>
      </c>
      <c r="Y73" s="13">
        <f t="shared" si="7"/>
        <v>14.713593330536911</v>
      </c>
      <c r="Z73" s="3">
        <v>0</v>
      </c>
    </row>
    <row r="74" spans="1:26" x14ac:dyDescent="0.25">
      <c r="A74" t="str">
        <f>CONCATENATE(Table2[[#This Row],[Code]],Table2[[#This Row],[Farmers Code]])</f>
        <v>200100150003</v>
      </c>
      <c r="B74" s="1" t="str">
        <f>INDEX('MPG Payment'!$A:$A,MATCH(Table2[[#This Row],[Code]],'MPG Payment'!B:B,0))</f>
        <v>BMC Code :2001</v>
      </c>
      <c r="C74" t="str">
        <f>VLOOKUP(Table2[[#This Row],[Code]],'MPG Payment'!B:C,2,0)</f>
        <v>BOREYA</v>
      </c>
      <c r="D74" s="17">
        <v>20010015</v>
      </c>
      <c r="E74" s="17" t="s">
        <v>0</v>
      </c>
      <c r="F74" s="1">
        <v>3</v>
      </c>
      <c r="G74" s="13">
        <v>10.540000000000001</v>
      </c>
      <c r="H74" s="13">
        <v>428.86380000000003</v>
      </c>
      <c r="I74" s="166">
        <v>0</v>
      </c>
      <c r="J74" s="191">
        <v>0</v>
      </c>
      <c r="K74" s="166">
        <v>0</v>
      </c>
      <c r="L74" s="166">
        <v>0</v>
      </c>
      <c r="M74" s="18">
        <v>0</v>
      </c>
      <c r="N74" s="165">
        <f>VLOOKUP(Table2[[#This Row],[Code]],'MPG Payment'!$B$4:$Z$128,25,0)</f>
        <v>0</v>
      </c>
      <c r="O74" s="170">
        <f t="shared" si="4"/>
        <v>429</v>
      </c>
      <c r="P74" t="str">
        <f>IFERROR(VLOOKUP(D74,'Bank Master'!$C$3:$D$7898,2,0),"Indirect")</f>
        <v>Direct</v>
      </c>
      <c r="Q74" t="str">
        <f>IFERROR(VLOOKUP(A74,Table1424[],6,0),0)</f>
        <v xml:space="preserve">Manga Bhagat </v>
      </c>
      <c r="R74" t="str">
        <f>IFERROR(VLOOKUP(A74,Table1424[],7,0),0)</f>
        <v>358702010612721</v>
      </c>
      <c r="S74" t="str">
        <f>IFERROR(VLOOKUP(A74,Table1424[],8,0),0)</f>
        <v>UBIN0535877</v>
      </c>
      <c r="T74" t="str">
        <f>IFERROR(VLOOKUP(A74,Table1424[],9,0),0)</f>
        <v>UNION BANK OF INDIA</v>
      </c>
      <c r="U74" s="40">
        <f>IFERROR(VLOOKUP(A74,Table1424[],10,0),0)</f>
        <v>45262</v>
      </c>
      <c r="V74">
        <f t="shared" si="5"/>
        <v>1</v>
      </c>
      <c r="W74" t="str">
        <f t="shared" si="6"/>
        <v>Available</v>
      </c>
      <c r="X74" s="164" t="str" cm="1">
        <f t="array" aca="1" ref="X74" ca="1">SUBSTITUTE(SUBSTITUTE(MID(CELL("filename"),FIND("[",CELL("filename"))+1,FIND("]",CELL("filename"))-FIND("[",CELL("filename"))-1)," JH Farmer Payment-",""),".xlsx","")</f>
        <v>22.21-27 Aug</v>
      </c>
      <c r="Y74" s="13">
        <f t="shared" si="7"/>
        <v>6.1033747628083495</v>
      </c>
      <c r="Z74" s="3">
        <v>0</v>
      </c>
    </row>
    <row r="75" spans="1:26" x14ac:dyDescent="0.25">
      <c r="A75" t="str">
        <f>CONCATENATE(Table2[[#This Row],[Code]],Table2[[#This Row],[Farmers Code]])</f>
        <v>200100150006</v>
      </c>
      <c r="B75" s="1" t="str">
        <f>INDEX('MPG Payment'!$A:$A,MATCH(Table2[[#This Row],[Code]],'MPG Payment'!B:B,0))</f>
        <v>BMC Code :2001</v>
      </c>
      <c r="C75" t="str">
        <f>VLOOKUP(Table2[[#This Row],[Code]],'MPG Payment'!B:C,2,0)</f>
        <v>BOREYA</v>
      </c>
      <c r="D75" s="17">
        <v>20010015</v>
      </c>
      <c r="E75" s="17" t="s">
        <v>19</v>
      </c>
      <c r="F75" s="1">
        <v>10</v>
      </c>
      <c r="G75" s="13">
        <v>79.38</v>
      </c>
      <c r="H75" s="13">
        <v>3278.0708999999997</v>
      </c>
      <c r="I75" s="166">
        <v>0</v>
      </c>
      <c r="J75" s="191">
        <v>0</v>
      </c>
      <c r="K75" s="166">
        <v>0</v>
      </c>
      <c r="L75" s="166">
        <v>0</v>
      </c>
      <c r="M75" s="18">
        <v>0</v>
      </c>
      <c r="N75" s="165">
        <f>VLOOKUP(Table2[[#This Row],[Code]],'MPG Payment'!$B$4:$Z$128,25,0)</f>
        <v>0</v>
      </c>
      <c r="O75" s="170">
        <f t="shared" si="4"/>
        <v>3278</v>
      </c>
      <c r="P75" t="str">
        <f>IFERROR(VLOOKUP(D75,'Bank Master'!$C$3:$D$7898,2,0),"Indirect")</f>
        <v>Direct</v>
      </c>
      <c r="Q75" t="str">
        <f>IFERROR(VLOOKUP(A75,Table1424[],6,0),0)</f>
        <v xml:space="preserve">Shkila Khatoon </v>
      </c>
      <c r="R75" t="str">
        <f>IFERROR(VLOOKUP(A75,Table1424[],7,0),0)</f>
        <v>358702010614868</v>
      </c>
      <c r="S75" t="str">
        <f>IFERROR(VLOOKUP(A75,Table1424[],8,0),0)</f>
        <v>UBIN0535877</v>
      </c>
      <c r="T75" t="str">
        <f>IFERROR(VLOOKUP(A75,Table1424[],9,0),0)</f>
        <v>UNION BANK OF INDIA</v>
      </c>
      <c r="U75" s="40">
        <f>IFERROR(VLOOKUP(A75,Table1424[],10,0),0)</f>
        <v>45262</v>
      </c>
      <c r="V75">
        <f t="shared" si="5"/>
        <v>1</v>
      </c>
      <c r="W75" t="str">
        <f t="shared" si="6"/>
        <v>Available</v>
      </c>
      <c r="X75" s="164" t="str" cm="1">
        <f t="array" aca="1" ref="X75" ca="1">SUBSTITUTE(SUBSTITUTE(MID(CELL("filename"),FIND("[",CELL("filename"))+1,FIND("]",CELL("filename"))-FIND("[",CELL("filename"))-1)," JH Farmer Payment-",""),".xlsx","")</f>
        <v>22.21-27 Aug</v>
      </c>
      <c r="Y75" s="13">
        <f t="shared" si="7"/>
        <v>20.647964852607711</v>
      </c>
      <c r="Z75" s="3">
        <v>0</v>
      </c>
    </row>
    <row r="76" spans="1:26" x14ac:dyDescent="0.25">
      <c r="A76" t="str">
        <f>CONCATENATE(Table2[[#This Row],[Code]],Table2[[#This Row],[Farmers Code]])</f>
        <v>200100150013</v>
      </c>
      <c r="B76" s="1" t="str">
        <f>INDEX('MPG Payment'!$A:$A,MATCH(Table2[[#This Row],[Code]],'MPG Payment'!B:B,0))</f>
        <v>BMC Code :2001</v>
      </c>
      <c r="C76" t="str">
        <f>VLOOKUP(Table2[[#This Row],[Code]],'MPG Payment'!B:C,2,0)</f>
        <v>BOREYA</v>
      </c>
      <c r="D76" s="17">
        <v>20010015</v>
      </c>
      <c r="E76" s="17" t="s">
        <v>23</v>
      </c>
      <c r="F76" s="1">
        <v>13</v>
      </c>
      <c r="G76" s="13">
        <v>65.930000000000007</v>
      </c>
      <c r="H76" s="13">
        <v>2687.0688</v>
      </c>
      <c r="I76" s="166">
        <v>0</v>
      </c>
      <c r="J76" s="191">
        <v>0</v>
      </c>
      <c r="K76" s="166">
        <v>0</v>
      </c>
      <c r="L76" s="166">
        <v>0</v>
      </c>
      <c r="M76" s="18">
        <v>0</v>
      </c>
      <c r="N76" s="165">
        <f>VLOOKUP(Table2[[#This Row],[Code]],'MPG Payment'!$B$4:$Z$128,25,0)</f>
        <v>0</v>
      </c>
      <c r="O76" s="170">
        <f t="shared" si="4"/>
        <v>2687</v>
      </c>
      <c r="P76" t="str">
        <f>IFERROR(VLOOKUP(D76,'Bank Master'!$C$3:$D$7898,2,0),"Indirect")</f>
        <v>Direct</v>
      </c>
      <c r="Q76" t="str">
        <f>IFERROR(VLOOKUP(A76,Table1424[],6,0),0)</f>
        <v xml:space="preserve">Shashi Kala Urain </v>
      </c>
      <c r="R76" t="str">
        <f>IFERROR(VLOOKUP(A76,Table1424[],7,0),0)</f>
        <v>6443192285</v>
      </c>
      <c r="S76" t="str">
        <f>IFERROR(VLOOKUP(A76,Table1424[],8,0),0)</f>
        <v>IDIB000I021</v>
      </c>
      <c r="T76" t="str">
        <f>IFERROR(VLOOKUP(A76,Table1424[],9,0),0)</f>
        <v xml:space="preserve">Allahabad Bank </v>
      </c>
      <c r="U76" s="40">
        <f>IFERROR(VLOOKUP(A76,Table1424[],10,0),0)</f>
        <v>45290</v>
      </c>
      <c r="V76">
        <f t="shared" si="5"/>
        <v>1</v>
      </c>
      <c r="W76" t="str">
        <f t="shared" si="6"/>
        <v>Available</v>
      </c>
      <c r="X76" s="164" t="str" cm="1">
        <f t="array" aca="1" ref="X76" ca="1">SUBSTITUTE(SUBSTITUTE(MID(CELL("filename"),FIND("[",CELL("filename"))+1,FIND("]",CELL("filename"))-FIND("[",CELL("filename"))-1)," JH Farmer Payment-",""),".xlsx","")</f>
        <v>22.21-27 Aug</v>
      </c>
      <c r="Y76" s="13">
        <f t="shared" si="7"/>
        <v>26.491653571970271</v>
      </c>
      <c r="Z76" s="3">
        <v>0</v>
      </c>
    </row>
    <row r="77" spans="1:26" x14ac:dyDescent="0.25">
      <c r="A77" t="str">
        <f>CONCATENATE(Table2[[#This Row],[Code]],Table2[[#This Row],[Farmers Code]])</f>
        <v>200100150014</v>
      </c>
      <c r="B77" s="1" t="str">
        <f>INDEX('MPG Payment'!$A:$A,MATCH(Table2[[#This Row],[Code]],'MPG Payment'!B:B,0))</f>
        <v>BMC Code :2001</v>
      </c>
      <c r="C77" t="str">
        <f>VLOOKUP(Table2[[#This Row],[Code]],'MPG Payment'!B:C,2,0)</f>
        <v>BOREYA</v>
      </c>
      <c r="D77" s="17">
        <v>20010015</v>
      </c>
      <c r="E77" s="17" t="s">
        <v>24</v>
      </c>
      <c r="F77" s="1">
        <v>13</v>
      </c>
      <c r="G77" s="13">
        <v>84.820000000000007</v>
      </c>
      <c r="H77" s="13">
        <v>3862.0722999999998</v>
      </c>
      <c r="I77" s="166">
        <v>0</v>
      </c>
      <c r="J77" s="191">
        <v>0</v>
      </c>
      <c r="K77" s="166">
        <v>0</v>
      </c>
      <c r="L77" s="166">
        <v>0</v>
      </c>
      <c r="M77" s="18">
        <v>0</v>
      </c>
      <c r="N77" s="165">
        <f>VLOOKUP(Table2[[#This Row],[Code]],'MPG Payment'!$B$4:$Z$128,25,0)</f>
        <v>0</v>
      </c>
      <c r="O77" s="170">
        <f t="shared" si="4"/>
        <v>3862</v>
      </c>
      <c r="P77" t="str">
        <f>IFERROR(VLOOKUP(D77,'Bank Master'!$C$3:$D$7898,2,0),"Indirect")</f>
        <v>Direct</v>
      </c>
      <c r="Q77" t="str">
        <f>IFERROR(VLOOKUP(A77,Table1424[],6,0),0)</f>
        <v xml:space="preserve">Putun Devi </v>
      </c>
      <c r="R77" t="str">
        <f>IFERROR(VLOOKUP(A77,Table1424[],7,0),0)</f>
        <v>358702120002678</v>
      </c>
      <c r="S77" t="str">
        <f>IFERROR(VLOOKUP(A77,Table1424[],8,0),0)</f>
        <v>UBIN0535877</v>
      </c>
      <c r="T77" t="str">
        <f>IFERROR(VLOOKUP(A77,Table1424[],9,0),0)</f>
        <v>UNION BANK OF INDIA</v>
      </c>
      <c r="U77" s="40">
        <f>IFERROR(VLOOKUP(A77,Table1424[],10,0),0)</f>
        <v>45304</v>
      </c>
      <c r="V77">
        <f t="shared" si="5"/>
        <v>1</v>
      </c>
      <c r="W77" t="str">
        <f t="shared" si="6"/>
        <v>Available</v>
      </c>
      <c r="X77" s="164" t="str" cm="1">
        <f t="array" aca="1" ref="X77" ca="1">SUBSTITUTE(SUBSTITUTE(MID(CELL("filename"),FIND("[",CELL("filename"))+1,FIND("]",CELL("filename"))-FIND("[",CELL("filename"))-1)," JH Farmer Payment-",""),".xlsx","")</f>
        <v>22.21-27 Aug</v>
      </c>
      <c r="Y77" s="13">
        <f t="shared" si="7"/>
        <v>29.596168297571325</v>
      </c>
      <c r="Z77" s="3">
        <v>0</v>
      </c>
    </row>
    <row r="78" spans="1:26" x14ac:dyDescent="0.25">
      <c r="A78" t="str">
        <f>CONCATENATE(Table2[[#This Row],[Code]],Table2[[#This Row],[Farmers Code]])</f>
        <v>200100150016</v>
      </c>
      <c r="B78" s="1" t="str">
        <f>INDEX('MPG Payment'!$A:$A,MATCH(Table2[[#This Row],[Code]],'MPG Payment'!B:B,0))</f>
        <v>BMC Code :2001</v>
      </c>
      <c r="C78" t="str">
        <f>VLOOKUP(Table2[[#This Row],[Code]],'MPG Payment'!B:C,2,0)</f>
        <v>BOREYA</v>
      </c>
      <c r="D78" s="17">
        <v>20010015</v>
      </c>
      <c r="E78" s="17" t="s">
        <v>26</v>
      </c>
      <c r="F78" s="1">
        <v>13</v>
      </c>
      <c r="G78" s="13">
        <v>51.029999999999994</v>
      </c>
      <c r="H78" s="13">
        <v>2363.8492999999999</v>
      </c>
      <c r="I78" s="166">
        <v>0</v>
      </c>
      <c r="J78" s="191">
        <v>0</v>
      </c>
      <c r="K78" s="166">
        <v>0</v>
      </c>
      <c r="L78" s="166">
        <v>0</v>
      </c>
      <c r="M78" s="18">
        <v>0</v>
      </c>
      <c r="N78" s="165">
        <f>VLOOKUP(Table2[[#This Row],[Code]],'MPG Payment'!$B$4:$Z$128,25,0)</f>
        <v>0</v>
      </c>
      <c r="O78" s="170">
        <f t="shared" si="4"/>
        <v>2364</v>
      </c>
      <c r="P78" t="str">
        <f>IFERROR(VLOOKUP(D78,'Bank Master'!$C$3:$D$7898,2,0),"Indirect")</f>
        <v>Direct</v>
      </c>
      <c r="Q78" t="str">
        <f>IFERROR(VLOOKUP(A78,Table1424[],6,0),0)</f>
        <v xml:space="preserve">Evaren Khes </v>
      </c>
      <c r="R78" t="str">
        <f>IFERROR(VLOOKUP(A78,Table1424[],7,0),0)</f>
        <v>358702010605620</v>
      </c>
      <c r="S78" t="str">
        <f>IFERROR(VLOOKUP(A78,Table1424[],8,0),0)</f>
        <v>UBIN0535877</v>
      </c>
      <c r="T78" t="str">
        <f>IFERROR(VLOOKUP(A78,Table1424[],9,0),0)</f>
        <v>UNION BANK OF INDIA</v>
      </c>
      <c r="U78" s="40">
        <f>IFERROR(VLOOKUP(A78,Table1424[],10,0),0)</f>
        <v>45304</v>
      </c>
      <c r="V78">
        <f t="shared" si="5"/>
        <v>1</v>
      </c>
      <c r="W78" t="str">
        <f t="shared" si="6"/>
        <v>Available</v>
      </c>
      <c r="X78" s="164" t="str" cm="1">
        <f t="array" aca="1" ref="X78" ca="1">SUBSTITUTE(SUBSTITUTE(MID(CELL("filename"),FIND("[",CELL("filename"))+1,FIND("]",CELL("filename"))-FIND("[",CELL("filename"))-1)," JH Farmer Payment-",""),".xlsx","")</f>
        <v>22.21-27 Aug</v>
      </c>
      <c r="Y78" s="13">
        <f t="shared" si="7"/>
        <v>30.109779443464632</v>
      </c>
      <c r="Z78" s="3">
        <v>0</v>
      </c>
    </row>
    <row r="79" spans="1:26" x14ac:dyDescent="0.25">
      <c r="A79" t="str">
        <f>CONCATENATE(Table2[[#This Row],[Code]],Table2[[#This Row],[Farmers Code]])</f>
        <v>200100150017</v>
      </c>
      <c r="B79" s="1" t="str">
        <f>INDEX('MPG Payment'!$A:$A,MATCH(Table2[[#This Row],[Code]],'MPG Payment'!B:B,0))</f>
        <v>BMC Code :2001</v>
      </c>
      <c r="C79" t="str">
        <f>VLOOKUP(Table2[[#This Row],[Code]],'MPG Payment'!B:C,2,0)</f>
        <v>BOREYA</v>
      </c>
      <c r="D79" s="17">
        <v>20010015</v>
      </c>
      <c r="E79" s="17" t="s">
        <v>27</v>
      </c>
      <c r="F79" s="1">
        <v>13</v>
      </c>
      <c r="G79" s="13">
        <v>57.21</v>
      </c>
      <c r="H79" s="13">
        <v>2322.0762</v>
      </c>
      <c r="I79" s="166">
        <v>0</v>
      </c>
      <c r="J79" s="191">
        <v>0</v>
      </c>
      <c r="K79" s="166">
        <v>0</v>
      </c>
      <c r="L79" s="166">
        <v>0</v>
      </c>
      <c r="M79" s="18">
        <v>0</v>
      </c>
      <c r="N79" s="165">
        <f>VLOOKUP(Table2[[#This Row],[Code]],'MPG Payment'!$B$4:$Z$128,25,0)</f>
        <v>0</v>
      </c>
      <c r="O79" s="170">
        <f t="shared" si="4"/>
        <v>2322</v>
      </c>
      <c r="P79" t="str">
        <f>IFERROR(VLOOKUP(D79,'Bank Master'!$C$3:$D$7898,2,0),"Indirect")</f>
        <v>Direct</v>
      </c>
      <c r="Q79" t="str">
        <f>IFERROR(VLOOKUP(A79,Table1424[],6,0),0)</f>
        <v xml:space="preserve">Halima Khatoon </v>
      </c>
      <c r="R79" t="str">
        <f>IFERROR(VLOOKUP(A79,Table1424[],7,0),0)</f>
        <v>35769326327</v>
      </c>
      <c r="S79" t="str">
        <f>IFERROR(VLOOKUP(A79,Table1424[],8,0),0)</f>
        <v>SBIN0015346</v>
      </c>
      <c r="T79" t="str">
        <f>IFERROR(VLOOKUP(A79,Table1424[],9,0),0)</f>
        <v>STATE BANK OF INDIA</v>
      </c>
      <c r="U79" s="40">
        <f>IFERROR(VLOOKUP(A79,Table1424[],10,0),0)</f>
        <v>45318</v>
      </c>
      <c r="V79">
        <f t="shared" si="5"/>
        <v>1</v>
      </c>
      <c r="W79" t="str">
        <f t="shared" si="6"/>
        <v>Available</v>
      </c>
      <c r="X79" s="164" t="str" cm="1">
        <f t="array" aca="1" ref="X79" ca="1">SUBSTITUTE(SUBSTITUTE(MID(CELL("filename"),FIND("[",CELL("filename"))+1,FIND("]",CELL("filename"))-FIND("[",CELL("filename"))-1)," JH Farmer Payment-",""),".xlsx","")</f>
        <v>22.21-27 Aug</v>
      </c>
      <c r="Y79" s="13">
        <f t="shared" si="7"/>
        <v>26.382617199790246</v>
      </c>
      <c r="Z79" s="3">
        <v>0</v>
      </c>
    </row>
    <row r="80" spans="1:26" x14ac:dyDescent="0.25">
      <c r="A80" t="str">
        <f>CONCATENATE(Table2[[#This Row],[Code]],Table2[[#This Row],[Farmers Code]])</f>
        <v>200100150021</v>
      </c>
      <c r="B80" s="1" t="str">
        <f>INDEX('MPG Payment'!$A:$A,MATCH(Table2[[#This Row],[Code]],'MPG Payment'!B:B,0))</f>
        <v>BMC Code :2001</v>
      </c>
      <c r="C80" t="str">
        <f>VLOOKUP(Table2[[#This Row],[Code]],'MPG Payment'!B:C,2,0)</f>
        <v>BOREYA</v>
      </c>
      <c r="D80" s="17">
        <v>20010015</v>
      </c>
      <c r="E80" s="17" t="s">
        <v>28</v>
      </c>
      <c r="F80" s="1">
        <v>12</v>
      </c>
      <c r="G80" s="13">
        <v>51.289999999999992</v>
      </c>
      <c r="H80" s="13">
        <v>2073.1726000000003</v>
      </c>
      <c r="I80" s="166">
        <v>0</v>
      </c>
      <c r="J80" s="191">
        <v>0</v>
      </c>
      <c r="K80" s="166">
        <v>0</v>
      </c>
      <c r="L80" s="166">
        <v>0</v>
      </c>
      <c r="M80" s="18">
        <v>0</v>
      </c>
      <c r="N80" s="165">
        <f>VLOOKUP(Table2[[#This Row],[Code]],'MPG Payment'!$B$4:$Z$128,25,0)</f>
        <v>0</v>
      </c>
      <c r="O80" s="170">
        <f t="shared" si="4"/>
        <v>2073</v>
      </c>
      <c r="P80" t="str">
        <f>IFERROR(VLOOKUP(D80,'Bank Master'!$C$3:$D$7898,2,0),"Indirect")</f>
        <v>Direct</v>
      </c>
      <c r="Q80" t="str">
        <f>IFERROR(VLOOKUP(A80,Table1424[],6,0),0)</f>
        <v>Etwari Urain</v>
      </c>
      <c r="R80" t="str">
        <f>IFERROR(VLOOKUP(A80,Table1424[],7,0),0)</f>
        <v>6940856322</v>
      </c>
      <c r="S80" t="str">
        <f>IFERROR(VLOOKUP(A80,Table1424[],8,0),0)</f>
        <v>IDIB000I021</v>
      </c>
      <c r="T80" t="str">
        <f>IFERROR(VLOOKUP(A80,Table1424[],9,0),0)</f>
        <v>Indian bank</v>
      </c>
      <c r="U80" s="40">
        <f>IFERROR(VLOOKUP(A80,Table1424[],10,0),0)</f>
        <v>45348</v>
      </c>
      <c r="V80">
        <f t="shared" si="5"/>
        <v>1</v>
      </c>
      <c r="W80" t="str">
        <f t="shared" si="6"/>
        <v>Available</v>
      </c>
      <c r="X80" s="164" t="str" cm="1">
        <f t="array" aca="1" ref="X80" ca="1">SUBSTITUTE(SUBSTITUTE(MID(CELL("filename"),FIND("[",CELL("filename"))+1,FIND("]",CELL("filename"))-FIND("[",CELL("filename"))-1)," JH Farmer Payment-",""),".xlsx","")</f>
        <v>22.21-27 Aug</v>
      </c>
      <c r="Y80" s="13">
        <f t="shared" si="7"/>
        <v>24.252360304152866</v>
      </c>
      <c r="Z80" s="3">
        <v>0</v>
      </c>
    </row>
    <row r="81" spans="1:26" x14ac:dyDescent="0.25">
      <c r="A81" t="str">
        <f>CONCATENATE(Table2[[#This Row],[Code]],Table2[[#This Row],[Farmers Code]])</f>
        <v>200100150022</v>
      </c>
      <c r="B81" s="1" t="str">
        <f>INDEX('MPG Payment'!$A:$A,MATCH(Table2[[#This Row],[Code]],'MPG Payment'!B:B,0))</f>
        <v>BMC Code :2001</v>
      </c>
      <c r="C81" t="str">
        <f>VLOOKUP(Table2[[#This Row],[Code]],'MPG Payment'!B:C,2,0)</f>
        <v>BOREYA</v>
      </c>
      <c r="D81" s="17">
        <v>20010015</v>
      </c>
      <c r="E81" s="17" t="s">
        <v>37</v>
      </c>
      <c r="F81" s="1">
        <v>5</v>
      </c>
      <c r="G81" s="13">
        <v>8.7199999999999989</v>
      </c>
      <c r="H81" s="13">
        <v>351.69830000000002</v>
      </c>
      <c r="I81" s="166">
        <v>0</v>
      </c>
      <c r="J81" s="191">
        <v>0</v>
      </c>
      <c r="K81" s="166">
        <v>0</v>
      </c>
      <c r="L81" s="166">
        <v>0</v>
      </c>
      <c r="M81" s="18">
        <v>0</v>
      </c>
      <c r="N81" s="165">
        <f>VLOOKUP(Table2[[#This Row],[Code]],'MPG Payment'!$B$4:$Z$128,25,0)</f>
        <v>0</v>
      </c>
      <c r="O81" s="170">
        <f t="shared" si="4"/>
        <v>352</v>
      </c>
      <c r="P81" t="str">
        <f>IFERROR(VLOOKUP(D81,'Bank Master'!$C$3:$D$7898,2,0),"Indirect")</f>
        <v>Direct</v>
      </c>
      <c r="Q81" t="str">
        <f>IFERROR(VLOOKUP(A81,Table1424[],6,0),0)</f>
        <v xml:space="preserve">Nejam Ansari </v>
      </c>
      <c r="R81" t="str">
        <f>IFERROR(VLOOKUP(A81,Table1424[],7,0),0)</f>
        <v>358702010612736</v>
      </c>
      <c r="S81" t="str">
        <f>IFERROR(VLOOKUP(A81,Table1424[],8,0),0)</f>
        <v>UBIN0535877</v>
      </c>
      <c r="T81" t="str">
        <f>IFERROR(VLOOKUP(A81,Table1424[],9,0),0)</f>
        <v>UNION BANK OF INDIA</v>
      </c>
      <c r="U81" s="40">
        <f>IFERROR(VLOOKUP(A81,Table1424[],10,0),0)</f>
        <v>45355</v>
      </c>
      <c r="V81">
        <f t="shared" si="5"/>
        <v>1</v>
      </c>
      <c r="W81" t="str">
        <f t="shared" si="6"/>
        <v>Available</v>
      </c>
      <c r="X81" s="164" t="str" cm="1">
        <f t="array" aca="1" ref="X81" ca="1">SUBSTITUTE(SUBSTITUTE(MID(CELL("filename"),FIND("[",CELL("filename"))+1,FIND("]",CELL("filename"))-FIND("[",CELL("filename"))-1)," JH Farmer Payment-",""),".xlsx","")</f>
        <v>22.21-27 Aug</v>
      </c>
      <c r="Y81" s="13">
        <f t="shared" si="7"/>
        <v>10.083093463302754</v>
      </c>
      <c r="Z81" s="3">
        <v>0</v>
      </c>
    </row>
    <row r="82" spans="1:26" x14ac:dyDescent="0.25">
      <c r="A82" t="str">
        <f>CONCATENATE(Table2[[#This Row],[Code]],Table2[[#This Row],[Farmers Code]])</f>
        <v>200100150024</v>
      </c>
      <c r="B82" s="1" t="str">
        <f>INDEX('MPG Payment'!$A:$A,MATCH(Table2[[#This Row],[Code]],'MPG Payment'!B:B,0))</f>
        <v>BMC Code :2001</v>
      </c>
      <c r="C82" t="str">
        <f>VLOOKUP(Table2[[#This Row],[Code]],'MPG Payment'!B:C,2,0)</f>
        <v>BOREYA</v>
      </c>
      <c r="D82" s="17">
        <v>20010015</v>
      </c>
      <c r="E82" s="17" t="s">
        <v>29</v>
      </c>
      <c r="F82" s="1">
        <v>7</v>
      </c>
      <c r="G82" s="13">
        <v>17.760000000000002</v>
      </c>
      <c r="H82" s="13">
        <v>709.90110000000004</v>
      </c>
      <c r="I82" s="166">
        <v>0</v>
      </c>
      <c r="J82" s="191">
        <v>0</v>
      </c>
      <c r="K82" s="166">
        <v>0</v>
      </c>
      <c r="L82" s="166">
        <v>0</v>
      </c>
      <c r="M82" s="18">
        <v>0</v>
      </c>
      <c r="N82" s="165">
        <f>VLOOKUP(Table2[[#This Row],[Code]],'MPG Payment'!$B$4:$Z$128,25,0)</f>
        <v>0</v>
      </c>
      <c r="O82" s="170">
        <f t="shared" si="4"/>
        <v>710</v>
      </c>
      <c r="P82" t="str">
        <f>IFERROR(VLOOKUP(D82,'Bank Master'!$C$3:$D$7898,2,0),"Indirect")</f>
        <v>Direct</v>
      </c>
      <c r="Q82" t="str">
        <f>IFERROR(VLOOKUP(A82,Table1424[],6,0),0)</f>
        <v xml:space="preserve">Haidar Ansari </v>
      </c>
      <c r="R82" t="str">
        <f>IFERROR(VLOOKUP(A82,Table1424[],7,0),0)</f>
        <v>358702010603995</v>
      </c>
      <c r="S82" t="str">
        <f>IFERROR(VLOOKUP(A82,Table1424[],8,0),0)</f>
        <v>UBIN0535877</v>
      </c>
      <c r="T82" t="str">
        <f>IFERROR(VLOOKUP(A82,Table1424[],9,0),0)</f>
        <v>UNION BANK OF INDIA</v>
      </c>
      <c r="U82" s="40">
        <f>IFERROR(VLOOKUP(A82,Table1424[],10,0),0)</f>
        <v>45360</v>
      </c>
      <c r="V82">
        <f t="shared" si="5"/>
        <v>1</v>
      </c>
      <c r="W82" t="str">
        <f t="shared" si="6"/>
        <v>Available</v>
      </c>
      <c r="X82" s="164" t="str" cm="1">
        <f t="array" aca="1" ref="X82" ca="1">SUBSTITUTE(SUBSTITUTE(MID(CELL("filename"),FIND("[",CELL("filename"))+1,FIND("]",CELL("filename"))-FIND("[",CELL("filename"))-1)," JH Farmer Payment-",""),".xlsx","")</f>
        <v>22.21-27 Aug</v>
      </c>
      <c r="Y82" s="13">
        <f t="shared" si="7"/>
        <v>13.990168074324325</v>
      </c>
      <c r="Z82" s="3">
        <v>0</v>
      </c>
    </row>
    <row r="83" spans="1:26" x14ac:dyDescent="0.25">
      <c r="A83" t="str">
        <f>CONCATENATE(Table2[[#This Row],[Code]],Table2[[#This Row],[Farmers Code]])</f>
        <v>200100150026</v>
      </c>
      <c r="B83" s="1" t="str">
        <f>INDEX('MPG Payment'!$A:$A,MATCH(Table2[[#This Row],[Code]],'MPG Payment'!B:B,0))</f>
        <v>BMC Code :2001</v>
      </c>
      <c r="C83" t="str">
        <f>VLOOKUP(Table2[[#This Row],[Code]],'MPG Payment'!B:C,2,0)</f>
        <v>BOREYA</v>
      </c>
      <c r="D83" s="17">
        <v>20010015</v>
      </c>
      <c r="E83" s="17" t="s">
        <v>39</v>
      </c>
      <c r="F83" s="1">
        <v>11</v>
      </c>
      <c r="G83" s="13">
        <v>34.659999999999997</v>
      </c>
      <c r="H83" s="13">
        <v>1443.1906000000001</v>
      </c>
      <c r="I83" s="166">
        <v>0</v>
      </c>
      <c r="J83" s="191">
        <v>0</v>
      </c>
      <c r="K83" s="166">
        <v>0</v>
      </c>
      <c r="L83" s="166">
        <v>0</v>
      </c>
      <c r="M83" s="18">
        <v>0</v>
      </c>
      <c r="N83" s="165">
        <f>VLOOKUP(Table2[[#This Row],[Code]],'MPG Payment'!$B$4:$Z$128,25,0)</f>
        <v>0</v>
      </c>
      <c r="O83" s="170">
        <f t="shared" si="4"/>
        <v>1443</v>
      </c>
      <c r="P83" t="str">
        <f>IFERROR(VLOOKUP(D83,'Bank Master'!$C$3:$D$7898,2,0),"Indirect")</f>
        <v>Direct</v>
      </c>
      <c r="Q83" t="str">
        <f>IFERROR(VLOOKUP(A83,Table1424[],6,0),0)</f>
        <v xml:space="preserve">Jamahir Ansari </v>
      </c>
      <c r="R83" t="str">
        <f>IFERROR(VLOOKUP(A83,Table1424[],7,0),0)</f>
        <v>32449556244</v>
      </c>
      <c r="S83" t="str">
        <f>IFERROR(VLOOKUP(A83,Table1424[],8,0),0)</f>
        <v>SBIN0015346</v>
      </c>
      <c r="T83" t="str">
        <f>IFERROR(VLOOKUP(A83,Table1424[],9,0),0)</f>
        <v>STATE BANK OF INDIA</v>
      </c>
      <c r="U83" s="40">
        <f>IFERROR(VLOOKUP(A83,Table1424[],10,0),0)</f>
        <v>45387</v>
      </c>
      <c r="V83">
        <f t="shared" si="5"/>
        <v>1</v>
      </c>
      <c r="W83" t="str">
        <f t="shared" si="6"/>
        <v>Available</v>
      </c>
      <c r="X83" s="164" t="str" cm="1">
        <f t="array" aca="1" ref="X83" ca="1">SUBSTITUTE(SUBSTITUTE(MID(CELL("filename"),FIND("[",CELL("filename"))+1,FIND("]",CELL("filename"))-FIND("[",CELL("filename"))-1)," JH Farmer Payment-",""),".xlsx","")</f>
        <v>22.21-27 Aug</v>
      </c>
      <c r="Y83" s="13">
        <f t="shared" si="7"/>
        <v>22.901178015002891</v>
      </c>
      <c r="Z83" s="3">
        <v>0</v>
      </c>
    </row>
    <row r="84" spans="1:26" x14ac:dyDescent="0.25">
      <c r="A84" t="str">
        <f>CONCATENATE(Table2[[#This Row],[Code]],Table2[[#This Row],[Farmers Code]])</f>
        <v>200100150027</v>
      </c>
      <c r="B84" s="1" t="str">
        <f>INDEX('MPG Payment'!$A:$A,MATCH(Table2[[#This Row],[Code]],'MPG Payment'!B:B,0))</f>
        <v>BMC Code :2001</v>
      </c>
      <c r="C84" t="str">
        <f>VLOOKUP(Table2[[#This Row],[Code]],'MPG Payment'!B:C,2,0)</f>
        <v>BOREYA</v>
      </c>
      <c r="D84" s="17">
        <v>20010015</v>
      </c>
      <c r="E84" s="17" t="s">
        <v>6</v>
      </c>
      <c r="F84" s="1">
        <v>10</v>
      </c>
      <c r="G84" s="13">
        <v>142.43999999999997</v>
      </c>
      <c r="H84" s="13">
        <v>6192.3735000000006</v>
      </c>
      <c r="I84" s="166">
        <v>0</v>
      </c>
      <c r="J84" s="191">
        <v>0</v>
      </c>
      <c r="K84" s="166">
        <v>0</v>
      </c>
      <c r="L84" s="166">
        <v>0</v>
      </c>
      <c r="M84" s="18">
        <v>0</v>
      </c>
      <c r="N84" s="165">
        <f>VLOOKUP(Table2[[#This Row],[Code]],'MPG Payment'!$B$4:$Z$128,25,0)</f>
        <v>0</v>
      </c>
      <c r="O84" s="170">
        <f t="shared" si="4"/>
        <v>6192</v>
      </c>
      <c r="P84" t="str">
        <f>IFERROR(VLOOKUP(D84,'Bank Master'!$C$3:$D$7898,2,0),"Indirect")</f>
        <v>Direct</v>
      </c>
      <c r="Q84" t="str">
        <f>IFERROR(VLOOKUP(A84,Table1424[],6,0),0)</f>
        <v xml:space="preserve">Shahid Ansari </v>
      </c>
      <c r="R84" t="str">
        <f>IFERROR(VLOOKUP(A84,Table1424[],7,0),0)</f>
        <v>7202563588</v>
      </c>
      <c r="S84" t="str">
        <f>IFERROR(VLOOKUP(A84,Table1424[],8,0),0)</f>
        <v>IDIB000I021</v>
      </c>
      <c r="T84" t="str">
        <f>IFERROR(VLOOKUP(A84,Table1424[],9,0),0)</f>
        <v>Indian bank</v>
      </c>
      <c r="U84" s="40">
        <f>IFERROR(VLOOKUP(A84,Table1424[],10,0),0)</f>
        <v>45387</v>
      </c>
      <c r="V84">
        <f t="shared" si="5"/>
        <v>1</v>
      </c>
      <c r="W84" t="str">
        <f t="shared" si="6"/>
        <v>Available</v>
      </c>
      <c r="X84" s="164" t="str" cm="1">
        <f t="array" aca="1" ref="X84" ca="1">SUBSTITUTE(SUBSTITUTE(MID(CELL("filename"),FIND("[",CELL("filename"))+1,FIND("]",CELL("filename"))-FIND("[",CELL("filename"))-1)," JH Farmer Payment-",""),".xlsx","")</f>
        <v>22.21-27 Aug</v>
      </c>
      <c r="Y84" s="13">
        <f t="shared" si="7"/>
        <v>21.736778643639433</v>
      </c>
      <c r="Z84" s="3">
        <v>0</v>
      </c>
    </row>
    <row r="85" spans="1:26" x14ac:dyDescent="0.25">
      <c r="A85" t="str">
        <f>CONCATENATE(Table2[[#This Row],[Code]],Table2[[#This Row],[Farmers Code]])</f>
        <v>200100150028</v>
      </c>
      <c r="B85" s="1" t="str">
        <f>INDEX('MPG Payment'!$A:$A,MATCH(Table2[[#This Row],[Code]],'MPG Payment'!B:B,0))</f>
        <v>BMC Code :2001</v>
      </c>
      <c r="C85" t="str">
        <f>VLOOKUP(Table2[[#This Row],[Code]],'MPG Payment'!B:C,2,0)</f>
        <v>BOREYA</v>
      </c>
      <c r="D85" s="17">
        <v>20010015</v>
      </c>
      <c r="E85" s="17" t="s">
        <v>30</v>
      </c>
      <c r="F85" s="1">
        <v>13</v>
      </c>
      <c r="G85" s="13">
        <v>48.589999999999996</v>
      </c>
      <c r="H85" s="13">
        <v>1978.1039000000001</v>
      </c>
      <c r="I85" s="166">
        <v>0</v>
      </c>
      <c r="J85" s="191">
        <v>0</v>
      </c>
      <c r="K85" s="166">
        <v>0</v>
      </c>
      <c r="L85" s="166">
        <v>0</v>
      </c>
      <c r="M85" s="18">
        <v>0</v>
      </c>
      <c r="N85" s="165">
        <f>VLOOKUP(Table2[[#This Row],[Code]],'MPG Payment'!$B$4:$Z$128,25,0)</f>
        <v>0</v>
      </c>
      <c r="O85" s="170">
        <f t="shared" si="4"/>
        <v>1978</v>
      </c>
      <c r="P85" t="str">
        <f>IFERROR(VLOOKUP(D85,'Bank Master'!$C$3:$D$7898,2,0),"Indirect")</f>
        <v>Direct</v>
      </c>
      <c r="Q85" t="str">
        <f>IFERROR(VLOOKUP(A85,Table1424[],6,0),0)</f>
        <v xml:space="preserve">Manita Khes </v>
      </c>
      <c r="R85" t="str">
        <f>IFERROR(VLOOKUP(A85,Table1424[],7,0),0)</f>
        <v>358702010005279</v>
      </c>
      <c r="S85" t="str">
        <f>IFERROR(VLOOKUP(A85,Table1424[],8,0),0)</f>
        <v>UBIN0535877</v>
      </c>
      <c r="T85" t="str">
        <f>IFERROR(VLOOKUP(A85,Table1424[],9,0),0)</f>
        <v>UNION BANK OF INDIA</v>
      </c>
      <c r="U85" s="40">
        <f>IFERROR(VLOOKUP(A85,Table1424[],10,0),0)</f>
        <v>45397</v>
      </c>
      <c r="V85">
        <f t="shared" si="5"/>
        <v>1</v>
      </c>
      <c r="W85" t="str">
        <f t="shared" si="6"/>
        <v>Available</v>
      </c>
      <c r="X85" s="164" t="str" cm="1">
        <f t="array" aca="1" ref="X85" ca="1">SUBSTITUTE(SUBSTITUTE(MID(CELL("filename"),FIND("[",CELL("filename"))+1,FIND("]",CELL("filename"))-FIND("[",CELL("filename"))-1)," JH Farmer Payment-",""),".xlsx","")</f>
        <v>22.21-27 Aug</v>
      </c>
      <c r="Y85" s="13">
        <f t="shared" si="7"/>
        <v>26.461566886190575</v>
      </c>
      <c r="Z85" s="3">
        <v>0</v>
      </c>
    </row>
    <row r="86" spans="1:26" x14ac:dyDescent="0.25">
      <c r="A86" t="str">
        <f>CONCATENATE(Table2[[#This Row],[Code]],Table2[[#This Row],[Farmers Code]])</f>
        <v>200100150034</v>
      </c>
      <c r="B86" s="1" t="str">
        <f>INDEX('MPG Payment'!$A:$A,MATCH(Table2[[#This Row],[Code]],'MPG Payment'!B:B,0))</f>
        <v>BMC Code :2001</v>
      </c>
      <c r="C86" t="str">
        <f>VLOOKUP(Table2[[#This Row],[Code]],'MPG Payment'!B:C,2,0)</f>
        <v>BOREYA</v>
      </c>
      <c r="D86" s="17">
        <v>20010015</v>
      </c>
      <c r="E86" s="17" t="s">
        <v>33</v>
      </c>
      <c r="F86" s="1">
        <v>13</v>
      </c>
      <c r="G86" s="13">
        <v>49.23</v>
      </c>
      <c r="H86" s="13">
        <v>1999.3489</v>
      </c>
      <c r="I86" s="166">
        <v>0</v>
      </c>
      <c r="J86" s="191">
        <v>0</v>
      </c>
      <c r="K86" s="166">
        <v>0</v>
      </c>
      <c r="L86" s="166">
        <v>0</v>
      </c>
      <c r="M86" s="18">
        <v>0</v>
      </c>
      <c r="N86" s="165">
        <f>VLOOKUP(Table2[[#This Row],[Code]],'MPG Payment'!$B$4:$Z$128,25,0)</f>
        <v>0</v>
      </c>
      <c r="O86" s="170">
        <f t="shared" si="4"/>
        <v>1999</v>
      </c>
      <c r="P86" t="str">
        <f>IFERROR(VLOOKUP(D86,'Bank Master'!$C$3:$D$7898,2,0),"Indirect")</f>
        <v>Direct</v>
      </c>
      <c r="Q86" t="str">
        <f>IFERROR(VLOOKUP(A86,Table1424[],6,0),0)</f>
        <v xml:space="preserve">Habib Ansari </v>
      </c>
      <c r="R86" t="str">
        <f>IFERROR(VLOOKUP(A86,Table1424[],7,0),0)</f>
        <v>358702010627172</v>
      </c>
      <c r="S86" t="str">
        <f>IFERROR(VLOOKUP(A86,Table1424[],8,0),0)</f>
        <v>UBIN0535877</v>
      </c>
      <c r="T86" t="str">
        <f>IFERROR(VLOOKUP(A86,Table1424[],9,0),0)</f>
        <v>UNION BANK OF INDIA</v>
      </c>
      <c r="U86" s="40">
        <f>IFERROR(VLOOKUP(A86,Table1424[],10,0),0)</f>
        <v>45423</v>
      </c>
      <c r="V86">
        <f t="shared" si="5"/>
        <v>1</v>
      </c>
      <c r="W86" t="str">
        <f t="shared" si="6"/>
        <v>Available</v>
      </c>
      <c r="X86" s="164" t="str" cm="1">
        <f t="array" aca="1" ref="X86" ca="1">SUBSTITUTE(SUBSTITUTE(MID(CELL("filename"),FIND("[",CELL("filename"))+1,FIND("]",CELL("filename"))-FIND("[",CELL("filename"))-1)," JH Farmer Payment-",""),".xlsx","")</f>
        <v>22.21-27 Aug</v>
      </c>
      <c r="Y86" s="13">
        <f t="shared" si="7"/>
        <v>26.398065915092428</v>
      </c>
      <c r="Z86" s="3">
        <v>0</v>
      </c>
    </row>
    <row r="87" spans="1:26" x14ac:dyDescent="0.25">
      <c r="A87" t="str">
        <f>CONCATENATE(Table2[[#This Row],[Code]],Table2[[#This Row],[Farmers Code]])</f>
        <v>200100150035</v>
      </c>
      <c r="B87" s="1" t="str">
        <f>INDEX('MPG Payment'!$A:$A,MATCH(Table2[[#This Row],[Code]],'MPG Payment'!B:B,0))</f>
        <v>BMC Code :2001</v>
      </c>
      <c r="C87" t="str">
        <f>VLOOKUP(Table2[[#This Row],[Code]],'MPG Payment'!B:C,2,0)</f>
        <v>BOREYA</v>
      </c>
      <c r="D87" s="17">
        <v>20010015</v>
      </c>
      <c r="E87" s="17" t="s">
        <v>9</v>
      </c>
      <c r="F87" s="1">
        <v>6</v>
      </c>
      <c r="G87" s="13">
        <v>15.010000000000002</v>
      </c>
      <c r="H87" s="13">
        <v>647.67020000000002</v>
      </c>
      <c r="I87" s="166">
        <v>0</v>
      </c>
      <c r="J87" s="191">
        <v>0</v>
      </c>
      <c r="K87" s="166">
        <v>0</v>
      </c>
      <c r="L87" s="166">
        <v>0</v>
      </c>
      <c r="M87" s="18">
        <v>0</v>
      </c>
      <c r="N87" s="165">
        <f>VLOOKUP(Table2[[#This Row],[Code]],'MPG Payment'!$B$4:$Z$128,25,0)</f>
        <v>0</v>
      </c>
      <c r="O87" s="170">
        <f t="shared" si="4"/>
        <v>648</v>
      </c>
      <c r="P87" t="str">
        <f>IFERROR(VLOOKUP(D87,'Bank Master'!$C$3:$D$7898,2,0),"Indirect")</f>
        <v>Direct</v>
      </c>
      <c r="Q87" t="str">
        <f>IFERROR(VLOOKUP(A87,Table1424[],6,0),0)</f>
        <v>Sukru Devi</v>
      </c>
      <c r="R87" t="str">
        <f>IFERROR(VLOOKUP(A87,Table1424[],7,0),0)</f>
        <v>358702010619087</v>
      </c>
      <c r="S87" t="str">
        <f>IFERROR(VLOOKUP(A87,Table1424[],8,0),0)</f>
        <v>UBIN0535877</v>
      </c>
      <c r="T87" t="str">
        <f>IFERROR(VLOOKUP(A87,Table1424[],9,0),0)</f>
        <v>UNION BANK OF INDIA</v>
      </c>
      <c r="U87" s="40">
        <f>IFERROR(VLOOKUP(A87,Table1424[],10,0),0)</f>
        <v>45423</v>
      </c>
      <c r="V87">
        <f t="shared" si="5"/>
        <v>1</v>
      </c>
      <c r="W87" t="str">
        <f t="shared" si="6"/>
        <v>Available</v>
      </c>
      <c r="X87" s="164" t="str" cm="1">
        <f t="array" aca="1" ref="X87" ca="1">SUBSTITUTE(SUBSTITUTE(MID(CELL("filename"),FIND("[",CELL("filename"))+1,FIND("]",CELL("filename"))-FIND("[",CELL("filename"))-1)," JH Farmer Payment-",""),".xlsx","")</f>
        <v>22.21-27 Aug</v>
      </c>
      <c r="Y87" s="13">
        <f t="shared" si="7"/>
        <v>12.944774150566291</v>
      </c>
      <c r="Z87" s="3">
        <v>0</v>
      </c>
    </row>
    <row r="88" spans="1:26" x14ac:dyDescent="0.25">
      <c r="A88" t="str">
        <f>CONCATENATE(Table2[[#This Row],[Code]],Table2[[#This Row],[Farmers Code]])</f>
        <v>200100150041</v>
      </c>
      <c r="B88" s="1" t="str">
        <f>INDEX('MPG Payment'!$A:$A,MATCH(Table2[[#This Row],[Code]],'MPG Payment'!B:B,0))</f>
        <v>BMC Code :2001</v>
      </c>
      <c r="C88" t="str">
        <f>VLOOKUP(Table2[[#This Row],[Code]],'MPG Payment'!B:C,2,0)</f>
        <v>BOREYA</v>
      </c>
      <c r="D88" s="17">
        <v>20010015</v>
      </c>
      <c r="E88" s="17" t="s">
        <v>35</v>
      </c>
      <c r="F88" s="1">
        <v>8</v>
      </c>
      <c r="G88" s="13">
        <v>30.849999999999998</v>
      </c>
      <c r="H88" s="13">
        <v>1222.9363000000001</v>
      </c>
      <c r="I88" s="166">
        <v>0</v>
      </c>
      <c r="J88" s="191">
        <v>0</v>
      </c>
      <c r="K88" s="166">
        <v>0</v>
      </c>
      <c r="L88" s="166">
        <v>0</v>
      </c>
      <c r="M88" s="18">
        <v>0</v>
      </c>
      <c r="N88" s="165">
        <f>VLOOKUP(Table2[[#This Row],[Code]],'MPG Payment'!$B$4:$Z$128,25,0)</f>
        <v>0</v>
      </c>
      <c r="O88" s="170">
        <f t="shared" ref="O88:O151" si="12">IF(N88="Yes",0,ROUND((H88-I88-J88-K88-L88-M88),0))</f>
        <v>1223</v>
      </c>
      <c r="P88" t="str">
        <f>IFERROR(VLOOKUP(D88,'Bank Master'!$C$3:$D$7898,2,0),"Indirect")</f>
        <v>Direct</v>
      </c>
      <c r="Q88" t="str">
        <f>IFERROR(VLOOKUP(A88,Table1424[],6,0),0)</f>
        <v xml:space="preserve">Md Sakil Ansaari </v>
      </c>
      <c r="R88" t="str">
        <f>IFERROR(VLOOKUP(A88,Table1424[],7,0),0)</f>
        <v>110150959564</v>
      </c>
      <c r="S88" t="str">
        <f>IFERROR(VLOOKUP(A88,Table1424[],8,0),0)</f>
        <v>CNRB0007409</v>
      </c>
      <c r="T88" t="str">
        <f>IFERROR(VLOOKUP(A88,Table1424[],9,0),0)</f>
        <v>CANARA BANK</v>
      </c>
      <c r="U88" s="40">
        <f>IFERROR(VLOOKUP(A88,Table1424[],10,0),0)</f>
        <v>45472</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22.21-27 Aug</v>
      </c>
      <c r="Y88" s="13">
        <f t="shared" ref="Y88:Y151" si="15">(F88*0.05)*(H88/G88)</f>
        <v>15.856548460291737</v>
      </c>
      <c r="Z88" s="3">
        <v>0</v>
      </c>
    </row>
    <row r="89" spans="1:26" x14ac:dyDescent="0.25">
      <c r="A89" t="str">
        <f>CONCATENATE(Table2[[#This Row],[Code]],Table2[[#This Row],[Farmers Code]])</f>
        <v>200100150043</v>
      </c>
      <c r="B89" s="1" t="str">
        <f>INDEX('MPG Payment'!$A:$A,MATCH(Table2[[#This Row],[Code]],'MPG Payment'!B:B,0))</f>
        <v>BMC Code :2001</v>
      </c>
      <c r="C89" t="str">
        <f>VLOOKUP(Table2[[#This Row],[Code]],'MPG Payment'!B:C,2,0)</f>
        <v>BOREYA</v>
      </c>
      <c r="D89" s="17">
        <v>20010015</v>
      </c>
      <c r="E89" s="17" t="s">
        <v>1650</v>
      </c>
      <c r="F89" s="1">
        <v>13</v>
      </c>
      <c r="G89" s="13">
        <v>47.160000000000004</v>
      </c>
      <c r="H89" s="13">
        <v>1911.8613</v>
      </c>
      <c r="I89" s="166">
        <v>0</v>
      </c>
      <c r="J89" s="191">
        <v>0</v>
      </c>
      <c r="K89" s="166">
        <v>0</v>
      </c>
      <c r="L89" s="166">
        <v>0</v>
      </c>
      <c r="M89" s="18">
        <v>0</v>
      </c>
      <c r="N89" s="165">
        <f>VLOOKUP(Table2[[#This Row],[Code]],'MPG Payment'!$B$4:$Z$128,25,0)</f>
        <v>0</v>
      </c>
      <c r="O89" s="170">
        <f t="shared" si="12"/>
        <v>1912</v>
      </c>
      <c r="P89" t="str">
        <f>IFERROR(VLOOKUP(D89,'Bank Master'!$C$3:$D$7898,2,0),"Indirect")</f>
        <v>Direct</v>
      </c>
      <c r="Q89" t="str">
        <f>IFERROR(VLOOKUP(A89,Table1424[],6,0),0)</f>
        <v xml:space="preserve">Dhaneshwar Mahli </v>
      </c>
      <c r="R89" t="str">
        <f>IFERROR(VLOOKUP(A89,Table1424[],7,0),0)</f>
        <v>358702010604371</v>
      </c>
      <c r="S89" t="str">
        <f>IFERROR(VLOOKUP(A89,Table1424[],8,0),0)</f>
        <v>UBIN0535877</v>
      </c>
      <c r="T89" t="str">
        <f>IFERROR(VLOOKUP(A89,Table1424[],9,0),0)</f>
        <v>UNION BANK OF INDIA</v>
      </c>
      <c r="U89" s="40">
        <f>IFERROR(VLOOKUP(A89,Table1424[],10,0),0)</f>
        <v>45502</v>
      </c>
      <c r="V89">
        <f t="shared" si="13"/>
        <v>1</v>
      </c>
      <c r="W89" t="str">
        <f t="shared" si="14"/>
        <v>Available</v>
      </c>
      <c r="X89" s="164" t="str" cm="1">
        <f t="array" aca="1" ref="X89" ca="1">SUBSTITUTE(SUBSTITUTE(MID(CELL("filename"),FIND("[",CELL("filename"))+1,FIND("]",CELL("filename"))-FIND("[",CELL("filename"))-1)," JH Farmer Payment-",""),".xlsx","")</f>
        <v>22.21-27 Aug</v>
      </c>
      <c r="Y89" s="13">
        <f t="shared" si="15"/>
        <v>26.350929707379137</v>
      </c>
      <c r="Z89" s="3">
        <v>0</v>
      </c>
    </row>
    <row r="90" spans="1:26" x14ac:dyDescent="0.25">
      <c r="A90" t="str">
        <f>CONCATENATE(Table2[[#This Row],[Code]],Table2[[#This Row],[Farmers Code]])</f>
        <v>200100150045</v>
      </c>
      <c r="B90" s="1" t="str">
        <f>INDEX('MPG Payment'!$A:$A,MATCH(Table2[[#This Row],[Code]],'MPG Payment'!B:B,0))</f>
        <v>BMC Code :2001</v>
      </c>
      <c r="C90" t="str">
        <f>VLOOKUP(Table2[[#This Row],[Code]],'MPG Payment'!B:C,2,0)</f>
        <v>BOREYA</v>
      </c>
      <c r="D90" s="17">
        <v>20010015</v>
      </c>
      <c r="E90" s="17" t="s">
        <v>16</v>
      </c>
      <c r="F90" s="1">
        <v>13</v>
      </c>
      <c r="G90" s="13">
        <v>45.230000000000004</v>
      </c>
      <c r="H90" s="13">
        <v>1806.1830999999997</v>
      </c>
      <c r="I90" s="166">
        <v>0</v>
      </c>
      <c r="J90" s="191">
        <v>0</v>
      </c>
      <c r="K90" s="166">
        <v>0</v>
      </c>
      <c r="L90" s="166">
        <v>0</v>
      </c>
      <c r="M90" s="18">
        <v>0</v>
      </c>
      <c r="N90" s="165">
        <f>VLOOKUP(Table2[[#This Row],[Code]],'MPG Payment'!$B$4:$Z$128,25,0)</f>
        <v>0</v>
      </c>
      <c r="O90" s="170">
        <f t="shared" si="12"/>
        <v>1806</v>
      </c>
      <c r="P90" t="str">
        <f>IFERROR(VLOOKUP(D90,'Bank Master'!$C$3:$D$7898,2,0),"Indirect")</f>
        <v>Direct</v>
      </c>
      <c r="Q90" t="str">
        <f>IFERROR(VLOOKUP(A90,Table1424[],6,0),0)</f>
        <v xml:space="preserve">Iliyas Khes </v>
      </c>
      <c r="R90" t="str">
        <f>IFERROR(VLOOKUP(A90,Table1424[],7,0),0)</f>
        <v>358702010605872</v>
      </c>
      <c r="S90" t="str">
        <f>IFERROR(VLOOKUP(A90,Table1424[],8,0),0)</f>
        <v>UBIN0535877</v>
      </c>
      <c r="T90" t="str">
        <f>IFERROR(VLOOKUP(A90,Table1424[],9,0),0)</f>
        <v>UNION BANK OF INDIA</v>
      </c>
      <c r="U90" s="40">
        <f>IFERROR(VLOOKUP(A90,Table1424[],10,0),0)</f>
        <v>45502</v>
      </c>
      <c r="V90">
        <f t="shared" si="13"/>
        <v>1</v>
      </c>
      <c r="W90" t="str">
        <f t="shared" si="14"/>
        <v>Available</v>
      </c>
      <c r="X90" s="164" t="str" cm="1">
        <f t="array" aca="1" ref="X90" ca="1">SUBSTITUTE(SUBSTITUTE(MID(CELL("filename"),FIND("[",CELL("filename"))+1,FIND("]",CELL("filename"))-FIND("[",CELL("filename"))-1)," JH Farmer Payment-",""),".xlsx","")</f>
        <v>22.21-27 Aug</v>
      </c>
      <c r="Y90" s="13">
        <f t="shared" si="15"/>
        <v>25.956644152111426</v>
      </c>
      <c r="Z90" s="3">
        <v>0</v>
      </c>
    </row>
    <row r="91" spans="1:26" x14ac:dyDescent="0.25">
      <c r="A91" t="str">
        <f>CONCATENATE(Table2[[#This Row],[Code]],Table2[[#This Row],[Farmers Code]])</f>
        <v>200100150046</v>
      </c>
      <c r="B91" s="1" t="str">
        <f>INDEX('MPG Payment'!$A:$A,MATCH(Table2[[#This Row],[Code]],'MPG Payment'!B:B,0))</f>
        <v>BMC Code :2001</v>
      </c>
      <c r="C91" t="str">
        <f>VLOOKUP(Table2[[#This Row],[Code]],'MPG Payment'!B:C,2,0)</f>
        <v>BOREYA</v>
      </c>
      <c r="D91" s="17">
        <v>20010015</v>
      </c>
      <c r="E91" s="17" t="s">
        <v>129</v>
      </c>
      <c r="F91" s="1">
        <v>7</v>
      </c>
      <c r="G91" s="13">
        <v>25.65</v>
      </c>
      <c r="H91" s="13">
        <v>1154.0507</v>
      </c>
      <c r="I91" s="166">
        <v>0</v>
      </c>
      <c r="J91" s="191">
        <v>0</v>
      </c>
      <c r="K91" s="166">
        <v>0</v>
      </c>
      <c r="L91" s="166">
        <v>0</v>
      </c>
      <c r="M91" s="18">
        <v>0</v>
      </c>
      <c r="N91" s="165">
        <f>VLOOKUP(Table2[[#This Row],[Code]],'MPG Payment'!$B$4:$Z$128,25,0)</f>
        <v>0</v>
      </c>
      <c r="O91" s="170">
        <f t="shared" si="12"/>
        <v>1154</v>
      </c>
      <c r="P91" t="str">
        <f>IFERROR(VLOOKUP(D91,'Bank Master'!$C$3:$D$7898,2,0),"Indirect")</f>
        <v>Direct</v>
      </c>
      <c r="Q91" t="str">
        <f>IFERROR(VLOOKUP(A91,Table1424[],6,0),0)</f>
        <v xml:space="preserve">Sumer Kindo </v>
      </c>
      <c r="R91" t="str">
        <f>IFERROR(VLOOKUP(A91,Table1424[],7,0),0)</f>
        <v>358702010605399</v>
      </c>
      <c r="S91" t="str">
        <f>IFERROR(VLOOKUP(A91,Table1424[],8,0),0)</f>
        <v>UBIN0535877</v>
      </c>
      <c r="T91" t="str">
        <f>IFERROR(VLOOKUP(A91,Table1424[],9,0),0)</f>
        <v>UNION BANK OF INDIA</v>
      </c>
      <c r="U91" s="40">
        <f>IFERROR(VLOOKUP(A91,Table1424[],10,0),0)</f>
        <v>45514</v>
      </c>
      <c r="V91">
        <f t="shared" si="13"/>
        <v>1</v>
      </c>
      <c r="W91" t="str">
        <f t="shared" si="14"/>
        <v>Available</v>
      </c>
      <c r="X91" s="164" t="str" cm="1">
        <f t="array" aca="1" ref="X91" ca="1">SUBSTITUTE(SUBSTITUTE(MID(CELL("filename"),FIND("[",CELL("filename"))+1,FIND("]",CELL("filename"))-FIND("[",CELL("filename"))-1)," JH Farmer Payment-",""),".xlsx","")</f>
        <v>22.21-27 Aug</v>
      </c>
      <c r="Y91" s="13">
        <f t="shared" si="15"/>
        <v>15.747280506822614</v>
      </c>
      <c r="Z91" s="3">
        <v>0</v>
      </c>
    </row>
    <row r="92" spans="1:26" x14ac:dyDescent="0.25">
      <c r="A92" t="str">
        <f>CONCATENATE(Table2[[#This Row],[Code]],Table2[[#This Row],[Farmers Code]])</f>
        <v>200100150051</v>
      </c>
      <c r="B92" s="1" t="str">
        <f>INDEX('MPG Payment'!$A:$A,MATCH(Table2[[#This Row],[Code]],'MPG Payment'!B:B,0))</f>
        <v>BMC Code :2001</v>
      </c>
      <c r="C92" t="str">
        <f>VLOOKUP(Table2[[#This Row],[Code]],'MPG Payment'!B:C,2,0)</f>
        <v>BOREYA</v>
      </c>
      <c r="D92" s="17">
        <v>20010015</v>
      </c>
      <c r="E92" s="17" t="s">
        <v>130</v>
      </c>
      <c r="F92" s="1">
        <v>7</v>
      </c>
      <c r="G92" s="13">
        <v>36.72</v>
      </c>
      <c r="H92" s="13">
        <v>1660.5522000000001</v>
      </c>
      <c r="I92" s="166">
        <v>0</v>
      </c>
      <c r="J92" s="191">
        <v>0</v>
      </c>
      <c r="K92" s="166">
        <v>0</v>
      </c>
      <c r="L92" s="166">
        <v>0</v>
      </c>
      <c r="M92" s="18">
        <v>0</v>
      </c>
      <c r="N92" s="165">
        <f>VLOOKUP(Table2[[#This Row],[Code]],'MPG Payment'!$B$4:$Z$128,25,0)</f>
        <v>0</v>
      </c>
      <c r="O92" s="170">
        <f t="shared" si="12"/>
        <v>1661</v>
      </c>
      <c r="P92" t="str">
        <f>IFERROR(VLOOKUP(D92,'Bank Master'!$C$3:$D$7898,2,0),"Indirect")</f>
        <v>Direct</v>
      </c>
      <c r="Q92" t="str">
        <f>IFERROR(VLOOKUP(A92,Table1424[],6,0),0)</f>
        <v xml:space="preserve">Jamuna Oraon </v>
      </c>
      <c r="R92" t="str">
        <f>IFERROR(VLOOKUP(A92,Table1424[],7,0),0)</f>
        <v>358702010630881</v>
      </c>
      <c r="S92" t="str">
        <f>IFERROR(VLOOKUP(A92,Table1424[],8,0),0)</f>
        <v>UBIN0535877</v>
      </c>
      <c r="T92" t="str">
        <f>IFERROR(VLOOKUP(A92,Table1424[],9,0),0)</f>
        <v>UNION BANK OF INDIA</v>
      </c>
      <c r="U92" s="40">
        <f>IFERROR(VLOOKUP(A92,Table1424[],10,0),0)</f>
        <v>45551</v>
      </c>
      <c r="V92">
        <f t="shared" si="13"/>
        <v>1</v>
      </c>
      <c r="W92" t="str">
        <f t="shared" si="14"/>
        <v>Available</v>
      </c>
      <c r="X92" s="164" t="str" cm="1">
        <f t="array" aca="1" ref="X92" ca="1">SUBSTITUTE(SUBSTITUTE(MID(CELL("filename"),FIND("[",CELL("filename"))+1,FIND("]",CELL("filename"))-FIND("[",CELL("filename"))-1)," JH Farmer Payment-",""),".xlsx","")</f>
        <v>22.21-27 Aug</v>
      </c>
      <c r="Y92" s="13">
        <f t="shared" si="15"/>
        <v>15.827703431372552</v>
      </c>
      <c r="Z92" s="3">
        <v>0</v>
      </c>
    </row>
    <row r="93" spans="1:26" x14ac:dyDescent="0.25">
      <c r="A93" t="str">
        <f>CONCATENATE(Table2[[#This Row],[Code]],Table2[[#This Row],[Farmers Code]])</f>
        <v>200100150054</v>
      </c>
      <c r="B93" s="1" t="str">
        <f>INDEX('MPG Payment'!$A:$A,MATCH(Table2[[#This Row],[Code]],'MPG Payment'!B:B,0))</f>
        <v>BMC Code :2001</v>
      </c>
      <c r="C93" t="str">
        <f>VLOOKUP(Table2[[#This Row],[Code]],'MPG Payment'!B:C,2,0)</f>
        <v>BOREYA</v>
      </c>
      <c r="D93" s="17">
        <v>20010015</v>
      </c>
      <c r="E93" s="17" t="s">
        <v>760</v>
      </c>
      <c r="F93" s="1">
        <v>9</v>
      </c>
      <c r="G93" s="13">
        <v>29.590000000000003</v>
      </c>
      <c r="H93" s="13">
        <v>1288.5642</v>
      </c>
      <c r="I93" s="166">
        <v>0</v>
      </c>
      <c r="J93" s="191">
        <v>0</v>
      </c>
      <c r="K93" s="166">
        <v>0</v>
      </c>
      <c r="L93" s="166">
        <v>0</v>
      </c>
      <c r="M93" s="18">
        <v>0</v>
      </c>
      <c r="N93" s="165">
        <f>VLOOKUP(Table2[[#This Row],[Code]],'MPG Payment'!$B$4:$Z$128,25,0)</f>
        <v>0</v>
      </c>
      <c r="O93" s="170">
        <f t="shared" si="12"/>
        <v>1289</v>
      </c>
      <c r="P93" t="str">
        <f>IFERROR(VLOOKUP(D93,'Bank Master'!$C$3:$D$7898,2,0),"Indirect")</f>
        <v>Direct</v>
      </c>
      <c r="Q93" t="str">
        <f>IFERROR(VLOOKUP(A93,Table1424[],6,0),0)</f>
        <v>AZAD ANSARI</v>
      </c>
      <c r="R93" t="str">
        <f>IFERROR(VLOOKUP(A93,Table1424[],7,0),0)</f>
        <v>358702010624963</v>
      </c>
      <c r="S93" t="str">
        <f>IFERROR(VLOOKUP(A93,Table1424[],8,0),0)</f>
        <v>UBIN0535877</v>
      </c>
      <c r="T93" t="str">
        <f>IFERROR(VLOOKUP(A93,Table1424[],9,0),0)</f>
        <v>UNION BANK OF INDIA</v>
      </c>
      <c r="U93" s="40">
        <f>IFERROR(VLOOKUP(A93,Table1424[],10,0),0)</f>
        <v>45586</v>
      </c>
      <c r="V93">
        <f t="shared" si="13"/>
        <v>1</v>
      </c>
      <c r="W93" t="str">
        <f t="shared" si="14"/>
        <v>Available</v>
      </c>
      <c r="X93" s="164" t="str" cm="1">
        <f t="array" aca="1" ref="X93" ca="1">SUBSTITUTE(SUBSTITUTE(MID(CELL("filename"),FIND("[",CELL("filename"))+1,FIND("]",CELL("filename"))-FIND("[",CELL("filename"))-1)," JH Farmer Payment-",""),".xlsx","")</f>
        <v>22.21-27 Aug</v>
      </c>
      <c r="Y93" s="13">
        <f t="shared" si="15"/>
        <v>19.596278810408922</v>
      </c>
      <c r="Z93" s="3">
        <v>0</v>
      </c>
    </row>
    <row r="94" spans="1:26" x14ac:dyDescent="0.25">
      <c r="A94" t="str">
        <f>CONCATENATE(Table2[[#This Row],[Code]],Table2[[#This Row],[Farmers Code]])</f>
        <v>200100150055</v>
      </c>
      <c r="B94" s="1" t="str">
        <f>INDEX('MPG Payment'!$A:$A,MATCH(Table2[[#This Row],[Code]],'MPG Payment'!B:B,0))</f>
        <v>BMC Code :2001</v>
      </c>
      <c r="C94" t="str">
        <f>VLOOKUP(Table2[[#This Row],[Code]],'MPG Payment'!B:C,2,0)</f>
        <v>BOREYA</v>
      </c>
      <c r="D94" s="17">
        <v>20010015</v>
      </c>
      <c r="E94" s="17" t="s">
        <v>427</v>
      </c>
      <c r="F94" s="1">
        <v>10</v>
      </c>
      <c r="G94" s="13">
        <v>127.30000000000001</v>
      </c>
      <c r="H94" s="13">
        <v>5631.5924999999997</v>
      </c>
      <c r="I94" s="166">
        <v>0</v>
      </c>
      <c r="J94" s="191">
        <v>0</v>
      </c>
      <c r="K94" s="166">
        <v>0</v>
      </c>
      <c r="L94" s="166">
        <v>0</v>
      </c>
      <c r="M94" s="18">
        <v>0</v>
      </c>
      <c r="N94" s="165">
        <f>VLOOKUP(Table2[[#This Row],[Code]],'MPG Payment'!$B$4:$Z$128,25,0)</f>
        <v>0</v>
      </c>
      <c r="O94" s="170">
        <f t="shared" si="12"/>
        <v>5632</v>
      </c>
      <c r="P94" t="str">
        <f>IFERROR(VLOOKUP(D94,'Bank Master'!$C$3:$D$7898,2,0),"Indirect")</f>
        <v>Direct</v>
      </c>
      <c r="Q94" t="str">
        <f>IFERROR(VLOOKUP(A94,Table1424[],6,0),0)</f>
        <v xml:space="preserve">SHABNAM ARA </v>
      </c>
      <c r="R94" t="str">
        <f>IFERROR(VLOOKUP(A94,Table1424[],7,0),0)</f>
        <v>358702120010291</v>
      </c>
      <c r="S94" t="str">
        <f>IFERROR(VLOOKUP(A94,Table1424[],8,0),0)</f>
        <v>UBIN0535877</v>
      </c>
      <c r="T94" t="str">
        <f>IFERROR(VLOOKUP(A94,Table1424[],9,0),0)</f>
        <v>UNION BANK OF INDIA</v>
      </c>
      <c r="U94" s="40">
        <f>IFERROR(VLOOKUP(A94,Table1424[],10,0),0)</f>
        <v>45586</v>
      </c>
      <c r="V94">
        <f t="shared" si="13"/>
        <v>1</v>
      </c>
      <c r="W94" t="str">
        <f t="shared" si="14"/>
        <v>Available</v>
      </c>
      <c r="X94" s="164" t="str" cm="1">
        <f t="array" aca="1" ref="X94" ca="1">SUBSTITUTE(SUBSTITUTE(MID(CELL("filename"),FIND("[",CELL("filename"))+1,FIND("]",CELL("filename"))-FIND("[",CELL("filename"))-1)," JH Farmer Payment-",""),".xlsx","")</f>
        <v>22.21-27 Aug</v>
      </c>
      <c r="Y94" s="13">
        <f t="shared" si="15"/>
        <v>22.119373527101331</v>
      </c>
      <c r="Z94" s="3">
        <v>0</v>
      </c>
    </row>
    <row r="95" spans="1:26" x14ac:dyDescent="0.25">
      <c r="A95" t="str">
        <f>CONCATENATE(Table2[[#This Row],[Code]],Table2[[#This Row],[Farmers Code]])</f>
        <v>200100150062</v>
      </c>
      <c r="B95" s="1" t="str">
        <f>INDEX('MPG Payment'!$A:$A,MATCH(Table2[[#This Row],[Code]],'MPG Payment'!B:B,0))</f>
        <v>BMC Code :2001</v>
      </c>
      <c r="C95" t="str">
        <f>VLOOKUP(Table2[[#This Row],[Code]],'MPG Payment'!B:C,2,0)</f>
        <v>BOREYA</v>
      </c>
      <c r="D95" s="17">
        <v>20010015</v>
      </c>
      <c r="E95" s="17" t="s">
        <v>1147</v>
      </c>
      <c r="F95" s="1">
        <v>7</v>
      </c>
      <c r="G95" s="13">
        <v>13.209999999999999</v>
      </c>
      <c r="H95" s="13">
        <v>571.2174</v>
      </c>
      <c r="I95" s="166">
        <v>0</v>
      </c>
      <c r="J95" s="191">
        <v>0</v>
      </c>
      <c r="K95" s="166">
        <v>0</v>
      </c>
      <c r="L95" s="166">
        <v>0</v>
      </c>
      <c r="M95" s="18">
        <v>0</v>
      </c>
      <c r="N95" s="165">
        <f>VLOOKUP(Table2[[#This Row],[Code]],'MPG Payment'!$B$4:$Z$128,25,0)</f>
        <v>0</v>
      </c>
      <c r="O95" s="170">
        <f t="shared" si="12"/>
        <v>571</v>
      </c>
      <c r="P95" t="str">
        <f>IFERROR(VLOOKUP(D95,'Bank Master'!$C$3:$D$7898,2,0),"Indirect")</f>
        <v>Direct</v>
      </c>
      <c r="Q95" t="str">
        <f>IFERROR(VLOOKUP(A95,Table1424[],6,0),0)</f>
        <v>JAYA KACHHAP</v>
      </c>
      <c r="R95" t="str">
        <f>IFERROR(VLOOKUP(A95,Table1424[],7,0),0)</f>
        <v>84029985069</v>
      </c>
      <c r="S95" t="str">
        <f>IFERROR(VLOOKUP(A95,Table1424[],8,0),0)</f>
        <v>SBIN0RRVCGB</v>
      </c>
      <c r="T95" t="str">
        <f>IFERROR(VLOOKUP(A95,Table1424[],9,0),0)</f>
        <v>STATE BANK OF INDIA</v>
      </c>
      <c r="U95" s="40">
        <f>IFERROR(VLOOKUP(A95,Table1424[],10,0),0)</f>
        <v>45635</v>
      </c>
      <c r="V95">
        <f t="shared" si="13"/>
        <v>1</v>
      </c>
      <c r="W95" t="str">
        <f t="shared" si="14"/>
        <v>Available</v>
      </c>
      <c r="X95" s="164" t="str" cm="1">
        <f t="array" aca="1" ref="X95" ca="1">SUBSTITUTE(SUBSTITUTE(MID(CELL("filename"),FIND("[",CELL("filename"))+1,FIND("]",CELL("filename"))-FIND("[",CELL("filename"))-1)," JH Farmer Payment-",""),".xlsx","")</f>
        <v>22.21-27 Aug</v>
      </c>
      <c r="Y95" s="13">
        <f t="shared" si="15"/>
        <v>15.13445041635125</v>
      </c>
      <c r="Z95" s="3">
        <v>0</v>
      </c>
    </row>
    <row r="96" spans="1:26" x14ac:dyDescent="0.25">
      <c r="A96" t="str">
        <f>CONCATENATE(Table2[[#This Row],[Code]],Table2[[#This Row],[Farmers Code]])</f>
        <v>200100150066</v>
      </c>
      <c r="B96" s="1" t="str">
        <f>INDEX('MPG Payment'!$A:$A,MATCH(Table2[[#This Row],[Code]],'MPG Payment'!B:B,0))</f>
        <v>BMC Code :2001</v>
      </c>
      <c r="C96" t="str">
        <f>VLOOKUP(Table2[[#This Row],[Code]],'MPG Payment'!B:C,2,0)</f>
        <v>BOREYA</v>
      </c>
      <c r="D96" s="17">
        <v>20010015</v>
      </c>
      <c r="E96" s="17" t="s">
        <v>1247</v>
      </c>
      <c r="F96" s="1">
        <v>6</v>
      </c>
      <c r="G96" s="13">
        <v>12.589999999999998</v>
      </c>
      <c r="H96" s="13">
        <v>503.09620000000001</v>
      </c>
      <c r="I96" s="166">
        <v>0</v>
      </c>
      <c r="J96" s="191">
        <v>0</v>
      </c>
      <c r="K96" s="166">
        <v>0</v>
      </c>
      <c r="L96" s="166">
        <v>0</v>
      </c>
      <c r="M96" s="18">
        <v>0</v>
      </c>
      <c r="N96" s="165">
        <f>VLOOKUP(Table2[[#This Row],[Code]],'MPG Payment'!$B$4:$Z$128,25,0)</f>
        <v>0</v>
      </c>
      <c r="O96" s="170">
        <f t="shared" si="12"/>
        <v>503</v>
      </c>
      <c r="P96" t="str">
        <f>IFERROR(VLOOKUP(D96,'Bank Master'!$C$3:$D$7898,2,0),"Indirect")</f>
        <v>Direct</v>
      </c>
      <c r="Q96" t="str">
        <f>IFERROR(VLOOKUP(A96,Table1424[],6,0),0)</f>
        <v>RAMESH GOPE</v>
      </c>
      <c r="R96" t="str">
        <f>IFERROR(VLOOKUP(A96,Table1424[],7,0),0)</f>
        <v>7581401556</v>
      </c>
      <c r="S96" t="str">
        <f>IFERROR(VLOOKUP(A96,Table1424[],8,0),0)</f>
        <v>IDIB000I021</v>
      </c>
      <c r="T96">
        <f>IFERROR(VLOOKUP(A96,Table1424[],9,0),0)</f>
        <v>0</v>
      </c>
      <c r="U96" s="40">
        <f>IFERROR(VLOOKUP(A96,Table1424[],10,0),0)</f>
        <v>0</v>
      </c>
      <c r="V96">
        <f t="shared" si="13"/>
        <v>1</v>
      </c>
      <c r="W96" t="str">
        <f t="shared" si="14"/>
        <v>Available</v>
      </c>
      <c r="X96" s="164" t="str" cm="1">
        <f t="array" aca="1" ref="X96" ca="1">SUBSTITUTE(SUBSTITUTE(MID(CELL("filename"),FIND("[",CELL("filename"))+1,FIND("]",CELL("filename"))-FIND("[",CELL("filename"))-1)," JH Farmer Payment-",""),".xlsx","")</f>
        <v>22.21-27 Aug</v>
      </c>
      <c r="Y96" s="13">
        <f t="shared" si="15"/>
        <v>11.987995234312951</v>
      </c>
      <c r="Z96" s="3">
        <v>0</v>
      </c>
    </row>
    <row r="97" spans="1:26" x14ac:dyDescent="0.25">
      <c r="A97" t="str">
        <f>CONCATENATE(Table2[[#This Row],[Code]],Table2[[#This Row],[Farmers Code]])</f>
        <v>200100150075</v>
      </c>
      <c r="B97" s="1" t="str">
        <f>INDEX('MPG Payment'!$A:$A,MATCH(Table2[[#This Row],[Code]],'MPG Payment'!B:B,0))</f>
        <v>BMC Code :2001</v>
      </c>
      <c r="C97" t="str">
        <f>VLOOKUP(Table2[[#This Row],[Code]],'MPG Payment'!B:C,2,0)</f>
        <v>BOREYA</v>
      </c>
      <c r="D97" s="17">
        <v>20010015</v>
      </c>
      <c r="E97" s="17" t="s">
        <v>2594</v>
      </c>
      <c r="F97" s="1">
        <v>5</v>
      </c>
      <c r="G97" s="13">
        <v>9.3099999999999987</v>
      </c>
      <c r="H97" s="13">
        <v>380.77</v>
      </c>
      <c r="I97" s="166">
        <v>0</v>
      </c>
      <c r="J97" s="191">
        <v>0</v>
      </c>
      <c r="K97" s="166">
        <v>0</v>
      </c>
      <c r="L97" s="166">
        <v>0</v>
      </c>
      <c r="M97" s="18">
        <v>0</v>
      </c>
      <c r="N97" s="165">
        <f>VLOOKUP(Table2[[#This Row],[Code]],'MPG Payment'!$B$4:$Z$128,25,0)</f>
        <v>0</v>
      </c>
      <c r="O97" s="170">
        <f t="shared" si="12"/>
        <v>381</v>
      </c>
      <c r="P97" t="str">
        <f>IFERROR(VLOOKUP(D97,'Bank Master'!$C$3:$D$7898,2,0),"Indirect")</f>
        <v>Direct</v>
      </c>
      <c r="Q97" t="str">
        <f>IFERROR(VLOOKUP(A97,Table1424[],6,0),0)</f>
        <v>SARAFAT ANSARI</v>
      </c>
      <c r="R97" t="str">
        <f>IFERROR(VLOOKUP(A97,Table1424[],7,0),0)</f>
        <v>7108234041</v>
      </c>
      <c r="S97" t="str">
        <f>IFERROR(VLOOKUP(A97,Table1424[],8,0),0)</f>
        <v>IDIB000I021</v>
      </c>
      <c r="T97">
        <f>IFERROR(VLOOKUP(A97,Table1424[],9,0),0)</f>
        <v>0</v>
      </c>
      <c r="U97" s="40">
        <f>IFERROR(VLOOKUP(A97,Table1424[],10,0),0)</f>
        <v>45812</v>
      </c>
      <c r="V97">
        <f t="shared" si="13"/>
        <v>1</v>
      </c>
      <c r="W97" t="str">
        <f t="shared" si="14"/>
        <v>Available</v>
      </c>
      <c r="X97" s="164" t="str" cm="1">
        <f t="array" aca="1" ref="X97" ca="1">SUBSTITUTE(SUBSTITUTE(MID(CELL("filename"),FIND("[",CELL("filename"))+1,FIND("]",CELL("filename"))-FIND("[",CELL("filename"))-1)," JH Farmer Payment-",""),".xlsx","")</f>
        <v>22.21-27 Aug</v>
      </c>
      <c r="Y97" s="13">
        <f t="shared" si="15"/>
        <v>10.224758324382385</v>
      </c>
      <c r="Z97" s="3">
        <v>0</v>
      </c>
    </row>
    <row r="98" spans="1:26" x14ac:dyDescent="0.25">
      <c r="A98" t="str">
        <f>CONCATENATE(Table2[[#This Row],[Code]],Table2[[#This Row],[Farmers Code]])</f>
        <v>200100150077</v>
      </c>
      <c r="B98" s="1" t="str">
        <f>INDEX('MPG Payment'!$A:$A,MATCH(Table2[[#This Row],[Code]],'MPG Payment'!B:B,0))</f>
        <v>BMC Code :2001</v>
      </c>
      <c r="C98" t="str">
        <f>VLOOKUP(Table2[[#This Row],[Code]],'MPG Payment'!B:C,2,0)</f>
        <v>BOREYA</v>
      </c>
      <c r="D98" s="17">
        <v>20010015</v>
      </c>
      <c r="E98" s="17" t="s">
        <v>2802</v>
      </c>
      <c r="F98" s="1">
        <v>11</v>
      </c>
      <c r="G98" s="13">
        <v>45.040000000000006</v>
      </c>
      <c r="H98" s="13">
        <v>1948.7518</v>
      </c>
      <c r="I98" s="166">
        <v>0</v>
      </c>
      <c r="J98" s="191">
        <v>0</v>
      </c>
      <c r="K98" s="166">
        <v>0</v>
      </c>
      <c r="L98" s="166">
        <v>0</v>
      </c>
      <c r="M98" s="18">
        <v>0</v>
      </c>
      <c r="N98" s="165">
        <f>VLOOKUP(Table2[[#This Row],[Code]],'MPG Payment'!$B$4:$Z$128,25,0)</f>
        <v>0</v>
      </c>
      <c r="O98" s="170">
        <f t="shared" si="12"/>
        <v>1949</v>
      </c>
      <c r="P98" t="str">
        <f>IFERROR(VLOOKUP(D98,'Bank Master'!$C$3:$D$7898,2,0),"Indirect")</f>
        <v>Direct</v>
      </c>
      <c r="Q98" t="str">
        <f>IFERROR(VLOOKUP(A98,Table1424[],6,0),0)</f>
        <v>MUSLIM ANSARI</v>
      </c>
      <c r="R98" t="str">
        <f>IFERROR(VLOOKUP(A98,Table1424[],7,0),0)</f>
        <v>358702010604487</v>
      </c>
      <c r="S98" t="str">
        <f>IFERROR(VLOOKUP(A98,Table1424[],8,0),0)</f>
        <v>UBIN0535877</v>
      </c>
      <c r="T98">
        <f>IFERROR(VLOOKUP(A98,Table1424[],9,0),0)</f>
        <v>0</v>
      </c>
      <c r="U98" s="40">
        <f>IFERROR(VLOOKUP(A98,Table1424[],10,0),0)</f>
        <v>45859</v>
      </c>
      <c r="V98">
        <f t="shared" si="13"/>
        <v>1</v>
      </c>
      <c r="W98" t="str">
        <f t="shared" si="14"/>
        <v>Available</v>
      </c>
      <c r="X98" s="164" t="str" cm="1">
        <f t="array" aca="1" ref="X98" ca="1">SUBSTITUTE(SUBSTITUTE(MID(CELL("filename"),FIND("[",CELL("filename"))+1,FIND("]",CELL("filename"))-FIND("[",CELL("filename"))-1)," JH Farmer Payment-",""),".xlsx","")</f>
        <v>22.21-27 Aug</v>
      </c>
      <c r="Y98" s="13">
        <f t="shared" si="15"/>
        <v>23.796924733570158</v>
      </c>
      <c r="Z98" s="3">
        <v>0</v>
      </c>
    </row>
    <row r="99" spans="1:26" x14ac:dyDescent="0.25">
      <c r="A99" t="str">
        <f>CONCATENATE(Table2[[#This Row],[Code]],Table2[[#This Row],[Farmers Code]])</f>
        <v>200100150078</v>
      </c>
      <c r="B99" s="1" t="str">
        <f>INDEX('MPG Payment'!$A:$A,MATCH(Table2[[#This Row],[Code]],'MPG Payment'!B:B,0))</f>
        <v>BMC Code :2001</v>
      </c>
      <c r="C99" t="str">
        <f>VLOOKUP(Table2[[#This Row],[Code]],'MPG Payment'!B:C,2,0)</f>
        <v>BOREYA</v>
      </c>
      <c r="D99" s="17">
        <v>20010015</v>
      </c>
      <c r="E99" s="17" t="s">
        <v>2803</v>
      </c>
      <c r="F99" s="1">
        <v>13</v>
      </c>
      <c r="G99" s="13">
        <v>77.400000000000006</v>
      </c>
      <c r="H99" s="13">
        <v>3080.3762000000002</v>
      </c>
      <c r="I99" s="166">
        <v>0</v>
      </c>
      <c r="J99" s="191">
        <v>0</v>
      </c>
      <c r="K99" s="166">
        <v>0</v>
      </c>
      <c r="L99" s="166">
        <v>0</v>
      </c>
      <c r="M99" s="18">
        <v>0</v>
      </c>
      <c r="N99" s="165">
        <f>VLOOKUP(Table2[[#This Row],[Code]],'MPG Payment'!$B$4:$Z$128,25,0)</f>
        <v>0</v>
      </c>
      <c r="O99" s="170">
        <f t="shared" si="12"/>
        <v>3080</v>
      </c>
      <c r="P99" t="str">
        <f>IFERROR(VLOOKUP(D99,'Bank Master'!$C$3:$D$7898,2,0),"Indirect")</f>
        <v>Direct</v>
      </c>
      <c r="Q99" t="str">
        <f>IFERROR(VLOOKUP(A99,Table1424[],6,0),0)</f>
        <v>JANATUN KHATOON</v>
      </c>
      <c r="R99" t="str">
        <f>IFERROR(VLOOKUP(A99,Table1424[],7,0),0)</f>
        <v>358702500001457</v>
      </c>
      <c r="S99" t="str">
        <f>IFERROR(VLOOKUP(A99,Table1424[],8,0),0)</f>
        <v>UBIN0535877</v>
      </c>
      <c r="T99">
        <f>IFERROR(VLOOKUP(A99,Table1424[],9,0),0)</f>
        <v>0</v>
      </c>
      <c r="U99" s="40">
        <f>IFERROR(VLOOKUP(A99,Table1424[],10,0),0)</f>
        <v>45881</v>
      </c>
      <c r="V99">
        <f t="shared" si="13"/>
        <v>1</v>
      </c>
      <c r="W99" t="str">
        <f t="shared" si="14"/>
        <v>Available</v>
      </c>
      <c r="X99" s="164" t="str" cm="1">
        <f t="array" aca="1" ref="X99" ca="1">SUBSTITUTE(SUBSTITUTE(MID(CELL("filename"),FIND("[",CELL("filename"))+1,FIND("]",CELL("filename"))-FIND("[",CELL("filename"))-1)," JH Farmer Payment-",""),".xlsx","")</f>
        <v>22.21-27 Aug</v>
      </c>
      <c r="Y99" s="13">
        <f t="shared" si="15"/>
        <v>25.868792377260981</v>
      </c>
      <c r="Z99" s="3">
        <v>0</v>
      </c>
    </row>
    <row r="100" spans="1:26" x14ac:dyDescent="0.25">
      <c r="A100" t="str">
        <f>CONCATENATE(Table2[[#This Row],[Code]],Table2[[#This Row],[Farmers Code]])</f>
        <v>200100150084</v>
      </c>
      <c r="B100" s="1" t="str">
        <f>INDEX('MPG Payment'!$A:$A,MATCH(Table2[[#This Row],[Code]],'MPG Payment'!B:B,0))</f>
        <v>BMC Code :2001</v>
      </c>
      <c r="C100" t="str">
        <f>VLOOKUP(Table2[[#This Row],[Code]],'MPG Payment'!B:C,2,0)</f>
        <v>BOREYA</v>
      </c>
      <c r="D100" s="17">
        <v>20010015</v>
      </c>
      <c r="E100" s="17" t="s">
        <v>3576</v>
      </c>
      <c r="F100" s="1">
        <v>13</v>
      </c>
      <c r="G100" s="13">
        <v>34.570000000000007</v>
      </c>
      <c r="H100" s="13">
        <v>1521.1253999999997</v>
      </c>
      <c r="I100" s="166">
        <v>0</v>
      </c>
      <c r="J100" s="191">
        <v>0</v>
      </c>
      <c r="K100" s="166">
        <v>0</v>
      </c>
      <c r="L100" s="166">
        <v>0</v>
      </c>
      <c r="M100" s="18">
        <v>0</v>
      </c>
      <c r="N100" s="165">
        <f>VLOOKUP(Table2[[#This Row],[Code]],'MPG Payment'!$B$4:$Z$128,25,0)</f>
        <v>0</v>
      </c>
      <c r="O100" s="170">
        <f t="shared" si="12"/>
        <v>1521</v>
      </c>
      <c r="P100" t="str">
        <f>IFERROR(VLOOKUP(D100,'Bank Master'!$C$3:$D$7898,2,0),"Indirect")</f>
        <v>Direct</v>
      </c>
      <c r="Q100" t="str">
        <f>IFERROR(VLOOKUP(A100,Table1424[],6,0),0)</f>
        <v>ETWA ORAON</v>
      </c>
      <c r="R100" t="str">
        <f>IFERROR(VLOOKUP(A100,Table1424[],7,0),0)</f>
        <v>7624036132</v>
      </c>
      <c r="S100" t="str">
        <f>IFERROR(VLOOKUP(A100,Table1424[],8,0),0)</f>
        <v>IDIB000I021</v>
      </c>
      <c r="T100">
        <f>IFERROR(VLOOKUP(A100,Table1424[],9,0),0)</f>
        <v>0</v>
      </c>
      <c r="U100" s="40">
        <f>IFERROR(VLOOKUP(A100,Table1424[],10,0),0)</f>
        <v>45916</v>
      </c>
      <c r="V100">
        <f t="shared" si="13"/>
        <v>1</v>
      </c>
      <c r="W100" t="str">
        <f t="shared" si="14"/>
        <v>Available</v>
      </c>
      <c r="X100" s="164" t="str" cm="1">
        <f t="array" aca="1" ref="X100" ca="1">SUBSTITUTE(SUBSTITUTE(MID(CELL("filename"),FIND("[",CELL("filename"))+1,FIND("]",CELL("filename"))-FIND("[",CELL("filename"))-1)," JH Farmer Payment-",""),".xlsx","")</f>
        <v>22.21-27 Aug</v>
      </c>
      <c r="Y100" s="13">
        <f t="shared" si="15"/>
        <v>28.600853630315289</v>
      </c>
      <c r="Z100" s="3">
        <v>0</v>
      </c>
    </row>
    <row r="101" spans="1:26" x14ac:dyDescent="0.25">
      <c r="A101" t="str">
        <f>CONCATENATE(Table2[[#This Row],[Code]],Table2[[#This Row],[Farmers Code]])</f>
        <v>200100150088</v>
      </c>
      <c r="B101" s="1" t="str">
        <f>INDEX('MPG Payment'!$A:$A,MATCH(Table2[[#This Row],[Code]],'MPG Payment'!B:B,0))</f>
        <v>BMC Code :2001</v>
      </c>
      <c r="C101" t="str">
        <f>VLOOKUP(Table2[[#This Row],[Code]],'MPG Payment'!B:C,2,0)</f>
        <v>BOREYA</v>
      </c>
      <c r="D101" s="17">
        <v>20010015</v>
      </c>
      <c r="E101" s="17" t="s">
        <v>3465</v>
      </c>
      <c r="F101" s="1">
        <v>7</v>
      </c>
      <c r="G101" s="13">
        <v>17.669999999999998</v>
      </c>
      <c r="H101" s="13">
        <v>724.31650000000002</v>
      </c>
      <c r="I101" s="166">
        <v>0</v>
      </c>
      <c r="J101" s="191">
        <v>0</v>
      </c>
      <c r="K101" s="166">
        <v>0</v>
      </c>
      <c r="L101" s="166">
        <v>0</v>
      </c>
      <c r="M101" s="18">
        <v>0</v>
      </c>
      <c r="N101" s="165">
        <f>VLOOKUP(Table2[[#This Row],[Code]],'MPG Payment'!$B$4:$Z$128,25,0)</f>
        <v>0</v>
      </c>
      <c r="O101" s="170">
        <f t="shared" si="12"/>
        <v>724</v>
      </c>
      <c r="P101" t="str">
        <f>IFERROR(VLOOKUP(D101,'Bank Master'!$C$3:$D$7898,2,0),"Indirect")</f>
        <v>Direct</v>
      </c>
      <c r="Q101" t="str">
        <f>IFERROR(VLOOKUP(A101,Table1424[],6,0),0)</f>
        <v>GAHNI ORAON</v>
      </c>
      <c r="R101" t="str">
        <f>IFERROR(VLOOKUP(A101,Table1424[],7,0),0)</f>
        <v>22011258332</v>
      </c>
      <c r="S101" t="str">
        <f>IFERROR(VLOOKUP(A101,Table1424[],8,0),0)</f>
        <v>SBIN0RRVCGB</v>
      </c>
      <c r="T101">
        <f>IFERROR(VLOOKUP(A101,Table1424[],9,0),0)</f>
        <v>0</v>
      </c>
      <c r="U101" s="40">
        <f>IFERROR(VLOOKUP(A101,Table1424[],10,0),0)</f>
        <v>45949</v>
      </c>
      <c r="V101">
        <f t="shared" si="13"/>
        <v>1</v>
      </c>
      <c r="W101" t="str">
        <f t="shared" si="14"/>
        <v>Available</v>
      </c>
      <c r="X101" s="164" t="str" cm="1">
        <f t="array" aca="1" ref="X101" ca="1">SUBSTITUTE(SUBSTITUTE(MID(CELL("filename"),FIND("[",CELL("filename"))+1,FIND("]",CELL("filename"))-FIND("[",CELL("filename"))-1)," JH Farmer Payment-",""),".xlsx","")</f>
        <v>22.21-27 Aug</v>
      </c>
      <c r="Y101" s="13">
        <f t="shared" si="15"/>
        <v>14.346959535936618</v>
      </c>
      <c r="Z101" s="3">
        <v>0</v>
      </c>
    </row>
    <row r="102" spans="1:26" x14ac:dyDescent="0.25">
      <c r="A102" t="str">
        <f>CONCATENATE(Table2[[#This Row],[Code]],Table2[[#This Row],[Farmers Code]])</f>
        <v>200100150090</v>
      </c>
      <c r="B102" s="1" t="str">
        <f>INDEX('MPG Payment'!$A:$A,MATCH(Table2[[#This Row],[Code]],'MPG Payment'!B:B,0))</f>
        <v>BMC Code :2001</v>
      </c>
      <c r="C102" t="str">
        <f>VLOOKUP(Table2[[#This Row],[Code]],'MPG Payment'!B:C,2,0)</f>
        <v>BOREYA</v>
      </c>
      <c r="D102" s="17">
        <v>20010015</v>
      </c>
      <c r="E102" s="17" t="s">
        <v>3578</v>
      </c>
      <c r="F102" s="1">
        <v>13</v>
      </c>
      <c r="G102" s="13">
        <v>79.180000000000007</v>
      </c>
      <c r="H102" s="13">
        <v>3414.2431000000006</v>
      </c>
      <c r="I102" s="166">
        <v>0</v>
      </c>
      <c r="J102" s="191">
        <v>0</v>
      </c>
      <c r="K102" s="166">
        <v>0</v>
      </c>
      <c r="L102" s="166">
        <v>0</v>
      </c>
      <c r="M102" s="18">
        <v>0</v>
      </c>
      <c r="N102" s="165">
        <f>VLOOKUP(Table2[[#This Row],[Code]],'MPG Payment'!$B$4:$Z$128,25,0)</f>
        <v>0</v>
      </c>
      <c r="O102" s="170">
        <f t="shared" si="12"/>
        <v>3414</v>
      </c>
      <c r="P102" t="str">
        <f>IFERROR(VLOOKUP(D102,'Bank Master'!$C$3:$D$7898,2,0),"Indirect")</f>
        <v>Direct</v>
      </c>
      <c r="Q102" t="str">
        <f>IFERROR(VLOOKUP(A102,Table1424[],6,0),0)</f>
        <v>SHAMIM ANSARI</v>
      </c>
      <c r="R102" t="str">
        <f>IFERROR(VLOOKUP(A102,Table1424[],7,0),0)</f>
        <v>358702010008527</v>
      </c>
      <c r="S102" t="str">
        <f>IFERROR(VLOOKUP(A102,Table1424[],8,0),0)</f>
        <v>UBIN0535877</v>
      </c>
      <c r="T102">
        <f>IFERROR(VLOOKUP(A102,Table1424[],9,0),0)</f>
        <v>0</v>
      </c>
      <c r="U102" s="40">
        <f>IFERROR(VLOOKUP(A102,Table1424[],10,0),0)</f>
        <v>45965</v>
      </c>
      <c r="V102">
        <f t="shared" si="13"/>
        <v>1</v>
      </c>
      <c r="W102" t="str">
        <f t="shared" si="14"/>
        <v>Available</v>
      </c>
      <c r="X102" s="164" t="str" cm="1">
        <f t="array" aca="1" ref="X102" ca="1">SUBSTITUTE(SUBSTITUTE(MID(CELL("filename"),FIND("[",CELL("filename"))+1,FIND("]",CELL("filename"))-FIND("[",CELL("filename"))-1)," JH Farmer Payment-",""),".xlsx","")</f>
        <v>22.21-27 Aug</v>
      </c>
      <c r="Y102" s="13">
        <f t="shared" si="15"/>
        <v>28.028012313715589</v>
      </c>
      <c r="Z102" s="3">
        <v>0</v>
      </c>
    </row>
    <row r="103" spans="1:26" x14ac:dyDescent="0.25">
      <c r="A103" t="str">
        <f>CONCATENATE(Table2[[#This Row],[Code]],Table2[[#This Row],[Farmers Code]])</f>
        <v>200100150091</v>
      </c>
      <c r="B103" s="1" t="str">
        <f>INDEX('MPG Payment'!$A:$A,MATCH(Table2[[#This Row],[Code]],'MPG Payment'!B:B,0))</f>
        <v>BMC Code :2001</v>
      </c>
      <c r="C103" t="str">
        <f>VLOOKUP(Table2[[#This Row],[Code]],'MPG Payment'!B:C,2,0)</f>
        <v>BOREYA</v>
      </c>
      <c r="D103" s="17">
        <v>20010015</v>
      </c>
      <c r="E103" s="17" t="s">
        <v>3652</v>
      </c>
      <c r="F103" s="1">
        <v>13</v>
      </c>
      <c r="G103" s="13">
        <v>124.12</v>
      </c>
      <c r="H103" s="13">
        <v>5117.0640000000003</v>
      </c>
      <c r="I103" s="166">
        <v>0</v>
      </c>
      <c r="J103" s="191">
        <v>0</v>
      </c>
      <c r="K103" s="166">
        <v>0</v>
      </c>
      <c r="L103" s="166">
        <v>0</v>
      </c>
      <c r="M103" s="18">
        <v>0</v>
      </c>
      <c r="N103" s="165">
        <f>VLOOKUP(Table2[[#This Row],[Code]],'MPG Payment'!$B$4:$Z$128,25,0)</f>
        <v>0</v>
      </c>
      <c r="O103" s="170">
        <f t="shared" si="12"/>
        <v>5117</v>
      </c>
      <c r="P103" t="str">
        <f>IFERROR(VLOOKUP(D103,'Bank Master'!$C$3:$D$7898,2,0),"Indirect")</f>
        <v>Direct</v>
      </c>
      <c r="Q103" t="str">
        <f>IFERROR(VLOOKUP(A103,Table1424[],6,0),0)</f>
        <v>DEVENDRA KUMAR MAHTO</v>
      </c>
      <c r="R103" t="str">
        <f>IFERROR(VLOOKUP(A103,Table1424[],7,0),0)</f>
        <v>7940926860</v>
      </c>
      <c r="S103" t="str">
        <f>IFERROR(VLOOKUP(A103,Table1424[],8,0),0)</f>
        <v>IDIB000I021</v>
      </c>
      <c r="T103">
        <f>IFERROR(VLOOKUP(A103,Table1424[],9,0),0)</f>
        <v>0</v>
      </c>
      <c r="U103" s="40">
        <f>IFERROR(VLOOKUP(A103,Table1424[],10,0),0)</f>
        <v>45965</v>
      </c>
      <c r="V103">
        <f t="shared" si="13"/>
        <v>1</v>
      </c>
      <c r="W103" t="str">
        <f t="shared" si="14"/>
        <v>Available</v>
      </c>
      <c r="X103" s="164" t="str" cm="1">
        <f t="array" aca="1" ref="X103" ca="1">SUBSTITUTE(SUBSTITUTE(MID(CELL("filename"),FIND("[",CELL("filename"))+1,FIND("]",CELL("filename"))-FIND("[",CELL("filename"))-1)," JH Farmer Payment-",""),".xlsx","")</f>
        <v>22.21-27 Aug</v>
      </c>
      <c r="Y103" s="13">
        <f t="shared" si="15"/>
        <v>26.797386400257817</v>
      </c>
      <c r="Z103" s="3">
        <v>0</v>
      </c>
    </row>
    <row r="104" spans="1:26" x14ac:dyDescent="0.25">
      <c r="A104" t="str">
        <f>CONCATENATE(Table2[[#This Row],[Code]],Table2[[#This Row],[Farmers Code]])</f>
        <v>200100150094</v>
      </c>
      <c r="B104" s="1" t="str">
        <f>INDEX('MPG Payment'!$A:$A,MATCH(Table2[[#This Row],[Code]],'MPG Payment'!B:B,0))</f>
        <v>BMC Code :2001</v>
      </c>
      <c r="C104" t="str">
        <f>VLOOKUP(Table2[[#This Row],[Code]],'MPG Payment'!B:C,2,0)</f>
        <v>BOREYA</v>
      </c>
      <c r="D104" s="17">
        <v>20010015</v>
      </c>
      <c r="E104" s="17" t="s">
        <v>3869</v>
      </c>
      <c r="F104" s="1">
        <v>7</v>
      </c>
      <c r="G104" s="13">
        <v>21.48</v>
      </c>
      <c r="H104" s="13">
        <v>932.06269999999995</v>
      </c>
      <c r="I104" s="166">
        <v>0</v>
      </c>
      <c r="J104" s="191">
        <v>0</v>
      </c>
      <c r="K104" s="166">
        <v>0</v>
      </c>
      <c r="L104" s="166">
        <v>0</v>
      </c>
      <c r="M104" s="18">
        <v>0</v>
      </c>
      <c r="N104" s="165">
        <f>VLOOKUP(Table2[[#This Row],[Code]],'MPG Payment'!$B$4:$Z$128,25,0)</f>
        <v>0</v>
      </c>
      <c r="O104" s="170">
        <f t="shared" si="12"/>
        <v>932</v>
      </c>
      <c r="P104" t="str">
        <f>IFERROR(VLOOKUP(D104,'Bank Master'!$C$3:$D$7898,2,0),"Indirect")</f>
        <v>Direct</v>
      </c>
      <c r="Q104" t="str">
        <f>IFERROR(VLOOKUP(A104,Table1424[],6,0),0)</f>
        <v>NAUSHAD ANSARI</v>
      </c>
      <c r="R104" t="str">
        <f>IFERROR(VLOOKUP(A104,Table1424[],7,0),0)</f>
        <v>358702010632441</v>
      </c>
      <c r="S104" t="str">
        <f>IFERROR(VLOOKUP(A104,Table1424[],8,0),0)</f>
        <v>UBIN0535877</v>
      </c>
      <c r="T104">
        <f>IFERROR(VLOOKUP(A104,Table1424[],9,0),0)</f>
        <v>0</v>
      </c>
      <c r="U104" s="40">
        <f>IFERROR(VLOOKUP(A104,Table1424[],10,0),0)</f>
        <v>46006</v>
      </c>
      <c r="V104">
        <f t="shared" si="13"/>
        <v>1</v>
      </c>
      <c r="W104" t="str">
        <f t="shared" si="14"/>
        <v>Available</v>
      </c>
      <c r="X104" s="164" t="str" cm="1">
        <f t="array" aca="1" ref="X104" ca="1">SUBSTITUTE(SUBSTITUTE(MID(CELL("filename"),FIND("[",CELL("filename"))+1,FIND("]",CELL("filename"))-FIND("[",CELL("filename"))-1)," JH Farmer Payment-",""),".xlsx","")</f>
        <v>22.21-27 Aug</v>
      </c>
      <c r="Y104" s="13">
        <f t="shared" si="15"/>
        <v>15.187241387337059</v>
      </c>
      <c r="Z104" s="3">
        <v>0</v>
      </c>
    </row>
    <row r="105" spans="1:26" x14ac:dyDescent="0.25">
      <c r="A105" t="str">
        <f>CONCATENATE(Table2[[#This Row],[Code]],Table2[[#This Row],[Farmers Code]])</f>
        <v>200100150095</v>
      </c>
      <c r="B105" s="1" t="str">
        <f>INDEX('MPG Payment'!$A:$A,MATCH(Table2[[#This Row],[Code]],'MPG Payment'!B:B,0))</f>
        <v>BMC Code :2001</v>
      </c>
      <c r="C105" t="str">
        <f>VLOOKUP(Table2[[#This Row],[Code]],'MPG Payment'!B:C,2,0)</f>
        <v>BOREYA</v>
      </c>
      <c r="D105" s="17">
        <v>20010015</v>
      </c>
      <c r="E105" s="17" t="s">
        <v>3870</v>
      </c>
      <c r="F105" s="1">
        <v>7</v>
      </c>
      <c r="G105" s="13">
        <v>40.059999999999995</v>
      </c>
      <c r="H105" s="13">
        <v>1740.5828999999999</v>
      </c>
      <c r="I105" s="166">
        <v>0</v>
      </c>
      <c r="J105" s="191">
        <v>0</v>
      </c>
      <c r="K105" s="166">
        <v>0</v>
      </c>
      <c r="L105" s="166">
        <v>0</v>
      </c>
      <c r="M105" s="18">
        <v>0</v>
      </c>
      <c r="N105" s="165">
        <f>VLOOKUP(Table2[[#This Row],[Code]],'MPG Payment'!$B$4:$Z$128,25,0)</f>
        <v>0</v>
      </c>
      <c r="O105" s="170">
        <f t="shared" si="12"/>
        <v>1741</v>
      </c>
      <c r="P105" t="str">
        <f>IFERROR(VLOOKUP(D105,'Bank Master'!$C$3:$D$7898,2,0),"Indirect")</f>
        <v>Direct</v>
      </c>
      <c r="Q105" t="str">
        <f>IFERROR(VLOOKUP(A105,Table1424[],6,0),0)</f>
        <v>SANGAM TOPPO</v>
      </c>
      <c r="R105" t="str">
        <f>IFERROR(VLOOKUP(A105,Table1424[],7,0),0)</f>
        <v>6912779032</v>
      </c>
      <c r="S105" t="str">
        <f>IFERROR(VLOOKUP(A105,Table1424[],8,0),0)</f>
        <v>IDIB000I021</v>
      </c>
      <c r="T105">
        <f>IFERROR(VLOOKUP(A105,Table1424[],9,0),0)</f>
        <v>0</v>
      </c>
      <c r="U105" s="40">
        <f>IFERROR(VLOOKUP(A105,Table1424[],10,0),0)</f>
        <v>46006</v>
      </c>
      <c r="V105">
        <f t="shared" si="13"/>
        <v>1</v>
      </c>
      <c r="W105" t="str">
        <f t="shared" si="14"/>
        <v>Available</v>
      </c>
      <c r="X105" s="164" t="str" cm="1">
        <f t="array" aca="1" ref="X105" ca="1">SUBSTITUTE(SUBSTITUTE(MID(CELL("filename"),FIND("[",CELL("filename"))+1,FIND("]",CELL("filename"))-FIND("[",CELL("filename"))-1)," JH Farmer Payment-",""),".xlsx","")</f>
        <v>22.21-27 Aug</v>
      </c>
      <c r="Y105" s="13">
        <f t="shared" si="15"/>
        <v>15.207289440838743</v>
      </c>
      <c r="Z105" s="3">
        <v>0</v>
      </c>
    </row>
    <row r="106" spans="1:26" x14ac:dyDescent="0.25">
      <c r="A106" t="str">
        <f>CONCATENATE(Table2[[#This Row],[Code]],Table2[[#This Row],[Farmers Code]])</f>
        <v>200100150096</v>
      </c>
      <c r="B106" s="1" t="str">
        <f>INDEX('MPG Payment'!$A:$A,MATCH(Table2[[#This Row],[Code]],'MPG Payment'!B:B,0))</f>
        <v>BMC Code :2001</v>
      </c>
      <c r="C106" t="str">
        <f>VLOOKUP(Table2[[#This Row],[Code]],'MPG Payment'!B:C,2,0)</f>
        <v>BOREYA</v>
      </c>
      <c r="D106" s="17">
        <v>20010015</v>
      </c>
      <c r="E106" s="17" t="s">
        <v>3871</v>
      </c>
      <c r="F106" s="1">
        <v>13</v>
      </c>
      <c r="G106" s="13">
        <v>44.76</v>
      </c>
      <c r="H106" s="13">
        <v>2007.7634</v>
      </c>
      <c r="I106" s="166">
        <v>0</v>
      </c>
      <c r="J106" s="191">
        <v>0</v>
      </c>
      <c r="K106" s="166">
        <v>0</v>
      </c>
      <c r="L106" s="166">
        <v>0</v>
      </c>
      <c r="M106" s="18">
        <v>0</v>
      </c>
      <c r="N106" s="165">
        <f>VLOOKUP(Table2[[#This Row],[Code]],'MPG Payment'!$B$4:$Z$128,25,0)</f>
        <v>0</v>
      </c>
      <c r="O106" s="170">
        <f t="shared" si="12"/>
        <v>2008</v>
      </c>
      <c r="P106" t="str">
        <f>IFERROR(VLOOKUP(D106,'Bank Master'!$C$3:$D$7898,2,0),"Indirect")</f>
        <v>Direct</v>
      </c>
      <c r="Q106" t="str">
        <f>IFERROR(VLOOKUP(A106,Table1424[],6,0),0)</f>
        <v>PAKDI ORAON</v>
      </c>
      <c r="R106" t="str">
        <f>IFERROR(VLOOKUP(A106,Table1424[],7,0),0)</f>
        <v>358702500005217</v>
      </c>
      <c r="S106" t="str">
        <f>IFERROR(VLOOKUP(A106,Table1424[],8,0),0)</f>
        <v>UBIN0535877</v>
      </c>
      <c r="T106">
        <f>IFERROR(VLOOKUP(A106,Table1424[],9,0),0)</f>
        <v>0</v>
      </c>
      <c r="U106" s="40">
        <f>IFERROR(VLOOKUP(A106,Table1424[],10,0),0)</f>
        <v>46013</v>
      </c>
      <c r="V106">
        <f t="shared" si="13"/>
        <v>1</v>
      </c>
      <c r="W106" t="str">
        <f t="shared" si="14"/>
        <v>Available</v>
      </c>
      <c r="X106" s="164" t="str" cm="1">
        <f t="array" aca="1" ref="X106" ca="1">SUBSTITUTE(SUBSTITUTE(MID(CELL("filename"),FIND("[",CELL("filename"))+1,FIND("]",CELL("filename"))-FIND("[",CELL("filename"))-1)," JH Farmer Payment-",""),".xlsx","")</f>
        <v>22.21-27 Aug</v>
      </c>
      <c r="Y106" s="13">
        <f t="shared" si="15"/>
        <v>29.156528373547811</v>
      </c>
      <c r="Z106" s="3">
        <v>0</v>
      </c>
    </row>
    <row r="107" spans="1:26" x14ac:dyDescent="0.25">
      <c r="A107" t="str">
        <f>CONCATENATE(Table2[[#This Row],[Code]],Table2[[#This Row],[Farmers Code]])</f>
        <v>200100150097</v>
      </c>
      <c r="B107" s="1" t="str">
        <f>INDEX('MPG Payment'!$A:$A,MATCH(Table2[[#This Row],[Code]],'MPG Payment'!B:B,0))</f>
        <v>BMC Code :2001</v>
      </c>
      <c r="C107" t="str">
        <f>VLOOKUP(Table2[[#This Row],[Code]],'MPG Payment'!B:C,2,0)</f>
        <v>BOREYA</v>
      </c>
      <c r="D107" s="17">
        <v>20010015</v>
      </c>
      <c r="E107" s="17" t="s">
        <v>3872</v>
      </c>
      <c r="F107" s="1">
        <v>7</v>
      </c>
      <c r="G107" s="13">
        <v>15.77</v>
      </c>
      <c r="H107" s="13">
        <v>710.44670000000008</v>
      </c>
      <c r="I107" s="166">
        <v>0</v>
      </c>
      <c r="J107" s="191">
        <v>0</v>
      </c>
      <c r="K107" s="166">
        <v>0</v>
      </c>
      <c r="L107" s="166">
        <v>0</v>
      </c>
      <c r="M107" s="18">
        <v>0</v>
      </c>
      <c r="N107" s="165">
        <f>VLOOKUP(Table2[[#This Row],[Code]],'MPG Payment'!$B$4:$Z$128,25,0)</f>
        <v>0</v>
      </c>
      <c r="O107" s="170">
        <f t="shared" si="12"/>
        <v>710</v>
      </c>
      <c r="P107" t="str">
        <f>IFERROR(VLOOKUP(D107,'Bank Master'!$C$3:$D$7898,2,0),"Indirect")</f>
        <v>Direct</v>
      </c>
      <c r="Q107" t="str">
        <f>IFERROR(VLOOKUP(A107,Table1424[],6,0),0)</f>
        <v>IMRANA KHATUN</v>
      </c>
      <c r="R107" t="str">
        <f>IFERROR(VLOOKUP(A107,Table1424[],7,0),0)</f>
        <v>358702120003921</v>
      </c>
      <c r="S107" t="str">
        <f>IFERROR(VLOOKUP(A107,Table1424[],8,0),0)</f>
        <v>UBIN0535877</v>
      </c>
      <c r="T107">
        <f>IFERROR(VLOOKUP(A107,Table1424[],9,0),0)</f>
        <v>0</v>
      </c>
      <c r="U107" s="40">
        <f>IFERROR(VLOOKUP(A107,Table1424[],10,0),0)</f>
        <v>46013</v>
      </c>
      <c r="V107">
        <f t="shared" si="13"/>
        <v>1</v>
      </c>
      <c r="W107" t="str">
        <f t="shared" si="14"/>
        <v>Available</v>
      </c>
      <c r="X107" s="164" t="str" cm="1">
        <f t="array" aca="1" ref="X107" ca="1">SUBSTITUTE(SUBSTITUTE(MID(CELL("filename"),FIND("[",CELL("filename"))+1,FIND("]",CELL("filename"))-FIND("[",CELL("filename"))-1)," JH Farmer Payment-",""),".xlsx","")</f>
        <v>22.21-27 Aug</v>
      </c>
      <c r="Y107" s="13">
        <f t="shared" si="15"/>
        <v>15.767681991122389</v>
      </c>
      <c r="Z107" s="3">
        <v>0</v>
      </c>
    </row>
    <row r="108" spans="1:26" x14ac:dyDescent="0.25">
      <c r="A108" t="str">
        <f>CONCATENATE(Table2[[#This Row],[Code]],Table2[[#This Row],[Farmers Code]])</f>
        <v>200100150098</v>
      </c>
      <c r="B108" s="1" t="str">
        <f>INDEX('MPG Payment'!$A:$A,MATCH(Table2[[#This Row],[Code]],'MPG Payment'!B:B,0))</f>
        <v>BMC Code :2001</v>
      </c>
      <c r="C108" t="str">
        <f>VLOOKUP(Table2[[#This Row],[Code]],'MPG Payment'!B:C,2,0)</f>
        <v>BOREYA</v>
      </c>
      <c r="D108" s="17">
        <v>20010015</v>
      </c>
      <c r="E108" s="17" t="s">
        <v>10942</v>
      </c>
      <c r="F108" s="1">
        <v>13</v>
      </c>
      <c r="G108" s="13">
        <v>74.850000000000009</v>
      </c>
      <c r="H108" s="13">
        <v>3183.9503</v>
      </c>
      <c r="I108" s="166">
        <v>0</v>
      </c>
      <c r="J108" s="191">
        <v>0</v>
      </c>
      <c r="K108" s="166">
        <v>0</v>
      </c>
      <c r="L108" s="166">
        <v>0</v>
      </c>
      <c r="M108" s="18">
        <v>0</v>
      </c>
      <c r="N108" s="165">
        <f>VLOOKUP(Table2[[#This Row],[Code]],'MPG Payment'!$B$4:$Z$128,25,0)</f>
        <v>0</v>
      </c>
      <c r="O108" s="170">
        <f t="shared" si="12"/>
        <v>3184</v>
      </c>
      <c r="P108" t="str">
        <f>IFERROR(VLOOKUP(D108,'Bank Master'!$C$3:$D$7898,2,0),"Indirect")</f>
        <v>Direct</v>
      </c>
      <c r="Q108" t="str">
        <f>IFERROR(VLOOKUP(A108,Table1424[],6,0),0)</f>
        <v>KRISHNA KHESH</v>
      </c>
      <c r="R108" t="str">
        <f>IFERROR(VLOOKUP(A108,Table1424[],7,0),0)</f>
        <v>100723015647</v>
      </c>
      <c r="S108" t="str">
        <f>IFERROR(VLOOKUP(A108,Table1424[],8,0),0)</f>
        <v>IBKL063JS69</v>
      </c>
      <c r="T108">
        <f>IFERROR(VLOOKUP(A108,Table1424[],9,0),0)</f>
        <v>0</v>
      </c>
      <c r="U108" s="40">
        <f>IFERROR(VLOOKUP(A108,Table1424[],10,0),0)</f>
        <v>46020</v>
      </c>
      <c r="V108">
        <f t="shared" si="13"/>
        <v>1</v>
      </c>
      <c r="W108" t="str">
        <f t="shared" si="14"/>
        <v>Available</v>
      </c>
      <c r="X108" s="164" t="str" cm="1">
        <f t="array" aca="1" ref="X108" ca="1">SUBSTITUTE(SUBSTITUTE(MID(CELL("filename"),FIND("[",CELL("filename"))+1,FIND("]",CELL("filename"))-FIND("[",CELL("filename"))-1)," JH Farmer Payment-",""),".xlsx","")</f>
        <v>22.21-27 Aug</v>
      </c>
      <c r="Y108" s="13">
        <f t="shared" si="15"/>
        <v>27.649535003340013</v>
      </c>
      <c r="Z108" s="3">
        <v>0</v>
      </c>
    </row>
    <row r="109" spans="1:26" x14ac:dyDescent="0.25">
      <c r="A109" t="str">
        <f>CONCATENATE(Table2[[#This Row],[Code]],Table2[[#This Row],[Farmers Code]])</f>
        <v>200100150099</v>
      </c>
      <c r="B109" s="1" t="str">
        <f>INDEX('MPG Payment'!$A:$A,MATCH(Table2[[#This Row],[Code]],'MPG Payment'!B:B,0))</f>
        <v>BMC Code :2001</v>
      </c>
      <c r="C109" t="str">
        <f>VLOOKUP(Table2[[#This Row],[Code]],'MPG Payment'!B:C,2,0)</f>
        <v>BOREYA</v>
      </c>
      <c r="D109" s="17">
        <v>20010015</v>
      </c>
      <c r="E109" s="17" t="s">
        <v>4391</v>
      </c>
      <c r="F109" s="1">
        <v>12</v>
      </c>
      <c r="G109" s="13">
        <v>23.93</v>
      </c>
      <c r="H109" s="13">
        <v>1019.4105</v>
      </c>
      <c r="I109" s="166">
        <v>0</v>
      </c>
      <c r="J109" s="191">
        <v>0</v>
      </c>
      <c r="K109" s="166">
        <v>0</v>
      </c>
      <c r="L109" s="166">
        <v>0</v>
      </c>
      <c r="M109" s="18">
        <v>0</v>
      </c>
      <c r="N109" s="165">
        <f>VLOOKUP(Table2[[#This Row],[Code]],'MPG Payment'!$B$4:$Z$128,25,0)</f>
        <v>0</v>
      </c>
      <c r="O109" s="170">
        <f t="shared" si="12"/>
        <v>1019</v>
      </c>
      <c r="P109" t="str">
        <f>IFERROR(VLOOKUP(D109,'Bank Master'!$C$3:$D$7898,2,0),"Indirect")</f>
        <v>Direct</v>
      </c>
      <c r="Q109" t="str">
        <f>IFERROR(VLOOKUP(A109,Table1424[],6,0),0)</f>
        <v>AASMIN KHATUN</v>
      </c>
      <c r="R109" t="str">
        <f>IFERROR(VLOOKUP(A109,Table1424[],7,0),0)</f>
        <v>638202120006637</v>
      </c>
      <c r="S109" t="str">
        <f>IFERROR(VLOOKUP(A109,Table1424[],8,0),0)</f>
        <v>UBIN0563820</v>
      </c>
      <c r="T109">
        <f>IFERROR(VLOOKUP(A109,Table1424[],9,0),0)</f>
        <v>0</v>
      </c>
      <c r="U109" s="40">
        <f>IFERROR(VLOOKUP(A109,Table1424[],10,0),0)</f>
        <v>46034</v>
      </c>
      <c r="V109">
        <f t="shared" si="13"/>
        <v>1</v>
      </c>
      <c r="W109" t="str">
        <f t="shared" si="14"/>
        <v>Available</v>
      </c>
      <c r="X109" s="164" t="str" cm="1">
        <f t="array" aca="1" ref="X109" ca="1">SUBSTITUTE(SUBSTITUTE(MID(CELL("filename"),FIND("[",CELL("filename"))+1,FIND("]",CELL("filename"))-FIND("[",CELL("filename"))-1)," JH Farmer Payment-",""),".xlsx","")</f>
        <v>22.21-27 Aug</v>
      </c>
      <c r="Y109" s="13">
        <f t="shared" si="15"/>
        <v>25.559811951525283</v>
      </c>
      <c r="Z109" s="3">
        <v>0</v>
      </c>
    </row>
    <row r="110" spans="1:26" x14ac:dyDescent="0.25">
      <c r="A110" t="str">
        <f>CONCATENATE(Table2[[#This Row],[Code]],Table2[[#This Row],[Farmers Code]])</f>
        <v>200100150100</v>
      </c>
      <c r="B110" s="1" t="str">
        <f>INDEX('MPG Payment'!$A:$A,MATCH(Table2[[#This Row],[Code]],'MPG Payment'!B:B,0))</f>
        <v>BMC Code :2001</v>
      </c>
      <c r="C110" t="str">
        <f>VLOOKUP(Table2[[#This Row],[Code]],'MPG Payment'!B:C,2,0)</f>
        <v>BOREYA</v>
      </c>
      <c r="D110" s="17">
        <v>20010015</v>
      </c>
      <c r="E110" s="17" t="s">
        <v>4414</v>
      </c>
      <c r="F110" s="1">
        <v>12</v>
      </c>
      <c r="G110" s="13">
        <v>109.16000000000001</v>
      </c>
      <c r="H110" s="13">
        <v>4489.9193999999998</v>
      </c>
      <c r="I110" s="166">
        <v>0</v>
      </c>
      <c r="J110" s="191">
        <v>0</v>
      </c>
      <c r="K110" s="166">
        <v>0</v>
      </c>
      <c r="L110" s="166">
        <v>0</v>
      </c>
      <c r="M110" s="18">
        <v>0</v>
      </c>
      <c r="N110" s="165">
        <f>VLOOKUP(Table2[[#This Row],[Code]],'MPG Payment'!$B$4:$Z$128,25,0)</f>
        <v>0</v>
      </c>
      <c r="O110" s="170">
        <f t="shared" si="12"/>
        <v>4490</v>
      </c>
      <c r="P110" t="str">
        <f>IFERROR(VLOOKUP(D110,'Bank Master'!$C$3:$D$7898,2,0),"Indirect")</f>
        <v>Direct</v>
      </c>
      <c r="Q110" t="str">
        <f>IFERROR(VLOOKUP(A110,Table1424[],6,0),0)</f>
        <v>SALMA PARWEEN</v>
      </c>
      <c r="R110" t="str">
        <f>IFERROR(VLOOKUP(A110,Table1424[],7,0),0)</f>
        <v>1751104000020332</v>
      </c>
      <c r="S110" t="str">
        <f>IFERROR(VLOOKUP(A110,Table1424[],8,0),0)</f>
        <v>IBKL0001751</v>
      </c>
      <c r="T110">
        <f>IFERROR(VLOOKUP(A110,Table1424[],9,0),0)</f>
        <v>0</v>
      </c>
      <c r="U110" s="40">
        <f>IFERROR(VLOOKUP(A110,Table1424[],10,0),0)</f>
        <v>46049</v>
      </c>
      <c r="V110">
        <f t="shared" si="13"/>
        <v>1</v>
      </c>
      <c r="W110" t="str">
        <f t="shared" si="14"/>
        <v>Available</v>
      </c>
      <c r="X110" s="164" t="str" cm="1">
        <f t="array" aca="1" ref="X110" ca="1">SUBSTITUTE(SUBSTITUTE(MID(CELL("filename"),FIND("[",CELL("filename"))+1,FIND("]",CELL("filename"))-FIND("[",CELL("filename"))-1)," JH Farmer Payment-",""),".xlsx","")</f>
        <v>22.21-27 Aug</v>
      </c>
      <c r="Y110" s="13">
        <f t="shared" si="15"/>
        <v>24.678926713081715</v>
      </c>
      <c r="Z110" s="3">
        <v>0</v>
      </c>
    </row>
    <row r="111" spans="1:26" x14ac:dyDescent="0.25">
      <c r="A111" t="str">
        <f>CONCATENATE(Table2[[#This Row],[Code]],Table2[[#This Row],[Farmers Code]])</f>
        <v>200100150101</v>
      </c>
      <c r="B111" s="1" t="str">
        <f>INDEX('MPG Payment'!$A:$A,MATCH(Table2[[#This Row],[Code]],'MPG Payment'!B:B,0))</f>
        <v>BMC Code :2001</v>
      </c>
      <c r="C111" t="str">
        <f>VLOOKUP(Table2[[#This Row],[Code]],'MPG Payment'!B:C,2,0)</f>
        <v>BOREYA</v>
      </c>
      <c r="D111" s="17">
        <v>20010015</v>
      </c>
      <c r="E111" s="17" t="s">
        <v>4656</v>
      </c>
      <c r="F111" s="1">
        <v>13</v>
      </c>
      <c r="G111" s="13">
        <v>80.3</v>
      </c>
      <c r="H111" s="13">
        <v>3189.8330999999998</v>
      </c>
      <c r="I111" s="166">
        <v>0</v>
      </c>
      <c r="J111" s="191">
        <v>0</v>
      </c>
      <c r="K111" s="166">
        <v>0</v>
      </c>
      <c r="L111" s="166">
        <v>0</v>
      </c>
      <c r="M111" s="18">
        <v>0</v>
      </c>
      <c r="N111" s="165">
        <f>VLOOKUP(Table2[[#This Row],[Code]],'MPG Payment'!$B$4:$Z$128,25,0)</f>
        <v>0</v>
      </c>
      <c r="O111" s="170">
        <f t="shared" si="12"/>
        <v>3190</v>
      </c>
      <c r="P111" t="str">
        <f>IFERROR(VLOOKUP(D111,'Bank Master'!$C$3:$D$7898,2,0),"Indirect")</f>
        <v>Direct</v>
      </c>
      <c r="Q111" t="str">
        <f>IFERROR(VLOOKUP(A111,Table1424[],6,0),0)</f>
        <v>JABBAR ANSARI</v>
      </c>
      <c r="R111" t="str">
        <f>IFERROR(VLOOKUP(A111,Table1424[],7,0),0)</f>
        <v>6605883702</v>
      </c>
      <c r="S111" t="str">
        <f>IFERROR(VLOOKUP(A111,Table1424[],8,0),0)</f>
        <v>IDIB000I021</v>
      </c>
      <c r="T111">
        <f>IFERROR(VLOOKUP(A111,Table1424[],9,0),0)</f>
        <v>0</v>
      </c>
      <c r="U111" s="40">
        <f>IFERROR(VLOOKUP(A111,Table1424[],10,0),0)</f>
        <v>46069</v>
      </c>
      <c r="V111">
        <f t="shared" si="13"/>
        <v>1</v>
      </c>
      <c r="W111" t="str">
        <f t="shared" si="14"/>
        <v>Available</v>
      </c>
      <c r="X111" s="164" t="str" cm="1">
        <f t="array" aca="1" ref="X111" ca="1">SUBSTITUTE(SUBSTITUTE(MID(CELL("filename"),FIND("[",CELL("filename"))+1,FIND("]",CELL("filename"))-FIND("[",CELL("filename"))-1)," JH Farmer Payment-",""),".xlsx","")</f>
        <v>22.21-27 Aug</v>
      </c>
      <c r="Y111" s="13">
        <f t="shared" si="15"/>
        <v>25.820566811955167</v>
      </c>
      <c r="Z111" s="3">
        <v>0</v>
      </c>
    </row>
    <row r="112" spans="1:26" x14ac:dyDescent="0.25">
      <c r="A112" t="str">
        <f>CONCATENATE(Table2[[#This Row],[Code]],Table2[[#This Row],[Farmers Code]])</f>
        <v>200100150102</v>
      </c>
      <c r="B112" s="1" t="str">
        <f>INDEX('MPG Payment'!$A:$A,MATCH(Table2[[#This Row],[Code]],'MPG Payment'!B:B,0))</f>
        <v>BMC Code :2001</v>
      </c>
      <c r="C112" t="str">
        <f>VLOOKUP(Table2[[#This Row],[Code]],'MPG Payment'!B:C,2,0)</f>
        <v>BOREYA</v>
      </c>
      <c r="D112" s="17">
        <v>20010015</v>
      </c>
      <c r="E112" s="17" t="s">
        <v>5193</v>
      </c>
      <c r="F112" s="1">
        <v>13</v>
      </c>
      <c r="G112" s="13">
        <v>70.27</v>
      </c>
      <c r="H112" s="13">
        <v>2982.3704999999995</v>
      </c>
      <c r="I112" s="166">
        <v>0</v>
      </c>
      <c r="J112" s="191">
        <v>0</v>
      </c>
      <c r="K112" s="166">
        <v>0</v>
      </c>
      <c r="L112" s="166">
        <v>0</v>
      </c>
      <c r="M112" s="18">
        <v>0</v>
      </c>
      <c r="N112" s="165">
        <f>VLOOKUP(Table2[[#This Row],[Code]],'MPG Payment'!$B$4:$Z$128,25,0)</f>
        <v>0</v>
      </c>
      <c r="O112" s="170">
        <f t="shared" si="12"/>
        <v>2982</v>
      </c>
      <c r="P112" t="str">
        <f>IFERROR(VLOOKUP(D112,'Bank Master'!$C$3:$D$7898,2,0),"Indirect")</f>
        <v>Direct</v>
      </c>
      <c r="Q112" t="str">
        <f>IFERROR(VLOOKUP(A112,Table1424[],6,0),0)</f>
        <v>NAUSHAD KHATUN</v>
      </c>
      <c r="R112" t="str">
        <f>IFERROR(VLOOKUP(A112,Table1424[],7,0),0)</f>
        <v>6625673633</v>
      </c>
      <c r="S112" t="str">
        <f>IFERROR(VLOOKUP(A112,Table1424[],8,0),0)</f>
        <v>IDIB000I021</v>
      </c>
      <c r="T112">
        <f>IFERROR(VLOOKUP(A112,Table1424[],9,0),0)</f>
        <v>0</v>
      </c>
      <c r="U112" s="40">
        <f>IFERROR(VLOOKUP(A112,Table1424[],10,0),0)</f>
        <v>46069</v>
      </c>
      <c r="V112">
        <f t="shared" si="13"/>
        <v>1</v>
      </c>
      <c r="W112" t="str">
        <f t="shared" si="14"/>
        <v>Available</v>
      </c>
      <c r="X112" s="164" t="str" cm="1">
        <f t="array" aca="1" ref="X112" ca="1">SUBSTITUTE(SUBSTITUTE(MID(CELL("filename"),FIND("[",CELL("filename"))+1,FIND("]",CELL("filename"))-FIND("[",CELL("filename"))-1)," JH Farmer Payment-",""),".xlsx","")</f>
        <v>22.21-27 Aug</v>
      </c>
      <c r="Y112" s="13">
        <f t="shared" si="15"/>
        <v>27.587033228973954</v>
      </c>
      <c r="Z112" s="3">
        <v>0</v>
      </c>
    </row>
    <row r="113" spans="1:26" x14ac:dyDescent="0.25">
      <c r="A113" t="str">
        <f>CONCATENATE(Table2[[#This Row],[Code]],Table2[[#This Row],[Farmers Code]])</f>
        <v>200100150104</v>
      </c>
      <c r="B113" s="1" t="str">
        <f>INDEX('MPG Payment'!$A:$A,MATCH(Table2[[#This Row],[Code]],'MPG Payment'!B:B,0))</f>
        <v>BMC Code :2001</v>
      </c>
      <c r="C113" t="str">
        <f>VLOOKUP(Table2[[#This Row],[Code]],'MPG Payment'!B:C,2,0)</f>
        <v>BOREYA</v>
      </c>
      <c r="D113" s="17">
        <v>20010015</v>
      </c>
      <c r="E113" s="17" t="s">
        <v>5387</v>
      </c>
      <c r="F113" s="1">
        <v>12</v>
      </c>
      <c r="G113" s="13">
        <v>50.61</v>
      </c>
      <c r="H113" s="13">
        <v>2078.7732999999998</v>
      </c>
      <c r="I113" s="166">
        <v>0</v>
      </c>
      <c r="J113" s="191">
        <v>0</v>
      </c>
      <c r="K113" s="166">
        <v>0</v>
      </c>
      <c r="L113" s="166">
        <v>0</v>
      </c>
      <c r="M113" s="18">
        <v>0</v>
      </c>
      <c r="N113" s="165">
        <f>VLOOKUP(Table2[[#This Row],[Code]],'MPG Payment'!$B$4:$Z$128,25,0)</f>
        <v>0</v>
      </c>
      <c r="O113" s="170">
        <f t="shared" si="12"/>
        <v>2079</v>
      </c>
      <c r="P113" t="str">
        <f>IFERROR(VLOOKUP(D113,'Bank Master'!$C$3:$D$7898,2,0),"Indirect")</f>
        <v>Direct</v>
      </c>
      <c r="Q113" t="str">
        <f>IFERROR(VLOOKUP(A113,Table1424[],6,0),0)</f>
        <v>ASMA KHATUN</v>
      </c>
      <c r="R113" t="str">
        <f>IFERROR(VLOOKUP(A113,Table1424[],7,0),0)</f>
        <v>6446755622</v>
      </c>
      <c r="S113" t="str">
        <f>IFERROR(VLOOKUP(A113,Table1424[],8,0),0)</f>
        <v>IDIB000I021</v>
      </c>
      <c r="T113">
        <f>IFERROR(VLOOKUP(A113,Table1424[],9,0),0)</f>
        <v>0</v>
      </c>
      <c r="U113" s="40">
        <f>IFERROR(VLOOKUP(A113,Table1424[],10,0),0)</f>
        <v>46076</v>
      </c>
      <c r="V113">
        <f t="shared" si="13"/>
        <v>1</v>
      </c>
      <c r="W113" t="str">
        <f t="shared" si="14"/>
        <v>Available</v>
      </c>
      <c r="X113" s="164" t="str" cm="1">
        <f t="array" aca="1" ref="X113" ca="1">SUBSTITUTE(SUBSTITUTE(MID(CELL("filename"),FIND("[",CELL("filename"))+1,FIND("]",CELL("filename"))-FIND("[",CELL("filename"))-1)," JH Farmer Payment-",""),".xlsx","")</f>
        <v>22.21-27 Aug</v>
      </c>
      <c r="Y113" s="13">
        <f t="shared" si="15"/>
        <v>24.644615293420273</v>
      </c>
      <c r="Z113" s="3">
        <v>0</v>
      </c>
    </row>
    <row r="114" spans="1:26" x14ac:dyDescent="0.25">
      <c r="A114" t="str">
        <f>CONCATENATE(Table2[[#This Row],[Code]],Table2[[#This Row],[Farmers Code]])</f>
        <v>200100150107</v>
      </c>
      <c r="B114" s="1" t="str">
        <f>INDEX('MPG Payment'!$A:$A,MATCH(Table2[[#This Row],[Code]],'MPG Payment'!B:B,0))</f>
        <v>BMC Code :2001</v>
      </c>
      <c r="C114" t="str">
        <f>VLOOKUP(Table2[[#This Row],[Code]],'MPG Payment'!B:C,2,0)</f>
        <v>BOREYA</v>
      </c>
      <c r="D114" s="17">
        <v>20010015</v>
      </c>
      <c r="E114" s="17" t="s">
        <v>5390</v>
      </c>
      <c r="F114" s="1">
        <v>13</v>
      </c>
      <c r="G114" s="13">
        <v>33.410000000000004</v>
      </c>
      <c r="H114" s="13">
        <v>1348.5739000000001</v>
      </c>
      <c r="I114" s="166">
        <v>0</v>
      </c>
      <c r="J114" s="191">
        <v>0</v>
      </c>
      <c r="K114" s="166">
        <v>0</v>
      </c>
      <c r="L114" s="166">
        <v>0</v>
      </c>
      <c r="M114" s="18">
        <v>0</v>
      </c>
      <c r="N114" s="165">
        <f>VLOOKUP(Table2[[#This Row],[Code]],'MPG Payment'!$B$4:$Z$128,25,0)</f>
        <v>0</v>
      </c>
      <c r="O114" s="170">
        <f t="shared" si="12"/>
        <v>1349</v>
      </c>
      <c r="P114" t="str">
        <f>IFERROR(VLOOKUP(D114,'Bank Master'!$C$3:$D$7898,2,0),"Indirect")</f>
        <v>Direct</v>
      </c>
      <c r="Q114" t="str">
        <f>IFERROR(VLOOKUP(A114,Table1424[],6,0),0)</f>
        <v>SAHIDA KHATON</v>
      </c>
      <c r="R114" t="str">
        <f>IFERROR(VLOOKUP(A114,Table1424[],7,0),0)</f>
        <v>358702500001709</v>
      </c>
      <c r="S114" t="str">
        <f>IFERROR(VLOOKUP(A114,Table1424[],8,0),0)</f>
        <v>UBIN0535877</v>
      </c>
      <c r="T114">
        <f>IFERROR(VLOOKUP(A114,Table1424[],9,0),0)</f>
        <v>0</v>
      </c>
      <c r="U114" s="40">
        <f>IFERROR(VLOOKUP(A114,Table1424[],10,0),0)</f>
        <v>46111</v>
      </c>
      <c r="V114">
        <f t="shared" si="13"/>
        <v>1</v>
      </c>
      <c r="W114" t="str">
        <f t="shared" si="14"/>
        <v>Available</v>
      </c>
      <c r="X114" s="164" t="str" cm="1">
        <f t="array" aca="1" ref="X114" ca="1">SUBSTITUTE(SUBSTITUTE(MID(CELL("filename"),FIND("[",CELL("filename"))+1,FIND("]",CELL("filename"))-FIND("[",CELL("filename"))-1)," JH Farmer Payment-",""),".xlsx","")</f>
        <v>22.21-27 Aug</v>
      </c>
      <c r="Y114" s="13">
        <f t="shared" si="15"/>
        <v>26.236846303501945</v>
      </c>
      <c r="Z114" s="3">
        <v>0</v>
      </c>
    </row>
    <row r="115" spans="1:26" x14ac:dyDescent="0.25">
      <c r="A115" t="str">
        <f>CONCATENATE(Table2[[#This Row],[Code]],Table2[[#This Row],[Farmers Code]])</f>
        <v>200100150108</v>
      </c>
      <c r="B115" s="1" t="str">
        <f>INDEX('MPG Payment'!$A:$A,MATCH(Table2[[#This Row],[Code]],'MPG Payment'!B:B,0))</f>
        <v>BMC Code :2001</v>
      </c>
      <c r="C115" t="str">
        <f>VLOOKUP(Table2[[#This Row],[Code]],'MPG Payment'!B:C,2,0)</f>
        <v>BOREYA</v>
      </c>
      <c r="D115" s="17">
        <v>20010015</v>
      </c>
      <c r="E115" s="17" t="s">
        <v>5391</v>
      </c>
      <c r="F115" s="1">
        <v>11</v>
      </c>
      <c r="G115" s="13">
        <v>42.739999999999995</v>
      </c>
      <c r="H115" s="13">
        <v>1916.2329000000002</v>
      </c>
      <c r="I115" s="166">
        <v>0</v>
      </c>
      <c r="J115" s="191">
        <v>0</v>
      </c>
      <c r="K115" s="166">
        <v>0</v>
      </c>
      <c r="L115" s="166">
        <v>0</v>
      </c>
      <c r="M115" s="18">
        <v>0</v>
      </c>
      <c r="N115" s="165">
        <f>VLOOKUP(Table2[[#This Row],[Code]],'MPG Payment'!$B$4:$Z$128,25,0)</f>
        <v>0</v>
      </c>
      <c r="O115" s="170">
        <f t="shared" si="12"/>
        <v>1916</v>
      </c>
      <c r="P115" t="str">
        <f>IFERROR(VLOOKUP(D115,'Bank Master'!$C$3:$D$7898,2,0),"Indirect")</f>
        <v>Direct</v>
      </c>
      <c r="Q115" t="str">
        <f>IFERROR(VLOOKUP(A115,Table1424[],6,0),0)</f>
        <v>GAYATRI DEVI</v>
      </c>
      <c r="R115" t="str">
        <f>IFERROR(VLOOKUP(A115,Table1424[],7,0),0)</f>
        <v>358702010632276</v>
      </c>
      <c r="S115" t="str">
        <f>IFERROR(VLOOKUP(A115,Table1424[],8,0),0)</f>
        <v>UBIN0535877</v>
      </c>
      <c r="T115">
        <f>IFERROR(VLOOKUP(A115,Table1424[],9,0),0)</f>
        <v>0</v>
      </c>
      <c r="U115" s="40">
        <f>IFERROR(VLOOKUP(A115,Table1424[],10,0),0)</f>
        <v>46116</v>
      </c>
      <c r="V115">
        <f t="shared" si="13"/>
        <v>1</v>
      </c>
      <c r="W115" t="str">
        <f t="shared" si="14"/>
        <v>Available</v>
      </c>
      <c r="X115" s="164" t="str" cm="1">
        <f t="array" aca="1" ref="X115" ca="1">SUBSTITUTE(SUBSTITUTE(MID(CELL("filename"),FIND("[",CELL("filename"))+1,FIND("]",CELL("filename"))-FIND("[",CELL("filename"))-1)," JH Farmer Payment-",""),".xlsx","")</f>
        <v>22.21-27 Aug</v>
      </c>
      <c r="Y115" s="13">
        <f t="shared" si="15"/>
        <v>24.659056972391213</v>
      </c>
      <c r="Z115" s="3">
        <v>0</v>
      </c>
    </row>
    <row r="116" spans="1:26" x14ac:dyDescent="0.25">
      <c r="A116" t="str">
        <f>CONCATENATE(Table2[[#This Row],[Code]],Table2[[#This Row],[Farmers Code]])</f>
        <v>200100150109</v>
      </c>
      <c r="B116" s="1" t="str">
        <f>INDEX('MPG Payment'!$A:$A,MATCH(Table2[[#This Row],[Code]],'MPG Payment'!B:B,0))</f>
        <v>BMC Code :2001</v>
      </c>
      <c r="C116" t="str">
        <f>VLOOKUP(Table2[[#This Row],[Code]],'MPG Payment'!B:C,2,0)</f>
        <v>BOREYA</v>
      </c>
      <c r="D116" s="17">
        <v>20010015</v>
      </c>
      <c r="E116" s="17" t="s">
        <v>5700</v>
      </c>
      <c r="F116" s="1">
        <v>11</v>
      </c>
      <c r="G116" s="13">
        <v>60.72</v>
      </c>
      <c r="H116" s="13">
        <v>2486.5541000000003</v>
      </c>
      <c r="I116" s="166">
        <v>0</v>
      </c>
      <c r="J116" s="191">
        <v>0</v>
      </c>
      <c r="K116" s="166">
        <v>0</v>
      </c>
      <c r="L116" s="166">
        <v>0</v>
      </c>
      <c r="M116" s="18">
        <v>0</v>
      </c>
      <c r="N116" s="165">
        <f>VLOOKUP(Table2[[#This Row],[Code]],'MPG Payment'!$B$4:$Z$128,25,0)</f>
        <v>0</v>
      </c>
      <c r="O116" s="170">
        <f t="shared" si="12"/>
        <v>2487</v>
      </c>
      <c r="P116" t="str">
        <f>IFERROR(VLOOKUP(D116,'Bank Master'!$C$3:$D$7898,2,0),"Indirect")</f>
        <v>Direct</v>
      </c>
      <c r="Q116" t="str">
        <f>IFERROR(VLOOKUP(A116,Table1424[],6,0),0)</f>
        <v>MUSLIM ANSARI</v>
      </c>
      <c r="R116" t="str">
        <f>IFERROR(VLOOKUP(A116,Table1424[],7,0),0)</f>
        <v>100723015679</v>
      </c>
      <c r="S116" t="str">
        <f>IFERROR(VLOOKUP(A116,Table1424[],8,0),0)</f>
        <v>IBKL063JS69</v>
      </c>
      <c r="T116">
        <f>IFERROR(VLOOKUP(A116,Table1424[],9,0),0)</f>
        <v>0</v>
      </c>
      <c r="U116" s="40">
        <f>IFERROR(VLOOKUP(A116,Table1424[],10,0),0)</f>
        <v>46116</v>
      </c>
      <c r="V116">
        <f t="shared" si="13"/>
        <v>1</v>
      </c>
      <c r="W116" t="str">
        <f t="shared" si="14"/>
        <v>Available</v>
      </c>
      <c r="X116" s="164" t="str" cm="1">
        <f t="array" aca="1" ref="X116" ca="1">SUBSTITUTE(SUBSTITUTE(MID(CELL("filename"),FIND("[",CELL("filename"))+1,FIND("]",CELL("filename"))-FIND("[",CELL("filename"))-1)," JH Farmer Payment-",""),".xlsx","")</f>
        <v>22.21-27 Aug</v>
      </c>
      <c r="Y116" s="13">
        <f t="shared" si="15"/>
        <v>22.523134963768122</v>
      </c>
      <c r="Z116" s="3">
        <v>0</v>
      </c>
    </row>
    <row r="117" spans="1:26" x14ac:dyDescent="0.25">
      <c r="A117" t="str">
        <f>CONCATENATE(Table2[[#This Row],[Code]],Table2[[#This Row],[Farmers Code]])</f>
        <v>200100150110</v>
      </c>
      <c r="B117" s="1" t="str">
        <f>INDEX('MPG Payment'!$A:$A,MATCH(Table2[[#This Row],[Code]],'MPG Payment'!B:B,0))</f>
        <v>BMC Code :2001</v>
      </c>
      <c r="C117" t="str">
        <f>VLOOKUP(Table2[[#This Row],[Code]],'MPG Payment'!B:C,2,0)</f>
        <v>BOREYA</v>
      </c>
      <c r="D117" s="17">
        <v>20010015</v>
      </c>
      <c r="E117" s="17" t="s">
        <v>5701</v>
      </c>
      <c r="F117" s="1">
        <v>13</v>
      </c>
      <c r="G117" s="13">
        <v>97.6</v>
      </c>
      <c r="H117" s="13">
        <v>3994.1808999999998</v>
      </c>
      <c r="I117" s="166">
        <v>0</v>
      </c>
      <c r="J117" s="191">
        <v>0</v>
      </c>
      <c r="K117" s="166">
        <v>0</v>
      </c>
      <c r="L117" s="166">
        <v>0</v>
      </c>
      <c r="M117" s="18">
        <v>0</v>
      </c>
      <c r="N117" s="165">
        <f>VLOOKUP(Table2[[#This Row],[Code]],'MPG Payment'!$B$4:$Z$128,25,0)</f>
        <v>0</v>
      </c>
      <c r="O117" s="170">
        <f t="shared" si="12"/>
        <v>3994</v>
      </c>
      <c r="P117" t="str">
        <f>IFERROR(VLOOKUP(D117,'Bank Master'!$C$3:$D$7898,2,0),"Indirect")</f>
        <v>Direct</v>
      </c>
      <c r="Q117" t="str">
        <f>IFERROR(VLOOKUP(A117,Table1424[],6,0),0)</f>
        <v>TARANNUM PARWEEN</v>
      </c>
      <c r="R117" t="str">
        <f>IFERROR(VLOOKUP(A117,Table1424[],7,0),0)</f>
        <v>35177484581</v>
      </c>
      <c r="S117" t="str">
        <f>IFERROR(VLOOKUP(A117,Table1424[],8,0),0)</f>
        <v>SBIN0015346</v>
      </c>
      <c r="T117">
        <f>IFERROR(VLOOKUP(A117,Table1424[],9,0),0)</f>
        <v>0</v>
      </c>
      <c r="U117" s="40">
        <f>IFERROR(VLOOKUP(A117,Table1424[],10,0),0)</f>
        <v>46175</v>
      </c>
      <c r="V117">
        <f t="shared" si="13"/>
        <v>1</v>
      </c>
      <c r="W117" t="str">
        <f t="shared" si="14"/>
        <v>Available</v>
      </c>
      <c r="X117" s="164" t="str" cm="1">
        <f t="array" aca="1" ref="X117" ca="1">SUBSTITUTE(SUBSTITUTE(MID(CELL("filename"),FIND("[",CELL("filename"))+1,FIND("]",CELL("filename"))-FIND("[",CELL("filename"))-1)," JH Farmer Payment-",""),".xlsx","")</f>
        <v>22.21-27 Aug</v>
      </c>
      <c r="Y117" s="13">
        <f t="shared" si="15"/>
        <v>26.600590010245902</v>
      </c>
      <c r="Z117" s="3">
        <v>0</v>
      </c>
    </row>
    <row r="118" spans="1:26" x14ac:dyDescent="0.25">
      <c r="A118" t="str">
        <f>CONCATENATE(Table2[[#This Row],[Code]],Table2[[#This Row],[Farmers Code]])</f>
        <v>200100150111</v>
      </c>
      <c r="B118" s="1" t="str">
        <f>INDEX('MPG Payment'!$A:$A,MATCH(Table2[[#This Row],[Code]],'MPG Payment'!B:B,0))</f>
        <v>BMC Code :2001</v>
      </c>
      <c r="C118" t="str">
        <f>VLOOKUP(Table2[[#This Row],[Code]],'MPG Payment'!B:C,2,0)</f>
        <v>BOREYA</v>
      </c>
      <c r="D118" s="17">
        <v>20010015</v>
      </c>
      <c r="E118" s="17" t="s">
        <v>6080</v>
      </c>
      <c r="F118" s="1">
        <v>13</v>
      </c>
      <c r="G118" s="13">
        <v>50.15</v>
      </c>
      <c r="H118" s="13">
        <v>2038.2173</v>
      </c>
      <c r="I118" s="166">
        <v>0</v>
      </c>
      <c r="J118" s="191">
        <v>0</v>
      </c>
      <c r="K118" s="166">
        <v>0</v>
      </c>
      <c r="L118" s="166">
        <v>0</v>
      </c>
      <c r="M118" s="18">
        <v>0</v>
      </c>
      <c r="N118" s="165">
        <f>VLOOKUP(Table2[[#This Row],[Code]],'MPG Payment'!$B$4:$Z$128,25,0)</f>
        <v>0</v>
      </c>
      <c r="O118" s="170">
        <f t="shared" si="12"/>
        <v>2038</v>
      </c>
      <c r="P118" t="str">
        <f>IFERROR(VLOOKUP(D118,'Bank Master'!$C$3:$D$7898,2,0),"Indirect")</f>
        <v>Direct</v>
      </c>
      <c r="Q118" t="str">
        <f>IFERROR(VLOOKUP(A118,Table1424[],6,0),0)</f>
        <v>SAHADAT ANSARI</v>
      </c>
      <c r="R118" t="str">
        <f>IFERROR(VLOOKUP(A118,Table1424[],7,0),0)</f>
        <v>358702010601789</v>
      </c>
      <c r="S118" t="str">
        <f>IFERROR(VLOOKUP(A118,Table1424[],8,0),0)</f>
        <v>UBIN0535877</v>
      </c>
      <c r="T118">
        <f>IFERROR(VLOOKUP(A118,Table1424[],9,0),0)</f>
        <v>0</v>
      </c>
      <c r="U118" s="40">
        <f>IFERROR(VLOOKUP(A118,Table1424[],10,0),0)</f>
        <v>46175</v>
      </c>
      <c r="V118">
        <f t="shared" si="13"/>
        <v>1</v>
      </c>
      <c r="W118" t="str">
        <f t="shared" si="14"/>
        <v>Available</v>
      </c>
      <c r="X118" s="164" t="str" cm="1">
        <f t="array" aca="1" ref="X118" ca="1">SUBSTITUTE(SUBSTITUTE(MID(CELL("filename"),FIND("[",CELL("filename"))+1,FIND("]",CELL("filename"))-FIND("[",CELL("filename"))-1)," JH Farmer Payment-",""),".xlsx","")</f>
        <v>22.21-27 Aug</v>
      </c>
      <c r="Y118" s="13">
        <f t="shared" si="15"/>
        <v>26.417572183449654</v>
      </c>
      <c r="Z118" s="3">
        <v>0</v>
      </c>
    </row>
    <row r="119" spans="1:26" x14ac:dyDescent="0.25">
      <c r="A119" t="str">
        <f>CONCATENATE(Table2[[#This Row],[Code]],Table2[[#This Row],[Farmers Code]])</f>
        <v>200100150112</v>
      </c>
      <c r="B119" s="1" t="str">
        <f>INDEX('MPG Payment'!$A:$A,MATCH(Table2[[#This Row],[Code]],'MPG Payment'!B:B,0))</f>
        <v>BMC Code :2001</v>
      </c>
      <c r="C119" t="str">
        <f>VLOOKUP(Table2[[#This Row],[Code]],'MPG Payment'!B:C,2,0)</f>
        <v>BOREYA</v>
      </c>
      <c r="D119" s="17">
        <v>20010015</v>
      </c>
      <c r="E119" s="17" t="s">
        <v>6539</v>
      </c>
      <c r="F119" s="1">
        <v>12</v>
      </c>
      <c r="G119" s="13">
        <v>47.390000000000008</v>
      </c>
      <c r="H119" s="13">
        <v>1902.0621000000001</v>
      </c>
      <c r="I119" s="166">
        <v>0</v>
      </c>
      <c r="J119" s="191">
        <v>0</v>
      </c>
      <c r="K119" s="166">
        <v>0</v>
      </c>
      <c r="L119" s="166">
        <v>0</v>
      </c>
      <c r="M119" s="18">
        <v>0</v>
      </c>
      <c r="N119" s="165">
        <f>VLOOKUP(Table2[[#This Row],[Code]],'MPG Payment'!$B$4:$Z$128,25,0)</f>
        <v>0</v>
      </c>
      <c r="O119" s="170">
        <f t="shared" si="12"/>
        <v>1902</v>
      </c>
      <c r="P119" t="str">
        <f>IFERROR(VLOOKUP(D119,'Bank Master'!$C$3:$D$7898,2,0),"Indirect")</f>
        <v>Direct</v>
      </c>
      <c r="Q119" t="str">
        <f>IFERROR(VLOOKUP(A119,Table1424[],6,0),0)</f>
        <v>AMIT ORAON</v>
      </c>
      <c r="R119" t="str">
        <f>IFERROR(VLOOKUP(A119,Table1424[],7,0),0)</f>
        <v>175810100057722</v>
      </c>
      <c r="S119" t="str">
        <f>IFERROR(VLOOKUP(A119,Table1424[],8,0),0)</f>
        <v>UBIN0530085</v>
      </c>
      <c r="T119">
        <f>IFERROR(VLOOKUP(A119,Table1424[],9,0),0)</f>
        <v>0</v>
      </c>
      <c r="U119" s="40">
        <f>IFERROR(VLOOKUP(A119,Table1424[],10,0),0)</f>
        <v>46203</v>
      </c>
      <c r="V119">
        <f t="shared" si="13"/>
        <v>1</v>
      </c>
      <c r="W119" t="str">
        <f t="shared" si="14"/>
        <v>Available</v>
      </c>
      <c r="X119" s="164" t="str" cm="1">
        <f t="array" aca="1" ref="X119" ca="1">SUBSTITUTE(SUBSTITUTE(MID(CELL("filename"),FIND("[",CELL("filename"))+1,FIND("]",CELL("filename"))-FIND("[",CELL("filename"))-1)," JH Farmer Payment-",""),".xlsx","")</f>
        <v>22.21-27 Aug</v>
      </c>
      <c r="Y119" s="13">
        <f t="shared" si="15"/>
        <v>24.081815994935642</v>
      </c>
      <c r="Z119" s="3">
        <v>0</v>
      </c>
    </row>
    <row r="120" spans="1:26" x14ac:dyDescent="0.25">
      <c r="A120" t="str">
        <f>CONCATENATE(Table2[[#This Row],[Code]],Table2[[#This Row],[Farmers Code]])</f>
        <v>200100150113</v>
      </c>
      <c r="B120" s="1" t="str">
        <f>INDEX('MPG Payment'!$A:$A,MATCH(Table2[[#This Row],[Code]],'MPG Payment'!B:B,0))</f>
        <v>BMC Code :2001</v>
      </c>
      <c r="C120" t="str">
        <f>VLOOKUP(Table2[[#This Row],[Code]],'MPG Payment'!B:C,2,0)</f>
        <v>BOREYA</v>
      </c>
      <c r="D120" s="17">
        <v>20010015</v>
      </c>
      <c r="E120" s="17" t="s">
        <v>6533</v>
      </c>
      <c r="F120" s="1">
        <v>13</v>
      </c>
      <c r="G120" s="13">
        <v>62.6</v>
      </c>
      <c r="H120" s="13">
        <v>2540.2901000000002</v>
      </c>
      <c r="I120" s="166">
        <v>0</v>
      </c>
      <c r="J120" s="191">
        <v>0</v>
      </c>
      <c r="K120" s="166">
        <v>0</v>
      </c>
      <c r="L120" s="166">
        <v>0</v>
      </c>
      <c r="M120" s="18">
        <v>0</v>
      </c>
      <c r="N120" s="165">
        <f>VLOOKUP(Table2[[#This Row],[Code]],'MPG Payment'!$B$4:$Z$128,25,0)</f>
        <v>0</v>
      </c>
      <c r="O120" s="170">
        <f t="shared" si="12"/>
        <v>2540</v>
      </c>
      <c r="P120" t="str">
        <f>IFERROR(VLOOKUP(D120,'Bank Master'!$C$3:$D$7898,2,0),"Indirect")</f>
        <v>Direct</v>
      </c>
      <c r="Q120" t="str">
        <f>IFERROR(VLOOKUP(A120,Table1424[],6,0),0)</f>
        <v>BUTAN DEVI</v>
      </c>
      <c r="R120" t="str">
        <f>IFERROR(VLOOKUP(A120,Table1424[],7,0),0)</f>
        <v>358702010005968</v>
      </c>
      <c r="S120" t="str">
        <f>IFERROR(VLOOKUP(A120,Table1424[],8,0),0)</f>
        <v>UBIN0535877</v>
      </c>
      <c r="T120">
        <f>IFERROR(VLOOKUP(A120,Table1424[],9,0),0)</f>
        <v>0</v>
      </c>
      <c r="U120" s="40">
        <f>IFERROR(VLOOKUP(A120,Table1424[],10,0),0)</f>
        <v>46203</v>
      </c>
      <c r="V120">
        <f t="shared" si="13"/>
        <v>1</v>
      </c>
      <c r="W120" t="str">
        <f t="shared" si="14"/>
        <v>Available</v>
      </c>
      <c r="X120" s="164" t="str" cm="1">
        <f t="array" aca="1" ref="X120" ca="1">SUBSTITUTE(SUBSTITUTE(MID(CELL("filename"),FIND("[",CELL("filename"))+1,FIND("]",CELL("filename"))-FIND("[",CELL("filename"))-1)," JH Farmer Payment-",""),".xlsx","")</f>
        <v>22.21-27 Aug</v>
      </c>
      <c r="Y120" s="13">
        <f t="shared" si="15"/>
        <v>26.376814137380197</v>
      </c>
      <c r="Z120" s="3">
        <v>0</v>
      </c>
    </row>
    <row r="121" spans="1:26" x14ac:dyDescent="0.25">
      <c r="A121" t="str">
        <f>CONCATENATE(Table2[[#This Row],[Code]],Table2[[#This Row],[Farmers Code]])</f>
        <v>200100150114</v>
      </c>
      <c r="B121" s="1" t="str">
        <f>INDEX('MPG Payment'!$A:$A,MATCH(Table2[[#This Row],[Code]],'MPG Payment'!B:B,0))</f>
        <v>BMC Code :2001</v>
      </c>
      <c r="C121" t="str">
        <f>VLOOKUP(Table2[[#This Row],[Code]],'MPG Payment'!B:C,2,0)</f>
        <v>BOREYA</v>
      </c>
      <c r="D121" s="17">
        <v>20010015</v>
      </c>
      <c r="E121" s="17" t="s">
        <v>6872</v>
      </c>
      <c r="F121" s="1">
        <v>13</v>
      </c>
      <c r="G121" s="13">
        <v>42.64</v>
      </c>
      <c r="H121" s="13">
        <v>1785.0820000000001</v>
      </c>
      <c r="I121" s="166">
        <v>0</v>
      </c>
      <c r="J121" s="191">
        <v>0</v>
      </c>
      <c r="K121" s="166">
        <v>0</v>
      </c>
      <c r="L121" s="166">
        <v>0</v>
      </c>
      <c r="M121" s="18">
        <v>0</v>
      </c>
      <c r="N121" s="165">
        <f>VLOOKUP(Table2[[#This Row],[Code]],'MPG Payment'!$B$4:$Z$128,25,0)</f>
        <v>0</v>
      </c>
      <c r="O121" s="170">
        <f t="shared" si="12"/>
        <v>1785</v>
      </c>
      <c r="P121" t="str">
        <f>IFERROR(VLOOKUP(D121,'Bank Master'!$C$3:$D$7898,2,0),"Indirect")</f>
        <v>Direct</v>
      </c>
      <c r="Q121" t="str">
        <f>IFERROR(VLOOKUP(A121,Table1424[],6,0),0)</f>
        <v>DANISH ANSARI</v>
      </c>
      <c r="R121" t="str">
        <f>IFERROR(VLOOKUP(A121,Table1424[],7,0),0)</f>
        <v>358702010620968</v>
      </c>
      <c r="S121" t="str">
        <f>IFERROR(VLOOKUP(A121,Table1424[],8,0),0)</f>
        <v>UBIN0535877</v>
      </c>
      <c r="T121">
        <f>IFERROR(VLOOKUP(A121,Table1424[],9,0),0)</f>
        <v>0</v>
      </c>
      <c r="U121" s="40">
        <f>IFERROR(VLOOKUP(A121,Table1424[],10,0),0)</f>
        <v>46209</v>
      </c>
      <c r="V121">
        <f t="shared" si="13"/>
        <v>1</v>
      </c>
      <c r="W121" t="str">
        <f t="shared" si="14"/>
        <v>Available</v>
      </c>
      <c r="X121" s="164" t="str" cm="1">
        <f t="array" aca="1" ref="X121" ca="1">SUBSTITUTE(SUBSTITUTE(MID(CELL("filename"),FIND("[",CELL("filename"))+1,FIND("]",CELL("filename"))-FIND("[",CELL("filename"))-1)," JH Farmer Payment-",""),".xlsx","")</f>
        <v>22.21-27 Aug</v>
      </c>
      <c r="Y121" s="13">
        <f t="shared" si="15"/>
        <v>27.21161585365854</v>
      </c>
      <c r="Z121" s="3">
        <v>0</v>
      </c>
    </row>
    <row r="122" spans="1:26" x14ac:dyDescent="0.25">
      <c r="A122" t="str">
        <f>CONCATENATE(Table2[[#This Row],[Code]],Table2[[#This Row],[Farmers Code]])</f>
        <v>200100150116</v>
      </c>
      <c r="B122" s="1" t="str">
        <f>INDEX('MPG Payment'!$A:$A,MATCH(Table2[[#This Row],[Code]],'MPG Payment'!B:B,0))</f>
        <v>BMC Code :2001</v>
      </c>
      <c r="C122" t="str">
        <f>VLOOKUP(Table2[[#This Row],[Code]],'MPG Payment'!B:C,2,0)</f>
        <v>BOREYA</v>
      </c>
      <c r="D122" s="17">
        <v>20010015</v>
      </c>
      <c r="E122" s="17" t="s">
        <v>6981</v>
      </c>
      <c r="F122" s="1">
        <v>13</v>
      </c>
      <c r="G122" s="13">
        <v>51.58</v>
      </c>
      <c r="H122" s="13">
        <v>2054.7027999999996</v>
      </c>
      <c r="I122" s="166">
        <v>0</v>
      </c>
      <c r="J122" s="191">
        <v>0</v>
      </c>
      <c r="K122" s="166">
        <v>0</v>
      </c>
      <c r="L122" s="166">
        <v>0</v>
      </c>
      <c r="M122" s="18">
        <v>0</v>
      </c>
      <c r="N122" s="165">
        <f>VLOOKUP(Table2[[#This Row],[Code]],'MPG Payment'!$B$4:$Z$128,25,0)</f>
        <v>0</v>
      </c>
      <c r="O122" s="170">
        <f t="shared" si="12"/>
        <v>2055</v>
      </c>
      <c r="P122" t="str">
        <f>IFERROR(VLOOKUP(D122,'Bank Master'!$C$3:$D$7898,2,0),"Indirect")</f>
        <v>Direct</v>
      </c>
      <c r="Q122" t="str">
        <f>IFERROR(VLOOKUP(A122,Table1424[],6,0),0)</f>
        <v>PARAS PASWAN</v>
      </c>
      <c r="R122" t="str">
        <f>IFERROR(VLOOKUP(A122,Table1424[],7,0),0)</f>
        <v>358702010610212</v>
      </c>
      <c r="S122" t="str">
        <f>IFERROR(VLOOKUP(A122,Table1424[],8,0),0)</f>
        <v>UBIN0535877</v>
      </c>
      <c r="T122">
        <f>IFERROR(VLOOKUP(A122,Table1424[],9,0),0)</f>
        <v>0</v>
      </c>
      <c r="U122" s="40">
        <f>IFERROR(VLOOKUP(A122,Table1424[],10,0),0)</f>
        <v>46231</v>
      </c>
      <c r="V122">
        <f t="shared" si="13"/>
        <v>1</v>
      </c>
      <c r="W122" t="str">
        <f t="shared" si="14"/>
        <v>Available</v>
      </c>
      <c r="X122" s="164" t="str" cm="1">
        <f t="array" aca="1" ref="X122" ca="1">SUBSTITUTE(SUBSTITUTE(MID(CELL("filename"),FIND("[",CELL("filename"))+1,FIND("]",CELL("filename"))-FIND("[",CELL("filename"))-1)," JH Farmer Payment-",""),".xlsx","")</f>
        <v>22.21-27 Aug</v>
      </c>
      <c r="Y122" s="13">
        <f t="shared" si="15"/>
        <v>25.892920124079094</v>
      </c>
      <c r="Z122" s="3">
        <v>0</v>
      </c>
    </row>
    <row r="123" spans="1:26" x14ac:dyDescent="0.25">
      <c r="A123" t="str">
        <f>CONCATENATE(Table2[[#This Row],[Code]],Table2[[#This Row],[Farmers Code]])</f>
        <v>200100150118</v>
      </c>
      <c r="B123" s="1" t="str">
        <f>INDEX('MPG Payment'!$A:$A,MATCH(Table2[[#This Row],[Code]],'MPG Payment'!B:B,0))</f>
        <v>BMC Code :2001</v>
      </c>
      <c r="C123" t="str">
        <f>VLOOKUP(Table2[[#This Row],[Code]],'MPG Payment'!B:C,2,0)</f>
        <v>BOREYA</v>
      </c>
      <c r="D123" s="17">
        <v>20010015</v>
      </c>
      <c r="E123" s="17" t="s">
        <v>7263</v>
      </c>
      <c r="F123" s="1">
        <v>13</v>
      </c>
      <c r="G123" s="13">
        <v>260.65999999999997</v>
      </c>
      <c r="H123" s="13">
        <v>11288.473999999998</v>
      </c>
      <c r="I123" s="166">
        <v>0</v>
      </c>
      <c r="J123" s="191">
        <v>0</v>
      </c>
      <c r="K123" s="166">
        <v>0</v>
      </c>
      <c r="L123" s="166">
        <v>0</v>
      </c>
      <c r="M123" s="18">
        <v>0</v>
      </c>
      <c r="N123" s="165">
        <f>VLOOKUP(Table2[[#This Row],[Code]],'MPG Payment'!$B$4:$Z$128,25,0)</f>
        <v>0</v>
      </c>
      <c r="O123" s="170">
        <f t="shared" si="12"/>
        <v>11288</v>
      </c>
      <c r="P123" t="str">
        <f>IFERROR(VLOOKUP(D123,'Bank Master'!$C$3:$D$7898,2,0),"Indirect")</f>
        <v>Direct</v>
      </c>
      <c r="Q123" t="str">
        <f>IFERROR(VLOOKUP(A123,Table1424[],6,0),0)</f>
        <v>SHADAB ALAM</v>
      </c>
      <c r="R123" t="str">
        <f>IFERROR(VLOOKUP(A123,Table1424[],7,0),0)</f>
        <v>110249887821</v>
      </c>
      <c r="S123" t="str">
        <f>IFERROR(VLOOKUP(A123,Table1424[],8,0),0)</f>
        <v>CNRB0004904</v>
      </c>
      <c r="T123">
        <f>IFERROR(VLOOKUP(A123,Table1424[],9,0),0)</f>
        <v>0</v>
      </c>
      <c r="U123" s="40">
        <f>IFERROR(VLOOKUP(A123,Table1424[],10,0),0)</f>
        <v>46251</v>
      </c>
      <c r="V123">
        <f t="shared" si="13"/>
        <v>1</v>
      </c>
      <c r="W123" t="str">
        <f t="shared" si="14"/>
        <v>Available</v>
      </c>
      <c r="X123" s="164" t="str" cm="1">
        <f t="array" aca="1" ref="X123" ca="1">SUBSTITUTE(SUBSTITUTE(MID(CELL("filename"),FIND("[",CELL("filename"))+1,FIND("]",CELL("filename"))-FIND("[",CELL("filename"))-1)," JH Farmer Payment-",""),".xlsx","")</f>
        <v>22.21-27 Aug</v>
      </c>
      <c r="Y123" s="13">
        <f t="shared" si="15"/>
        <v>28.149727998158522</v>
      </c>
      <c r="Z123" s="3">
        <v>0</v>
      </c>
    </row>
    <row r="124" spans="1:26" x14ac:dyDescent="0.25">
      <c r="A124" t="str">
        <f>CONCATENATE(Table2[[#This Row],[Code]],Table2[[#This Row],[Farmers Code]])</f>
        <v>200100150119</v>
      </c>
      <c r="B124" s="1" t="str">
        <f>INDEX('MPG Payment'!$A:$A,MATCH(Table2[[#This Row],[Code]],'MPG Payment'!B:B,0))</f>
        <v>BMC Code :2001</v>
      </c>
      <c r="C124" t="str">
        <f>VLOOKUP(Table2[[#This Row],[Code]],'MPG Payment'!B:C,2,0)</f>
        <v>BOREYA</v>
      </c>
      <c r="D124" s="17">
        <v>20010015</v>
      </c>
      <c r="E124" s="17" t="s">
        <v>12391</v>
      </c>
      <c r="F124" s="1">
        <v>12</v>
      </c>
      <c r="G124" s="13">
        <v>75.97</v>
      </c>
      <c r="H124" s="13">
        <v>3013.7074000000002</v>
      </c>
      <c r="I124" s="166">
        <v>0</v>
      </c>
      <c r="J124" s="191">
        <v>0</v>
      </c>
      <c r="K124" s="166">
        <v>0</v>
      </c>
      <c r="L124" s="166">
        <v>0</v>
      </c>
      <c r="M124" s="18">
        <v>0</v>
      </c>
      <c r="N124" s="165">
        <f>VLOOKUP(Table2[[#This Row],[Code]],'MPG Payment'!$B$4:$Z$128,25,0)</f>
        <v>0</v>
      </c>
      <c r="O124" s="170">
        <f t="shared" si="12"/>
        <v>3014</v>
      </c>
      <c r="P124" t="str">
        <f>IFERROR(VLOOKUP(D124,'Bank Master'!$C$3:$D$7898,2,0),"Indirect")</f>
        <v>Direct</v>
      </c>
      <c r="Q124">
        <f>IFERROR(VLOOKUP(A124,Table1424[],6,0),0)</f>
        <v>0</v>
      </c>
      <c r="R124">
        <f>IFERROR(VLOOKUP(A124,Table1424[],7,0),0)</f>
        <v>0</v>
      </c>
      <c r="S124">
        <f>IFERROR(VLOOKUP(A124,Table1424[],8,0),0)</f>
        <v>0</v>
      </c>
      <c r="T124">
        <f>IFERROR(VLOOKUP(A124,Table1424[],9,0),0)</f>
        <v>0</v>
      </c>
      <c r="U124" s="40">
        <f>IFERROR(VLOOKUP(A124,Table1424[],10,0),0)</f>
        <v>0</v>
      </c>
      <c r="V124">
        <f t="shared" si="13"/>
        <v>1</v>
      </c>
      <c r="W124" t="str">
        <f t="shared" si="14"/>
        <v>Not Available</v>
      </c>
      <c r="X124" s="164" t="str" cm="1">
        <f t="array" aca="1" ref="X124" ca="1">SUBSTITUTE(SUBSTITUTE(MID(CELL("filename"),FIND("[",CELL("filename"))+1,FIND("]",CELL("filename"))-FIND("[",CELL("filename"))-1)," JH Farmer Payment-",""),".xlsx","")</f>
        <v>22.21-27 Aug</v>
      </c>
      <c r="Y124" s="13">
        <f t="shared" si="15"/>
        <v>23.801822298275642</v>
      </c>
      <c r="Z124" s="3">
        <v>0</v>
      </c>
    </row>
    <row r="125" spans="1:26" x14ac:dyDescent="0.25">
      <c r="A125" t="str">
        <f>CONCATENATE(Table2[[#This Row],[Code]],Table2[[#This Row],[Farmers Code]])</f>
        <v>200100170002</v>
      </c>
      <c r="B125" s="1" t="str">
        <f>INDEX('MPG Payment'!$A:$A,MATCH(Table2[[#This Row],[Code]],'MPG Payment'!B:B,0))</f>
        <v>BMC Code :2001</v>
      </c>
      <c r="C125" t="str">
        <f>VLOOKUP(Table2[[#This Row],[Code]],'MPG Payment'!B:C,2,0)</f>
        <v>DIGHIYA</v>
      </c>
      <c r="D125" s="17">
        <v>20010017</v>
      </c>
      <c r="E125" s="17" t="s">
        <v>17</v>
      </c>
      <c r="F125" s="1">
        <v>14</v>
      </c>
      <c r="G125" s="13">
        <v>255.3</v>
      </c>
      <c r="H125" s="13">
        <v>11264.812600000001</v>
      </c>
      <c r="I125" s="166">
        <v>0</v>
      </c>
      <c r="J125" s="191">
        <v>0</v>
      </c>
      <c r="K125" s="166">
        <v>2287.34</v>
      </c>
      <c r="L125" s="166">
        <v>0</v>
      </c>
      <c r="M125" s="18">
        <v>0</v>
      </c>
      <c r="N125" s="165">
        <f>VLOOKUP(Table2[[#This Row],[Code]],'MPG Payment'!$B$4:$Z$128,25,0)</f>
        <v>0</v>
      </c>
      <c r="O125" s="170">
        <f t="shared" si="12"/>
        <v>8977</v>
      </c>
      <c r="P125" t="str">
        <f>IFERROR(VLOOKUP(D125,'Bank Master'!$C$3:$D$7898,2,0),"Indirect")</f>
        <v>Direct</v>
      </c>
      <c r="Q125" t="str">
        <f>IFERROR(VLOOKUP(A125,Table1424[],6,0),0)</f>
        <v xml:space="preserve">Suhail Hussain </v>
      </c>
      <c r="R125" t="str">
        <f>IFERROR(VLOOKUP(A125,Table1424[],7,0),0)</f>
        <v>9760000100022416</v>
      </c>
      <c r="S125" t="str">
        <f>IFERROR(VLOOKUP(A125,Table1424[],8,0),0)</f>
        <v>PUNB0976000</v>
      </c>
      <c r="T125" t="str">
        <f>IFERROR(VLOOKUP(A125,Table1424[],9,0),0)</f>
        <v xml:space="preserve">PUNJAB NATIONAL BANK </v>
      </c>
      <c r="U125" s="40">
        <f>IFERROR(VLOOKUP(A125,Table1424[],10,0),0)</f>
        <v>45262</v>
      </c>
      <c r="V125">
        <f t="shared" si="13"/>
        <v>1</v>
      </c>
      <c r="W125" t="str">
        <f t="shared" si="14"/>
        <v>Available</v>
      </c>
      <c r="X125" s="164" t="str" cm="1">
        <f t="array" aca="1" ref="X125" ca="1">SUBSTITUTE(SUBSTITUTE(MID(CELL("filename"),FIND("[",CELL("filename"))+1,FIND("]",CELL("filename"))-FIND("[",CELL("filename"))-1)," JH Farmer Payment-",""),".xlsx","")</f>
        <v>22.21-27 Aug</v>
      </c>
      <c r="Y125" s="13">
        <f t="shared" si="15"/>
        <v>30.886677712495111</v>
      </c>
      <c r="Z125" s="3">
        <v>0</v>
      </c>
    </row>
    <row r="126" spans="1:26" x14ac:dyDescent="0.25">
      <c r="A126" t="str">
        <f>CONCATENATE(Table2[[#This Row],[Code]],Table2[[#This Row],[Farmers Code]])</f>
        <v>200100170007</v>
      </c>
      <c r="B126" s="1" t="str">
        <f>INDEX('MPG Payment'!$A:$A,MATCH(Table2[[#This Row],[Code]],'MPG Payment'!B:B,0))</f>
        <v>BMC Code :2001</v>
      </c>
      <c r="C126" t="str">
        <f>VLOOKUP(Table2[[#This Row],[Code]],'MPG Payment'!B:C,2,0)</f>
        <v>DIGHIYA</v>
      </c>
      <c r="D126" s="17">
        <v>20010017</v>
      </c>
      <c r="E126" s="17" t="s">
        <v>20</v>
      </c>
      <c r="F126" s="1">
        <v>2</v>
      </c>
      <c r="G126" s="13">
        <v>11.11</v>
      </c>
      <c r="H126" s="13">
        <v>697.73199999999997</v>
      </c>
      <c r="I126" s="166">
        <v>0</v>
      </c>
      <c r="J126" s="191">
        <v>0</v>
      </c>
      <c r="K126" s="166">
        <v>0</v>
      </c>
      <c r="L126" s="166">
        <v>0</v>
      </c>
      <c r="M126" s="18">
        <v>0</v>
      </c>
      <c r="N126" s="165">
        <f>VLOOKUP(Table2[[#This Row],[Code]],'MPG Payment'!$B$4:$Z$128,25,0)</f>
        <v>0</v>
      </c>
      <c r="O126" s="170">
        <f t="shared" si="12"/>
        <v>698</v>
      </c>
      <c r="P126" t="str">
        <f>IFERROR(VLOOKUP(D126,'Bank Master'!$C$3:$D$7898,2,0),"Indirect")</f>
        <v>Direct</v>
      </c>
      <c r="Q126" t="str">
        <f>IFERROR(VLOOKUP(A126,Table1424[],6,0),0)</f>
        <v xml:space="preserve">Tara Khes </v>
      </c>
      <c r="R126" t="str">
        <f>IFERROR(VLOOKUP(A126,Table1424[],7,0),0)</f>
        <v>495910510011983</v>
      </c>
      <c r="S126" t="str">
        <f>IFERROR(VLOOKUP(A126,Table1424[],8,0),0)</f>
        <v>BKID0004959</v>
      </c>
      <c r="T126" t="str">
        <f>IFERROR(VLOOKUP(A126,Table1424[],9,0),0)</f>
        <v>BANK OF INDIA</v>
      </c>
      <c r="U126" s="40">
        <f>IFERROR(VLOOKUP(A126,Table1424[],10,0),0)</f>
        <v>45286</v>
      </c>
      <c r="V126">
        <f t="shared" si="13"/>
        <v>1</v>
      </c>
      <c r="W126" t="str">
        <f t="shared" si="14"/>
        <v>Available</v>
      </c>
      <c r="X126" s="164" t="str" cm="1">
        <f t="array" aca="1" ref="X126" ca="1">SUBSTITUTE(SUBSTITUTE(MID(CELL("filename"),FIND("[",CELL("filename"))+1,FIND("]",CELL("filename"))-FIND("[",CELL("filename"))-1)," JH Farmer Payment-",""),".xlsx","")</f>
        <v>22.21-27 Aug</v>
      </c>
      <c r="Y126" s="13">
        <f t="shared" si="15"/>
        <v>6.2802160216021612</v>
      </c>
      <c r="Z126" s="3">
        <v>0</v>
      </c>
    </row>
    <row r="127" spans="1:26" x14ac:dyDescent="0.25">
      <c r="A127" t="str">
        <f>CONCATENATE(Table2[[#This Row],[Code]],Table2[[#This Row],[Farmers Code]])</f>
        <v>200100170010</v>
      </c>
      <c r="B127" s="1" t="str">
        <f>INDEX('MPG Payment'!$A:$A,MATCH(Table2[[#This Row],[Code]],'MPG Payment'!B:B,0))</f>
        <v>BMC Code :2001</v>
      </c>
      <c r="C127" t="str">
        <f>VLOOKUP(Table2[[#This Row],[Code]],'MPG Payment'!B:C,2,0)</f>
        <v>DIGHIYA</v>
      </c>
      <c r="D127" s="17">
        <v>20010017</v>
      </c>
      <c r="E127" s="17" t="s">
        <v>21</v>
      </c>
      <c r="F127" s="1">
        <v>7</v>
      </c>
      <c r="G127" s="13">
        <v>17.010000000000002</v>
      </c>
      <c r="H127" s="13">
        <v>875.33429999999998</v>
      </c>
      <c r="I127" s="166">
        <v>0</v>
      </c>
      <c r="J127" s="191">
        <v>0</v>
      </c>
      <c r="K127" s="166">
        <v>0</v>
      </c>
      <c r="L127" s="166">
        <v>0</v>
      </c>
      <c r="M127" s="18">
        <v>0</v>
      </c>
      <c r="N127" s="165">
        <f>VLOOKUP(Table2[[#This Row],[Code]],'MPG Payment'!$B$4:$Z$128,25,0)</f>
        <v>0</v>
      </c>
      <c r="O127" s="170">
        <f t="shared" si="12"/>
        <v>875</v>
      </c>
      <c r="P127" t="str">
        <f>IFERROR(VLOOKUP(D127,'Bank Master'!$C$3:$D$7898,2,0),"Indirect")</f>
        <v>Direct</v>
      </c>
      <c r="Q127" t="str">
        <f>IFERROR(VLOOKUP(A127,Table1424[],6,0),0)</f>
        <v>Mahadev Minj</v>
      </c>
      <c r="R127" t="str">
        <f>IFERROR(VLOOKUP(A127,Table1424[],7,0),0)</f>
        <v>9760001700014250</v>
      </c>
      <c r="S127" t="str">
        <f>IFERROR(VLOOKUP(A127,Table1424[],8,0),0)</f>
        <v>PUNB0976000</v>
      </c>
      <c r="T127" t="str">
        <f>IFERROR(VLOOKUP(A127,Table1424[],9,0),0)</f>
        <v xml:space="preserve">PUNJAB NATIONAL BANK </v>
      </c>
      <c r="U127" s="40">
        <f>IFERROR(VLOOKUP(A127,Table1424[],10,0),0)</f>
        <v>45290</v>
      </c>
      <c r="V127">
        <f t="shared" si="13"/>
        <v>1</v>
      </c>
      <c r="W127" t="str">
        <f t="shared" si="14"/>
        <v>Available</v>
      </c>
      <c r="X127" s="164" t="str" cm="1">
        <f t="array" aca="1" ref="X127" ca="1">SUBSTITUTE(SUBSTITUTE(MID(CELL("filename"),FIND("[",CELL("filename"))+1,FIND("]",CELL("filename"))-FIND("[",CELL("filename"))-1)," JH Farmer Payment-",""),".xlsx","")</f>
        <v>22.21-27 Aug</v>
      </c>
      <c r="Y127" s="13">
        <f t="shared" si="15"/>
        <v>18.010993827160494</v>
      </c>
      <c r="Z127" s="3">
        <v>0</v>
      </c>
    </row>
    <row r="128" spans="1:26" x14ac:dyDescent="0.25">
      <c r="A128" t="str">
        <f>CONCATENATE(Table2[[#This Row],[Code]],Table2[[#This Row],[Farmers Code]])</f>
        <v>200100170018</v>
      </c>
      <c r="B128" s="1" t="str">
        <f>INDEX('MPG Payment'!$A:$A,MATCH(Table2[[#This Row],[Code]],'MPG Payment'!B:B,0))</f>
        <v>BMC Code :2001</v>
      </c>
      <c r="C128" t="str">
        <f>VLOOKUP(Table2[[#This Row],[Code]],'MPG Payment'!B:C,2,0)</f>
        <v>DIGHIYA</v>
      </c>
      <c r="D128" s="17">
        <v>20010017</v>
      </c>
      <c r="E128" s="17" t="s">
        <v>2</v>
      </c>
      <c r="F128" s="1">
        <v>6</v>
      </c>
      <c r="G128" s="13">
        <v>17.279999999999998</v>
      </c>
      <c r="H128" s="13">
        <v>720.32640000000004</v>
      </c>
      <c r="I128" s="166">
        <v>0</v>
      </c>
      <c r="J128" s="191">
        <v>0</v>
      </c>
      <c r="K128" s="166">
        <v>0</v>
      </c>
      <c r="L128" s="166">
        <v>0</v>
      </c>
      <c r="M128" s="18">
        <v>0</v>
      </c>
      <c r="N128" s="165">
        <f>VLOOKUP(Table2[[#This Row],[Code]],'MPG Payment'!$B$4:$Z$128,25,0)</f>
        <v>0</v>
      </c>
      <c r="O128" s="170">
        <f t="shared" si="12"/>
        <v>720</v>
      </c>
      <c r="P128" t="str">
        <f>IFERROR(VLOOKUP(D128,'Bank Master'!$C$3:$D$7898,2,0),"Indirect")</f>
        <v>Direct</v>
      </c>
      <c r="Q128" t="str">
        <f>IFERROR(VLOOKUP(A128,Table1424[],6,0),0)</f>
        <v>ANITA DEVI</v>
      </c>
      <c r="R128" t="str">
        <f>IFERROR(VLOOKUP(A128,Table1424[],7,0),0)</f>
        <v>495910510007136</v>
      </c>
      <c r="S128" t="str">
        <f>IFERROR(VLOOKUP(A128,Table1424[],8,0),0)</f>
        <v>BKID0004959</v>
      </c>
      <c r="T128" t="str">
        <f>IFERROR(VLOOKUP(A128,Table1424[],9,0),0)</f>
        <v>BANK OF INDIA</v>
      </c>
      <c r="U128" s="40">
        <f>IFERROR(VLOOKUP(A128,Table1424[],10,0),0)</f>
        <v>45360</v>
      </c>
      <c r="V128">
        <f t="shared" si="13"/>
        <v>1</v>
      </c>
      <c r="W128" t="str">
        <f t="shared" si="14"/>
        <v>Available</v>
      </c>
      <c r="X128" s="164" t="str" cm="1">
        <f t="array" aca="1" ref="X128" ca="1">SUBSTITUTE(SUBSTITUTE(MID(CELL("filename"),FIND("[",CELL("filename"))+1,FIND("]",CELL("filename"))-FIND("[",CELL("filename"))-1)," JH Farmer Payment-",""),".xlsx","")</f>
        <v>22.21-27 Aug</v>
      </c>
      <c r="Y128" s="13">
        <f t="shared" si="15"/>
        <v>12.505666666666672</v>
      </c>
      <c r="Z128" s="3">
        <v>0</v>
      </c>
    </row>
    <row r="129" spans="1:26" x14ac:dyDescent="0.25">
      <c r="A129" t="str">
        <f>CONCATENATE(Table2[[#This Row],[Code]],Table2[[#This Row],[Farmers Code]])</f>
        <v>200100170019</v>
      </c>
      <c r="B129" s="1" t="str">
        <f>INDEX('MPG Payment'!$A:$A,MATCH(Table2[[#This Row],[Code]],'MPG Payment'!B:B,0))</f>
        <v>BMC Code :2001</v>
      </c>
      <c r="C129" t="str">
        <f>VLOOKUP(Table2[[#This Row],[Code]],'MPG Payment'!B:C,2,0)</f>
        <v>DIGHIYA</v>
      </c>
      <c r="D129" s="17">
        <v>20010017</v>
      </c>
      <c r="E129" s="17" t="s">
        <v>3</v>
      </c>
      <c r="F129" s="1">
        <v>3</v>
      </c>
      <c r="G129" s="13">
        <v>5.6999999999999993</v>
      </c>
      <c r="H129" s="13">
        <v>282.38</v>
      </c>
      <c r="I129" s="166">
        <v>0</v>
      </c>
      <c r="J129" s="191">
        <v>0</v>
      </c>
      <c r="K129" s="166">
        <v>0</v>
      </c>
      <c r="L129" s="166">
        <v>0</v>
      </c>
      <c r="M129" s="18">
        <v>0</v>
      </c>
      <c r="N129" s="165">
        <f>VLOOKUP(Table2[[#This Row],[Code]],'MPG Payment'!$B$4:$Z$128,25,0)</f>
        <v>0</v>
      </c>
      <c r="O129" s="170">
        <f t="shared" si="12"/>
        <v>282</v>
      </c>
      <c r="P129" t="str">
        <f>IFERROR(VLOOKUP(D129,'Bank Master'!$C$3:$D$7898,2,0),"Indirect")</f>
        <v>Direct</v>
      </c>
      <c r="Q129" t="str">
        <f>IFERROR(VLOOKUP(A129,Table1424[],6,0),0)</f>
        <v xml:space="preserve">Sarik Hussain </v>
      </c>
      <c r="R129" t="str">
        <f>IFERROR(VLOOKUP(A129,Table1424[],7,0),0)</f>
        <v>495918210006297</v>
      </c>
      <c r="S129" t="str">
        <f>IFERROR(VLOOKUP(A129,Table1424[],8,0),0)</f>
        <v>BKID0004959</v>
      </c>
      <c r="T129" t="str">
        <f>IFERROR(VLOOKUP(A129,Table1424[],9,0),0)</f>
        <v>BKID0004959</v>
      </c>
      <c r="U129" s="40">
        <f>IFERROR(VLOOKUP(A129,Table1424[],10,0),0)</f>
        <v>45423</v>
      </c>
      <c r="V129">
        <f t="shared" si="13"/>
        <v>1</v>
      </c>
      <c r="W129" t="str">
        <f t="shared" si="14"/>
        <v>Available</v>
      </c>
      <c r="X129" s="164" t="str" cm="1">
        <f t="array" aca="1" ref="X129" ca="1">SUBSTITUTE(SUBSTITUTE(MID(CELL("filename"),FIND("[",CELL("filename"))+1,FIND("]",CELL("filename"))-FIND("[",CELL("filename"))-1)," JH Farmer Payment-",""),".xlsx","")</f>
        <v>22.21-27 Aug</v>
      </c>
      <c r="Y129" s="13">
        <f t="shared" si="15"/>
        <v>7.4310526315789485</v>
      </c>
      <c r="Z129" s="3">
        <v>0</v>
      </c>
    </row>
    <row r="130" spans="1:26" x14ac:dyDescent="0.25">
      <c r="A130" t="str">
        <f>CONCATENATE(Table2[[#This Row],[Code]],Table2[[#This Row],[Farmers Code]])</f>
        <v>200100170020</v>
      </c>
      <c r="B130" s="1" t="str">
        <f>INDEX('MPG Payment'!$A:$A,MATCH(Table2[[#This Row],[Code]],'MPG Payment'!B:B,0))</f>
        <v>BMC Code :2001</v>
      </c>
      <c r="C130" t="str">
        <f>VLOOKUP(Table2[[#This Row],[Code]],'MPG Payment'!B:C,2,0)</f>
        <v>DIGHIYA</v>
      </c>
      <c r="D130" s="17">
        <v>20010017</v>
      </c>
      <c r="E130" s="17" t="s">
        <v>4</v>
      </c>
      <c r="F130" s="1">
        <v>7</v>
      </c>
      <c r="G130" s="13">
        <v>13.599999999999998</v>
      </c>
      <c r="H130" s="13">
        <v>620.29239999999993</v>
      </c>
      <c r="I130" s="166">
        <v>0</v>
      </c>
      <c r="J130" s="191">
        <v>0</v>
      </c>
      <c r="K130" s="166">
        <v>0</v>
      </c>
      <c r="L130" s="166">
        <v>0</v>
      </c>
      <c r="M130" s="18">
        <v>0</v>
      </c>
      <c r="N130" s="165">
        <f>VLOOKUP(Table2[[#This Row],[Code]],'MPG Payment'!$B$4:$Z$128,25,0)</f>
        <v>0</v>
      </c>
      <c r="O130" s="170">
        <f t="shared" si="12"/>
        <v>620</v>
      </c>
      <c r="P130" t="str">
        <f>IFERROR(VLOOKUP(D130,'Bank Master'!$C$3:$D$7898,2,0),"Indirect")</f>
        <v>Direct</v>
      </c>
      <c r="Q130" t="str">
        <f>IFERROR(VLOOKUP(A130,Table1424[],6,0),0)</f>
        <v xml:space="preserve">Pyari Devi </v>
      </c>
      <c r="R130" t="str">
        <f>IFERROR(VLOOKUP(A130,Table1424[],7,0),0)</f>
        <v>495918210006595</v>
      </c>
      <c r="S130" t="str">
        <f>IFERROR(VLOOKUP(A130,Table1424[],8,0),0)</f>
        <v>BKID0004959</v>
      </c>
      <c r="T130" t="str">
        <f>IFERROR(VLOOKUP(A130,Table1424[],9,0),0)</f>
        <v>BANK OF INDIA</v>
      </c>
      <c r="U130" s="40">
        <f>IFERROR(VLOOKUP(A130,Table1424[],10,0),0)</f>
        <v>45481</v>
      </c>
      <c r="V130">
        <f t="shared" si="13"/>
        <v>1</v>
      </c>
      <c r="W130" t="str">
        <f t="shared" si="14"/>
        <v>Available</v>
      </c>
      <c r="X130" s="164" t="str" cm="1">
        <f t="array" aca="1" ref="X130" ca="1">SUBSTITUTE(SUBSTITUTE(MID(CELL("filename"),FIND("[",CELL("filename"))+1,FIND("]",CELL("filename"))-FIND("[",CELL("filename"))-1)," JH Farmer Payment-",""),".xlsx","")</f>
        <v>22.21-27 Aug</v>
      </c>
      <c r="Y130" s="13">
        <f t="shared" si="15"/>
        <v>15.963407352941179</v>
      </c>
      <c r="Z130" s="3">
        <v>0</v>
      </c>
    </row>
    <row r="131" spans="1:26" x14ac:dyDescent="0.25">
      <c r="A131" t="str">
        <f>CONCATENATE(Table2[[#This Row],[Code]],Table2[[#This Row],[Farmers Code]])</f>
        <v>200100170024</v>
      </c>
      <c r="B131" s="1" t="str">
        <f>INDEX('MPG Payment'!$A:$A,MATCH(Table2[[#This Row],[Code]],'MPG Payment'!B:B,0))</f>
        <v>BMC Code :2001</v>
      </c>
      <c r="C131" t="str">
        <f>VLOOKUP(Table2[[#This Row],[Code]],'MPG Payment'!B:C,2,0)</f>
        <v>DIGHIYA</v>
      </c>
      <c r="D131" s="17">
        <v>20010017</v>
      </c>
      <c r="E131" s="17" t="s">
        <v>29</v>
      </c>
      <c r="F131" s="1">
        <v>4</v>
      </c>
      <c r="G131" s="13">
        <v>9.81</v>
      </c>
      <c r="H131" s="13">
        <v>476.61189999999999</v>
      </c>
      <c r="I131" s="166">
        <v>0</v>
      </c>
      <c r="J131" s="191">
        <v>0</v>
      </c>
      <c r="K131" s="166">
        <v>0</v>
      </c>
      <c r="L131" s="166">
        <v>0</v>
      </c>
      <c r="M131" s="18">
        <v>0</v>
      </c>
      <c r="N131" s="165">
        <f>VLOOKUP(Table2[[#This Row],[Code]],'MPG Payment'!$B$4:$Z$128,25,0)</f>
        <v>0</v>
      </c>
      <c r="O131" s="170">
        <f t="shared" si="12"/>
        <v>477</v>
      </c>
      <c r="P131" t="str">
        <f>IFERROR(VLOOKUP(D131,'Bank Master'!$C$3:$D$7898,2,0),"Indirect")</f>
        <v>Direct</v>
      </c>
      <c r="Q131" t="str">
        <f>IFERROR(VLOOKUP(A131,Table1424[],6,0),0)</f>
        <v>GULNAZ PARWEEN</v>
      </c>
      <c r="R131" t="str">
        <f>IFERROR(VLOOKUP(A131,Table1424[],7,0),0)</f>
        <v>08033211032304</v>
      </c>
      <c r="S131" t="str">
        <f>IFERROR(VLOOKUP(A131,Table1424[],8,0),0)</f>
        <v>UCBA0000803</v>
      </c>
      <c r="T131">
        <f>IFERROR(VLOOKUP(A131,Table1424[],9,0),0)</f>
        <v>0</v>
      </c>
      <c r="U131" s="40">
        <f>IFERROR(VLOOKUP(A131,Table1424[],10,0),0)</f>
        <v>0</v>
      </c>
      <c r="V131">
        <f t="shared" si="13"/>
        <v>1</v>
      </c>
      <c r="W131" t="str">
        <f t="shared" si="14"/>
        <v>Available</v>
      </c>
      <c r="X131" s="164" t="str" cm="1">
        <f t="array" aca="1" ref="X131" ca="1">SUBSTITUTE(SUBSTITUTE(MID(CELL("filename"),FIND("[",CELL("filename"))+1,FIND("]",CELL("filename"))-FIND("[",CELL("filename"))-1)," JH Farmer Payment-",""),".xlsx","")</f>
        <v>22.21-27 Aug</v>
      </c>
      <c r="Y131" s="13">
        <f t="shared" si="15"/>
        <v>9.7168583078491331</v>
      </c>
      <c r="Z131" s="3">
        <v>0</v>
      </c>
    </row>
    <row r="132" spans="1:26" x14ac:dyDescent="0.25">
      <c r="A132" t="str">
        <f>CONCATENATE(Table2[[#This Row],[Code]],Table2[[#This Row],[Farmers Code]])</f>
        <v>200100170025</v>
      </c>
      <c r="B132" s="1" t="str">
        <f>INDEX('MPG Payment'!$A:$A,MATCH(Table2[[#This Row],[Code]],'MPG Payment'!B:B,0))</f>
        <v>BMC Code :2001</v>
      </c>
      <c r="C132" t="str">
        <f>VLOOKUP(Table2[[#This Row],[Code]],'MPG Payment'!B:C,2,0)</f>
        <v>DIGHIYA</v>
      </c>
      <c r="D132" s="17">
        <v>20010017</v>
      </c>
      <c r="E132" s="17" t="s">
        <v>5</v>
      </c>
      <c r="F132" s="1">
        <v>7</v>
      </c>
      <c r="G132" s="13">
        <v>34.51</v>
      </c>
      <c r="H132" s="13">
        <v>1236.6801999999998</v>
      </c>
      <c r="I132" s="166">
        <v>0</v>
      </c>
      <c r="J132" s="191">
        <v>0</v>
      </c>
      <c r="K132" s="166">
        <v>0</v>
      </c>
      <c r="L132" s="166">
        <v>0</v>
      </c>
      <c r="M132" s="18">
        <v>0</v>
      </c>
      <c r="N132" s="165">
        <f>VLOOKUP(Table2[[#This Row],[Code]],'MPG Payment'!$B$4:$Z$128,25,0)</f>
        <v>0</v>
      </c>
      <c r="O132" s="170">
        <f t="shared" si="12"/>
        <v>1237</v>
      </c>
      <c r="P132" t="str">
        <f>IFERROR(VLOOKUP(D132,'Bank Master'!$C$3:$D$7898,2,0),"Indirect")</f>
        <v>Direct</v>
      </c>
      <c r="Q132" t="str">
        <f>IFERROR(VLOOKUP(A132,Table1424[],6,0),0)</f>
        <v>ANITA DEVI</v>
      </c>
      <c r="R132" t="str">
        <f>IFERROR(VLOOKUP(A132,Table1424[],7,0),0)</f>
        <v>495910110006141</v>
      </c>
      <c r="S132" t="str">
        <f>IFERROR(VLOOKUP(A132,Table1424[],8,0),0)</f>
        <v>BKID0004959</v>
      </c>
      <c r="T132">
        <f>IFERROR(VLOOKUP(A132,Table1424[],9,0),0)</f>
        <v>0</v>
      </c>
      <c r="U132" s="40">
        <f>IFERROR(VLOOKUP(A132,Table1424[],10,0),0)</f>
        <v>0</v>
      </c>
      <c r="V132">
        <f t="shared" si="13"/>
        <v>1</v>
      </c>
      <c r="W132" t="str">
        <f t="shared" si="14"/>
        <v>Available</v>
      </c>
      <c r="X132" s="164" t="str" cm="1">
        <f t="array" aca="1" ref="X132" ca="1">SUBSTITUTE(SUBSTITUTE(MID(CELL("filename"),FIND("[",CELL("filename"))+1,FIND("]",CELL("filename"))-FIND("[",CELL("filename"))-1)," JH Farmer Payment-",""),".xlsx","")</f>
        <v>22.21-27 Aug</v>
      </c>
      <c r="Y132" s="13">
        <f t="shared" si="15"/>
        <v>12.542395537525355</v>
      </c>
      <c r="Z132" s="3">
        <v>0</v>
      </c>
    </row>
    <row r="133" spans="1:26" x14ac:dyDescent="0.25">
      <c r="A133" t="str">
        <f>CONCATENATE(Table2[[#This Row],[Code]],Table2[[#This Row],[Farmers Code]])</f>
        <v>200100170026</v>
      </c>
      <c r="B133" s="1" t="str">
        <f>INDEX('MPG Payment'!$A:$A,MATCH(Table2[[#This Row],[Code]],'MPG Payment'!B:B,0))</f>
        <v>BMC Code :2001</v>
      </c>
      <c r="C133" t="str">
        <f>VLOOKUP(Table2[[#This Row],[Code]],'MPG Payment'!B:C,2,0)</f>
        <v>DIGHIYA</v>
      </c>
      <c r="D133" s="17">
        <v>20010017</v>
      </c>
      <c r="E133" s="17" t="s">
        <v>39</v>
      </c>
      <c r="F133" s="1">
        <v>8</v>
      </c>
      <c r="G133" s="13">
        <v>23.39</v>
      </c>
      <c r="H133" s="13">
        <v>1057.7563</v>
      </c>
      <c r="I133" s="166">
        <v>0</v>
      </c>
      <c r="J133" s="191">
        <v>0</v>
      </c>
      <c r="K133" s="166">
        <v>0</v>
      </c>
      <c r="L133" s="166">
        <v>0</v>
      </c>
      <c r="M133" s="18">
        <v>0</v>
      </c>
      <c r="N133" s="165">
        <f>VLOOKUP(Table2[[#This Row],[Code]],'MPG Payment'!$B$4:$Z$128,25,0)</f>
        <v>0</v>
      </c>
      <c r="O133" s="170">
        <f t="shared" si="12"/>
        <v>1058</v>
      </c>
      <c r="P133" t="str">
        <f>IFERROR(VLOOKUP(D133,'Bank Master'!$C$3:$D$7898,2,0),"Indirect")</f>
        <v>Direct</v>
      </c>
      <c r="Q133" t="str">
        <f>IFERROR(VLOOKUP(A133,Table1424[],6,0),0)</f>
        <v>JAGAT PAL SAHU</v>
      </c>
      <c r="R133" t="str">
        <f>IFERROR(VLOOKUP(A133,Table1424[],7,0),0)</f>
        <v>08030100009205</v>
      </c>
      <c r="S133" t="str">
        <f>IFERROR(VLOOKUP(A133,Table1424[],8,0),0)</f>
        <v>UCBA0000803</v>
      </c>
      <c r="T133">
        <f>IFERROR(VLOOKUP(A133,Table1424[],9,0),0)</f>
        <v>0</v>
      </c>
      <c r="U133" s="40">
        <f>IFERROR(VLOOKUP(A133,Table1424[],10,0),0)</f>
        <v>45804</v>
      </c>
      <c r="V133">
        <f t="shared" si="13"/>
        <v>1</v>
      </c>
      <c r="W133" t="str">
        <f t="shared" si="14"/>
        <v>Available</v>
      </c>
      <c r="X133" s="164" t="str" cm="1">
        <f t="array" aca="1" ref="X133" ca="1">SUBSTITUTE(SUBSTITUTE(MID(CELL("filename"),FIND("[",CELL("filename"))+1,FIND("]",CELL("filename"))-FIND("[",CELL("filename"))-1)," JH Farmer Payment-",""),".xlsx","")</f>
        <v>22.21-27 Aug</v>
      </c>
      <c r="Y133" s="13">
        <f t="shared" si="15"/>
        <v>18.089034630183839</v>
      </c>
      <c r="Z133" s="3">
        <v>0</v>
      </c>
    </row>
    <row r="134" spans="1:26" x14ac:dyDescent="0.25">
      <c r="A134" t="str">
        <f>CONCATENATE(Table2[[#This Row],[Code]],Table2[[#This Row],[Farmers Code]])</f>
        <v>200100170027</v>
      </c>
      <c r="B134" s="1" t="str">
        <f>INDEX('MPG Payment'!$A:$A,MATCH(Table2[[#This Row],[Code]],'MPG Payment'!B:B,0))</f>
        <v>BMC Code :2001</v>
      </c>
      <c r="C134" t="str">
        <f>VLOOKUP(Table2[[#This Row],[Code]],'MPG Payment'!B:C,2,0)</f>
        <v>DIGHIYA</v>
      </c>
      <c r="D134" s="17">
        <v>20010017</v>
      </c>
      <c r="E134" s="17" t="s">
        <v>6</v>
      </c>
      <c r="F134" s="1">
        <v>7</v>
      </c>
      <c r="G134" s="13">
        <v>13.43</v>
      </c>
      <c r="H134" s="13">
        <v>782.5213</v>
      </c>
      <c r="I134" s="166">
        <v>0</v>
      </c>
      <c r="J134" s="191">
        <v>0</v>
      </c>
      <c r="K134" s="166">
        <v>0</v>
      </c>
      <c r="L134" s="166">
        <v>0</v>
      </c>
      <c r="M134" s="18">
        <v>0</v>
      </c>
      <c r="N134" s="165">
        <f>VLOOKUP(Table2[[#This Row],[Code]],'MPG Payment'!$B$4:$Z$128,25,0)</f>
        <v>0</v>
      </c>
      <c r="O134" s="170">
        <f t="shared" si="12"/>
        <v>783</v>
      </c>
      <c r="P134" t="str">
        <f>IFERROR(VLOOKUP(D134,'Bank Master'!$C$3:$D$7898,2,0),"Indirect")</f>
        <v>Direct</v>
      </c>
      <c r="Q134" t="str">
        <f>IFERROR(VLOOKUP(A134,Table1424[],6,0),0)</f>
        <v>PANKAJ KHESS</v>
      </c>
      <c r="R134" t="str">
        <f>IFERROR(VLOOKUP(A134,Table1424[],7,0),0)</f>
        <v>495910510005882</v>
      </c>
      <c r="S134" t="str">
        <f>IFERROR(VLOOKUP(A134,Table1424[],8,0),0)</f>
        <v>BKID0004959</v>
      </c>
      <c r="T134">
        <f>IFERROR(VLOOKUP(A134,Table1424[],9,0),0)</f>
        <v>0</v>
      </c>
      <c r="U134" s="40">
        <f>IFERROR(VLOOKUP(A134,Table1424[],10,0),0)</f>
        <v>45902</v>
      </c>
      <c r="V134">
        <f t="shared" si="13"/>
        <v>1</v>
      </c>
      <c r="W134" t="str">
        <f t="shared" si="14"/>
        <v>Available</v>
      </c>
      <c r="X134" s="164" t="str" cm="1">
        <f t="array" aca="1" ref="X134" ca="1">SUBSTITUTE(SUBSTITUTE(MID(CELL("filename"),FIND("[",CELL("filename"))+1,FIND("]",CELL("filename"))-FIND("[",CELL("filename"))-1)," JH Farmer Payment-",""),".xlsx","")</f>
        <v>22.21-27 Aug</v>
      </c>
      <c r="Y134" s="13">
        <f t="shared" si="15"/>
        <v>20.393332464631424</v>
      </c>
      <c r="Z134" s="3">
        <v>0</v>
      </c>
    </row>
    <row r="135" spans="1:26" x14ac:dyDescent="0.25">
      <c r="A135" t="str">
        <f>CONCATENATE(Table2[[#This Row],[Code]],Table2[[#This Row],[Farmers Code]])</f>
        <v>200100170028</v>
      </c>
      <c r="B135" s="1" t="str">
        <f>INDEX('MPG Payment'!$A:$A,MATCH(Table2[[#This Row],[Code]],'MPG Payment'!B:B,0))</f>
        <v>BMC Code :2001</v>
      </c>
      <c r="C135" t="str">
        <f>VLOOKUP(Table2[[#This Row],[Code]],'MPG Payment'!B:C,2,0)</f>
        <v>DIGHIYA</v>
      </c>
      <c r="D135" s="17">
        <v>20010017</v>
      </c>
      <c r="E135" s="17" t="s">
        <v>30</v>
      </c>
      <c r="F135" s="1">
        <v>3</v>
      </c>
      <c r="G135" s="13">
        <v>21.79</v>
      </c>
      <c r="H135" s="13">
        <v>829.11759999999992</v>
      </c>
      <c r="I135" s="166">
        <v>0</v>
      </c>
      <c r="J135" s="191">
        <v>0</v>
      </c>
      <c r="K135" s="166">
        <v>0</v>
      </c>
      <c r="L135" s="166">
        <v>0</v>
      </c>
      <c r="M135" s="18">
        <v>0</v>
      </c>
      <c r="N135" s="165">
        <f>VLOOKUP(Table2[[#This Row],[Code]],'MPG Payment'!$B$4:$Z$128,25,0)</f>
        <v>0</v>
      </c>
      <c r="O135" s="170">
        <f t="shared" si="12"/>
        <v>829</v>
      </c>
      <c r="P135" t="str">
        <f>IFERROR(VLOOKUP(D135,'Bank Master'!$C$3:$D$7898,2,0),"Indirect")</f>
        <v>Direct</v>
      </c>
      <c r="Q135" t="str">
        <f>IFERROR(VLOOKUP(A135,Table1424[],6,0),0)</f>
        <v>RESHMA KHATUN</v>
      </c>
      <c r="R135" t="str">
        <f>IFERROR(VLOOKUP(A135,Table1424[],7,0),0)</f>
        <v>08030110133729</v>
      </c>
      <c r="S135" t="str">
        <f>IFERROR(VLOOKUP(A135,Table1424[],8,0),0)</f>
        <v>UCBA0000803</v>
      </c>
      <c r="T135">
        <f>IFERROR(VLOOKUP(A135,Table1424[],9,0),0)</f>
        <v>0</v>
      </c>
      <c r="U135" s="40">
        <f>IFERROR(VLOOKUP(A135,Table1424[],10,0),0)</f>
        <v>45902</v>
      </c>
      <c r="V135">
        <f t="shared" si="13"/>
        <v>1</v>
      </c>
      <c r="W135" t="str">
        <f t="shared" si="14"/>
        <v>Available</v>
      </c>
      <c r="X135" s="164" t="str" cm="1">
        <f t="array" aca="1" ref="X135" ca="1">SUBSTITUTE(SUBSTITUTE(MID(CELL("filename"),FIND("[",CELL("filename"))+1,FIND("]",CELL("filename"))-FIND("[",CELL("filename"))-1)," JH Farmer Payment-",""),".xlsx","")</f>
        <v>22.21-27 Aug</v>
      </c>
      <c r="Y135" s="13">
        <f t="shared" si="15"/>
        <v>5.7075557595227178</v>
      </c>
      <c r="Z135" s="3">
        <v>0</v>
      </c>
    </row>
    <row r="136" spans="1:26" x14ac:dyDescent="0.25">
      <c r="A136" t="str">
        <f>CONCATENATE(Table2[[#This Row],[Code]],Table2[[#This Row],[Farmers Code]])</f>
        <v>200100170029</v>
      </c>
      <c r="B136" s="1" t="str">
        <f>INDEX('MPG Payment'!$A:$A,MATCH(Table2[[#This Row],[Code]],'MPG Payment'!B:B,0))</f>
        <v>BMC Code :2001</v>
      </c>
      <c r="C136" t="str">
        <f>VLOOKUP(Table2[[#This Row],[Code]],'MPG Payment'!B:C,2,0)</f>
        <v>DIGHIYA</v>
      </c>
      <c r="D136" s="17">
        <v>20010017</v>
      </c>
      <c r="E136" s="17" t="s">
        <v>31</v>
      </c>
      <c r="F136" s="1">
        <v>7</v>
      </c>
      <c r="G136" s="13">
        <v>17.700000000000003</v>
      </c>
      <c r="H136" s="13">
        <v>838.59270000000004</v>
      </c>
      <c r="I136" s="166">
        <v>0</v>
      </c>
      <c r="J136" s="191">
        <v>0</v>
      </c>
      <c r="K136" s="166">
        <v>0</v>
      </c>
      <c r="L136" s="166">
        <v>0</v>
      </c>
      <c r="M136" s="18">
        <v>0</v>
      </c>
      <c r="N136" s="165">
        <f>VLOOKUP(Table2[[#This Row],[Code]],'MPG Payment'!$B$4:$Z$128,25,0)</f>
        <v>0</v>
      </c>
      <c r="O136" s="170">
        <f t="shared" si="12"/>
        <v>839</v>
      </c>
      <c r="P136" t="str">
        <f>IFERROR(VLOOKUP(D136,'Bank Master'!$C$3:$D$7898,2,0),"Indirect")</f>
        <v>Direct</v>
      </c>
      <c r="Q136" t="str">
        <f>IFERROR(VLOOKUP(A136,Table1424[],6,0),0)</f>
        <v>ISRAT PRAWEEN</v>
      </c>
      <c r="R136" t="str">
        <f>IFERROR(VLOOKUP(A136,Table1424[],7,0),0)</f>
        <v>9760001700028475</v>
      </c>
      <c r="S136" t="str">
        <f>IFERROR(VLOOKUP(A136,Table1424[],8,0),0)</f>
        <v>PUNB0976000</v>
      </c>
      <c r="T136">
        <f>IFERROR(VLOOKUP(A136,Table1424[],9,0),0)</f>
        <v>0</v>
      </c>
      <c r="U136" s="40">
        <f>IFERROR(VLOOKUP(A136,Table1424[],10,0),0)</f>
        <v>45902</v>
      </c>
      <c r="V136">
        <f t="shared" si="13"/>
        <v>1</v>
      </c>
      <c r="W136" t="str">
        <f t="shared" si="14"/>
        <v>Available</v>
      </c>
      <c r="X136" s="164" t="str" cm="1">
        <f t="array" aca="1" ref="X136" ca="1">SUBSTITUTE(SUBSTITUTE(MID(CELL("filename"),FIND("[",CELL("filename"))+1,FIND("]",CELL("filename"))-FIND("[",CELL("filename"))-1)," JH Farmer Payment-",""),".xlsx","")</f>
        <v>22.21-27 Aug</v>
      </c>
      <c r="Y136" s="13">
        <f t="shared" si="15"/>
        <v>16.582341525423729</v>
      </c>
      <c r="Z136" s="3">
        <v>0</v>
      </c>
    </row>
    <row r="137" spans="1:26" x14ac:dyDescent="0.25">
      <c r="A137" t="str">
        <f>CONCATENATE(Table2[[#This Row],[Code]],Table2[[#This Row],[Farmers Code]])</f>
        <v>200100170030</v>
      </c>
      <c r="B137" s="1" t="str">
        <f>INDEX('MPG Payment'!$A:$A,MATCH(Table2[[#This Row],[Code]],'MPG Payment'!B:B,0))</f>
        <v>BMC Code :2001</v>
      </c>
      <c r="C137" t="str">
        <f>VLOOKUP(Table2[[#This Row],[Code]],'MPG Payment'!B:C,2,0)</f>
        <v>DIGHIYA</v>
      </c>
      <c r="D137" s="17">
        <v>20010017</v>
      </c>
      <c r="E137" s="17" t="s">
        <v>7</v>
      </c>
      <c r="F137" s="1">
        <v>7</v>
      </c>
      <c r="G137" s="13">
        <v>15.84</v>
      </c>
      <c r="H137" s="13">
        <v>586.44389999999999</v>
      </c>
      <c r="I137" s="166">
        <v>0</v>
      </c>
      <c r="J137" s="191">
        <v>0</v>
      </c>
      <c r="K137" s="166">
        <v>0</v>
      </c>
      <c r="L137" s="166">
        <v>0</v>
      </c>
      <c r="M137" s="18">
        <v>0</v>
      </c>
      <c r="N137" s="165">
        <f>VLOOKUP(Table2[[#This Row],[Code]],'MPG Payment'!$B$4:$Z$128,25,0)</f>
        <v>0</v>
      </c>
      <c r="O137" s="170">
        <f t="shared" si="12"/>
        <v>586</v>
      </c>
      <c r="P137" t="str">
        <f>IFERROR(VLOOKUP(D137,'Bank Master'!$C$3:$D$7898,2,0),"Indirect")</f>
        <v>Direct</v>
      </c>
      <c r="Q137" t="str">
        <f>IFERROR(VLOOKUP(A137,Table1424[],6,0),0)</f>
        <v>AFJAL HUSSAIN</v>
      </c>
      <c r="R137" t="str">
        <f>IFERROR(VLOOKUP(A137,Table1424[],7,0),0)</f>
        <v>495918210007034</v>
      </c>
      <c r="S137" t="str">
        <f>IFERROR(VLOOKUP(A137,Table1424[],8,0),0)</f>
        <v>BKID0004959</v>
      </c>
      <c r="T137">
        <f>IFERROR(VLOOKUP(A137,Table1424[],9,0),0)</f>
        <v>0</v>
      </c>
      <c r="U137" s="40">
        <f>IFERROR(VLOOKUP(A137,Table1424[],10,0),0)</f>
        <v>45902</v>
      </c>
      <c r="V137">
        <f t="shared" si="13"/>
        <v>1</v>
      </c>
      <c r="W137" t="str">
        <f t="shared" si="14"/>
        <v>Available</v>
      </c>
      <c r="X137" s="164" t="str" cm="1">
        <f t="array" aca="1" ref="X137" ca="1">SUBSTITUTE(SUBSTITUTE(MID(CELL("filename"),FIND("[",CELL("filename"))+1,FIND("]",CELL("filename"))-FIND("[",CELL("filename"))-1)," JH Farmer Payment-",""),".xlsx","")</f>
        <v>22.21-27 Aug</v>
      </c>
      <c r="Y137" s="13">
        <f t="shared" si="15"/>
        <v>12.958040719696971</v>
      </c>
      <c r="Z137" s="3">
        <v>0</v>
      </c>
    </row>
    <row r="138" spans="1:26" x14ac:dyDescent="0.25">
      <c r="A138" t="str">
        <f>CONCATENATE(Table2[[#This Row],[Code]],Table2[[#This Row],[Farmers Code]])</f>
        <v>200100170033</v>
      </c>
      <c r="B138" s="1" t="str">
        <f>INDEX('MPG Payment'!$A:$A,MATCH(Table2[[#This Row],[Code]],'MPG Payment'!B:B,0))</f>
        <v>BMC Code :2001</v>
      </c>
      <c r="C138" t="str">
        <f>VLOOKUP(Table2[[#This Row],[Code]],'MPG Payment'!B:C,2,0)</f>
        <v>DIGHIYA</v>
      </c>
      <c r="D138" s="17">
        <v>20010017</v>
      </c>
      <c r="E138" s="17" t="s">
        <v>32</v>
      </c>
      <c r="F138" s="1">
        <v>4</v>
      </c>
      <c r="G138" s="13">
        <v>9.44</v>
      </c>
      <c r="H138" s="13">
        <v>518.04060000000004</v>
      </c>
      <c r="I138" s="166">
        <v>0</v>
      </c>
      <c r="J138" s="191">
        <v>0</v>
      </c>
      <c r="K138" s="166">
        <v>0</v>
      </c>
      <c r="L138" s="166">
        <v>0</v>
      </c>
      <c r="M138" s="18">
        <v>0</v>
      </c>
      <c r="N138" s="165">
        <f>VLOOKUP(Table2[[#This Row],[Code]],'MPG Payment'!$B$4:$Z$128,25,0)</f>
        <v>0</v>
      </c>
      <c r="O138" s="170">
        <f t="shared" si="12"/>
        <v>518</v>
      </c>
      <c r="P138" t="str">
        <f>IFERROR(VLOOKUP(D138,'Bank Master'!$C$3:$D$7898,2,0),"Indirect")</f>
        <v>Direct</v>
      </c>
      <c r="Q138" t="str">
        <f>IFERROR(VLOOKUP(A138,Table1424[],6,0),0)</f>
        <v>VIKTORIYA KHESS</v>
      </c>
      <c r="R138" t="str">
        <f>IFERROR(VLOOKUP(A138,Table1424[],7,0),0)</f>
        <v>22010398131</v>
      </c>
      <c r="S138" t="str">
        <f>IFERROR(VLOOKUP(A138,Table1424[],8,0),0)</f>
        <v>SBIN0RRVCGB</v>
      </c>
      <c r="T138">
        <f>IFERROR(VLOOKUP(A138,Table1424[],9,0),0)</f>
        <v>0</v>
      </c>
      <c r="U138" s="40">
        <f>IFERROR(VLOOKUP(A138,Table1424[],10,0),0)</f>
        <v>46034</v>
      </c>
      <c r="V138">
        <f t="shared" si="13"/>
        <v>1</v>
      </c>
      <c r="W138" t="str">
        <f t="shared" si="14"/>
        <v>Available</v>
      </c>
      <c r="X138" s="164" t="str" cm="1">
        <f t="array" aca="1" ref="X138" ca="1">SUBSTITUTE(SUBSTITUTE(MID(CELL("filename"),FIND("[",CELL("filename"))+1,FIND("]",CELL("filename"))-FIND("[",CELL("filename"))-1)," JH Farmer Payment-",""),".xlsx","")</f>
        <v>22.21-27 Aug</v>
      </c>
      <c r="Y138" s="13">
        <f t="shared" si="15"/>
        <v>10.975436440677967</v>
      </c>
      <c r="Z138" s="3">
        <v>0</v>
      </c>
    </row>
    <row r="139" spans="1:26" x14ac:dyDescent="0.25">
      <c r="A139" t="str">
        <f>CONCATENATE(Table2[[#This Row],[Code]],Table2[[#This Row],[Farmers Code]])</f>
        <v>200100170034</v>
      </c>
      <c r="B139" s="1" t="str">
        <f>INDEX('MPG Payment'!$A:$A,MATCH(Table2[[#This Row],[Code]],'MPG Payment'!B:B,0))</f>
        <v>BMC Code :2001</v>
      </c>
      <c r="C139" t="str">
        <f>VLOOKUP(Table2[[#This Row],[Code]],'MPG Payment'!B:C,2,0)</f>
        <v>DIGHIYA</v>
      </c>
      <c r="D139" s="17">
        <v>20010017</v>
      </c>
      <c r="E139" s="17" t="s">
        <v>33</v>
      </c>
      <c r="F139" s="1">
        <v>3</v>
      </c>
      <c r="G139" s="13">
        <v>8.74</v>
      </c>
      <c r="H139" s="13">
        <v>425.64639999999997</v>
      </c>
      <c r="I139" s="166">
        <v>0</v>
      </c>
      <c r="J139" s="191">
        <v>0</v>
      </c>
      <c r="K139" s="166">
        <v>0</v>
      </c>
      <c r="L139" s="166">
        <v>0</v>
      </c>
      <c r="M139" s="18">
        <v>0</v>
      </c>
      <c r="N139" s="165">
        <f>VLOOKUP(Table2[[#This Row],[Code]],'MPG Payment'!$B$4:$Z$128,25,0)</f>
        <v>0</v>
      </c>
      <c r="O139" s="170">
        <f t="shared" si="12"/>
        <v>426</v>
      </c>
      <c r="P139" t="str">
        <f>IFERROR(VLOOKUP(D139,'Bank Master'!$C$3:$D$7898,2,0),"Indirect")</f>
        <v>Direct</v>
      </c>
      <c r="Q139" t="str">
        <f>IFERROR(VLOOKUP(A139,Table1424[],6,0),0)</f>
        <v>AIMOON KHATOON</v>
      </c>
      <c r="R139" t="str">
        <f>IFERROR(VLOOKUP(A139,Table1424[],7,0),0)</f>
        <v>495918210000932</v>
      </c>
      <c r="S139" t="str">
        <f>IFERROR(VLOOKUP(A139,Table1424[],8,0),0)</f>
        <v>BKID0004959</v>
      </c>
      <c r="T139">
        <f>IFERROR(VLOOKUP(A139,Table1424[],9,0),0)</f>
        <v>0</v>
      </c>
      <c r="U139" s="40">
        <f>IFERROR(VLOOKUP(A139,Table1424[],10,0),0)</f>
        <v>46055</v>
      </c>
      <c r="V139">
        <f t="shared" si="13"/>
        <v>1</v>
      </c>
      <c r="W139" t="str">
        <f t="shared" si="14"/>
        <v>Available</v>
      </c>
      <c r="X139" s="164" t="str" cm="1">
        <f t="array" aca="1" ref="X139" ca="1">SUBSTITUTE(SUBSTITUTE(MID(CELL("filename"),FIND("[",CELL("filename"))+1,FIND("]",CELL("filename"))-FIND("[",CELL("filename"))-1)," JH Farmer Payment-",""),".xlsx","")</f>
        <v>22.21-27 Aug</v>
      </c>
      <c r="Y139" s="13">
        <f t="shared" si="15"/>
        <v>7.3051441647597262</v>
      </c>
      <c r="Z139" s="3">
        <v>0</v>
      </c>
    </row>
    <row r="140" spans="1:26" x14ac:dyDescent="0.25">
      <c r="A140" t="str">
        <f>CONCATENATE(Table2[[#This Row],[Code]],Table2[[#This Row],[Farmers Code]])</f>
        <v>200100170037</v>
      </c>
      <c r="B140" s="1" t="str">
        <f>INDEX('MPG Payment'!$A:$A,MATCH(Table2[[#This Row],[Code]],'MPG Payment'!B:B,0))</f>
        <v>BMC Code :2001</v>
      </c>
      <c r="C140" t="str">
        <f>VLOOKUP(Table2[[#This Row],[Code]],'MPG Payment'!B:C,2,0)</f>
        <v>DIGHIYA</v>
      </c>
      <c r="D140" s="17">
        <v>20010017</v>
      </c>
      <c r="E140" s="17" t="s">
        <v>34</v>
      </c>
      <c r="F140" s="1">
        <v>2</v>
      </c>
      <c r="G140" s="13">
        <v>6.84</v>
      </c>
      <c r="H140" s="13">
        <v>321.64699999999993</v>
      </c>
      <c r="I140" s="166">
        <v>0</v>
      </c>
      <c r="J140" s="191">
        <v>0</v>
      </c>
      <c r="K140" s="166">
        <v>0</v>
      </c>
      <c r="L140" s="166">
        <v>0</v>
      </c>
      <c r="M140" s="18">
        <v>0</v>
      </c>
      <c r="N140" s="165">
        <f>VLOOKUP(Table2[[#This Row],[Code]],'MPG Payment'!$B$4:$Z$128,25,0)</f>
        <v>0</v>
      </c>
      <c r="O140" s="170">
        <f t="shared" si="12"/>
        <v>322</v>
      </c>
      <c r="P140" t="str">
        <f>IFERROR(VLOOKUP(D140,'Bank Master'!$C$3:$D$7898,2,0),"Indirect")</f>
        <v>Direct</v>
      </c>
      <c r="Q140" t="str">
        <f>IFERROR(VLOOKUP(A140,Table1424[],6,0),0)</f>
        <v>MINSARI PRAVEEN</v>
      </c>
      <c r="R140" t="str">
        <f>IFERROR(VLOOKUP(A140,Table1424[],7,0),0)</f>
        <v>495910110015138</v>
      </c>
      <c r="S140" t="str">
        <f>IFERROR(VLOOKUP(A140,Table1424[],8,0),0)</f>
        <v>BKID0004959</v>
      </c>
      <c r="T140">
        <f>IFERROR(VLOOKUP(A140,Table1424[],9,0),0)</f>
        <v>0</v>
      </c>
      <c r="U140" s="40">
        <f>IFERROR(VLOOKUP(A140,Table1424[],10,0),0)</f>
        <v>46195</v>
      </c>
      <c r="V140">
        <f t="shared" si="13"/>
        <v>1</v>
      </c>
      <c r="W140" t="str">
        <f t="shared" si="14"/>
        <v>Available</v>
      </c>
      <c r="X140" s="164" t="str" cm="1">
        <f t="array" aca="1" ref="X140" ca="1">SUBSTITUTE(SUBSTITUTE(MID(CELL("filename"),FIND("[",CELL("filename"))+1,FIND("]",CELL("filename"))-FIND("[",CELL("filename"))-1)," JH Farmer Payment-",""),".xlsx","")</f>
        <v>22.21-27 Aug</v>
      </c>
      <c r="Y140" s="13">
        <f t="shared" si="15"/>
        <v>4.7024415204678354</v>
      </c>
      <c r="Z140" s="3">
        <v>0</v>
      </c>
    </row>
    <row r="141" spans="1:26" x14ac:dyDescent="0.25">
      <c r="A141" t="str">
        <f>CONCATENATE(Table2[[#This Row],[Code]],Table2[[#This Row],[Farmers Code]])</f>
        <v>200100170038</v>
      </c>
      <c r="B141" s="1" t="str">
        <f>INDEX('MPG Payment'!$A:$A,MATCH(Table2[[#This Row],[Code]],'MPG Payment'!B:B,0))</f>
        <v>BMC Code :2001</v>
      </c>
      <c r="C141" t="str">
        <f>VLOOKUP(Table2[[#This Row],[Code]],'MPG Payment'!B:C,2,0)</f>
        <v>DIGHIYA</v>
      </c>
      <c r="D141" s="17">
        <v>20010017</v>
      </c>
      <c r="E141" s="17" t="s">
        <v>11</v>
      </c>
      <c r="F141" s="1">
        <v>14</v>
      </c>
      <c r="G141" s="13">
        <v>45.599999999999994</v>
      </c>
      <c r="H141" s="13">
        <v>2110.2078999999999</v>
      </c>
      <c r="I141" s="166">
        <v>0</v>
      </c>
      <c r="J141" s="191">
        <v>0</v>
      </c>
      <c r="K141" s="166">
        <v>0</v>
      </c>
      <c r="L141" s="166">
        <v>0</v>
      </c>
      <c r="M141" s="18">
        <v>0</v>
      </c>
      <c r="N141" s="165">
        <f>VLOOKUP(Table2[[#This Row],[Code]],'MPG Payment'!$B$4:$Z$128,25,0)</f>
        <v>0</v>
      </c>
      <c r="O141" s="170">
        <f t="shared" si="12"/>
        <v>2110</v>
      </c>
      <c r="P141" t="str">
        <f>IFERROR(VLOOKUP(D141,'Bank Master'!$C$3:$D$7898,2,0),"Indirect")</f>
        <v>Direct</v>
      </c>
      <c r="Q141" t="str">
        <f>IFERROR(VLOOKUP(A141,Table1424[],6,0),0)</f>
        <v>SAFINA KHATUN</v>
      </c>
      <c r="R141" t="str">
        <f>IFERROR(VLOOKUP(A141,Table1424[],7,0),0)</f>
        <v>495910510011190</v>
      </c>
      <c r="S141" t="str">
        <f>IFERROR(VLOOKUP(A141,Table1424[],8,0),0)</f>
        <v>BKID0004959</v>
      </c>
      <c r="T141">
        <f>IFERROR(VLOOKUP(A141,Table1424[],9,0),0)</f>
        <v>0</v>
      </c>
      <c r="U141" s="40">
        <f>IFERROR(VLOOKUP(A141,Table1424[],10,0),0)</f>
        <v>46216</v>
      </c>
      <c r="V141">
        <f t="shared" si="13"/>
        <v>1</v>
      </c>
      <c r="W141" t="str">
        <f t="shared" si="14"/>
        <v>Available</v>
      </c>
      <c r="X141" s="164" t="str" cm="1">
        <f t="array" aca="1" ref="X141" ca="1">SUBSTITUTE(SUBSTITUTE(MID(CELL("filename"),FIND("[",CELL("filename"))+1,FIND("]",CELL("filename"))-FIND("[",CELL("filename"))-1)," JH Farmer Payment-",""),".xlsx","")</f>
        <v>22.21-27 Aug</v>
      </c>
      <c r="Y141" s="13">
        <f t="shared" si="15"/>
        <v>32.393542324561409</v>
      </c>
      <c r="Z141" s="3">
        <v>0</v>
      </c>
    </row>
    <row r="142" spans="1:26" x14ac:dyDescent="0.25">
      <c r="A142" t="str">
        <f>CONCATENATE(Table2[[#This Row],[Code]],Table2[[#This Row],[Farmers Code]])</f>
        <v>200100230004</v>
      </c>
      <c r="B142" s="1" t="str">
        <f>INDEX('MPG Payment'!$A:$A,MATCH(Table2[[#This Row],[Code]],'MPG Payment'!B:B,0))</f>
        <v>BMC Code :2001</v>
      </c>
      <c r="C142" t="str">
        <f>VLOOKUP(Table2[[#This Row],[Code]],'MPG Payment'!B:C,2,0)</f>
        <v>KATARPA</v>
      </c>
      <c r="D142" s="17">
        <v>20010023</v>
      </c>
      <c r="E142" s="17" t="s">
        <v>1</v>
      </c>
      <c r="F142" s="1">
        <v>14</v>
      </c>
      <c r="G142" s="13">
        <v>52.37</v>
      </c>
      <c r="H142" s="13">
        <v>2633.8877000000002</v>
      </c>
      <c r="I142" s="166">
        <v>0</v>
      </c>
      <c r="J142" s="191">
        <v>0</v>
      </c>
      <c r="K142" s="166">
        <v>0</v>
      </c>
      <c r="L142" s="166">
        <v>0</v>
      </c>
      <c r="M142" s="18">
        <v>0</v>
      </c>
      <c r="N142" s="165" t="str">
        <f>VLOOKUP(Table2[[#This Row],[Code]],'MPG Payment'!$B$4:$Z$128,25,0)</f>
        <v>Release1</v>
      </c>
      <c r="O142" s="170">
        <f t="shared" si="12"/>
        <v>2634</v>
      </c>
      <c r="P142" t="str">
        <f>IFERROR(VLOOKUP(D142,'Bank Master'!$C$3:$D$7898,2,0),"Indirect")</f>
        <v>Direct</v>
      </c>
      <c r="Q142" t="str">
        <f>IFERROR(VLOOKUP(A142,Table1424[],6,0),0)</f>
        <v xml:space="preserve">Somra Munda </v>
      </c>
      <c r="R142" t="str">
        <f>IFERROR(VLOOKUP(A142,Table1424[],7,0),0)</f>
        <v>371101000004289</v>
      </c>
      <c r="S142" t="str">
        <f>IFERROR(VLOOKUP(A142,Table1424[],8,0),0)</f>
        <v>IOBA0003711</v>
      </c>
      <c r="T142" t="str">
        <f>IFERROR(VLOOKUP(A142,Table1424[],9,0),0)</f>
        <v>INDIAN OVERSEAS BANK</v>
      </c>
      <c r="U142" s="40">
        <f>IFERROR(VLOOKUP(A142,Table1424[],10,0),0)</f>
        <v>45360</v>
      </c>
      <c r="V142">
        <f t="shared" si="13"/>
        <v>1</v>
      </c>
      <c r="W142" t="str">
        <f t="shared" si="14"/>
        <v>Available</v>
      </c>
      <c r="X142" s="164" t="str" cm="1">
        <f t="array" aca="1" ref="X142" ca="1">SUBSTITUTE(SUBSTITUTE(MID(CELL("filename"),FIND("[",CELL("filename"))+1,FIND("]",CELL("filename"))-FIND("[",CELL("filename"))-1)," JH Farmer Payment-",""),".xlsx","")</f>
        <v>22.21-27 Aug</v>
      </c>
      <c r="Y142" s="13">
        <f t="shared" si="15"/>
        <v>35.205678632805053</v>
      </c>
      <c r="Z142" s="3">
        <v>0</v>
      </c>
    </row>
    <row r="143" spans="1:26" x14ac:dyDescent="0.25">
      <c r="A143" t="str">
        <f>CONCATENATE(Table2[[#This Row],[Code]],Table2[[#This Row],[Farmers Code]])</f>
        <v>200100230008</v>
      </c>
      <c r="B143" s="1" t="str">
        <f>INDEX('MPG Payment'!$A:$A,MATCH(Table2[[#This Row],[Code]],'MPG Payment'!B:B,0))</f>
        <v>BMC Code :2001</v>
      </c>
      <c r="C143" t="str">
        <f>VLOOKUP(Table2[[#This Row],[Code]],'MPG Payment'!B:C,2,0)</f>
        <v>KATARPA</v>
      </c>
      <c r="D143" s="17">
        <v>20010023</v>
      </c>
      <c r="E143" s="17" t="s">
        <v>41</v>
      </c>
      <c r="F143" s="1">
        <v>7</v>
      </c>
      <c r="G143" s="13">
        <v>32.279999999999994</v>
      </c>
      <c r="H143" s="13">
        <v>1703.5094999999997</v>
      </c>
      <c r="I143" s="166">
        <v>0</v>
      </c>
      <c r="J143" s="191">
        <v>0</v>
      </c>
      <c r="K143" s="166">
        <v>0</v>
      </c>
      <c r="L143" s="166">
        <v>0</v>
      </c>
      <c r="M143" s="18">
        <v>0</v>
      </c>
      <c r="N143" s="165" t="str">
        <f>VLOOKUP(Table2[[#This Row],[Code]],'MPG Payment'!$B$4:$Z$128,25,0)</f>
        <v>Release1</v>
      </c>
      <c r="O143" s="170">
        <f t="shared" si="12"/>
        <v>1704</v>
      </c>
      <c r="P143" t="str">
        <f>IFERROR(VLOOKUP(D143,'Bank Master'!$C$3:$D$7898,2,0),"Indirect")</f>
        <v>Direct</v>
      </c>
      <c r="Q143" t="str">
        <f>IFERROR(VLOOKUP(A143,Table1424[],6,0),0)</f>
        <v xml:space="preserve">Lalo Munda </v>
      </c>
      <c r="R143" t="str">
        <f>IFERROR(VLOOKUP(A143,Table1424[],7,0),0)</f>
        <v>84032231436</v>
      </c>
      <c r="S143" t="str">
        <f>IFERROR(VLOOKUP(A143,Table1424[],8,0),0)</f>
        <v>SBIN0RRVCGB</v>
      </c>
      <c r="T143" t="str">
        <f>IFERROR(VLOOKUP(A143,Table1424[],9,0),0)</f>
        <v>STATE BANK OF INDIA</v>
      </c>
      <c r="U143" s="40">
        <f>IFERROR(VLOOKUP(A143,Table1424[],10,0),0)</f>
        <v>45360</v>
      </c>
      <c r="V143">
        <f t="shared" si="13"/>
        <v>1</v>
      </c>
      <c r="W143" t="str">
        <f t="shared" si="14"/>
        <v>Available</v>
      </c>
      <c r="X143" s="164" t="str" cm="1">
        <f t="array" aca="1" ref="X143" ca="1">SUBSTITUTE(SUBSTITUTE(MID(CELL("filename"),FIND("[",CELL("filename"))+1,FIND("]",CELL("filename"))-FIND("[",CELL("filename"))-1)," JH Farmer Payment-",""),".xlsx","")</f>
        <v>22.21-27 Aug</v>
      </c>
      <c r="Y143" s="13">
        <f t="shared" si="15"/>
        <v>18.470518122676584</v>
      </c>
      <c r="Z143" s="3">
        <v>0</v>
      </c>
    </row>
    <row r="144" spans="1:26" x14ac:dyDescent="0.25">
      <c r="A144" t="str">
        <f>CONCATENATE(Table2[[#This Row],[Code]],Table2[[#This Row],[Farmers Code]])</f>
        <v>200100230010</v>
      </c>
      <c r="B144" s="1" t="str">
        <f>INDEX('MPG Payment'!$A:$A,MATCH(Table2[[#This Row],[Code]],'MPG Payment'!B:B,0))</f>
        <v>BMC Code :2001</v>
      </c>
      <c r="C144" t="str">
        <f>VLOOKUP(Table2[[#This Row],[Code]],'MPG Payment'!B:C,2,0)</f>
        <v>KATARPA</v>
      </c>
      <c r="D144" s="17">
        <v>20010023</v>
      </c>
      <c r="E144" s="17" t="s">
        <v>21</v>
      </c>
      <c r="F144" s="1">
        <v>4</v>
      </c>
      <c r="G144" s="13">
        <v>3.76</v>
      </c>
      <c r="H144" s="13">
        <v>156.7689</v>
      </c>
      <c r="I144" s="166">
        <v>0</v>
      </c>
      <c r="J144" s="191">
        <v>0</v>
      </c>
      <c r="K144" s="166">
        <v>0</v>
      </c>
      <c r="L144" s="166">
        <v>0</v>
      </c>
      <c r="M144" s="18">
        <v>0</v>
      </c>
      <c r="N144" s="165" t="str">
        <f>VLOOKUP(Table2[[#This Row],[Code]],'MPG Payment'!$B$4:$Z$128,25,0)</f>
        <v>Release1</v>
      </c>
      <c r="O144" s="170">
        <f t="shared" si="12"/>
        <v>157</v>
      </c>
      <c r="P144" t="str">
        <f>IFERROR(VLOOKUP(D144,'Bank Master'!$C$3:$D$7898,2,0),"Indirect")</f>
        <v>Direct</v>
      </c>
      <c r="Q144" t="str">
        <f>IFERROR(VLOOKUP(A144,Table1424[],6,0),0)</f>
        <v xml:space="preserve">Sudama Gope </v>
      </c>
      <c r="R144" t="str">
        <f>IFERROR(VLOOKUP(A144,Table1424[],7,0),0)</f>
        <v>371101000002155</v>
      </c>
      <c r="S144" t="str">
        <f>IFERROR(VLOOKUP(A144,Table1424[],8,0),0)</f>
        <v>IOBA0003711</v>
      </c>
      <c r="T144" t="str">
        <f>IFERROR(VLOOKUP(A144,Table1424[],9,0),0)</f>
        <v>INDIAN OVERSEAS BANK</v>
      </c>
      <c r="U144" s="40">
        <f>IFERROR(VLOOKUP(A144,Table1424[],10,0),0)</f>
        <v>45360</v>
      </c>
      <c r="V144">
        <f t="shared" si="13"/>
        <v>1</v>
      </c>
      <c r="W144" t="str">
        <f t="shared" si="14"/>
        <v>Available</v>
      </c>
      <c r="X144" s="164" t="str" cm="1">
        <f t="array" aca="1" ref="X144" ca="1">SUBSTITUTE(SUBSTITUTE(MID(CELL("filename"),FIND("[",CELL("filename"))+1,FIND("]",CELL("filename"))-FIND("[",CELL("filename"))-1)," JH Farmer Payment-",""),".xlsx","")</f>
        <v>22.21-27 Aug</v>
      </c>
      <c r="Y144" s="13">
        <f t="shared" si="15"/>
        <v>8.3387712765957467</v>
      </c>
      <c r="Z144" s="3">
        <v>0</v>
      </c>
    </row>
    <row r="145" spans="1:26" x14ac:dyDescent="0.25">
      <c r="A145" t="str">
        <f>CONCATENATE(Table2[[#This Row],[Code]],Table2[[#This Row],[Farmers Code]])</f>
        <v>200100230011</v>
      </c>
      <c r="B145" s="1" t="str">
        <f>INDEX('MPG Payment'!$A:$A,MATCH(Table2[[#This Row],[Code]],'MPG Payment'!B:B,0))</f>
        <v>BMC Code :2001</v>
      </c>
      <c r="C145" t="str">
        <f>VLOOKUP(Table2[[#This Row],[Code]],'MPG Payment'!B:C,2,0)</f>
        <v>KATARPA</v>
      </c>
      <c r="D145" s="17">
        <v>20010023</v>
      </c>
      <c r="E145" s="17" t="s">
        <v>22</v>
      </c>
      <c r="F145" s="1">
        <v>13</v>
      </c>
      <c r="G145" s="13">
        <v>55.160000000000011</v>
      </c>
      <c r="H145" s="13">
        <v>2313.73</v>
      </c>
      <c r="I145" s="166">
        <v>0</v>
      </c>
      <c r="J145" s="191">
        <v>0</v>
      </c>
      <c r="K145" s="166">
        <v>30</v>
      </c>
      <c r="L145" s="166">
        <v>0</v>
      </c>
      <c r="M145" s="18">
        <v>0</v>
      </c>
      <c r="N145" s="165" t="str">
        <f>VLOOKUP(Table2[[#This Row],[Code]],'MPG Payment'!$B$4:$Z$128,25,0)</f>
        <v>Release1</v>
      </c>
      <c r="O145" s="170">
        <f t="shared" si="12"/>
        <v>2284</v>
      </c>
      <c r="P145" t="str">
        <f>IFERROR(VLOOKUP(D145,'Bank Master'!$C$3:$D$7898,2,0),"Indirect")</f>
        <v>Direct</v>
      </c>
      <c r="Q145" t="str">
        <f>IFERROR(VLOOKUP(A145,Table1424[],6,0),0)</f>
        <v xml:space="preserve">Geeta Devi </v>
      </c>
      <c r="R145" t="str">
        <f>IFERROR(VLOOKUP(A145,Table1424[],7,0),0)</f>
        <v>22016749426</v>
      </c>
      <c r="S145" t="str">
        <f>IFERROR(VLOOKUP(A145,Table1424[],8,0),0)</f>
        <v>SBIN0RRVCGB</v>
      </c>
      <c r="T145" t="str">
        <f>IFERROR(VLOOKUP(A145,Table1424[],9,0),0)</f>
        <v>STATE BANK OF INDIA</v>
      </c>
      <c r="U145" s="40">
        <f>IFERROR(VLOOKUP(A145,Table1424[],10,0),0)</f>
        <v>45360</v>
      </c>
      <c r="V145">
        <f t="shared" si="13"/>
        <v>1</v>
      </c>
      <c r="W145" t="str">
        <f t="shared" si="14"/>
        <v>Available</v>
      </c>
      <c r="X145" s="164" t="str" cm="1">
        <f t="array" aca="1" ref="X145" ca="1">SUBSTITUTE(SUBSTITUTE(MID(CELL("filename"),FIND("[",CELL("filename"))+1,FIND("]",CELL("filename"))-FIND("[",CELL("filename"))-1)," JH Farmer Payment-",""),".xlsx","")</f>
        <v>22.21-27 Aug</v>
      </c>
      <c r="Y145" s="13">
        <f t="shared" si="15"/>
        <v>27.264766134880343</v>
      </c>
      <c r="Z145" s="3">
        <v>0</v>
      </c>
    </row>
    <row r="146" spans="1:26" x14ac:dyDescent="0.25">
      <c r="A146" t="str">
        <f>CONCATENATE(Table2[[#This Row],[Code]],Table2[[#This Row],[Farmers Code]])</f>
        <v>200100230015</v>
      </c>
      <c r="B146" s="1" t="str">
        <f>INDEX('MPG Payment'!$A:$A,MATCH(Table2[[#This Row],[Code]],'MPG Payment'!B:B,0))</f>
        <v>BMC Code :2001</v>
      </c>
      <c r="C146" t="str">
        <f>VLOOKUP(Table2[[#This Row],[Code]],'MPG Payment'!B:C,2,0)</f>
        <v>KATARPA</v>
      </c>
      <c r="D146" s="17">
        <v>20010023</v>
      </c>
      <c r="E146" s="17" t="s">
        <v>25</v>
      </c>
      <c r="F146" s="1">
        <v>7</v>
      </c>
      <c r="G146" s="13">
        <v>43.21</v>
      </c>
      <c r="H146" s="13">
        <v>1963.6010000000001</v>
      </c>
      <c r="I146" s="166">
        <v>0</v>
      </c>
      <c r="J146" s="191">
        <v>0</v>
      </c>
      <c r="K146" s="166">
        <v>0</v>
      </c>
      <c r="L146" s="166">
        <v>0</v>
      </c>
      <c r="M146" s="18">
        <v>0</v>
      </c>
      <c r="N146" s="165" t="str">
        <f>VLOOKUP(Table2[[#This Row],[Code]],'MPG Payment'!$B$4:$Z$128,25,0)</f>
        <v>Release1</v>
      </c>
      <c r="O146" s="170">
        <f t="shared" si="12"/>
        <v>1964</v>
      </c>
      <c r="P146" t="str">
        <f>IFERROR(VLOOKUP(D146,'Bank Master'!$C$3:$D$7898,2,0),"Indirect")</f>
        <v>Direct</v>
      </c>
      <c r="Q146" t="str">
        <f>IFERROR(VLOOKUP(A146,Table1424[],6,0),0)</f>
        <v xml:space="preserve">Charo Munda </v>
      </c>
      <c r="R146" t="str">
        <f>IFERROR(VLOOKUP(A146,Table1424[],7,0),0)</f>
        <v>494310100006547</v>
      </c>
      <c r="S146" t="str">
        <f>IFERROR(VLOOKUP(A146,Table1424[],8,0),0)</f>
        <v>BKID0004943</v>
      </c>
      <c r="T146" t="str">
        <f>IFERROR(VLOOKUP(A146,Table1424[],9,0),0)</f>
        <v>BANK OF INDIA</v>
      </c>
      <c r="U146" s="40">
        <f>IFERROR(VLOOKUP(A146,Table1424[],10,0),0)</f>
        <v>45334</v>
      </c>
      <c r="V146">
        <f t="shared" si="13"/>
        <v>1</v>
      </c>
      <c r="W146" t="str">
        <f t="shared" si="14"/>
        <v>Available</v>
      </c>
      <c r="X146" s="164" t="str" cm="1">
        <f t="array" aca="1" ref="X146" ca="1">SUBSTITUTE(SUBSTITUTE(MID(CELL("filename"),FIND("[",CELL("filename"))+1,FIND("]",CELL("filename"))-FIND("[",CELL("filename"))-1)," JH Farmer Payment-",""),".xlsx","")</f>
        <v>22.21-27 Aug</v>
      </c>
      <c r="Y146" s="13">
        <f t="shared" si="15"/>
        <v>15.905122656792411</v>
      </c>
      <c r="Z146" s="3">
        <v>0</v>
      </c>
    </row>
    <row r="147" spans="1:26" x14ac:dyDescent="0.25">
      <c r="A147" t="str">
        <f>CONCATENATE(Table2[[#This Row],[Code]],Table2[[#This Row],[Farmers Code]])</f>
        <v>200100230016</v>
      </c>
      <c r="B147" s="1" t="str">
        <f>INDEX('MPG Payment'!$A:$A,MATCH(Table2[[#This Row],[Code]],'MPG Payment'!B:B,0))</f>
        <v>BMC Code :2001</v>
      </c>
      <c r="C147" t="str">
        <f>VLOOKUP(Table2[[#This Row],[Code]],'MPG Payment'!B:C,2,0)</f>
        <v>KATARPA</v>
      </c>
      <c r="D147" s="17">
        <v>20010023</v>
      </c>
      <c r="E147" s="17" t="s">
        <v>26</v>
      </c>
      <c r="F147" s="1">
        <v>14</v>
      </c>
      <c r="G147" s="13">
        <v>60.120000000000019</v>
      </c>
      <c r="H147" s="13">
        <v>2515.8946000000001</v>
      </c>
      <c r="I147" s="166">
        <v>0</v>
      </c>
      <c r="J147" s="191">
        <v>0</v>
      </c>
      <c r="K147" s="166">
        <v>0</v>
      </c>
      <c r="L147" s="166">
        <v>0</v>
      </c>
      <c r="M147" s="18">
        <v>0</v>
      </c>
      <c r="N147" s="165" t="str">
        <f>VLOOKUP(Table2[[#This Row],[Code]],'MPG Payment'!$B$4:$Z$128,25,0)</f>
        <v>Release1</v>
      </c>
      <c r="O147" s="170">
        <f t="shared" si="12"/>
        <v>2516</v>
      </c>
      <c r="P147" t="str">
        <f>IFERROR(VLOOKUP(D147,'Bank Master'!$C$3:$D$7898,2,0),"Indirect")</f>
        <v>Direct</v>
      </c>
      <c r="Q147" t="str">
        <f>IFERROR(VLOOKUP(A147,Table1424[],6,0),0)</f>
        <v xml:space="preserve">Rani Devi </v>
      </c>
      <c r="R147" t="str">
        <f>IFERROR(VLOOKUP(A147,Table1424[],7,0),0)</f>
        <v>494310110014797</v>
      </c>
      <c r="S147" t="str">
        <f>IFERROR(VLOOKUP(A147,Table1424[],8,0),0)</f>
        <v>BKID0004943</v>
      </c>
      <c r="T147" t="str">
        <f>IFERROR(VLOOKUP(A147,Table1424[],9,0),0)</f>
        <v>BANK OF INDIA</v>
      </c>
      <c r="U147" s="40">
        <f>IFERROR(VLOOKUP(A147,Table1424[],10,0),0)</f>
        <v>45334</v>
      </c>
      <c r="V147">
        <f t="shared" si="13"/>
        <v>1</v>
      </c>
      <c r="W147" t="str">
        <f t="shared" si="14"/>
        <v>Available</v>
      </c>
      <c r="X147" s="164" t="str" cm="1">
        <f t="array" aca="1" ref="X147" ca="1">SUBSTITUTE(SUBSTITUTE(MID(CELL("filename"),FIND("[",CELL("filename"))+1,FIND("]",CELL("filename"))-FIND("[",CELL("filename"))-1)," JH Farmer Payment-",""),".xlsx","")</f>
        <v>22.21-27 Aug</v>
      </c>
      <c r="Y147" s="13">
        <f t="shared" si="15"/>
        <v>29.293516633399864</v>
      </c>
      <c r="Z147" s="3">
        <v>0</v>
      </c>
    </row>
    <row r="148" spans="1:26" x14ac:dyDescent="0.25">
      <c r="A148" t="str">
        <f>CONCATENATE(Table2[[#This Row],[Code]],Table2[[#This Row],[Farmers Code]])</f>
        <v>200100230021</v>
      </c>
      <c r="B148" s="1" t="str">
        <f>INDEX('MPG Payment'!$A:$A,MATCH(Table2[[#This Row],[Code]],'MPG Payment'!B:B,0))</f>
        <v>BMC Code :2001</v>
      </c>
      <c r="C148" t="str">
        <f>VLOOKUP(Table2[[#This Row],[Code]],'MPG Payment'!B:C,2,0)</f>
        <v>KATARPA</v>
      </c>
      <c r="D148" s="17">
        <v>20010023</v>
      </c>
      <c r="E148" s="17" t="s">
        <v>28</v>
      </c>
      <c r="F148" s="1">
        <v>14</v>
      </c>
      <c r="G148" s="13">
        <v>64.19</v>
      </c>
      <c r="H148" s="13">
        <v>2653.0533000000005</v>
      </c>
      <c r="I148" s="166">
        <v>0</v>
      </c>
      <c r="J148" s="191">
        <v>0</v>
      </c>
      <c r="K148" s="166">
        <v>0</v>
      </c>
      <c r="L148" s="166">
        <v>0</v>
      </c>
      <c r="M148" s="18">
        <v>0</v>
      </c>
      <c r="N148" s="165" t="str">
        <f>VLOOKUP(Table2[[#This Row],[Code]],'MPG Payment'!$B$4:$Z$128,25,0)</f>
        <v>Release1</v>
      </c>
      <c r="O148" s="170">
        <f t="shared" si="12"/>
        <v>2653</v>
      </c>
      <c r="P148" t="str">
        <f>IFERROR(VLOOKUP(D148,'Bank Master'!$C$3:$D$7898,2,0),"Indirect")</f>
        <v>Direct</v>
      </c>
      <c r="Q148" t="str">
        <f>IFERROR(VLOOKUP(A148,Table1424[],6,0),0)</f>
        <v xml:space="preserve">Dhaneshwar Gop </v>
      </c>
      <c r="R148" t="str">
        <f>IFERROR(VLOOKUP(A148,Table1424[],7,0),0)</f>
        <v>494310110002166</v>
      </c>
      <c r="S148" t="str">
        <f>IFERROR(VLOOKUP(A148,Table1424[],8,0),0)</f>
        <v>BKID0004943</v>
      </c>
      <c r="T148" t="str">
        <f>IFERROR(VLOOKUP(A148,Table1424[],9,0),0)</f>
        <v>BANK OF INDIA</v>
      </c>
      <c r="U148" s="40">
        <f>IFERROR(VLOOKUP(A148,Table1424[],10,0),0)</f>
        <v>45360</v>
      </c>
      <c r="V148">
        <f t="shared" si="13"/>
        <v>1</v>
      </c>
      <c r="W148" t="str">
        <f t="shared" si="14"/>
        <v>Available</v>
      </c>
      <c r="X148" s="164" t="str" cm="1">
        <f t="array" aca="1" ref="X148" ca="1">SUBSTITUTE(SUBSTITUTE(MID(CELL("filename"),FIND("[",CELL("filename"))+1,FIND("]",CELL("filename"))-FIND("[",CELL("filename"))-1)," JH Farmer Payment-",""),".xlsx","")</f>
        <v>22.21-27 Aug</v>
      </c>
      <c r="Y148" s="13">
        <f t="shared" si="15"/>
        <v>28.931878953107972</v>
      </c>
      <c r="Z148" s="3">
        <v>0</v>
      </c>
    </row>
    <row r="149" spans="1:26" x14ac:dyDescent="0.25">
      <c r="A149" t="str">
        <f>CONCATENATE(Table2[[#This Row],[Code]],Table2[[#This Row],[Farmers Code]])</f>
        <v>200100230023</v>
      </c>
      <c r="B149" s="1" t="str">
        <f>INDEX('MPG Payment'!$A:$A,MATCH(Table2[[#This Row],[Code]],'MPG Payment'!B:B,0))</f>
        <v>BMC Code :2001</v>
      </c>
      <c r="C149" t="str">
        <f>VLOOKUP(Table2[[#This Row],[Code]],'MPG Payment'!B:C,2,0)</f>
        <v>KATARPA</v>
      </c>
      <c r="D149" s="17">
        <v>20010023</v>
      </c>
      <c r="E149" s="17" t="s">
        <v>38</v>
      </c>
      <c r="F149" s="1">
        <v>6</v>
      </c>
      <c r="G149" s="13">
        <v>59.47</v>
      </c>
      <c r="H149" s="13">
        <v>2547.9753000000001</v>
      </c>
      <c r="I149" s="166">
        <v>0</v>
      </c>
      <c r="J149" s="191">
        <v>0</v>
      </c>
      <c r="K149" s="166">
        <v>39</v>
      </c>
      <c r="L149" s="166">
        <v>0</v>
      </c>
      <c r="M149" s="18">
        <v>0</v>
      </c>
      <c r="N149" s="165" t="str">
        <f>VLOOKUP(Table2[[#This Row],[Code]],'MPG Payment'!$B$4:$Z$128,25,0)</f>
        <v>Release1</v>
      </c>
      <c r="O149" s="170">
        <f t="shared" si="12"/>
        <v>2509</v>
      </c>
      <c r="P149" t="str">
        <f>IFERROR(VLOOKUP(D149,'Bank Master'!$C$3:$D$7898,2,0),"Indirect")</f>
        <v>Direct</v>
      </c>
      <c r="Q149" t="str">
        <f>IFERROR(VLOOKUP(A149,Table1424[],6,0),0)</f>
        <v xml:space="preserve">Shani Munda </v>
      </c>
      <c r="R149" t="str">
        <f>IFERROR(VLOOKUP(A149,Table1424[],7,0),0)</f>
        <v>7203940137</v>
      </c>
      <c r="S149" t="str">
        <f>IFERROR(VLOOKUP(A149,Table1424[],8,0),0)</f>
        <v>IDIB000N518</v>
      </c>
      <c r="T149" t="str">
        <f>IFERROR(VLOOKUP(A149,Table1424[],9,0),0)</f>
        <v>Indian bank</v>
      </c>
      <c r="U149" s="40">
        <f>IFERROR(VLOOKUP(A149,Table1424[],10,0),0)</f>
        <v>45360</v>
      </c>
      <c r="V149">
        <f t="shared" si="13"/>
        <v>1</v>
      </c>
      <c r="W149" t="str">
        <f t="shared" si="14"/>
        <v>Available</v>
      </c>
      <c r="X149" s="164" t="str" cm="1">
        <f t="array" aca="1" ref="X149" ca="1">SUBSTITUTE(SUBSTITUTE(MID(CELL("filename"),FIND("[",CELL("filename"))+1,FIND("]",CELL("filename"))-FIND("[",CELL("filename"))-1)," JH Farmer Payment-",""),".xlsx","")</f>
        <v>22.21-27 Aug</v>
      </c>
      <c r="Y149" s="13">
        <f t="shared" si="15"/>
        <v>12.853414999159241</v>
      </c>
      <c r="Z149" s="3">
        <v>0</v>
      </c>
    </row>
    <row r="150" spans="1:26" x14ac:dyDescent="0.25">
      <c r="A150" t="str">
        <f>CONCATENATE(Table2[[#This Row],[Code]],Table2[[#This Row],[Farmers Code]])</f>
        <v>200100230024</v>
      </c>
      <c r="B150" s="1" t="str">
        <f>INDEX('MPG Payment'!$A:$A,MATCH(Table2[[#This Row],[Code]],'MPG Payment'!B:B,0))</f>
        <v>BMC Code :2001</v>
      </c>
      <c r="C150" t="str">
        <f>VLOOKUP(Table2[[#This Row],[Code]],'MPG Payment'!B:C,2,0)</f>
        <v>KATARPA</v>
      </c>
      <c r="D150" s="17">
        <v>20010023</v>
      </c>
      <c r="E150" s="17" t="s">
        <v>29</v>
      </c>
      <c r="F150" s="1">
        <v>14</v>
      </c>
      <c r="G150" s="13">
        <v>38.700000000000003</v>
      </c>
      <c r="H150" s="13">
        <v>1579.7505000000001</v>
      </c>
      <c r="I150" s="166">
        <v>0</v>
      </c>
      <c r="J150" s="191">
        <v>0</v>
      </c>
      <c r="K150" s="166">
        <v>0</v>
      </c>
      <c r="L150" s="166">
        <v>0</v>
      </c>
      <c r="M150" s="18">
        <v>0</v>
      </c>
      <c r="N150" s="165" t="str">
        <f>VLOOKUP(Table2[[#This Row],[Code]],'MPG Payment'!$B$4:$Z$128,25,0)</f>
        <v>Release1</v>
      </c>
      <c r="O150" s="170">
        <f t="shared" si="12"/>
        <v>1580</v>
      </c>
      <c r="P150" t="str">
        <f>IFERROR(VLOOKUP(D150,'Bank Master'!$C$3:$D$7898,2,0),"Indirect")</f>
        <v>Direct</v>
      </c>
      <c r="Q150" t="str">
        <f>IFERROR(VLOOKUP(A150,Table1424[],6,0),0)</f>
        <v xml:space="preserve">Rupan Devi </v>
      </c>
      <c r="R150" t="str">
        <f>IFERROR(VLOOKUP(A150,Table1424[],7,0),0)</f>
        <v>494310110016123</v>
      </c>
      <c r="S150" t="str">
        <f>IFERROR(VLOOKUP(A150,Table1424[],8,0),0)</f>
        <v>BKID0004943</v>
      </c>
      <c r="T150" t="str">
        <f>IFERROR(VLOOKUP(A150,Table1424[],9,0),0)</f>
        <v>BANK OF INDIA</v>
      </c>
      <c r="U150" s="40">
        <f>IFERROR(VLOOKUP(A150,Table1424[],10,0),0)</f>
        <v>45360</v>
      </c>
      <c r="V150">
        <f t="shared" si="13"/>
        <v>1</v>
      </c>
      <c r="W150" t="str">
        <f t="shared" si="14"/>
        <v>Available</v>
      </c>
      <c r="X150" s="164" t="str" cm="1">
        <f t="array" aca="1" ref="X150" ca="1">SUBSTITUTE(SUBSTITUTE(MID(CELL("filename"),FIND("[",CELL("filename"))+1,FIND("]",CELL("filename"))-FIND("[",CELL("filename"))-1)," JH Farmer Payment-",""),".xlsx","")</f>
        <v>22.21-27 Aug</v>
      </c>
      <c r="Y150" s="13">
        <f t="shared" si="15"/>
        <v>28.574298449612403</v>
      </c>
      <c r="Z150" s="3">
        <v>0</v>
      </c>
    </row>
    <row r="151" spans="1:26" x14ac:dyDescent="0.25">
      <c r="A151" t="str">
        <f>CONCATENATE(Table2[[#This Row],[Code]],Table2[[#This Row],[Farmers Code]])</f>
        <v>200100230026</v>
      </c>
      <c r="B151" s="1" t="str">
        <f>INDEX('MPG Payment'!$A:$A,MATCH(Table2[[#This Row],[Code]],'MPG Payment'!B:B,0))</f>
        <v>BMC Code :2001</v>
      </c>
      <c r="C151" t="str">
        <f>VLOOKUP(Table2[[#This Row],[Code]],'MPG Payment'!B:C,2,0)</f>
        <v>KATARPA</v>
      </c>
      <c r="D151" s="17">
        <v>20010023</v>
      </c>
      <c r="E151" s="17" t="s">
        <v>39</v>
      </c>
      <c r="F151" s="1">
        <v>11</v>
      </c>
      <c r="G151" s="13">
        <v>38.869999999999997</v>
      </c>
      <c r="H151" s="13">
        <v>2129.0818999999997</v>
      </c>
      <c r="I151" s="166">
        <v>0</v>
      </c>
      <c r="J151" s="191">
        <v>0</v>
      </c>
      <c r="K151" s="166">
        <v>0</v>
      </c>
      <c r="L151" s="166">
        <v>0</v>
      </c>
      <c r="M151" s="18">
        <v>0</v>
      </c>
      <c r="N151" s="165" t="str">
        <f>VLOOKUP(Table2[[#This Row],[Code]],'MPG Payment'!$B$4:$Z$128,25,0)</f>
        <v>Release1</v>
      </c>
      <c r="O151" s="170">
        <f t="shared" si="12"/>
        <v>2129</v>
      </c>
      <c r="P151" t="str">
        <f>IFERROR(VLOOKUP(D151,'Bank Master'!$C$3:$D$7898,2,0),"Indirect")</f>
        <v>Direct</v>
      </c>
      <c r="Q151" t="str">
        <f>IFERROR(VLOOKUP(A151,Table1424[],6,0),0)</f>
        <v xml:space="preserve">Rajesh Gop </v>
      </c>
      <c r="R151" t="str">
        <f>IFERROR(VLOOKUP(A151,Table1424[],7,0),0)</f>
        <v>494318210002779</v>
      </c>
      <c r="S151" t="str">
        <f>IFERROR(VLOOKUP(A151,Table1424[],8,0),0)</f>
        <v>BKID0004943</v>
      </c>
      <c r="T151" t="str">
        <f>IFERROR(VLOOKUP(A151,Table1424[],9,0),0)</f>
        <v>BANK OF INDIA</v>
      </c>
      <c r="U151" s="40">
        <f>IFERROR(VLOOKUP(A151,Table1424[],10,0),0)</f>
        <v>45360</v>
      </c>
      <c r="V151">
        <f t="shared" si="13"/>
        <v>1</v>
      </c>
      <c r="W151" t="str">
        <f t="shared" si="14"/>
        <v>Available</v>
      </c>
      <c r="X151" s="164" t="str" cm="1">
        <f t="array" aca="1" ref="X151" ca="1">SUBSTITUTE(SUBSTITUTE(MID(CELL("filename"),FIND("[",CELL("filename"))+1,FIND("]",CELL("filename"))-FIND("[",CELL("filename"))-1)," JH Farmer Payment-",""),".xlsx","")</f>
        <v>22.21-27 Aug</v>
      </c>
      <c r="Y151" s="13">
        <f t="shared" si="15"/>
        <v>30.125933753537431</v>
      </c>
      <c r="Z151" s="3">
        <v>0</v>
      </c>
    </row>
    <row r="152" spans="1:26" x14ac:dyDescent="0.25">
      <c r="A152" t="str">
        <f>CONCATENATE(Table2[[#This Row],[Code]],Table2[[#This Row],[Farmers Code]])</f>
        <v>200100230027</v>
      </c>
      <c r="B152" s="1" t="str">
        <f>INDEX('MPG Payment'!$A:$A,MATCH(Table2[[#This Row],[Code]],'MPG Payment'!B:B,0))</f>
        <v>BMC Code :2001</v>
      </c>
      <c r="C152" t="str">
        <f>VLOOKUP(Table2[[#This Row],[Code]],'MPG Payment'!B:C,2,0)</f>
        <v>KATARPA</v>
      </c>
      <c r="D152" s="17">
        <v>20010023</v>
      </c>
      <c r="E152" s="17" t="s">
        <v>6</v>
      </c>
      <c r="F152" s="1">
        <v>7</v>
      </c>
      <c r="G152" s="13">
        <v>16.940000000000001</v>
      </c>
      <c r="H152" s="13">
        <v>697.0485000000001</v>
      </c>
      <c r="I152" s="166">
        <v>0</v>
      </c>
      <c r="J152" s="191">
        <v>0</v>
      </c>
      <c r="K152" s="166">
        <v>0</v>
      </c>
      <c r="L152" s="166">
        <v>0</v>
      </c>
      <c r="M152" s="18">
        <v>0</v>
      </c>
      <c r="N152" s="165" t="str">
        <f>VLOOKUP(Table2[[#This Row],[Code]],'MPG Payment'!$B$4:$Z$128,25,0)</f>
        <v>Release1</v>
      </c>
      <c r="O152" s="170">
        <f t="shared" ref="O152:O215" si="16">IF(N152="Yes",0,ROUND((H152-I152-J152-K152-L152-M152),0))</f>
        <v>697</v>
      </c>
      <c r="P152" t="str">
        <f>IFERROR(VLOOKUP(D152,'Bank Master'!$C$3:$D$7898,2,0),"Indirect")</f>
        <v>Direct</v>
      </c>
      <c r="Q152" t="str">
        <f>IFERROR(VLOOKUP(A152,Table1424[],6,0),0)</f>
        <v xml:space="preserve">Chhoti Devi </v>
      </c>
      <c r="R152" t="str">
        <f>IFERROR(VLOOKUP(A152,Table1424[],7,0),0)</f>
        <v>371101000005125</v>
      </c>
      <c r="S152" t="str">
        <f>IFERROR(VLOOKUP(A152,Table1424[],8,0),0)</f>
        <v>IOBA0003711</v>
      </c>
      <c r="T152" t="str">
        <f>IFERROR(VLOOKUP(A152,Table1424[],9,0),0)</f>
        <v>INDIAN OVERSEAS BANK</v>
      </c>
      <c r="U152" s="40" t="str">
        <f>IFERROR(VLOOKUP(A152,Table1424[],10,0),0)</f>
        <v>19/03/2024</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22.21-27 Aug</v>
      </c>
      <c r="Y152" s="13">
        <f t="shared" ref="Y152:Y215" si="19">(F152*0.05)*(H152/G152)</f>
        <v>14.401828512396696</v>
      </c>
      <c r="Z152" s="3">
        <v>0</v>
      </c>
    </row>
    <row r="153" spans="1:26" x14ac:dyDescent="0.25">
      <c r="A153" t="str">
        <f>CONCATENATE(Table2[[#This Row],[Code]],Table2[[#This Row],[Farmers Code]])</f>
        <v>200100230030</v>
      </c>
      <c r="B153" s="1" t="str">
        <f>INDEX('MPG Payment'!$A:$A,MATCH(Table2[[#This Row],[Code]],'MPG Payment'!B:B,0))</f>
        <v>BMC Code :2001</v>
      </c>
      <c r="C153" t="str">
        <f>VLOOKUP(Table2[[#This Row],[Code]],'MPG Payment'!B:C,2,0)</f>
        <v>KATARPA</v>
      </c>
      <c r="D153" s="17">
        <v>20010023</v>
      </c>
      <c r="E153" s="17" t="s">
        <v>7</v>
      </c>
      <c r="F153" s="1">
        <v>8</v>
      </c>
      <c r="G153" s="13">
        <v>22.14</v>
      </c>
      <c r="H153" s="13">
        <v>920.61659999999995</v>
      </c>
      <c r="I153" s="166">
        <v>0</v>
      </c>
      <c r="J153" s="191">
        <v>0</v>
      </c>
      <c r="K153" s="166">
        <v>0</v>
      </c>
      <c r="L153" s="166">
        <v>0</v>
      </c>
      <c r="M153" s="18">
        <v>0</v>
      </c>
      <c r="N153" s="165" t="str">
        <f>VLOOKUP(Table2[[#This Row],[Code]],'MPG Payment'!$B$4:$Z$128,25,0)</f>
        <v>Release1</v>
      </c>
      <c r="O153" s="170">
        <f t="shared" si="16"/>
        <v>921</v>
      </c>
      <c r="P153" t="str">
        <f>IFERROR(VLOOKUP(D153,'Bank Master'!$C$3:$D$7898,2,0),"Indirect")</f>
        <v>Direct</v>
      </c>
      <c r="Q153" t="str">
        <f>IFERROR(VLOOKUP(A153,Table1424[],6,0),0)</f>
        <v>LALITA DEVI</v>
      </c>
      <c r="R153" t="str">
        <f>IFERROR(VLOOKUP(A153,Table1424[],7,0),0)</f>
        <v>35290973261</v>
      </c>
      <c r="S153" t="str">
        <f>IFERROR(VLOOKUP(A153,Table1424[],8,0),0)</f>
        <v>SBIN0014340</v>
      </c>
      <c r="T153" t="str">
        <f>IFERROR(VLOOKUP(A153,Table1424[],9,0),0)</f>
        <v>STATE BANK OF INDIA</v>
      </c>
      <c r="U153" s="40">
        <f>IFERROR(VLOOKUP(A153,Table1424[],10,0),0)</f>
        <v>45397</v>
      </c>
      <c r="V153">
        <f t="shared" si="17"/>
        <v>1</v>
      </c>
      <c r="W153" t="str">
        <f t="shared" si="18"/>
        <v>Available</v>
      </c>
      <c r="X153" s="164" t="str" cm="1">
        <f t="array" aca="1" ref="X153" ca="1">SUBSTITUTE(SUBSTITUTE(MID(CELL("filename"),FIND("[",CELL("filename"))+1,FIND("]",CELL("filename"))-FIND("[",CELL("filename"))-1)," JH Farmer Payment-",""),".xlsx","")</f>
        <v>22.21-27 Aug</v>
      </c>
      <c r="Y153" s="13">
        <f t="shared" si="19"/>
        <v>16.632639566395664</v>
      </c>
      <c r="Z153" s="3">
        <v>0</v>
      </c>
    </row>
    <row r="154" spans="1:26" x14ac:dyDescent="0.25">
      <c r="A154" t="str">
        <f>CONCATENATE(Table2[[#This Row],[Code]],Table2[[#This Row],[Farmers Code]])</f>
        <v>200100230032</v>
      </c>
      <c r="B154" s="1" t="str">
        <f>INDEX('MPG Payment'!$A:$A,MATCH(Table2[[#This Row],[Code]],'MPG Payment'!B:B,0))</f>
        <v>BMC Code :2001</v>
      </c>
      <c r="C154" t="str">
        <f>VLOOKUP(Table2[[#This Row],[Code]],'MPG Payment'!B:C,2,0)</f>
        <v>KATARPA</v>
      </c>
      <c r="D154" s="17">
        <v>20010023</v>
      </c>
      <c r="E154" s="17" t="s">
        <v>8</v>
      </c>
      <c r="F154" s="1">
        <v>14</v>
      </c>
      <c r="G154" s="13">
        <v>30.19</v>
      </c>
      <c r="H154" s="13">
        <v>1303.6382999999998</v>
      </c>
      <c r="I154" s="166">
        <v>0</v>
      </c>
      <c r="J154" s="191">
        <v>0</v>
      </c>
      <c r="K154" s="166">
        <v>0</v>
      </c>
      <c r="L154" s="166">
        <v>0</v>
      </c>
      <c r="M154" s="18">
        <v>0</v>
      </c>
      <c r="N154" s="165" t="str">
        <f>VLOOKUP(Table2[[#This Row],[Code]],'MPG Payment'!$B$4:$Z$128,25,0)</f>
        <v>Release1</v>
      </c>
      <c r="O154" s="170">
        <f t="shared" si="16"/>
        <v>1304</v>
      </c>
      <c r="P154" t="str">
        <f>IFERROR(VLOOKUP(D154,'Bank Master'!$C$3:$D$7898,2,0),"Indirect")</f>
        <v>Direct</v>
      </c>
      <c r="Q154" t="str">
        <f>IFERROR(VLOOKUP(A154,Table1424[],6,0),0)</f>
        <v xml:space="preserve">Shila Devi </v>
      </c>
      <c r="R154" t="str">
        <f>IFERROR(VLOOKUP(A154,Table1424[],7,0),0)</f>
        <v>36384066252</v>
      </c>
      <c r="S154" t="str">
        <f>IFERROR(VLOOKUP(A154,Table1424[],8,0),0)</f>
        <v>SBIN0014340</v>
      </c>
      <c r="T154" t="str">
        <f>IFERROR(VLOOKUP(A154,Table1424[],9,0),0)</f>
        <v>STATE BANK OF INDIA</v>
      </c>
      <c r="U154" s="40">
        <f>IFERROR(VLOOKUP(A154,Table1424[],10,0),0)</f>
        <v>45423</v>
      </c>
      <c r="V154">
        <f t="shared" si="17"/>
        <v>1</v>
      </c>
      <c r="W154" t="str">
        <f t="shared" si="18"/>
        <v>Available</v>
      </c>
      <c r="X154" s="164" t="str" cm="1">
        <f t="array" aca="1" ref="X154" ca="1">SUBSTITUTE(SUBSTITUTE(MID(CELL("filename"),FIND("[",CELL("filename"))+1,FIND("]",CELL("filename"))-FIND("[",CELL("filename"))-1)," JH Farmer Payment-",""),".xlsx","")</f>
        <v>22.21-27 Aug</v>
      </c>
      <c r="Y154" s="13">
        <f t="shared" si="19"/>
        <v>30.226790659158659</v>
      </c>
      <c r="Z154" s="3">
        <v>0</v>
      </c>
    </row>
    <row r="155" spans="1:26" x14ac:dyDescent="0.25">
      <c r="A155" t="str">
        <f>CONCATENATE(Table2[[#This Row],[Code]],Table2[[#This Row],[Farmers Code]])</f>
        <v>200100230033</v>
      </c>
      <c r="B155" s="1" t="str">
        <f>INDEX('MPG Payment'!$A:$A,MATCH(Table2[[#This Row],[Code]],'MPG Payment'!B:B,0))</f>
        <v>BMC Code :2001</v>
      </c>
      <c r="C155" t="str">
        <f>VLOOKUP(Table2[[#This Row],[Code]],'MPG Payment'!B:C,2,0)</f>
        <v>KATARPA</v>
      </c>
      <c r="D155" s="17">
        <v>20010023</v>
      </c>
      <c r="E155" s="17" t="s">
        <v>32</v>
      </c>
      <c r="F155" s="1">
        <v>13</v>
      </c>
      <c r="G155" s="13">
        <v>80.510000000000005</v>
      </c>
      <c r="H155" s="13">
        <v>3323.7961000000005</v>
      </c>
      <c r="I155" s="166">
        <v>0</v>
      </c>
      <c r="J155" s="191">
        <v>0</v>
      </c>
      <c r="K155" s="166">
        <v>0</v>
      </c>
      <c r="L155" s="166">
        <v>0</v>
      </c>
      <c r="M155" s="18">
        <v>0</v>
      </c>
      <c r="N155" s="165" t="str">
        <f>VLOOKUP(Table2[[#This Row],[Code]],'MPG Payment'!$B$4:$Z$128,25,0)</f>
        <v>Release1</v>
      </c>
      <c r="O155" s="170">
        <f t="shared" si="16"/>
        <v>3324</v>
      </c>
      <c r="P155" t="str">
        <f>IFERROR(VLOOKUP(D155,'Bank Master'!$C$3:$D$7898,2,0),"Indirect")</f>
        <v>Direct</v>
      </c>
      <c r="Q155" t="str">
        <f>IFERROR(VLOOKUP(A155,Table1424[],6,0),0)</f>
        <v>LALITA DEVI</v>
      </c>
      <c r="R155" t="str">
        <f>IFERROR(VLOOKUP(A155,Table1424[],7,0),0)</f>
        <v>494318210000625</v>
      </c>
      <c r="S155" t="str">
        <f>IFERROR(VLOOKUP(A155,Table1424[],8,0),0)</f>
        <v>BKID0004943</v>
      </c>
      <c r="T155" t="str">
        <f>IFERROR(VLOOKUP(A155,Table1424[],9,0),0)</f>
        <v>BANK OF INDIA</v>
      </c>
      <c r="U155" s="40">
        <f>IFERROR(VLOOKUP(A155,Table1424[],10,0),0)</f>
        <v>45439</v>
      </c>
      <c r="V155">
        <f t="shared" si="17"/>
        <v>1</v>
      </c>
      <c r="W155" t="str">
        <f t="shared" si="18"/>
        <v>Available</v>
      </c>
      <c r="X155" s="164" t="str" cm="1">
        <f t="array" aca="1" ref="X155" ca="1">SUBSTITUTE(SUBSTITUTE(MID(CELL("filename"),FIND("[",CELL("filename"))+1,FIND("]",CELL("filename"))-FIND("[",CELL("filename"))-1)," JH Farmer Payment-",""),".xlsx","")</f>
        <v>22.21-27 Aug</v>
      </c>
      <c r="Y155" s="13">
        <f t="shared" si="19"/>
        <v>26.834771643274127</v>
      </c>
      <c r="Z155" s="3">
        <v>0</v>
      </c>
    </row>
    <row r="156" spans="1:26" x14ac:dyDescent="0.25">
      <c r="A156" t="str">
        <f>CONCATENATE(Table2[[#This Row],[Code]],Table2[[#This Row],[Farmers Code]])</f>
        <v>200100230041</v>
      </c>
      <c r="B156" s="1" t="str">
        <f>INDEX('MPG Payment'!$A:$A,MATCH(Table2[[#This Row],[Code]],'MPG Payment'!B:B,0))</f>
        <v>BMC Code :2001</v>
      </c>
      <c r="C156" t="str">
        <f>VLOOKUP(Table2[[#This Row],[Code]],'MPG Payment'!B:C,2,0)</f>
        <v>KATARPA</v>
      </c>
      <c r="D156" s="17">
        <v>20010023</v>
      </c>
      <c r="E156" s="17" t="s">
        <v>35</v>
      </c>
      <c r="F156" s="1">
        <v>3</v>
      </c>
      <c r="G156" s="13">
        <v>4.2300000000000004</v>
      </c>
      <c r="H156" s="13">
        <v>225.2595</v>
      </c>
      <c r="I156" s="166">
        <v>0</v>
      </c>
      <c r="J156" s="191">
        <v>0</v>
      </c>
      <c r="K156" s="166">
        <v>0</v>
      </c>
      <c r="L156" s="166">
        <v>0</v>
      </c>
      <c r="M156" s="18">
        <v>0</v>
      </c>
      <c r="N156" s="165" t="str">
        <f>VLOOKUP(Table2[[#This Row],[Code]],'MPG Payment'!$B$4:$Z$128,25,0)</f>
        <v>Release1</v>
      </c>
      <c r="O156" s="170">
        <f t="shared" si="16"/>
        <v>225</v>
      </c>
      <c r="P156" t="str">
        <f>IFERROR(VLOOKUP(D156,'Bank Master'!$C$3:$D$7898,2,0),"Indirect")</f>
        <v>Direct</v>
      </c>
      <c r="Q156" t="str">
        <f>IFERROR(VLOOKUP(A156,Table1424[],6,0),0)</f>
        <v xml:space="preserve">Anita Mundain </v>
      </c>
      <c r="R156" t="str">
        <f>IFERROR(VLOOKUP(A156,Table1424[],7,0),0)</f>
        <v>371101000002717</v>
      </c>
      <c r="S156" t="str">
        <f>IFERROR(VLOOKUP(A156,Table1424[],8,0),0)</f>
        <v>IOBA0003711</v>
      </c>
      <c r="T156" t="str">
        <f>IFERROR(VLOOKUP(A156,Table1424[],9,0),0)</f>
        <v>INDIAN OVERSEAS BANK</v>
      </c>
      <c r="U156" s="40">
        <f>IFERROR(VLOOKUP(A156,Table1424[],10,0),0)</f>
        <v>45514</v>
      </c>
      <c r="V156">
        <f t="shared" si="17"/>
        <v>1</v>
      </c>
      <c r="W156" t="str">
        <f t="shared" si="18"/>
        <v>Available</v>
      </c>
      <c r="X156" s="164" t="str" cm="1">
        <f t="array" aca="1" ref="X156" ca="1">SUBSTITUTE(SUBSTITUTE(MID(CELL("filename"),FIND("[",CELL("filename"))+1,FIND("]",CELL("filename"))-FIND("[",CELL("filename"))-1)," JH Farmer Payment-",""),".xlsx","")</f>
        <v>22.21-27 Aug</v>
      </c>
      <c r="Y156" s="13">
        <f t="shared" si="19"/>
        <v>7.9879255319148941</v>
      </c>
      <c r="Z156" s="3">
        <v>0</v>
      </c>
    </row>
    <row r="157" spans="1:26" x14ac:dyDescent="0.25">
      <c r="A157" t="str">
        <f>CONCATENATE(Table2[[#This Row],[Code]],Table2[[#This Row],[Farmers Code]])</f>
        <v>200100230046</v>
      </c>
      <c r="B157" s="1" t="str">
        <f>INDEX('MPG Payment'!$A:$A,MATCH(Table2[[#This Row],[Code]],'MPG Payment'!B:B,0))</f>
        <v>BMC Code :2001</v>
      </c>
      <c r="C157" t="str">
        <f>VLOOKUP(Table2[[#This Row],[Code]],'MPG Payment'!B:C,2,0)</f>
        <v>KATARPA</v>
      </c>
      <c r="D157" s="17">
        <v>20010023</v>
      </c>
      <c r="E157" s="17" t="s">
        <v>129</v>
      </c>
      <c r="F157" s="1">
        <v>14</v>
      </c>
      <c r="G157" s="13">
        <v>37.659999999999997</v>
      </c>
      <c r="H157" s="13">
        <v>1537.2924</v>
      </c>
      <c r="I157" s="166">
        <v>0</v>
      </c>
      <c r="J157" s="191">
        <v>0</v>
      </c>
      <c r="K157" s="166">
        <v>0</v>
      </c>
      <c r="L157" s="166">
        <v>0</v>
      </c>
      <c r="M157" s="18">
        <v>0</v>
      </c>
      <c r="N157" s="165" t="str">
        <f>VLOOKUP(Table2[[#This Row],[Code]],'MPG Payment'!$B$4:$Z$128,25,0)</f>
        <v>Release1</v>
      </c>
      <c r="O157" s="170">
        <f t="shared" si="16"/>
        <v>1537</v>
      </c>
      <c r="P157" t="str">
        <f>IFERROR(VLOOKUP(D157,'Bank Master'!$C$3:$D$7898,2,0),"Indirect")</f>
        <v>Direct</v>
      </c>
      <c r="Q157" t="str">
        <f>IFERROR(VLOOKUP(A157,Table1424[],6,0),0)</f>
        <v>LALKU GOPE</v>
      </c>
      <c r="R157" t="str">
        <f>IFERROR(VLOOKUP(A157,Table1424[],7,0),0)</f>
        <v>371101000005144</v>
      </c>
      <c r="S157" t="str">
        <f>IFERROR(VLOOKUP(A157,Table1424[],8,0),0)</f>
        <v>IOBA0003711</v>
      </c>
      <c r="T157" t="str">
        <f>IFERROR(VLOOKUP(A157,Table1424[],9,0),0)</f>
        <v>INDIAN OVERSEAS BANK</v>
      </c>
      <c r="U157" s="40">
        <f>IFERROR(VLOOKUP(A157,Table1424[],10,0),0)</f>
        <v>45556</v>
      </c>
      <c r="V157">
        <f t="shared" si="17"/>
        <v>1</v>
      </c>
      <c r="W157" t="str">
        <f t="shared" si="18"/>
        <v>Available</v>
      </c>
      <c r="X157" s="164" t="str" cm="1">
        <f t="array" aca="1" ref="X157" ca="1">SUBSTITUTE(SUBSTITUTE(MID(CELL("filename"),FIND("[",CELL("filename"))+1,FIND("]",CELL("filename"))-FIND("[",CELL("filename"))-1)," JH Farmer Payment-",""),".xlsx","")</f>
        <v>22.21-27 Aug</v>
      </c>
      <c r="Y157" s="13">
        <f t="shared" si="19"/>
        <v>28.574208178438667</v>
      </c>
      <c r="Z157" s="3">
        <v>0</v>
      </c>
    </row>
    <row r="158" spans="1:26" x14ac:dyDescent="0.25">
      <c r="A158" t="str">
        <f>CONCATENATE(Table2[[#This Row],[Code]],Table2[[#This Row],[Farmers Code]])</f>
        <v>200100230048</v>
      </c>
      <c r="B158" s="1" t="str">
        <f>INDEX('MPG Payment'!$A:$A,MATCH(Table2[[#This Row],[Code]],'MPG Payment'!B:B,0))</f>
        <v>BMC Code :2001</v>
      </c>
      <c r="C158" t="str">
        <f>VLOOKUP(Table2[[#This Row],[Code]],'MPG Payment'!B:C,2,0)</f>
        <v>KATARPA</v>
      </c>
      <c r="D158" s="17">
        <v>20010023</v>
      </c>
      <c r="E158" s="17" t="s">
        <v>424</v>
      </c>
      <c r="F158" s="1">
        <v>5</v>
      </c>
      <c r="G158" s="13">
        <v>13.639999999999999</v>
      </c>
      <c r="H158" s="13">
        <v>571.82929999999999</v>
      </c>
      <c r="I158" s="166">
        <v>0</v>
      </c>
      <c r="J158" s="191">
        <v>0</v>
      </c>
      <c r="K158" s="166">
        <v>0</v>
      </c>
      <c r="L158" s="166">
        <v>0</v>
      </c>
      <c r="M158" s="18">
        <v>0</v>
      </c>
      <c r="N158" s="165" t="str">
        <f>VLOOKUP(Table2[[#This Row],[Code]],'MPG Payment'!$B$4:$Z$128,25,0)</f>
        <v>Release1</v>
      </c>
      <c r="O158" s="170">
        <f t="shared" si="16"/>
        <v>572</v>
      </c>
      <c r="P158" t="str">
        <f>IFERROR(VLOOKUP(D158,'Bank Master'!$C$3:$D$7898,2,0),"Indirect")</f>
        <v>Direct</v>
      </c>
      <c r="Q158" t="str">
        <f>IFERROR(VLOOKUP(A158,Table1424[],6,0),0)</f>
        <v xml:space="preserve">SUNITA KACHHAP </v>
      </c>
      <c r="R158" t="str">
        <f>IFERROR(VLOOKUP(A158,Table1424[],7,0),0)</f>
        <v>36913960537</v>
      </c>
      <c r="S158" t="str">
        <f>IFERROR(VLOOKUP(A158,Table1424[],8,0),0)</f>
        <v>SBIN0014340</v>
      </c>
      <c r="T158" t="str">
        <f>IFERROR(VLOOKUP(A158,Table1424[],9,0),0)</f>
        <v>STATE BANK OF INDIA</v>
      </c>
      <c r="U158" s="40">
        <f>IFERROR(VLOOKUP(A158,Table1424[],10,0),0)</f>
        <v>45556</v>
      </c>
      <c r="V158">
        <f t="shared" si="17"/>
        <v>1</v>
      </c>
      <c r="W158" t="str">
        <f t="shared" si="18"/>
        <v>Available</v>
      </c>
      <c r="X158" s="164" t="str" cm="1">
        <f t="array" aca="1" ref="X158" ca="1">SUBSTITUTE(SUBSTITUTE(MID(CELL("filename"),FIND("[",CELL("filename"))+1,FIND("]",CELL("filename"))-FIND("[",CELL("filename"))-1)," JH Farmer Payment-",""),".xlsx","")</f>
        <v>22.21-27 Aug</v>
      </c>
      <c r="Y158" s="13">
        <f t="shared" si="19"/>
        <v>10.480742302052787</v>
      </c>
      <c r="Z158" s="3">
        <v>0</v>
      </c>
    </row>
    <row r="159" spans="1:26" x14ac:dyDescent="0.25">
      <c r="A159" t="str">
        <f>CONCATENATE(Table2[[#This Row],[Code]],Table2[[#This Row],[Farmers Code]])</f>
        <v>200100230051</v>
      </c>
      <c r="B159" s="1" t="str">
        <f>INDEX('MPG Payment'!$A:$A,MATCH(Table2[[#This Row],[Code]],'MPG Payment'!B:B,0))</f>
        <v>BMC Code :2001</v>
      </c>
      <c r="C159" t="str">
        <f>VLOOKUP(Table2[[#This Row],[Code]],'MPG Payment'!B:C,2,0)</f>
        <v>KATARPA</v>
      </c>
      <c r="D159" s="17">
        <v>20010023</v>
      </c>
      <c r="E159" s="17" t="s">
        <v>130</v>
      </c>
      <c r="F159" s="1">
        <v>11</v>
      </c>
      <c r="G159" s="13">
        <v>27.060000000000006</v>
      </c>
      <c r="H159" s="13">
        <v>1137.0289</v>
      </c>
      <c r="I159" s="166">
        <v>0</v>
      </c>
      <c r="J159" s="191">
        <v>0</v>
      </c>
      <c r="K159" s="166">
        <v>0</v>
      </c>
      <c r="L159" s="166">
        <v>0</v>
      </c>
      <c r="M159" s="18">
        <v>0</v>
      </c>
      <c r="N159" s="165" t="str">
        <f>VLOOKUP(Table2[[#This Row],[Code]],'MPG Payment'!$B$4:$Z$128,25,0)</f>
        <v>Release1</v>
      </c>
      <c r="O159" s="170">
        <f t="shared" si="16"/>
        <v>1137</v>
      </c>
      <c r="P159" t="str">
        <f>IFERROR(VLOOKUP(D159,'Bank Master'!$C$3:$D$7898,2,0),"Indirect")</f>
        <v>Direct</v>
      </c>
      <c r="Q159" t="str">
        <f>IFERROR(VLOOKUP(A159,Table1424[],6,0),0)</f>
        <v>PRATIMA KUMARI</v>
      </c>
      <c r="R159" t="str">
        <f>IFERROR(VLOOKUP(A159,Table1424[],7,0),0)</f>
        <v>84049336575</v>
      </c>
      <c r="S159" t="str">
        <f>IFERROR(VLOOKUP(A159,Table1424[],8,0),0)</f>
        <v>SBIN0RRVCGB</v>
      </c>
      <c r="T159" t="str">
        <f>IFERROR(VLOOKUP(A159,Table1424[],9,0),0)</f>
        <v>STATE BANK OF INDIA</v>
      </c>
      <c r="U159" s="40">
        <f>IFERROR(VLOOKUP(A159,Table1424[],10,0),0)</f>
        <v>0</v>
      </c>
      <c r="V159">
        <f t="shared" si="17"/>
        <v>1</v>
      </c>
      <c r="W159" t="str">
        <f t="shared" si="18"/>
        <v>Available</v>
      </c>
      <c r="X159" s="164" t="str" cm="1">
        <f t="array" aca="1" ref="X159" ca="1">SUBSTITUTE(SUBSTITUTE(MID(CELL("filename"),FIND("[",CELL("filename"))+1,FIND("]",CELL("filename"))-FIND("[",CELL("filename"))-1)," JH Farmer Payment-",""),".xlsx","")</f>
        <v>22.21-27 Aug</v>
      </c>
      <c r="Y159" s="13">
        <f t="shared" si="19"/>
        <v>23.110343495934956</v>
      </c>
      <c r="Z159" s="3">
        <v>0</v>
      </c>
    </row>
    <row r="160" spans="1:26" x14ac:dyDescent="0.25">
      <c r="A160" t="str">
        <f>CONCATENATE(Table2[[#This Row],[Code]],Table2[[#This Row],[Farmers Code]])</f>
        <v>200100230056</v>
      </c>
      <c r="B160" s="1" t="str">
        <f>INDEX('MPG Payment'!$A:$A,MATCH(Table2[[#This Row],[Code]],'MPG Payment'!B:B,0))</f>
        <v>BMC Code :2001</v>
      </c>
      <c r="C160" t="str">
        <f>VLOOKUP(Table2[[#This Row],[Code]],'MPG Payment'!B:C,2,0)</f>
        <v>KATARPA</v>
      </c>
      <c r="D160" s="17">
        <v>20010023</v>
      </c>
      <c r="E160" s="17" t="s">
        <v>761</v>
      </c>
      <c r="F160" s="1">
        <v>14</v>
      </c>
      <c r="G160" s="13">
        <v>29.18</v>
      </c>
      <c r="H160" s="13">
        <v>1310.2405999999999</v>
      </c>
      <c r="I160" s="166">
        <v>0</v>
      </c>
      <c r="J160" s="191">
        <v>0</v>
      </c>
      <c r="K160" s="166">
        <v>0</v>
      </c>
      <c r="L160" s="166">
        <v>0</v>
      </c>
      <c r="M160" s="18">
        <v>0</v>
      </c>
      <c r="N160" s="165" t="str">
        <f>VLOOKUP(Table2[[#This Row],[Code]],'MPG Payment'!$B$4:$Z$128,25,0)</f>
        <v>Release1</v>
      </c>
      <c r="O160" s="170">
        <f t="shared" si="16"/>
        <v>1310</v>
      </c>
      <c r="P160" t="str">
        <f>IFERROR(VLOOKUP(D160,'Bank Master'!$C$3:$D$7898,2,0),"Indirect")</f>
        <v>Direct</v>
      </c>
      <c r="Q160" t="str">
        <f>IFERROR(VLOOKUP(A160,Table1424[],6,0),0)</f>
        <v>MANITAMUNDA KUMARI</v>
      </c>
      <c r="R160" t="str">
        <f>IFERROR(VLOOKUP(A160,Table1424[],7,0),0)</f>
        <v>492418210003570</v>
      </c>
      <c r="S160" t="str">
        <f>IFERROR(VLOOKUP(A160,Table1424[],8,0),0)</f>
        <v>BKID0004924</v>
      </c>
      <c r="T160">
        <f>IFERROR(VLOOKUP(A160,Table1424[],9,0),0)</f>
        <v>0</v>
      </c>
      <c r="U160" s="40">
        <f>IFERROR(VLOOKUP(A160,Table1424[],10,0),0)</f>
        <v>0</v>
      </c>
      <c r="V160">
        <f t="shared" si="17"/>
        <v>1</v>
      </c>
      <c r="W160" t="str">
        <f t="shared" si="18"/>
        <v>Available</v>
      </c>
      <c r="X160" s="164" t="str" cm="1">
        <f t="array" aca="1" ref="X160" ca="1">SUBSTITUTE(SUBSTITUTE(MID(CELL("filename"),FIND("[",CELL("filename"))+1,FIND("]",CELL("filename"))-FIND("[",CELL("filename"))-1)," JH Farmer Payment-",""),".xlsx","")</f>
        <v>22.21-27 Aug</v>
      </c>
      <c r="Y160" s="13">
        <f t="shared" si="19"/>
        <v>31.431405757368061</v>
      </c>
      <c r="Z160" s="3">
        <v>0</v>
      </c>
    </row>
    <row r="161" spans="1:26" x14ac:dyDescent="0.25">
      <c r="A161" t="str">
        <f>CONCATENATE(Table2[[#This Row],[Code]],Table2[[#This Row],[Farmers Code]])</f>
        <v>200100230065</v>
      </c>
      <c r="B161" s="1" t="str">
        <f>INDEX('MPG Payment'!$A:$A,MATCH(Table2[[#This Row],[Code]],'MPG Payment'!B:B,0))</f>
        <v>BMC Code :2001</v>
      </c>
      <c r="C161" t="str">
        <f>VLOOKUP(Table2[[#This Row],[Code]],'MPG Payment'!B:C,2,0)</f>
        <v>KATARPA</v>
      </c>
      <c r="D161" s="17">
        <v>20010023</v>
      </c>
      <c r="E161" s="17" t="s">
        <v>1242</v>
      </c>
      <c r="F161" s="1">
        <v>14</v>
      </c>
      <c r="G161" s="13">
        <v>41.77</v>
      </c>
      <c r="H161" s="13">
        <v>1682.8961999999999</v>
      </c>
      <c r="I161" s="166">
        <v>0</v>
      </c>
      <c r="J161" s="191">
        <v>0</v>
      </c>
      <c r="K161" s="166">
        <v>0</v>
      </c>
      <c r="L161" s="166">
        <v>0</v>
      </c>
      <c r="M161" s="18">
        <v>0</v>
      </c>
      <c r="N161" s="165" t="str">
        <f>VLOOKUP(Table2[[#This Row],[Code]],'MPG Payment'!$B$4:$Z$128,25,0)</f>
        <v>Release1</v>
      </c>
      <c r="O161" s="170">
        <f t="shared" si="16"/>
        <v>1683</v>
      </c>
      <c r="P161" t="str">
        <f>IFERROR(VLOOKUP(D161,'Bank Master'!$C$3:$D$7898,2,0),"Indirect")</f>
        <v>Direct</v>
      </c>
      <c r="Q161" t="str">
        <f>IFERROR(VLOOKUP(A161,Table1424[],6,0),0)</f>
        <v>GANDORI MUNDA</v>
      </c>
      <c r="R161" t="str">
        <f>IFERROR(VLOOKUP(A161,Table1424[],7,0),0)</f>
        <v>494310510000994</v>
      </c>
      <c r="S161" t="str">
        <f>IFERROR(VLOOKUP(A161,Table1424[],8,0),0)</f>
        <v>BKID0004943</v>
      </c>
      <c r="T161">
        <f>IFERROR(VLOOKUP(A161,Table1424[],9,0),0)</f>
        <v>0</v>
      </c>
      <c r="U161" s="40">
        <f>IFERROR(VLOOKUP(A161,Table1424[],10,0),0)</f>
        <v>46034</v>
      </c>
      <c r="V161">
        <f t="shared" si="17"/>
        <v>1</v>
      </c>
      <c r="W161" t="str">
        <f t="shared" si="18"/>
        <v>Available</v>
      </c>
      <c r="X161" s="164" t="str" cm="1">
        <f t="array" aca="1" ref="X161" ca="1">SUBSTITUTE(SUBSTITUTE(MID(CELL("filename"),FIND("[",CELL("filename"))+1,FIND("]",CELL("filename"))-FIND("[",CELL("filename"))-1)," JH Farmer Payment-",""),".xlsx","")</f>
        <v>22.21-27 Aug</v>
      </c>
      <c r="Y161" s="13">
        <f t="shared" si="19"/>
        <v>28.202713430691883</v>
      </c>
      <c r="Z161" s="3">
        <v>0</v>
      </c>
    </row>
    <row r="162" spans="1:26" x14ac:dyDescent="0.25">
      <c r="A162" t="str">
        <f>CONCATENATE(Table2[[#This Row],[Code]],Table2[[#This Row],[Farmers Code]])</f>
        <v>200100230066</v>
      </c>
      <c r="B162" s="1" t="str">
        <f>INDEX('MPG Payment'!$A:$A,MATCH(Table2[[#This Row],[Code]],'MPG Payment'!B:B,0))</f>
        <v>BMC Code :2001</v>
      </c>
      <c r="C162" t="str">
        <f>VLOOKUP(Table2[[#This Row],[Code]],'MPG Payment'!B:C,2,0)</f>
        <v>KATARPA</v>
      </c>
      <c r="D162" s="17">
        <v>20010023</v>
      </c>
      <c r="E162" s="17" t="s">
        <v>1247</v>
      </c>
      <c r="F162" s="1">
        <v>7</v>
      </c>
      <c r="G162" s="13">
        <v>8.93</v>
      </c>
      <c r="H162" s="13">
        <v>391.327</v>
      </c>
      <c r="I162" s="166">
        <v>0</v>
      </c>
      <c r="J162" s="191">
        <v>0</v>
      </c>
      <c r="K162" s="166">
        <v>0</v>
      </c>
      <c r="L162" s="166">
        <v>0</v>
      </c>
      <c r="M162" s="18">
        <v>0</v>
      </c>
      <c r="N162" s="165" t="str">
        <f>VLOOKUP(Table2[[#This Row],[Code]],'MPG Payment'!$B$4:$Z$128,25,0)</f>
        <v>Release1</v>
      </c>
      <c r="O162" s="170">
        <f t="shared" si="16"/>
        <v>391</v>
      </c>
      <c r="P162" t="str">
        <f>IFERROR(VLOOKUP(D162,'Bank Master'!$C$3:$D$7898,2,0),"Indirect")</f>
        <v>Direct</v>
      </c>
      <c r="Q162" t="str">
        <f>IFERROR(VLOOKUP(A162,Table1424[],6,0),0)</f>
        <v>JITANI ORAON</v>
      </c>
      <c r="R162" t="str">
        <f>IFERROR(VLOOKUP(A162,Table1424[],7,0),0)</f>
        <v>371101000002072</v>
      </c>
      <c r="S162" t="str">
        <f>IFERROR(VLOOKUP(A162,Table1424[],8,0),0)</f>
        <v>IOBA0003711</v>
      </c>
      <c r="T162">
        <f>IFERROR(VLOOKUP(A162,Table1424[],9,0),0)</f>
        <v>0</v>
      </c>
      <c r="U162" s="40">
        <f>IFERROR(VLOOKUP(A162,Table1424[],10,0),0)</f>
        <v>46062</v>
      </c>
      <c r="V162">
        <f t="shared" si="17"/>
        <v>1</v>
      </c>
      <c r="W162" t="str">
        <f t="shared" si="18"/>
        <v>Available</v>
      </c>
      <c r="X162" s="164" t="str" cm="1">
        <f t="array" aca="1" ref="X162" ca="1">SUBSTITUTE(SUBSTITUTE(MID(CELL("filename"),FIND("[",CELL("filename"))+1,FIND("]",CELL("filename"))-FIND("[",CELL("filename"))-1)," JH Farmer Payment-",""),".xlsx","")</f>
        <v>22.21-27 Aug</v>
      </c>
      <c r="Y162" s="13">
        <f t="shared" si="19"/>
        <v>15.337564389697651</v>
      </c>
      <c r="Z162" s="3">
        <v>0</v>
      </c>
    </row>
    <row r="163" spans="1:26" x14ac:dyDescent="0.25">
      <c r="A163" t="str">
        <f>CONCATENATE(Table2[[#This Row],[Code]],Table2[[#This Row],[Farmers Code]])</f>
        <v>200100230070</v>
      </c>
      <c r="B163" s="1" t="str">
        <f>INDEX('MPG Payment'!$A:$A,MATCH(Table2[[#This Row],[Code]],'MPG Payment'!B:B,0))</f>
        <v>BMC Code :2001</v>
      </c>
      <c r="C163" t="str">
        <f>VLOOKUP(Table2[[#This Row],[Code]],'MPG Payment'!B:C,2,0)</f>
        <v>KATARPA</v>
      </c>
      <c r="D163" s="17">
        <v>20010023</v>
      </c>
      <c r="E163" s="17" t="s">
        <v>1850</v>
      </c>
      <c r="F163" s="1">
        <v>7</v>
      </c>
      <c r="G163" s="13">
        <v>21.240000000000002</v>
      </c>
      <c r="H163" s="13">
        <v>861.04449999999997</v>
      </c>
      <c r="I163" s="166">
        <v>0</v>
      </c>
      <c r="J163" s="191">
        <v>0</v>
      </c>
      <c r="K163" s="166">
        <v>0</v>
      </c>
      <c r="L163" s="166">
        <v>0</v>
      </c>
      <c r="M163" s="18">
        <v>0</v>
      </c>
      <c r="N163" s="165" t="str">
        <f>VLOOKUP(Table2[[#This Row],[Code]],'MPG Payment'!$B$4:$Z$128,25,0)</f>
        <v>Release1</v>
      </c>
      <c r="O163" s="170">
        <f t="shared" si="16"/>
        <v>861</v>
      </c>
      <c r="P163" t="str">
        <f>IFERROR(VLOOKUP(D163,'Bank Master'!$C$3:$D$7898,2,0),"Indirect")</f>
        <v>Direct</v>
      </c>
      <c r="Q163" t="str">
        <f>IFERROR(VLOOKUP(A163,Table1424[],6,0),0)</f>
        <v>UPENDRA</v>
      </c>
      <c r="R163" t="str">
        <f>IFERROR(VLOOKUP(A163,Table1424[],7,0),0)</f>
        <v>50341671865</v>
      </c>
      <c r="S163" t="str">
        <f>IFERROR(VLOOKUP(A163,Table1424[],8,0),0)</f>
        <v>IDIB000R588</v>
      </c>
      <c r="T163">
        <f>IFERROR(VLOOKUP(A163,Table1424[],9,0),0)</f>
        <v>0</v>
      </c>
      <c r="U163" s="40">
        <f>IFERROR(VLOOKUP(A163,Table1424[],10,0),0)</f>
        <v>46132</v>
      </c>
      <c r="V163">
        <f t="shared" si="17"/>
        <v>1</v>
      </c>
      <c r="W163" t="str">
        <f t="shared" si="18"/>
        <v>Available</v>
      </c>
      <c r="X163" s="164" t="str" cm="1">
        <f t="array" aca="1" ref="X163" ca="1">SUBSTITUTE(SUBSTITUTE(MID(CELL("filename"),FIND("[",CELL("filename"))+1,FIND("]",CELL("filename"))-FIND("[",CELL("filename"))-1)," JH Farmer Payment-",""),".xlsx","")</f>
        <v>22.21-27 Aug</v>
      </c>
      <c r="Y163" s="13">
        <f t="shared" si="19"/>
        <v>14.188586393596985</v>
      </c>
      <c r="Z163" s="3">
        <v>0</v>
      </c>
    </row>
    <row r="164" spans="1:26" x14ac:dyDescent="0.25">
      <c r="A164" t="str">
        <f>CONCATENATE(Table2[[#This Row],[Code]],Table2[[#This Row],[Farmers Code]])</f>
        <v>200100270002</v>
      </c>
      <c r="B164" s="1" t="str">
        <f>INDEX('MPG Payment'!$A:$A,MATCH(Table2[[#This Row],[Code]],'MPG Payment'!B:B,0))</f>
        <v>BMC Code :2001</v>
      </c>
      <c r="C164" t="str">
        <f>VLOOKUP(Table2[[#This Row],[Code]],'MPG Payment'!B:C,2,0)</f>
        <v>MURTO</v>
      </c>
      <c r="D164" s="17">
        <v>20010027</v>
      </c>
      <c r="E164" s="17" t="s">
        <v>17</v>
      </c>
      <c r="F164" s="1">
        <v>1</v>
      </c>
      <c r="G164" s="13">
        <v>1.54</v>
      </c>
      <c r="H164" s="13">
        <v>67.144000000000005</v>
      </c>
      <c r="I164" s="166">
        <v>0</v>
      </c>
      <c r="J164" s="191">
        <v>0</v>
      </c>
      <c r="K164" s="166">
        <v>0</v>
      </c>
      <c r="L164" s="166">
        <v>0</v>
      </c>
      <c r="M164" s="18">
        <v>0</v>
      </c>
      <c r="N164" s="165">
        <f>VLOOKUP(Table2[[#This Row],[Code]],'MPG Payment'!$B$4:$Z$128,25,0)</f>
        <v>0</v>
      </c>
      <c r="O164" s="170">
        <f t="shared" si="16"/>
        <v>67</v>
      </c>
      <c r="P164" t="str">
        <f>IFERROR(VLOOKUP(D164,'Bank Master'!$C$3:$D$7898,2,0),"Indirect")</f>
        <v>Direct</v>
      </c>
      <c r="Q164" t="str">
        <f>IFERROR(VLOOKUP(A164,Table1424[],6,0),0)</f>
        <v xml:space="preserve">Beena Kumari </v>
      </c>
      <c r="R164" t="str">
        <f>IFERROR(VLOOKUP(A164,Table1424[],7,0),0)</f>
        <v>9760000100053735</v>
      </c>
      <c r="S164" t="str">
        <f>IFERROR(VLOOKUP(A164,Table1424[],8,0),0)</f>
        <v>PUNB0976000</v>
      </c>
      <c r="T164" t="str">
        <f>IFERROR(VLOOKUP(A164,Table1424[],9,0),0)</f>
        <v xml:space="preserve">PUNJAB NATIONAL BANK </v>
      </c>
      <c r="U164" s="40" t="str">
        <f>IFERROR(VLOOKUP(A164,Table1424[],10,0),0)</f>
        <v>19/03/2024</v>
      </c>
      <c r="V164">
        <f t="shared" si="17"/>
        <v>1</v>
      </c>
      <c r="W164" t="str">
        <f t="shared" si="18"/>
        <v>Available</v>
      </c>
      <c r="X164" s="164" t="str" cm="1">
        <f t="array" aca="1" ref="X164" ca="1">SUBSTITUTE(SUBSTITUTE(MID(CELL("filename"),FIND("[",CELL("filename"))+1,FIND("]",CELL("filename"))-FIND("[",CELL("filename"))-1)," JH Farmer Payment-",""),".xlsx","")</f>
        <v>22.21-27 Aug</v>
      </c>
      <c r="Y164" s="13">
        <f t="shared" si="19"/>
        <v>2.1800000000000002</v>
      </c>
      <c r="Z164" s="3">
        <v>0</v>
      </c>
    </row>
    <row r="165" spans="1:26" x14ac:dyDescent="0.25">
      <c r="A165" t="str">
        <f>CONCATENATE(Table2[[#This Row],[Code]],Table2[[#This Row],[Farmers Code]])</f>
        <v>200100270004</v>
      </c>
      <c r="B165" s="1" t="str">
        <f>INDEX('MPG Payment'!$A:$A,MATCH(Table2[[#This Row],[Code]],'MPG Payment'!B:B,0))</f>
        <v>BMC Code :2001</v>
      </c>
      <c r="C165" t="str">
        <f>VLOOKUP(Table2[[#This Row],[Code]],'MPG Payment'!B:C,2,0)</f>
        <v>MURTO</v>
      </c>
      <c r="D165" s="17">
        <v>20010027</v>
      </c>
      <c r="E165" s="17" t="s">
        <v>1</v>
      </c>
      <c r="F165" s="1">
        <v>7</v>
      </c>
      <c r="G165" s="13">
        <v>16.309999999999999</v>
      </c>
      <c r="H165" s="13">
        <v>778.96199999999999</v>
      </c>
      <c r="I165" s="166">
        <v>0</v>
      </c>
      <c r="J165" s="191">
        <v>0</v>
      </c>
      <c r="K165" s="166">
        <v>0</v>
      </c>
      <c r="L165" s="166">
        <v>0</v>
      </c>
      <c r="M165" s="18">
        <v>0</v>
      </c>
      <c r="N165" s="165">
        <f>VLOOKUP(Table2[[#This Row],[Code]],'MPG Payment'!$B$4:$Z$128,25,0)</f>
        <v>0</v>
      </c>
      <c r="O165" s="170">
        <f t="shared" si="16"/>
        <v>779</v>
      </c>
      <c r="P165" t="str">
        <f>IFERROR(VLOOKUP(D165,'Bank Master'!$C$3:$D$7898,2,0),"Indirect")</f>
        <v>Direct</v>
      </c>
      <c r="Q165" t="str">
        <f>IFERROR(VLOOKUP(A165,Table1424[],6,0),0)</f>
        <v xml:space="preserve">Surji Devi </v>
      </c>
      <c r="R165" t="str">
        <f>IFERROR(VLOOKUP(A165,Table1424[],7,0),0)</f>
        <v>4895108005356</v>
      </c>
      <c r="S165" t="str">
        <f>IFERROR(VLOOKUP(A165,Table1424[],8,0),0)</f>
        <v>CNRB0004895</v>
      </c>
      <c r="T165" t="str">
        <f>IFERROR(VLOOKUP(A165,Table1424[],9,0),0)</f>
        <v>CANARA BANK</v>
      </c>
      <c r="U165" s="40">
        <f>IFERROR(VLOOKUP(A165,Table1424[],10,0),0)</f>
        <v>45360</v>
      </c>
      <c r="V165">
        <f t="shared" si="17"/>
        <v>1</v>
      </c>
      <c r="W165" t="str">
        <f t="shared" si="18"/>
        <v>Available</v>
      </c>
      <c r="X165" s="164" t="str" cm="1">
        <f t="array" aca="1" ref="X165" ca="1">SUBSTITUTE(SUBSTITUTE(MID(CELL("filename"),FIND("[",CELL("filename"))+1,FIND("]",CELL("filename"))-FIND("[",CELL("filename"))-1)," JH Farmer Payment-",""),".xlsx","")</f>
        <v>22.21-27 Aug</v>
      </c>
      <c r="Y165" s="13">
        <f t="shared" si="19"/>
        <v>16.715922746781118</v>
      </c>
      <c r="Z165" s="3">
        <v>0</v>
      </c>
    </row>
    <row r="166" spans="1:26" x14ac:dyDescent="0.25">
      <c r="A166" t="str">
        <f>CONCATENATE(Table2[[#This Row],[Code]],Table2[[#This Row],[Farmers Code]])</f>
        <v>200100270023</v>
      </c>
      <c r="B166" s="1" t="str">
        <f>INDEX('MPG Payment'!$A:$A,MATCH(Table2[[#This Row],[Code]],'MPG Payment'!B:B,0))</f>
        <v>BMC Code :2001</v>
      </c>
      <c r="C166" t="str">
        <f>VLOOKUP(Table2[[#This Row],[Code]],'MPG Payment'!B:C,2,0)</f>
        <v>MURTO</v>
      </c>
      <c r="D166" s="17">
        <v>20010027</v>
      </c>
      <c r="E166" s="17" t="s">
        <v>38</v>
      </c>
      <c r="F166" s="1">
        <v>14</v>
      </c>
      <c r="G166" s="13">
        <v>70.06</v>
      </c>
      <c r="H166" s="13">
        <v>2620.2950000000005</v>
      </c>
      <c r="I166" s="166">
        <v>0</v>
      </c>
      <c r="J166" s="191">
        <v>0</v>
      </c>
      <c r="K166" s="166">
        <v>0</v>
      </c>
      <c r="L166" s="166">
        <v>0</v>
      </c>
      <c r="M166" s="18">
        <v>0</v>
      </c>
      <c r="N166" s="165">
        <f>VLOOKUP(Table2[[#This Row],[Code]],'MPG Payment'!$B$4:$Z$128,25,0)</f>
        <v>0</v>
      </c>
      <c r="O166" s="170">
        <f t="shared" si="16"/>
        <v>2620</v>
      </c>
      <c r="P166" t="str">
        <f>IFERROR(VLOOKUP(D166,'Bank Master'!$C$3:$D$7898,2,0),"Indirect")</f>
        <v>Direct</v>
      </c>
      <c r="Q166" t="str">
        <f>IFERROR(VLOOKUP(A166,Table1424[],6,0),0)</f>
        <v xml:space="preserve">Chandu Orain </v>
      </c>
      <c r="R166" t="str">
        <f>IFERROR(VLOOKUP(A166,Table1424[],7,0),0)</f>
        <v>4895108009360</v>
      </c>
      <c r="S166" t="str">
        <f>IFERROR(VLOOKUP(A166,Table1424[],8,0),0)</f>
        <v>CNRB0004895</v>
      </c>
      <c r="T166" t="str">
        <f>IFERROR(VLOOKUP(A166,Table1424[],9,0),0)</f>
        <v>CANARA BANK</v>
      </c>
      <c r="U166" s="40">
        <f>IFERROR(VLOOKUP(A166,Table1424[],10,0),0)</f>
        <v>45465</v>
      </c>
      <c r="V166">
        <f t="shared" si="17"/>
        <v>1</v>
      </c>
      <c r="W166" t="str">
        <f t="shared" si="18"/>
        <v>Available</v>
      </c>
      <c r="X166" s="164" t="str" cm="1">
        <f t="array" aca="1" ref="X166" ca="1">SUBSTITUTE(SUBSTITUTE(MID(CELL("filename"),FIND("[",CELL("filename"))+1,FIND("]",CELL("filename"))-FIND("[",CELL("filename"))-1)," JH Farmer Payment-",""),".xlsx","")</f>
        <v>22.21-27 Aug</v>
      </c>
      <c r="Y166" s="13">
        <f t="shared" si="19"/>
        <v>26.180509563231521</v>
      </c>
      <c r="Z166" s="3">
        <v>0</v>
      </c>
    </row>
    <row r="167" spans="1:26" x14ac:dyDescent="0.25">
      <c r="A167" t="str">
        <f>CONCATENATE(Table2[[#This Row],[Code]],Table2[[#This Row],[Farmers Code]])</f>
        <v>200100270026</v>
      </c>
      <c r="B167" s="1" t="str">
        <f>INDEX('MPG Payment'!$A:$A,MATCH(Table2[[#This Row],[Code]],'MPG Payment'!B:B,0))</f>
        <v>BMC Code :2001</v>
      </c>
      <c r="C167" t="str">
        <f>VLOOKUP(Table2[[#This Row],[Code]],'MPG Payment'!B:C,2,0)</f>
        <v>MURTO</v>
      </c>
      <c r="D167" s="17">
        <v>20010027</v>
      </c>
      <c r="E167" s="17" t="s">
        <v>39</v>
      </c>
      <c r="F167" s="1">
        <v>14</v>
      </c>
      <c r="G167" s="13">
        <v>66.13</v>
      </c>
      <c r="H167" s="13">
        <v>2623.3764999999999</v>
      </c>
      <c r="I167" s="166">
        <v>0</v>
      </c>
      <c r="J167" s="191">
        <v>0</v>
      </c>
      <c r="K167" s="166">
        <v>0</v>
      </c>
      <c r="L167" s="166">
        <v>0</v>
      </c>
      <c r="M167" s="18">
        <v>0</v>
      </c>
      <c r="N167" s="165">
        <f>VLOOKUP(Table2[[#This Row],[Code]],'MPG Payment'!$B$4:$Z$128,25,0)</f>
        <v>0</v>
      </c>
      <c r="O167" s="170">
        <f t="shared" si="16"/>
        <v>2623</v>
      </c>
      <c r="P167" t="str">
        <f>IFERROR(VLOOKUP(D167,'Bank Master'!$C$3:$D$7898,2,0),"Indirect")</f>
        <v>Direct</v>
      </c>
      <c r="Q167" t="str">
        <f>IFERROR(VLOOKUP(A167,Table1424[],6,0),0)</f>
        <v xml:space="preserve">Bishu Oraon </v>
      </c>
      <c r="R167" t="str">
        <f>IFERROR(VLOOKUP(A167,Table1424[],7,0),0)</f>
        <v>22010432378</v>
      </c>
      <c r="S167" t="str">
        <f>IFERROR(VLOOKUP(A167,Table1424[],8,0),0)</f>
        <v>SBIN0RRVCGB</v>
      </c>
      <c r="T167" t="str">
        <f>IFERROR(VLOOKUP(A167,Table1424[],9,0),0)</f>
        <v>STATE BANK OF INDIA</v>
      </c>
      <c r="U167" s="40">
        <f>IFERROR(VLOOKUP(A167,Table1424[],10,0),0)</f>
        <v>45495</v>
      </c>
      <c r="V167">
        <f t="shared" si="17"/>
        <v>1</v>
      </c>
      <c r="W167" t="str">
        <f t="shared" si="18"/>
        <v>Available</v>
      </c>
      <c r="X167" s="164" t="str" cm="1">
        <f t="array" aca="1" ref="X167" ca="1">SUBSTITUTE(SUBSTITUTE(MID(CELL("filename"),FIND("[",CELL("filename"))+1,FIND("]",CELL("filename"))-FIND("[",CELL("filename"))-1)," JH Farmer Payment-",""),".xlsx","")</f>
        <v>22.21-27 Aug</v>
      </c>
      <c r="Y167" s="13">
        <f t="shared" si="19"/>
        <v>27.768993648873433</v>
      </c>
      <c r="Z167" s="3">
        <v>0</v>
      </c>
    </row>
    <row r="168" spans="1:26" x14ac:dyDescent="0.25">
      <c r="A168" t="str">
        <f>CONCATENATE(Table2[[#This Row],[Code]],Table2[[#This Row],[Farmers Code]])</f>
        <v>200100270030</v>
      </c>
      <c r="B168" s="1" t="str">
        <f>INDEX('MPG Payment'!$A:$A,MATCH(Table2[[#This Row],[Code]],'MPG Payment'!B:B,0))</f>
        <v>BMC Code :2001</v>
      </c>
      <c r="C168" t="str">
        <f>VLOOKUP(Table2[[#This Row],[Code]],'MPG Payment'!B:C,2,0)</f>
        <v>MURTO</v>
      </c>
      <c r="D168" s="17">
        <v>20010027</v>
      </c>
      <c r="E168" s="17" t="s">
        <v>7</v>
      </c>
      <c r="F168" s="1">
        <v>7</v>
      </c>
      <c r="G168" s="13">
        <v>12.729999999999999</v>
      </c>
      <c r="H168" s="13">
        <v>632.32240000000002</v>
      </c>
      <c r="I168" s="166">
        <v>0</v>
      </c>
      <c r="J168" s="191">
        <v>0</v>
      </c>
      <c r="K168" s="166">
        <v>0</v>
      </c>
      <c r="L168" s="166">
        <v>0</v>
      </c>
      <c r="M168" s="18">
        <v>0</v>
      </c>
      <c r="N168" s="165">
        <f>VLOOKUP(Table2[[#This Row],[Code]],'MPG Payment'!$B$4:$Z$128,25,0)</f>
        <v>0</v>
      </c>
      <c r="O168" s="170">
        <f t="shared" si="16"/>
        <v>632</v>
      </c>
      <c r="P168" t="str">
        <f>IFERROR(VLOOKUP(D168,'Bank Master'!$C$3:$D$7898,2,0),"Indirect")</f>
        <v>Direct</v>
      </c>
      <c r="Q168" t="str">
        <f>IFERROR(VLOOKUP(A168,Table1424[],6,0),0)</f>
        <v xml:space="preserve">Guindi Bhagat </v>
      </c>
      <c r="R168" t="str">
        <f>IFERROR(VLOOKUP(A168,Table1424[],7,0),0)</f>
        <v>22010415217</v>
      </c>
      <c r="S168" t="str">
        <f>IFERROR(VLOOKUP(A168,Table1424[],8,0),0)</f>
        <v>SBIN0RRVCGB</v>
      </c>
      <c r="T168" t="str">
        <f>IFERROR(VLOOKUP(A168,Table1424[],9,0),0)</f>
        <v>STATE BANK OF INDIA</v>
      </c>
      <c r="U168" s="40">
        <f>IFERROR(VLOOKUP(A168,Table1424[],10,0),0)</f>
        <v>45531</v>
      </c>
      <c r="V168">
        <f t="shared" si="17"/>
        <v>1</v>
      </c>
      <c r="W168" t="str">
        <f t="shared" si="18"/>
        <v>Available</v>
      </c>
      <c r="X168" s="164" t="str" cm="1">
        <f t="array" aca="1" ref="X168" ca="1">SUBSTITUTE(SUBSTITUTE(MID(CELL("filename"),FIND("[",CELL("filename"))+1,FIND("]",CELL("filename"))-FIND("[",CELL("filename"))-1)," JH Farmer Payment-",""),".xlsx","")</f>
        <v>22.21-27 Aug</v>
      </c>
      <c r="Y168" s="13">
        <f t="shared" si="19"/>
        <v>17.385140612725849</v>
      </c>
      <c r="Z168" s="3">
        <v>0</v>
      </c>
    </row>
    <row r="169" spans="1:26" x14ac:dyDescent="0.25">
      <c r="A169" t="str">
        <f>CONCATENATE(Table2[[#This Row],[Code]],Table2[[#This Row],[Farmers Code]])</f>
        <v>200100270036</v>
      </c>
      <c r="B169" s="1" t="str">
        <f>INDEX('MPG Payment'!$A:$A,MATCH(Table2[[#This Row],[Code]],'MPG Payment'!B:B,0))</f>
        <v>BMC Code :2001</v>
      </c>
      <c r="C169" t="str">
        <f>VLOOKUP(Table2[[#This Row],[Code]],'MPG Payment'!B:C,2,0)</f>
        <v>MURTO</v>
      </c>
      <c r="D169" s="17">
        <v>20010027</v>
      </c>
      <c r="E169" s="17" t="s">
        <v>10</v>
      </c>
      <c r="F169" s="1">
        <v>5</v>
      </c>
      <c r="G169" s="13">
        <v>6.8800000000000008</v>
      </c>
      <c r="H169" s="13">
        <v>275.05509999999998</v>
      </c>
      <c r="I169" s="166">
        <v>0</v>
      </c>
      <c r="J169" s="191">
        <v>0</v>
      </c>
      <c r="K169" s="166">
        <v>0</v>
      </c>
      <c r="L169" s="166">
        <v>0</v>
      </c>
      <c r="M169" s="18">
        <v>0</v>
      </c>
      <c r="N169" s="165">
        <f>VLOOKUP(Table2[[#This Row],[Code]],'MPG Payment'!$B$4:$Z$128,25,0)</f>
        <v>0</v>
      </c>
      <c r="O169" s="170">
        <f t="shared" si="16"/>
        <v>275</v>
      </c>
      <c r="P169" t="str">
        <f>IFERROR(VLOOKUP(D169,'Bank Master'!$C$3:$D$7898,2,0),"Indirect")</f>
        <v>Direct</v>
      </c>
      <c r="Q169" t="str">
        <f>IFERROR(VLOOKUP(A169,Table1424[],6,0),0)</f>
        <v>ASHOK PRASAD GUPTA</v>
      </c>
      <c r="R169" t="str">
        <f>IFERROR(VLOOKUP(A169,Table1424[],7,0),0)</f>
        <v>08030100004210</v>
      </c>
      <c r="S169" t="str">
        <f>IFERROR(VLOOKUP(A169,Table1424[],8,0),0)</f>
        <v>UCBA0000803</v>
      </c>
      <c r="T169" t="str">
        <f>IFERROR(VLOOKUP(A169,Table1424[],9,0),0)</f>
        <v xml:space="preserve">UCO BANK </v>
      </c>
      <c r="U169" s="40">
        <f>IFERROR(VLOOKUP(A169,Table1424[],10,0),0)</f>
        <v>45619</v>
      </c>
      <c r="V169">
        <f t="shared" si="17"/>
        <v>1</v>
      </c>
      <c r="W169" t="str">
        <f t="shared" si="18"/>
        <v>Available</v>
      </c>
      <c r="X169" s="164" t="str" cm="1">
        <f t="array" aca="1" ref="X169" ca="1">SUBSTITUTE(SUBSTITUTE(MID(CELL("filename"),FIND("[",CELL("filename"))+1,FIND("]",CELL("filename"))-FIND("[",CELL("filename"))-1)," JH Farmer Payment-",""),".xlsx","")</f>
        <v>22.21-27 Aug</v>
      </c>
      <c r="Y169" s="13">
        <f t="shared" si="19"/>
        <v>9.9947347383720917</v>
      </c>
      <c r="Z169" s="3">
        <v>0</v>
      </c>
    </row>
    <row r="170" spans="1:26" x14ac:dyDescent="0.25">
      <c r="A170" t="str">
        <f>CONCATENATE(Table2[[#This Row],[Code]],Table2[[#This Row],[Farmers Code]])</f>
        <v>200100270037</v>
      </c>
      <c r="B170" s="1" t="str">
        <f>INDEX('MPG Payment'!$A:$A,MATCH(Table2[[#This Row],[Code]],'MPG Payment'!B:B,0))</f>
        <v>BMC Code :2001</v>
      </c>
      <c r="C170" t="str">
        <f>VLOOKUP(Table2[[#This Row],[Code]],'MPG Payment'!B:C,2,0)</f>
        <v>MURTO</v>
      </c>
      <c r="D170" s="17">
        <v>20010027</v>
      </c>
      <c r="E170" s="17" t="s">
        <v>34</v>
      </c>
      <c r="F170" s="1">
        <v>14</v>
      </c>
      <c r="G170" s="13">
        <v>46.01</v>
      </c>
      <c r="H170" s="13">
        <v>1920.5054</v>
      </c>
      <c r="I170" s="166">
        <v>0</v>
      </c>
      <c r="J170" s="191">
        <v>0</v>
      </c>
      <c r="K170" s="166">
        <v>0</v>
      </c>
      <c r="L170" s="166">
        <v>0</v>
      </c>
      <c r="M170" s="18">
        <v>0</v>
      </c>
      <c r="N170" s="165">
        <f>VLOOKUP(Table2[[#This Row],[Code]],'MPG Payment'!$B$4:$Z$128,25,0)</f>
        <v>0</v>
      </c>
      <c r="O170" s="170">
        <f t="shared" si="16"/>
        <v>1921</v>
      </c>
      <c r="P170" t="str">
        <f>IFERROR(VLOOKUP(D170,'Bank Master'!$C$3:$D$7898,2,0),"Indirect")</f>
        <v>Direct</v>
      </c>
      <c r="Q170" t="str">
        <f>IFERROR(VLOOKUP(A170,Table1424[],6,0),0)</f>
        <v>KARN KUMAR</v>
      </c>
      <c r="R170" t="str">
        <f>IFERROR(VLOOKUP(A170,Table1424[],7,0),0)</f>
        <v>4895108011970</v>
      </c>
      <c r="S170" t="str">
        <f>IFERROR(VLOOKUP(A170,Table1424[],8,0),0)</f>
        <v>CNRB0004895</v>
      </c>
      <c r="T170">
        <f>IFERROR(VLOOKUP(A170,Table1424[],9,0),0)</f>
        <v>0</v>
      </c>
      <c r="U170" s="40">
        <f>IFERROR(VLOOKUP(A170,Table1424[],10,0),0)</f>
        <v>0</v>
      </c>
      <c r="V170">
        <f t="shared" si="17"/>
        <v>1</v>
      </c>
      <c r="W170" t="str">
        <f t="shared" si="18"/>
        <v>Available</v>
      </c>
      <c r="X170" s="164" t="str" cm="1">
        <f t="array" aca="1" ref="X170" ca="1">SUBSTITUTE(SUBSTITUTE(MID(CELL("filename"),FIND("[",CELL("filename"))+1,FIND("]",CELL("filename"))-FIND("[",CELL("filename"))-1)," JH Farmer Payment-",""),".xlsx","")</f>
        <v>22.21-27 Aug</v>
      </c>
      <c r="Y170" s="13">
        <f t="shared" si="19"/>
        <v>29.218730276026957</v>
      </c>
      <c r="Z170" s="3">
        <v>0</v>
      </c>
    </row>
    <row r="171" spans="1:26" x14ac:dyDescent="0.25">
      <c r="A171" t="str">
        <f>CONCATENATE(Table2[[#This Row],[Code]],Table2[[#This Row],[Farmers Code]])</f>
        <v>200100270047</v>
      </c>
      <c r="B171" s="1" t="str">
        <f>INDEX('MPG Payment'!$A:$A,MATCH(Table2[[#This Row],[Code]],'MPG Payment'!B:B,0))</f>
        <v>BMC Code :2001</v>
      </c>
      <c r="C171" t="str">
        <f>VLOOKUP(Table2[[#This Row],[Code]],'MPG Payment'!B:C,2,0)</f>
        <v>MURTO</v>
      </c>
      <c r="D171" s="17">
        <v>20010027</v>
      </c>
      <c r="E171" s="17" t="s">
        <v>423</v>
      </c>
      <c r="F171" s="1">
        <v>14</v>
      </c>
      <c r="G171" s="13">
        <v>64.48</v>
      </c>
      <c r="H171" s="13">
        <v>2672.3940999999995</v>
      </c>
      <c r="I171" s="166">
        <v>0</v>
      </c>
      <c r="J171" s="191">
        <v>0</v>
      </c>
      <c r="K171" s="166">
        <v>0</v>
      </c>
      <c r="L171" s="166">
        <v>0</v>
      </c>
      <c r="M171" s="18">
        <v>0</v>
      </c>
      <c r="N171" s="165">
        <f>VLOOKUP(Table2[[#This Row],[Code]],'MPG Payment'!$B$4:$Z$128,25,0)</f>
        <v>0</v>
      </c>
      <c r="O171" s="170">
        <f t="shared" si="16"/>
        <v>2672</v>
      </c>
      <c r="P171" t="str">
        <f>IFERROR(VLOOKUP(D171,'Bank Master'!$C$3:$D$7898,2,0),"Indirect")</f>
        <v>Direct</v>
      </c>
      <c r="Q171" t="str">
        <f>IFERROR(VLOOKUP(A171,Table1424[],6,0),0)</f>
        <v>GHONJHO BHAGTAIN</v>
      </c>
      <c r="R171" t="str">
        <f>IFERROR(VLOOKUP(A171,Table1424[],7,0),0)</f>
        <v>4895108009549</v>
      </c>
      <c r="S171" t="str">
        <f>IFERROR(VLOOKUP(A171,Table1424[],8,0),0)</f>
        <v>CNRB0004895</v>
      </c>
      <c r="T171">
        <f>IFERROR(VLOOKUP(A171,Table1424[],9,0),0)</f>
        <v>0</v>
      </c>
      <c r="U171" s="40">
        <f>IFERROR(VLOOKUP(A171,Table1424[],10,0),0)</f>
        <v>0</v>
      </c>
      <c r="V171">
        <f t="shared" si="17"/>
        <v>1</v>
      </c>
      <c r="W171" t="str">
        <f t="shared" si="18"/>
        <v>Available</v>
      </c>
      <c r="X171" s="164" t="str" cm="1">
        <f t="array" aca="1" ref="X171" ca="1">SUBSTITUTE(SUBSTITUTE(MID(CELL("filename"),FIND("[",CELL("filename"))+1,FIND("]",CELL("filename"))-FIND("[",CELL("filename"))-1)," JH Farmer Payment-",""),".xlsx","")</f>
        <v>22.21-27 Aug</v>
      </c>
      <c r="Y171" s="13">
        <f t="shared" si="19"/>
        <v>29.011722549627788</v>
      </c>
      <c r="Z171" s="3">
        <v>0</v>
      </c>
    </row>
    <row r="172" spans="1:26" x14ac:dyDescent="0.25">
      <c r="A172" t="str">
        <f>CONCATENATE(Table2[[#This Row],[Code]],Table2[[#This Row],[Farmers Code]])</f>
        <v>200100270075</v>
      </c>
      <c r="B172" s="1" t="str">
        <f>INDEX('MPG Payment'!$A:$A,MATCH(Table2[[#This Row],[Code]],'MPG Payment'!B:B,0))</f>
        <v>BMC Code :2001</v>
      </c>
      <c r="C172" t="str">
        <f>VLOOKUP(Table2[[#This Row],[Code]],'MPG Payment'!B:C,2,0)</f>
        <v>MURTO</v>
      </c>
      <c r="D172" s="17">
        <v>20010027</v>
      </c>
      <c r="E172" s="17" t="s">
        <v>2594</v>
      </c>
      <c r="F172" s="1">
        <v>7</v>
      </c>
      <c r="G172" s="13">
        <v>20.439999999999998</v>
      </c>
      <c r="H172" s="13">
        <v>991.31049999999993</v>
      </c>
      <c r="I172" s="166">
        <v>0</v>
      </c>
      <c r="J172" s="191">
        <v>0</v>
      </c>
      <c r="K172" s="166">
        <v>0</v>
      </c>
      <c r="L172" s="166">
        <v>0</v>
      </c>
      <c r="M172" s="18">
        <v>0</v>
      </c>
      <c r="N172" s="165">
        <f>VLOOKUP(Table2[[#This Row],[Code]],'MPG Payment'!$B$4:$Z$128,25,0)</f>
        <v>0</v>
      </c>
      <c r="O172" s="170">
        <f t="shared" si="16"/>
        <v>991</v>
      </c>
      <c r="P172" t="str">
        <f>IFERROR(VLOOKUP(D172,'Bank Master'!$C$3:$D$7898,2,0),"Indirect")</f>
        <v>Direct</v>
      </c>
      <c r="Q172" t="str">
        <f>IFERROR(VLOOKUP(A172,Table1424[],6,0),0)</f>
        <v>SOMARI ORAON</v>
      </c>
      <c r="R172" t="str">
        <f>IFERROR(VLOOKUP(A172,Table1424[],7,0),0)</f>
        <v>4895101005565</v>
      </c>
      <c r="S172" t="str">
        <f>IFERROR(VLOOKUP(A172,Table1424[],8,0),0)</f>
        <v>CNRB0004895</v>
      </c>
      <c r="T172">
        <f>IFERROR(VLOOKUP(A172,Table1424[],9,0),0)</f>
        <v>0</v>
      </c>
      <c r="U172" s="40">
        <f>IFERROR(VLOOKUP(A172,Table1424[],10,0),0)</f>
        <v>45859</v>
      </c>
      <c r="V172">
        <f t="shared" si="17"/>
        <v>1</v>
      </c>
      <c r="W172" t="str">
        <f t="shared" si="18"/>
        <v>Available</v>
      </c>
      <c r="X172" s="164" t="str" cm="1">
        <f t="array" aca="1" ref="X172" ca="1">SUBSTITUTE(SUBSTITUTE(MID(CELL("filename"),FIND("[",CELL("filename"))+1,FIND("]",CELL("filename"))-FIND("[",CELL("filename"))-1)," JH Farmer Payment-",""),".xlsx","")</f>
        <v>22.21-27 Aug</v>
      </c>
      <c r="Y172" s="13">
        <f t="shared" si="19"/>
        <v>16.9744948630137</v>
      </c>
      <c r="Z172" s="3">
        <v>0</v>
      </c>
    </row>
    <row r="173" spans="1:26" x14ac:dyDescent="0.25">
      <c r="A173" t="str">
        <f>CONCATENATE(Table2[[#This Row],[Code]],Table2[[#This Row],[Farmers Code]])</f>
        <v>200100270085</v>
      </c>
      <c r="B173" s="1" t="str">
        <f>INDEX('MPG Payment'!$A:$A,MATCH(Table2[[#This Row],[Code]],'MPG Payment'!B:B,0))</f>
        <v>BMC Code :2001</v>
      </c>
      <c r="C173" t="str">
        <f>VLOOKUP(Table2[[#This Row],[Code]],'MPG Payment'!B:C,2,0)</f>
        <v>MURTO</v>
      </c>
      <c r="D173" s="17">
        <v>20010027</v>
      </c>
      <c r="E173" s="17" t="s">
        <v>8327</v>
      </c>
      <c r="F173" s="1">
        <v>7</v>
      </c>
      <c r="G173" s="13">
        <v>33.119999999999997</v>
      </c>
      <c r="H173" s="13">
        <v>1471.3589000000002</v>
      </c>
      <c r="I173" s="166">
        <v>0</v>
      </c>
      <c r="J173" s="191">
        <v>0</v>
      </c>
      <c r="K173" s="166">
        <v>0</v>
      </c>
      <c r="L173" s="166">
        <v>0</v>
      </c>
      <c r="M173" s="18">
        <v>0</v>
      </c>
      <c r="N173" s="165">
        <f>VLOOKUP(Table2[[#This Row],[Code]],'MPG Payment'!$B$4:$Z$128,25,0)</f>
        <v>0</v>
      </c>
      <c r="O173" s="170">
        <f t="shared" si="16"/>
        <v>1471</v>
      </c>
      <c r="P173" t="str">
        <f>IFERROR(VLOOKUP(D173,'Bank Master'!$C$3:$D$7898,2,0),"Indirect")</f>
        <v>Direct</v>
      </c>
      <c r="Q173" t="str">
        <f>IFERROR(VLOOKUP(A173,Table1424[],6,0),0)</f>
        <v>PACHALA ORAIN</v>
      </c>
      <c r="R173" t="str">
        <f>IFERROR(VLOOKUP(A173,Table1424[],7,0),0)</f>
        <v>38306725113</v>
      </c>
      <c r="S173" t="str">
        <f>IFERROR(VLOOKUP(A173,Table1424[],8,0),0)</f>
        <v>SBIN0006304</v>
      </c>
      <c r="T173">
        <f>IFERROR(VLOOKUP(A173,Table1424[],9,0),0)</f>
        <v>0</v>
      </c>
      <c r="U173" s="40">
        <f>IFERROR(VLOOKUP(A173,Table1424[],10,0),0)</f>
        <v>46132</v>
      </c>
      <c r="V173">
        <f t="shared" si="17"/>
        <v>1</v>
      </c>
      <c r="W173" t="str">
        <f t="shared" si="18"/>
        <v>Available</v>
      </c>
      <c r="X173" s="164" t="str" cm="1">
        <f t="array" aca="1" ref="X173" ca="1">SUBSTITUTE(SUBSTITUTE(MID(CELL("filename"),FIND("[",CELL("filename"))+1,FIND("]",CELL("filename"))-FIND("[",CELL("filename"))-1)," JH Farmer Payment-",""),".xlsx","")</f>
        <v>22.21-27 Aug</v>
      </c>
      <c r="Y173" s="13">
        <f t="shared" si="19"/>
        <v>15.548780646135269</v>
      </c>
      <c r="Z173" s="3">
        <v>0</v>
      </c>
    </row>
    <row r="174" spans="1:26" x14ac:dyDescent="0.25">
      <c r="A174" t="str">
        <f>CONCATENATE(Table2[[#This Row],[Code]],Table2[[#This Row],[Farmers Code]])</f>
        <v>200100270092</v>
      </c>
      <c r="B174" s="1" t="str">
        <f>INDEX('MPG Payment'!$A:$A,MATCH(Table2[[#This Row],[Code]],'MPG Payment'!B:B,0))</f>
        <v>BMC Code :2001</v>
      </c>
      <c r="C174" t="str">
        <f>VLOOKUP(Table2[[#This Row],[Code]],'MPG Payment'!B:C,2,0)</f>
        <v>MURTO</v>
      </c>
      <c r="D174" s="17">
        <v>20010027</v>
      </c>
      <c r="E174" s="17" t="s">
        <v>3653</v>
      </c>
      <c r="F174" s="1">
        <v>2</v>
      </c>
      <c r="G174" s="13">
        <v>4.09</v>
      </c>
      <c r="H174" s="13">
        <v>176.12750000000003</v>
      </c>
      <c r="I174" s="166">
        <v>0</v>
      </c>
      <c r="J174" s="191">
        <v>0</v>
      </c>
      <c r="K174" s="166">
        <v>0</v>
      </c>
      <c r="L174" s="166">
        <v>0</v>
      </c>
      <c r="M174" s="18">
        <v>0</v>
      </c>
      <c r="N174" s="165">
        <f>VLOOKUP(Table2[[#This Row],[Code]],'MPG Payment'!$B$4:$Z$128,25,0)</f>
        <v>0</v>
      </c>
      <c r="O174" s="170">
        <f t="shared" si="16"/>
        <v>176</v>
      </c>
      <c r="P174" t="str">
        <f>IFERROR(VLOOKUP(D174,'Bank Master'!$C$3:$D$7898,2,0),"Indirect")</f>
        <v>Direct</v>
      </c>
      <c r="Q174">
        <f>IFERROR(VLOOKUP(A174,Table1424[],6,0),0)</f>
        <v>0</v>
      </c>
      <c r="R174">
        <f>IFERROR(VLOOKUP(A174,Table1424[],7,0),0)</f>
        <v>0</v>
      </c>
      <c r="S174">
        <f>IFERROR(VLOOKUP(A174,Table1424[],8,0),0)</f>
        <v>0</v>
      </c>
      <c r="T174">
        <f>IFERROR(VLOOKUP(A174,Table1424[],9,0),0)</f>
        <v>0</v>
      </c>
      <c r="U174" s="40">
        <f>IFERROR(VLOOKUP(A174,Table1424[],10,0),0)</f>
        <v>0</v>
      </c>
      <c r="V174">
        <f t="shared" si="17"/>
        <v>1</v>
      </c>
      <c r="W174" t="str">
        <f t="shared" si="18"/>
        <v>Not Available</v>
      </c>
      <c r="X174" s="164" t="str" cm="1">
        <f t="array" aca="1" ref="X174" ca="1">SUBSTITUTE(SUBSTITUTE(MID(CELL("filename"),FIND("[",CELL("filename"))+1,FIND("]",CELL("filename"))-FIND("[",CELL("filename"))-1)," JH Farmer Payment-",""),".xlsx","")</f>
        <v>22.21-27 Aug</v>
      </c>
      <c r="Y174" s="13">
        <f t="shared" si="19"/>
        <v>4.3062958435207834</v>
      </c>
      <c r="Z174" s="3">
        <v>0</v>
      </c>
    </row>
    <row r="175" spans="1:26" x14ac:dyDescent="0.25">
      <c r="A175" t="str">
        <f>CONCATENATE(Table2[[#This Row],[Code]],Table2[[#This Row],[Farmers Code]])</f>
        <v>200100330002</v>
      </c>
      <c r="B175" s="1" t="str">
        <f>INDEX('MPG Payment'!$A:$A,MATCH(Table2[[#This Row],[Code]],'MPG Payment'!B:B,0))</f>
        <v>BMC Code :2001</v>
      </c>
      <c r="C175" t="str">
        <f>VLOOKUP(Table2[[#This Row],[Code]],'MPG Payment'!B:C,2,0)</f>
        <v>KHATRIKHATANGA</v>
      </c>
      <c r="D175" s="17">
        <v>20010033</v>
      </c>
      <c r="E175" s="17" t="s">
        <v>17</v>
      </c>
      <c r="F175" s="1">
        <v>14</v>
      </c>
      <c r="G175" s="13">
        <v>296.20000000000005</v>
      </c>
      <c r="H175" s="13">
        <v>12886.198199999999</v>
      </c>
      <c r="I175" s="166">
        <v>0</v>
      </c>
      <c r="J175" s="191">
        <v>0</v>
      </c>
      <c r="K175" s="166">
        <v>500.23999999999978</v>
      </c>
      <c r="L175" s="166">
        <v>0</v>
      </c>
      <c r="M175" s="18">
        <v>0</v>
      </c>
      <c r="N175" s="165">
        <f>VLOOKUP(Table2[[#This Row],[Code]],'MPG Payment'!$B$4:$Z$128,25,0)</f>
        <v>0</v>
      </c>
      <c r="O175" s="170">
        <f t="shared" si="16"/>
        <v>12386</v>
      </c>
      <c r="P175" t="str">
        <f>IFERROR(VLOOKUP(D175,'Bank Master'!$C$3:$D$7898,2,0),"Indirect")</f>
        <v>Direct</v>
      </c>
      <c r="Q175" t="str">
        <f>IFERROR(VLOOKUP(A175,Table1424[],6,0),0)</f>
        <v>PUNIT LAL KHANNA</v>
      </c>
      <c r="R175" t="str">
        <f>IFERROR(VLOOKUP(A175,Table1424[],7,0),0)</f>
        <v>495910110016048</v>
      </c>
      <c r="S175" t="str">
        <f>IFERROR(VLOOKUP(A175,Table1424[],8,0),0)</f>
        <v>BKID0004959</v>
      </c>
      <c r="T175" t="str">
        <f>IFERROR(VLOOKUP(A175,Table1424[],9,0),0)</f>
        <v>BOI</v>
      </c>
      <c r="U175" s="40" t="str">
        <f>IFERROR(VLOOKUP(A175,Table1424[],10,0),0)</f>
        <v>25/04/2024</v>
      </c>
      <c r="V175">
        <f t="shared" si="17"/>
        <v>1</v>
      </c>
      <c r="W175" t="str">
        <f t="shared" si="18"/>
        <v>Available</v>
      </c>
      <c r="X175" s="164" t="str" cm="1">
        <f t="array" aca="1" ref="X175" ca="1">SUBSTITUTE(SUBSTITUTE(MID(CELL("filename"),FIND("[",CELL("filename"))+1,FIND("]",CELL("filename"))-FIND("[",CELL("filename"))-1)," JH Farmer Payment-",""),".xlsx","")</f>
        <v>22.21-27 Aug</v>
      </c>
      <c r="Y175" s="13">
        <f t="shared" si="19"/>
        <v>30.453540648210662</v>
      </c>
      <c r="Z175" s="3">
        <v>0</v>
      </c>
    </row>
    <row r="176" spans="1:26" x14ac:dyDescent="0.25">
      <c r="A176" t="str">
        <f>CONCATENATE(Table2[[#This Row],[Code]],Table2[[#This Row],[Farmers Code]])</f>
        <v>200100330014</v>
      </c>
      <c r="B176" s="1" t="str">
        <f>INDEX('MPG Payment'!$A:$A,MATCH(Table2[[#This Row],[Code]],'MPG Payment'!B:B,0))</f>
        <v>BMC Code :2001</v>
      </c>
      <c r="C176" t="str">
        <f>VLOOKUP(Table2[[#This Row],[Code]],'MPG Payment'!B:C,2,0)</f>
        <v>KHATRIKHATANGA</v>
      </c>
      <c r="D176" s="17">
        <v>20010033</v>
      </c>
      <c r="E176" s="17" t="s">
        <v>24</v>
      </c>
      <c r="F176" s="1">
        <v>14</v>
      </c>
      <c r="G176" s="13">
        <v>26.66</v>
      </c>
      <c r="H176" s="13">
        <v>1417.5492999999999</v>
      </c>
      <c r="I176" s="166">
        <v>0</v>
      </c>
      <c r="J176" s="191">
        <v>0</v>
      </c>
      <c r="K176" s="166">
        <v>0</v>
      </c>
      <c r="L176" s="166">
        <v>0</v>
      </c>
      <c r="M176" s="18">
        <v>0</v>
      </c>
      <c r="N176" s="165">
        <f>VLOOKUP(Table2[[#This Row],[Code]],'MPG Payment'!$B$4:$Z$128,25,0)</f>
        <v>0</v>
      </c>
      <c r="O176" s="170">
        <f t="shared" si="16"/>
        <v>1418</v>
      </c>
      <c r="P176" t="str">
        <f>IFERROR(VLOOKUP(D176,'Bank Master'!$C$3:$D$7898,2,0),"Indirect")</f>
        <v>Direct</v>
      </c>
      <c r="Q176" t="str">
        <f>IFERROR(VLOOKUP(A176,Table1424[],6,0),0)</f>
        <v>KHUSHBU DEVI</v>
      </c>
      <c r="R176" t="str">
        <f>IFERROR(VLOOKUP(A176,Table1424[],7,0),0)</f>
        <v>84034919826</v>
      </c>
      <c r="S176" t="str">
        <f>IFERROR(VLOOKUP(A176,Table1424[],8,0),0)</f>
        <v>SBIN0RRVCGB</v>
      </c>
      <c r="T176">
        <f>IFERROR(VLOOKUP(A176,Table1424[],9,0),0)</f>
        <v>0</v>
      </c>
      <c r="U176" s="40">
        <f>IFERROR(VLOOKUP(A176,Table1424[],10,0),0)</f>
        <v>46062</v>
      </c>
      <c r="V176">
        <f t="shared" si="17"/>
        <v>1</v>
      </c>
      <c r="W176" t="str">
        <f t="shared" si="18"/>
        <v>Available</v>
      </c>
      <c r="X176" s="164" t="str" cm="1">
        <f t="array" aca="1" ref="X176" ca="1">SUBSTITUTE(SUBSTITUTE(MID(CELL("filename"),FIND("[",CELL("filename"))+1,FIND("]",CELL("filename"))-FIND("[",CELL("filename"))-1)," JH Farmer Payment-",""),".xlsx","")</f>
        <v>22.21-27 Aug</v>
      </c>
      <c r="Y176" s="13">
        <f t="shared" si="19"/>
        <v>37.219974118529635</v>
      </c>
      <c r="Z176" s="3">
        <v>0</v>
      </c>
    </row>
    <row r="177" spans="1:26" x14ac:dyDescent="0.25">
      <c r="A177" t="str">
        <f>CONCATENATE(Table2[[#This Row],[Code]],Table2[[#This Row],[Farmers Code]])</f>
        <v>200100360002</v>
      </c>
      <c r="B177" s="1" t="str">
        <f>INDEX('MPG Payment'!$A:$A,MATCH(Table2[[#This Row],[Code]],'MPG Payment'!B:B,0))</f>
        <v>BMC Code :2001</v>
      </c>
      <c r="C177" t="str">
        <f>VLOOKUP(Table2[[#This Row],[Code]],'MPG Payment'!B:C,2,0)</f>
        <v>GHAGHRA</v>
      </c>
      <c r="D177" s="17">
        <v>20010036</v>
      </c>
      <c r="E177" s="17" t="s">
        <v>17</v>
      </c>
      <c r="F177" s="1">
        <v>1</v>
      </c>
      <c r="G177" s="13">
        <v>42.25</v>
      </c>
      <c r="H177" s="13">
        <v>1901.25</v>
      </c>
      <c r="I177" s="166">
        <v>0</v>
      </c>
      <c r="J177" s="191">
        <v>0</v>
      </c>
      <c r="K177" s="166">
        <v>28.280000000000655</v>
      </c>
      <c r="L177" s="166">
        <v>0</v>
      </c>
      <c r="M177" s="18">
        <v>0</v>
      </c>
      <c r="N177" s="165">
        <f>VLOOKUP(Table2[[#This Row],[Code]],'MPG Payment'!$B$4:$Z$128,25,0)</f>
        <v>0</v>
      </c>
      <c r="O177" s="170">
        <f t="shared" si="16"/>
        <v>1873</v>
      </c>
      <c r="P177" t="str">
        <f>IFERROR(VLOOKUP(D177,'Bank Master'!$C$3:$D$7898,2,0),"Indirect")</f>
        <v>Direct</v>
      </c>
      <c r="Q177" t="str">
        <f>IFERROR(VLOOKUP(A177,Table1424[],6,0),0)</f>
        <v xml:space="preserve">Mohibul Ohdar </v>
      </c>
      <c r="R177" t="str">
        <f>IFERROR(VLOOKUP(A177,Table1424[],7,0),0)</f>
        <v>4895101002128</v>
      </c>
      <c r="S177" t="str">
        <f>IFERROR(VLOOKUP(A177,Table1424[],8,0),0)</f>
        <v>CNRB0004895</v>
      </c>
      <c r="T177" t="str">
        <f>IFERROR(VLOOKUP(A177,Table1424[],9,0),0)</f>
        <v>CANARA BANK</v>
      </c>
      <c r="U177" s="40">
        <f>IFERROR(VLOOKUP(A177,Table1424[],10,0),0)</f>
        <v>45444</v>
      </c>
      <c r="V177">
        <f t="shared" si="17"/>
        <v>1</v>
      </c>
      <c r="W177" t="str">
        <f t="shared" si="18"/>
        <v>Available</v>
      </c>
      <c r="X177" s="164" t="str" cm="1">
        <f t="array" aca="1" ref="X177" ca="1">SUBSTITUTE(SUBSTITUTE(MID(CELL("filename"),FIND("[",CELL("filename"))+1,FIND("]",CELL("filename"))-FIND("[",CELL("filename"))-1)," JH Farmer Payment-",""),".xlsx","")</f>
        <v>22.21-27 Aug</v>
      </c>
      <c r="Y177" s="13">
        <f t="shared" si="19"/>
        <v>2.25</v>
      </c>
      <c r="Z177" s="3">
        <v>0</v>
      </c>
    </row>
    <row r="178" spans="1:26" x14ac:dyDescent="0.25">
      <c r="A178" t="str">
        <f>CONCATENATE(Table2[[#This Row],[Code]],Table2[[#This Row],[Farmers Code]])</f>
        <v>200100360011</v>
      </c>
      <c r="B178" s="1" t="str">
        <f>INDEX('MPG Payment'!$A:$A,MATCH(Table2[[#This Row],[Code]],'MPG Payment'!B:B,0))</f>
        <v>BMC Code :2001</v>
      </c>
      <c r="C178" t="str">
        <f>VLOOKUP(Table2[[#This Row],[Code]],'MPG Payment'!B:C,2,0)</f>
        <v>GHAGHRA</v>
      </c>
      <c r="D178" s="17">
        <v>20010036</v>
      </c>
      <c r="E178" s="17" t="s">
        <v>22</v>
      </c>
      <c r="F178" s="1">
        <v>6</v>
      </c>
      <c r="G178" s="13">
        <v>75.33</v>
      </c>
      <c r="H178" s="13">
        <v>3158.8346000000001</v>
      </c>
      <c r="I178" s="166">
        <v>0</v>
      </c>
      <c r="J178" s="191">
        <v>0</v>
      </c>
      <c r="K178" s="166">
        <v>0</v>
      </c>
      <c r="L178" s="166">
        <v>0</v>
      </c>
      <c r="M178" s="18">
        <v>0</v>
      </c>
      <c r="N178" s="165">
        <f>VLOOKUP(Table2[[#This Row],[Code]],'MPG Payment'!$B$4:$Z$128,25,0)</f>
        <v>0</v>
      </c>
      <c r="O178" s="170">
        <f t="shared" si="16"/>
        <v>3159</v>
      </c>
      <c r="P178" t="str">
        <f>IFERROR(VLOOKUP(D178,'Bank Master'!$C$3:$D$7898,2,0),"Indirect")</f>
        <v>Direct</v>
      </c>
      <c r="Q178" t="str">
        <f>IFERROR(VLOOKUP(A178,Table1424[],6,0),0)</f>
        <v>ALFIYA KAUSHIN</v>
      </c>
      <c r="R178" t="str">
        <f>IFERROR(VLOOKUP(A178,Table1424[],7,0),0)</f>
        <v>08030110145104</v>
      </c>
      <c r="S178" t="str">
        <f>IFERROR(VLOOKUP(A178,Table1424[],8,0),0)</f>
        <v>UCBA0000803</v>
      </c>
      <c r="T178">
        <f>IFERROR(VLOOKUP(A178,Table1424[],9,0),0)</f>
        <v>0</v>
      </c>
      <c r="U178" s="40">
        <f>IFERROR(VLOOKUP(A178,Table1424[],10,0),0)</f>
        <v>45916</v>
      </c>
      <c r="V178">
        <f t="shared" si="17"/>
        <v>1</v>
      </c>
      <c r="W178" t="str">
        <f t="shared" si="18"/>
        <v>Available</v>
      </c>
      <c r="X178" s="164" t="str" cm="1">
        <f t="array" aca="1" ref="X178" ca="1">SUBSTITUTE(SUBSTITUTE(MID(CELL("filename"),FIND("[",CELL("filename"))+1,FIND("]",CELL("filename"))-FIND("[",CELL("filename"))-1)," JH Farmer Payment-",""),".xlsx","")</f>
        <v>22.21-27 Aug</v>
      </c>
      <c r="Y178" s="13">
        <f t="shared" si="19"/>
        <v>12.57998645957786</v>
      </c>
      <c r="Z178" s="3">
        <v>0</v>
      </c>
    </row>
    <row r="179" spans="1:26" x14ac:dyDescent="0.25">
      <c r="A179" t="str">
        <f>CONCATENATE(Table2[[#This Row],[Code]],Table2[[#This Row],[Farmers Code]])</f>
        <v>200100360012</v>
      </c>
      <c r="B179" s="1" t="str">
        <f>INDEX('MPG Payment'!$A:$A,MATCH(Table2[[#This Row],[Code]],'MPG Payment'!B:B,0))</f>
        <v>BMC Code :2001</v>
      </c>
      <c r="C179" t="str">
        <f>VLOOKUP(Table2[[#This Row],[Code]],'MPG Payment'!B:C,2,0)</f>
        <v>GHAGHRA</v>
      </c>
      <c r="D179" s="17">
        <v>20010036</v>
      </c>
      <c r="E179" s="17" t="s">
        <v>40</v>
      </c>
      <c r="F179" s="1">
        <v>4</v>
      </c>
      <c r="G179" s="13">
        <v>7.9399999999999995</v>
      </c>
      <c r="H179" s="13">
        <v>352.71820000000002</v>
      </c>
      <c r="I179" s="166">
        <v>0</v>
      </c>
      <c r="J179" s="191">
        <v>0</v>
      </c>
      <c r="K179" s="166">
        <v>0</v>
      </c>
      <c r="L179" s="166">
        <v>0</v>
      </c>
      <c r="M179" s="18">
        <v>0</v>
      </c>
      <c r="N179" s="165">
        <f>VLOOKUP(Table2[[#This Row],[Code]],'MPG Payment'!$B$4:$Z$128,25,0)</f>
        <v>0</v>
      </c>
      <c r="O179" s="170">
        <f t="shared" si="16"/>
        <v>353</v>
      </c>
      <c r="P179" t="str">
        <f>IFERROR(VLOOKUP(D179,'Bank Master'!$C$3:$D$7898,2,0),"Indirect")</f>
        <v>Direct</v>
      </c>
      <c r="Q179" t="str">
        <f>IFERROR(VLOOKUP(A179,Table1424[],6,0),0)</f>
        <v>URMILA DEVI</v>
      </c>
      <c r="R179" t="str">
        <f>IFERROR(VLOOKUP(A179,Table1424[],7,0),0)</f>
        <v>08033211032090</v>
      </c>
      <c r="S179" t="str">
        <f>IFERROR(VLOOKUP(A179,Table1424[],8,0),0)</f>
        <v>UCBA0000803</v>
      </c>
      <c r="T179">
        <f>IFERROR(VLOOKUP(A179,Table1424[],9,0),0)</f>
        <v>0</v>
      </c>
      <c r="U179" s="40">
        <f>IFERROR(VLOOKUP(A179,Table1424[],10,0),0)</f>
        <v>45978</v>
      </c>
      <c r="V179">
        <f t="shared" si="17"/>
        <v>1</v>
      </c>
      <c r="W179" t="str">
        <f t="shared" si="18"/>
        <v>Available</v>
      </c>
      <c r="X179" s="164" t="str" cm="1">
        <f t="array" aca="1" ref="X179" ca="1">SUBSTITUTE(SUBSTITUTE(MID(CELL("filename"),FIND("[",CELL("filename"))+1,FIND("]",CELL("filename"))-FIND("[",CELL("filename"))-1)," JH Farmer Payment-",""),".xlsx","")</f>
        <v>22.21-27 Aug</v>
      </c>
      <c r="Y179" s="13">
        <f t="shared" si="19"/>
        <v>8.8845894206549136</v>
      </c>
      <c r="Z179" s="3">
        <v>0</v>
      </c>
    </row>
    <row r="180" spans="1:26" x14ac:dyDescent="0.25">
      <c r="A180" t="str">
        <f>CONCATENATE(Table2[[#This Row],[Code]],Table2[[#This Row],[Farmers Code]])</f>
        <v>200100380002</v>
      </c>
      <c r="B180" s="1" t="str">
        <f>INDEX('MPG Payment'!$A:$A,MATCH(Table2[[#This Row],[Code]],'MPG Payment'!B:B,0))</f>
        <v>BMC Code :2001</v>
      </c>
      <c r="C180" t="str">
        <f>VLOOKUP(Table2[[#This Row],[Code]],'MPG Payment'!B:C,2,0)</f>
        <v>TIKRA TOLI</v>
      </c>
      <c r="D180" s="17">
        <v>20010038</v>
      </c>
      <c r="E180" s="17" t="s">
        <v>17</v>
      </c>
      <c r="F180" s="1">
        <v>9</v>
      </c>
      <c r="G180" s="13">
        <v>177.59</v>
      </c>
      <c r="H180" s="13">
        <v>6917.5609000000004</v>
      </c>
      <c r="I180" s="166">
        <v>0</v>
      </c>
      <c r="J180" s="191">
        <v>0</v>
      </c>
      <c r="K180" s="166">
        <v>399</v>
      </c>
      <c r="L180" s="166">
        <v>0</v>
      </c>
      <c r="M180" s="18">
        <v>0</v>
      </c>
      <c r="N180" s="165">
        <f>VLOOKUP(Table2[[#This Row],[Code]],'MPG Payment'!$B$4:$Z$128,25,0)</f>
        <v>0</v>
      </c>
      <c r="O180" s="170">
        <f t="shared" si="16"/>
        <v>6519</v>
      </c>
      <c r="P180" t="str">
        <f>IFERROR(VLOOKUP(D180,'Bank Master'!$C$3:$D$7898,2,0),"Indirect")</f>
        <v>Direct</v>
      </c>
      <c r="Q180" t="str">
        <f>IFERROR(VLOOKUP(A180,Table1424[],6,0),0)</f>
        <v xml:space="preserve">Moti Lal Sahu </v>
      </c>
      <c r="R180" t="str">
        <f>IFERROR(VLOOKUP(A180,Table1424[],7,0),0)</f>
        <v>495910110003117</v>
      </c>
      <c r="S180" t="str">
        <f>IFERROR(VLOOKUP(A180,Table1424[],8,0),0)</f>
        <v>BKID0004959</v>
      </c>
      <c r="T180" t="str">
        <f>IFERROR(VLOOKUP(A180,Table1424[],9,0),0)</f>
        <v>BANK OF INDIA</v>
      </c>
      <c r="U180" s="40">
        <f>IFERROR(VLOOKUP(A180,Table1424[],10,0),0)</f>
        <v>45423</v>
      </c>
      <c r="V180">
        <f t="shared" si="17"/>
        <v>1</v>
      </c>
      <c r="W180" t="str">
        <f t="shared" si="18"/>
        <v>Available</v>
      </c>
      <c r="X180" s="164" t="str" cm="1">
        <f t="array" aca="1" ref="X180" ca="1">SUBSTITUTE(SUBSTITUTE(MID(CELL("filename"),FIND("[",CELL("filename"))+1,FIND("]",CELL("filename"))-FIND("[",CELL("filename"))-1)," JH Farmer Payment-",""),".xlsx","")</f>
        <v>22.21-27 Aug</v>
      </c>
      <c r="Y180" s="13">
        <f t="shared" si="19"/>
        <v>17.528590601948309</v>
      </c>
      <c r="Z180" s="3">
        <v>0</v>
      </c>
    </row>
    <row r="181" spans="1:26" x14ac:dyDescent="0.25">
      <c r="A181" t="str">
        <f>CONCATENATE(Table2[[#This Row],[Code]],Table2[[#This Row],[Farmers Code]])</f>
        <v>200100400002</v>
      </c>
      <c r="B181" s="1" t="str">
        <f>INDEX('MPG Payment'!$A:$A,MATCH(Table2[[#This Row],[Code]],'MPG Payment'!B:B,0))</f>
        <v>BMC Code :2001</v>
      </c>
      <c r="C181" t="str">
        <f>VLOOKUP(Table2[[#This Row],[Code]],'MPG Payment'!B:C,2,0)</f>
        <v>Gargaon2</v>
      </c>
      <c r="D181" s="17">
        <v>20010040</v>
      </c>
      <c r="E181" s="17" t="s">
        <v>17</v>
      </c>
      <c r="F181" s="1">
        <v>12</v>
      </c>
      <c r="G181" s="13">
        <v>139.79999999999998</v>
      </c>
      <c r="H181" s="13">
        <v>5432.5322999999999</v>
      </c>
      <c r="I181" s="166">
        <v>0</v>
      </c>
      <c r="J181" s="191">
        <v>0</v>
      </c>
      <c r="K181" s="166">
        <v>637.43000000000029</v>
      </c>
      <c r="L181" s="166">
        <v>0</v>
      </c>
      <c r="M181" s="18">
        <v>0</v>
      </c>
      <c r="N181" s="165">
        <f>VLOOKUP(Table2[[#This Row],[Code]],'MPG Payment'!$B$4:$Z$128,25,0)</f>
        <v>0</v>
      </c>
      <c r="O181" s="170">
        <f t="shared" si="16"/>
        <v>4795</v>
      </c>
      <c r="P181" t="str">
        <f>IFERROR(VLOOKUP(D181,'Bank Master'!$C$3:$D$7898,2,0),"Indirect")</f>
        <v>Direct</v>
      </c>
      <c r="Q181" t="str">
        <f>IFERROR(VLOOKUP(A181,Table1424[],6,0),0)</f>
        <v>Pawan Kumar Sahu</v>
      </c>
      <c r="R181" t="str">
        <f>IFERROR(VLOOKUP(A181,Table1424[],7,0),0)</f>
        <v>9760000100003345</v>
      </c>
      <c r="S181" t="str">
        <f>IFERROR(VLOOKUP(A181,Table1424[],8,0),0)</f>
        <v>PUNB0976000</v>
      </c>
      <c r="T181" t="str">
        <f>IFERROR(VLOOKUP(A181,Table1424[],9,0),0)</f>
        <v xml:space="preserve">PUNJAB NATIONAL BANK </v>
      </c>
      <c r="U181" s="40">
        <f>IFERROR(VLOOKUP(A181,Table1424[],10,0),0)</f>
        <v>45525</v>
      </c>
      <c r="V181">
        <f t="shared" si="17"/>
        <v>1</v>
      </c>
      <c r="W181" t="str">
        <f t="shared" si="18"/>
        <v>Available</v>
      </c>
      <c r="X181" s="164" t="str" cm="1">
        <f t="array" aca="1" ref="X181" ca="1">SUBSTITUTE(SUBSTITUTE(MID(CELL("filename"),FIND("[",CELL("filename"))+1,FIND("]",CELL("filename"))-FIND("[",CELL("filename"))-1)," JH Farmer Payment-",""),".xlsx","")</f>
        <v>22.21-27 Aug</v>
      </c>
      <c r="Y181" s="13">
        <f t="shared" si="19"/>
        <v>23.315589270386269</v>
      </c>
      <c r="Z181" s="3">
        <v>0</v>
      </c>
    </row>
    <row r="182" spans="1:26" x14ac:dyDescent="0.25">
      <c r="A182" t="str">
        <f>CONCATENATE(Table2[[#This Row],[Code]],Table2[[#This Row],[Farmers Code]])</f>
        <v>200100400003</v>
      </c>
      <c r="B182" s="1" t="str">
        <f>INDEX('MPG Payment'!$A:$A,MATCH(Table2[[#This Row],[Code]],'MPG Payment'!B:B,0))</f>
        <v>BMC Code :2001</v>
      </c>
      <c r="C182" t="str">
        <f>VLOOKUP(Table2[[#This Row],[Code]],'MPG Payment'!B:C,2,0)</f>
        <v>Gargaon2</v>
      </c>
      <c r="D182" s="17">
        <v>20010040</v>
      </c>
      <c r="E182" s="17" t="s">
        <v>0</v>
      </c>
      <c r="F182" s="1">
        <v>14</v>
      </c>
      <c r="G182" s="13">
        <v>290.97999999999996</v>
      </c>
      <c r="H182" s="13">
        <v>11381.088899999999</v>
      </c>
      <c r="I182" s="166">
        <v>0</v>
      </c>
      <c r="J182" s="191">
        <v>0</v>
      </c>
      <c r="K182" s="166">
        <v>0</v>
      </c>
      <c r="L182" s="166">
        <v>0</v>
      </c>
      <c r="M182" s="18">
        <v>0</v>
      </c>
      <c r="N182" s="165">
        <f>VLOOKUP(Table2[[#This Row],[Code]],'MPG Payment'!$B$4:$Z$128,25,0)</f>
        <v>0</v>
      </c>
      <c r="O182" s="170">
        <f t="shared" si="16"/>
        <v>11381</v>
      </c>
      <c r="P182" t="str">
        <f>IFERROR(VLOOKUP(D182,'Bank Master'!$C$3:$D$7898,2,0),"Indirect")</f>
        <v>Direct</v>
      </c>
      <c r="Q182" t="str">
        <f>IFERROR(VLOOKUP(A182,Table1424[],6,0),0)</f>
        <v xml:space="preserve">Karma Sahu </v>
      </c>
      <c r="R182" t="str">
        <f>IFERROR(VLOOKUP(A182,Table1424[],7,0),0)</f>
        <v>22010706883</v>
      </c>
      <c r="S182" t="str">
        <f>IFERROR(VLOOKUP(A182,Table1424[],8,0),0)</f>
        <v>SBIN0RRVCGB</v>
      </c>
      <c r="T182" t="str">
        <f>IFERROR(VLOOKUP(A182,Table1424[],9,0),0)</f>
        <v>STATE BANK OF INDIA</v>
      </c>
      <c r="U182" s="40">
        <f>IFERROR(VLOOKUP(A182,Table1424[],10,0),0)</f>
        <v>45514</v>
      </c>
      <c r="V182">
        <f t="shared" si="17"/>
        <v>1</v>
      </c>
      <c r="W182" t="str">
        <f t="shared" si="18"/>
        <v>Available</v>
      </c>
      <c r="X182" s="164" t="str" cm="1">
        <f t="array" aca="1" ref="X182" ca="1">SUBSTITUTE(SUBSTITUTE(MID(CELL("filename"),FIND("[",CELL("filename"))+1,FIND("]",CELL("filename"))-FIND("[",CELL("filename"))-1)," JH Farmer Payment-",""),".xlsx","")</f>
        <v>22.21-27 Aug</v>
      </c>
      <c r="Y182" s="13">
        <f t="shared" si="19"/>
        <v>27.379071516942751</v>
      </c>
      <c r="Z182" s="3">
        <v>0</v>
      </c>
    </row>
    <row r="183" spans="1:26" x14ac:dyDescent="0.25">
      <c r="A183" t="str">
        <f>CONCATENATE(Table2[[#This Row],[Code]],Table2[[#This Row],[Farmers Code]])</f>
        <v>200100400004</v>
      </c>
      <c r="B183" s="1" t="str">
        <f>INDEX('MPG Payment'!$A:$A,MATCH(Table2[[#This Row],[Code]],'MPG Payment'!B:B,0))</f>
        <v>BMC Code :2001</v>
      </c>
      <c r="C183" t="str">
        <f>VLOOKUP(Table2[[#This Row],[Code]],'MPG Payment'!B:C,2,0)</f>
        <v>Gargaon2</v>
      </c>
      <c r="D183" s="17">
        <v>20010040</v>
      </c>
      <c r="E183" s="17" t="s">
        <v>1</v>
      </c>
      <c r="F183" s="1">
        <v>10</v>
      </c>
      <c r="G183" s="13">
        <v>97.15</v>
      </c>
      <c r="H183" s="13">
        <v>3854.9605999999994</v>
      </c>
      <c r="I183" s="166">
        <v>0</v>
      </c>
      <c r="J183" s="191">
        <v>0</v>
      </c>
      <c r="K183" s="166">
        <v>0</v>
      </c>
      <c r="L183" s="166">
        <v>0</v>
      </c>
      <c r="M183" s="18">
        <v>0</v>
      </c>
      <c r="N183" s="165">
        <f>VLOOKUP(Table2[[#This Row],[Code]],'MPG Payment'!$B$4:$Z$128,25,0)</f>
        <v>0</v>
      </c>
      <c r="O183" s="170">
        <f t="shared" si="16"/>
        <v>3855</v>
      </c>
      <c r="P183" t="str">
        <f>IFERROR(VLOOKUP(D183,'Bank Master'!$C$3:$D$7898,2,0),"Indirect")</f>
        <v>Direct</v>
      </c>
      <c r="Q183" t="str">
        <f>IFERROR(VLOOKUP(A183,Table1424[],6,0),0)</f>
        <v xml:space="preserve">Prabha Devi </v>
      </c>
      <c r="R183" t="str">
        <f>IFERROR(VLOOKUP(A183,Table1424[],7,0),0)</f>
        <v>9760000100060966</v>
      </c>
      <c r="S183" t="str">
        <f>IFERROR(VLOOKUP(A183,Table1424[],8,0),0)</f>
        <v>PUNB0976000</v>
      </c>
      <c r="T183" t="str">
        <f>IFERROR(VLOOKUP(A183,Table1424[],9,0),0)</f>
        <v xml:space="preserve">PUNJAB NATIONAL BANK </v>
      </c>
      <c r="U183" s="40">
        <f>IFERROR(VLOOKUP(A183,Table1424[],10,0),0)</f>
        <v>45608</v>
      </c>
      <c r="V183">
        <f t="shared" si="17"/>
        <v>1</v>
      </c>
      <c r="W183" t="str">
        <f t="shared" si="18"/>
        <v>Available</v>
      </c>
      <c r="X183" s="164" t="str" cm="1">
        <f t="array" aca="1" ref="X183" ca="1">SUBSTITUTE(SUBSTITUTE(MID(CELL("filename"),FIND("[",CELL("filename"))+1,FIND("]",CELL("filename"))-FIND("[",CELL("filename"))-1)," JH Farmer Payment-",""),".xlsx","")</f>
        <v>22.21-27 Aug</v>
      </c>
      <c r="Y183" s="13">
        <f t="shared" si="19"/>
        <v>19.840250128667005</v>
      </c>
      <c r="Z183" s="3">
        <v>0</v>
      </c>
    </row>
    <row r="184" spans="1:26" x14ac:dyDescent="0.25">
      <c r="A184" t="str">
        <f>CONCATENATE(Table2[[#This Row],[Code]],Table2[[#This Row],[Farmers Code]])</f>
        <v>200100400007</v>
      </c>
      <c r="B184" s="1" t="str">
        <f>INDEX('MPG Payment'!$A:$A,MATCH(Table2[[#This Row],[Code]],'MPG Payment'!B:B,0))</f>
        <v>BMC Code :2001</v>
      </c>
      <c r="C184" t="str">
        <f>VLOOKUP(Table2[[#This Row],[Code]],'MPG Payment'!B:C,2,0)</f>
        <v>Gargaon2</v>
      </c>
      <c r="D184" s="17">
        <v>20010040</v>
      </c>
      <c r="E184" s="17" t="s">
        <v>20</v>
      </c>
      <c r="F184" s="1">
        <v>11</v>
      </c>
      <c r="G184" s="13">
        <v>63.25</v>
      </c>
      <c r="H184" s="13">
        <v>2792.1314000000002</v>
      </c>
      <c r="I184" s="166">
        <v>0</v>
      </c>
      <c r="J184" s="191">
        <v>0</v>
      </c>
      <c r="K184" s="166">
        <v>0</v>
      </c>
      <c r="L184" s="166">
        <v>0</v>
      </c>
      <c r="M184" s="18">
        <v>0</v>
      </c>
      <c r="N184" s="165">
        <f>VLOOKUP(Table2[[#This Row],[Code]],'MPG Payment'!$B$4:$Z$128,25,0)</f>
        <v>0</v>
      </c>
      <c r="O184" s="170">
        <f t="shared" si="16"/>
        <v>2792</v>
      </c>
      <c r="P184" t="str">
        <f>IFERROR(VLOOKUP(D184,'Bank Master'!$C$3:$D$7898,2,0),"Indirect")</f>
        <v>Direct</v>
      </c>
      <c r="Q184" t="str">
        <f>IFERROR(VLOOKUP(A184,Table1424[],6,0),0)</f>
        <v>BIRSA ORAON</v>
      </c>
      <c r="R184" t="str">
        <f>IFERROR(VLOOKUP(A184,Table1424[],7,0),0)</f>
        <v>30838422406</v>
      </c>
      <c r="S184" t="str">
        <f>IFERROR(VLOOKUP(A184,Table1424[],8,0),0)</f>
        <v>SBIN0012618</v>
      </c>
      <c r="T184" t="str">
        <f>IFERROR(VLOOKUP(A184,Table1424[],9,0),0)</f>
        <v>STATE BANK OF INDIA</v>
      </c>
      <c r="U184" s="40">
        <f>IFERROR(VLOOKUP(A184,Table1424[],10,0),0)</f>
        <v>45572</v>
      </c>
      <c r="V184">
        <f t="shared" si="17"/>
        <v>1</v>
      </c>
      <c r="W184" t="str">
        <f t="shared" si="18"/>
        <v>Available</v>
      </c>
      <c r="X184" s="164" t="str" cm="1">
        <f t="array" aca="1" ref="X184" ca="1">SUBSTITUTE(SUBSTITUTE(MID(CELL("filename"),FIND("[",CELL("filename"))+1,FIND("]",CELL("filename"))-FIND("[",CELL("filename"))-1)," JH Farmer Payment-",""),".xlsx","")</f>
        <v>22.21-27 Aug</v>
      </c>
      <c r="Y184" s="13">
        <f t="shared" si="19"/>
        <v>24.279403478260875</v>
      </c>
      <c r="Z184" s="3">
        <v>0</v>
      </c>
    </row>
    <row r="185" spans="1:26" x14ac:dyDescent="0.25">
      <c r="A185" t="str">
        <f>CONCATENATE(Table2[[#This Row],[Code]],Table2[[#This Row],[Farmers Code]])</f>
        <v>200100400014</v>
      </c>
      <c r="B185" s="1" t="str">
        <f>INDEX('MPG Payment'!$A:$A,MATCH(Table2[[#This Row],[Code]],'MPG Payment'!B:B,0))</f>
        <v>BMC Code :2001</v>
      </c>
      <c r="C185" t="str">
        <f>VLOOKUP(Table2[[#This Row],[Code]],'MPG Payment'!B:C,2,0)</f>
        <v>Gargaon2</v>
      </c>
      <c r="D185" s="17">
        <v>20010040</v>
      </c>
      <c r="E185" s="17" t="s">
        <v>24</v>
      </c>
      <c r="F185" s="1">
        <v>10</v>
      </c>
      <c r="G185" s="13">
        <v>32.150000000000006</v>
      </c>
      <c r="H185" s="13">
        <v>1127.1823999999999</v>
      </c>
      <c r="I185" s="166">
        <v>0</v>
      </c>
      <c r="J185" s="191">
        <v>0</v>
      </c>
      <c r="K185" s="166">
        <v>0</v>
      </c>
      <c r="L185" s="166">
        <v>0</v>
      </c>
      <c r="M185" s="18">
        <v>0</v>
      </c>
      <c r="N185" s="165">
        <f>VLOOKUP(Table2[[#This Row],[Code]],'MPG Payment'!$B$4:$Z$128,25,0)</f>
        <v>0</v>
      </c>
      <c r="O185" s="170">
        <f t="shared" si="16"/>
        <v>1127</v>
      </c>
      <c r="P185" t="str">
        <f>IFERROR(VLOOKUP(D185,'Bank Master'!$C$3:$D$7898,2,0),"Indirect")</f>
        <v>Direct</v>
      </c>
      <c r="Q185" t="str">
        <f>IFERROR(VLOOKUP(A185,Table1424[],6,0),0)</f>
        <v>CHAMI URAIN</v>
      </c>
      <c r="R185" t="str">
        <f>IFERROR(VLOOKUP(A185,Table1424[],7,0),0)</f>
        <v>55520100002964</v>
      </c>
      <c r="S185" t="str">
        <f>IFERROR(VLOOKUP(A185,Table1424[],8,0),0)</f>
        <v>BARB0BEROXX</v>
      </c>
      <c r="T185">
        <f>IFERROR(VLOOKUP(A185,Table1424[],9,0),0)</f>
        <v>0</v>
      </c>
      <c r="U185" s="40">
        <f>IFERROR(VLOOKUP(A185,Table1424[],10,0),0)</f>
        <v>45812</v>
      </c>
      <c r="V185">
        <f t="shared" si="17"/>
        <v>1</v>
      </c>
      <c r="W185" t="str">
        <f t="shared" si="18"/>
        <v>Available</v>
      </c>
      <c r="X185" s="164" t="str" cm="1">
        <f t="array" aca="1" ref="X185" ca="1">SUBSTITUTE(SUBSTITUTE(MID(CELL("filename"),FIND("[",CELL("filename"))+1,FIND("]",CELL("filename"))-FIND("[",CELL("filename"))-1)," JH Farmer Payment-",""),".xlsx","")</f>
        <v>22.21-27 Aug</v>
      </c>
      <c r="Y185" s="13">
        <f t="shared" si="19"/>
        <v>17.530052877138409</v>
      </c>
      <c r="Z185" s="3">
        <v>0</v>
      </c>
    </row>
    <row r="186" spans="1:26" x14ac:dyDescent="0.25">
      <c r="A186" t="str">
        <f>CONCATENATE(Table2[[#This Row],[Code]],Table2[[#This Row],[Farmers Code]])</f>
        <v>200100400017</v>
      </c>
      <c r="B186" s="1" t="str">
        <f>INDEX('MPG Payment'!$A:$A,MATCH(Table2[[#This Row],[Code]],'MPG Payment'!B:B,0))</f>
        <v>BMC Code :2001</v>
      </c>
      <c r="C186" t="str">
        <f>VLOOKUP(Table2[[#This Row],[Code]],'MPG Payment'!B:C,2,0)</f>
        <v>Gargaon2</v>
      </c>
      <c r="D186" s="17">
        <v>20010040</v>
      </c>
      <c r="E186" s="17" t="s">
        <v>27</v>
      </c>
      <c r="F186" s="1">
        <v>7</v>
      </c>
      <c r="G186" s="13">
        <v>34.26</v>
      </c>
      <c r="H186" s="13">
        <v>1199.7451999999998</v>
      </c>
      <c r="I186" s="166">
        <v>0</v>
      </c>
      <c r="J186" s="191">
        <v>0</v>
      </c>
      <c r="K186" s="166">
        <v>0</v>
      </c>
      <c r="L186" s="166">
        <v>0</v>
      </c>
      <c r="M186" s="18">
        <v>0</v>
      </c>
      <c r="N186" s="165">
        <f>VLOOKUP(Table2[[#This Row],[Code]],'MPG Payment'!$B$4:$Z$128,25,0)</f>
        <v>0</v>
      </c>
      <c r="O186" s="170">
        <f t="shared" si="16"/>
        <v>1200</v>
      </c>
      <c r="P186" t="str">
        <f>IFERROR(VLOOKUP(D186,'Bank Master'!$C$3:$D$7898,2,0),"Indirect")</f>
        <v>Direct</v>
      </c>
      <c r="Q186" t="str">
        <f>IFERROR(VLOOKUP(A186,Table1424[],6,0),0)</f>
        <v>SANCHARIYA DEVI</v>
      </c>
      <c r="R186" t="str">
        <f>IFERROR(VLOOKUP(A186,Table1424[],7,0),0)</f>
        <v>22010788879</v>
      </c>
      <c r="S186" t="str">
        <f>IFERROR(VLOOKUP(A186,Table1424[],8,0),0)</f>
        <v>SBIN0RRVCGB</v>
      </c>
      <c r="T186">
        <f>IFERROR(VLOOKUP(A186,Table1424[],9,0),0)</f>
        <v>0</v>
      </c>
      <c r="U186" s="40">
        <f>IFERROR(VLOOKUP(A186,Table1424[],10,0),0)</f>
        <v>45986</v>
      </c>
      <c r="V186">
        <f t="shared" si="17"/>
        <v>1</v>
      </c>
      <c r="W186" t="str">
        <f t="shared" si="18"/>
        <v>Available</v>
      </c>
      <c r="X186" s="164" t="str" cm="1">
        <f t="array" aca="1" ref="X186" ca="1">SUBSTITUTE(SUBSTITUTE(MID(CELL("filename"),FIND("[",CELL("filename"))+1,FIND("]",CELL("filename"))-FIND("[",CELL("filename"))-1)," JH Farmer Payment-",""),".xlsx","")</f>
        <v>22.21-27 Aug</v>
      </c>
      <c r="Y186" s="13">
        <f t="shared" si="19"/>
        <v>12.256591360186807</v>
      </c>
      <c r="Z186" s="3">
        <v>0</v>
      </c>
    </row>
    <row r="187" spans="1:26" x14ac:dyDescent="0.25">
      <c r="A187" t="str">
        <f>CONCATENATE(Table2[[#This Row],[Code]],Table2[[#This Row],[Farmers Code]])</f>
        <v>200100400018</v>
      </c>
      <c r="B187" s="1" t="str">
        <f>INDEX('MPG Payment'!$A:$A,MATCH(Table2[[#This Row],[Code]],'MPG Payment'!B:B,0))</f>
        <v>BMC Code :2001</v>
      </c>
      <c r="C187" t="str">
        <f>VLOOKUP(Table2[[#This Row],[Code]],'MPG Payment'!B:C,2,0)</f>
        <v>Gargaon2</v>
      </c>
      <c r="D187" s="17">
        <v>20010040</v>
      </c>
      <c r="E187" s="17" t="s">
        <v>2</v>
      </c>
      <c r="F187" s="1">
        <v>7</v>
      </c>
      <c r="G187" s="13">
        <v>17.130000000000003</v>
      </c>
      <c r="H187" s="13">
        <v>1002.7219000000001</v>
      </c>
      <c r="I187" s="166">
        <v>0</v>
      </c>
      <c r="J187" s="191">
        <v>0</v>
      </c>
      <c r="K187" s="166">
        <v>0</v>
      </c>
      <c r="L187" s="166">
        <v>0</v>
      </c>
      <c r="M187" s="18">
        <v>0</v>
      </c>
      <c r="N187" s="165">
        <f>VLOOKUP(Table2[[#This Row],[Code]],'MPG Payment'!$B$4:$Z$128,25,0)</f>
        <v>0</v>
      </c>
      <c r="O187" s="170">
        <f t="shared" si="16"/>
        <v>1003</v>
      </c>
      <c r="P187" t="str">
        <f>IFERROR(VLOOKUP(D187,'Bank Master'!$C$3:$D$7898,2,0),"Indirect")</f>
        <v>Direct</v>
      </c>
      <c r="Q187" t="str">
        <f>IFERROR(VLOOKUP(A187,Table1424[],6,0),0)</f>
        <v>MANGAL ORAON</v>
      </c>
      <c r="R187" t="str">
        <f>IFERROR(VLOOKUP(A187,Table1424[],7,0),0)</f>
        <v>20418358714</v>
      </c>
      <c r="S187" t="str">
        <f>IFERROR(VLOOKUP(A187,Table1424[],8,0),0)</f>
        <v>SBIN0012618</v>
      </c>
      <c r="T187">
        <f>IFERROR(VLOOKUP(A187,Table1424[],9,0),0)</f>
        <v>0</v>
      </c>
      <c r="U187" s="40">
        <f>IFERROR(VLOOKUP(A187,Table1424[],10,0),0)</f>
        <v>46013</v>
      </c>
      <c r="V187">
        <f t="shared" si="17"/>
        <v>1</v>
      </c>
      <c r="W187" t="str">
        <f t="shared" si="18"/>
        <v>Available</v>
      </c>
      <c r="X187" s="164" t="str" cm="1">
        <f t="array" aca="1" ref="X187" ca="1">SUBSTITUTE(SUBSTITUTE(MID(CELL("filename"),FIND("[",CELL("filename"))+1,FIND("]",CELL("filename"))-FIND("[",CELL("filename"))-1)," JH Farmer Payment-",""),".xlsx","")</f>
        <v>22.21-27 Aug</v>
      </c>
      <c r="Y187" s="13">
        <f t="shared" si="19"/>
        <v>20.487604495037946</v>
      </c>
      <c r="Z187" s="3">
        <v>0</v>
      </c>
    </row>
    <row r="188" spans="1:26" x14ac:dyDescent="0.25">
      <c r="A188" t="str">
        <f>CONCATENATE(Table2[[#This Row],[Code]],Table2[[#This Row],[Farmers Code]])</f>
        <v>200100400019</v>
      </c>
      <c r="B188" s="1" t="str">
        <f>INDEX('MPG Payment'!$A:$A,MATCH(Table2[[#This Row],[Code]],'MPG Payment'!B:B,0))</f>
        <v>BMC Code :2001</v>
      </c>
      <c r="C188" t="str">
        <f>VLOOKUP(Table2[[#This Row],[Code]],'MPG Payment'!B:C,2,0)</f>
        <v>Gargaon2</v>
      </c>
      <c r="D188" s="17">
        <v>20010040</v>
      </c>
      <c r="E188" s="17" t="s">
        <v>3</v>
      </c>
      <c r="F188" s="1">
        <v>7</v>
      </c>
      <c r="G188" s="13">
        <v>37.36</v>
      </c>
      <c r="H188" s="13">
        <v>1422.731</v>
      </c>
      <c r="I188" s="166">
        <v>0</v>
      </c>
      <c r="J188" s="191">
        <v>0</v>
      </c>
      <c r="K188" s="166">
        <v>0</v>
      </c>
      <c r="L188" s="166">
        <v>0</v>
      </c>
      <c r="M188" s="18">
        <v>0</v>
      </c>
      <c r="N188" s="165">
        <f>VLOOKUP(Table2[[#This Row],[Code]],'MPG Payment'!$B$4:$Z$128,25,0)</f>
        <v>0</v>
      </c>
      <c r="O188" s="170">
        <f t="shared" si="16"/>
        <v>1423</v>
      </c>
      <c r="P188" t="str">
        <f>IFERROR(VLOOKUP(D188,'Bank Master'!$C$3:$D$7898,2,0),"Indirect")</f>
        <v>Direct</v>
      </c>
      <c r="Q188" t="str">
        <f>IFERROR(VLOOKUP(A188,Table1424[],6,0),0)</f>
        <v>JINGI ORAIN</v>
      </c>
      <c r="R188" t="str">
        <f>IFERROR(VLOOKUP(A188,Table1424[],7,0),0)</f>
        <v>9760000100077373</v>
      </c>
      <c r="S188" t="str">
        <f>IFERROR(VLOOKUP(A188,Table1424[],8,0),0)</f>
        <v>PUNB0976000</v>
      </c>
      <c r="T188">
        <f>IFERROR(VLOOKUP(A188,Table1424[],9,0),0)</f>
        <v>0</v>
      </c>
      <c r="U188" s="40">
        <f>IFERROR(VLOOKUP(A188,Table1424[],10,0),0)</f>
        <v>46055</v>
      </c>
      <c r="V188">
        <f t="shared" si="17"/>
        <v>1</v>
      </c>
      <c r="W188" t="str">
        <f t="shared" si="18"/>
        <v>Available</v>
      </c>
      <c r="X188" s="164" t="str" cm="1">
        <f t="array" aca="1" ref="X188" ca="1">SUBSTITUTE(SUBSTITUTE(MID(CELL("filename"),FIND("[",CELL("filename"))+1,FIND("]",CELL("filename"))-FIND("[",CELL("filename"))-1)," JH Farmer Payment-",""),".xlsx","")</f>
        <v>22.21-27 Aug</v>
      </c>
      <c r="Y188" s="13">
        <f t="shared" si="19"/>
        <v>13.328582708779445</v>
      </c>
      <c r="Z188" s="3">
        <v>0</v>
      </c>
    </row>
    <row r="189" spans="1:26" x14ac:dyDescent="0.25">
      <c r="A189" t="str">
        <f>CONCATENATE(Table2[[#This Row],[Code]],Table2[[#This Row],[Farmers Code]])</f>
        <v>200100410007</v>
      </c>
      <c r="B189" s="1" t="str">
        <f>INDEX('MPG Payment'!$A:$A,MATCH(Table2[[#This Row],[Code]],'MPG Payment'!B:B,0))</f>
        <v>BMC Code :2001</v>
      </c>
      <c r="C189" t="str">
        <f>VLOOKUP(Table2[[#This Row],[Code]],'MPG Payment'!B:C,2,0)</f>
        <v>TERO</v>
      </c>
      <c r="D189" s="17">
        <v>20010041</v>
      </c>
      <c r="E189" s="17" t="s">
        <v>20</v>
      </c>
      <c r="F189" s="1">
        <v>14</v>
      </c>
      <c r="G189" s="13">
        <v>29.900000000000002</v>
      </c>
      <c r="H189" s="13">
        <v>1310.4512</v>
      </c>
      <c r="I189" s="166">
        <v>0</v>
      </c>
      <c r="J189" s="191">
        <v>0</v>
      </c>
      <c r="K189" s="166">
        <v>0</v>
      </c>
      <c r="L189" s="166">
        <v>0</v>
      </c>
      <c r="M189" s="18">
        <v>0</v>
      </c>
      <c r="N189" s="165">
        <f>VLOOKUP(Table2[[#This Row],[Code]],'MPG Payment'!$B$4:$Z$128,25,0)</f>
        <v>0</v>
      </c>
      <c r="O189" s="170">
        <f t="shared" si="16"/>
        <v>1310</v>
      </c>
      <c r="P189" t="str">
        <f>IFERROR(VLOOKUP(D189,'Bank Master'!$C$3:$D$7898,2,0),"Indirect")</f>
        <v>Direct</v>
      </c>
      <c r="Q189" t="str">
        <f>IFERROR(VLOOKUP(A189,Table1424[],6,0),0)</f>
        <v xml:space="preserve">Budhram Oran </v>
      </c>
      <c r="R189" t="str">
        <f>IFERROR(VLOOKUP(A189,Table1424[],7,0),0)</f>
        <v>22010379151</v>
      </c>
      <c r="S189" t="str">
        <f>IFERROR(VLOOKUP(A189,Table1424[],8,0),0)</f>
        <v>SBIN0RRVCGB</v>
      </c>
      <c r="T189" t="str">
        <f>IFERROR(VLOOKUP(A189,Table1424[],9,0),0)</f>
        <v>STATE BANK OF INDIA</v>
      </c>
      <c r="U189" s="40">
        <f>IFERROR(VLOOKUP(A189,Table1424[],10,0),0)</f>
        <v>45535</v>
      </c>
      <c r="V189">
        <f t="shared" si="17"/>
        <v>1</v>
      </c>
      <c r="W189" t="str">
        <f t="shared" si="18"/>
        <v>Available</v>
      </c>
      <c r="X189" s="164" t="str" cm="1">
        <f t="array" aca="1" ref="X189" ca="1">SUBSTITUTE(SUBSTITUTE(MID(CELL("filename"),FIND("[",CELL("filename"))+1,FIND("]",CELL("filename"))-FIND("[",CELL("filename"))-1)," JH Farmer Payment-",""),".xlsx","")</f>
        <v>22.21-27 Aug</v>
      </c>
      <c r="Y189" s="13">
        <f t="shared" si="19"/>
        <v>30.679459531772576</v>
      </c>
      <c r="Z189" s="3">
        <v>0</v>
      </c>
    </row>
    <row r="190" spans="1:26" x14ac:dyDescent="0.25">
      <c r="A190" t="str">
        <f>CONCATENATE(Table2[[#This Row],[Code]],Table2[[#This Row],[Farmers Code]])</f>
        <v>200100410055</v>
      </c>
      <c r="B190" s="1" t="str">
        <f>INDEX('MPG Payment'!$A:$A,MATCH(Table2[[#This Row],[Code]],'MPG Payment'!B:B,0))</f>
        <v>BMC Code :2001</v>
      </c>
      <c r="C190" t="str">
        <f>VLOOKUP(Table2[[#This Row],[Code]],'MPG Payment'!B:C,2,0)</f>
        <v>TERO</v>
      </c>
      <c r="D190" s="17">
        <v>20010041</v>
      </c>
      <c r="E190" s="17" t="s">
        <v>427</v>
      </c>
      <c r="F190" s="1">
        <v>13</v>
      </c>
      <c r="G190" s="13">
        <v>54.18</v>
      </c>
      <c r="H190" s="13">
        <v>2810.3889999999997</v>
      </c>
      <c r="I190" s="166">
        <v>0</v>
      </c>
      <c r="J190" s="191">
        <v>0</v>
      </c>
      <c r="K190" s="166">
        <v>0</v>
      </c>
      <c r="L190" s="166">
        <v>0</v>
      </c>
      <c r="M190" s="18">
        <v>0</v>
      </c>
      <c r="N190" s="165">
        <f>VLOOKUP(Table2[[#This Row],[Code]],'MPG Payment'!$B$4:$Z$128,25,0)</f>
        <v>0</v>
      </c>
      <c r="O190" s="170">
        <f t="shared" si="16"/>
        <v>2810</v>
      </c>
      <c r="P190" t="str">
        <f>IFERROR(VLOOKUP(D190,'Bank Master'!$C$3:$D$7898,2,0),"Indirect")</f>
        <v>Direct</v>
      </c>
      <c r="Q190" t="str">
        <f>IFERROR(VLOOKUP(A190,Table1424[],6,0),0)</f>
        <v>CHALA ORAON</v>
      </c>
      <c r="R190" t="str">
        <f>IFERROR(VLOOKUP(A190,Table1424[],7,0),0)</f>
        <v>4895108009722</v>
      </c>
      <c r="S190" t="str">
        <f>IFERROR(VLOOKUP(A190,Table1424[],8,0),0)</f>
        <v>CNRB0004895</v>
      </c>
      <c r="T190">
        <f>IFERROR(VLOOKUP(A190,Table1424[],9,0),0)</f>
        <v>0</v>
      </c>
      <c r="U190" s="40">
        <f>IFERROR(VLOOKUP(A190,Table1424[],10,0),0)</f>
        <v>45873</v>
      </c>
      <c r="V190">
        <f t="shared" si="17"/>
        <v>1</v>
      </c>
      <c r="W190" t="str">
        <f t="shared" si="18"/>
        <v>Available</v>
      </c>
      <c r="X190" s="164" t="str" cm="1">
        <f t="array" aca="1" ref="X190" ca="1">SUBSTITUTE(SUBSTITUTE(MID(CELL("filename"),FIND("[",CELL("filename"))+1,FIND("]",CELL("filename"))-FIND("[",CELL("filename"))-1)," JH Farmer Payment-",""),".xlsx","")</f>
        <v>22.21-27 Aug</v>
      </c>
      <c r="Y190" s="13">
        <f t="shared" si="19"/>
        <v>33.716368586194164</v>
      </c>
      <c r="Z190" s="3">
        <v>0</v>
      </c>
    </row>
    <row r="191" spans="1:26" x14ac:dyDescent="0.25">
      <c r="A191" t="str">
        <f>CONCATENATE(Table2[[#This Row],[Code]],Table2[[#This Row],[Farmers Code]])</f>
        <v>200100410057</v>
      </c>
      <c r="B191" s="1" t="str">
        <f>INDEX('MPG Payment'!$A:$A,MATCH(Table2[[#This Row],[Code]],'MPG Payment'!B:B,0))</f>
        <v>BMC Code :2001</v>
      </c>
      <c r="C191" t="str">
        <f>VLOOKUP(Table2[[#This Row],[Code]],'MPG Payment'!B:C,2,0)</f>
        <v>TERO</v>
      </c>
      <c r="D191" s="17">
        <v>20010041</v>
      </c>
      <c r="E191" s="17" t="s">
        <v>762</v>
      </c>
      <c r="F191" s="1">
        <v>13</v>
      </c>
      <c r="G191" s="13">
        <v>34.46</v>
      </c>
      <c r="H191" s="13">
        <v>1418.6308000000001</v>
      </c>
      <c r="I191" s="166">
        <v>0</v>
      </c>
      <c r="J191" s="191">
        <v>0</v>
      </c>
      <c r="K191" s="166">
        <v>0</v>
      </c>
      <c r="L191" s="166">
        <v>0</v>
      </c>
      <c r="M191" s="18">
        <v>0</v>
      </c>
      <c r="N191" s="165">
        <f>VLOOKUP(Table2[[#This Row],[Code]],'MPG Payment'!$B$4:$Z$128,25,0)</f>
        <v>0</v>
      </c>
      <c r="O191" s="170">
        <f t="shared" si="16"/>
        <v>1419</v>
      </c>
      <c r="P191" t="str">
        <f>IFERROR(VLOOKUP(D191,'Bank Master'!$C$3:$D$7898,2,0),"Indirect")</f>
        <v>Direct</v>
      </c>
      <c r="Q191" t="str">
        <f>IFERROR(VLOOKUP(A191,Table1424[],6,0),0)</f>
        <v>AMAR ORAON</v>
      </c>
      <c r="R191" t="str">
        <f>IFERROR(VLOOKUP(A191,Table1424[],7,0),0)</f>
        <v>9955301438</v>
      </c>
      <c r="S191" t="str">
        <f>IFERROR(VLOOKUP(A191,Table1424[],8,0),0)</f>
        <v>AIRP0000001</v>
      </c>
      <c r="T191">
        <f>IFERROR(VLOOKUP(A191,Table1424[],9,0),0)</f>
        <v>0</v>
      </c>
      <c r="U191" s="40">
        <f>IFERROR(VLOOKUP(A191,Table1424[],10,0),0)</f>
        <v>45895</v>
      </c>
      <c r="V191">
        <f t="shared" si="17"/>
        <v>1</v>
      </c>
      <c r="W191" t="str">
        <f t="shared" si="18"/>
        <v>Available</v>
      </c>
      <c r="X191" s="164" t="str" cm="1">
        <f t="array" aca="1" ref="X191" ca="1">SUBSTITUTE(SUBSTITUTE(MID(CELL("filename"),FIND("[",CELL("filename"))+1,FIND("]",CELL("filename"))-FIND("[",CELL("filename"))-1)," JH Farmer Payment-",""),".xlsx","")</f>
        <v>22.21-27 Aug</v>
      </c>
      <c r="Y191" s="13">
        <f t="shared" si="19"/>
        <v>26.758851421938484</v>
      </c>
      <c r="Z191" s="3">
        <v>0</v>
      </c>
    </row>
    <row r="192" spans="1:26" x14ac:dyDescent="0.25">
      <c r="A192" t="str">
        <f>CONCATENATE(Table2[[#This Row],[Code]],Table2[[#This Row],[Farmers Code]])</f>
        <v>200100410058</v>
      </c>
      <c r="B192" s="1" t="str">
        <f>INDEX('MPG Payment'!$A:$A,MATCH(Table2[[#This Row],[Code]],'MPG Payment'!B:B,0))</f>
        <v>BMC Code :2001</v>
      </c>
      <c r="C192" t="str">
        <f>VLOOKUP(Table2[[#This Row],[Code]],'MPG Payment'!B:C,2,0)</f>
        <v>TERO</v>
      </c>
      <c r="D192" s="17">
        <v>20010041</v>
      </c>
      <c r="E192" s="17" t="s">
        <v>763</v>
      </c>
      <c r="F192" s="1">
        <v>14</v>
      </c>
      <c r="G192" s="13">
        <v>45</v>
      </c>
      <c r="H192" s="13">
        <v>1963.4229999999998</v>
      </c>
      <c r="I192" s="166">
        <v>0</v>
      </c>
      <c r="J192" s="191">
        <v>0</v>
      </c>
      <c r="K192" s="166">
        <v>0</v>
      </c>
      <c r="L192" s="166">
        <v>0</v>
      </c>
      <c r="M192" s="18">
        <v>0</v>
      </c>
      <c r="N192" s="165">
        <f>VLOOKUP(Table2[[#This Row],[Code]],'MPG Payment'!$B$4:$Z$128,25,0)</f>
        <v>0</v>
      </c>
      <c r="O192" s="170">
        <f t="shared" si="16"/>
        <v>1963</v>
      </c>
      <c r="P192" t="str">
        <f>IFERROR(VLOOKUP(D192,'Bank Master'!$C$3:$D$7898,2,0),"Indirect")</f>
        <v>Direct</v>
      </c>
      <c r="Q192" t="str">
        <f>IFERROR(VLOOKUP(A192,Table1424[],6,0),0)</f>
        <v>SOUDHI ORAIN</v>
      </c>
      <c r="R192" t="str">
        <f>IFERROR(VLOOKUP(A192,Table1424[],7,0),0)</f>
        <v>55520100009728</v>
      </c>
      <c r="S192" t="str">
        <f>IFERROR(VLOOKUP(A192,Table1424[],8,0),0)</f>
        <v>BARB0BEROXX</v>
      </c>
      <c r="T192">
        <f>IFERROR(VLOOKUP(A192,Table1424[],9,0),0)</f>
        <v>0</v>
      </c>
      <c r="U192" s="40">
        <f>IFERROR(VLOOKUP(A192,Table1424[],10,0),0)</f>
        <v>45978</v>
      </c>
      <c r="V192">
        <f t="shared" si="17"/>
        <v>1</v>
      </c>
      <c r="W192" t="str">
        <f t="shared" si="18"/>
        <v>Available</v>
      </c>
      <c r="X192" s="164" t="str" cm="1">
        <f t="array" aca="1" ref="X192" ca="1">SUBSTITUTE(SUBSTITUTE(MID(CELL("filename"),FIND("[",CELL("filename"))+1,FIND("]",CELL("filename"))-FIND("[",CELL("filename"))-1)," JH Farmer Payment-",""),".xlsx","")</f>
        <v>22.21-27 Aug</v>
      </c>
      <c r="Y192" s="13">
        <f t="shared" si="19"/>
        <v>30.542135555555557</v>
      </c>
      <c r="Z192" s="3">
        <v>0</v>
      </c>
    </row>
    <row r="193" spans="1:26" x14ac:dyDescent="0.25">
      <c r="A193" t="str">
        <f>CONCATENATE(Table2[[#This Row],[Code]],Table2[[#This Row],[Farmers Code]])</f>
        <v>200100410064</v>
      </c>
      <c r="B193" s="1" t="str">
        <f>INDEX('MPG Payment'!$A:$A,MATCH(Table2[[#This Row],[Code]],'MPG Payment'!B:B,0))</f>
        <v>BMC Code :2001</v>
      </c>
      <c r="C193" t="str">
        <f>VLOOKUP(Table2[[#This Row],[Code]],'MPG Payment'!B:C,2,0)</f>
        <v>TERO</v>
      </c>
      <c r="D193" s="17">
        <v>20010041</v>
      </c>
      <c r="E193" s="17" t="s">
        <v>1237</v>
      </c>
      <c r="F193" s="1">
        <v>7</v>
      </c>
      <c r="G193" s="13">
        <v>13.000000000000002</v>
      </c>
      <c r="H193" s="13">
        <v>614.82380000000001</v>
      </c>
      <c r="I193" s="166">
        <v>0</v>
      </c>
      <c r="J193" s="191">
        <v>0</v>
      </c>
      <c r="K193" s="166">
        <v>0</v>
      </c>
      <c r="L193" s="166">
        <v>0</v>
      </c>
      <c r="M193" s="18">
        <v>0</v>
      </c>
      <c r="N193" s="165">
        <f>VLOOKUP(Table2[[#This Row],[Code]],'MPG Payment'!$B$4:$Z$128,25,0)</f>
        <v>0</v>
      </c>
      <c r="O193" s="170">
        <f t="shared" si="16"/>
        <v>615</v>
      </c>
      <c r="P193" t="str">
        <f>IFERROR(VLOOKUP(D193,'Bank Master'!$C$3:$D$7898,2,0),"Indirect")</f>
        <v>Direct</v>
      </c>
      <c r="Q193" t="str">
        <f>IFERROR(VLOOKUP(A193,Table1424[],6,0),0)</f>
        <v>MOHIT KUMAR</v>
      </c>
      <c r="R193" t="str">
        <f>IFERROR(VLOOKUP(A193,Table1424[],7,0),0)</f>
        <v>22010475979</v>
      </c>
      <c r="S193" t="str">
        <f>IFERROR(VLOOKUP(A193,Table1424[],8,0),0)</f>
        <v>SBIN0RRVCGB</v>
      </c>
      <c r="T193">
        <f>IFERROR(VLOOKUP(A193,Table1424[],9,0),0)</f>
        <v>0</v>
      </c>
      <c r="U193" s="40">
        <f>IFERROR(VLOOKUP(A193,Table1424[],10,0),0)</f>
        <v>46041</v>
      </c>
      <c r="V193">
        <f t="shared" si="17"/>
        <v>1</v>
      </c>
      <c r="W193" t="str">
        <f t="shared" si="18"/>
        <v>Available</v>
      </c>
      <c r="X193" s="164" t="str" cm="1">
        <f t="array" aca="1" ref="X193" ca="1">SUBSTITUTE(SUBSTITUTE(MID(CELL("filename"),FIND("[",CELL("filename"))+1,FIND("]",CELL("filename"))-FIND("[",CELL("filename"))-1)," JH Farmer Payment-",""),".xlsx","")</f>
        <v>22.21-27 Aug</v>
      </c>
      <c r="Y193" s="13">
        <f t="shared" si="19"/>
        <v>16.55294846153846</v>
      </c>
      <c r="Z193" s="3">
        <v>0</v>
      </c>
    </row>
    <row r="194" spans="1:26" x14ac:dyDescent="0.25">
      <c r="A194" t="str">
        <f>CONCATENATE(Table2[[#This Row],[Code]],Table2[[#This Row],[Farmers Code]])</f>
        <v>200100410066</v>
      </c>
      <c r="B194" s="1" t="str">
        <f>INDEX('MPG Payment'!$A:$A,MATCH(Table2[[#This Row],[Code]],'MPG Payment'!B:B,0))</f>
        <v>BMC Code :2001</v>
      </c>
      <c r="C194" t="str">
        <f>VLOOKUP(Table2[[#This Row],[Code]],'MPG Payment'!B:C,2,0)</f>
        <v>TERO</v>
      </c>
      <c r="D194" s="17">
        <v>20010041</v>
      </c>
      <c r="E194" s="17" t="s">
        <v>1247</v>
      </c>
      <c r="F194" s="1">
        <v>7</v>
      </c>
      <c r="G194" s="13">
        <v>22.84</v>
      </c>
      <c r="H194" s="13">
        <v>984.44100000000014</v>
      </c>
      <c r="I194" s="166">
        <v>0</v>
      </c>
      <c r="J194" s="191">
        <v>0</v>
      </c>
      <c r="K194" s="166">
        <v>0</v>
      </c>
      <c r="L194" s="166">
        <v>0</v>
      </c>
      <c r="M194" s="18">
        <v>0</v>
      </c>
      <c r="N194" s="165">
        <f>VLOOKUP(Table2[[#This Row],[Code]],'MPG Payment'!$B$4:$Z$128,25,0)</f>
        <v>0</v>
      </c>
      <c r="O194" s="170">
        <f t="shared" si="16"/>
        <v>984</v>
      </c>
      <c r="P194" t="str">
        <f>IFERROR(VLOOKUP(D194,'Bank Master'!$C$3:$D$7898,2,0),"Indirect")</f>
        <v>Direct</v>
      </c>
      <c r="Q194" t="str">
        <f>IFERROR(VLOOKUP(A194,Table1424[],6,0),0)</f>
        <v>MAKO ORAIN</v>
      </c>
      <c r="R194" t="str">
        <f>IFERROR(VLOOKUP(A194,Table1424[],7,0),0)</f>
        <v>22010420044</v>
      </c>
      <c r="S194" t="str">
        <f>IFERROR(VLOOKUP(A194,Table1424[],8,0),0)</f>
        <v>SBIN0RRVCGB</v>
      </c>
      <c r="T194">
        <f>IFERROR(VLOOKUP(A194,Table1424[],9,0),0)</f>
        <v>0</v>
      </c>
      <c r="U194" s="40">
        <f>IFERROR(VLOOKUP(A194,Table1424[],10,0),0)</f>
        <v>46049</v>
      </c>
      <c r="V194">
        <f t="shared" si="17"/>
        <v>1</v>
      </c>
      <c r="W194" t="str">
        <f t="shared" si="18"/>
        <v>Available</v>
      </c>
      <c r="X194" s="164" t="str" cm="1">
        <f t="array" aca="1" ref="X194" ca="1">SUBSTITUTE(SUBSTITUTE(MID(CELL("filename"),FIND("[",CELL("filename"))+1,FIND("]",CELL("filename"))-FIND("[",CELL("filename"))-1)," JH Farmer Payment-",""),".xlsx","")</f>
        <v>22.21-27 Aug</v>
      </c>
      <c r="Y194" s="13">
        <f t="shared" si="19"/>
        <v>15.085566987740808</v>
      </c>
      <c r="Z194" s="3">
        <v>0</v>
      </c>
    </row>
    <row r="195" spans="1:26" x14ac:dyDescent="0.25">
      <c r="A195" t="str">
        <f>CONCATENATE(Table2[[#This Row],[Code]],Table2[[#This Row],[Farmers Code]])</f>
        <v>200100410069</v>
      </c>
      <c r="B195" s="1" t="str">
        <f>INDEX('MPG Payment'!$A:$A,MATCH(Table2[[#This Row],[Code]],'MPG Payment'!B:B,0))</f>
        <v>BMC Code :2001</v>
      </c>
      <c r="C195" t="str">
        <f>VLOOKUP(Table2[[#This Row],[Code]],'MPG Payment'!B:C,2,0)</f>
        <v>TERO</v>
      </c>
      <c r="D195" s="17">
        <v>20010041</v>
      </c>
      <c r="E195" s="17" t="s">
        <v>1491</v>
      </c>
      <c r="F195" s="1">
        <v>13</v>
      </c>
      <c r="G195" s="13">
        <v>23.080000000000002</v>
      </c>
      <c r="H195" s="13">
        <v>1029.6541999999999</v>
      </c>
      <c r="I195" s="166">
        <v>0</v>
      </c>
      <c r="J195" s="191">
        <v>0</v>
      </c>
      <c r="K195" s="166">
        <v>0</v>
      </c>
      <c r="L195" s="166">
        <v>0</v>
      </c>
      <c r="M195" s="18">
        <v>0</v>
      </c>
      <c r="N195" s="165">
        <f>VLOOKUP(Table2[[#This Row],[Code]],'MPG Payment'!$B$4:$Z$128,25,0)</f>
        <v>0</v>
      </c>
      <c r="O195" s="170">
        <f t="shared" si="16"/>
        <v>1030</v>
      </c>
      <c r="P195" t="str">
        <f>IFERROR(VLOOKUP(D195,'Bank Master'!$C$3:$D$7898,2,0),"Indirect")</f>
        <v>Direct</v>
      </c>
      <c r="Q195" t="str">
        <f>IFERROR(VLOOKUP(A195,Table1424[],6,0),0)</f>
        <v>AMRITA ORAIN</v>
      </c>
      <c r="R195" t="str">
        <f>IFERROR(VLOOKUP(A195,Table1424[],7,0),0)</f>
        <v>22010392809</v>
      </c>
      <c r="S195" t="str">
        <f>IFERROR(VLOOKUP(A195,Table1424[],8,0),0)</f>
        <v>SBIN0RRVCGB</v>
      </c>
      <c r="T195">
        <f>IFERROR(VLOOKUP(A195,Table1424[],9,0),0)</f>
        <v>0</v>
      </c>
      <c r="U195" s="40">
        <f>IFERROR(VLOOKUP(A195,Table1424[],10,0),0)</f>
        <v>46182</v>
      </c>
      <c r="V195">
        <f t="shared" si="17"/>
        <v>1</v>
      </c>
      <c r="W195" t="str">
        <f t="shared" si="18"/>
        <v>Available</v>
      </c>
      <c r="X195" s="164" t="str" cm="1">
        <f t="array" aca="1" ref="X195" ca="1">SUBSTITUTE(SUBSTITUTE(MID(CELL("filename"),FIND("[",CELL("filename"))+1,FIND("]",CELL("filename"))-FIND("[",CELL("filename"))-1)," JH Farmer Payment-",""),".xlsx","")</f>
        <v>22.21-27 Aug</v>
      </c>
      <c r="Y195" s="13">
        <f t="shared" si="19"/>
        <v>28.998060225303291</v>
      </c>
      <c r="Z195" s="3">
        <v>0</v>
      </c>
    </row>
    <row r="196" spans="1:26" x14ac:dyDescent="0.25">
      <c r="A196" t="str">
        <f>CONCATENATE(Table2[[#This Row],[Code]],Table2[[#This Row],[Farmers Code]])</f>
        <v>200100410071</v>
      </c>
      <c r="B196" s="1" t="str">
        <f>INDEX('MPG Payment'!$A:$A,MATCH(Table2[[#This Row],[Code]],'MPG Payment'!B:B,0))</f>
        <v>BMC Code :2001</v>
      </c>
      <c r="C196" t="str">
        <f>VLOOKUP(Table2[[#This Row],[Code]],'MPG Payment'!B:C,2,0)</f>
        <v>TERO</v>
      </c>
      <c r="D196" s="17">
        <v>20010041</v>
      </c>
      <c r="E196" s="17" t="s">
        <v>1750</v>
      </c>
      <c r="F196" s="1">
        <v>13</v>
      </c>
      <c r="G196" s="13">
        <v>41.940000000000005</v>
      </c>
      <c r="H196" s="13">
        <v>1650.3354000000002</v>
      </c>
      <c r="I196" s="166">
        <v>0</v>
      </c>
      <c r="J196" s="191">
        <v>0</v>
      </c>
      <c r="K196" s="166">
        <v>0</v>
      </c>
      <c r="L196" s="166">
        <v>0</v>
      </c>
      <c r="M196" s="18">
        <v>0</v>
      </c>
      <c r="N196" s="165">
        <f>VLOOKUP(Table2[[#This Row],[Code]],'MPG Payment'!$B$4:$Z$128,25,0)</f>
        <v>0</v>
      </c>
      <c r="O196" s="170">
        <f t="shared" si="16"/>
        <v>1650</v>
      </c>
      <c r="P196" t="str">
        <f>IFERROR(VLOOKUP(D196,'Bank Master'!$C$3:$D$7898,2,0),"Indirect")</f>
        <v>Direct</v>
      </c>
      <c r="Q196" t="str">
        <f>IFERROR(VLOOKUP(A196,Table1424[],6,0),0)</f>
        <v>VASHODA DEVI</v>
      </c>
      <c r="R196" t="str">
        <f>IFERROR(VLOOKUP(A196,Table1424[],7,0),0)</f>
        <v>22010473529</v>
      </c>
      <c r="S196" t="str">
        <f>IFERROR(VLOOKUP(A196,Table1424[],8,0),0)</f>
        <v>SBIN0RRVCGB</v>
      </c>
      <c r="T196">
        <f>IFERROR(VLOOKUP(A196,Table1424[],9,0),0)</f>
        <v>0</v>
      </c>
      <c r="U196" s="40">
        <f>IFERROR(VLOOKUP(A196,Table1424[],10,0),0)</f>
        <v>46195</v>
      </c>
      <c r="V196">
        <f t="shared" si="17"/>
        <v>1</v>
      </c>
      <c r="W196" t="str">
        <f t="shared" si="18"/>
        <v>Available</v>
      </c>
      <c r="X196" s="164" t="str" cm="1">
        <f t="array" aca="1" ref="X196" ca="1">SUBSTITUTE(SUBSTITUTE(MID(CELL("filename"),FIND("[",CELL("filename"))+1,FIND("]",CELL("filename"))-FIND("[",CELL("filename"))-1)," JH Farmer Payment-",""),".xlsx","")</f>
        <v>22.21-27 Aug</v>
      </c>
      <c r="Y196" s="13">
        <f t="shared" si="19"/>
        <v>25.577444206008582</v>
      </c>
      <c r="Z196" s="3">
        <v>0</v>
      </c>
    </row>
    <row r="197" spans="1:26" x14ac:dyDescent="0.25">
      <c r="A197" t="str">
        <f>CONCATENATE(Table2[[#This Row],[Code]],Table2[[#This Row],[Farmers Code]])</f>
        <v>200100410072</v>
      </c>
      <c r="B197" s="1" t="str">
        <f>INDEX('MPG Payment'!$A:$A,MATCH(Table2[[#This Row],[Code]],'MPG Payment'!B:B,0))</f>
        <v>BMC Code :2001</v>
      </c>
      <c r="C197" t="str">
        <f>VLOOKUP(Table2[[#This Row],[Code]],'MPG Payment'!B:C,2,0)</f>
        <v>TERO</v>
      </c>
      <c r="D197" s="17">
        <v>20010041</v>
      </c>
      <c r="E197" s="17" t="s">
        <v>2067</v>
      </c>
      <c r="F197" s="1">
        <v>14</v>
      </c>
      <c r="G197" s="13">
        <v>48</v>
      </c>
      <c r="H197" s="13">
        <v>1826.3585999999998</v>
      </c>
      <c r="I197" s="166">
        <v>0</v>
      </c>
      <c r="J197" s="191">
        <v>0</v>
      </c>
      <c r="K197" s="166">
        <v>0</v>
      </c>
      <c r="L197" s="166">
        <v>0</v>
      </c>
      <c r="M197" s="18">
        <v>0</v>
      </c>
      <c r="N197" s="165">
        <f>VLOOKUP(Table2[[#This Row],[Code]],'MPG Payment'!$B$4:$Z$128,25,0)</f>
        <v>0</v>
      </c>
      <c r="O197" s="170">
        <f t="shared" si="16"/>
        <v>1826</v>
      </c>
      <c r="P197" t="str">
        <f>IFERROR(VLOOKUP(D197,'Bank Master'!$C$3:$D$7898,2,0),"Indirect")</f>
        <v>Direct</v>
      </c>
      <c r="Q197" t="str">
        <f>IFERROR(VLOOKUP(A197,Table1424[],6,0),0)</f>
        <v>PUSANGI ORAIN</v>
      </c>
      <c r="R197" t="str">
        <f>IFERROR(VLOOKUP(A197,Table1424[],7,0),0)</f>
        <v>4895108009340</v>
      </c>
      <c r="S197" t="str">
        <f>IFERROR(VLOOKUP(A197,Table1424[],8,0),0)</f>
        <v>CNRB0004895</v>
      </c>
      <c r="T197">
        <f>IFERROR(VLOOKUP(A197,Table1424[],9,0),0)</f>
        <v>0</v>
      </c>
      <c r="U197" s="40">
        <f>IFERROR(VLOOKUP(A197,Table1424[],10,0),0)</f>
        <v>46209</v>
      </c>
      <c r="V197">
        <f t="shared" si="17"/>
        <v>1</v>
      </c>
      <c r="W197" t="str">
        <f t="shared" si="18"/>
        <v>Available</v>
      </c>
      <c r="X197" s="164" t="str" cm="1">
        <f t="array" aca="1" ref="X197" ca="1">SUBSTITUTE(SUBSTITUTE(MID(CELL("filename"),FIND("[",CELL("filename"))+1,FIND("]",CELL("filename"))-FIND("[",CELL("filename"))-1)," JH Farmer Payment-",""),".xlsx","")</f>
        <v>22.21-27 Aug</v>
      </c>
      <c r="Y197" s="13">
        <f t="shared" si="19"/>
        <v>26.634396249999998</v>
      </c>
      <c r="Z197" s="3">
        <v>0</v>
      </c>
    </row>
    <row r="198" spans="1:26" x14ac:dyDescent="0.25">
      <c r="A198" t="str">
        <f>CONCATENATE(Table2[[#This Row],[Code]],Table2[[#This Row],[Farmers Code]])</f>
        <v>200100420004</v>
      </c>
      <c r="B198" s="1" t="str">
        <f>INDEX('MPG Payment'!$A:$A,MATCH(Table2[[#This Row],[Code]],'MPG Payment'!B:B,0))</f>
        <v>BMC Code :2001</v>
      </c>
      <c r="C198" t="str">
        <f>VLOOKUP(Table2[[#This Row],[Code]],'MPG Payment'!B:C,2,0)</f>
        <v>RONHE</v>
      </c>
      <c r="D198" s="17">
        <v>20010042</v>
      </c>
      <c r="E198" s="17" t="s">
        <v>1</v>
      </c>
      <c r="F198" s="1">
        <v>7</v>
      </c>
      <c r="G198" s="13">
        <v>10.36</v>
      </c>
      <c r="H198" s="13">
        <v>401.04370000000006</v>
      </c>
      <c r="I198" s="166">
        <v>0</v>
      </c>
      <c r="J198" s="191">
        <v>0</v>
      </c>
      <c r="K198" s="166">
        <v>0</v>
      </c>
      <c r="L198" s="166">
        <v>0</v>
      </c>
      <c r="M198" s="18">
        <v>0</v>
      </c>
      <c r="N198" s="165">
        <f>VLOOKUP(Table2[[#This Row],[Code]],'MPG Payment'!$B$4:$Z$128,25,0)</f>
        <v>0</v>
      </c>
      <c r="O198" s="170">
        <f t="shared" si="16"/>
        <v>401</v>
      </c>
      <c r="P198" t="str">
        <f>IFERROR(VLOOKUP(D198,'Bank Master'!$C$3:$D$7898,2,0),"Indirect")</f>
        <v>Direct</v>
      </c>
      <c r="Q198" t="str">
        <f>IFERROR(VLOOKUP(A198,Table1424[],6,0),0)</f>
        <v>SUNIL GOPE</v>
      </c>
      <c r="R198" t="str">
        <f>IFERROR(VLOOKUP(A198,Table1424[],7,0),0)</f>
        <v>494310110004505</v>
      </c>
      <c r="S198" t="str">
        <f>IFERROR(VLOOKUP(A198,Table1424[],8,0),0)</f>
        <v>BKID0004943</v>
      </c>
      <c r="T198" t="str">
        <f>IFERROR(VLOOKUP(A198,Table1424[],9,0),0)</f>
        <v>BANK OF INDIA</v>
      </c>
      <c r="U198" s="40">
        <f>IFERROR(VLOOKUP(A198,Table1424[],10,0),0)</f>
        <v>45565</v>
      </c>
      <c r="V198">
        <f t="shared" si="17"/>
        <v>1</v>
      </c>
      <c r="W198" t="str">
        <f t="shared" si="18"/>
        <v>Available</v>
      </c>
      <c r="X198" s="164" t="str" cm="1">
        <f t="array" aca="1" ref="X198" ca="1">SUBSTITUTE(SUBSTITUTE(MID(CELL("filename"),FIND("[",CELL("filename"))+1,FIND("]",CELL("filename"))-FIND("[",CELL("filename"))-1)," JH Farmer Payment-",""),".xlsx","")</f>
        <v>22.21-27 Aug</v>
      </c>
      <c r="Y198" s="13">
        <f t="shared" si="19"/>
        <v>13.548773648648652</v>
      </c>
      <c r="Z198" s="3">
        <v>0</v>
      </c>
    </row>
    <row r="199" spans="1:26" x14ac:dyDescent="0.25">
      <c r="A199" t="str">
        <f>CONCATENATE(Table2[[#This Row],[Code]],Table2[[#This Row],[Farmers Code]])</f>
        <v>200100420005</v>
      </c>
      <c r="B199" s="1" t="str">
        <f>INDEX('MPG Payment'!$A:$A,MATCH(Table2[[#This Row],[Code]],'MPG Payment'!B:B,0))</f>
        <v>BMC Code :2001</v>
      </c>
      <c r="C199" t="str">
        <f>VLOOKUP(Table2[[#This Row],[Code]],'MPG Payment'!B:C,2,0)</f>
        <v>RONHE</v>
      </c>
      <c r="D199" s="17">
        <v>20010042</v>
      </c>
      <c r="E199" s="17" t="s">
        <v>18</v>
      </c>
      <c r="F199" s="1">
        <v>14</v>
      </c>
      <c r="G199" s="13">
        <v>35.320000000000007</v>
      </c>
      <c r="H199" s="13">
        <v>2320.7217000000001</v>
      </c>
      <c r="I199" s="166">
        <v>0</v>
      </c>
      <c r="J199" s="191">
        <v>0</v>
      </c>
      <c r="K199" s="166">
        <v>0</v>
      </c>
      <c r="L199" s="166">
        <v>0</v>
      </c>
      <c r="M199" s="18">
        <v>0</v>
      </c>
      <c r="N199" s="165">
        <f>VLOOKUP(Table2[[#This Row],[Code]],'MPG Payment'!$B$4:$Z$128,25,0)</f>
        <v>0</v>
      </c>
      <c r="O199" s="170">
        <f t="shared" si="16"/>
        <v>2321</v>
      </c>
      <c r="P199" t="str">
        <f>IFERROR(VLOOKUP(D199,'Bank Master'!$C$3:$D$7898,2,0),"Indirect")</f>
        <v>Direct</v>
      </c>
      <c r="Q199" t="str">
        <f>IFERROR(VLOOKUP(A199,Table1424[],6,0),0)</f>
        <v xml:space="preserve">Ranthu Oraon </v>
      </c>
      <c r="R199" t="str">
        <f>IFERROR(VLOOKUP(A199,Table1424[],7,0),0)</f>
        <v>494310100009111</v>
      </c>
      <c r="S199" t="str">
        <f>IFERROR(VLOOKUP(A199,Table1424[],8,0),0)</f>
        <v>BKID0004943</v>
      </c>
      <c r="T199" t="str">
        <f>IFERROR(VLOOKUP(A199,Table1424[],9,0),0)</f>
        <v>BANK OF INDIA</v>
      </c>
      <c r="U199" s="40">
        <f>IFERROR(VLOOKUP(A199,Table1424[],10,0),0)</f>
        <v>45542</v>
      </c>
      <c r="V199">
        <f t="shared" si="17"/>
        <v>1</v>
      </c>
      <c r="W199" t="str">
        <f t="shared" si="18"/>
        <v>Available</v>
      </c>
      <c r="X199" s="164" t="str" cm="1">
        <f t="array" aca="1" ref="X199" ca="1">SUBSTITUTE(SUBSTITUTE(MID(CELL("filename"),FIND("[",CELL("filename"))+1,FIND("]",CELL("filename"))-FIND("[",CELL("filename"))-1)," JH Farmer Payment-",""),".xlsx","")</f>
        <v>22.21-27 Aug</v>
      </c>
      <c r="Y199" s="13">
        <f t="shared" si="19"/>
        <v>45.993918176670434</v>
      </c>
      <c r="Z199" s="3">
        <v>0</v>
      </c>
    </row>
    <row r="200" spans="1:26" x14ac:dyDescent="0.25">
      <c r="A200" t="str">
        <f>CONCATENATE(Table2[[#This Row],[Code]],Table2[[#This Row],[Farmers Code]])</f>
        <v>200100420008</v>
      </c>
      <c r="B200" s="1" t="str">
        <f>INDEX('MPG Payment'!$A:$A,MATCH(Table2[[#This Row],[Code]],'MPG Payment'!B:B,0))</f>
        <v>BMC Code :2001</v>
      </c>
      <c r="C200" t="str">
        <f>VLOOKUP(Table2[[#This Row],[Code]],'MPG Payment'!B:C,2,0)</f>
        <v>RONHE</v>
      </c>
      <c r="D200" s="17">
        <v>20010042</v>
      </c>
      <c r="E200" s="17" t="s">
        <v>41</v>
      </c>
      <c r="F200" s="1">
        <v>4</v>
      </c>
      <c r="G200" s="13">
        <v>5.36</v>
      </c>
      <c r="H200" s="13">
        <v>252.27900000000002</v>
      </c>
      <c r="I200" s="166">
        <v>0</v>
      </c>
      <c r="J200" s="191">
        <v>0</v>
      </c>
      <c r="K200" s="166">
        <v>0</v>
      </c>
      <c r="L200" s="166">
        <v>0</v>
      </c>
      <c r="M200" s="18">
        <v>0</v>
      </c>
      <c r="N200" s="165">
        <f>VLOOKUP(Table2[[#This Row],[Code]],'MPG Payment'!$B$4:$Z$128,25,0)</f>
        <v>0</v>
      </c>
      <c r="O200" s="170">
        <f t="shared" si="16"/>
        <v>252</v>
      </c>
      <c r="P200" t="str">
        <f>IFERROR(VLOOKUP(D200,'Bank Master'!$C$3:$D$7898,2,0),"Indirect")</f>
        <v>Direct</v>
      </c>
      <c r="Q200" t="str">
        <f>IFERROR(VLOOKUP(A200,Table1424[],6,0),0)</f>
        <v xml:space="preserve">Saraswati Devi </v>
      </c>
      <c r="R200" t="str">
        <f>IFERROR(VLOOKUP(A200,Table1424[],7,0),0)</f>
        <v>491510510010639</v>
      </c>
      <c r="S200" t="str">
        <f>IFERROR(VLOOKUP(A200,Table1424[],8,0),0)</f>
        <v>BKID0004915</v>
      </c>
      <c r="T200" t="str">
        <f>IFERROR(VLOOKUP(A200,Table1424[],9,0),0)</f>
        <v>BANK OF INDIA</v>
      </c>
      <c r="U200" s="40">
        <f>IFERROR(VLOOKUP(A200,Table1424[],10,0),0)</f>
        <v>45542</v>
      </c>
      <c r="V200">
        <f t="shared" si="17"/>
        <v>1</v>
      </c>
      <c r="W200" t="str">
        <f t="shared" si="18"/>
        <v>Available</v>
      </c>
      <c r="X200" s="164" t="str" cm="1">
        <f t="array" aca="1" ref="X200" ca="1">SUBSTITUTE(SUBSTITUTE(MID(CELL("filename"),FIND("[",CELL("filename"))+1,FIND("]",CELL("filename"))-FIND("[",CELL("filename"))-1)," JH Farmer Payment-",""),".xlsx","")</f>
        <v>22.21-27 Aug</v>
      </c>
      <c r="Y200" s="13">
        <f t="shared" si="19"/>
        <v>9.4133955223880612</v>
      </c>
      <c r="Z200" s="3">
        <v>0</v>
      </c>
    </row>
    <row r="201" spans="1:26" x14ac:dyDescent="0.25">
      <c r="A201" t="str">
        <f>CONCATENATE(Table2[[#This Row],[Code]],Table2[[#This Row],[Farmers Code]])</f>
        <v>200100420009</v>
      </c>
      <c r="B201" s="1" t="str">
        <f>INDEX('MPG Payment'!$A:$A,MATCH(Table2[[#This Row],[Code]],'MPG Payment'!B:B,0))</f>
        <v>BMC Code :2001</v>
      </c>
      <c r="C201" t="str">
        <f>VLOOKUP(Table2[[#This Row],[Code]],'MPG Payment'!B:C,2,0)</f>
        <v>RONHE</v>
      </c>
      <c r="D201" s="17">
        <v>20010042</v>
      </c>
      <c r="E201" s="17" t="s">
        <v>36</v>
      </c>
      <c r="F201" s="1">
        <v>14</v>
      </c>
      <c r="G201" s="13">
        <v>52.279999999999987</v>
      </c>
      <c r="H201" s="13">
        <v>2111.9043999999999</v>
      </c>
      <c r="I201" s="166">
        <v>0</v>
      </c>
      <c r="J201" s="191">
        <v>0</v>
      </c>
      <c r="K201" s="166">
        <v>0</v>
      </c>
      <c r="L201" s="166">
        <v>0</v>
      </c>
      <c r="M201" s="18">
        <v>0</v>
      </c>
      <c r="N201" s="165">
        <f>VLOOKUP(Table2[[#This Row],[Code]],'MPG Payment'!$B$4:$Z$128,25,0)</f>
        <v>0</v>
      </c>
      <c r="O201" s="170">
        <f t="shared" si="16"/>
        <v>2112</v>
      </c>
      <c r="P201" t="str">
        <f>IFERROR(VLOOKUP(D201,'Bank Master'!$C$3:$D$7898,2,0),"Indirect")</f>
        <v>Direct</v>
      </c>
      <c r="Q201" t="str">
        <f>IFERROR(VLOOKUP(A201,Table1424[],6,0),0)</f>
        <v>SUNITA DEVI</v>
      </c>
      <c r="R201" t="str">
        <f>IFERROR(VLOOKUP(A201,Table1424[],7,0),0)</f>
        <v>371101000002686</v>
      </c>
      <c r="S201" t="str">
        <f>IFERROR(VLOOKUP(A201,Table1424[],8,0),0)</f>
        <v>IOBA0003711</v>
      </c>
      <c r="T201" t="str">
        <f>IFERROR(VLOOKUP(A201,Table1424[],9,0),0)</f>
        <v>INDIAN OVERSEAS BANK</v>
      </c>
      <c r="U201" s="40">
        <f>IFERROR(VLOOKUP(A201,Table1424[],10,0),0)</f>
        <v>45572</v>
      </c>
      <c r="V201">
        <f t="shared" si="17"/>
        <v>1</v>
      </c>
      <c r="W201" t="str">
        <f t="shared" si="18"/>
        <v>Available</v>
      </c>
      <c r="X201" s="164" t="str" cm="1">
        <f t="array" aca="1" ref="X201" ca="1">SUBSTITUTE(SUBSTITUTE(MID(CELL("filename"),FIND("[",CELL("filename"))+1,FIND("]",CELL("filename"))-FIND("[",CELL("filename"))-1)," JH Farmer Payment-",""),".xlsx","")</f>
        <v>22.21-27 Aug</v>
      </c>
      <c r="Y201" s="13">
        <f t="shared" si="19"/>
        <v>28.277220351951041</v>
      </c>
      <c r="Z201" s="3">
        <v>0</v>
      </c>
    </row>
    <row r="202" spans="1:26" x14ac:dyDescent="0.25">
      <c r="A202" t="str">
        <f>CONCATENATE(Table2[[#This Row],[Code]],Table2[[#This Row],[Farmers Code]])</f>
        <v>200100420011</v>
      </c>
      <c r="B202" s="1" t="str">
        <f>INDEX('MPG Payment'!$A:$A,MATCH(Table2[[#This Row],[Code]],'MPG Payment'!B:B,0))</f>
        <v>BMC Code :2001</v>
      </c>
      <c r="C202" t="str">
        <f>VLOOKUP(Table2[[#This Row],[Code]],'MPG Payment'!B:C,2,0)</f>
        <v>RONHE</v>
      </c>
      <c r="D202" s="17">
        <v>20010042</v>
      </c>
      <c r="E202" s="17" t="s">
        <v>22</v>
      </c>
      <c r="F202" s="1">
        <v>10</v>
      </c>
      <c r="G202" s="13">
        <v>24.659999999999997</v>
      </c>
      <c r="H202" s="13">
        <v>930.21470000000011</v>
      </c>
      <c r="I202" s="166">
        <v>0</v>
      </c>
      <c r="J202" s="191">
        <v>0</v>
      </c>
      <c r="K202" s="166">
        <v>0</v>
      </c>
      <c r="L202" s="166">
        <v>0</v>
      </c>
      <c r="M202" s="18">
        <v>0</v>
      </c>
      <c r="N202" s="165">
        <f>VLOOKUP(Table2[[#This Row],[Code]],'MPG Payment'!$B$4:$Z$128,25,0)</f>
        <v>0</v>
      </c>
      <c r="O202" s="170">
        <f t="shared" si="16"/>
        <v>930</v>
      </c>
      <c r="P202" t="str">
        <f>IFERROR(VLOOKUP(D202,'Bank Master'!$C$3:$D$7898,2,0),"Indirect")</f>
        <v>Direct</v>
      </c>
      <c r="Q202" t="str">
        <f>IFERROR(VLOOKUP(A202,Table1424[],6,0),0)</f>
        <v xml:space="preserve">Gita Devi </v>
      </c>
      <c r="R202" t="str">
        <f>IFERROR(VLOOKUP(A202,Table1424[],7,0),0)</f>
        <v>491510510010706</v>
      </c>
      <c r="S202" t="str">
        <f>IFERROR(VLOOKUP(A202,Table1424[],8,0),0)</f>
        <v>BKID0004915</v>
      </c>
      <c r="T202" t="str">
        <f>IFERROR(VLOOKUP(A202,Table1424[],9,0),0)</f>
        <v>BANK OF INDIA</v>
      </c>
      <c r="U202" s="40">
        <f>IFERROR(VLOOKUP(A202,Table1424[],10,0),0)</f>
        <v>45542</v>
      </c>
      <c r="V202">
        <f t="shared" si="17"/>
        <v>1</v>
      </c>
      <c r="W202" t="str">
        <f t="shared" si="18"/>
        <v>Available</v>
      </c>
      <c r="X202" s="164" t="str" cm="1">
        <f t="array" aca="1" ref="X202" ca="1">SUBSTITUTE(SUBSTITUTE(MID(CELL("filename"),FIND("[",CELL("filename"))+1,FIND("]",CELL("filename"))-FIND("[",CELL("filename"))-1)," JH Farmer Payment-",""),".xlsx","")</f>
        <v>22.21-27 Aug</v>
      </c>
      <c r="Y202" s="13">
        <f t="shared" si="19"/>
        <v>18.860800892133014</v>
      </c>
      <c r="Z202" s="3">
        <v>0</v>
      </c>
    </row>
    <row r="203" spans="1:26" x14ac:dyDescent="0.25">
      <c r="A203" t="str">
        <f>CONCATENATE(Table2[[#This Row],[Code]],Table2[[#This Row],[Farmers Code]])</f>
        <v>200100420013</v>
      </c>
      <c r="B203" s="1" t="str">
        <f>INDEX('MPG Payment'!$A:$A,MATCH(Table2[[#This Row],[Code]],'MPG Payment'!B:B,0))</f>
        <v>BMC Code :2001</v>
      </c>
      <c r="C203" t="str">
        <f>VLOOKUP(Table2[[#This Row],[Code]],'MPG Payment'!B:C,2,0)</f>
        <v>RONHE</v>
      </c>
      <c r="D203" s="17">
        <v>20010042</v>
      </c>
      <c r="E203" s="17" t="s">
        <v>23</v>
      </c>
      <c r="F203" s="1">
        <v>5</v>
      </c>
      <c r="G203" s="13">
        <v>14.160000000000002</v>
      </c>
      <c r="H203" s="13">
        <v>596.64050000000009</v>
      </c>
      <c r="I203" s="166">
        <v>0</v>
      </c>
      <c r="J203" s="191">
        <v>0</v>
      </c>
      <c r="K203" s="166">
        <v>0</v>
      </c>
      <c r="L203" s="166">
        <v>0</v>
      </c>
      <c r="M203" s="18">
        <v>0</v>
      </c>
      <c r="N203" s="165">
        <f>VLOOKUP(Table2[[#This Row],[Code]],'MPG Payment'!$B$4:$Z$128,25,0)</f>
        <v>0</v>
      </c>
      <c r="O203" s="170">
        <f t="shared" si="16"/>
        <v>597</v>
      </c>
      <c r="P203" t="str">
        <f>IFERROR(VLOOKUP(D203,'Bank Master'!$C$3:$D$7898,2,0),"Indirect")</f>
        <v>Direct</v>
      </c>
      <c r="Q203" t="str">
        <f>IFERROR(VLOOKUP(A203,Table1424[],6,0),0)</f>
        <v xml:space="preserve">Matim Devi </v>
      </c>
      <c r="R203" t="str">
        <f>IFERROR(VLOOKUP(A203,Table1424[],7,0),0)</f>
        <v>491510510010663</v>
      </c>
      <c r="S203" t="str">
        <f>IFERROR(VLOOKUP(A203,Table1424[],8,0),0)</f>
        <v>BKID0004915</v>
      </c>
      <c r="T203" t="str">
        <f>IFERROR(VLOOKUP(A203,Table1424[],9,0),0)</f>
        <v>BANK OF INDIA</v>
      </c>
      <c r="U203" s="40">
        <f>IFERROR(VLOOKUP(A203,Table1424[],10,0),0)</f>
        <v>45542</v>
      </c>
      <c r="V203">
        <f t="shared" si="17"/>
        <v>1</v>
      </c>
      <c r="W203" t="str">
        <f t="shared" si="18"/>
        <v>Available</v>
      </c>
      <c r="X203" s="164" t="str" cm="1">
        <f t="array" aca="1" ref="X203" ca="1">SUBSTITUTE(SUBSTITUTE(MID(CELL("filename"),FIND("[",CELL("filename"))+1,FIND("]",CELL("filename"))-FIND("[",CELL("filename"))-1)," JH Farmer Payment-",""),".xlsx","")</f>
        <v>22.21-27 Aug</v>
      </c>
      <c r="Y203" s="13">
        <f t="shared" si="19"/>
        <v>10.533907132768361</v>
      </c>
      <c r="Z203" s="3">
        <v>0</v>
      </c>
    </row>
    <row r="204" spans="1:26" x14ac:dyDescent="0.25">
      <c r="A204" t="str">
        <f>CONCATENATE(Table2[[#This Row],[Code]],Table2[[#This Row],[Farmers Code]])</f>
        <v>200100420014</v>
      </c>
      <c r="B204" s="1" t="str">
        <f>INDEX('MPG Payment'!$A:$A,MATCH(Table2[[#This Row],[Code]],'MPG Payment'!B:B,0))</f>
        <v>BMC Code :2001</v>
      </c>
      <c r="C204" t="str">
        <f>VLOOKUP(Table2[[#This Row],[Code]],'MPG Payment'!B:C,2,0)</f>
        <v>RONHE</v>
      </c>
      <c r="D204" s="17">
        <v>20010042</v>
      </c>
      <c r="E204" s="17" t="s">
        <v>24</v>
      </c>
      <c r="F204" s="1">
        <v>13</v>
      </c>
      <c r="G204" s="13">
        <v>23.560000000000002</v>
      </c>
      <c r="H204" s="13">
        <v>887.40750000000003</v>
      </c>
      <c r="I204" s="166">
        <v>0</v>
      </c>
      <c r="J204" s="191">
        <v>0</v>
      </c>
      <c r="K204" s="166">
        <v>0</v>
      </c>
      <c r="L204" s="166">
        <v>0</v>
      </c>
      <c r="M204" s="18">
        <v>0</v>
      </c>
      <c r="N204" s="165">
        <f>VLOOKUP(Table2[[#This Row],[Code]],'MPG Payment'!$B$4:$Z$128,25,0)</f>
        <v>0</v>
      </c>
      <c r="O204" s="170">
        <f t="shared" si="16"/>
        <v>887</v>
      </c>
      <c r="P204" t="str">
        <f>IFERROR(VLOOKUP(D204,'Bank Master'!$C$3:$D$7898,2,0),"Indirect")</f>
        <v>Direct</v>
      </c>
      <c r="Q204" t="str">
        <f>IFERROR(VLOOKUP(A204,Table1424[],6,0),0)</f>
        <v xml:space="preserve">Shila devi </v>
      </c>
      <c r="R204" t="str">
        <f>IFERROR(VLOOKUP(A204,Table1424[],7,0),0)</f>
        <v>491510510010702</v>
      </c>
      <c r="S204" t="str">
        <f>IFERROR(VLOOKUP(A204,Table1424[],8,0),0)</f>
        <v>BKID0004915</v>
      </c>
      <c r="T204" t="str">
        <f>IFERROR(VLOOKUP(A204,Table1424[],9,0),0)</f>
        <v>BANK OF INDIA</v>
      </c>
      <c r="U204" s="40">
        <f>IFERROR(VLOOKUP(A204,Table1424[],10,0),0)</f>
        <v>45542</v>
      </c>
      <c r="V204">
        <f t="shared" si="17"/>
        <v>1</v>
      </c>
      <c r="W204" t="str">
        <f t="shared" si="18"/>
        <v>Available</v>
      </c>
      <c r="X204" s="164" t="str" cm="1">
        <f t="array" aca="1" ref="X204" ca="1">SUBSTITUTE(SUBSTITUTE(MID(CELL("filename"),FIND("[",CELL("filename"))+1,FIND("]",CELL("filename"))-FIND("[",CELL("filename"))-1)," JH Farmer Payment-",""),".xlsx","")</f>
        <v>22.21-27 Aug</v>
      </c>
      <c r="Y204" s="13">
        <f t="shared" si="19"/>
        <v>24.482804541595925</v>
      </c>
      <c r="Z204" s="3">
        <v>0</v>
      </c>
    </row>
    <row r="205" spans="1:26" x14ac:dyDescent="0.25">
      <c r="A205" t="str">
        <f>CONCATENATE(Table2[[#This Row],[Code]],Table2[[#This Row],[Farmers Code]])</f>
        <v>200100420015</v>
      </c>
      <c r="B205" s="1" t="str">
        <f>INDEX('MPG Payment'!$A:$A,MATCH(Table2[[#This Row],[Code]],'MPG Payment'!B:B,0))</f>
        <v>BMC Code :2001</v>
      </c>
      <c r="C205" t="str">
        <f>VLOOKUP(Table2[[#This Row],[Code]],'MPG Payment'!B:C,2,0)</f>
        <v>RONHE</v>
      </c>
      <c r="D205" s="17">
        <v>20010042</v>
      </c>
      <c r="E205" s="17" t="s">
        <v>25</v>
      </c>
      <c r="F205" s="1">
        <v>11</v>
      </c>
      <c r="G205" s="13">
        <v>46.17</v>
      </c>
      <c r="H205" s="13">
        <v>1834.2927</v>
      </c>
      <c r="I205" s="166">
        <v>0</v>
      </c>
      <c r="J205" s="191">
        <v>0</v>
      </c>
      <c r="K205" s="166">
        <v>0</v>
      </c>
      <c r="L205" s="166">
        <v>0</v>
      </c>
      <c r="M205" s="18">
        <v>0</v>
      </c>
      <c r="N205" s="165">
        <f>VLOOKUP(Table2[[#This Row],[Code]],'MPG Payment'!$B$4:$Z$128,25,0)</f>
        <v>0</v>
      </c>
      <c r="O205" s="170">
        <f t="shared" si="16"/>
        <v>1834</v>
      </c>
      <c r="P205" t="str">
        <f>IFERROR(VLOOKUP(D205,'Bank Master'!$C$3:$D$7898,2,0),"Indirect")</f>
        <v>Direct</v>
      </c>
      <c r="Q205" t="str">
        <f>IFERROR(VLOOKUP(A205,Table1424[],6,0),0)</f>
        <v xml:space="preserve">Aruna Kumari </v>
      </c>
      <c r="R205" t="str">
        <f>IFERROR(VLOOKUP(A205,Table1424[],7,0),0)</f>
        <v>495910110009072</v>
      </c>
      <c r="S205" t="str">
        <f>IFERROR(VLOOKUP(A205,Table1424[],8,0),0)</f>
        <v>BKID0004959</v>
      </c>
      <c r="T205" t="str">
        <f>IFERROR(VLOOKUP(A205,Table1424[],9,0),0)</f>
        <v>BANK OF INDIA</v>
      </c>
      <c r="U205" s="40">
        <f>IFERROR(VLOOKUP(A205,Table1424[],10,0),0)</f>
        <v>45542</v>
      </c>
      <c r="V205">
        <f t="shared" si="17"/>
        <v>1</v>
      </c>
      <c r="W205" t="str">
        <f t="shared" si="18"/>
        <v>Available</v>
      </c>
      <c r="X205" s="164" t="str" cm="1">
        <f t="array" aca="1" ref="X205" ca="1">SUBSTITUTE(SUBSTITUTE(MID(CELL("filename"),FIND("[",CELL("filename"))+1,FIND("]",CELL("filename"))-FIND("[",CELL("filename"))-1)," JH Farmer Payment-",""),".xlsx","")</f>
        <v>22.21-27 Aug</v>
      </c>
      <c r="Y205" s="13">
        <f t="shared" si="19"/>
        <v>21.851006822612089</v>
      </c>
      <c r="Z205" s="3">
        <v>0</v>
      </c>
    </row>
    <row r="206" spans="1:26" x14ac:dyDescent="0.25">
      <c r="A206" t="str">
        <f>CONCATENATE(Table2[[#This Row],[Code]],Table2[[#This Row],[Farmers Code]])</f>
        <v>200100420017</v>
      </c>
      <c r="B206" s="1" t="str">
        <f>INDEX('MPG Payment'!$A:$A,MATCH(Table2[[#This Row],[Code]],'MPG Payment'!B:B,0))</f>
        <v>BMC Code :2001</v>
      </c>
      <c r="C206" t="str">
        <f>VLOOKUP(Table2[[#This Row],[Code]],'MPG Payment'!B:C,2,0)</f>
        <v>RONHE</v>
      </c>
      <c r="D206" s="17">
        <v>20010042</v>
      </c>
      <c r="E206" s="17" t="s">
        <v>27</v>
      </c>
      <c r="F206" s="1">
        <v>5</v>
      </c>
      <c r="G206" s="13">
        <v>9.65</v>
      </c>
      <c r="H206" s="13">
        <v>457.81560000000002</v>
      </c>
      <c r="I206" s="166">
        <v>0</v>
      </c>
      <c r="J206" s="191">
        <v>0</v>
      </c>
      <c r="K206" s="166">
        <v>0</v>
      </c>
      <c r="L206" s="166">
        <v>0</v>
      </c>
      <c r="M206" s="18">
        <v>0</v>
      </c>
      <c r="N206" s="165">
        <f>VLOOKUP(Table2[[#This Row],[Code]],'MPG Payment'!$B$4:$Z$128,25,0)</f>
        <v>0</v>
      </c>
      <c r="O206" s="170">
        <f t="shared" si="16"/>
        <v>458</v>
      </c>
      <c r="P206" t="str">
        <f>IFERROR(VLOOKUP(D206,'Bank Master'!$C$3:$D$7898,2,0),"Indirect")</f>
        <v>Direct</v>
      </c>
      <c r="Q206" t="str">
        <f>IFERROR(VLOOKUP(A206,Table1424[],6,0),0)</f>
        <v>RAVI ORAON</v>
      </c>
      <c r="R206" t="str">
        <f>IFERROR(VLOOKUP(A206,Table1424[],7,0),0)</f>
        <v>50344409816</v>
      </c>
      <c r="S206" t="str">
        <f>IFERROR(VLOOKUP(A206,Table1424[],8,0),0)</f>
        <v>IDIB000I518</v>
      </c>
      <c r="T206" t="str">
        <f>IFERROR(VLOOKUP(A206,Table1424[],9,0),0)</f>
        <v xml:space="preserve">Indian Bank </v>
      </c>
      <c r="U206" s="40">
        <f>IFERROR(VLOOKUP(A206,Table1424[],10,0),0)</f>
        <v>45565</v>
      </c>
      <c r="V206">
        <f t="shared" si="17"/>
        <v>1</v>
      </c>
      <c r="W206" t="str">
        <f t="shared" si="18"/>
        <v>Available</v>
      </c>
      <c r="X206" s="164" t="str" cm="1">
        <f t="array" aca="1" ref="X206" ca="1">SUBSTITUTE(SUBSTITUTE(MID(CELL("filename"),FIND("[",CELL("filename"))+1,FIND("]",CELL("filename"))-FIND("[",CELL("filename"))-1)," JH Farmer Payment-",""),".xlsx","")</f>
        <v>22.21-27 Aug</v>
      </c>
      <c r="Y206" s="13">
        <f t="shared" si="19"/>
        <v>11.860507772020725</v>
      </c>
      <c r="Z206" s="3">
        <v>0</v>
      </c>
    </row>
    <row r="207" spans="1:26" x14ac:dyDescent="0.25">
      <c r="A207" t="str">
        <f>CONCATENATE(Table2[[#This Row],[Code]],Table2[[#This Row],[Farmers Code]])</f>
        <v>200100420019</v>
      </c>
      <c r="B207" s="1" t="str">
        <f>INDEX('MPG Payment'!$A:$A,MATCH(Table2[[#This Row],[Code]],'MPG Payment'!B:B,0))</f>
        <v>BMC Code :2001</v>
      </c>
      <c r="C207" t="str">
        <f>VLOOKUP(Table2[[#This Row],[Code]],'MPG Payment'!B:C,2,0)</f>
        <v>RONHE</v>
      </c>
      <c r="D207" s="17">
        <v>20010042</v>
      </c>
      <c r="E207" s="17" t="s">
        <v>3</v>
      </c>
      <c r="F207" s="1">
        <v>12</v>
      </c>
      <c r="G207" s="13">
        <v>15.35</v>
      </c>
      <c r="H207" s="13">
        <v>680.95010000000002</v>
      </c>
      <c r="I207" s="166">
        <v>0</v>
      </c>
      <c r="J207" s="191">
        <v>0</v>
      </c>
      <c r="K207" s="166">
        <v>0</v>
      </c>
      <c r="L207" s="166">
        <v>0</v>
      </c>
      <c r="M207" s="18">
        <v>0</v>
      </c>
      <c r="N207" s="165">
        <f>VLOOKUP(Table2[[#This Row],[Code]],'MPG Payment'!$B$4:$Z$128,25,0)</f>
        <v>0</v>
      </c>
      <c r="O207" s="170">
        <f t="shared" si="16"/>
        <v>681</v>
      </c>
      <c r="P207" t="str">
        <f>IFERROR(VLOOKUP(D207,'Bank Master'!$C$3:$D$7898,2,0),"Indirect")</f>
        <v>Direct</v>
      </c>
      <c r="Q207" t="str">
        <f>IFERROR(VLOOKUP(A207,Table1424[],6,0),0)</f>
        <v>SURESH GOPE</v>
      </c>
      <c r="R207" t="str">
        <f>IFERROR(VLOOKUP(A207,Table1424[],7,0),0)</f>
        <v>30460209765</v>
      </c>
      <c r="S207" t="str">
        <f>IFERROR(VLOOKUP(A207,Table1424[],8,0),0)</f>
        <v>SBIN0006311</v>
      </c>
      <c r="T207" t="str">
        <f>IFERROR(VLOOKUP(A207,Table1424[],9,0),0)</f>
        <v>STATE BANK OF INDIA</v>
      </c>
      <c r="U207" s="40">
        <f>IFERROR(VLOOKUP(A207,Table1424[],10,0),0)</f>
        <v>45565</v>
      </c>
      <c r="V207">
        <f t="shared" si="17"/>
        <v>1</v>
      </c>
      <c r="W207" t="str">
        <f t="shared" si="18"/>
        <v>Available</v>
      </c>
      <c r="X207" s="164" t="str" cm="1">
        <f t="array" aca="1" ref="X207" ca="1">SUBSTITUTE(SUBSTITUTE(MID(CELL("filename"),FIND("[",CELL("filename"))+1,FIND("]",CELL("filename"))-FIND("[",CELL("filename"))-1)," JH Farmer Payment-",""),".xlsx","")</f>
        <v>22.21-27 Aug</v>
      </c>
      <c r="Y207" s="13">
        <f t="shared" si="19"/>
        <v>26.616942019543977</v>
      </c>
      <c r="Z207" s="3">
        <v>0</v>
      </c>
    </row>
    <row r="208" spans="1:26" x14ac:dyDescent="0.25">
      <c r="A208" t="str">
        <f>CONCATENATE(Table2[[#This Row],[Code]],Table2[[#This Row],[Farmers Code]])</f>
        <v>200100420021</v>
      </c>
      <c r="B208" s="1" t="str">
        <f>INDEX('MPG Payment'!$A:$A,MATCH(Table2[[#This Row],[Code]],'MPG Payment'!B:B,0))</f>
        <v>BMC Code :2001</v>
      </c>
      <c r="C208" t="str">
        <f>VLOOKUP(Table2[[#This Row],[Code]],'MPG Payment'!B:C,2,0)</f>
        <v>RONHE</v>
      </c>
      <c r="D208" s="17">
        <v>20010042</v>
      </c>
      <c r="E208" s="17" t="s">
        <v>28</v>
      </c>
      <c r="F208" s="1">
        <v>6</v>
      </c>
      <c r="G208" s="13">
        <v>11.049999999999999</v>
      </c>
      <c r="H208" s="13">
        <v>478.39030000000002</v>
      </c>
      <c r="I208" s="166">
        <v>0</v>
      </c>
      <c r="J208" s="191">
        <v>0</v>
      </c>
      <c r="K208" s="166">
        <v>0</v>
      </c>
      <c r="L208" s="166">
        <v>0</v>
      </c>
      <c r="M208" s="18">
        <v>0</v>
      </c>
      <c r="N208" s="165">
        <f>VLOOKUP(Table2[[#This Row],[Code]],'MPG Payment'!$B$4:$Z$128,25,0)</f>
        <v>0</v>
      </c>
      <c r="O208" s="170">
        <f t="shared" si="16"/>
        <v>478</v>
      </c>
      <c r="P208" t="str">
        <f>IFERROR(VLOOKUP(D208,'Bank Master'!$C$3:$D$7898,2,0),"Indirect")</f>
        <v>Direct</v>
      </c>
      <c r="Q208" t="str">
        <f>IFERROR(VLOOKUP(A208,Table1424[],6,0),0)</f>
        <v>DASHMI DEVI</v>
      </c>
      <c r="R208" t="str">
        <f>IFERROR(VLOOKUP(A208,Table1424[],7,0),0)</f>
        <v>491510510010661</v>
      </c>
      <c r="S208" t="str">
        <f>IFERROR(VLOOKUP(A208,Table1424[],8,0),0)</f>
        <v>BKID0004915</v>
      </c>
      <c r="T208" t="str">
        <f>IFERROR(VLOOKUP(A208,Table1424[],9,0),0)</f>
        <v>BANK OF INDIA</v>
      </c>
      <c r="U208" s="40">
        <f>IFERROR(VLOOKUP(A208,Table1424[],10,0),0)</f>
        <v>45579</v>
      </c>
      <c r="V208">
        <f t="shared" si="17"/>
        <v>1</v>
      </c>
      <c r="W208" t="str">
        <f t="shared" si="18"/>
        <v>Available</v>
      </c>
      <c r="X208" s="164" t="str" cm="1">
        <f t="array" aca="1" ref="X208" ca="1">SUBSTITUTE(SUBSTITUTE(MID(CELL("filename"),FIND("[",CELL("filename"))+1,FIND("]",CELL("filename"))-FIND("[",CELL("filename"))-1)," JH Farmer Payment-",""),".xlsx","")</f>
        <v>22.21-27 Aug</v>
      </c>
      <c r="Y208" s="13">
        <f t="shared" si="19"/>
        <v>12.987971945701362</v>
      </c>
      <c r="Z208" s="3">
        <v>0</v>
      </c>
    </row>
    <row r="209" spans="1:26" x14ac:dyDescent="0.25">
      <c r="A209" t="str">
        <f>CONCATENATE(Table2[[#This Row],[Code]],Table2[[#This Row],[Farmers Code]])</f>
        <v>200100420026</v>
      </c>
      <c r="B209" s="1" t="str">
        <f>INDEX('MPG Payment'!$A:$A,MATCH(Table2[[#This Row],[Code]],'MPG Payment'!B:B,0))</f>
        <v>BMC Code :2001</v>
      </c>
      <c r="C209" t="str">
        <f>VLOOKUP(Table2[[#This Row],[Code]],'MPG Payment'!B:C,2,0)</f>
        <v>RONHE</v>
      </c>
      <c r="D209" s="17">
        <v>20010042</v>
      </c>
      <c r="E209" s="17" t="s">
        <v>39</v>
      </c>
      <c r="F209" s="1">
        <v>12</v>
      </c>
      <c r="G209" s="13">
        <v>113.33000000000001</v>
      </c>
      <c r="H209" s="13">
        <v>4952.22</v>
      </c>
      <c r="I209" s="166">
        <v>0</v>
      </c>
      <c r="J209" s="191">
        <v>0</v>
      </c>
      <c r="K209" s="166">
        <v>0</v>
      </c>
      <c r="L209" s="166">
        <v>0</v>
      </c>
      <c r="M209" s="18">
        <v>0</v>
      </c>
      <c r="N209" s="165">
        <f>VLOOKUP(Table2[[#This Row],[Code]],'MPG Payment'!$B$4:$Z$128,25,0)</f>
        <v>0</v>
      </c>
      <c r="O209" s="170">
        <f t="shared" si="16"/>
        <v>4952</v>
      </c>
      <c r="P209" t="str">
        <f>IFERROR(VLOOKUP(D209,'Bank Master'!$C$3:$D$7898,2,0),"Indirect")</f>
        <v>Direct</v>
      </c>
      <c r="Q209" t="str">
        <f>IFERROR(VLOOKUP(A209,Table1424[],6,0),0)</f>
        <v>JIBU GOPE</v>
      </c>
      <c r="R209" t="str">
        <f>IFERROR(VLOOKUP(A209,Table1424[],7,0),0)</f>
        <v>33165938115</v>
      </c>
      <c r="S209" t="str">
        <f>IFERROR(VLOOKUP(A209,Table1424[],8,0),0)</f>
        <v>SBIN0006311</v>
      </c>
      <c r="T209" t="str">
        <f>IFERROR(VLOOKUP(A209,Table1424[],9,0),0)</f>
        <v>STATE BANK OF INDIA</v>
      </c>
      <c r="U209" s="40">
        <f>IFERROR(VLOOKUP(A209,Table1424[],10,0),0)</f>
        <v>0</v>
      </c>
      <c r="V209">
        <f t="shared" si="17"/>
        <v>1</v>
      </c>
      <c r="W209" t="str">
        <f t="shared" si="18"/>
        <v>Available</v>
      </c>
      <c r="X209" s="164" t="str" cm="1">
        <f t="array" aca="1" ref="X209" ca="1">SUBSTITUTE(SUBSTITUTE(MID(CELL("filename"),FIND("[",CELL("filename"))+1,FIND("]",CELL("filename"))-FIND("[",CELL("filename"))-1)," JH Farmer Payment-",""),".xlsx","")</f>
        <v>22.21-27 Aug</v>
      </c>
      <c r="Y209" s="13">
        <f t="shared" si="19"/>
        <v>26.218406423718346</v>
      </c>
      <c r="Z209" s="3">
        <v>0</v>
      </c>
    </row>
    <row r="210" spans="1:26" x14ac:dyDescent="0.25">
      <c r="A210" t="str">
        <f>CONCATENATE(Table2[[#This Row],[Code]],Table2[[#This Row],[Farmers Code]])</f>
        <v>200100420027</v>
      </c>
      <c r="B210" s="1" t="str">
        <f>INDEX('MPG Payment'!$A:$A,MATCH(Table2[[#This Row],[Code]],'MPG Payment'!B:B,0))</f>
        <v>BMC Code :2001</v>
      </c>
      <c r="C210" t="str">
        <f>VLOOKUP(Table2[[#This Row],[Code]],'MPG Payment'!B:C,2,0)</f>
        <v>RONHE</v>
      </c>
      <c r="D210" s="17">
        <v>20010042</v>
      </c>
      <c r="E210" s="17" t="s">
        <v>6</v>
      </c>
      <c r="F210" s="1">
        <v>14</v>
      </c>
      <c r="G210" s="13">
        <v>32.97</v>
      </c>
      <c r="H210" s="13">
        <v>1779.1042000000002</v>
      </c>
      <c r="I210" s="166">
        <v>0</v>
      </c>
      <c r="J210" s="191">
        <v>0</v>
      </c>
      <c r="K210" s="166">
        <v>0</v>
      </c>
      <c r="L210" s="166">
        <v>0</v>
      </c>
      <c r="M210" s="18">
        <v>0</v>
      </c>
      <c r="N210" s="165">
        <f>VLOOKUP(Table2[[#This Row],[Code]],'MPG Payment'!$B$4:$Z$128,25,0)</f>
        <v>0</v>
      </c>
      <c r="O210" s="170">
        <f t="shared" si="16"/>
        <v>1779</v>
      </c>
      <c r="P210" t="str">
        <f>IFERROR(VLOOKUP(D210,'Bank Master'!$C$3:$D$7898,2,0),"Indirect")</f>
        <v>Direct</v>
      </c>
      <c r="Q210" t="str">
        <f>IFERROR(VLOOKUP(A210,Table1424[],6,0),0)</f>
        <v>SUSHILA DEVI</v>
      </c>
      <c r="R210" t="str">
        <f>IFERROR(VLOOKUP(A210,Table1424[],7,0),0)</f>
        <v>491510510010705</v>
      </c>
      <c r="S210" t="str">
        <f>IFERROR(VLOOKUP(A210,Table1424[],8,0),0)</f>
        <v>BKID0004915</v>
      </c>
      <c r="T210">
        <f>IFERROR(VLOOKUP(A210,Table1424[],9,0),0)</f>
        <v>0</v>
      </c>
      <c r="U210" s="40">
        <f>IFERROR(VLOOKUP(A210,Table1424[],10,0),0)</f>
        <v>0</v>
      </c>
      <c r="V210">
        <f t="shared" si="17"/>
        <v>1</v>
      </c>
      <c r="W210" t="str">
        <f t="shared" si="18"/>
        <v>Available</v>
      </c>
      <c r="X210" s="164" t="str" cm="1">
        <f t="array" aca="1" ref="X210" ca="1">SUBSTITUTE(SUBSTITUTE(MID(CELL("filename"),FIND("[",CELL("filename"))+1,FIND("]",CELL("filename"))-FIND("[",CELL("filename"))-1)," JH Farmer Payment-",""),".xlsx","")</f>
        <v>22.21-27 Aug</v>
      </c>
      <c r="Y210" s="13">
        <f t="shared" si="19"/>
        <v>37.77291295116774</v>
      </c>
      <c r="Z210" s="3">
        <v>0</v>
      </c>
    </row>
    <row r="211" spans="1:26" x14ac:dyDescent="0.25">
      <c r="A211" t="str">
        <f>CONCATENATE(Table2[[#This Row],[Code]],Table2[[#This Row],[Farmers Code]])</f>
        <v>200100420028</v>
      </c>
      <c r="B211" s="1" t="str">
        <f>INDEX('MPG Payment'!$A:$A,MATCH(Table2[[#This Row],[Code]],'MPG Payment'!B:B,0))</f>
        <v>BMC Code :2001</v>
      </c>
      <c r="C211" t="str">
        <f>VLOOKUP(Table2[[#This Row],[Code]],'MPG Payment'!B:C,2,0)</f>
        <v>RONHE</v>
      </c>
      <c r="D211" s="17">
        <v>20010042</v>
      </c>
      <c r="E211" s="17" t="s">
        <v>30</v>
      </c>
      <c r="F211" s="1">
        <v>7</v>
      </c>
      <c r="G211" s="13">
        <v>29.07</v>
      </c>
      <c r="H211" s="13">
        <v>1598.6505</v>
      </c>
      <c r="I211" s="166">
        <v>0</v>
      </c>
      <c r="J211" s="191">
        <v>0</v>
      </c>
      <c r="K211" s="166">
        <v>0</v>
      </c>
      <c r="L211" s="166">
        <v>0</v>
      </c>
      <c r="M211" s="18">
        <v>0</v>
      </c>
      <c r="N211" s="165">
        <f>VLOOKUP(Table2[[#This Row],[Code]],'MPG Payment'!$B$4:$Z$128,25,0)</f>
        <v>0</v>
      </c>
      <c r="O211" s="170">
        <f t="shared" si="16"/>
        <v>1599</v>
      </c>
      <c r="P211" t="str">
        <f>IFERROR(VLOOKUP(D211,'Bank Master'!$C$3:$D$7898,2,0),"Indirect")</f>
        <v>Direct</v>
      </c>
      <c r="Q211" t="str">
        <f>IFERROR(VLOOKUP(A211,Table1424[],6,0),0)</f>
        <v>SUKHNATH GOPE</v>
      </c>
      <c r="R211" t="str">
        <f>IFERROR(VLOOKUP(A211,Table1424[],7,0),0)</f>
        <v>494310110008411</v>
      </c>
      <c r="S211" t="str">
        <f>IFERROR(VLOOKUP(A211,Table1424[],8,0),0)</f>
        <v>BKID0004943</v>
      </c>
      <c r="T211">
        <f>IFERROR(VLOOKUP(A211,Table1424[],9,0),0)</f>
        <v>0</v>
      </c>
      <c r="U211" s="40">
        <f>IFERROR(VLOOKUP(A211,Table1424[],10,0),0)</f>
        <v>0</v>
      </c>
      <c r="V211">
        <f t="shared" si="17"/>
        <v>1</v>
      </c>
      <c r="W211" t="str">
        <f t="shared" si="18"/>
        <v>Available</v>
      </c>
      <c r="X211" s="164" t="str" cm="1">
        <f t="array" aca="1" ref="X211" ca="1">SUBSTITUTE(SUBSTITUTE(MID(CELL("filename"),FIND("[",CELL("filename"))+1,FIND("]",CELL("filename"))-FIND("[",CELL("filename"))-1)," JH Farmer Payment-",""),".xlsx","")</f>
        <v>22.21-27 Aug</v>
      </c>
      <c r="Y211" s="13">
        <f t="shared" si="19"/>
        <v>19.247598039215688</v>
      </c>
      <c r="Z211" s="3">
        <v>0</v>
      </c>
    </row>
    <row r="212" spans="1:26" x14ac:dyDescent="0.25">
      <c r="A212" t="str">
        <f>CONCATENATE(Table2[[#This Row],[Code]],Table2[[#This Row],[Farmers Code]])</f>
        <v>200100420030</v>
      </c>
      <c r="B212" s="1" t="str">
        <f>INDEX('MPG Payment'!$A:$A,MATCH(Table2[[#This Row],[Code]],'MPG Payment'!B:B,0))</f>
        <v>BMC Code :2001</v>
      </c>
      <c r="C212" t="str">
        <f>VLOOKUP(Table2[[#This Row],[Code]],'MPG Payment'!B:C,2,0)</f>
        <v>RONHE</v>
      </c>
      <c r="D212" s="17">
        <v>20010042</v>
      </c>
      <c r="E212" s="17" t="s">
        <v>7</v>
      </c>
      <c r="F212" s="1">
        <v>7</v>
      </c>
      <c r="G212" s="13">
        <v>31.180000000000003</v>
      </c>
      <c r="H212" s="13">
        <v>1168.6092999999998</v>
      </c>
      <c r="I212" s="166">
        <v>0</v>
      </c>
      <c r="J212" s="191">
        <v>0</v>
      </c>
      <c r="K212" s="166">
        <v>0</v>
      </c>
      <c r="L212" s="166">
        <v>0</v>
      </c>
      <c r="M212" s="18">
        <v>0</v>
      </c>
      <c r="N212" s="165">
        <f>VLOOKUP(Table2[[#This Row],[Code]],'MPG Payment'!$B$4:$Z$128,25,0)</f>
        <v>0</v>
      </c>
      <c r="O212" s="170">
        <f t="shared" si="16"/>
        <v>1169</v>
      </c>
      <c r="P212" t="str">
        <f>IFERROR(VLOOKUP(D212,'Bank Master'!$C$3:$D$7898,2,0),"Indirect")</f>
        <v>Direct</v>
      </c>
      <c r="Q212" t="str">
        <f>IFERROR(VLOOKUP(A212,Table1424[],6,0),0)</f>
        <v>BACHAN DEVI</v>
      </c>
      <c r="R212" t="str">
        <f>IFERROR(VLOOKUP(A212,Table1424[],7,0),0)</f>
        <v>494310110004094</v>
      </c>
      <c r="S212" t="str">
        <f>IFERROR(VLOOKUP(A212,Table1424[],8,0),0)</f>
        <v>BKID0004943</v>
      </c>
      <c r="T212">
        <f>IFERROR(VLOOKUP(A212,Table1424[],9,0),0)</f>
        <v>0</v>
      </c>
      <c r="U212" s="40">
        <f>IFERROR(VLOOKUP(A212,Table1424[],10,0),0)</f>
        <v>0</v>
      </c>
      <c r="V212">
        <f t="shared" si="17"/>
        <v>1</v>
      </c>
      <c r="W212" t="str">
        <f t="shared" si="18"/>
        <v>Available</v>
      </c>
      <c r="X212" s="164" t="str" cm="1">
        <f t="array" aca="1" ref="X212" ca="1">SUBSTITUTE(SUBSTITUTE(MID(CELL("filename"),FIND("[",CELL("filename"))+1,FIND("]",CELL("filename"))-FIND("[",CELL("filename"))-1)," JH Farmer Payment-",""),".xlsx","")</f>
        <v>22.21-27 Aug</v>
      </c>
      <c r="Y212" s="13">
        <f t="shared" si="19"/>
        <v>13.117808050032069</v>
      </c>
      <c r="Z212" s="3">
        <v>0</v>
      </c>
    </row>
    <row r="213" spans="1:26" x14ac:dyDescent="0.25">
      <c r="A213" t="str">
        <f>CONCATENATE(Table2[[#This Row],[Code]],Table2[[#This Row],[Farmers Code]])</f>
        <v>200100420031</v>
      </c>
      <c r="B213" s="1" t="str">
        <f>INDEX('MPG Payment'!$A:$A,MATCH(Table2[[#This Row],[Code]],'MPG Payment'!B:B,0))</f>
        <v>BMC Code :2001</v>
      </c>
      <c r="C213" t="str">
        <f>VLOOKUP(Table2[[#This Row],[Code]],'MPG Payment'!B:C,2,0)</f>
        <v>RONHE</v>
      </c>
      <c r="D213" s="17">
        <v>20010042</v>
      </c>
      <c r="E213" s="17" t="s">
        <v>422</v>
      </c>
      <c r="F213" s="1">
        <v>12</v>
      </c>
      <c r="G213" s="13">
        <v>19.919999999999998</v>
      </c>
      <c r="H213" s="13">
        <v>831.23030000000017</v>
      </c>
      <c r="I213" s="166">
        <v>0</v>
      </c>
      <c r="J213" s="191">
        <v>0</v>
      </c>
      <c r="K213" s="166">
        <v>0</v>
      </c>
      <c r="L213" s="166">
        <v>0</v>
      </c>
      <c r="M213" s="18">
        <v>0</v>
      </c>
      <c r="N213" s="165">
        <f>VLOOKUP(Table2[[#This Row],[Code]],'MPG Payment'!$B$4:$Z$128,25,0)</f>
        <v>0</v>
      </c>
      <c r="O213" s="170">
        <f t="shared" si="16"/>
        <v>831</v>
      </c>
      <c r="P213" t="str">
        <f>IFERROR(VLOOKUP(D213,'Bank Master'!$C$3:$D$7898,2,0),"Indirect")</f>
        <v>Direct</v>
      </c>
      <c r="Q213" t="str">
        <f>IFERROR(VLOOKUP(A213,Table1424[],6,0),0)</f>
        <v>SHIV CHARAN GOPE</v>
      </c>
      <c r="R213" t="str">
        <f>IFERROR(VLOOKUP(A213,Table1424[],7,0),0)</f>
        <v>494310100001157</v>
      </c>
      <c r="S213" t="str">
        <f>IFERROR(VLOOKUP(A213,Table1424[],8,0),0)</f>
        <v>BKID0004943</v>
      </c>
      <c r="T213">
        <f>IFERROR(VLOOKUP(A213,Table1424[],9,0),0)</f>
        <v>0</v>
      </c>
      <c r="U213" s="40">
        <f>IFERROR(VLOOKUP(A213,Table1424[],10,0),0)</f>
        <v>45831</v>
      </c>
      <c r="V213">
        <f t="shared" si="17"/>
        <v>1</v>
      </c>
      <c r="W213" t="str">
        <f t="shared" si="18"/>
        <v>Available</v>
      </c>
      <c r="X213" s="164" t="str" cm="1">
        <f t="array" aca="1" ref="X213" ca="1">SUBSTITUTE(SUBSTITUTE(MID(CELL("filename"),FIND("[",CELL("filename"))+1,FIND("]",CELL("filename"))-FIND("[",CELL("filename"))-1)," JH Farmer Payment-",""),".xlsx","")</f>
        <v>22.21-27 Aug</v>
      </c>
      <c r="Y213" s="13">
        <f t="shared" si="19"/>
        <v>25.037057228915671</v>
      </c>
      <c r="Z213" s="3">
        <v>0</v>
      </c>
    </row>
    <row r="214" spans="1:26" x14ac:dyDescent="0.25">
      <c r="A214" t="str">
        <f>CONCATENATE(Table2[[#This Row],[Code]],Table2[[#This Row],[Farmers Code]])</f>
        <v>200100420032</v>
      </c>
      <c r="B214" s="1" t="str">
        <f>INDEX('MPG Payment'!$A:$A,MATCH(Table2[[#This Row],[Code]],'MPG Payment'!B:B,0))</f>
        <v>BMC Code :2001</v>
      </c>
      <c r="C214" t="str">
        <f>VLOOKUP(Table2[[#This Row],[Code]],'MPG Payment'!B:C,2,0)</f>
        <v>RONHE</v>
      </c>
      <c r="D214" s="17">
        <v>20010042</v>
      </c>
      <c r="E214" s="17" t="s">
        <v>8</v>
      </c>
      <c r="F214" s="1">
        <v>13</v>
      </c>
      <c r="G214" s="13">
        <v>84.669999999999987</v>
      </c>
      <c r="H214" s="13">
        <v>3747.7502000000004</v>
      </c>
      <c r="I214" s="166">
        <v>0</v>
      </c>
      <c r="J214" s="191">
        <v>0</v>
      </c>
      <c r="K214" s="166">
        <v>0</v>
      </c>
      <c r="L214" s="166">
        <v>0</v>
      </c>
      <c r="M214" s="18">
        <v>0</v>
      </c>
      <c r="N214" s="165">
        <f>VLOOKUP(Table2[[#This Row],[Code]],'MPG Payment'!$B$4:$Z$128,25,0)</f>
        <v>0</v>
      </c>
      <c r="O214" s="170">
        <f t="shared" si="16"/>
        <v>3748</v>
      </c>
      <c r="P214" t="str">
        <f>IFERROR(VLOOKUP(D214,'Bank Master'!$C$3:$D$7898,2,0),"Indirect")</f>
        <v>Direct</v>
      </c>
      <c r="Q214" t="str">
        <f>IFERROR(VLOOKUP(A214,Table1424[],6,0),0)</f>
        <v>JEET RAM GOPE</v>
      </c>
      <c r="R214" t="str">
        <f>IFERROR(VLOOKUP(A214,Table1424[],7,0),0)</f>
        <v>494310100011133</v>
      </c>
      <c r="S214" t="str">
        <f>IFERROR(VLOOKUP(A214,Table1424[],8,0),0)</f>
        <v>BKID0004943</v>
      </c>
      <c r="T214">
        <f>IFERROR(VLOOKUP(A214,Table1424[],9,0),0)</f>
        <v>0</v>
      </c>
      <c r="U214" s="40">
        <f>IFERROR(VLOOKUP(A214,Table1424[],10,0),0)</f>
        <v>45853</v>
      </c>
      <c r="V214">
        <f t="shared" si="17"/>
        <v>1</v>
      </c>
      <c r="W214" t="str">
        <f t="shared" si="18"/>
        <v>Available</v>
      </c>
      <c r="X214" s="164" t="str" cm="1">
        <f t="array" aca="1" ref="X214" ca="1">SUBSTITUTE(SUBSTITUTE(MID(CELL("filename"),FIND("[",CELL("filename"))+1,FIND("]",CELL("filename"))-FIND("[",CELL("filename"))-1)," JH Farmer Payment-",""),".xlsx","")</f>
        <v>22.21-27 Aug</v>
      </c>
      <c r="Y214" s="13">
        <f t="shared" si="19"/>
        <v>28.770965276957607</v>
      </c>
      <c r="Z214" s="3">
        <v>0</v>
      </c>
    </row>
    <row r="215" spans="1:26" x14ac:dyDescent="0.25">
      <c r="A215" t="str">
        <f>CONCATENATE(Table2[[#This Row],[Code]],Table2[[#This Row],[Farmers Code]])</f>
        <v>200100420034</v>
      </c>
      <c r="B215" s="1" t="str">
        <f>INDEX('MPG Payment'!$A:$A,MATCH(Table2[[#This Row],[Code]],'MPG Payment'!B:B,0))</f>
        <v>BMC Code :2001</v>
      </c>
      <c r="C215" t="str">
        <f>VLOOKUP(Table2[[#This Row],[Code]],'MPG Payment'!B:C,2,0)</f>
        <v>RONHE</v>
      </c>
      <c r="D215" s="17">
        <v>20010042</v>
      </c>
      <c r="E215" s="17" t="s">
        <v>33</v>
      </c>
      <c r="F215" s="1">
        <v>8</v>
      </c>
      <c r="G215" s="13">
        <v>83.17</v>
      </c>
      <c r="H215" s="13">
        <v>3456.8982999999998</v>
      </c>
      <c r="I215" s="166">
        <v>0</v>
      </c>
      <c r="J215" s="191">
        <v>0</v>
      </c>
      <c r="K215" s="166">
        <v>0</v>
      </c>
      <c r="L215" s="166">
        <v>0</v>
      </c>
      <c r="M215" s="18">
        <v>0</v>
      </c>
      <c r="N215" s="165">
        <f>VLOOKUP(Table2[[#This Row],[Code]],'MPG Payment'!$B$4:$Z$128,25,0)</f>
        <v>0</v>
      </c>
      <c r="O215" s="170">
        <f t="shared" si="16"/>
        <v>3457</v>
      </c>
      <c r="P215" t="str">
        <f>IFERROR(VLOOKUP(D215,'Bank Master'!$C$3:$D$7898,2,0),"Indirect")</f>
        <v>Direct</v>
      </c>
      <c r="Q215" t="str">
        <f>IFERROR(VLOOKUP(A215,Table1424[],6,0),0)</f>
        <v>SUSIMA DEVI</v>
      </c>
      <c r="R215" t="str">
        <f>IFERROR(VLOOKUP(A215,Table1424[],7,0),0)</f>
        <v>110231886440</v>
      </c>
      <c r="S215" t="str">
        <f>IFERROR(VLOOKUP(A215,Table1424[],8,0),0)</f>
        <v>CNRB0007409</v>
      </c>
      <c r="T215">
        <f>IFERROR(VLOOKUP(A215,Table1424[],9,0),0)</f>
        <v>0</v>
      </c>
      <c r="U215" s="40">
        <f>IFERROR(VLOOKUP(A215,Table1424[],10,0),0)</f>
        <v>45908</v>
      </c>
      <c r="V215">
        <f t="shared" si="17"/>
        <v>1</v>
      </c>
      <c r="W215" t="str">
        <f t="shared" si="18"/>
        <v>Available</v>
      </c>
      <c r="X215" s="164" t="str" cm="1">
        <f t="array" aca="1" ref="X215" ca="1">SUBSTITUTE(SUBSTITUTE(MID(CELL("filename"),FIND("[",CELL("filename"))+1,FIND("]",CELL("filename"))-FIND("[",CELL("filename"))-1)," JH Farmer Payment-",""),".xlsx","")</f>
        <v>22.21-27 Aug</v>
      </c>
      <c r="Y215" s="13">
        <f t="shared" si="19"/>
        <v>16.62569820848864</v>
      </c>
      <c r="Z215" s="3">
        <v>0</v>
      </c>
    </row>
    <row r="216" spans="1:26" x14ac:dyDescent="0.25">
      <c r="A216" t="str">
        <f>CONCATENATE(Table2[[#This Row],[Code]],Table2[[#This Row],[Farmers Code]])</f>
        <v>200100420035</v>
      </c>
      <c r="B216" s="1" t="str">
        <f>INDEX('MPG Payment'!$A:$A,MATCH(Table2[[#This Row],[Code]],'MPG Payment'!B:B,0))</f>
        <v>BMC Code :2001</v>
      </c>
      <c r="C216" t="str">
        <f>VLOOKUP(Table2[[#This Row],[Code]],'MPG Payment'!B:C,2,0)</f>
        <v>RONHE</v>
      </c>
      <c r="D216" s="17">
        <v>20010042</v>
      </c>
      <c r="E216" s="17" t="s">
        <v>9</v>
      </c>
      <c r="F216" s="1">
        <v>14</v>
      </c>
      <c r="G216" s="13">
        <v>27.299999999999997</v>
      </c>
      <c r="H216" s="13">
        <v>1070.4476</v>
      </c>
      <c r="I216" s="166">
        <v>0</v>
      </c>
      <c r="J216" s="191">
        <v>0</v>
      </c>
      <c r="K216" s="166">
        <v>0</v>
      </c>
      <c r="L216" s="166">
        <v>0</v>
      </c>
      <c r="M216" s="18">
        <v>0</v>
      </c>
      <c r="N216" s="165">
        <f>VLOOKUP(Table2[[#This Row],[Code]],'MPG Payment'!$B$4:$Z$128,25,0)</f>
        <v>0</v>
      </c>
      <c r="O216" s="170">
        <f t="shared" ref="O216:O279" si="20">IF(N216="Yes",0,ROUND((H216-I216-J216-K216-L216-M216),0))</f>
        <v>1070</v>
      </c>
      <c r="P216" t="str">
        <f>IFERROR(VLOOKUP(D216,'Bank Master'!$C$3:$D$7898,2,0),"Indirect")</f>
        <v>Direct</v>
      </c>
      <c r="Q216" t="str">
        <f>IFERROR(VLOOKUP(A216,Table1424[],6,0),0)</f>
        <v>SUNITA DEVI</v>
      </c>
      <c r="R216" t="str">
        <f>IFERROR(VLOOKUP(A216,Table1424[],7,0),0)</f>
        <v>110240609260</v>
      </c>
      <c r="S216" t="str">
        <f>IFERROR(VLOOKUP(A216,Table1424[],8,0),0)</f>
        <v>CNRB0007409</v>
      </c>
      <c r="T216">
        <f>IFERROR(VLOOKUP(A216,Table1424[],9,0),0)</f>
        <v>0</v>
      </c>
      <c r="U216" s="40">
        <f>IFERROR(VLOOKUP(A216,Table1424[],10,0),0)</f>
        <v>45908</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22.21-27 Aug</v>
      </c>
      <c r="Y216" s="13">
        <f t="shared" ref="Y216:Y279" si="23">(F216*0.05)*(H216/G216)</f>
        <v>27.447374358974365</v>
      </c>
      <c r="Z216" s="3">
        <v>0</v>
      </c>
    </row>
    <row r="217" spans="1:26" x14ac:dyDescent="0.25">
      <c r="A217" t="str">
        <f>CONCATENATE(Table2[[#This Row],[Code]],Table2[[#This Row],[Farmers Code]])</f>
        <v>200100420036</v>
      </c>
      <c r="B217" s="1" t="str">
        <f>INDEX('MPG Payment'!$A:$A,MATCH(Table2[[#This Row],[Code]],'MPG Payment'!B:B,0))</f>
        <v>BMC Code :2001</v>
      </c>
      <c r="C217" t="str">
        <f>VLOOKUP(Table2[[#This Row],[Code]],'MPG Payment'!B:C,2,0)</f>
        <v>RONHE</v>
      </c>
      <c r="D217" s="17">
        <v>20010042</v>
      </c>
      <c r="E217" s="17" t="s">
        <v>10</v>
      </c>
      <c r="F217" s="1">
        <v>7</v>
      </c>
      <c r="G217" s="13">
        <v>21.509999999999998</v>
      </c>
      <c r="H217" s="13">
        <v>1061.7482</v>
      </c>
      <c r="I217" s="166">
        <v>0</v>
      </c>
      <c r="J217" s="191">
        <v>0</v>
      </c>
      <c r="K217" s="166">
        <v>0</v>
      </c>
      <c r="L217" s="166">
        <v>0</v>
      </c>
      <c r="M217" s="18">
        <v>0</v>
      </c>
      <c r="N217" s="165">
        <f>VLOOKUP(Table2[[#This Row],[Code]],'MPG Payment'!$B$4:$Z$128,25,0)</f>
        <v>0</v>
      </c>
      <c r="O217" s="170">
        <f t="shared" si="20"/>
        <v>1062</v>
      </c>
      <c r="P217" t="str">
        <f>IFERROR(VLOOKUP(D217,'Bank Master'!$C$3:$D$7898,2,0),"Indirect")</f>
        <v>Direct</v>
      </c>
      <c r="Q217" t="str">
        <f>IFERROR(VLOOKUP(A217,Table1424[],6,0),0)</f>
        <v>SWETA DEVI</v>
      </c>
      <c r="R217" t="str">
        <f>IFERROR(VLOOKUP(A217,Table1424[],7,0),0)</f>
        <v>38801613176</v>
      </c>
      <c r="S217" t="str">
        <f>IFERROR(VLOOKUP(A217,Table1424[],8,0),0)</f>
        <v>SBIN0006311</v>
      </c>
      <c r="T217">
        <f>IFERROR(VLOOKUP(A217,Table1424[],9,0),0)</f>
        <v>0</v>
      </c>
      <c r="U217" s="40">
        <f>IFERROR(VLOOKUP(A217,Table1424[],10,0),0)</f>
        <v>45923</v>
      </c>
      <c r="V217">
        <f t="shared" si="21"/>
        <v>1</v>
      </c>
      <c r="W217" t="str">
        <f t="shared" si="22"/>
        <v>Available</v>
      </c>
      <c r="X217" s="164" t="str" cm="1">
        <f t="array" aca="1" ref="X217" ca="1">SUBSTITUTE(SUBSTITUTE(MID(CELL("filename"),FIND("[",CELL("filename"))+1,FIND("]",CELL("filename"))-FIND("[",CELL("filename"))-1)," JH Farmer Payment-",""),".xlsx","")</f>
        <v>22.21-27 Aug</v>
      </c>
      <c r="Y217" s="13">
        <f t="shared" si="23"/>
        <v>17.276237563923758</v>
      </c>
      <c r="Z217" s="3">
        <v>0</v>
      </c>
    </row>
    <row r="218" spans="1:26" x14ac:dyDescent="0.25">
      <c r="A218" t="str">
        <f>CONCATENATE(Table2[[#This Row],[Code]],Table2[[#This Row],[Farmers Code]])</f>
        <v>200100420039</v>
      </c>
      <c r="B218" s="1" t="str">
        <f>INDEX('MPG Payment'!$A:$A,MATCH(Table2[[#This Row],[Code]],'MPG Payment'!B:B,0))</f>
        <v>BMC Code :2001</v>
      </c>
      <c r="C218" t="str">
        <f>VLOOKUP(Table2[[#This Row],[Code]],'MPG Payment'!B:C,2,0)</f>
        <v>RONHE</v>
      </c>
      <c r="D218" s="17">
        <v>20010042</v>
      </c>
      <c r="E218" s="17" t="s">
        <v>12</v>
      </c>
      <c r="F218" s="1">
        <v>8</v>
      </c>
      <c r="G218" s="13">
        <v>28.509999999999998</v>
      </c>
      <c r="H218" s="13">
        <v>1734.5725000000002</v>
      </c>
      <c r="I218" s="166">
        <v>0</v>
      </c>
      <c r="J218" s="191">
        <v>0</v>
      </c>
      <c r="K218" s="166">
        <v>0</v>
      </c>
      <c r="L218" s="166">
        <v>0</v>
      </c>
      <c r="M218" s="18">
        <v>0</v>
      </c>
      <c r="N218" s="165">
        <f>VLOOKUP(Table2[[#This Row],[Code]],'MPG Payment'!$B$4:$Z$128,25,0)</f>
        <v>0</v>
      </c>
      <c r="O218" s="170">
        <f t="shared" si="20"/>
        <v>1735</v>
      </c>
      <c r="P218" t="str">
        <f>IFERROR(VLOOKUP(D218,'Bank Master'!$C$3:$D$7898,2,0),"Indirect")</f>
        <v>Direct</v>
      </c>
      <c r="Q218" t="str">
        <f>IFERROR(VLOOKUP(A218,Table1424[],6,0),0)</f>
        <v>SOHADRI DEVI</v>
      </c>
      <c r="R218" t="str">
        <f>IFERROR(VLOOKUP(A218,Table1424[],7,0),0)</f>
        <v>32084431067</v>
      </c>
      <c r="S218" t="str">
        <f>IFERROR(VLOOKUP(A218,Table1424[],8,0),0)</f>
        <v>SBIN0006311</v>
      </c>
      <c r="T218">
        <f>IFERROR(VLOOKUP(A218,Table1424[],9,0),0)</f>
        <v>0</v>
      </c>
      <c r="U218" s="40">
        <f>IFERROR(VLOOKUP(A218,Table1424[],10,0),0)</f>
        <v>45971</v>
      </c>
      <c r="V218">
        <f t="shared" si="21"/>
        <v>1</v>
      </c>
      <c r="W218" t="str">
        <f t="shared" si="22"/>
        <v>Available</v>
      </c>
      <c r="X218" s="164" t="str" cm="1">
        <f t="array" aca="1" ref="X218" ca="1">SUBSTITUTE(SUBSTITUTE(MID(CELL("filename"),FIND("[",CELL("filename"))+1,FIND("]",CELL("filename"))-FIND("[",CELL("filename"))-1)," JH Farmer Payment-",""),".xlsx","")</f>
        <v>22.21-27 Aug</v>
      </c>
      <c r="Y218" s="13">
        <f t="shared" si="23"/>
        <v>24.336338126972997</v>
      </c>
      <c r="Z218" s="3">
        <v>0</v>
      </c>
    </row>
    <row r="219" spans="1:26" x14ac:dyDescent="0.25">
      <c r="A219" t="str">
        <f>CONCATENATE(Table2[[#This Row],[Code]],Table2[[#This Row],[Farmers Code]])</f>
        <v>200100420041</v>
      </c>
      <c r="B219" s="1" t="str">
        <f>INDEX('MPG Payment'!$A:$A,MATCH(Table2[[#This Row],[Code]],'MPG Payment'!B:B,0))</f>
        <v>BMC Code :2001</v>
      </c>
      <c r="C219" t="str">
        <f>VLOOKUP(Table2[[#This Row],[Code]],'MPG Payment'!B:C,2,0)</f>
        <v>RONHE</v>
      </c>
      <c r="D219" s="17">
        <v>20010042</v>
      </c>
      <c r="E219" s="17" t="s">
        <v>35</v>
      </c>
      <c r="F219" s="1">
        <v>12</v>
      </c>
      <c r="G219" s="13">
        <v>41.55</v>
      </c>
      <c r="H219" s="13">
        <v>1741.8972999999999</v>
      </c>
      <c r="I219" s="166">
        <v>0</v>
      </c>
      <c r="J219" s="191">
        <v>0</v>
      </c>
      <c r="K219" s="166">
        <v>0</v>
      </c>
      <c r="L219" s="166">
        <v>0</v>
      </c>
      <c r="M219" s="18">
        <v>0</v>
      </c>
      <c r="N219" s="165">
        <f>VLOOKUP(Table2[[#This Row],[Code]],'MPG Payment'!$B$4:$Z$128,25,0)</f>
        <v>0</v>
      </c>
      <c r="O219" s="170">
        <f t="shared" si="20"/>
        <v>1742</v>
      </c>
      <c r="P219" t="str">
        <f>IFERROR(VLOOKUP(D219,'Bank Master'!$C$3:$D$7898,2,0),"Indirect")</f>
        <v>Direct</v>
      </c>
      <c r="Q219" t="str">
        <f>IFERROR(VLOOKUP(A219,Table1424[],6,0),0)</f>
        <v>MANJU DEVI</v>
      </c>
      <c r="R219" t="str">
        <f>IFERROR(VLOOKUP(A219,Table1424[],7,0),0)</f>
        <v>50100189973837</v>
      </c>
      <c r="S219" t="str">
        <f>IFERROR(VLOOKUP(A219,Table1424[],8,0),0)</f>
        <v>HDFC0001470</v>
      </c>
      <c r="T219">
        <f>IFERROR(VLOOKUP(A219,Table1424[],9,0),0)</f>
        <v>0</v>
      </c>
      <c r="U219" s="40">
        <f>IFERROR(VLOOKUP(A219,Table1424[],10,0),0)</f>
        <v>46111</v>
      </c>
      <c r="V219">
        <f t="shared" si="21"/>
        <v>1</v>
      </c>
      <c r="W219" t="str">
        <f t="shared" si="22"/>
        <v>Available</v>
      </c>
      <c r="X219" s="164" t="str" cm="1">
        <f t="array" aca="1" ref="X219" ca="1">SUBSTITUTE(SUBSTITUTE(MID(CELL("filename"),FIND("[",CELL("filename"))+1,FIND("]",CELL("filename"))-FIND("[",CELL("filename"))-1)," JH Farmer Payment-",""),".xlsx","")</f>
        <v>22.21-27 Aug</v>
      </c>
      <c r="Y219" s="13">
        <f t="shared" si="23"/>
        <v>25.153751624548743</v>
      </c>
      <c r="Z219" s="3">
        <v>0</v>
      </c>
    </row>
    <row r="220" spans="1:26" x14ac:dyDescent="0.25">
      <c r="A220" t="str">
        <f>CONCATENATE(Table2[[#This Row],[Code]],Table2[[#This Row],[Farmers Code]])</f>
        <v>200100420044</v>
      </c>
      <c r="B220" s="1" t="str">
        <f>INDEX('MPG Payment'!$A:$A,MATCH(Table2[[#This Row],[Code]],'MPG Payment'!B:B,0))</f>
        <v>BMC Code :2001</v>
      </c>
      <c r="C220" t="str">
        <f>VLOOKUP(Table2[[#This Row],[Code]],'MPG Payment'!B:C,2,0)</f>
        <v>RONHE</v>
      </c>
      <c r="D220" s="17">
        <v>20010042</v>
      </c>
      <c r="E220" s="17" t="s">
        <v>15</v>
      </c>
      <c r="F220" s="1">
        <v>13</v>
      </c>
      <c r="G220" s="13">
        <v>30.98</v>
      </c>
      <c r="H220" s="13">
        <v>1135.7362999999998</v>
      </c>
      <c r="I220" s="166">
        <v>0</v>
      </c>
      <c r="J220" s="191">
        <v>0</v>
      </c>
      <c r="K220" s="166">
        <v>0</v>
      </c>
      <c r="L220" s="166">
        <v>0</v>
      </c>
      <c r="M220" s="18">
        <v>0</v>
      </c>
      <c r="N220" s="165">
        <f>VLOOKUP(Table2[[#This Row],[Code]],'MPG Payment'!$B$4:$Z$128,25,0)</f>
        <v>0</v>
      </c>
      <c r="O220" s="170">
        <f t="shared" si="20"/>
        <v>1136</v>
      </c>
      <c r="P220" t="str">
        <f>IFERROR(VLOOKUP(D220,'Bank Master'!$C$3:$D$7898,2,0),"Indirect")</f>
        <v>Direct</v>
      </c>
      <c r="Q220" t="str">
        <f>IFERROR(VLOOKUP(A220,Table1424[],6,0),0)</f>
        <v>SIMA KUMARI</v>
      </c>
      <c r="R220" t="str">
        <f>IFERROR(VLOOKUP(A220,Table1424[],7,0),0)</f>
        <v>43376164950</v>
      </c>
      <c r="S220" t="str">
        <f>IFERROR(VLOOKUP(A220,Table1424[],8,0),0)</f>
        <v>SBIN0006311</v>
      </c>
      <c r="T220">
        <f>IFERROR(VLOOKUP(A220,Table1424[],9,0),0)</f>
        <v>0</v>
      </c>
      <c r="U220" s="40">
        <f>IFERROR(VLOOKUP(A220,Table1424[],10,0),0)</f>
        <v>46140</v>
      </c>
      <c r="V220">
        <f t="shared" si="21"/>
        <v>1</v>
      </c>
      <c r="W220" t="str">
        <f t="shared" si="22"/>
        <v>Available</v>
      </c>
      <c r="X220" s="164" t="str" cm="1">
        <f t="array" aca="1" ref="X220" ca="1">SUBSTITUTE(SUBSTITUTE(MID(CELL("filename"),FIND("[",CELL("filename"))+1,FIND("]",CELL("filename"))-FIND("[",CELL("filename"))-1)," JH Farmer Payment-",""),".xlsx","")</f>
        <v>22.21-27 Aug</v>
      </c>
      <c r="Y220" s="13">
        <f t="shared" si="23"/>
        <v>23.829199322143314</v>
      </c>
      <c r="Z220" s="3">
        <v>0</v>
      </c>
    </row>
    <row r="221" spans="1:26" x14ac:dyDescent="0.25">
      <c r="A221" t="str">
        <f>CONCATENATE(Table2[[#This Row],[Code]],Table2[[#This Row],[Farmers Code]])</f>
        <v>200100430003</v>
      </c>
      <c r="B221" s="1" t="str">
        <f>INDEX('MPG Payment'!$A:$A,MATCH(Table2[[#This Row],[Code]],'MPG Payment'!B:B,0))</f>
        <v>BMC Code :2001</v>
      </c>
      <c r="C221" t="str">
        <f>VLOOKUP(Table2[[#This Row],[Code]],'MPG Payment'!B:C,2,0)</f>
        <v>DARKHANDREY</v>
      </c>
      <c r="D221" s="17">
        <v>20010043</v>
      </c>
      <c r="E221" s="17" t="s">
        <v>0</v>
      </c>
      <c r="F221" s="1">
        <v>13</v>
      </c>
      <c r="G221" s="13">
        <v>29.990000000000006</v>
      </c>
      <c r="H221" s="13">
        <v>1502.0519999999999</v>
      </c>
      <c r="I221" s="166">
        <v>0</v>
      </c>
      <c r="J221" s="191">
        <v>0</v>
      </c>
      <c r="K221" s="166">
        <v>26</v>
      </c>
      <c r="L221" s="166">
        <v>0</v>
      </c>
      <c r="M221" s="18">
        <v>0</v>
      </c>
      <c r="N221" s="165" t="str">
        <f>VLOOKUP(Table2[[#This Row],[Code]],'MPG Payment'!$B$4:$Z$128,25,0)</f>
        <v>Release1</v>
      </c>
      <c r="O221" s="170">
        <f t="shared" si="20"/>
        <v>1476</v>
      </c>
      <c r="P221" t="str">
        <f>IFERROR(VLOOKUP(D221,'Bank Master'!$C$3:$D$7898,2,0),"Indirect")</f>
        <v>Direct</v>
      </c>
      <c r="Q221" t="str">
        <f>IFERROR(VLOOKUP(A221,Table1424[],6,0),0)</f>
        <v>IRSHAD MIYA</v>
      </c>
      <c r="R221" t="str">
        <f>IFERROR(VLOOKUP(A221,Table1424[],7,0),0)</f>
        <v>31127965818</v>
      </c>
      <c r="S221" t="str">
        <f>IFERROR(VLOOKUP(A221,Table1424[],8,0),0)</f>
        <v>SBIN0012618</v>
      </c>
      <c r="T221" t="str">
        <f>IFERROR(VLOOKUP(A221,Table1424[],9,0),0)</f>
        <v>STATE BANK OF INDIA</v>
      </c>
      <c r="U221" s="40">
        <f>IFERROR(VLOOKUP(A221,Table1424[],10,0),0)</f>
        <v>45649</v>
      </c>
      <c r="V221">
        <f t="shared" si="21"/>
        <v>1</v>
      </c>
      <c r="W221" t="str">
        <f t="shared" si="22"/>
        <v>Available</v>
      </c>
      <c r="X221" s="164" t="str" cm="1">
        <f t="array" aca="1" ref="X221" ca="1">SUBSTITUTE(SUBSTITUTE(MID(CELL("filename"),FIND("[",CELL("filename"))+1,FIND("]",CELL("filename"))-FIND("[",CELL("filename"))-1)," JH Farmer Payment-",""),".xlsx","")</f>
        <v>22.21-27 Aug</v>
      </c>
      <c r="Y221" s="13">
        <f t="shared" si="23"/>
        <v>32.555311770590187</v>
      </c>
      <c r="Z221" s="3">
        <v>0</v>
      </c>
    </row>
    <row r="222" spans="1:26" x14ac:dyDescent="0.25">
      <c r="A222" t="str">
        <f>CONCATENATE(Table2[[#This Row],[Code]],Table2[[#This Row],[Farmers Code]])</f>
        <v>200100430004</v>
      </c>
      <c r="B222" s="1" t="str">
        <f>INDEX('MPG Payment'!$A:$A,MATCH(Table2[[#This Row],[Code]],'MPG Payment'!B:B,0))</f>
        <v>BMC Code :2001</v>
      </c>
      <c r="C222" t="str">
        <f>VLOOKUP(Table2[[#This Row],[Code]],'MPG Payment'!B:C,2,0)</f>
        <v>DARKHANDREY</v>
      </c>
      <c r="D222" s="17">
        <v>20010043</v>
      </c>
      <c r="E222" s="17" t="s">
        <v>1</v>
      </c>
      <c r="F222" s="1">
        <v>14</v>
      </c>
      <c r="G222" s="13">
        <v>35.039999999999992</v>
      </c>
      <c r="H222" s="13">
        <v>1619.0416</v>
      </c>
      <c r="I222" s="166">
        <v>0</v>
      </c>
      <c r="J222" s="191">
        <v>0</v>
      </c>
      <c r="K222" s="166">
        <v>50</v>
      </c>
      <c r="L222" s="166">
        <v>0</v>
      </c>
      <c r="M222" s="18">
        <v>0</v>
      </c>
      <c r="N222" s="165" t="str">
        <f>VLOOKUP(Table2[[#This Row],[Code]],'MPG Payment'!$B$4:$Z$128,25,0)</f>
        <v>Release1</v>
      </c>
      <c r="O222" s="170">
        <f t="shared" si="20"/>
        <v>1569</v>
      </c>
      <c r="P222" t="str">
        <f>IFERROR(VLOOKUP(D222,'Bank Master'!$C$3:$D$7898,2,0),"Indirect")</f>
        <v>Direct</v>
      </c>
      <c r="Q222" t="str">
        <f>IFERROR(VLOOKUP(A222,Table1424[],6,0),0)</f>
        <v>PRATIMA URAIN</v>
      </c>
      <c r="R222" t="str">
        <f>IFERROR(VLOOKUP(A222,Table1424[],7,0),0)</f>
        <v>32181529438</v>
      </c>
      <c r="S222" t="str">
        <f>IFERROR(VLOOKUP(A222,Table1424[],8,0),0)</f>
        <v>SBIN0012618</v>
      </c>
      <c r="T222" t="str">
        <f>IFERROR(VLOOKUP(A222,Table1424[],9,0),0)</f>
        <v>STATE BANK OF INDIA</v>
      </c>
      <c r="U222" s="40">
        <f>IFERROR(VLOOKUP(A222,Table1424[],10,0),0)</f>
        <v>45649</v>
      </c>
      <c r="V222">
        <f t="shared" si="21"/>
        <v>1</v>
      </c>
      <c r="W222" t="str">
        <f t="shared" si="22"/>
        <v>Available</v>
      </c>
      <c r="X222" s="164" t="str" cm="1">
        <f t="array" aca="1" ref="X222" ca="1">SUBSTITUTE(SUBSTITUTE(MID(CELL("filename"),FIND("[",CELL("filename"))+1,FIND("]",CELL("filename"))-FIND("[",CELL("filename"))-1)," JH Farmer Payment-",""),".xlsx","")</f>
        <v>22.21-27 Aug</v>
      </c>
      <c r="Y222" s="13">
        <f t="shared" si="23"/>
        <v>32.343867579908689</v>
      </c>
      <c r="Z222" s="3">
        <v>0</v>
      </c>
    </row>
    <row r="223" spans="1:26" x14ac:dyDescent="0.25">
      <c r="A223" t="str">
        <f>CONCATENATE(Table2[[#This Row],[Code]],Table2[[#This Row],[Farmers Code]])</f>
        <v>200100430007</v>
      </c>
      <c r="B223" s="1" t="str">
        <f>INDEX('MPG Payment'!$A:$A,MATCH(Table2[[#This Row],[Code]],'MPG Payment'!B:B,0))</f>
        <v>BMC Code :2001</v>
      </c>
      <c r="C223" t="str">
        <f>VLOOKUP(Table2[[#This Row],[Code]],'MPG Payment'!B:C,2,0)</f>
        <v>DARKHANDREY</v>
      </c>
      <c r="D223" s="17">
        <v>20010043</v>
      </c>
      <c r="E223" s="17" t="s">
        <v>20</v>
      </c>
      <c r="F223" s="1">
        <v>7</v>
      </c>
      <c r="G223" s="13">
        <v>13.79</v>
      </c>
      <c r="H223" s="13">
        <v>718.4008</v>
      </c>
      <c r="I223" s="166">
        <v>0</v>
      </c>
      <c r="J223" s="191">
        <v>0</v>
      </c>
      <c r="K223" s="166">
        <v>0</v>
      </c>
      <c r="L223" s="166">
        <v>0</v>
      </c>
      <c r="M223" s="18">
        <v>0</v>
      </c>
      <c r="N223" s="165" t="str">
        <f>VLOOKUP(Table2[[#This Row],[Code]],'MPG Payment'!$B$4:$Z$128,25,0)</f>
        <v>Release1</v>
      </c>
      <c r="O223" s="170">
        <f t="shared" si="20"/>
        <v>718</v>
      </c>
      <c r="P223" t="str">
        <f>IFERROR(VLOOKUP(D223,'Bank Master'!$C$3:$D$7898,2,0),"Indirect")</f>
        <v>Direct</v>
      </c>
      <c r="Q223" t="str">
        <f>IFERROR(VLOOKUP(A223,Table1424[],6,0),0)</f>
        <v>ISHMAT ARA KHATOON</v>
      </c>
      <c r="R223" t="str">
        <f>IFERROR(VLOOKUP(A223,Table1424[],7,0),0)</f>
        <v>22010459695</v>
      </c>
      <c r="S223" t="str">
        <f>IFERROR(VLOOKUP(A223,Table1424[],8,0),0)</f>
        <v>SBIN0RRVCGB</v>
      </c>
      <c r="T223" t="str">
        <f>IFERROR(VLOOKUP(A223,Table1424[],9,0),0)</f>
        <v>STATE BANK OF INDIA</v>
      </c>
      <c r="U223" s="40">
        <f>IFERROR(VLOOKUP(A223,Table1424[],10,0),0)</f>
        <v>45663</v>
      </c>
      <c r="V223">
        <f t="shared" si="21"/>
        <v>1</v>
      </c>
      <c r="W223" t="str">
        <f t="shared" si="22"/>
        <v>Available</v>
      </c>
      <c r="X223" s="164" t="str" cm="1">
        <f t="array" aca="1" ref="X223" ca="1">SUBSTITUTE(SUBSTITUTE(MID(CELL("filename"),FIND("[",CELL("filename"))+1,FIND("]",CELL("filename"))-FIND("[",CELL("filename"))-1)," JH Farmer Payment-",""),".xlsx","")</f>
        <v>22.21-27 Aug</v>
      </c>
      <c r="Y223" s="13">
        <f t="shared" si="23"/>
        <v>18.233522842639598</v>
      </c>
      <c r="Z223" s="3">
        <v>0</v>
      </c>
    </row>
    <row r="224" spans="1:26" x14ac:dyDescent="0.25">
      <c r="A224" t="str">
        <f>CONCATENATE(Table2[[#This Row],[Code]],Table2[[#This Row],[Farmers Code]])</f>
        <v>200100430008</v>
      </c>
      <c r="B224" s="1" t="str">
        <f>INDEX('MPG Payment'!$A:$A,MATCH(Table2[[#This Row],[Code]],'MPG Payment'!B:B,0))</f>
        <v>BMC Code :2001</v>
      </c>
      <c r="C224" t="str">
        <f>VLOOKUP(Table2[[#This Row],[Code]],'MPG Payment'!B:C,2,0)</f>
        <v>DARKHANDREY</v>
      </c>
      <c r="D224" s="17">
        <v>20010043</v>
      </c>
      <c r="E224" s="17" t="s">
        <v>41</v>
      </c>
      <c r="F224" s="1">
        <v>14</v>
      </c>
      <c r="G224" s="13">
        <v>39.14</v>
      </c>
      <c r="H224" s="13">
        <v>1568.38</v>
      </c>
      <c r="I224" s="166">
        <v>0</v>
      </c>
      <c r="J224" s="191">
        <v>0</v>
      </c>
      <c r="K224" s="166">
        <v>50</v>
      </c>
      <c r="L224" s="166">
        <v>0</v>
      </c>
      <c r="M224" s="18">
        <v>0</v>
      </c>
      <c r="N224" s="165" t="str">
        <f>VLOOKUP(Table2[[#This Row],[Code]],'MPG Payment'!$B$4:$Z$128,25,0)</f>
        <v>Release1</v>
      </c>
      <c r="O224" s="170">
        <f t="shared" si="20"/>
        <v>1518</v>
      </c>
      <c r="P224" t="str">
        <f>IFERROR(VLOOKUP(D224,'Bank Master'!$C$3:$D$7898,2,0),"Indirect")</f>
        <v>Direct</v>
      </c>
      <c r="Q224" t="str">
        <f>IFERROR(VLOOKUP(A224,Table1424[],6,0),0)</f>
        <v>VIJAY MAHTO</v>
      </c>
      <c r="R224" t="str">
        <f>IFERROR(VLOOKUP(A224,Table1424[],7,0),0)</f>
        <v>4895120002270</v>
      </c>
      <c r="S224" t="str">
        <f>IFERROR(VLOOKUP(A224,Table1424[],8,0),0)</f>
        <v>CNRB0004895</v>
      </c>
      <c r="T224" t="str">
        <f>IFERROR(VLOOKUP(A224,Table1424[],9,0),0)</f>
        <v>CANARA BANK</v>
      </c>
      <c r="U224" s="40">
        <f>IFERROR(VLOOKUP(A224,Table1424[],10,0),0)</f>
        <v>45663</v>
      </c>
      <c r="V224">
        <f t="shared" si="21"/>
        <v>1</v>
      </c>
      <c r="W224" t="str">
        <f t="shared" si="22"/>
        <v>Available</v>
      </c>
      <c r="X224" s="164" t="str" cm="1">
        <f t="array" aca="1" ref="X224" ca="1">SUBSTITUTE(SUBSTITUTE(MID(CELL("filename"),FIND("[",CELL("filename"))+1,FIND("]",CELL("filename"))-FIND("[",CELL("filename"))-1)," JH Farmer Payment-",""),".xlsx","")</f>
        <v>22.21-27 Aug</v>
      </c>
      <c r="Y224" s="13">
        <f t="shared" si="23"/>
        <v>28.049718957588148</v>
      </c>
      <c r="Z224" s="3">
        <v>0</v>
      </c>
    </row>
    <row r="225" spans="1:26" x14ac:dyDescent="0.25">
      <c r="A225" t="str">
        <f>CONCATENATE(Table2[[#This Row],[Code]],Table2[[#This Row],[Farmers Code]])</f>
        <v>200100430012</v>
      </c>
      <c r="B225" s="1" t="str">
        <f>INDEX('MPG Payment'!$A:$A,MATCH(Table2[[#This Row],[Code]],'MPG Payment'!B:B,0))</f>
        <v>BMC Code :2001</v>
      </c>
      <c r="C225" t="str">
        <f>VLOOKUP(Table2[[#This Row],[Code]],'MPG Payment'!B:C,2,0)</f>
        <v>DARKHANDREY</v>
      </c>
      <c r="D225" s="17">
        <v>20010043</v>
      </c>
      <c r="E225" s="17" t="s">
        <v>40</v>
      </c>
      <c r="F225" s="1">
        <v>14</v>
      </c>
      <c r="G225" s="13">
        <v>43.580000000000005</v>
      </c>
      <c r="H225" s="13">
        <v>1818.3740000000003</v>
      </c>
      <c r="I225" s="166">
        <v>0</v>
      </c>
      <c r="J225" s="191">
        <v>0</v>
      </c>
      <c r="K225" s="166">
        <v>100</v>
      </c>
      <c r="L225" s="166">
        <v>0</v>
      </c>
      <c r="M225" s="18">
        <v>0</v>
      </c>
      <c r="N225" s="165" t="str">
        <f>VLOOKUP(Table2[[#This Row],[Code]],'MPG Payment'!$B$4:$Z$128,25,0)</f>
        <v>Release1</v>
      </c>
      <c r="O225" s="170">
        <f t="shared" si="20"/>
        <v>1718</v>
      </c>
      <c r="P225" t="str">
        <f>IFERROR(VLOOKUP(D225,'Bank Master'!$C$3:$D$7898,2,0),"Indirect")</f>
        <v>Direct</v>
      </c>
      <c r="Q225" t="str">
        <f>IFERROR(VLOOKUP(A225,Table1424[],6,0),0)</f>
        <v>CHARIYA ORAIN</v>
      </c>
      <c r="R225" t="str">
        <f>IFERROR(VLOOKUP(A225,Table1424[],7,0),0)</f>
        <v>495910110005757</v>
      </c>
      <c r="S225" t="str">
        <f>IFERROR(VLOOKUP(A225,Table1424[],8,0),0)</f>
        <v>BKID0004959</v>
      </c>
      <c r="T225" t="str">
        <f>IFERROR(VLOOKUP(A225,Table1424[],9,0),0)</f>
        <v>BANK OF INDIA</v>
      </c>
      <c r="U225" s="40">
        <f>IFERROR(VLOOKUP(A225,Table1424[],10,0),0)</f>
        <v>45663</v>
      </c>
      <c r="V225">
        <f t="shared" si="21"/>
        <v>1</v>
      </c>
      <c r="W225" t="str">
        <f t="shared" si="22"/>
        <v>Available</v>
      </c>
      <c r="X225" s="164" t="str" cm="1">
        <f t="array" aca="1" ref="X225" ca="1">SUBSTITUTE(SUBSTITUTE(MID(CELL("filename"),FIND("[",CELL("filename"))+1,FIND("]",CELL("filename"))-FIND("[",CELL("filename"))-1)," JH Farmer Payment-",""),".xlsx","")</f>
        <v>22.21-27 Aug</v>
      </c>
      <c r="Y225" s="13">
        <f t="shared" si="23"/>
        <v>29.207475906379077</v>
      </c>
      <c r="Z225" s="3">
        <v>0</v>
      </c>
    </row>
    <row r="226" spans="1:26" x14ac:dyDescent="0.25">
      <c r="A226" t="str">
        <f>CONCATENATE(Table2[[#This Row],[Code]],Table2[[#This Row],[Farmers Code]])</f>
        <v>200100430014</v>
      </c>
      <c r="B226" s="1" t="str">
        <f>INDEX('MPG Payment'!$A:$A,MATCH(Table2[[#This Row],[Code]],'MPG Payment'!B:B,0))</f>
        <v>BMC Code :2001</v>
      </c>
      <c r="C226" t="str">
        <f>VLOOKUP(Table2[[#This Row],[Code]],'MPG Payment'!B:C,2,0)</f>
        <v>DARKHANDREY</v>
      </c>
      <c r="D226" s="17">
        <v>20010043</v>
      </c>
      <c r="E226" s="17" t="s">
        <v>24</v>
      </c>
      <c r="F226" s="1">
        <v>14</v>
      </c>
      <c r="G226" s="13">
        <v>50.730000000000011</v>
      </c>
      <c r="H226" s="13">
        <v>2408.5644000000002</v>
      </c>
      <c r="I226" s="166">
        <v>0</v>
      </c>
      <c r="J226" s="191">
        <v>0</v>
      </c>
      <c r="K226" s="166">
        <v>100</v>
      </c>
      <c r="L226" s="166">
        <v>0</v>
      </c>
      <c r="M226" s="18">
        <v>0</v>
      </c>
      <c r="N226" s="165" t="str">
        <f>VLOOKUP(Table2[[#This Row],[Code]],'MPG Payment'!$B$4:$Z$128,25,0)</f>
        <v>Release1</v>
      </c>
      <c r="O226" s="170">
        <f t="shared" si="20"/>
        <v>2309</v>
      </c>
      <c r="P226" t="str">
        <f>IFERROR(VLOOKUP(D226,'Bank Master'!$C$3:$D$7898,2,0),"Indirect")</f>
        <v>Direct</v>
      </c>
      <c r="Q226" t="str">
        <f>IFERROR(VLOOKUP(A226,Table1424[],6,0),0)</f>
        <v>RESHMA LAKRA</v>
      </c>
      <c r="R226" t="str">
        <f>IFERROR(VLOOKUP(A226,Table1424[],7,0),0)</f>
        <v>55520100009541</v>
      </c>
      <c r="S226" t="str">
        <f>IFERROR(VLOOKUP(A226,Table1424[],8,0),0)</f>
        <v>BARB0BEROXX</v>
      </c>
      <c r="T226" t="str">
        <f>IFERROR(VLOOKUP(A226,Table1424[],9,0),0)</f>
        <v>BANK OF BARODA</v>
      </c>
      <c r="U226" s="40">
        <f>IFERROR(VLOOKUP(A226,Table1424[],10,0),0)</f>
        <v>0</v>
      </c>
      <c r="V226">
        <f t="shared" si="21"/>
        <v>1</v>
      </c>
      <c r="W226" t="str">
        <f t="shared" si="22"/>
        <v>Available</v>
      </c>
      <c r="X226" s="164" t="str" cm="1">
        <f t="array" aca="1" ref="X226" ca="1">SUBSTITUTE(SUBSTITUTE(MID(CELL("filename"),FIND("[",CELL("filename"))+1,FIND("]",CELL("filename"))-FIND("[",CELL("filename"))-1)," JH Farmer Payment-",""),".xlsx","")</f>
        <v>22.21-27 Aug</v>
      </c>
      <c r="Y226" s="13">
        <f t="shared" si="23"/>
        <v>33.23467534003548</v>
      </c>
      <c r="Z226" s="3">
        <v>0</v>
      </c>
    </row>
    <row r="227" spans="1:26" x14ac:dyDescent="0.25">
      <c r="A227" t="str">
        <f>CONCATENATE(Table2[[#This Row],[Code]],Table2[[#This Row],[Farmers Code]])</f>
        <v>200100430015</v>
      </c>
      <c r="B227" s="1" t="str">
        <f>INDEX('MPG Payment'!$A:$A,MATCH(Table2[[#This Row],[Code]],'MPG Payment'!B:B,0))</f>
        <v>BMC Code :2001</v>
      </c>
      <c r="C227" t="str">
        <f>VLOOKUP(Table2[[#This Row],[Code]],'MPG Payment'!B:C,2,0)</f>
        <v>DARKHANDREY</v>
      </c>
      <c r="D227" s="17">
        <v>20010043</v>
      </c>
      <c r="E227" s="17" t="s">
        <v>25</v>
      </c>
      <c r="F227" s="1">
        <v>13</v>
      </c>
      <c r="G227" s="13">
        <v>57.760000000000005</v>
      </c>
      <c r="H227" s="13">
        <v>3033.5282000000002</v>
      </c>
      <c r="I227" s="166">
        <v>0</v>
      </c>
      <c r="J227" s="191">
        <v>0</v>
      </c>
      <c r="K227" s="166">
        <v>100</v>
      </c>
      <c r="L227" s="166">
        <v>0</v>
      </c>
      <c r="M227" s="18">
        <v>0</v>
      </c>
      <c r="N227" s="165" t="str">
        <f>VLOOKUP(Table2[[#This Row],[Code]],'MPG Payment'!$B$4:$Z$128,25,0)</f>
        <v>Release1</v>
      </c>
      <c r="O227" s="170">
        <f t="shared" si="20"/>
        <v>2934</v>
      </c>
      <c r="P227" t="str">
        <f>IFERROR(VLOOKUP(D227,'Bank Master'!$C$3:$D$7898,2,0),"Indirect")</f>
        <v>Direct</v>
      </c>
      <c r="Q227" t="str">
        <f>IFERROR(VLOOKUP(A227,Table1424[],6,0),0)</f>
        <v>CHARIYA URAIN</v>
      </c>
      <c r="R227" t="str">
        <f>IFERROR(VLOOKUP(A227,Table1424[],7,0),0)</f>
        <v>55520100005028</v>
      </c>
      <c r="S227" t="str">
        <f>IFERROR(VLOOKUP(A227,Table1424[],8,0),0)</f>
        <v>BARB0BEROXX</v>
      </c>
      <c r="T227">
        <f>IFERROR(VLOOKUP(A227,Table1424[],9,0),0)</f>
        <v>0</v>
      </c>
      <c r="U227" s="40">
        <f>IFERROR(VLOOKUP(A227,Table1424[],10,0),0)</f>
        <v>0</v>
      </c>
      <c r="V227">
        <f t="shared" si="21"/>
        <v>1</v>
      </c>
      <c r="W227" t="str">
        <f t="shared" si="22"/>
        <v>Available</v>
      </c>
      <c r="X227" s="164" t="str" cm="1">
        <f t="array" aca="1" ref="X227" ca="1">SUBSTITUTE(SUBSTITUTE(MID(CELL("filename"),FIND("[",CELL("filename"))+1,FIND("]",CELL("filename"))-FIND("[",CELL("filename"))-1)," JH Farmer Payment-",""),".xlsx","")</f>
        <v>22.21-27 Aug</v>
      </c>
      <c r="Y227" s="13">
        <f t="shared" si="23"/>
        <v>34.137696156509698</v>
      </c>
      <c r="Z227" s="3">
        <v>0</v>
      </c>
    </row>
    <row r="228" spans="1:26" x14ac:dyDescent="0.25">
      <c r="A228" t="str">
        <f>CONCATENATE(Table2[[#This Row],[Code]],Table2[[#This Row],[Farmers Code]])</f>
        <v>200100430018</v>
      </c>
      <c r="B228" s="1" t="str">
        <f>INDEX('MPG Payment'!$A:$A,MATCH(Table2[[#This Row],[Code]],'MPG Payment'!B:B,0))</f>
        <v>BMC Code :2001</v>
      </c>
      <c r="C228" t="str">
        <f>VLOOKUP(Table2[[#This Row],[Code]],'MPG Payment'!B:C,2,0)</f>
        <v>DARKHANDREY</v>
      </c>
      <c r="D228" s="17">
        <v>20010043</v>
      </c>
      <c r="E228" s="17" t="s">
        <v>2</v>
      </c>
      <c r="F228" s="1">
        <v>7</v>
      </c>
      <c r="G228" s="13">
        <v>19.990000000000002</v>
      </c>
      <c r="H228" s="13">
        <v>928.15179999999998</v>
      </c>
      <c r="I228" s="166">
        <v>0</v>
      </c>
      <c r="J228" s="191">
        <v>0</v>
      </c>
      <c r="K228" s="166">
        <v>0</v>
      </c>
      <c r="L228" s="166">
        <v>0</v>
      </c>
      <c r="M228" s="18">
        <v>0</v>
      </c>
      <c r="N228" s="165" t="str">
        <f>VLOOKUP(Table2[[#This Row],[Code]],'MPG Payment'!$B$4:$Z$128,25,0)</f>
        <v>Release1</v>
      </c>
      <c r="O228" s="170">
        <f t="shared" si="20"/>
        <v>928</v>
      </c>
      <c r="P228" t="str">
        <f>IFERROR(VLOOKUP(D228,'Bank Master'!$C$3:$D$7898,2,0),"Indirect")</f>
        <v>Direct</v>
      </c>
      <c r="Q228" t="str">
        <f>IFERROR(VLOOKUP(A228,Table1424[],6,0),0)</f>
        <v>BUSRAT PRAWEEN</v>
      </c>
      <c r="R228" t="str">
        <f>IFERROR(VLOOKUP(A228,Table1424[],7,0),0)</f>
        <v>4895101005623</v>
      </c>
      <c r="S228" t="str">
        <f>IFERROR(VLOOKUP(A228,Table1424[],8,0),0)</f>
        <v>CNRB0004895</v>
      </c>
      <c r="T228">
        <f>IFERROR(VLOOKUP(A228,Table1424[],9,0),0)</f>
        <v>0</v>
      </c>
      <c r="U228" s="40">
        <f>IFERROR(VLOOKUP(A228,Table1424[],10,0),0)</f>
        <v>0</v>
      </c>
      <c r="V228">
        <f t="shared" si="21"/>
        <v>1</v>
      </c>
      <c r="W228" t="str">
        <f t="shared" si="22"/>
        <v>Available</v>
      </c>
      <c r="X228" s="164" t="str" cm="1">
        <f t="array" aca="1" ref="X228" ca="1">SUBSTITUTE(SUBSTITUTE(MID(CELL("filename"),FIND("[",CELL("filename"))+1,FIND("]",CELL("filename"))-FIND("[",CELL("filename"))-1)," JH Farmer Payment-",""),".xlsx","")</f>
        <v>22.21-27 Aug</v>
      </c>
      <c r="Y228" s="13">
        <f t="shared" si="23"/>
        <v>16.250781890945472</v>
      </c>
      <c r="Z228" s="3">
        <v>0</v>
      </c>
    </row>
    <row r="229" spans="1:26" x14ac:dyDescent="0.25">
      <c r="A229" t="str">
        <f>CONCATENATE(Table2[[#This Row],[Code]],Table2[[#This Row],[Farmers Code]])</f>
        <v>200100430021</v>
      </c>
      <c r="B229" s="1" t="str">
        <f>INDEX('MPG Payment'!$A:$A,MATCH(Table2[[#This Row],[Code]],'MPG Payment'!B:B,0))</f>
        <v>BMC Code :2001</v>
      </c>
      <c r="C229" t="str">
        <f>VLOOKUP(Table2[[#This Row],[Code]],'MPG Payment'!B:C,2,0)</f>
        <v>DARKHANDREY</v>
      </c>
      <c r="D229" s="17">
        <v>20010043</v>
      </c>
      <c r="E229" s="17" t="s">
        <v>28</v>
      </c>
      <c r="F229" s="1">
        <v>12</v>
      </c>
      <c r="G229" s="13">
        <v>30.460000000000004</v>
      </c>
      <c r="H229" s="13">
        <v>1455.6504</v>
      </c>
      <c r="I229" s="166">
        <v>0</v>
      </c>
      <c r="J229" s="191">
        <v>0</v>
      </c>
      <c r="K229" s="166">
        <v>25</v>
      </c>
      <c r="L229" s="166">
        <v>0</v>
      </c>
      <c r="M229" s="18">
        <v>0</v>
      </c>
      <c r="N229" s="165" t="str">
        <f>VLOOKUP(Table2[[#This Row],[Code]],'MPG Payment'!$B$4:$Z$128,25,0)</f>
        <v>Release1</v>
      </c>
      <c r="O229" s="170">
        <f t="shared" si="20"/>
        <v>1431</v>
      </c>
      <c r="P229" t="str">
        <f>IFERROR(VLOOKUP(D229,'Bank Master'!$C$3:$D$7898,2,0),"Indirect")</f>
        <v>Direct</v>
      </c>
      <c r="Q229" t="str">
        <f>IFERROR(VLOOKUP(A229,Table1424[],6,0),0)</f>
        <v>Mrs JALHI ORAIN</v>
      </c>
      <c r="R229" t="str">
        <f>IFERROR(VLOOKUP(A229,Table1424[],7,0),0)</f>
        <v>55528100008167</v>
      </c>
      <c r="S229" t="str">
        <f>IFERROR(VLOOKUP(A229,Table1424[],8,0),0)</f>
        <v>BARB0BEROXX</v>
      </c>
      <c r="T229">
        <f>IFERROR(VLOOKUP(A229,Table1424[],9,0),0)</f>
        <v>0</v>
      </c>
      <c r="U229" s="40">
        <f>IFERROR(VLOOKUP(A229,Table1424[],10,0),0)</f>
        <v>45853</v>
      </c>
      <c r="V229">
        <f t="shared" si="21"/>
        <v>1</v>
      </c>
      <c r="W229" t="str">
        <f t="shared" si="22"/>
        <v>Available</v>
      </c>
      <c r="X229" s="164" t="str" cm="1">
        <f t="array" aca="1" ref="X229" ca="1">SUBSTITUTE(SUBSTITUTE(MID(CELL("filename"),FIND("[",CELL("filename"))+1,FIND("]",CELL("filename"))-FIND("[",CELL("filename"))-1)," JH Farmer Payment-",""),".xlsx","")</f>
        <v>22.21-27 Aug</v>
      </c>
      <c r="Y229" s="13">
        <f t="shared" si="23"/>
        <v>28.673349967170061</v>
      </c>
      <c r="Z229" s="3">
        <v>0</v>
      </c>
    </row>
    <row r="230" spans="1:26" x14ac:dyDescent="0.25">
      <c r="A230" t="str">
        <f>CONCATENATE(Table2[[#This Row],[Code]],Table2[[#This Row],[Farmers Code]])</f>
        <v>200100430022</v>
      </c>
      <c r="B230" s="1" t="str">
        <f>INDEX('MPG Payment'!$A:$A,MATCH(Table2[[#This Row],[Code]],'MPG Payment'!B:B,0))</f>
        <v>BMC Code :2001</v>
      </c>
      <c r="C230" t="str">
        <f>VLOOKUP(Table2[[#This Row],[Code]],'MPG Payment'!B:C,2,0)</f>
        <v>DARKHANDREY</v>
      </c>
      <c r="D230" s="17">
        <v>20010043</v>
      </c>
      <c r="E230" s="17" t="s">
        <v>37</v>
      </c>
      <c r="F230" s="1">
        <v>6</v>
      </c>
      <c r="G230" s="13">
        <v>20.96</v>
      </c>
      <c r="H230" s="13">
        <v>1003.4202</v>
      </c>
      <c r="I230" s="166">
        <v>0</v>
      </c>
      <c r="J230" s="191">
        <v>0</v>
      </c>
      <c r="K230" s="166">
        <v>100</v>
      </c>
      <c r="L230" s="166">
        <v>0</v>
      </c>
      <c r="M230" s="18">
        <v>0</v>
      </c>
      <c r="N230" s="165" t="str">
        <f>VLOOKUP(Table2[[#This Row],[Code]],'MPG Payment'!$B$4:$Z$128,25,0)</f>
        <v>Release1</v>
      </c>
      <c r="O230" s="170">
        <f t="shared" si="20"/>
        <v>903</v>
      </c>
      <c r="P230" t="str">
        <f>IFERROR(VLOOKUP(D230,'Bank Master'!$C$3:$D$7898,2,0),"Indirect")</f>
        <v>Direct</v>
      </c>
      <c r="Q230" t="str">
        <f>IFERROR(VLOOKUP(A230,Table1424[],6,0),0)</f>
        <v>BERSO ORAIN</v>
      </c>
      <c r="R230" t="str">
        <f>IFERROR(VLOOKUP(A230,Table1424[],7,0),0)</f>
        <v>4895108010200</v>
      </c>
      <c r="S230" t="str">
        <f>IFERROR(VLOOKUP(A230,Table1424[],8,0),0)</f>
        <v>CNRB0004895</v>
      </c>
      <c r="T230">
        <f>IFERROR(VLOOKUP(A230,Table1424[],9,0),0)</f>
        <v>0</v>
      </c>
      <c r="U230" s="40">
        <f>IFERROR(VLOOKUP(A230,Table1424[],10,0),0)</f>
        <v>45853</v>
      </c>
      <c r="V230">
        <f t="shared" si="21"/>
        <v>1</v>
      </c>
      <c r="W230" t="str">
        <f t="shared" si="22"/>
        <v>Available</v>
      </c>
      <c r="X230" s="164" t="str" cm="1">
        <f t="array" aca="1" ref="X230" ca="1">SUBSTITUTE(SUBSTITUTE(MID(CELL("filename"),FIND("[",CELL("filename"))+1,FIND("]",CELL("filename"))-FIND("[",CELL("filename"))-1)," JH Farmer Payment-",""),".xlsx","")</f>
        <v>22.21-27 Aug</v>
      </c>
      <c r="Y230" s="13">
        <f t="shared" si="23"/>
        <v>14.361930343511453</v>
      </c>
      <c r="Z230" s="3">
        <v>0</v>
      </c>
    </row>
    <row r="231" spans="1:26" x14ac:dyDescent="0.25">
      <c r="A231" t="str">
        <f>CONCATENATE(Table2[[#This Row],[Code]],Table2[[#This Row],[Farmers Code]])</f>
        <v>200100430023</v>
      </c>
      <c r="B231" s="1" t="str">
        <f>INDEX('MPG Payment'!$A:$A,MATCH(Table2[[#This Row],[Code]],'MPG Payment'!B:B,0))</f>
        <v>BMC Code :2001</v>
      </c>
      <c r="C231" t="str">
        <f>VLOOKUP(Table2[[#This Row],[Code]],'MPG Payment'!B:C,2,0)</f>
        <v>DARKHANDREY</v>
      </c>
      <c r="D231" s="17">
        <v>20010043</v>
      </c>
      <c r="E231" s="17" t="s">
        <v>38</v>
      </c>
      <c r="F231" s="1">
        <v>7</v>
      </c>
      <c r="G231" s="13">
        <v>10.210000000000001</v>
      </c>
      <c r="H231" s="13">
        <v>660.44100000000003</v>
      </c>
      <c r="I231" s="166">
        <v>0</v>
      </c>
      <c r="J231" s="191">
        <v>0</v>
      </c>
      <c r="K231" s="166">
        <v>0</v>
      </c>
      <c r="L231" s="166">
        <v>0</v>
      </c>
      <c r="M231" s="18">
        <v>0</v>
      </c>
      <c r="N231" s="165" t="str">
        <f>VLOOKUP(Table2[[#This Row],[Code]],'MPG Payment'!$B$4:$Z$128,25,0)</f>
        <v>Release1</v>
      </c>
      <c r="O231" s="170">
        <f t="shared" si="20"/>
        <v>660</v>
      </c>
      <c r="P231" t="str">
        <f>IFERROR(VLOOKUP(D231,'Bank Master'!$C$3:$D$7898,2,0),"Indirect")</f>
        <v>Direct</v>
      </c>
      <c r="Q231" t="str">
        <f>IFERROR(VLOOKUP(A231,Table1424[],6,0),0)</f>
        <v>Md RIZWAN ALAM</v>
      </c>
      <c r="R231" t="str">
        <f>IFERROR(VLOOKUP(A231,Table1424[],7,0),0)</f>
        <v>55520100005019</v>
      </c>
      <c r="S231" t="str">
        <f>IFERROR(VLOOKUP(A231,Table1424[],8,0),0)</f>
        <v>BARB0BEROXX</v>
      </c>
      <c r="T231">
        <f>IFERROR(VLOOKUP(A231,Table1424[],9,0),0)</f>
        <v>0</v>
      </c>
      <c r="U231" s="40">
        <f>IFERROR(VLOOKUP(A231,Table1424[],10,0),0)</f>
        <v>45853</v>
      </c>
      <c r="V231">
        <f t="shared" si="21"/>
        <v>1</v>
      </c>
      <c r="W231" t="str">
        <f t="shared" si="22"/>
        <v>Available</v>
      </c>
      <c r="X231" s="164" t="str" cm="1">
        <f t="array" aca="1" ref="X231" ca="1">SUBSTITUTE(SUBSTITUTE(MID(CELL("filename"),FIND("[",CELL("filename"))+1,FIND("]",CELL("filename"))-FIND("[",CELL("filename"))-1)," JH Farmer Payment-",""),".xlsx","")</f>
        <v>22.21-27 Aug</v>
      </c>
      <c r="Y231" s="13">
        <f t="shared" si="23"/>
        <v>22.639995102840356</v>
      </c>
      <c r="Z231" s="3">
        <v>0</v>
      </c>
    </row>
    <row r="232" spans="1:26" x14ac:dyDescent="0.25">
      <c r="A232" t="str">
        <f>CONCATENATE(Table2[[#This Row],[Code]],Table2[[#This Row],[Farmers Code]])</f>
        <v>200100430025</v>
      </c>
      <c r="B232" s="1" t="str">
        <f>INDEX('MPG Payment'!$A:$A,MATCH(Table2[[#This Row],[Code]],'MPG Payment'!B:B,0))</f>
        <v>BMC Code :2001</v>
      </c>
      <c r="C232" t="str">
        <f>VLOOKUP(Table2[[#This Row],[Code]],'MPG Payment'!B:C,2,0)</f>
        <v>DARKHANDREY</v>
      </c>
      <c r="D232" s="17">
        <v>20010043</v>
      </c>
      <c r="E232" s="17" t="s">
        <v>5</v>
      </c>
      <c r="F232" s="1">
        <v>12</v>
      </c>
      <c r="G232" s="13">
        <v>38.090000000000003</v>
      </c>
      <c r="H232" s="13">
        <v>1772.1417999999999</v>
      </c>
      <c r="I232" s="166">
        <v>0</v>
      </c>
      <c r="J232" s="191">
        <v>0</v>
      </c>
      <c r="K232" s="166">
        <v>0</v>
      </c>
      <c r="L232" s="166">
        <v>0</v>
      </c>
      <c r="M232" s="18">
        <v>0</v>
      </c>
      <c r="N232" s="165" t="str">
        <f>VLOOKUP(Table2[[#This Row],[Code]],'MPG Payment'!$B$4:$Z$128,25,0)</f>
        <v>Release1</v>
      </c>
      <c r="O232" s="170">
        <f t="shared" si="20"/>
        <v>1772</v>
      </c>
      <c r="P232" t="str">
        <f>IFERROR(VLOOKUP(D232,'Bank Master'!$C$3:$D$7898,2,0),"Indirect")</f>
        <v>Direct</v>
      </c>
      <c r="Q232" t="str">
        <f>IFERROR(VLOOKUP(A232,Table1424[],6,0),0)</f>
        <v>TABREJ ALAM</v>
      </c>
      <c r="R232" t="str">
        <f>IFERROR(VLOOKUP(A232,Table1424[],7,0),0)</f>
        <v>30745219342</v>
      </c>
      <c r="S232" t="str">
        <f>IFERROR(VLOOKUP(A232,Table1424[],8,0),0)</f>
        <v>SBIN0012618</v>
      </c>
      <c r="T232">
        <f>IFERROR(VLOOKUP(A232,Table1424[],9,0),0)</f>
        <v>0</v>
      </c>
      <c r="U232" s="40">
        <f>IFERROR(VLOOKUP(A232,Table1424[],10,0),0)</f>
        <v>45888</v>
      </c>
      <c r="V232">
        <f t="shared" si="21"/>
        <v>1</v>
      </c>
      <c r="W232" t="str">
        <f t="shared" si="22"/>
        <v>Available</v>
      </c>
      <c r="X232" s="164" t="str" cm="1">
        <f t="array" aca="1" ref="X232" ca="1">SUBSTITUTE(SUBSTITUTE(MID(CELL("filename"),FIND("[",CELL("filename"))+1,FIND("]",CELL("filename"))-FIND("[",CELL("filename"))-1)," JH Farmer Payment-",""),".xlsx","")</f>
        <v>22.21-27 Aug</v>
      </c>
      <c r="Y232" s="13">
        <f t="shared" si="23"/>
        <v>27.915071672354948</v>
      </c>
      <c r="Z232" s="3">
        <v>0</v>
      </c>
    </row>
    <row r="233" spans="1:26" x14ac:dyDescent="0.25">
      <c r="A233" t="str">
        <f>CONCATENATE(Table2[[#This Row],[Code]],Table2[[#This Row],[Farmers Code]])</f>
        <v>200100430027</v>
      </c>
      <c r="B233" s="1" t="str">
        <f>INDEX('MPG Payment'!$A:$A,MATCH(Table2[[#This Row],[Code]],'MPG Payment'!B:B,0))</f>
        <v>BMC Code :2001</v>
      </c>
      <c r="C233" t="str">
        <f>VLOOKUP(Table2[[#This Row],[Code]],'MPG Payment'!B:C,2,0)</f>
        <v>DARKHANDREY</v>
      </c>
      <c r="D233" s="17">
        <v>20010043</v>
      </c>
      <c r="E233" s="17" t="s">
        <v>6</v>
      </c>
      <c r="F233" s="1">
        <v>9</v>
      </c>
      <c r="G233" s="13">
        <v>22.92</v>
      </c>
      <c r="H233" s="13">
        <v>1337.9290000000001</v>
      </c>
      <c r="I233" s="166">
        <v>0</v>
      </c>
      <c r="J233" s="191">
        <v>0</v>
      </c>
      <c r="K233" s="166">
        <v>50</v>
      </c>
      <c r="L233" s="166">
        <v>0</v>
      </c>
      <c r="M233" s="18">
        <v>0</v>
      </c>
      <c r="N233" s="165" t="str">
        <f>VLOOKUP(Table2[[#This Row],[Code]],'MPG Payment'!$B$4:$Z$128,25,0)</f>
        <v>Release1</v>
      </c>
      <c r="O233" s="170">
        <f t="shared" si="20"/>
        <v>1288</v>
      </c>
      <c r="P233" t="str">
        <f>IFERROR(VLOOKUP(D233,'Bank Master'!$C$3:$D$7898,2,0),"Indirect")</f>
        <v>Direct</v>
      </c>
      <c r="Q233" t="str">
        <f>IFERROR(VLOOKUP(A233,Table1424[],6,0),0)</f>
        <v>ALIYA TARANNUM</v>
      </c>
      <c r="R233" t="str">
        <f>IFERROR(VLOOKUP(A233,Table1424[],7,0),0)</f>
        <v>08030110119556</v>
      </c>
      <c r="S233" t="str">
        <f>IFERROR(VLOOKUP(A233,Table1424[],8,0),0)</f>
        <v>UCBA0000803</v>
      </c>
      <c r="T233">
        <f>IFERROR(VLOOKUP(A233,Table1424[],9,0),0)</f>
        <v>0</v>
      </c>
      <c r="U233" s="40">
        <f>IFERROR(VLOOKUP(A233,Table1424[],10,0),0)</f>
        <v>46041</v>
      </c>
      <c r="V233">
        <f t="shared" si="21"/>
        <v>1</v>
      </c>
      <c r="W233" t="str">
        <f t="shared" si="22"/>
        <v>Available</v>
      </c>
      <c r="X233" s="164" t="str" cm="1">
        <f t="array" aca="1" ref="X233" ca="1">SUBSTITUTE(SUBSTITUTE(MID(CELL("filename"),FIND("[",CELL("filename"))+1,FIND("]",CELL("filename"))-FIND("[",CELL("filename"))-1)," JH Farmer Payment-",""),".xlsx","")</f>
        <v>22.21-27 Aug</v>
      </c>
      <c r="Y233" s="13">
        <f t="shared" si="23"/>
        <v>26.26823952879581</v>
      </c>
      <c r="Z233" s="3">
        <v>0</v>
      </c>
    </row>
    <row r="234" spans="1:26" x14ac:dyDescent="0.25">
      <c r="A234" t="str">
        <f>CONCATENATE(Table2[[#This Row],[Code]],Table2[[#This Row],[Farmers Code]])</f>
        <v>200100430028</v>
      </c>
      <c r="B234" s="1" t="str">
        <f>INDEX('MPG Payment'!$A:$A,MATCH(Table2[[#This Row],[Code]],'MPG Payment'!B:B,0))</f>
        <v>BMC Code :2001</v>
      </c>
      <c r="C234" t="str">
        <f>VLOOKUP(Table2[[#This Row],[Code]],'MPG Payment'!B:C,2,0)</f>
        <v>DARKHANDREY</v>
      </c>
      <c r="D234" s="17">
        <v>20010043</v>
      </c>
      <c r="E234" s="17" t="s">
        <v>30</v>
      </c>
      <c r="F234" s="1">
        <v>14</v>
      </c>
      <c r="G234" s="13">
        <v>16.880000000000003</v>
      </c>
      <c r="H234" s="13">
        <v>807.37139999999988</v>
      </c>
      <c r="I234" s="166">
        <v>0</v>
      </c>
      <c r="J234" s="191">
        <v>0</v>
      </c>
      <c r="K234" s="166">
        <v>50</v>
      </c>
      <c r="L234" s="166">
        <v>0</v>
      </c>
      <c r="M234" s="18">
        <v>0</v>
      </c>
      <c r="N234" s="165" t="str">
        <f>VLOOKUP(Table2[[#This Row],[Code]],'MPG Payment'!$B$4:$Z$128,25,0)</f>
        <v>Release1</v>
      </c>
      <c r="O234" s="170">
        <f t="shared" si="20"/>
        <v>757</v>
      </c>
      <c r="P234" t="str">
        <f>IFERROR(VLOOKUP(D234,'Bank Master'!$C$3:$D$7898,2,0),"Indirect")</f>
        <v>Direct</v>
      </c>
      <c r="Q234" t="str">
        <f>IFERROR(VLOOKUP(A234,Table1424[],6,0),0)</f>
        <v>VISNI DEVI</v>
      </c>
      <c r="R234" t="str">
        <f>IFERROR(VLOOKUP(A234,Table1424[],7,0),0)</f>
        <v>22010398981</v>
      </c>
      <c r="S234" t="str">
        <f>IFERROR(VLOOKUP(A234,Table1424[],8,0),0)</f>
        <v>SBIN0RRVCGB</v>
      </c>
      <c r="T234">
        <f>IFERROR(VLOOKUP(A234,Table1424[],9,0),0)</f>
        <v>0</v>
      </c>
      <c r="U234" s="40">
        <f>IFERROR(VLOOKUP(A234,Table1424[],10,0),0)</f>
        <v>46097</v>
      </c>
      <c r="V234">
        <f t="shared" si="21"/>
        <v>1</v>
      </c>
      <c r="W234" t="str">
        <f t="shared" si="22"/>
        <v>Available</v>
      </c>
      <c r="X234" s="164" t="str" cm="1">
        <f t="array" aca="1" ref="X234" ca="1">SUBSTITUTE(SUBSTITUTE(MID(CELL("filename"),FIND("[",CELL("filename"))+1,FIND("]",CELL("filename"))-FIND("[",CELL("filename"))-1)," JH Farmer Payment-",""),".xlsx","")</f>
        <v>22.21-27 Aug</v>
      </c>
      <c r="Y234" s="13">
        <f t="shared" si="23"/>
        <v>33.481041469194302</v>
      </c>
      <c r="Z234" s="3">
        <v>0</v>
      </c>
    </row>
    <row r="235" spans="1:26" x14ac:dyDescent="0.25">
      <c r="A235" t="str">
        <f>CONCATENATE(Table2[[#This Row],[Code]],Table2[[#This Row],[Farmers Code]])</f>
        <v>200100430029</v>
      </c>
      <c r="B235" s="1" t="str">
        <f>INDEX('MPG Payment'!$A:$A,MATCH(Table2[[#This Row],[Code]],'MPG Payment'!B:B,0))</f>
        <v>BMC Code :2001</v>
      </c>
      <c r="C235" t="str">
        <f>VLOOKUP(Table2[[#This Row],[Code]],'MPG Payment'!B:C,2,0)</f>
        <v>DARKHANDREY</v>
      </c>
      <c r="D235" s="17">
        <v>20010043</v>
      </c>
      <c r="E235" s="17" t="s">
        <v>31</v>
      </c>
      <c r="F235" s="1">
        <v>6</v>
      </c>
      <c r="G235" s="13">
        <v>13.11</v>
      </c>
      <c r="H235" s="13">
        <v>605.21609999999998</v>
      </c>
      <c r="I235" s="166">
        <v>0</v>
      </c>
      <c r="J235" s="191">
        <v>0</v>
      </c>
      <c r="K235" s="166">
        <v>0</v>
      </c>
      <c r="L235" s="166">
        <v>0</v>
      </c>
      <c r="M235" s="18">
        <v>0</v>
      </c>
      <c r="N235" s="165" t="str">
        <f>VLOOKUP(Table2[[#This Row],[Code]],'MPG Payment'!$B$4:$Z$128,25,0)</f>
        <v>Release1</v>
      </c>
      <c r="O235" s="170">
        <f t="shared" si="20"/>
        <v>605</v>
      </c>
      <c r="P235" t="str">
        <f>IFERROR(VLOOKUP(D235,'Bank Master'!$C$3:$D$7898,2,0),"Indirect")</f>
        <v>Direct</v>
      </c>
      <c r="Q235" t="str">
        <f>IFERROR(VLOOKUP(A235,Table1424[],6,0),0)</f>
        <v>FULO DEVI</v>
      </c>
      <c r="R235" t="str">
        <f>IFERROR(VLOOKUP(A235,Table1424[],7,0),0)</f>
        <v>34938091559</v>
      </c>
      <c r="S235" t="str">
        <f>IFERROR(VLOOKUP(A235,Table1424[],8,0),0)</f>
        <v>SBIN0012618</v>
      </c>
      <c r="T235">
        <f>IFERROR(VLOOKUP(A235,Table1424[],9,0),0)</f>
        <v>0</v>
      </c>
      <c r="U235" s="40">
        <f>IFERROR(VLOOKUP(A235,Table1424[],10,0),0)</f>
        <v>46097</v>
      </c>
      <c r="V235">
        <f t="shared" si="21"/>
        <v>1</v>
      </c>
      <c r="W235" t="str">
        <f t="shared" si="22"/>
        <v>Available</v>
      </c>
      <c r="X235" s="164" t="str" cm="1">
        <f t="array" aca="1" ref="X235" ca="1">SUBSTITUTE(SUBSTITUTE(MID(CELL("filename"),FIND("[",CELL("filename"))+1,FIND("]",CELL("filename"))-FIND("[",CELL("filename"))-1)," JH Farmer Payment-",""),".xlsx","")</f>
        <v>22.21-27 Aug</v>
      </c>
      <c r="Y235" s="13">
        <f t="shared" si="23"/>
        <v>13.84933867276888</v>
      </c>
      <c r="Z235" s="3">
        <v>0</v>
      </c>
    </row>
    <row r="236" spans="1:26" x14ac:dyDescent="0.25">
      <c r="A236" t="str">
        <f>CONCATENATE(Table2[[#This Row],[Code]],Table2[[#This Row],[Farmers Code]])</f>
        <v>200100430031</v>
      </c>
      <c r="B236" s="1" t="str">
        <f>INDEX('MPG Payment'!$A:$A,MATCH(Table2[[#This Row],[Code]],'MPG Payment'!B:B,0))</f>
        <v>BMC Code :2001</v>
      </c>
      <c r="C236" t="str">
        <f>VLOOKUP(Table2[[#This Row],[Code]],'MPG Payment'!B:C,2,0)</f>
        <v>DARKHANDREY</v>
      </c>
      <c r="D236" s="17">
        <v>20010043</v>
      </c>
      <c r="E236" s="17" t="s">
        <v>422</v>
      </c>
      <c r="F236" s="1">
        <v>10</v>
      </c>
      <c r="G236" s="13">
        <v>22.81</v>
      </c>
      <c r="H236" s="13">
        <v>1014.1881000000001</v>
      </c>
      <c r="I236" s="166">
        <v>0</v>
      </c>
      <c r="J236" s="191">
        <v>0</v>
      </c>
      <c r="K236" s="166">
        <v>50</v>
      </c>
      <c r="L236" s="166">
        <v>0</v>
      </c>
      <c r="M236" s="18">
        <v>0</v>
      </c>
      <c r="N236" s="165" t="str">
        <f>VLOOKUP(Table2[[#This Row],[Code]],'MPG Payment'!$B$4:$Z$128,25,0)</f>
        <v>Release1</v>
      </c>
      <c r="O236" s="170">
        <f t="shared" si="20"/>
        <v>964</v>
      </c>
      <c r="P236" t="str">
        <f>IFERROR(VLOOKUP(D236,'Bank Master'!$C$3:$D$7898,2,0),"Indirect")</f>
        <v>Direct</v>
      </c>
      <c r="Q236" t="str">
        <f>IFERROR(VLOOKUP(A236,Table1424[],6,0),0)</f>
        <v>MINA ORAIN</v>
      </c>
      <c r="R236" t="str">
        <f>IFERROR(VLOOKUP(A236,Table1424[],7,0),0)</f>
        <v>495910110010433</v>
      </c>
      <c r="S236" t="str">
        <f>IFERROR(VLOOKUP(A236,Table1424[],8,0),0)</f>
        <v>BKID0004959</v>
      </c>
      <c r="T236">
        <f>IFERROR(VLOOKUP(A236,Table1424[],9,0),0)</f>
        <v>0</v>
      </c>
      <c r="U236" s="40">
        <f>IFERROR(VLOOKUP(A236,Table1424[],10,0),0)</f>
        <v>46116</v>
      </c>
      <c r="V236">
        <f t="shared" si="21"/>
        <v>1</v>
      </c>
      <c r="W236" t="str">
        <f t="shared" si="22"/>
        <v>Available</v>
      </c>
      <c r="X236" s="164" t="str" cm="1">
        <f t="array" aca="1" ref="X236" ca="1">SUBSTITUTE(SUBSTITUTE(MID(CELL("filename"),FIND("[",CELL("filename"))+1,FIND("]",CELL("filename"))-FIND("[",CELL("filename"))-1)," JH Farmer Payment-",""),".xlsx","")</f>
        <v>22.21-27 Aug</v>
      </c>
      <c r="Y236" s="13">
        <f t="shared" si="23"/>
        <v>22.231216571679091</v>
      </c>
      <c r="Z236" s="3">
        <v>0</v>
      </c>
    </row>
    <row r="237" spans="1:26" x14ac:dyDescent="0.25">
      <c r="A237" t="str">
        <f>CONCATENATE(Table2[[#This Row],[Code]],Table2[[#This Row],[Farmers Code]])</f>
        <v>200100430032</v>
      </c>
      <c r="B237" s="1" t="str">
        <f>INDEX('MPG Payment'!$A:$A,MATCH(Table2[[#This Row],[Code]],'MPG Payment'!B:B,0))</f>
        <v>BMC Code :2001</v>
      </c>
      <c r="C237" t="str">
        <f>VLOOKUP(Table2[[#This Row],[Code]],'MPG Payment'!B:C,2,0)</f>
        <v>DARKHANDREY</v>
      </c>
      <c r="D237" s="17">
        <v>20010043</v>
      </c>
      <c r="E237" s="17" t="s">
        <v>8</v>
      </c>
      <c r="F237" s="1">
        <v>13</v>
      </c>
      <c r="G237" s="13">
        <v>34.99</v>
      </c>
      <c r="H237" s="13">
        <v>1578.4533999999999</v>
      </c>
      <c r="I237" s="166">
        <v>0</v>
      </c>
      <c r="J237" s="191">
        <v>0</v>
      </c>
      <c r="K237" s="166">
        <v>50</v>
      </c>
      <c r="L237" s="166">
        <v>0</v>
      </c>
      <c r="M237" s="18">
        <v>0</v>
      </c>
      <c r="N237" s="165" t="str">
        <f>VLOOKUP(Table2[[#This Row],[Code]],'MPG Payment'!$B$4:$Z$128,25,0)</f>
        <v>Release1</v>
      </c>
      <c r="O237" s="170">
        <f t="shared" si="20"/>
        <v>1528</v>
      </c>
      <c r="P237" t="str">
        <f>IFERROR(VLOOKUP(D237,'Bank Master'!$C$3:$D$7898,2,0),"Indirect")</f>
        <v>Direct</v>
      </c>
      <c r="Q237" t="str">
        <f>IFERROR(VLOOKUP(A237,Table1424[],6,0),0)</f>
        <v>GITA ORAON</v>
      </c>
      <c r="R237" t="str">
        <f>IFERROR(VLOOKUP(A237,Table1424[],7,0),0)</f>
        <v>4895108007131</v>
      </c>
      <c r="S237" t="str">
        <f>IFERROR(VLOOKUP(A237,Table1424[],8,0),0)</f>
        <v>CNRB0004895</v>
      </c>
      <c r="T237">
        <f>IFERROR(VLOOKUP(A237,Table1424[],9,0),0)</f>
        <v>0</v>
      </c>
      <c r="U237" s="40">
        <f>IFERROR(VLOOKUP(A237,Table1424[],10,0),0)</f>
        <v>46116</v>
      </c>
      <c r="V237">
        <f t="shared" si="21"/>
        <v>1</v>
      </c>
      <c r="W237" t="str">
        <f t="shared" si="22"/>
        <v>Available</v>
      </c>
      <c r="X237" s="164" t="str" cm="1">
        <f t="array" aca="1" ref="X237" ca="1">SUBSTITUTE(SUBSTITUTE(MID(CELL("filename"),FIND("[",CELL("filename"))+1,FIND("]",CELL("filename"))-FIND("[",CELL("filename"))-1)," JH Farmer Payment-",""),".xlsx","")</f>
        <v>22.21-27 Aug</v>
      </c>
      <c r="Y237" s="13">
        <f t="shared" si="23"/>
        <v>29.32251243212346</v>
      </c>
      <c r="Z237" s="3">
        <v>0</v>
      </c>
    </row>
    <row r="238" spans="1:26" x14ac:dyDescent="0.25">
      <c r="A238" t="str">
        <f>CONCATENATE(Table2[[#This Row],[Code]],Table2[[#This Row],[Farmers Code]])</f>
        <v>200100430035</v>
      </c>
      <c r="B238" s="1" t="str">
        <f>INDEX('MPG Payment'!$A:$A,MATCH(Table2[[#This Row],[Code]],'MPG Payment'!B:B,0))</f>
        <v>BMC Code :2001</v>
      </c>
      <c r="C238" t="str">
        <f>VLOOKUP(Table2[[#This Row],[Code]],'MPG Payment'!B:C,2,0)</f>
        <v>DARKHANDREY</v>
      </c>
      <c r="D238" s="17">
        <v>20010043</v>
      </c>
      <c r="E238" s="17" t="s">
        <v>9</v>
      </c>
      <c r="F238" s="1">
        <v>13</v>
      </c>
      <c r="G238" s="13">
        <v>32.099999999999994</v>
      </c>
      <c r="H238" s="13">
        <v>1324.9141999999997</v>
      </c>
      <c r="I238" s="166">
        <v>0</v>
      </c>
      <c r="J238" s="191">
        <v>0</v>
      </c>
      <c r="K238" s="166">
        <v>0</v>
      </c>
      <c r="L238" s="166">
        <v>0</v>
      </c>
      <c r="M238" s="18">
        <v>0</v>
      </c>
      <c r="N238" s="165" t="str">
        <f>VLOOKUP(Table2[[#This Row],[Code]],'MPG Payment'!$B$4:$Z$128,25,0)</f>
        <v>Release1</v>
      </c>
      <c r="O238" s="170">
        <f t="shared" si="20"/>
        <v>1325</v>
      </c>
      <c r="P238" t="str">
        <f>IFERROR(VLOOKUP(D238,'Bank Master'!$C$3:$D$7898,2,0),"Indirect")</f>
        <v>Direct</v>
      </c>
      <c r="Q238" t="str">
        <f>IFERROR(VLOOKUP(A238,Table1424[],6,0),0)</f>
        <v>BUDU ORAON</v>
      </c>
      <c r="R238" t="str">
        <f>IFERROR(VLOOKUP(A238,Table1424[],7,0),0)</f>
        <v>08030110094563</v>
      </c>
      <c r="S238" t="str">
        <f>IFERROR(VLOOKUP(A238,Table1424[],8,0),0)</f>
        <v>UCBA0000803</v>
      </c>
      <c r="T238">
        <f>IFERROR(VLOOKUP(A238,Table1424[],9,0),0)</f>
        <v>0</v>
      </c>
      <c r="U238" s="40">
        <f>IFERROR(VLOOKUP(A238,Table1424[],10,0),0)</f>
        <v>46116</v>
      </c>
      <c r="V238">
        <f t="shared" si="21"/>
        <v>1</v>
      </c>
      <c r="W238" t="str">
        <f t="shared" si="22"/>
        <v>Available</v>
      </c>
      <c r="X238" s="164" t="str" cm="1">
        <f t="array" aca="1" ref="X238" ca="1">SUBSTITUTE(SUBSTITUTE(MID(CELL("filename"),FIND("[",CELL("filename"))+1,FIND("]",CELL("filename"))-FIND("[",CELL("filename"))-1)," JH Farmer Payment-",""),".xlsx","")</f>
        <v>22.21-27 Aug</v>
      </c>
      <c r="Y238" s="13">
        <f t="shared" si="23"/>
        <v>26.828480685358254</v>
      </c>
      <c r="Z238" s="3">
        <v>0</v>
      </c>
    </row>
    <row r="239" spans="1:26" x14ac:dyDescent="0.25">
      <c r="A239" t="str">
        <f>CONCATENATE(Table2[[#This Row],[Code]],Table2[[#This Row],[Farmers Code]])</f>
        <v>200100430036</v>
      </c>
      <c r="B239" s="1" t="str">
        <f>INDEX('MPG Payment'!$A:$A,MATCH(Table2[[#This Row],[Code]],'MPG Payment'!B:B,0))</f>
        <v>BMC Code :2001</v>
      </c>
      <c r="C239" t="str">
        <f>VLOOKUP(Table2[[#This Row],[Code]],'MPG Payment'!B:C,2,0)</f>
        <v>DARKHANDREY</v>
      </c>
      <c r="D239" s="17">
        <v>20010043</v>
      </c>
      <c r="E239" s="17" t="s">
        <v>10</v>
      </c>
      <c r="F239" s="1">
        <v>12</v>
      </c>
      <c r="G239" s="13">
        <v>34.25</v>
      </c>
      <c r="H239" s="13">
        <v>1553.0040999999999</v>
      </c>
      <c r="I239" s="166">
        <v>0</v>
      </c>
      <c r="J239" s="191">
        <v>0</v>
      </c>
      <c r="K239" s="166">
        <v>100</v>
      </c>
      <c r="L239" s="166">
        <v>0</v>
      </c>
      <c r="M239" s="18">
        <v>0</v>
      </c>
      <c r="N239" s="165" t="str">
        <f>VLOOKUP(Table2[[#This Row],[Code]],'MPG Payment'!$B$4:$Z$128,25,0)</f>
        <v>Release1</v>
      </c>
      <c r="O239" s="170">
        <f t="shared" si="20"/>
        <v>1453</v>
      </c>
      <c r="P239" t="str">
        <f>IFERROR(VLOOKUP(D239,'Bank Master'!$C$3:$D$7898,2,0),"Indirect")</f>
        <v>Direct</v>
      </c>
      <c r="Q239" t="str">
        <f>IFERROR(VLOOKUP(A239,Table1424[],6,0),0)</f>
        <v>RAJINA KHATOON</v>
      </c>
      <c r="R239" t="str">
        <f>IFERROR(VLOOKUP(A239,Table1424[],7,0),0)</f>
        <v>4895101007674</v>
      </c>
      <c r="S239" t="str">
        <f>IFERROR(VLOOKUP(A239,Table1424[],8,0),0)</f>
        <v>CNRB0004895</v>
      </c>
      <c r="T239">
        <f>IFERROR(VLOOKUP(A239,Table1424[],9,0),0)</f>
        <v>0</v>
      </c>
      <c r="U239" s="40">
        <f>IFERROR(VLOOKUP(A239,Table1424[],10,0),0)</f>
        <v>46203</v>
      </c>
      <c r="V239">
        <f t="shared" si="21"/>
        <v>1</v>
      </c>
      <c r="W239" t="str">
        <f t="shared" si="22"/>
        <v>Available</v>
      </c>
      <c r="X239" s="164" t="str" cm="1">
        <f t="array" aca="1" ref="X239" ca="1">SUBSTITUTE(SUBSTITUTE(MID(CELL("filename"),FIND("[",CELL("filename"))+1,FIND("]",CELL("filename"))-FIND("[",CELL("filename"))-1)," JH Farmer Payment-",""),".xlsx","")</f>
        <v>22.21-27 Aug</v>
      </c>
      <c r="Y239" s="13">
        <f t="shared" si="23"/>
        <v>27.205911240875913</v>
      </c>
      <c r="Z239" s="3">
        <v>0</v>
      </c>
    </row>
    <row r="240" spans="1:26" x14ac:dyDescent="0.25">
      <c r="A240" t="str">
        <f>CONCATENATE(Table2[[#This Row],[Code]],Table2[[#This Row],[Farmers Code]])</f>
        <v>200100430038</v>
      </c>
      <c r="B240" s="1" t="str">
        <f>INDEX('MPG Payment'!$A:$A,MATCH(Table2[[#This Row],[Code]],'MPG Payment'!B:B,0))</f>
        <v>BMC Code :2001</v>
      </c>
      <c r="C240" t="str">
        <f>VLOOKUP(Table2[[#This Row],[Code]],'MPG Payment'!B:C,2,0)</f>
        <v>DARKHANDREY</v>
      </c>
      <c r="D240" s="17">
        <v>20010043</v>
      </c>
      <c r="E240" s="17" t="s">
        <v>11</v>
      </c>
      <c r="F240" s="1">
        <v>8</v>
      </c>
      <c r="G240" s="13">
        <v>17.400000000000002</v>
      </c>
      <c r="H240" s="13">
        <v>1102.4498000000001</v>
      </c>
      <c r="I240" s="166">
        <v>0</v>
      </c>
      <c r="J240" s="191">
        <v>0</v>
      </c>
      <c r="K240" s="166">
        <v>0</v>
      </c>
      <c r="L240" s="166">
        <v>0</v>
      </c>
      <c r="M240" s="18">
        <v>0</v>
      </c>
      <c r="N240" s="165" t="str">
        <f>VLOOKUP(Table2[[#This Row],[Code]],'MPG Payment'!$B$4:$Z$128,25,0)</f>
        <v>Release1</v>
      </c>
      <c r="O240" s="170">
        <f t="shared" si="20"/>
        <v>1102</v>
      </c>
      <c r="P240" t="str">
        <f>IFERROR(VLOOKUP(D240,'Bank Master'!$C$3:$D$7898,2,0),"Indirect")</f>
        <v>Direct</v>
      </c>
      <c r="Q240" t="str">
        <f>IFERROR(VLOOKUP(A240,Table1424[],6,0),0)</f>
        <v>UMRA PRAWEEN</v>
      </c>
      <c r="R240" t="str">
        <f>IFERROR(VLOOKUP(A240,Table1424[],7,0),0)</f>
        <v>4895120002005</v>
      </c>
      <c r="S240" t="str">
        <f>IFERROR(VLOOKUP(A240,Table1424[],8,0),0)</f>
        <v>CNRB0004895</v>
      </c>
      <c r="T240">
        <f>IFERROR(VLOOKUP(A240,Table1424[],9,0),0)</f>
        <v>0</v>
      </c>
      <c r="U240" s="40">
        <f>IFERROR(VLOOKUP(A240,Table1424[],10,0),0)</f>
        <v>46203</v>
      </c>
      <c r="V240">
        <f t="shared" si="21"/>
        <v>1</v>
      </c>
      <c r="W240" t="str">
        <f t="shared" si="22"/>
        <v>Available</v>
      </c>
      <c r="X240" s="164" t="str" cm="1">
        <f t="array" aca="1" ref="X240" ca="1">SUBSTITUTE(SUBSTITUTE(MID(CELL("filename"),FIND("[",CELL("filename"))+1,FIND("]",CELL("filename"))-FIND("[",CELL("filename"))-1)," JH Farmer Payment-",""),".xlsx","")</f>
        <v>22.21-27 Aug</v>
      </c>
      <c r="Y240" s="13">
        <f t="shared" si="23"/>
        <v>25.343673563218392</v>
      </c>
      <c r="Z240" s="3">
        <v>0</v>
      </c>
    </row>
    <row r="241" spans="1:27" x14ac:dyDescent="0.25">
      <c r="A241" t="str">
        <f>CONCATENATE(Table2[[#This Row],[Code]],Table2[[#This Row],[Farmers Code]])</f>
        <v>200100430039</v>
      </c>
      <c r="B241" s="1" t="str">
        <f>INDEX('MPG Payment'!$A:$A,MATCH(Table2[[#This Row],[Code]],'MPG Payment'!B:B,0))</f>
        <v>BMC Code :2001</v>
      </c>
      <c r="C241" t="str">
        <f>VLOOKUP(Table2[[#This Row],[Code]],'MPG Payment'!B:C,2,0)</f>
        <v>DARKHANDREY</v>
      </c>
      <c r="D241" s="17">
        <v>20010043</v>
      </c>
      <c r="E241" s="17" t="s">
        <v>12</v>
      </c>
      <c r="F241" s="1">
        <v>14</v>
      </c>
      <c r="G241" s="13">
        <v>55.2</v>
      </c>
      <c r="H241" s="13">
        <v>2263.9204</v>
      </c>
      <c r="I241" s="166">
        <v>0</v>
      </c>
      <c r="J241" s="191">
        <v>0</v>
      </c>
      <c r="K241" s="166">
        <v>100</v>
      </c>
      <c r="L241" s="166">
        <v>0</v>
      </c>
      <c r="M241" s="18">
        <v>0</v>
      </c>
      <c r="N241" s="165" t="str">
        <f>VLOOKUP(Table2[[#This Row],[Code]],'MPG Payment'!$B$4:$Z$128,25,0)</f>
        <v>Release1</v>
      </c>
      <c r="O241" s="170">
        <f t="shared" si="20"/>
        <v>2164</v>
      </c>
      <c r="P241" t="str">
        <f>IFERROR(VLOOKUP(D241,'Bank Master'!$C$3:$D$7898,2,0),"Indirect")</f>
        <v>Direct</v>
      </c>
      <c r="Q241" t="str">
        <f>IFERROR(VLOOKUP(A241,Table1424[],6,0),0)</f>
        <v>TABBSUN PRAWEEN</v>
      </c>
      <c r="R241" t="str">
        <f>IFERROR(VLOOKUP(A241,Table1424[],7,0),0)</f>
        <v>84061399042</v>
      </c>
      <c r="S241" t="str">
        <f>IFERROR(VLOOKUP(A241,Table1424[],8,0),0)</f>
        <v>SBIN0RRVCGB</v>
      </c>
      <c r="T241">
        <f>IFERROR(VLOOKUP(A241,Table1424[],9,0),0)</f>
        <v>0</v>
      </c>
      <c r="U241" s="40">
        <f>IFERROR(VLOOKUP(A241,Table1424[],10,0),0)</f>
        <v>46216</v>
      </c>
      <c r="V241">
        <f t="shared" si="21"/>
        <v>1</v>
      </c>
      <c r="W241" t="str">
        <f t="shared" si="22"/>
        <v>Available</v>
      </c>
      <c r="X241" s="164" t="str" cm="1">
        <f t="array" aca="1" ref="X241" ca="1">SUBSTITUTE(SUBSTITUTE(MID(CELL("filename"),FIND("[",CELL("filename"))+1,FIND("]",CELL("filename"))-FIND("[",CELL("filename"))-1)," JH Farmer Payment-",""),".xlsx","")</f>
        <v>22.21-27 Aug</v>
      </c>
      <c r="Y241" s="13">
        <f t="shared" si="23"/>
        <v>28.70913550724638</v>
      </c>
      <c r="Z241" s="3">
        <v>0</v>
      </c>
    </row>
    <row r="242" spans="1:27" x14ac:dyDescent="0.25">
      <c r="A242" t="str">
        <f>CONCATENATE(Table2[[#This Row],[Code]],Table2[[#This Row],[Farmers Code]])</f>
        <v>200100430040</v>
      </c>
      <c r="B242" s="1" t="str">
        <f>INDEX('MPG Payment'!$A:$A,MATCH(Table2[[#This Row],[Code]],'MPG Payment'!B:B,0))</f>
        <v>BMC Code :2001</v>
      </c>
      <c r="C242" t="str">
        <f>VLOOKUP(Table2[[#This Row],[Code]],'MPG Payment'!B:C,2,0)</f>
        <v>DARKHANDREY</v>
      </c>
      <c r="D242" s="17">
        <v>20010043</v>
      </c>
      <c r="E242" s="17" t="s">
        <v>13</v>
      </c>
      <c r="F242" s="1">
        <v>14</v>
      </c>
      <c r="G242" s="13">
        <v>71.269999999999982</v>
      </c>
      <c r="H242" s="13">
        <v>2852.3031999999998</v>
      </c>
      <c r="I242" s="166">
        <v>0</v>
      </c>
      <c r="J242" s="191">
        <v>0</v>
      </c>
      <c r="K242" s="166">
        <v>100</v>
      </c>
      <c r="L242" s="166">
        <v>0</v>
      </c>
      <c r="M242" s="18">
        <v>0</v>
      </c>
      <c r="N242" s="165" t="str">
        <f>VLOOKUP(Table2[[#This Row],[Code]],'MPG Payment'!$B$4:$Z$128,25,0)</f>
        <v>Release1</v>
      </c>
      <c r="O242" s="170">
        <f t="shared" si="20"/>
        <v>2752</v>
      </c>
      <c r="P242" t="str">
        <f>IFERROR(VLOOKUP(D242,'Bank Master'!$C$3:$D$7898,2,0),"Indirect")</f>
        <v>Direct</v>
      </c>
      <c r="Q242" t="str">
        <f>IFERROR(VLOOKUP(A242,Table1424[],6,0),0)</f>
        <v>RAGHU ORAON</v>
      </c>
      <c r="R242" t="str">
        <f>IFERROR(VLOOKUP(A242,Table1424[],7,0),0)</f>
        <v>495910100001769</v>
      </c>
      <c r="S242" t="str">
        <f>IFERROR(VLOOKUP(A242,Table1424[],8,0),0)</f>
        <v>BKID0004959</v>
      </c>
      <c r="T242">
        <f>IFERROR(VLOOKUP(A242,Table1424[],9,0),0)</f>
        <v>0</v>
      </c>
      <c r="U242" s="40">
        <f>IFERROR(VLOOKUP(A242,Table1424[],10,0),0)</f>
        <v>46258</v>
      </c>
      <c r="V242">
        <f t="shared" si="21"/>
        <v>1</v>
      </c>
      <c r="W242" t="str">
        <f t="shared" si="22"/>
        <v>Available</v>
      </c>
      <c r="X242" s="164" t="str" cm="1">
        <f t="array" aca="1" ref="X242" ca="1">SUBSTITUTE(SUBSTITUTE(MID(CELL("filename"),FIND("[",CELL("filename"))+1,FIND("]",CELL("filename"))-FIND("[",CELL("filename"))-1)," JH Farmer Payment-",""),".xlsx","")</f>
        <v>22.21-27 Aug</v>
      </c>
      <c r="Y242" s="13">
        <f t="shared" si="23"/>
        <v>28.014764136382777</v>
      </c>
      <c r="Z242" s="3">
        <v>0</v>
      </c>
    </row>
    <row r="243" spans="1:27" x14ac:dyDescent="0.25">
      <c r="A243" t="str">
        <f>CONCATENATE(Table2[[#This Row],[Code]],Table2[[#This Row],[Farmers Code]])</f>
        <v>200100500004</v>
      </c>
      <c r="B243" s="1" t="str">
        <f>INDEX('MPG Payment'!$A:$A,MATCH(Table2[[#This Row],[Code]],'MPG Payment'!B:B,0))</f>
        <v>BMC Code :2001</v>
      </c>
      <c r="C243" t="str">
        <f>VLOOKUP(Table2[[#This Row],[Code]],'MPG Payment'!B:C,2,0)</f>
        <v>SARNA TOLI</v>
      </c>
      <c r="D243" s="17">
        <v>20010050</v>
      </c>
      <c r="E243" s="17" t="s">
        <v>1</v>
      </c>
      <c r="F243" s="1">
        <v>1</v>
      </c>
      <c r="G243" s="13">
        <v>58.5</v>
      </c>
      <c r="H243" s="13">
        <v>2335.9050000000002</v>
      </c>
      <c r="I243" s="166">
        <v>0</v>
      </c>
      <c r="J243" s="191">
        <v>0</v>
      </c>
      <c r="K243" s="166">
        <v>0</v>
      </c>
      <c r="L243" s="166">
        <v>0</v>
      </c>
      <c r="M243" s="18">
        <v>0</v>
      </c>
      <c r="N243" s="165">
        <f>VLOOKUP(Table2[[#This Row],[Code]],'MPG Payment'!$B$4:$Z$128,25,0)</f>
        <v>0</v>
      </c>
      <c r="O243" s="170">
        <f t="shared" si="20"/>
        <v>2336</v>
      </c>
      <c r="P243" t="str">
        <f>IFERROR(VLOOKUP(D243,'Bank Master'!$C$3:$D$7898,2,0),"Indirect")</f>
        <v>Direct</v>
      </c>
      <c r="Q243" t="str">
        <f>IFERROR(VLOOKUP(A243,Table1424[],6,0),0)</f>
        <v>SHILA DEVI</v>
      </c>
      <c r="R243" t="str">
        <f>IFERROR(VLOOKUP(A243,Table1424[],7,0),0)</f>
        <v>50324943865</v>
      </c>
      <c r="S243" t="str">
        <f>IFERROR(VLOOKUP(A243,Table1424[],8,0),0)</f>
        <v>IDIB000N518</v>
      </c>
      <c r="T243">
        <f>IFERROR(VLOOKUP(A243,Table1424[],9,0),0)</f>
        <v>0</v>
      </c>
      <c r="U243" s="40">
        <f>IFERROR(VLOOKUP(A243,Table1424[],10,0),0)</f>
        <v>45831</v>
      </c>
      <c r="V243">
        <f t="shared" si="21"/>
        <v>1</v>
      </c>
      <c r="W243" t="str">
        <f t="shared" si="22"/>
        <v>Available</v>
      </c>
      <c r="X243" s="164" t="str" cm="1">
        <f t="array" aca="1" ref="X243" ca="1">SUBSTITUTE(SUBSTITUTE(MID(CELL("filename"),FIND("[",CELL("filename"))+1,FIND("]",CELL("filename"))-FIND("[",CELL("filename"))-1)," JH Farmer Payment-",""),".xlsx","")</f>
        <v>22.21-27 Aug</v>
      </c>
      <c r="Y243" s="13">
        <f t="shared" si="23"/>
        <v>1.9965000000000004</v>
      </c>
      <c r="Z243" s="3">
        <v>0</v>
      </c>
    </row>
    <row r="244" spans="1:27" x14ac:dyDescent="0.25">
      <c r="A244" t="str">
        <f>CONCATENATE(Table2[[#This Row],[Code]],Table2[[#This Row],[Farmers Code]])</f>
        <v>200100520002</v>
      </c>
      <c r="B244" s="1" t="str">
        <f>INDEX('MPG Payment'!$A:$A,MATCH(Table2[[#This Row],[Code]],'MPG Payment'!B:B,0))</f>
        <v>BMC Code :2001</v>
      </c>
      <c r="C244" t="str">
        <f>VLOOKUP(Table2[[#This Row],[Code]],'MPG Payment'!B:C,2,0)</f>
        <v>Kumbatoli</v>
      </c>
      <c r="D244" s="17">
        <v>20010052</v>
      </c>
      <c r="E244" s="17" t="s">
        <v>17</v>
      </c>
      <c r="F244" s="1">
        <v>12</v>
      </c>
      <c r="G244" s="13">
        <v>300.72999999999996</v>
      </c>
      <c r="H244" s="13">
        <v>12275.8917</v>
      </c>
      <c r="I244" s="166">
        <v>0</v>
      </c>
      <c r="J244" s="191">
        <v>0</v>
      </c>
      <c r="K244" s="166">
        <v>1430.8699999999953</v>
      </c>
      <c r="L244" s="166">
        <v>0</v>
      </c>
      <c r="M244" s="18">
        <v>0</v>
      </c>
      <c r="N244" s="165">
        <f>VLOOKUP(Table2[[#This Row],[Code]],'MPG Payment'!$B$4:$Z$128,25,0)</f>
        <v>0</v>
      </c>
      <c r="O244" s="170">
        <f t="shared" si="20"/>
        <v>10845</v>
      </c>
      <c r="P244" t="str">
        <f>IFERROR(VLOOKUP(D244,'Bank Master'!$C$3:$D$7898,2,0),"Indirect")</f>
        <v>Direct</v>
      </c>
      <c r="Q244" t="str">
        <f>IFERROR(VLOOKUP(A244,Table1424[],6,0),0)</f>
        <v>UDAY GOPE</v>
      </c>
      <c r="R244" t="str">
        <f>IFERROR(VLOOKUP(A244,Table1424[],7,0),0)</f>
        <v>494310110000573</v>
      </c>
      <c r="S244" t="str">
        <f>IFERROR(VLOOKUP(A244,Table1424[],8,0),0)</f>
        <v>BKID0004943</v>
      </c>
      <c r="T244">
        <f>IFERROR(VLOOKUP(A244,Table1424[],9,0),0)</f>
        <v>0</v>
      </c>
      <c r="U244" s="40">
        <f>IFERROR(VLOOKUP(A244,Table1424[],10,0),0)</f>
        <v>45843</v>
      </c>
      <c r="V244">
        <f t="shared" si="21"/>
        <v>1</v>
      </c>
      <c r="W244" t="str">
        <f t="shared" si="22"/>
        <v>Available</v>
      </c>
      <c r="X244" s="164" t="str" cm="1">
        <f t="array" aca="1" ref="X244" ca="1">SUBSTITUTE(SUBSTITUTE(MID(CELL("filename"),FIND("[",CELL("filename"))+1,FIND("]",CELL("filename"))-FIND("[",CELL("filename"))-1)," JH Farmer Payment-",""),".xlsx","")</f>
        <v>22.21-27 Aug</v>
      </c>
      <c r="Y244" s="13">
        <f t="shared" si="23"/>
        <v>24.492185748013178</v>
      </c>
      <c r="Z244" s="3">
        <v>0</v>
      </c>
    </row>
    <row r="245" spans="1:27" x14ac:dyDescent="0.25">
      <c r="A245" t="str">
        <f>CONCATENATE(Table2[[#This Row],[Code]],Table2[[#This Row],[Farmers Code]])</f>
        <v>200100520004</v>
      </c>
      <c r="B245" s="1" t="str">
        <f>INDEX('MPG Payment'!$A:$A,MATCH(Table2[[#This Row],[Code]],'MPG Payment'!B:B,0))</f>
        <v>BMC Code :2001</v>
      </c>
      <c r="C245" t="str">
        <f>VLOOKUP(Table2[[#This Row],[Code]],'MPG Payment'!B:C,2,0)</f>
        <v>Kumbatoli</v>
      </c>
      <c r="D245" s="17">
        <v>20010052</v>
      </c>
      <c r="E245" s="17" t="s">
        <v>1</v>
      </c>
      <c r="F245" s="1">
        <v>9</v>
      </c>
      <c r="G245" s="13">
        <v>128.22</v>
      </c>
      <c r="H245" s="13">
        <v>5410.8267000000005</v>
      </c>
      <c r="I245" s="166">
        <v>0</v>
      </c>
      <c r="J245" s="191">
        <v>0</v>
      </c>
      <c r="K245" s="166">
        <v>0</v>
      </c>
      <c r="L245" s="166">
        <v>0</v>
      </c>
      <c r="M245" s="18">
        <v>0</v>
      </c>
      <c r="N245" s="165">
        <f>VLOOKUP(Table2[[#This Row],[Code]],'MPG Payment'!$B$4:$Z$128,25,0)</f>
        <v>0</v>
      </c>
      <c r="O245" s="170">
        <f t="shared" si="20"/>
        <v>5411</v>
      </c>
      <c r="P245" t="str">
        <f>IFERROR(VLOOKUP(D245,'Bank Master'!$C$3:$D$7898,2,0),"Indirect")</f>
        <v>Direct</v>
      </c>
      <c r="Q245" t="str">
        <f>IFERROR(VLOOKUP(A245,Table1424[],6,0),0)</f>
        <v>BHARAT GOPE</v>
      </c>
      <c r="R245" t="str">
        <f>IFERROR(VLOOKUP(A245,Table1424[],7,0),0)</f>
        <v>371101000001373</v>
      </c>
      <c r="S245" t="str">
        <f>IFERROR(VLOOKUP(A245,Table1424[],8,0),0)</f>
        <v>IOBA0003711</v>
      </c>
      <c r="T245">
        <f>IFERROR(VLOOKUP(A245,Table1424[],9,0),0)</f>
        <v>0</v>
      </c>
      <c r="U245" s="40">
        <f>IFERROR(VLOOKUP(A245,Table1424[],10,0),0)</f>
        <v>45812</v>
      </c>
      <c r="V245">
        <f t="shared" si="21"/>
        <v>1</v>
      </c>
      <c r="W245" t="str">
        <f t="shared" si="22"/>
        <v>Available</v>
      </c>
      <c r="X245" s="164" t="str" cm="1">
        <f t="array" aca="1" ref="X245" ca="1">SUBSTITUTE(SUBSTITUTE(MID(CELL("filename"),FIND("[",CELL("filename"))+1,FIND("]",CELL("filename"))-FIND("[",CELL("filename"))-1)," JH Farmer Payment-",""),".xlsx","")</f>
        <v>22.21-27 Aug</v>
      </c>
      <c r="Y245" s="13">
        <f t="shared" si="23"/>
        <v>18.989798900327564</v>
      </c>
      <c r="Z245" s="3">
        <v>0</v>
      </c>
    </row>
    <row r="246" spans="1:27" x14ac:dyDescent="0.25">
      <c r="A246" t="str">
        <f>CONCATENATE(Table2[[#This Row],[Code]],Table2[[#This Row],[Farmers Code]])</f>
        <v>200100520005</v>
      </c>
      <c r="B246" s="1" t="str">
        <f>INDEX('MPG Payment'!$A:$A,MATCH(Table2[[#This Row],[Code]],'MPG Payment'!B:B,0))</f>
        <v>BMC Code :2001</v>
      </c>
      <c r="C246" t="str">
        <f>VLOOKUP(Table2[[#This Row],[Code]],'MPG Payment'!B:C,2,0)</f>
        <v>Kumbatoli</v>
      </c>
      <c r="D246" s="17">
        <v>20010052</v>
      </c>
      <c r="E246" s="17" t="s">
        <v>18</v>
      </c>
      <c r="F246" s="1">
        <v>7</v>
      </c>
      <c r="G246" s="13">
        <v>50.08</v>
      </c>
      <c r="H246" s="13">
        <v>1787.3325</v>
      </c>
      <c r="I246" s="166">
        <v>0</v>
      </c>
      <c r="J246" s="191">
        <v>0</v>
      </c>
      <c r="K246" s="166">
        <v>0</v>
      </c>
      <c r="L246" s="166">
        <v>0</v>
      </c>
      <c r="M246" s="18">
        <v>0</v>
      </c>
      <c r="N246" s="165">
        <f>VLOOKUP(Table2[[#This Row],[Code]],'MPG Payment'!$B$4:$Z$128,25,0)</f>
        <v>0</v>
      </c>
      <c r="O246" s="170">
        <f t="shared" si="20"/>
        <v>1787</v>
      </c>
      <c r="P246" t="str">
        <f>IFERROR(VLOOKUP(D246,'Bank Master'!$C$3:$D$7898,2,0),"Indirect")</f>
        <v>Direct</v>
      </c>
      <c r="Q246" t="str">
        <f>IFERROR(VLOOKUP(A246,Table1424[],6,0),0)</f>
        <v>AMIT GOPE</v>
      </c>
      <c r="R246" t="str">
        <f>IFERROR(VLOOKUP(A246,Table1424[],7,0),0)</f>
        <v>6530048730</v>
      </c>
      <c r="S246" t="str">
        <f>IFERROR(VLOOKUP(A246,Table1424[],8,0),0)</f>
        <v>IDIB000I021</v>
      </c>
      <c r="T246">
        <f>IFERROR(VLOOKUP(A246,Table1424[],9,0),0)</f>
        <v>0</v>
      </c>
      <c r="U246" s="40">
        <f>IFERROR(VLOOKUP(A246,Table1424[],10,0),0)</f>
        <v>45812</v>
      </c>
      <c r="V246">
        <f t="shared" si="21"/>
        <v>1</v>
      </c>
      <c r="W246" t="str">
        <f t="shared" si="22"/>
        <v>Available</v>
      </c>
      <c r="X246" s="164" t="str" cm="1">
        <f t="array" aca="1" ref="X246" ca="1">SUBSTITUTE(SUBSTITUTE(MID(CELL("filename"),FIND("[",CELL("filename"))+1,FIND("]",CELL("filename"))-FIND("[",CELL("filename"))-1)," JH Farmer Payment-",""),".xlsx","")</f>
        <v>22.21-27 Aug</v>
      </c>
      <c r="Y246" s="13">
        <f t="shared" si="23"/>
        <v>12.491341353833867</v>
      </c>
      <c r="Z246" s="3">
        <v>0</v>
      </c>
    </row>
    <row r="247" spans="1:27" x14ac:dyDescent="0.25">
      <c r="A247" t="str">
        <f>CONCATENATE(Table2[[#This Row],[Code]],Table2[[#This Row],[Farmers Code]])</f>
        <v>200100520006</v>
      </c>
      <c r="B247" s="1" t="str">
        <f>INDEX('MPG Payment'!$A:$A,MATCH(Table2[[#This Row],[Code]],'MPG Payment'!B:B,0))</f>
        <v>BMC Code :2001</v>
      </c>
      <c r="C247" t="str">
        <f>VLOOKUP(Table2[[#This Row],[Code]],'MPG Payment'!B:C,2,0)</f>
        <v>Kumbatoli</v>
      </c>
      <c r="D247" s="17">
        <v>20010052</v>
      </c>
      <c r="E247" s="17" t="s">
        <v>19</v>
      </c>
      <c r="F247" s="1">
        <v>7</v>
      </c>
      <c r="G247" s="13">
        <v>62.62</v>
      </c>
      <c r="H247" s="13">
        <v>2439.7821999999996</v>
      </c>
      <c r="I247" s="166">
        <v>0</v>
      </c>
      <c r="J247" s="191">
        <v>0</v>
      </c>
      <c r="K247" s="166">
        <v>0</v>
      </c>
      <c r="L247" s="166">
        <v>0</v>
      </c>
      <c r="M247" s="18">
        <v>0</v>
      </c>
      <c r="N247" s="165">
        <f>VLOOKUP(Table2[[#This Row],[Code]],'MPG Payment'!$B$4:$Z$128,25,0)</f>
        <v>0</v>
      </c>
      <c r="O247" s="170">
        <f t="shared" si="20"/>
        <v>2440</v>
      </c>
      <c r="P247" t="str">
        <f>IFERROR(VLOOKUP(D247,'Bank Master'!$C$3:$D$7898,2,0),"Indirect")</f>
        <v>Direct</v>
      </c>
      <c r="Q247" t="str">
        <f>IFERROR(VLOOKUP(A247,Table1424[],6,0),0)</f>
        <v>DEV PRASAD GOP</v>
      </c>
      <c r="R247" t="str">
        <f>IFERROR(VLOOKUP(A247,Table1424[],7,0),0)</f>
        <v>22010703269</v>
      </c>
      <c r="S247" t="str">
        <f>IFERROR(VLOOKUP(A247,Table1424[],8,0),0)</f>
        <v>SBIN0RRVCGB</v>
      </c>
      <c r="T247">
        <f>IFERROR(VLOOKUP(A247,Table1424[],9,0),0)</f>
        <v>0</v>
      </c>
      <c r="U247" s="40">
        <f>IFERROR(VLOOKUP(A247,Table1424[],10,0),0)</f>
        <v>45812</v>
      </c>
      <c r="V247">
        <f t="shared" si="21"/>
        <v>1</v>
      </c>
      <c r="W247" t="str">
        <f t="shared" si="22"/>
        <v>Available</v>
      </c>
      <c r="X247" s="164" t="str" cm="1">
        <f t="array" aca="1" ref="X247" ca="1">SUBSTITUTE(SUBSTITUTE(MID(CELL("filename"),FIND("[",CELL("filename"))+1,FIND("]",CELL("filename"))-FIND("[",CELL("filename"))-1)," JH Farmer Payment-",""),".xlsx","")</f>
        <v>22.21-27 Aug</v>
      </c>
      <c r="Y247" s="13">
        <f t="shared" si="23"/>
        <v>13.636598051740659</v>
      </c>
      <c r="Z247" s="3">
        <v>0</v>
      </c>
    </row>
    <row r="248" spans="1:27" x14ac:dyDescent="0.25">
      <c r="A248" t="str">
        <f>CONCATENATE(Table2[[#This Row],[Code]],Table2[[#This Row],[Farmers Code]])</f>
        <v>200100520007</v>
      </c>
      <c r="B248" s="1" t="str">
        <f>INDEX('MPG Payment'!$A:$A,MATCH(Table2[[#This Row],[Code]],'MPG Payment'!B:B,0))</f>
        <v>BMC Code :2001</v>
      </c>
      <c r="C248" t="str">
        <f>VLOOKUP(Table2[[#This Row],[Code]],'MPG Payment'!B:C,2,0)</f>
        <v>Kumbatoli</v>
      </c>
      <c r="D248" s="17">
        <v>20010052</v>
      </c>
      <c r="E248" s="17" t="s">
        <v>20</v>
      </c>
      <c r="F248" s="1">
        <v>7</v>
      </c>
      <c r="G248" s="13">
        <v>47.75</v>
      </c>
      <c r="H248" s="13">
        <v>1911.5197000000001</v>
      </c>
      <c r="I248" s="166">
        <v>0</v>
      </c>
      <c r="J248" s="191">
        <v>0</v>
      </c>
      <c r="K248" s="166">
        <v>0</v>
      </c>
      <c r="L248" s="166">
        <v>0</v>
      </c>
      <c r="M248" s="18">
        <v>0</v>
      </c>
      <c r="N248" s="165">
        <f>VLOOKUP(Table2[[#This Row],[Code]],'MPG Payment'!$B$4:$Z$128,25,0)</f>
        <v>0</v>
      </c>
      <c r="O248" s="170">
        <f t="shared" si="20"/>
        <v>1912</v>
      </c>
      <c r="P248" t="str">
        <f>IFERROR(VLOOKUP(D248,'Bank Master'!$C$3:$D$7898,2,0),"Indirect")</f>
        <v>Direct</v>
      </c>
      <c r="Q248" t="str">
        <f>IFERROR(VLOOKUP(A248,Table1424[],6,0),0)</f>
        <v>JHALO DEVI</v>
      </c>
      <c r="R248" t="str">
        <f>IFERROR(VLOOKUP(A248,Table1424[],7,0),0)</f>
        <v>6459904024</v>
      </c>
      <c r="S248" t="str">
        <f>IFERROR(VLOOKUP(A248,Table1424[],8,0),0)</f>
        <v>IDIB000I021</v>
      </c>
      <c r="T248">
        <f>IFERROR(VLOOKUP(A248,Table1424[],9,0),0)</f>
        <v>0</v>
      </c>
      <c r="U248" s="40">
        <f>IFERROR(VLOOKUP(A248,Table1424[],10,0),0)</f>
        <v>45812</v>
      </c>
      <c r="V248">
        <f t="shared" si="21"/>
        <v>1</v>
      </c>
      <c r="W248" t="str">
        <f t="shared" si="22"/>
        <v>Available</v>
      </c>
      <c r="X248" s="164" t="str" cm="1">
        <f t="array" aca="1" ref="X248" ca="1">SUBSTITUTE(SUBSTITUTE(MID(CELL("filename"),FIND("[",CELL("filename"))+1,FIND("]",CELL("filename"))-FIND("[",CELL("filename"))-1)," JH Farmer Payment-",""),".xlsx","")</f>
        <v>22.21-27 Aug</v>
      </c>
      <c r="Y248" s="13">
        <f t="shared" si="23"/>
        <v>14.011139162303666</v>
      </c>
      <c r="Z248" s="3">
        <v>0</v>
      </c>
    </row>
    <row r="249" spans="1:27" x14ac:dyDescent="0.25">
      <c r="A249" t="str">
        <f>CONCATENATE(Table2[[#This Row],[Code]],Table2[[#This Row],[Farmers Code]])</f>
        <v>200100520008</v>
      </c>
      <c r="B249" s="1" t="str">
        <f>INDEX('MPG Payment'!$A:$A,MATCH(Table2[[#This Row],[Code]],'MPG Payment'!B:B,0))</f>
        <v>BMC Code :2001</v>
      </c>
      <c r="C249" t="str">
        <f>VLOOKUP(Table2[[#This Row],[Code]],'MPG Payment'!B:C,2,0)</f>
        <v>Kumbatoli</v>
      </c>
      <c r="D249" s="17">
        <v>20010052</v>
      </c>
      <c r="E249" s="17" t="s">
        <v>41</v>
      </c>
      <c r="F249" s="1">
        <v>14</v>
      </c>
      <c r="G249" s="13">
        <v>100.64000000000001</v>
      </c>
      <c r="H249" s="13">
        <v>4121.8164000000006</v>
      </c>
      <c r="I249" s="166">
        <v>0</v>
      </c>
      <c r="J249" s="191">
        <v>0</v>
      </c>
      <c r="K249" s="166">
        <v>0</v>
      </c>
      <c r="L249" s="166">
        <v>0</v>
      </c>
      <c r="M249" s="18">
        <v>0</v>
      </c>
      <c r="N249" s="165">
        <f>VLOOKUP(Table2[[#This Row],[Code]],'MPG Payment'!$B$4:$Z$128,25,0)</f>
        <v>0</v>
      </c>
      <c r="O249" s="170">
        <f t="shared" si="20"/>
        <v>4122</v>
      </c>
      <c r="P249" t="str">
        <f>IFERROR(VLOOKUP(D249,'Bank Master'!$C$3:$D$7898,2,0),"Indirect")</f>
        <v>Direct</v>
      </c>
      <c r="Q249" t="str">
        <f>IFERROR(VLOOKUP(A249,Table1424[],6,0),0)</f>
        <v>RUPAN LAKRA</v>
      </c>
      <c r="R249" t="str">
        <f>IFERROR(VLOOKUP(A249,Table1424[],7,0),0)</f>
        <v>22010731796</v>
      </c>
      <c r="S249" t="str">
        <f>IFERROR(VLOOKUP(A249,Table1424[],8,0),0)</f>
        <v>SBIN0RRVCGB</v>
      </c>
      <c r="T249">
        <f>IFERROR(VLOOKUP(A249,Table1424[],9,0),0)</f>
        <v>0</v>
      </c>
      <c r="U249" s="40">
        <f>IFERROR(VLOOKUP(A249,Table1424[],10,0),0)</f>
        <v>45812</v>
      </c>
      <c r="V249">
        <f t="shared" si="21"/>
        <v>1</v>
      </c>
      <c r="W249" t="str">
        <f t="shared" si="22"/>
        <v>Available</v>
      </c>
      <c r="X249" s="164" t="str" cm="1">
        <f t="array" aca="1" ref="X249" ca="1">SUBSTITUTE(SUBSTITUTE(MID(CELL("filename"),FIND("[",CELL("filename"))+1,FIND("]",CELL("filename"))-FIND("[",CELL("filename"))-1)," JH Farmer Payment-",""),".xlsx","")</f>
        <v>22.21-27 Aug</v>
      </c>
      <c r="Y249" s="13">
        <f t="shared" si="23"/>
        <v>28.669231717011129</v>
      </c>
      <c r="Z249" s="3">
        <v>0</v>
      </c>
      <c r="AA249" s="31"/>
    </row>
    <row r="250" spans="1:27" x14ac:dyDescent="0.25">
      <c r="A250" t="str">
        <f>CONCATENATE(Table2[[#This Row],[Code]],Table2[[#This Row],[Farmers Code]])</f>
        <v>200100520009</v>
      </c>
      <c r="B250" s="1" t="str">
        <f>INDEX('MPG Payment'!$A:$A,MATCH(Table2[[#This Row],[Code]],'MPG Payment'!B:B,0))</f>
        <v>BMC Code :2001</v>
      </c>
      <c r="C250" t="str">
        <f>VLOOKUP(Table2[[#This Row],[Code]],'MPG Payment'!B:C,2,0)</f>
        <v>Kumbatoli</v>
      </c>
      <c r="D250" s="17">
        <v>20010052</v>
      </c>
      <c r="E250" s="17" t="s">
        <v>36</v>
      </c>
      <c r="F250" s="1">
        <v>14</v>
      </c>
      <c r="G250" s="13">
        <v>34.379999999999995</v>
      </c>
      <c r="H250" s="13">
        <v>1321.3292999999999</v>
      </c>
      <c r="I250" s="166">
        <v>0</v>
      </c>
      <c r="J250" s="191">
        <v>0</v>
      </c>
      <c r="K250" s="166">
        <v>0</v>
      </c>
      <c r="L250" s="166">
        <v>0</v>
      </c>
      <c r="M250" s="18">
        <v>0</v>
      </c>
      <c r="N250" s="165">
        <f>VLOOKUP(Table2[[#This Row],[Code]],'MPG Payment'!$B$4:$Z$128,25,0)</f>
        <v>0</v>
      </c>
      <c r="O250" s="170">
        <f t="shared" si="20"/>
        <v>1321</v>
      </c>
      <c r="P250" t="str">
        <f>IFERROR(VLOOKUP(D250,'Bank Master'!$C$3:$D$7898,2,0),"Indirect")</f>
        <v>Direct</v>
      </c>
      <c r="Q250" t="str">
        <f>IFERROR(VLOOKUP(A250,Table1424[],6,0),0)</f>
        <v>FULESHWARI DEVI</v>
      </c>
      <c r="R250" t="str">
        <f>IFERROR(VLOOKUP(A250,Table1424[],7,0),0)</f>
        <v>22010728751</v>
      </c>
      <c r="S250" t="str">
        <f>IFERROR(VLOOKUP(A250,Table1424[],8,0),0)</f>
        <v>SBIN0RRVCGB</v>
      </c>
      <c r="T250">
        <f>IFERROR(VLOOKUP(A250,Table1424[],9,0),0)</f>
        <v>0</v>
      </c>
      <c r="U250" s="40">
        <f>IFERROR(VLOOKUP(A250,Table1424[],10,0),0)</f>
        <v>45812</v>
      </c>
      <c r="V250">
        <f t="shared" si="21"/>
        <v>1</v>
      </c>
      <c r="W250" t="str">
        <f t="shared" si="22"/>
        <v>Available</v>
      </c>
      <c r="X250" s="164" t="str" cm="1">
        <f t="array" aca="1" ref="X250" ca="1">SUBSTITUTE(SUBSTITUTE(MID(CELL("filename"),FIND("[",CELL("filename"))+1,FIND("]",CELL("filename"))-FIND("[",CELL("filename"))-1)," JH Farmer Payment-",""),".xlsx","")</f>
        <v>22.21-27 Aug</v>
      </c>
      <c r="Y250" s="13">
        <f t="shared" si="23"/>
        <v>26.903156195462483</v>
      </c>
      <c r="Z250" s="3">
        <v>0</v>
      </c>
      <c r="AA250" s="31"/>
    </row>
    <row r="251" spans="1:27" x14ac:dyDescent="0.25">
      <c r="A251" t="str">
        <f>CONCATENATE(Table2[[#This Row],[Code]],Table2[[#This Row],[Farmers Code]])</f>
        <v>200100520011</v>
      </c>
      <c r="B251" s="1" t="str">
        <f>INDEX('MPG Payment'!$A:$A,MATCH(Table2[[#This Row],[Code]],'MPG Payment'!B:B,0))</f>
        <v>BMC Code :2001</v>
      </c>
      <c r="C251" t="str">
        <f>VLOOKUP(Table2[[#This Row],[Code]],'MPG Payment'!B:C,2,0)</f>
        <v>Kumbatoli</v>
      </c>
      <c r="D251" s="17">
        <v>20010052</v>
      </c>
      <c r="E251" s="17" t="s">
        <v>22</v>
      </c>
      <c r="F251" s="1">
        <v>14</v>
      </c>
      <c r="G251" s="13">
        <v>78.12</v>
      </c>
      <c r="H251" s="13">
        <v>3199.1993999999995</v>
      </c>
      <c r="I251" s="166">
        <v>0</v>
      </c>
      <c r="J251" s="191">
        <v>0</v>
      </c>
      <c r="K251" s="166">
        <v>0</v>
      </c>
      <c r="L251" s="166">
        <v>0</v>
      </c>
      <c r="M251" s="18">
        <v>0</v>
      </c>
      <c r="N251" s="165">
        <f>VLOOKUP(Table2[[#This Row],[Code]],'MPG Payment'!$B$4:$Z$128,25,0)</f>
        <v>0</v>
      </c>
      <c r="O251" s="170">
        <f t="shared" si="20"/>
        <v>3199</v>
      </c>
      <c r="P251" t="str">
        <f>IFERROR(VLOOKUP(D251,'Bank Master'!$C$3:$D$7898,2,0),"Indirect")</f>
        <v>Direct</v>
      </c>
      <c r="Q251" t="str">
        <f>IFERROR(VLOOKUP(A251,Table1424[],6,0),0)</f>
        <v>JATRI KERKETTA</v>
      </c>
      <c r="R251" t="str">
        <f>IFERROR(VLOOKUP(A251,Table1424[],7,0),0)</f>
        <v>22010745223</v>
      </c>
      <c r="S251" t="str">
        <f>IFERROR(VLOOKUP(A251,Table1424[],8,0),0)</f>
        <v>SBIN0RRVCGB</v>
      </c>
      <c r="T251">
        <f>IFERROR(VLOOKUP(A251,Table1424[],9,0),0)</f>
        <v>0</v>
      </c>
      <c r="U251" s="40">
        <f>IFERROR(VLOOKUP(A251,Table1424[],10,0),0)</f>
        <v>46175</v>
      </c>
      <c r="V251">
        <f t="shared" si="21"/>
        <v>1</v>
      </c>
      <c r="W251" t="str">
        <f t="shared" si="22"/>
        <v>Available</v>
      </c>
      <c r="X251" s="164" t="str" cm="1">
        <f t="array" aca="1" ref="X251" ca="1">SUBSTITUTE(SUBSTITUTE(MID(CELL("filename"),FIND("[",CELL("filename"))+1,FIND("]",CELL("filename"))-FIND("[",CELL("filename"))-1)," JH Farmer Payment-",""),".xlsx","")</f>
        <v>22.21-27 Aug</v>
      </c>
      <c r="Y251" s="13">
        <f t="shared" si="23"/>
        <v>28.666661290322576</v>
      </c>
      <c r="Z251" s="3">
        <v>0</v>
      </c>
    </row>
    <row r="252" spans="1:27" x14ac:dyDescent="0.25">
      <c r="A252" t="str">
        <f>CONCATENATE(Table2[[#This Row],[Code]],Table2[[#This Row],[Farmers Code]])</f>
        <v>200100520014</v>
      </c>
      <c r="B252" s="1" t="str">
        <f>INDEX('MPG Payment'!$A:$A,MATCH(Table2[[#This Row],[Code]],'MPG Payment'!B:B,0))</f>
        <v>BMC Code :2001</v>
      </c>
      <c r="C252" t="str">
        <f>VLOOKUP(Table2[[#This Row],[Code]],'MPG Payment'!B:C,2,0)</f>
        <v>Kumbatoli</v>
      </c>
      <c r="D252" s="17">
        <v>20010052</v>
      </c>
      <c r="E252" s="17" t="s">
        <v>24</v>
      </c>
      <c r="F252" s="1">
        <v>14</v>
      </c>
      <c r="G252" s="13">
        <v>85.679999999999993</v>
      </c>
      <c r="H252" s="13">
        <v>3665.5719000000004</v>
      </c>
      <c r="I252" s="166">
        <v>0</v>
      </c>
      <c r="J252" s="191">
        <v>0</v>
      </c>
      <c r="K252" s="166">
        <v>0</v>
      </c>
      <c r="L252" s="166">
        <v>0</v>
      </c>
      <c r="M252" s="18">
        <v>0</v>
      </c>
      <c r="N252" s="165">
        <f>VLOOKUP(Table2[[#This Row],[Code]],'MPG Payment'!$B$4:$Z$128,25,0)</f>
        <v>0</v>
      </c>
      <c r="O252" s="170">
        <f t="shared" si="20"/>
        <v>3666</v>
      </c>
      <c r="P252" t="str">
        <f>IFERROR(VLOOKUP(D252,'Bank Master'!$C$3:$D$7898,2,0),"Indirect")</f>
        <v>Direct</v>
      </c>
      <c r="Q252" t="str">
        <f>IFERROR(VLOOKUP(A252,Table1424[],6,0),0)</f>
        <v>ANAND GOPE</v>
      </c>
      <c r="R252" t="str">
        <f>IFERROR(VLOOKUP(A252,Table1424[],7,0),0)</f>
        <v>358702120009848</v>
      </c>
      <c r="S252" t="str">
        <f>IFERROR(VLOOKUP(A252,Table1424[],8,0),0)</f>
        <v>UBIN0535877</v>
      </c>
      <c r="T252">
        <f>IFERROR(VLOOKUP(A252,Table1424[],9,0),0)</f>
        <v>0</v>
      </c>
      <c r="U252" s="40">
        <f>IFERROR(VLOOKUP(A252,Table1424[],10,0),0)</f>
        <v>45818</v>
      </c>
      <c r="V252">
        <f t="shared" si="21"/>
        <v>1</v>
      </c>
      <c r="W252" t="str">
        <f t="shared" si="22"/>
        <v>Available</v>
      </c>
      <c r="X252" s="164" t="str" cm="1">
        <f t="array" aca="1" ref="X252" ca="1">SUBSTITUTE(SUBSTITUTE(MID(CELL("filename"),FIND("[",CELL("filename"))+1,FIND("]",CELL("filename"))-FIND("[",CELL("filename"))-1)," JH Farmer Payment-",""),".xlsx","")</f>
        <v>22.21-27 Aug</v>
      </c>
      <c r="Y252" s="13">
        <f t="shared" si="23"/>
        <v>29.947482843137262</v>
      </c>
      <c r="Z252" s="3">
        <v>0</v>
      </c>
    </row>
    <row r="253" spans="1:27" x14ac:dyDescent="0.25">
      <c r="A253" t="str">
        <f>CONCATENATE(Table2[[#This Row],[Code]],Table2[[#This Row],[Farmers Code]])</f>
        <v>200100520016</v>
      </c>
      <c r="B253" s="1" t="str">
        <f>INDEX('MPG Payment'!$A:$A,MATCH(Table2[[#This Row],[Code]],'MPG Payment'!B:B,0))</f>
        <v>BMC Code :2001</v>
      </c>
      <c r="C253" t="str">
        <f>VLOOKUP(Table2[[#This Row],[Code]],'MPG Payment'!B:C,2,0)</f>
        <v>Kumbatoli</v>
      </c>
      <c r="D253" s="17">
        <v>20010052</v>
      </c>
      <c r="E253" s="17" t="s">
        <v>26</v>
      </c>
      <c r="F253" s="1">
        <v>6</v>
      </c>
      <c r="G253" s="13">
        <v>14.3</v>
      </c>
      <c r="H253" s="13">
        <v>679.06090000000006</v>
      </c>
      <c r="I253" s="166">
        <v>0</v>
      </c>
      <c r="J253" s="191">
        <v>0</v>
      </c>
      <c r="K253" s="166">
        <v>0</v>
      </c>
      <c r="L253" s="166">
        <v>0</v>
      </c>
      <c r="M253" s="18">
        <v>0</v>
      </c>
      <c r="N253" s="165">
        <f>VLOOKUP(Table2[[#This Row],[Code]],'MPG Payment'!$B$4:$Z$128,25,0)</f>
        <v>0</v>
      </c>
      <c r="O253" s="170">
        <f t="shared" si="20"/>
        <v>679</v>
      </c>
      <c r="P253" t="str">
        <f>IFERROR(VLOOKUP(D253,'Bank Master'!$C$3:$D$7898,2,0),"Indirect")</f>
        <v>Direct</v>
      </c>
      <c r="Q253" t="str">
        <f>IFERROR(VLOOKUP(A253,Table1424[],6,0),0)</f>
        <v>ARJUN ORAON</v>
      </c>
      <c r="R253" t="str">
        <f>IFERROR(VLOOKUP(A253,Table1424[],7,0),0)</f>
        <v>22010727871</v>
      </c>
      <c r="S253" t="str">
        <f>IFERROR(VLOOKUP(A253,Table1424[],8,0),0)</f>
        <v>SBIN0RRVCGB</v>
      </c>
      <c r="T253">
        <f>IFERROR(VLOOKUP(A253,Table1424[],9,0),0)</f>
        <v>0</v>
      </c>
      <c r="U253" s="40">
        <f>IFERROR(VLOOKUP(A253,Table1424[],10,0),0)</f>
        <v>45846</v>
      </c>
      <c r="V253">
        <f t="shared" si="21"/>
        <v>1</v>
      </c>
      <c r="W253" t="str">
        <f t="shared" si="22"/>
        <v>Available</v>
      </c>
      <c r="X253" s="164" t="str" cm="1">
        <f t="array" aca="1" ref="X253" ca="1">SUBSTITUTE(SUBSTITUTE(MID(CELL("filename"),FIND("[",CELL("filename"))+1,FIND("]",CELL("filename"))-FIND("[",CELL("filename"))-1)," JH Farmer Payment-",""),".xlsx","")</f>
        <v>22.21-27 Aug</v>
      </c>
      <c r="Y253" s="13">
        <f t="shared" si="23"/>
        <v>14.24603286713287</v>
      </c>
      <c r="Z253" s="3">
        <v>0</v>
      </c>
    </row>
    <row r="254" spans="1:27" x14ac:dyDescent="0.25">
      <c r="A254" t="str">
        <f>CONCATENATE(Table2[[#This Row],[Code]],Table2[[#This Row],[Farmers Code]])</f>
        <v>200100520020</v>
      </c>
      <c r="B254" s="1" t="str">
        <f>INDEX('MPG Payment'!$A:$A,MATCH(Table2[[#This Row],[Code]],'MPG Payment'!B:B,0))</f>
        <v>BMC Code :2001</v>
      </c>
      <c r="C254" t="str">
        <f>VLOOKUP(Table2[[#This Row],[Code]],'MPG Payment'!B:C,2,0)</f>
        <v>Kumbatoli</v>
      </c>
      <c r="D254" s="17">
        <v>20010052</v>
      </c>
      <c r="E254" s="17" t="s">
        <v>4</v>
      </c>
      <c r="F254" s="1">
        <v>7</v>
      </c>
      <c r="G254" s="13">
        <v>9.9699999999999989</v>
      </c>
      <c r="H254" s="13">
        <v>512.81870000000004</v>
      </c>
      <c r="I254" s="166">
        <v>0</v>
      </c>
      <c r="J254" s="191">
        <v>0</v>
      </c>
      <c r="K254" s="166">
        <v>0</v>
      </c>
      <c r="L254" s="166">
        <v>0</v>
      </c>
      <c r="M254" s="18">
        <v>0</v>
      </c>
      <c r="N254" s="165">
        <f>VLOOKUP(Table2[[#This Row],[Code]],'MPG Payment'!$B$4:$Z$128,25,0)</f>
        <v>0</v>
      </c>
      <c r="O254" s="170">
        <f t="shared" si="20"/>
        <v>513</v>
      </c>
      <c r="P254" t="str">
        <f>IFERROR(VLOOKUP(D254,'Bank Master'!$C$3:$D$7898,2,0),"Indirect")</f>
        <v>Direct</v>
      </c>
      <c r="Q254" t="str">
        <f>IFERROR(VLOOKUP(A254,Table1424[],6,0),0)</f>
        <v>SALEN LAKRA</v>
      </c>
      <c r="R254" t="str">
        <f>IFERROR(VLOOKUP(A254,Table1424[],7,0),0)</f>
        <v>22010795138</v>
      </c>
      <c r="S254" t="str">
        <f>IFERROR(VLOOKUP(A254,Table1424[],8,0),0)</f>
        <v>SBIN0RRVCGB</v>
      </c>
      <c r="T254">
        <f>IFERROR(VLOOKUP(A254,Table1424[],9,0),0)</f>
        <v>0</v>
      </c>
      <c r="U254" s="40">
        <f>IFERROR(VLOOKUP(A254,Table1424[],10,0),0)</f>
        <v>45895</v>
      </c>
      <c r="V254">
        <f t="shared" si="21"/>
        <v>1</v>
      </c>
      <c r="W254" t="str">
        <f t="shared" si="22"/>
        <v>Available</v>
      </c>
      <c r="X254" s="164" t="str" cm="1">
        <f t="array" aca="1" ref="X254" ca="1">SUBSTITUTE(SUBSTITUTE(MID(CELL("filename"),FIND("[",CELL("filename"))+1,FIND("]",CELL("filename"))-FIND("[",CELL("filename"))-1)," JH Farmer Payment-",""),".xlsx","")</f>
        <v>22.21-27 Aug</v>
      </c>
      <c r="Y254" s="13">
        <f t="shared" si="23"/>
        <v>18.002662487462391</v>
      </c>
      <c r="Z254" s="3">
        <v>0</v>
      </c>
    </row>
    <row r="255" spans="1:27" x14ac:dyDescent="0.25">
      <c r="A255" t="str">
        <f>CONCATENATE(Table2[[#This Row],[Code]],Table2[[#This Row],[Farmers Code]])</f>
        <v>200100520023</v>
      </c>
      <c r="B255" s="1" t="str">
        <f>INDEX('MPG Payment'!$A:$A,MATCH(Table2[[#This Row],[Code]],'MPG Payment'!B:B,0))</f>
        <v>BMC Code :2001</v>
      </c>
      <c r="C255" t="str">
        <f>VLOOKUP(Table2[[#This Row],[Code]],'MPG Payment'!B:C,2,0)</f>
        <v>Kumbatoli</v>
      </c>
      <c r="D255" s="17">
        <v>20010052</v>
      </c>
      <c r="E255" s="17" t="s">
        <v>38</v>
      </c>
      <c r="F255" s="1">
        <v>14</v>
      </c>
      <c r="G255" s="13">
        <v>30.910000000000004</v>
      </c>
      <c r="H255" s="13">
        <v>1184.2404000000001</v>
      </c>
      <c r="I255" s="166">
        <v>0</v>
      </c>
      <c r="J255" s="191">
        <v>0</v>
      </c>
      <c r="K255" s="166">
        <v>0</v>
      </c>
      <c r="L255" s="166">
        <v>0</v>
      </c>
      <c r="M255" s="18">
        <v>0</v>
      </c>
      <c r="N255" s="165">
        <f>VLOOKUP(Table2[[#This Row],[Code]],'MPG Payment'!$B$4:$Z$128,25,0)</f>
        <v>0</v>
      </c>
      <c r="O255" s="170">
        <f t="shared" si="20"/>
        <v>1184</v>
      </c>
      <c r="P255" t="str">
        <f>IFERROR(VLOOKUP(D255,'Bank Master'!$C$3:$D$7898,2,0),"Indirect")</f>
        <v>Direct</v>
      </c>
      <c r="Q255" t="str">
        <f>IFERROR(VLOOKUP(A255,Table1424[],6,0),0)</f>
        <v>MUNI DEVI</v>
      </c>
      <c r="R255" t="str">
        <f>IFERROR(VLOOKUP(A255,Table1424[],7,0),0)</f>
        <v>84030498866</v>
      </c>
      <c r="S255" t="str">
        <f>IFERROR(VLOOKUP(A255,Table1424[],8,0),0)</f>
        <v>SBIN0RRVCGB</v>
      </c>
      <c r="T255">
        <f>IFERROR(VLOOKUP(A255,Table1424[],9,0),0)</f>
        <v>0</v>
      </c>
      <c r="U255" s="40">
        <f>IFERROR(VLOOKUP(A255,Table1424[],10,0),0)</f>
        <v>45943</v>
      </c>
      <c r="V255">
        <f t="shared" si="21"/>
        <v>1</v>
      </c>
      <c r="W255" t="str">
        <f t="shared" si="22"/>
        <v>Available</v>
      </c>
      <c r="X255" s="164" t="str" cm="1">
        <f t="array" aca="1" ref="X255" ca="1">SUBSTITUTE(SUBSTITUTE(MID(CELL("filename"),FIND("[",CELL("filename"))+1,FIND("]",CELL("filename"))-FIND("[",CELL("filename"))-1)," JH Farmer Payment-",""),".xlsx","")</f>
        <v>22.21-27 Aug</v>
      </c>
      <c r="Y255" s="13">
        <f t="shared" si="23"/>
        <v>26.818773212552571</v>
      </c>
      <c r="Z255" s="3">
        <v>0</v>
      </c>
    </row>
    <row r="256" spans="1:27" x14ac:dyDescent="0.25">
      <c r="A256" t="str">
        <f>CONCATENATE(Table2[[#This Row],[Code]],Table2[[#This Row],[Farmers Code]])</f>
        <v>200100520026</v>
      </c>
      <c r="B256" s="1" t="str">
        <f>INDEX('MPG Payment'!$A:$A,MATCH(Table2[[#This Row],[Code]],'MPG Payment'!B:B,0))</f>
        <v>BMC Code :2001</v>
      </c>
      <c r="C256" t="str">
        <f>VLOOKUP(Table2[[#This Row],[Code]],'MPG Payment'!B:C,2,0)</f>
        <v>Kumbatoli</v>
      </c>
      <c r="D256" s="17">
        <v>20010052</v>
      </c>
      <c r="E256" s="17" t="s">
        <v>39</v>
      </c>
      <c r="F256" s="1">
        <v>2</v>
      </c>
      <c r="G256" s="13">
        <v>5.43</v>
      </c>
      <c r="H256" s="13">
        <v>204.36439999999999</v>
      </c>
      <c r="I256" s="166">
        <v>0</v>
      </c>
      <c r="J256" s="191">
        <v>0</v>
      </c>
      <c r="K256" s="166">
        <v>0</v>
      </c>
      <c r="L256" s="166">
        <v>0</v>
      </c>
      <c r="M256" s="18">
        <v>0</v>
      </c>
      <c r="N256" s="165">
        <f>VLOOKUP(Table2[[#This Row],[Code]],'MPG Payment'!$B$4:$Z$128,25,0)</f>
        <v>0</v>
      </c>
      <c r="O256" s="170">
        <f t="shared" si="20"/>
        <v>204</v>
      </c>
      <c r="P256" t="str">
        <f>IFERROR(VLOOKUP(D256,'Bank Master'!$C$3:$D$7898,2,0),"Indirect")</f>
        <v>Direct</v>
      </c>
      <c r="Q256" t="str">
        <f>IFERROR(VLOOKUP(A256,Table1424[],6,0),0)</f>
        <v>HIRU GOPE</v>
      </c>
      <c r="R256" t="str">
        <f>IFERROR(VLOOKUP(A256,Table1424[],7,0),0)</f>
        <v>22010788370</v>
      </c>
      <c r="S256" t="str">
        <f>IFERROR(VLOOKUP(A256,Table1424[],8,0),0)</f>
        <v>SBIN0RRVCGB</v>
      </c>
      <c r="T256">
        <f>IFERROR(VLOOKUP(A256,Table1424[],9,0),0)</f>
        <v>0</v>
      </c>
      <c r="U256" s="40">
        <f>IFERROR(VLOOKUP(A256,Table1424[],10,0),0)</f>
        <v>46069</v>
      </c>
      <c r="V256">
        <f t="shared" si="21"/>
        <v>1</v>
      </c>
      <c r="W256" t="str">
        <f t="shared" si="22"/>
        <v>Available</v>
      </c>
      <c r="X256" s="164" t="str" cm="1">
        <f t="array" aca="1" ref="X256" ca="1">SUBSTITUTE(SUBSTITUTE(MID(CELL("filename"),FIND("[",CELL("filename"))+1,FIND("]",CELL("filename"))-FIND("[",CELL("filename"))-1)," JH Farmer Payment-",""),".xlsx","")</f>
        <v>22.21-27 Aug</v>
      </c>
      <c r="Y256" s="13">
        <f t="shared" si="23"/>
        <v>3.7636169429097608</v>
      </c>
      <c r="Z256" s="3">
        <v>0</v>
      </c>
    </row>
    <row r="257" spans="1:26" x14ac:dyDescent="0.25">
      <c r="A257" t="str">
        <f>CONCATENATE(Table2[[#This Row],[Code]],Table2[[#This Row],[Farmers Code]])</f>
        <v>200100520027</v>
      </c>
      <c r="B257" s="1" t="str">
        <f>INDEX('MPG Payment'!$A:$A,MATCH(Table2[[#This Row],[Code]],'MPG Payment'!B:B,0))</f>
        <v>BMC Code :2001</v>
      </c>
      <c r="C257" t="str">
        <f>VLOOKUP(Table2[[#This Row],[Code]],'MPG Payment'!B:C,2,0)</f>
        <v>Kumbatoli</v>
      </c>
      <c r="D257" s="17">
        <v>20010052</v>
      </c>
      <c r="E257" s="17" t="s">
        <v>6</v>
      </c>
      <c r="F257" s="1">
        <v>14</v>
      </c>
      <c r="G257" s="13">
        <v>70.109999999999985</v>
      </c>
      <c r="H257" s="13">
        <v>2757.2907000000005</v>
      </c>
      <c r="I257" s="166">
        <v>0</v>
      </c>
      <c r="J257" s="191">
        <v>0</v>
      </c>
      <c r="K257" s="166">
        <v>0</v>
      </c>
      <c r="L257" s="166">
        <v>0</v>
      </c>
      <c r="M257" s="18">
        <v>0</v>
      </c>
      <c r="N257" s="165">
        <f>VLOOKUP(Table2[[#This Row],[Code]],'MPG Payment'!$B$4:$Z$128,25,0)</f>
        <v>0</v>
      </c>
      <c r="O257" s="170">
        <f t="shared" si="20"/>
        <v>2757</v>
      </c>
      <c r="P257" t="str">
        <f>IFERROR(VLOOKUP(D257,'Bank Master'!$C$3:$D$7898,2,0),"Indirect")</f>
        <v>Direct</v>
      </c>
      <c r="Q257" t="str">
        <f>IFERROR(VLOOKUP(A257,Table1424[],6,0),0)</f>
        <v>LAKSHMAN ORAON</v>
      </c>
      <c r="R257" t="str">
        <f>IFERROR(VLOOKUP(A257,Table1424[],7,0),0)</f>
        <v>22010721529</v>
      </c>
      <c r="S257" t="str">
        <f>IFERROR(VLOOKUP(A257,Table1424[],8,0),0)</f>
        <v>SBIN0RRVCGB</v>
      </c>
      <c r="T257">
        <f>IFERROR(VLOOKUP(A257,Table1424[],9,0),0)</f>
        <v>0</v>
      </c>
      <c r="U257" s="40">
        <f>IFERROR(VLOOKUP(A257,Table1424[],10,0),0)</f>
        <v>46140</v>
      </c>
      <c r="V257">
        <f t="shared" si="21"/>
        <v>1</v>
      </c>
      <c r="W257" t="str">
        <f t="shared" si="22"/>
        <v>Available</v>
      </c>
      <c r="X257" s="164" t="str" cm="1">
        <f t="array" aca="1" ref="X257" ca="1">SUBSTITUTE(SUBSTITUTE(MID(CELL("filename"),FIND("[",CELL("filename"))+1,FIND("]",CELL("filename"))-FIND("[",CELL("filename"))-1)," JH Farmer Payment-",""),".xlsx","")</f>
        <v>22.21-27 Aug</v>
      </c>
      <c r="Y257" s="13">
        <f t="shared" si="23"/>
        <v>27.529646127513917</v>
      </c>
      <c r="Z257" s="3">
        <v>0</v>
      </c>
    </row>
    <row r="258" spans="1:26" x14ac:dyDescent="0.25">
      <c r="A258" t="str">
        <f>CONCATENATE(Table2[[#This Row],[Code]],Table2[[#This Row],[Farmers Code]])</f>
        <v>200100520028</v>
      </c>
      <c r="B258" s="1" t="str">
        <f>INDEX('MPG Payment'!$A:$A,MATCH(Table2[[#This Row],[Code]],'MPG Payment'!B:B,0))</f>
        <v>BMC Code :2001</v>
      </c>
      <c r="C258" t="str">
        <f>VLOOKUP(Table2[[#This Row],[Code]],'MPG Payment'!B:C,2,0)</f>
        <v>Kumbatoli</v>
      </c>
      <c r="D258" s="17">
        <v>20010052</v>
      </c>
      <c r="E258" s="17" t="s">
        <v>30</v>
      </c>
      <c r="F258" s="1">
        <v>14</v>
      </c>
      <c r="G258" s="13">
        <v>63.73</v>
      </c>
      <c r="H258" s="13">
        <v>2566.3690000000001</v>
      </c>
      <c r="I258" s="166">
        <v>0</v>
      </c>
      <c r="J258" s="191">
        <v>0</v>
      </c>
      <c r="K258" s="166">
        <v>0</v>
      </c>
      <c r="L258" s="166">
        <v>0</v>
      </c>
      <c r="M258" s="18">
        <v>0</v>
      </c>
      <c r="N258" s="165">
        <f>VLOOKUP(Table2[[#This Row],[Code]],'MPG Payment'!$B$4:$Z$128,25,0)</f>
        <v>0</v>
      </c>
      <c r="O258" s="170">
        <f t="shared" si="20"/>
        <v>2566</v>
      </c>
      <c r="P258" t="str">
        <f>IFERROR(VLOOKUP(D258,'Bank Master'!$C$3:$D$7898,2,0),"Indirect")</f>
        <v>Direct</v>
      </c>
      <c r="Q258" t="str">
        <f>IFERROR(VLOOKUP(A258,Table1424[],6,0),0)</f>
        <v>ARTI KUMARI</v>
      </c>
      <c r="R258" t="str">
        <f>IFERROR(VLOOKUP(A258,Table1424[],7,0),0)</f>
        <v>358702120010149</v>
      </c>
      <c r="S258" t="str">
        <f>IFERROR(VLOOKUP(A258,Table1424[],8,0),0)</f>
        <v>UBIN0535877</v>
      </c>
      <c r="T258">
        <f>IFERROR(VLOOKUP(A258,Table1424[],9,0),0)</f>
        <v>0</v>
      </c>
      <c r="U258" s="40">
        <f>IFERROR(VLOOKUP(A258,Table1424[],10,0),0)</f>
        <v>46195</v>
      </c>
      <c r="V258">
        <f t="shared" si="21"/>
        <v>1</v>
      </c>
      <c r="W258" t="str">
        <f t="shared" si="22"/>
        <v>Available</v>
      </c>
      <c r="X258" s="164" t="str" cm="1">
        <f t="array" aca="1" ref="X258" ca="1">SUBSTITUTE(SUBSTITUTE(MID(CELL("filename"),FIND("[",CELL("filename"))+1,FIND("]",CELL("filename"))-FIND("[",CELL("filename"))-1)," JH Farmer Payment-",""),".xlsx","")</f>
        <v>22.21-27 Aug</v>
      </c>
      <c r="Y258" s="13">
        <f t="shared" si="23"/>
        <v>28.188581515769659</v>
      </c>
      <c r="Z258" s="3">
        <v>0</v>
      </c>
    </row>
    <row r="259" spans="1:26" x14ac:dyDescent="0.25">
      <c r="A259" t="str">
        <f>CONCATENATE(Table2[[#This Row],[Code]],Table2[[#This Row],[Farmers Code]])</f>
        <v>200100520029</v>
      </c>
      <c r="B259" s="1" t="str">
        <f>INDEX('MPG Payment'!$A:$A,MATCH(Table2[[#This Row],[Code]],'MPG Payment'!B:B,0))</f>
        <v>BMC Code :2001</v>
      </c>
      <c r="C259" t="str">
        <f>VLOOKUP(Table2[[#This Row],[Code]],'MPG Payment'!B:C,2,0)</f>
        <v>Kumbatoli</v>
      </c>
      <c r="D259" s="17">
        <v>20010052</v>
      </c>
      <c r="E259" s="17" t="s">
        <v>31</v>
      </c>
      <c r="F259" s="1">
        <v>14</v>
      </c>
      <c r="G259" s="13">
        <v>79.16</v>
      </c>
      <c r="H259" s="13">
        <v>2899.8145</v>
      </c>
      <c r="I259" s="166">
        <v>0</v>
      </c>
      <c r="J259" s="191">
        <v>0</v>
      </c>
      <c r="K259" s="166">
        <v>0</v>
      </c>
      <c r="L259" s="166">
        <v>0</v>
      </c>
      <c r="M259" s="18">
        <v>0</v>
      </c>
      <c r="N259" s="165">
        <f>VLOOKUP(Table2[[#This Row],[Code]],'MPG Payment'!$B$4:$Z$128,25,0)</f>
        <v>0</v>
      </c>
      <c r="O259" s="170">
        <f t="shared" si="20"/>
        <v>2900</v>
      </c>
      <c r="P259" t="str">
        <f>IFERROR(VLOOKUP(D259,'Bank Master'!$C$3:$D$7898,2,0),"Indirect")</f>
        <v>Direct</v>
      </c>
      <c r="Q259" t="str">
        <f>IFERROR(VLOOKUP(A259,Table1424[],6,0),0)</f>
        <v>BAJRANG MINZ</v>
      </c>
      <c r="R259" t="str">
        <f>IFERROR(VLOOKUP(A259,Table1424[],7,0),0)</f>
        <v>84052769649</v>
      </c>
      <c r="S259" t="str">
        <f>IFERROR(VLOOKUP(A259,Table1424[],8,0),0)</f>
        <v>SBIN0RRVCGB</v>
      </c>
      <c r="T259">
        <f>IFERROR(VLOOKUP(A259,Table1424[],9,0),0)</f>
        <v>0</v>
      </c>
      <c r="U259" s="40">
        <f>IFERROR(VLOOKUP(A259,Table1424[],10,0),0)</f>
        <v>46195</v>
      </c>
      <c r="V259">
        <f t="shared" si="21"/>
        <v>1</v>
      </c>
      <c r="W259" t="str">
        <f t="shared" si="22"/>
        <v>Available</v>
      </c>
      <c r="X259" s="164" t="str" cm="1">
        <f t="array" aca="1" ref="X259" ca="1">SUBSTITUTE(SUBSTITUTE(MID(CELL("filename"),FIND("[",CELL("filename"))+1,FIND("]",CELL("filename"))-FIND("[",CELL("filename"))-1)," JH Farmer Payment-",""),".xlsx","")</f>
        <v>22.21-27 Aug</v>
      </c>
      <c r="Y259" s="13">
        <f t="shared" si="23"/>
        <v>25.642624431531079</v>
      </c>
      <c r="Z259" s="3">
        <v>0</v>
      </c>
    </row>
    <row r="260" spans="1:26" x14ac:dyDescent="0.25">
      <c r="A260" t="str">
        <f>CONCATENATE(Table2[[#This Row],[Code]],Table2[[#This Row],[Farmers Code]])</f>
        <v>200100520030</v>
      </c>
      <c r="B260" s="1" t="str">
        <f>INDEX('MPG Payment'!$A:$A,MATCH(Table2[[#This Row],[Code]],'MPG Payment'!B:B,0))</f>
        <v>BMC Code :2001</v>
      </c>
      <c r="C260" t="str">
        <f>VLOOKUP(Table2[[#This Row],[Code]],'MPG Payment'!B:C,2,0)</f>
        <v>Kumbatoli</v>
      </c>
      <c r="D260" s="17">
        <v>20010052</v>
      </c>
      <c r="E260" s="17" t="s">
        <v>7</v>
      </c>
      <c r="F260" s="1">
        <v>10</v>
      </c>
      <c r="G260" s="13">
        <v>31.090000000000003</v>
      </c>
      <c r="H260" s="13">
        <v>1188.5040999999999</v>
      </c>
      <c r="I260" s="166">
        <v>0</v>
      </c>
      <c r="J260" s="191">
        <v>0</v>
      </c>
      <c r="K260" s="166">
        <v>0</v>
      </c>
      <c r="L260" s="166">
        <v>0</v>
      </c>
      <c r="M260" s="18">
        <v>0</v>
      </c>
      <c r="N260" s="165">
        <f>VLOOKUP(Table2[[#This Row],[Code]],'MPG Payment'!$B$4:$Z$128,25,0)</f>
        <v>0</v>
      </c>
      <c r="O260" s="170">
        <f t="shared" si="20"/>
        <v>1189</v>
      </c>
      <c r="P260" t="str">
        <f>IFERROR(VLOOKUP(D260,'Bank Master'!$C$3:$D$7898,2,0),"Indirect")</f>
        <v>Direct</v>
      </c>
      <c r="Q260" t="str">
        <f>IFERROR(VLOOKUP(A260,Table1424[],6,0),0)</f>
        <v>BUNDESHWAR MAHLI</v>
      </c>
      <c r="R260" t="str">
        <f>IFERROR(VLOOKUP(A260,Table1424[],7,0),0)</f>
        <v>358702130000194</v>
      </c>
      <c r="S260" t="str">
        <f>IFERROR(VLOOKUP(A260,Table1424[],8,0),0)</f>
        <v>UBIN0535877</v>
      </c>
      <c r="T260">
        <f>IFERROR(VLOOKUP(A260,Table1424[],9,0),0)</f>
        <v>0</v>
      </c>
      <c r="U260" s="40">
        <f>IFERROR(VLOOKUP(A260,Table1424[],10,0),0)</f>
        <v>46195</v>
      </c>
      <c r="V260">
        <f t="shared" si="21"/>
        <v>1</v>
      </c>
      <c r="W260" t="str">
        <f t="shared" si="22"/>
        <v>Available</v>
      </c>
      <c r="X260" s="164" t="str" cm="1">
        <f t="array" aca="1" ref="X260" ca="1">SUBSTITUTE(SUBSTITUTE(MID(CELL("filename"),FIND("[",CELL("filename"))+1,FIND("]",CELL("filename"))-FIND("[",CELL("filename"))-1)," JH Farmer Payment-",""),".xlsx","")</f>
        <v>22.21-27 Aug</v>
      </c>
      <c r="Y260" s="13">
        <f t="shared" si="23"/>
        <v>19.113928916050174</v>
      </c>
      <c r="Z260" s="3">
        <v>0</v>
      </c>
    </row>
    <row r="261" spans="1:26" x14ac:dyDescent="0.25">
      <c r="A261" t="str">
        <f>CONCATENATE(Table2[[#This Row],[Code]],Table2[[#This Row],[Farmers Code]])</f>
        <v>200100520031</v>
      </c>
      <c r="B261" s="1" t="str">
        <f>INDEX('MPG Payment'!$A:$A,MATCH(Table2[[#This Row],[Code]],'MPG Payment'!B:B,0))</f>
        <v>BMC Code :2001</v>
      </c>
      <c r="C261" t="str">
        <f>VLOOKUP(Table2[[#This Row],[Code]],'MPG Payment'!B:C,2,0)</f>
        <v>Kumbatoli</v>
      </c>
      <c r="D261" s="17">
        <v>20010052</v>
      </c>
      <c r="E261" s="17" t="s">
        <v>422</v>
      </c>
      <c r="F261" s="1">
        <v>7</v>
      </c>
      <c r="G261" s="13">
        <v>15.83</v>
      </c>
      <c r="H261" s="13">
        <v>709.16489999999999</v>
      </c>
      <c r="I261" s="166">
        <v>0</v>
      </c>
      <c r="J261" s="191">
        <v>0</v>
      </c>
      <c r="K261" s="166">
        <v>0</v>
      </c>
      <c r="L261" s="166">
        <v>0</v>
      </c>
      <c r="M261" s="18">
        <v>0</v>
      </c>
      <c r="N261" s="165">
        <f>VLOOKUP(Table2[[#This Row],[Code]],'MPG Payment'!$B$4:$Z$128,25,0)</f>
        <v>0</v>
      </c>
      <c r="O261" s="170">
        <f t="shared" si="20"/>
        <v>709</v>
      </c>
      <c r="P261" t="str">
        <f>IFERROR(VLOOKUP(D261,'Bank Master'!$C$3:$D$7898,2,0),"Indirect")</f>
        <v>Direct</v>
      </c>
      <c r="Q261" t="str">
        <f>IFERROR(VLOOKUP(A261,Table1424[],6,0),0)</f>
        <v>LALITA LAKRA</v>
      </c>
      <c r="R261" t="str">
        <f>IFERROR(VLOOKUP(A261,Table1424[],7,0),0)</f>
        <v>358702010617063</v>
      </c>
      <c r="S261" t="str">
        <f>IFERROR(VLOOKUP(A261,Table1424[],8,0),0)</f>
        <v>UBIN0535877</v>
      </c>
      <c r="T261">
        <f>IFERROR(VLOOKUP(A261,Table1424[],9,0),0)</f>
        <v>0</v>
      </c>
      <c r="U261" s="40">
        <f>IFERROR(VLOOKUP(A261,Table1424[],10,0),0)</f>
        <v>46237</v>
      </c>
      <c r="V261">
        <f t="shared" si="21"/>
        <v>1</v>
      </c>
      <c r="W261" t="str">
        <f t="shared" si="22"/>
        <v>Available</v>
      </c>
      <c r="X261" s="164" t="str" cm="1">
        <f t="array" aca="1" ref="X261" ca="1">SUBSTITUTE(SUBSTITUTE(MID(CELL("filename"),FIND("[",CELL("filename"))+1,FIND("]",CELL("filename"))-FIND("[",CELL("filename"))-1)," JH Farmer Payment-",""),".xlsx","")</f>
        <v>22.21-27 Aug</v>
      </c>
      <c r="Y261" s="13">
        <f t="shared" si="23"/>
        <v>15.679577700568542</v>
      </c>
      <c r="Z261" s="3">
        <v>0</v>
      </c>
    </row>
    <row r="262" spans="1:26" x14ac:dyDescent="0.25">
      <c r="A262" t="str">
        <f>CONCATENATE(Table2[[#This Row],[Code]],Table2[[#This Row],[Farmers Code]])</f>
        <v>200100540008</v>
      </c>
      <c r="B262" s="1" t="str">
        <f>INDEX('MPG Payment'!$A:$A,MATCH(Table2[[#This Row],[Code]],'MPG Payment'!B:B,0))</f>
        <v>BMC Code :2009</v>
      </c>
      <c r="C262" t="str">
        <f>VLOOKUP(Table2[[#This Row],[Code]],'MPG Payment'!B:C,2,0)</f>
        <v>NARKOPI</v>
      </c>
      <c r="D262" s="17">
        <v>20010054</v>
      </c>
      <c r="E262" s="17" t="s">
        <v>41</v>
      </c>
      <c r="F262" s="1">
        <v>7</v>
      </c>
      <c r="G262" s="13">
        <v>38.599999999999994</v>
      </c>
      <c r="H262" s="13">
        <v>1838.8788</v>
      </c>
      <c r="I262" s="166">
        <v>0</v>
      </c>
      <c r="J262" s="191">
        <v>0</v>
      </c>
      <c r="K262" s="166">
        <v>70</v>
      </c>
      <c r="L262" s="166">
        <v>0</v>
      </c>
      <c r="M262" s="18">
        <v>0</v>
      </c>
      <c r="N262" s="165" t="str">
        <f>VLOOKUP(Table2[[#This Row],[Code]],'MPG Payment'!$B$4:$Z$128,25,0)</f>
        <v>Release1</v>
      </c>
      <c r="O262" s="170">
        <f t="shared" si="20"/>
        <v>1769</v>
      </c>
      <c r="P262" t="str">
        <f>IFERROR(VLOOKUP(D262,'Bank Master'!$C$3:$D$7898,2,0),"Indirect")</f>
        <v>Direct</v>
      </c>
      <c r="Q262" t="str">
        <f>IFERROR(VLOOKUP(A262,Table1424[],6,0),0)</f>
        <v>TARANNUM KHATOON</v>
      </c>
      <c r="R262" t="str">
        <f>IFERROR(VLOOKUP(A262,Table1424[],7,0),0)</f>
        <v>590610510000974</v>
      </c>
      <c r="S262" t="str">
        <f>IFERROR(VLOOKUP(A262,Table1424[],8,0),0)</f>
        <v>BKID0005906</v>
      </c>
      <c r="T262">
        <f>IFERROR(VLOOKUP(A262,Table1424[],9,0),0)</f>
        <v>0</v>
      </c>
      <c r="U262" s="40">
        <f>IFERROR(VLOOKUP(A262,Table1424[],10,0),0)</f>
        <v>45859</v>
      </c>
      <c r="V262">
        <f t="shared" si="21"/>
        <v>1</v>
      </c>
      <c r="W262" t="str">
        <f t="shared" si="22"/>
        <v>Available</v>
      </c>
      <c r="X262" s="164" t="str" cm="1">
        <f t="array" aca="1" ref="X262" ca="1">SUBSTITUTE(SUBSTITUTE(MID(CELL("filename"),FIND("[",CELL("filename"))+1,FIND("]",CELL("filename"))-FIND("[",CELL("filename"))-1)," JH Farmer Payment-",""),".xlsx","")</f>
        <v>22.21-27 Aug</v>
      </c>
      <c r="Y262" s="13">
        <f t="shared" si="23"/>
        <v>16.673771502590675</v>
      </c>
      <c r="Z262" s="3">
        <v>0</v>
      </c>
    </row>
    <row r="263" spans="1:26" x14ac:dyDescent="0.25">
      <c r="A263" t="str">
        <f>CONCATENATE(Table2[[#This Row],[Code]],Table2[[#This Row],[Farmers Code]])</f>
        <v>200100540012</v>
      </c>
      <c r="B263" s="1" t="str">
        <f>INDEX('MPG Payment'!$A:$A,MATCH(Table2[[#This Row],[Code]],'MPG Payment'!B:B,0))</f>
        <v>BMC Code :2009</v>
      </c>
      <c r="C263" t="str">
        <f>VLOOKUP(Table2[[#This Row],[Code]],'MPG Payment'!B:C,2,0)</f>
        <v>NARKOPI</v>
      </c>
      <c r="D263" s="17">
        <v>20010054</v>
      </c>
      <c r="E263" s="17" t="s">
        <v>40</v>
      </c>
      <c r="F263" s="1">
        <v>9</v>
      </c>
      <c r="G263" s="13">
        <v>341.84999999999997</v>
      </c>
      <c r="H263" s="13">
        <v>14389.850300000002</v>
      </c>
      <c r="I263" s="166">
        <v>0</v>
      </c>
      <c r="J263" s="191">
        <v>0</v>
      </c>
      <c r="K263" s="166">
        <v>296</v>
      </c>
      <c r="L263" s="166">
        <v>0</v>
      </c>
      <c r="M263" s="18">
        <v>0</v>
      </c>
      <c r="N263" s="165" t="str">
        <f>VLOOKUP(Table2[[#This Row],[Code]],'MPG Payment'!$B$4:$Z$128,25,0)</f>
        <v>Release1</v>
      </c>
      <c r="O263" s="170">
        <f t="shared" si="20"/>
        <v>14094</v>
      </c>
      <c r="P263" t="str">
        <f>IFERROR(VLOOKUP(D263,'Bank Master'!$C$3:$D$7898,2,0),"Indirect")</f>
        <v>Direct</v>
      </c>
      <c r="Q263" t="str">
        <f>IFERROR(VLOOKUP(A263,Table1424[],6,0),0)</f>
        <v>JANATUN KHATOON</v>
      </c>
      <c r="R263" t="str">
        <f>IFERROR(VLOOKUP(A263,Table1424[],7,0),0)</f>
        <v>22010468430</v>
      </c>
      <c r="S263" t="str">
        <f>IFERROR(VLOOKUP(A263,Table1424[],8,0),0)</f>
        <v>SBIN0RRVCGB</v>
      </c>
      <c r="T263">
        <f>IFERROR(VLOOKUP(A263,Table1424[],9,0),0)</f>
        <v>0</v>
      </c>
      <c r="U263" s="40">
        <f>IFERROR(VLOOKUP(A263,Table1424[],10,0),0)</f>
        <v>45959</v>
      </c>
      <c r="V263">
        <f t="shared" si="21"/>
        <v>1</v>
      </c>
      <c r="W263" t="str">
        <f t="shared" si="22"/>
        <v>Available</v>
      </c>
      <c r="X263" s="164" t="str" cm="1">
        <f t="array" aca="1" ref="X263" ca="1">SUBSTITUTE(SUBSTITUTE(MID(CELL("filename"),FIND("[",CELL("filename"))+1,FIND("]",CELL("filename"))-FIND("[",CELL("filename"))-1)," JH Farmer Payment-",""),".xlsx","")</f>
        <v>22.21-27 Aug</v>
      </c>
      <c r="Y263" s="13">
        <f t="shared" si="23"/>
        <v>18.942321588415979</v>
      </c>
      <c r="Z263" s="3">
        <v>0</v>
      </c>
    </row>
    <row r="264" spans="1:26" x14ac:dyDescent="0.25">
      <c r="A264" t="str">
        <f>CONCATENATE(Table2[[#This Row],[Code]],Table2[[#This Row],[Farmers Code]])</f>
        <v>200100540014</v>
      </c>
      <c r="B264" s="1" t="str">
        <f>INDEX('MPG Payment'!$A:$A,MATCH(Table2[[#This Row],[Code]],'MPG Payment'!B:B,0))</f>
        <v>BMC Code :2009</v>
      </c>
      <c r="C264" t="str">
        <f>VLOOKUP(Table2[[#This Row],[Code]],'MPG Payment'!B:C,2,0)</f>
        <v>NARKOPI</v>
      </c>
      <c r="D264" s="17">
        <v>20010054</v>
      </c>
      <c r="E264" s="17" t="s">
        <v>24</v>
      </c>
      <c r="F264" s="1">
        <v>8</v>
      </c>
      <c r="G264" s="13">
        <v>19.18</v>
      </c>
      <c r="H264" s="13">
        <v>1012.4073999999999</v>
      </c>
      <c r="I264" s="166">
        <v>0</v>
      </c>
      <c r="J264" s="191">
        <v>0</v>
      </c>
      <c r="K264" s="166">
        <v>30</v>
      </c>
      <c r="L264" s="166">
        <v>0</v>
      </c>
      <c r="M264" s="18">
        <v>0</v>
      </c>
      <c r="N264" s="165" t="str">
        <f>VLOOKUP(Table2[[#This Row],[Code]],'MPG Payment'!$B$4:$Z$128,25,0)</f>
        <v>Release1</v>
      </c>
      <c r="O264" s="170">
        <f t="shared" si="20"/>
        <v>982</v>
      </c>
      <c r="P264" t="str">
        <f>IFERROR(VLOOKUP(D264,'Bank Master'!$C$3:$D$7898,2,0),"Indirect")</f>
        <v>Direct</v>
      </c>
      <c r="Q264" t="str">
        <f>IFERROR(VLOOKUP(A264,Table1424[],6,0),0)</f>
        <v>MANJUR ANSARI</v>
      </c>
      <c r="R264" t="str">
        <f>IFERROR(VLOOKUP(A264,Table1424[],7,0),0)</f>
        <v>38677640531</v>
      </c>
      <c r="S264" t="str">
        <f>IFERROR(VLOOKUP(A264,Table1424[],8,0),0)</f>
        <v>SBIN0006304</v>
      </c>
      <c r="T264">
        <f>IFERROR(VLOOKUP(A264,Table1424[],9,0),0)</f>
        <v>0</v>
      </c>
      <c r="U264" s="40">
        <f>IFERROR(VLOOKUP(A264,Table1424[],10,0),0)</f>
        <v>46013</v>
      </c>
      <c r="V264">
        <f t="shared" si="21"/>
        <v>1</v>
      </c>
      <c r="W264" t="str">
        <f t="shared" si="22"/>
        <v>Available</v>
      </c>
      <c r="X264" s="164" t="str" cm="1">
        <f t="array" aca="1" ref="X264" ca="1">SUBSTITUTE(SUBSTITUTE(MID(CELL("filename"),FIND("[",CELL("filename"))+1,FIND("]",CELL("filename"))-FIND("[",CELL("filename"))-1)," JH Farmer Payment-",""),".xlsx","")</f>
        <v>22.21-27 Aug</v>
      </c>
      <c r="Y264" s="13">
        <f t="shared" si="23"/>
        <v>21.113814389989571</v>
      </c>
      <c r="Z264" s="3">
        <v>0</v>
      </c>
    </row>
    <row r="265" spans="1:26" x14ac:dyDescent="0.25">
      <c r="A265" t="str">
        <f>CONCATENATE(Table2[[#This Row],[Code]],Table2[[#This Row],[Farmers Code]])</f>
        <v>200100540015</v>
      </c>
      <c r="B265" s="1" t="str">
        <f>INDEX('MPG Payment'!$A:$A,MATCH(Table2[[#This Row],[Code]],'MPG Payment'!B:B,0))</f>
        <v>BMC Code :2009</v>
      </c>
      <c r="C265" t="str">
        <f>VLOOKUP(Table2[[#This Row],[Code]],'MPG Payment'!B:C,2,0)</f>
        <v>NARKOPI</v>
      </c>
      <c r="D265" s="17">
        <v>20010054</v>
      </c>
      <c r="E265" s="17" t="s">
        <v>25</v>
      </c>
      <c r="F265" s="1">
        <v>7</v>
      </c>
      <c r="G265" s="13">
        <v>13.659999999999998</v>
      </c>
      <c r="H265" s="13">
        <v>546.03290000000004</v>
      </c>
      <c r="I265" s="166">
        <v>0</v>
      </c>
      <c r="J265" s="191">
        <v>0</v>
      </c>
      <c r="K265" s="166">
        <v>40</v>
      </c>
      <c r="L265" s="166">
        <v>0</v>
      </c>
      <c r="M265" s="18">
        <v>0</v>
      </c>
      <c r="N265" s="165" t="str">
        <f>VLOOKUP(Table2[[#This Row],[Code]],'MPG Payment'!$B$4:$Z$128,25,0)</f>
        <v>Release1</v>
      </c>
      <c r="O265" s="170">
        <f t="shared" si="20"/>
        <v>506</v>
      </c>
      <c r="P265" t="str">
        <f>IFERROR(VLOOKUP(D265,'Bank Master'!$C$3:$D$7898,2,0),"Indirect")</f>
        <v>Direct</v>
      </c>
      <c r="Q265" t="str">
        <f>IFERROR(VLOOKUP(A265,Table1424[],6,0),0)</f>
        <v>LAILA KHATUN</v>
      </c>
      <c r="R265" t="str">
        <f>IFERROR(VLOOKUP(A265,Table1424[],7,0),0)</f>
        <v>20407573115</v>
      </c>
      <c r="S265" t="str">
        <f>IFERROR(VLOOKUP(A265,Table1424[],8,0),0)</f>
        <v>FINO0001157</v>
      </c>
      <c r="T265">
        <f>IFERROR(VLOOKUP(A265,Table1424[],9,0),0)</f>
        <v>0</v>
      </c>
      <c r="U265" s="40">
        <f>IFERROR(VLOOKUP(A265,Table1424[],10,0),0)</f>
        <v>46020</v>
      </c>
      <c r="V265">
        <f t="shared" si="21"/>
        <v>1</v>
      </c>
      <c r="W265" t="str">
        <f t="shared" si="22"/>
        <v>Available</v>
      </c>
      <c r="X265" s="164" t="str" cm="1">
        <f t="array" aca="1" ref="X265" ca="1">SUBSTITUTE(SUBSTITUTE(MID(CELL("filename"),FIND("[",CELL("filename"))+1,FIND("]",CELL("filename"))-FIND("[",CELL("filename"))-1)," JH Farmer Payment-",""),".xlsx","")</f>
        <v>22.21-27 Aug</v>
      </c>
      <c r="Y265" s="13">
        <f t="shared" si="23"/>
        <v>13.99059407027819</v>
      </c>
      <c r="Z265" s="3">
        <v>0</v>
      </c>
    </row>
    <row r="266" spans="1:26" x14ac:dyDescent="0.25">
      <c r="A266" t="str">
        <f>CONCATENATE(Table2[[#This Row],[Code]],Table2[[#This Row],[Farmers Code]])</f>
        <v>200100540019</v>
      </c>
      <c r="B266" s="1" t="str">
        <f>INDEX('MPG Payment'!$A:$A,MATCH(Table2[[#This Row],[Code]],'MPG Payment'!B:B,0))</f>
        <v>BMC Code :2009</v>
      </c>
      <c r="C266" t="str">
        <f>VLOOKUP(Table2[[#This Row],[Code]],'MPG Payment'!B:C,2,0)</f>
        <v>NARKOPI</v>
      </c>
      <c r="D266" s="17">
        <v>20010054</v>
      </c>
      <c r="E266" s="17" t="s">
        <v>3</v>
      </c>
      <c r="F266" s="1">
        <v>14</v>
      </c>
      <c r="G266" s="13">
        <v>28.709999999999997</v>
      </c>
      <c r="H266" s="13">
        <v>1318.5752</v>
      </c>
      <c r="I266" s="166">
        <v>0</v>
      </c>
      <c r="J266" s="191">
        <v>0</v>
      </c>
      <c r="K266" s="166">
        <v>50</v>
      </c>
      <c r="L266" s="166">
        <v>0</v>
      </c>
      <c r="M266" s="18">
        <v>0</v>
      </c>
      <c r="N266" s="165" t="str">
        <f>VLOOKUP(Table2[[#This Row],[Code]],'MPG Payment'!$B$4:$Z$128,25,0)</f>
        <v>Release1</v>
      </c>
      <c r="O266" s="170">
        <f t="shared" si="20"/>
        <v>1269</v>
      </c>
      <c r="P266" t="str">
        <f>IFERROR(VLOOKUP(D266,'Bank Master'!$C$3:$D$7898,2,0),"Indirect")</f>
        <v>Direct</v>
      </c>
      <c r="Q266" t="str">
        <f>IFERROR(VLOOKUP(A266,Table1424[],6,0),0)</f>
        <v>BARIK ANSARI</v>
      </c>
      <c r="R266" t="str">
        <f>IFERROR(VLOOKUP(A266,Table1424[],7,0),0)</f>
        <v>495910100001351</v>
      </c>
      <c r="S266" t="str">
        <f>IFERROR(VLOOKUP(A266,Table1424[],8,0),0)</f>
        <v>BKID0004959</v>
      </c>
      <c r="T266">
        <f>IFERROR(VLOOKUP(A266,Table1424[],9,0),0)</f>
        <v>0</v>
      </c>
      <c r="U266" s="40">
        <f>IFERROR(VLOOKUP(A266,Table1424[],10,0),0)</f>
        <v>0</v>
      </c>
      <c r="V266">
        <f t="shared" si="21"/>
        <v>1</v>
      </c>
      <c r="W266" t="str">
        <f t="shared" si="22"/>
        <v>Available</v>
      </c>
      <c r="X266" s="164" t="str" cm="1">
        <f t="array" aca="1" ref="X266" ca="1">SUBSTITUTE(SUBSTITUTE(MID(CELL("filename"),FIND("[",CELL("filename"))+1,FIND("]",CELL("filename"))-FIND("[",CELL("filename"))-1)," JH Farmer Payment-",""),".xlsx","")</f>
        <v>22.21-27 Aug</v>
      </c>
      <c r="Y266" s="13">
        <f t="shared" si="23"/>
        <v>32.14916893068618</v>
      </c>
      <c r="Z266" s="3">
        <v>0</v>
      </c>
    </row>
    <row r="267" spans="1:26" x14ac:dyDescent="0.25">
      <c r="A267" t="str">
        <f>CONCATENATE(Table2[[#This Row],[Code]],Table2[[#This Row],[Farmers Code]])</f>
        <v>200100540021</v>
      </c>
      <c r="B267" s="1" t="str">
        <f>INDEX('MPG Payment'!$A:$A,MATCH(Table2[[#This Row],[Code]],'MPG Payment'!B:B,0))</f>
        <v>BMC Code :2009</v>
      </c>
      <c r="C267" t="str">
        <f>VLOOKUP(Table2[[#This Row],[Code]],'MPG Payment'!B:C,2,0)</f>
        <v>NARKOPI</v>
      </c>
      <c r="D267" s="17">
        <v>20010054</v>
      </c>
      <c r="E267" s="17" t="s">
        <v>28</v>
      </c>
      <c r="F267" s="1">
        <v>14</v>
      </c>
      <c r="G267" s="13">
        <v>68.97999999999999</v>
      </c>
      <c r="H267" s="13">
        <v>2892.6363000000001</v>
      </c>
      <c r="I267" s="166">
        <v>0</v>
      </c>
      <c r="J267" s="191">
        <v>0</v>
      </c>
      <c r="K267" s="166">
        <v>110</v>
      </c>
      <c r="L267" s="166">
        <v>0</v>
      </c>
      <c r="M267" s="18">
        <v>0</v>
      </c>
      <c r="N267" s="165" t="str">
        <f>VLOOKUP(Table2[[#This Row],[Code]],'MPG Payment'!$B$4:$Z$128,25,0)</f>
        <v>Release1</v>
      </c>
      <c r="O267" s="170">
        <f t="shared" si="20"/>
        <v>2783</v>
      </c>
      <c r="P267" t="str">
        <f>IFERROR(VLOOKUP(D267,'Bank Master'!$C$3:$D$7898,2,0),"Indirect")</f>
        <v>Direct</v>
      </c>
      <c r="Q267" t="str">
        <f>IFERROR(VLOOKUP(A267,Table1424[],6,0),0)</f>
        <v>APSHANA KHATOON</v>
      </c>
      <c r="R267" t="str">
        <f>IFERROR(VLOOKUP(A267,Table1424[],7,0),0)</f>
        <v>22010554679</v>
      </c>
      <c r="S267" t="str">
        <f>IFERROR(VLOOKUP(A267,Table1424[],8,0),0)</f>
        <v>SBIN0RRVCGB</v>
      </c>
      <c r="T267">
        <f>IFERROR(VLOOKUP(A267,Table1424[],9,0),0)</f>
        <v>0</v>
      </c>
      <c r="U267" s="40">
        <f>IFERROR(VLOOKUP(A267,Table1424[],10,0),0)</f>
        <v>46097</v>
      </c>
      <c r="V267">
        <f t="shared" si="21"/>
        <v>1</v>
      </c>
      <c r="W267" t="str">
        <f t="shared" si="22"/>
        <v>Available</v>
      </c>
      <c r="X267" s="164" t="str" cm="1">
        <f t="array" aca="1" ref="X267" ca="1">SUBSTITUTE(SUBSTITUTE(MID(CELL("filename"),FIND("[",CELL("filename"))+1,FIND("]",CELL("filename"))-FIND("[",CELL("filename"))-1)," JH Farmer Payment-",""),".xlsx","")</f>
        <v>22.21-27 Aug</v>
      </c>
      <c r="Y267" s="13">
        <f t="shared" si="23"/>
        <v>29.35409408524211</v>
      </c>
      <c r="Z267" s="3">
        <v>0</v>
      </c>
    </row>
    <row r="268" spans="1:26" x14ac:dyDescent="0.25">
      <c r="A268" t="str">
        <f>CONCATENATE(Table2[[#This Row],[Code]],Table2[[#This Row],[Farmers Code]])</f>
        <v>200100540024</v>
      </c>
      <c r="B268" s="1" t="str">
        <f>INDEX('MPG Payment'!$A:$A,MATCH(Table2[[#This Row],[Code]],'MPG Payment'!B:B,0))</f>
        <v>BMC Code :2009</v>
      </c>
      <c r="C268" t="str">
        <f>VLOOKUP(Table2[[#This Row],[Code]],'MPG Payment'!B:C,2,0)</f>
        <v>NARKOPI</v>
      </c>
      <c r="D268" s="17">
        <v>20010054</v>
      </c>
      <c r="E268" s="17" t="s">
        <v>29</v>
      </c>
      <c r="F268" s="1">
        <v>3</v>
      </c>
      <c r="G268" s="13">
        <v>4.95</v>
      </c>
      <c r="H268" s="13">
        <v>179.8295</v>
      </c>
      <c r="I268" s="166">
        <v>0</v>
      </c>
      <c r="J268" s="191">
        <v>0</v>
      </c>
      <c r="K268" s="166">
        <v>0</v>
      </c>
      <c r="L268" s="166">
        <v>0</v>
      </c>
      <c r="M268" s="18">
        <v>0</v>
      </c>
      <c r="N268" s="165" t="str">
        <f>VLOOKUP(Table2[[#This Row],[Code]],'MPG Payment'!$B$4:$Z$128,25,0)</f>
        <v>Release1</v>
      </c>
      <c r="O268" s="170">
        <f t="shared" si="20"/>
        <v>180</v>
      </c>
      <c r="P268" t="str">
        <f>IFERROR(VLOOKUP(D268,'Bank Master'!$C$3:$D$7898,2,0),"Indirect")</f>
        <v>Direct</v>
      </c>
      <c r="Q268" t="str">
        <f>IFERROR(VLOOKUP(A268,Table1424[],6,0),0)</f>
        <v>JOURA ORAON</v>
      </c>
      <c r="R268" t="str">
        <f>IFERROR(VLOOKUP(A268,Table1424[],7,0),0)</f>
        <v>84042085786</v>
      </c>
      <c r="S268" t="str">
        <f>IFERROR(VLOOKUP(A268,Table1424[],8,0),0)</f>
        <v>SBIN0RRVCGB</v>
      </c>
      <c r="T268">
        <f>IFERROR(VLOOKUP(A268,Table1424[],9,0),0)</f>
        <v>0</v>
      </c>
      <c r="U268" s="40">
        <f>IFERROR(VLOOKUP(A268,Table1424[],10,0),0)</f>
        <v>46216</v>
      </c>
      <c r="V268">
        <f t="shared" si="21"/>
        <v>1</v>
      </c>
      <c r="W268" t="str">
        <f t="shared" si="22"/>
        <v>Available</v>
      </c>
      <c r="X268" s="164" t="str" cm="1">
        <f t="array" aca="1" ref="X268" ca="1">SUBSTITUTE(SUBSTITUTE(MID(CELL("filename"),FIND("[",CELL("filename"))+1,FIND("]",CELL("filename"))-FIND("[",CELL("filename"))-1)," JH Farmer Payment-",""),".xlsx","")</f>
        <v>22.21-27 Aug</v>
      </c>
      <c r="Y268" s="13">
        <f t="shared" si="23"/>
        <v>5.4493787878787892</v>
      </c>
      <c r="Z268" s="3">
        <v>0</v>
      </c>
    </row>
    <row r="269" spans="1:26" x14ac:dyDescent="0.25">
      <c r="A269" t="str">
        <f>CONCATENATE(Table2[[#This Row],[Code]],Table2[[#This Row],[Farmers Code]])</f>
        <v>200100540025</v>
      </c>
      <c r="B269" s="1" t="str">
        <f>INDEX('MPG Payment'!$A:$A,MATCH(Table2[[#This Row],[Code]],'MPG Payment'!B:B,0))</f>
        <v>BMC Code :2009</v>
      </c>
      <c r="C269" t="str">
        <f>VLOOKUP(Table2[[#This Row],[Code]],'MPG Payment'!B:C,2,0)</f>
        <v>NARKOPI</v>
      </c>
      <c r="D269" s="17">
        <v>20010054</v>
      </c>
      <c r="E269" s="17" t="s">
        <v>5</v>
      </c>
      <c r="F269" s="1">
        <v>8</v>
      </c>
      <c r="G269" s="13">
        <v>34.200000000000003</v>
      </c>
      <c r="H269" s="13">
        <v>1348.7766000000001</v>
      </c>
      <c r="I269" s="166">
        <v>0</v>
      </c>
      <c r="J269" s="191">
        <v>0</v>
      </c>
      <c r="K269" s="166">
        <v>50</v>
      </c>
      <c r="L269" s="166">
        <v>0</v>
      </c>
      <c r="M269" s="18">
        <v>0</v>
      </c>
      <c r="N269" s="165" t="str">
        <f>VLOOKUP(Table2[[#This Row],[Code]],'MPG Payment'!$B$4:$Z$128,25,0)</f>
        <v>Release1</v>
      </c>
      <c r="O269" s="170">
        <f t="shared" si="20"/>
        <v>1299</v>
      </c>
      <c r="P269" t="str">
        <f>IFERROR(VLOOKUP(D269,'Bank Master'!$C$3:$D$7898,2,0),"Indirect")</f>
        <v>Direct</v>
      </c>
      <c r="Q269" t="str">
        <f>IFERROR(VLOOKUP(A269,Table1424[],6,0),0)</f>
        <v>RUKSHANA KHATOON</v>
      </c>
      <c r="R269" t="str">
        <f>IFERROR(VLOOKUP(A269,Table1424[],7,0),0)</f>
        <v>9760001700013181</v>
      </c>
      <c r="S269" t="str">
        <f>IFERROR(VLOOKUP(A269,Table1424[],8,0),0)</f>
        <v>PUNB0976000</v>
      </c>
      <c r="T269">
        <f>IFERROR(VLOOKUP(A269,Table1424[],9,0),0)</f>
        <v>0</v>
      </c>
      <c r="U269" s="40">
        <f>IFERROR(VLOOKUP(A269,Table1424[],10,0),0)</f>
        <v>46203</v>
      </c>
      <c r="V269">
        <f t="shared" si="21"/>
        <v>1</v>
      </c>
      <c r="W269" t="str">
        <f t="shared" si="22"/>
        <v>Available</v>
      </c>
      <c r="X269" s="164" t="str" cm="1">
        <f t="array" aca="1" ref="X269" ca="1">SUBSTITUTE(SUBSTITUTE(MID(CELL("filename"),FIND("[",CELL("filename"))+1,FIND("]",CELL("filename"))-FIND("[",CELL("filename"))-1)," JH Farmer Payment-",""),".xlsx","")</f>
        <v>22.21-27 Aug</v>
      </c>
      <c r="Y269" s="13">
        <f t="shared" si="23"/>
        <v>15.775164912280701</v>
      </c>
      <c r="Z269" s="3">
        <v>0</v>
      </c>
    </row>
    <row r="270" spans="1:26" x14ac:dyDescent="0.25">
      <c r="A270" t="str">
        <f>CONCATENATE(Table2[[#This Row],[Code]],Table2[[#This Row],[Farmers Code]])</f>
        <v>200100540028</v>
      </c>
      <c r="B270" s="1" t="str">
        <f>INDEX('MPG Payment'!$A:$A,MATCH(Table2[[#This Row],[Code]],'MPG Payment'!B:B,0))</f>
        <v>BMC Code :2009</v>
      </c>
      <c r="C270" t="str">
        <f>VLOOKUP(Table2[[#This Row],[Code]],'MPG Payment'!B:C,2,0)</f>
        <v>NARKOPI</v>
      </c>
      <c r="D270" s="17">
        <v>20010054</v>
      </c>
      <c r="E270" s="17" t="s">
        <v>30</v>
      </c>
      <c r="F270" s="1">
        <v>13</v>
      </c>
      <c r="G270" s="13">
        <v>47.14</v>
      </c>
      <c r="H270" s="13">
        <v>1996.6063999999999</v>
      </c>
      <c r="I270" s="166">
        <v>0</v>
      </c>
      <c r="J270" s="191">
        <v>0</v>
      </c>
      <c r="K270" s="166">
        <v>90</v>
      </c>
      <c r="L270" s="166">
        <v>0</v>
      </c>
      <c r="M270" s="18">
        <v>0</v>
      </c>
      <c r="N270" s="165" t="str">
        <f>VLOOKUP(Table2[[#This Row],[Code]],'MPG Payment'!$B$4:$Z$128,25,0)</f>
        <v>Release1</v>
      </c>
      <c r="O270" s="170">
        <f t="shared" si="20"/>
        <v>1907</v>
      </c>
      <c r="P270" t="str">
        <f>IFERROR(VLOOKUP(D270,'Bank Master'!$C$3:$D$7898,2,0),"Indirect")</f>
        <v>Direct</v>
      </c>
      <c r="Q270" t="str">
        <f>IFERROR(VLOOKUP(A270,Table1424[],6,0),0)</f>
        <v>SHOEB ANSARI</v>
      </c>
      <c r="R270" t="str">
        <f>IFERROR(VLOOKUP(A270,Table1424[],7,0),0)</f>
        <v>55520100012627</v>
      </c>
      <c r="S270" t="str">
        <f>IFERROR(VLOOKUP(A270,Table1424[],8,0),0)</f>
        <v>BARB0BEROXX</v>
      </c>
      <c r="T270">
        <f>IFERROR(VLOOKUP(A270,Table1424[],9,0),0)</f>
        <v>0</v>
      </c>
      <c r="U270" s="40">
        <f>IFERROR(VLOOKUP(A270,Table1424[],10,0),0)</f>
        <v>46203</v>
      </c>
      <c r="V270">
        <f t="shared" si="21"/>
        <v>1</v>
      </c>
      <c r="W270" t="str">
        <f t="shared" si="22"/>
        <v>Available</v>
      </c>
      <c r="X270" s="164" t="str" cm="1">
        <f t="array" aca="1" ref="X270" ca="1">SUBSTITUTE(SUBSTITUTE(MID(CELL("filename"),FIND("[",CELL("filename"))+1,FIND("]",CELL("filename"))-FIND("[",CELL("filename"))-1)," JH Farmer Payment-",""),".xlsx","")</f>
        <v>22.21-27 Aug</v>
      </c>
      <c r="Y270" s="13">
        <f t="shared" si="23"/>
        <v>27.530635553669917</v>
      </c>
      <c r="Z270" s="3">
        <v>0</v>
      </c>
    </row>
    <row r="271" spans="1:26" x14ac:dyDescent="0.25">
      <c r="A271" t="str">
        <f>CONCATENATE(Table2[[#This Row],[Code]],Table2[[#This Row],[Farmers Code]])</f>
        <v>200100540029</v>
      </c>
      <c r="B271" s="1" t="str">
        <f>INDEX('MPG Payment'!$A:$A,MATCH(Table2[[#This Row],[Code]],'MPG Payment'!B:B,0))</f>
        <v>BMC Code :2009</v>
      </c>
      <c r="C271" t="str">
        <f>VLOOKUP(Table2[[#This Row],[Code]],'MPG Payment'!B:C,2,0)</f>
        <v>NARKOPI</v>
      </c>
      <c r="D271" s="17">
        <v>20010054</v>
      </c>
      <c r="E271" s="17" t="s">
        <v>31</v>
      </c>
      <c r="F271" s="1">
        <v>14</v>
      </c>
      <c r="G271" s="13">
        <v>24.090000000000003</v>
      </c>
      <c r="H271" s="13">
        <v>1016.8100999999999</v>
      </c>
      <c r="I271" s="166">
        <v>0</v>
      </c>
      <c r="J271" s="191">
        <v>0</v>
      </c>
      <c r="K271" s="166">
        <v>50</v>
      </c>
      <c r="L271" s="166">
        <v>0</v>
      </c>
      <c r="M271" s="18">
        <v>0</v>
      </c>
      <c r="N271" s="165" t="str">
        <f>VLOOKUP(Table2[[#This Row],[Code]],'MPG Payment'!$B$4:$Z$128,25,0)</f>
        <v>Release1</v>
      </c>
      <c r="O271" s="170">
        <f t="shared" si="20"/>
        <v>967</v>
      </c>
      <c r="P271" t="str">
        <f>IFERROR(VLOOKUP(D271,'Bank Master'!$C$3:$D$7898,2,0),"Indirect")</f>
        <v>Direct</v>
      </c>
      <c r="Q271" t="str">
        <f>IFERROR(VLOOKUP(A271,Table1424[],6,0),0)</f>
        <v>SAMIDA KHATOON</v>
      </c>
      <c r="R271" t="str">
        <f>IFERROR(VLOOKUP(A271,Table1424[],7,0),0)</f>
        <v>84061731615</v>
      </c>
      <c r="S271" t="str">
        <f>IFERROR(VLOOKUP(A271,Table1424[],8,0),0)</f>
        <v>SBIN0RRVCGB</v>
      </c>
      <c r="T271">
        <f>IFERROR(VLOOKUP(A271,Table1424[],9,0),0)</f>
        <v>0</v>
      </c>
      <c r="U271" s="40">
        <f>IFERROR(VLOOKUP(A271,Table1424[],10,0),0)</f>
        <v>46203</v>
      </c>
      <c r="V271">
        <f t="shared" si="21"/>
        <v>1</v>
      </c>
      <c r="W271" t="str">
        <f t="shared" si="22"/>
        <v>Available</v>
      </c>
      <c r="X271" s="164" t="str" cm="1">
        <f t="array" aca="1" ref="X271" ca="1">SUBSTITUTE(SUBSTITUTE(MID(CELL("filename"),FIND("[",CELL("filename"))+1,FIND("]",CELL("filename"))-FIND("[",CELL("filename"))-1)," JH Farmer Payment-",""),".xlsx","")</f>
        <v>22.21-27 Aug</v>
      </c>
      <c r="Y271" s="13">
        <f t="shared" si="23"/>
        <v>29.546163138231627</v>
      </c>
      <c r="Z271" s="3">
        <v>0</v>
      </c>
    </row>
    <row r="272" spans="1:26" x14ac:dyDescent="0.25">
      <c r="A272" t="str">
        <f>CONCATENATE(Table2[[#This Row],[Code]],Table2[[#This Row],[Farmers Code]])</f>
        <v>200100540032</v>
      </c>
      <c r="B272" s="1" t="str">
        <f>INDEX('MPG Payment'!$A:$A,MATCH(Table2[[#This Row],[Code]],'MPG Payment'!B:B,0))</f>
        <v>BMC Code :2009</v>
      </c>
      <c r="C272" t="str">
        <f>VLOOKUP(Table2[[#This Row],[Code]],'MPG Payment'!B:C,2,0)</f>
        <v>NARKOPI</v>
      </c>
      <c r="D272" s="17">
        <v>20010054</v>
      </c>
      <c r="E272" s="17" t="s">
        <v>8</v>
      </c>
      <c r="F272" s="1">
        <v>12</v>
      </c>
      <c r="G272" s="13">
        <v>49.33</v>
      </c>
      <c r="H272" s="13">
        <v>1959.4278000000002</v>
      </c>
      <c r="I272" s="166">
        <v>0</v>
      </c>
      <c r="J272" s="191">
        <v>0</v>
      </c>
      <c r="K272" s="166">
        <v>90</v>
      </c>
      <c r="L272" s="166">
        <v>0</v>
      </c>
      <c r="M272" s="18">
        <v>0</v>
      </c>
      <c r="N272" s="165" t="str">
        <f>VLOOKUP(Table2[[#This Row],[Code]],'MPG Payment'!$B$4:$Z$128,25,0)</f>
        <v>Release1</v>
      </c>
      <c r="O272" s="170">
        <f t="shared" si="20"/>
        <v>1869</v>
      </c>
      <c r="P272" t="str">
        <f>IFERROR(VLOOKUP(D272,'Bank Master'!$C$3:$D$7898,2,0),"Indirect")</f>
        <v>Direct</v>
      </c>
      <c r="Q272" t="str">
        <f>IFERROR(VLOOKUP(A272,Table1424[],6,0),0)</f>
        <v>SHABNAM KHATOON</v>
      </c>
      <c r="R272" t="str">
        <f>IFERROR(VLOOKUP(A272,Table1424[],7,0),0)</f>
        <v>36754497905</v>
      </c>
      <c r="S272" t="str">
        <f>IFERROR(VLOOKUP(A272,Table1424[],8,0),0)</f>
        <v>SBIN0006304</v>
      </c>
      <c r="T272">
        <f>IFERROR(VLOOKUP(A272,Table1424[],9,0),0)</f>
        <v>0</v>
      </c>
      <c r="U272" s="40">
        <f>IFERROR(VLOOKUP(A272,Table1424[],10,0),0)</f>
        <v>46237</v>
      </c>
      <c r="V272">
        <f t="shared" si="21"/>
        <v>1</v>
      </c>
      <c r="W272" t="str">
        <f t="shared" si="22"/>
        <v>Available</v>
      </c>
      <c r="X272" s="164" t="str" cm="1">
        <f t="array" aca="1" ref="X272" ca="1">SUBSTITUTE(SUBSTITUTE(MID(CELL("filename"),FIND("[",CELL("filename"))+1,FIND("]",CELL("filename"))-FIND("[",CELL("filename"))-1)," JH Farmer Payment-",""),".xlsx","")</f>
        <v>22.21-27 Aug</v>
      </c>
      <c r="Y272" s="13">
        <f t="shared" si="23"/>
        <v>23.832488951956222</v>
      </c>
      <c r="Z272" s="3">
        <v>0</v>
      </c>
    </row>
    <row r="273" spans="1:27" x14ac:dyDescent="0.25">
      <c r="A273" t="str">
        <f>CONCATENATE(Table2[[#This Row],[Code]],Table2[[#This Row],[Farmers Code]])</f>
        <v>200100540033</v>
      </c>
      <c r="B273" s="1" t="str">
        <f>INDEX('MPG Payment'!$A:$A,MATCH(Table2[[#This Row],[Code]],'MPG Payment'!B:B,0))</f>
        <v>BMC Code :2009</v>
      </c>
      <c r="C273" t="str">
        <f>VLOOKUP(Table2[[#This Row],[Code]],'MPG Payment'!B:C,2,0)</f>
        <v>NARKOPI</v>
      </c>
      <c r="D273" s="17">
        <v>20010054</v>
      </c>
      <c r="E273" s="17" t="s">
        <v>32</v>
      </c>
      <c r="F273" s="1">
        <v>14</v>
      </c>
      <c r="G273" s="13">
        <v>34.51</v>
      </c>
      <c r="H273" s="13">
        <v>1354.3489000000002</v>
      </c>
      <c r="I273" s="166">
        <v>0</v>
      </c>
      <c r="J273" s="191">
        <v>0</v>
      </c>
      <c r="K273" s="166">
        <v>50</v>
      </c>
      <c r="L273" s="166">
        <v>0</v>
      </c>
      <c r="M273" s="18">
        <v>0</v>
      </c>
      <c r="N273" s="165" t="str">
        <f>VLOOKUP(Table2[[#This Row],[Code]],'MPG Payment'!$B$4:$Z$128,25,0)</f>
        <v>Release1</v>
      </c>
      <c r="O273" s="170">
        <f t="shared" si="20"/>
        <v>1304</v>
      </c>
      <c r="P273" t="str">
        <f>IFERROR(VLOOKUP(D273,'Bank Master'!$C$3:$D$7898,2,0),"Indirect")</f>
        <v>Direct</v>
      </c>
      <c r="Q273" t="str">
        <f>IFERROR(VLOOKUP(A273,Table1424[],6,0),0)</f>
        <v>AJIBAN KHATUN</v>
      </c>
      <c r="R273" t="str">
        <f>IFERROR(VLOOKUP(A273,Table1424[],7,0),0)</f>
        <v>22010532327</v>
      </c>
      <c r="S273" t="str">
        <f>IFERROR(VLOOKUP(A273,Table1424[],8,0),0)</f>
        <v>SBIN0RRVCGB</v>
      </c>
      <c r="T273">
        <f>IFERROR(VLOOKUP(A273,Table1424[],9,0),0)</f>
        <v>0</v>
      </c>
      <c r="U273" s="40">
        <f>IFERROR(VLOOKUP(A273,Table1424[],10,0),0)</f>
        <v>46237</v>
      </c>
      <c r="V273">
        <f t="shared" si="21"/>
        <v>1</v>
      </c>
      <c r="W273" t="str">
        <f t="shared" si="22"/>
        <v>Available</v>
      </c>
      <c r="X273" s="164" t="str" cm="1">
        <f t="array" aca="1" ref="X273" ca="1">SUBSTITUTE(SUBSTITUTE(MID(CELL("filename"),FIND("[",CELL("filename"))+1,FIND("]",CELL("filename"))-FIND("[",CELL("filename"))-1)," JH Farmer Payment-",""),".xlsx","")</f>
        <v>22.21-27 Aug</v>
      </c>
      <c r="Y273" s="13">
        <f t="shared" si="23"/>
        <v>27.471580121703859</v>
      </c>
      <c r="Z273" s="3">
        <v>0</v>
      </c>
    </row>
    <row r="274" spans="1:27" x14ac:dyDescent="0.25">
      <c r="A274" t="str">
        <f>CONCATENATE(Table2[[#This Row],[Code]],Table2[[#This Row],[Farmers Code]])</f>
        <v>200100540035</v>
      </c>
      <c r="B274" s="1" t="str">
        <f>INDEX('MPG Payment'!$A:$A,MATCH(Table2[[#This Row],[Code]],'MPG Payment'!B:B,0))</f>
        <v>BMC Code :2009</v>
      </c>
      <c r="C274" t="str">
        <f>VLOOKUP(Table2[[#This Row],[Code]],'MPG Payment'!B:C,2,0)</f>
        <v>NARKOPI</v>
      </c>
      <c r="D274" s="17">
        <v>20010054</v>
      </c>
      <c r="E274" s="17" t="s">
        <v>9</v>
      </c>
      <c r="F274" s="1">
        <v>14</v>
      </c>
      <c r="G274" s="13">
        <v>49.04</v>
      </c>
      <c r="H274" s="13">
        <v>2008.8471000000002</v>
      </c>
      <c r="I274" s="166">
        <v>0</v>
      </c>
      <c r="J274" s="191">
        <v>0</v>
      </c>
      <c r="K274" s="166">
        <v>80</v>
      </c>
      <c r="L274" s="166">
        <v>0</v>
      </c>
      <c r="M274" s="18">
        <v>0</v>
      </c>
      <c r="N274" s="165" t="str">
        <f>VLOOKUP(Table2[[#This Row],[Code]],'MPG Payment'!$B$4:$Z$128,25,0)</f>
        <v>Release1</v>
      </c>
      <c r="O274" s="170">
        <f t="shared" si="20"/>
        <v>1929</v>
      </c>
      <c r="P274" t="str">
        <f>IFERROR(VLOOKUP(D274,'Bank Master'!$C$3:$D$7898,2,0),"Indirect")</f>
        <v>Direct</v>
      </c>
      <c r="Q274" t="str">
        <f>IFERROR(VLOOKUP(A274,Table1424[],6,0),0)</f>
        <v>SABIHA KHATOON</v>
      </c>
      <c r="R274" t="str">
        <f>IFERROR(VLOOKUP(A274,Table1424[],7,0),0)</f>
        <v>22010530589</v>
      </c>
      <c r="S274" t="str">
        <f>IFERROR(VLOOKUP(A274,Table1424[],8,0),0)</f>
        <v>SBIN0RRVCGB</v>
      </c>
      <c r="T274">
        <f>IFERROR(VLOOKUP(A274,Table1424[],9,0),0)</f>
        <v>0</v>
      </c>
      <c r="U274" s="40">
        <f>IFERROR(VLOOKUP(A274,Table1424[],10,0),0)</f>
        <v>46237</v>
      </c>
      <c r="V274">
        <f t="shared" si="21"/>
        <v>1</v>
      </c>
      <c r="W274" t="str">
        <f t="shared" si="22"/>
        <v>Available</v>
      </c>
      <c r="X274" s="164" t="str" cm="1">
        <f t="array" aca="1" ref="X274" ca="1">SUBSTITUTE(SUBSTITUTE(MID(CELL("filename"),FIND("[",CELL("filename"))+1,FIND("]",CELL("filename"))-FIND("[",CELL("filename"))-1)," JH Farmer Payment-",""),".xlsx","")</f>
        <v>22.21-27 Aug</v>
      </c>
      <c r="Y274" s="13">
        <f t="shared" si="23"/>
        <v>28.674408034257755</v>
      </c>
      <c r="Z274" s="3">
        <v>0</v>
      </c>
    </row>
    <row r="275" spans="1:27" x14ac:dyDescent="0.25">
      <c r="A275" t="str">
        <f>CONCATENATE(Table2[[#This Row],[Code]],Table2[[#This Row],[Farmers Code]])</f>
        <v>200100550002</v>
      </c>
      <c r="B275" s="1" t="str">
        <f>INDEX('MPG Payment'!$A:$A,MATCH(Table2[[#This Row],[Code]],'MPG Payment'!B:B,0))</f>
        <v>BMC Code :2001</v>
      </c>
      <c r="C275" t="str">
        <f>VLOOKUP(Table2[[#This Row],[Code]],'MPG Payment'!B:C,2,0)</f>
        <v>MASU</v>
      </c>
      <c r="D275" s="17">
        <v>20010055</v>
      </c>
      <c r="E275" s="17" t="s">
        <v>17</v>
      </c>
      <c r="F275" s="1">
        <v>5</v>
      </c>
      <c r="G275" s="13">
        <v>19.47</v>
      </c>
      <c r="H275" s="13">
        <v>813.41880000000003</v>
      </c>
      <c r="I275" s="166">
        <v>0</v>
      </c>
      <c r="J275" s="191">
        <v>0</v>
      </c>
      <c r="K275" s="166">
        <v>294</v>
      </c>
      <c r="L275" s="166">
        <v>0</v>
      </c>
      <c r="M275" s="18">
        <v>0</v>
      </c>
      <c r="N275" s="165">
        <f>VLOOKUP(Table2[[#This Row],[Code]],'MPG Payment'!$B$4:$Z$128,25,0)</f>
        <v>0</v>
      </c>
      <c r="O275" s="170">
        <f t="shared" si="20"/>
        <v>519</v>
      </c>
      <c r="P275" t="str">
        <f>IFERROR(VLOOKUP(D275,'Bank Master'!$C$3:$D$7898,2,0),"Indirect")</f>
        <v>Direct</v>
      </c>
      <c r="Q275" t="str">
        <f>IFERROR(VLOOKUP(A275,Table1424[],6,0),0)</f>
        <v>SUMATI KUMARI</v>
      </c>
      <c r="R275" t="str">
        <f>IFERROR(VLOOKUP(A275,Table1424[],7,0),0)</f>
        <v>55528100002545</v>
      </c>
      <c r="S275" t="str">
        <f>IFERROR(VLOOKUP(A275,Table1424[],8,0),0)</f>
        <v>BARB0BEROXX</v>
      </c>
      <c r="T275">
        <f>IFERROR(VLOOKUP(A275,Table1424[],9,0),0)</f>
        <v>0</v>
      </c>
      <c r="U275" s="40">
        <f>IFERROR(VLOOKUP(A275,Table1424[],10,0),0)</f>
        <v>45959</v>
      </c>
      <c r="V275">
        <f t="shared" si="21"/>
        <v>1</v>
      </c>
      <c r="W275" t="str">
        <f t="shared" si="22"/>
        <v>Available</v>
      </c>
      <c r="X275" s="164" t="str" cm="1">
        <f t="array" aca="1" ref="X275" ca="1">SUBSTITUTE(SUBSTITUTE(MID(CELL("filename"),FIND("[",CELL("filename"))+1,FIND("]",CELL("filename"))-FIND("[",CELL("filename"))-1)," JH Farmer Payment-",""),".xlsx","")</f>
        <v>22.21-27 Aug</v>
      </c>
      <c r="Y275" s="13">
        <f t="shared" si="23"/>
        <v>10.444514637904469</v>
      </c>
      <c r="Z275" s="3">
        <v>0</v>
      </c>
      <c r="AA275" s="31"/>
    </row>
    <row r="276" spans="1:27" x14ac:dyDescent="0.25">
      <c r="A276" t="str">
        <f>CONCATENATE(Table2[[#This Row],[Code]],Table2[[#This Row],[Farmers Code]])</f>
        <v>200100550004</v>
      </c>
      <c r="B276" s="1" t="str">
        <f>INDEX('MPG Payment'!$A:$A,MATCH(Table2[[#This Row],[Code]],'MPG Payment'!B:B,0))</f>
        <v>BMC Code :2001</v>
      </c>
      <c r="C276" t="str">
        <f>VLOOKUP(Table2[[#This Row],[Code]],'MPG Payment'!B:C,2,0)</f>
        <v>MASU</v>
      </c>
      <c r="D276" s="17">
        <v>20010055</v>
      </c>
      <c r="E276" s="17" t="s">
        <v>1</v>
      </c>
      <c r="F276" s="1">
        <v>10</v>
      </c>
      <c r="G276" s="13">
        <v>17.38</v>
      </c>
      <c r="H276" s="13">
        <v>811.79899999999998</v>
      </c>
      <c r="I276" s="166">
        <v>0</v>
      </c>
      <c r="J276" s="191">
        <v>0</v>
      </c>
      <c r="K276" s="166">
        <v>0</v>
      </c>
      <c r="L276" s="166">
        <v>0</v>
      </c>
      <c r="M276" s="18">
        <v>0</v>
      </c>
      <c r="N276" s="165">
        <f>VLOOKUP(Table2[[#This Row],[Code]],'MPG Payment'!$B$4:$Z$128,25,0)</f>
        <v>0</v>
      </c>
      <c r="O276" s="170">
        <f t="shared" si="20"/>
        <v>812</v>
      </c>
      <c r="P276" t="str">
        <f>IFERROR(VLOOKUP(D276,'Bank Master'!$C$3:$D$7898,2,0),"Indirect")</f>
        <v>Direct</v>
      </c>
      <c r="Q276" t="str">
        <f>IFERROR(VLOOKUP(A276,Table1424[],6,0),0)</f>
        <v>PRKASH KUMAR GOPE</v>
      </c>
      <c r="R276" t="str">
        <f>IFERROR(VLOOKUP(A276,Table1424[],7,0),0)</f>
        <v>55528100001747</v>
      </c>
      <c r="S276" t="str">
        <f>IFERROR(VLOOKUP(A276,Table1424[],8,0),0)</f>
        <v>BARB0BEROXX</v>
      </c>
      <c r="T276">
        <f>IFERROR(VLOOKUP(A276,Table1424[],9,0),0)</f>
        <v>0</v>
      </c>
      <c r="U276" s="40">
        <f>IFERROR(VLOOKUP(A276,Table1424[],10,0),0)</f>
        <v>45965</v>
      </c>
      <c r="V276">
        <f t="shared" si="21"/>
        <v>1</v>
      </c>
      <c r="W276" t="str">
        <f t="shared" si="22"/>
        <v>Available</v>
      </c>
      <c r="X276" s="164" t="str" cm="1">
        <f t="array" aca="1" ref="X276" ca="1">SUBSTITUTE(SUBSTITUTE(MID(CELL("filename"),FIND("[",CELL("filename"))+1,FIND("]",CELL("filename"))-FIND("[",CELL("filename"))-1)," JH Farmer Payment-",""),".xlsx","")</f>
        <v>22.21-27 Aug</v>
      </c>
      <c r="Y276" s="13">
        <f t="shared" si="23"/>
        <v>23.35440161104718</v>
      </c>
      <c r="Z276" s="3">
        <v>0</v>
      </c>
    </row>
    <row r="277" spans="1:27" x14ac:dyDescent="0.25">
      <c r="A277" t="str">
        <f>CONCATENATE(Table2[[#This Row],[Code]],Table2[[#This Row],[Farmers Code]])</f>
        <v>200100550005</v>
      </c>
      <c r="B277" s="1" t="str">
        <f>INDEX('MPG Payment'!$A:$A,MATCH(Table2[[#This Row],[Code]],'MPG Payment'!B:B,0))</f>
        <v>BMC Code :2001</v>
      </c>
      <c r="C277" t="str">
        <f>VLOOKUP(Table2[[#This Row],[Code]],'MPG Payment'!B:C,2,0)</f>
        <v>MASU</v>
      </c>
      <c r="D277" s="17">
        <v>20010055</v>
      </c>
      <c r="E277" s="17" t="s">
        <v>18</v>
      </c>
      <c r="F277" s="1">
        <v>6</v>
      </c>
      <c r="G277" s="13">
        <v>9.42</v>
      </c>
      <c r="H277" s="13">
        <v>701.50149999999996</v>
      </c>
      <c r="I277" s="166">
        <v>0</v>
      </c>
      <c r="J277" s="191">
        <v>0</v>
      </c>
      <c r="K277" s="166">
        <v>0</v>
      </c>
      <c r="L277" s="166">
        <v>0</v>
      </c>
      <c r="M277" s="18">
        <v>0</v>
      </c>
      <c r="N277" s="165">
        <f>VLOOKUP(Table2[[#This Row],[Code]],'MPG Payment'!$B$4:$Z$128,25,0)</f>
        <v>0</v>
      </c>
      <c r="O277" s="170">
        <f t="shared" si="20"/>
        <v>702</v>
      </c>
      <c r="P277" t="str">
        <f>IFERROR(VLOOKUP(D277,'Bank Master'!$C$3:$D$7898,2,0),"Indirect")</f>
        <v>Direct</v>
      </c>
      <c r="Q277" t="str">
        <f>IFERROR(VLOOKUP(A277,Table1424[],6,0),0)</f>
        <v>SANJITA KUMARI</v>
      </c>
      <c r="R277" t="str">
        <f>IFERROR(VLOOKUP(A277,Table1424[],7,0),0)</f>
        <v>08030110074497</v>
      </c>
      <c r="S277" t="str">
        <f>IFERROR(VLOOKUP(A277,Table1424[],8,0),0)</f>
        <v>UCBA0000803</v>
      </c>
      <c r="T277">
        <f>IFERROR(VLOOKUP(A277,Table1424[],9,0),0)</f>
        <v>0</v>
      </c>
      <c r="U277" s="40">
        <f>IFERROR(VLOOKUP(A277,Table1424[],10,0),0)</f>
        <v>45965</v>
      </c>
      <c r="V277">
        <f t="shared" si="21"/>
        <v>1</v>
      </c>
      <c r="W277" t="str">
        <f t="shared" si="22"/>
        <v>Available</v>
      </c>
      <c r="X277" s="164" t="str" cm="1">
        <f t="array" aca="1" ref="X277" ca="1">SUBSTITUTE(SUBSTITUTE(MID(CELL("filename"),FIND("[",CELL("filename"))+1,FIND("]",CELL("filename"))-FIND("[",CELL("filename"))-1)," JH Farmer Payment-",""),".xlsx","")</f>
        <v>22.21-27 Aug</v>
      </c>
      <c r="Y277" s="13">
        <f t="shared" si="23"/>
        <v>22.340812101910831</v>
      </c>
      <c r="Z277" s="3">
        <v>0</v>
      </c>
    </row>
    <row r="278" spans="1:27" x14ac:dyDescent="0.25">
      <c r="A278" t="str">
        <f>CONCATENATE(Table2[[#This Row],[Code]],Table2[[#This Row],[Farmers Code]])</f>
        <v>200100550007</v>
      </c>
      <c r="B278" s="1" t="str">
        <f>INDEX('MPG Payment'!$A:$A,MATCH(Table2[[#This Row],[Code]],'MPG Payment'!B:B,0))</f>
        <v>BMC Code :2001</v>
      </c>
      <c r="C278" t="str">
        <f>VLOOKUP(Table2[[#This Row],[Code]],'MPG Payment'!B:C,2,0)</f>
        <v>MASU</v>
      </c>
      <c r="D278" s="17">
        <v>20010055</v>
      </c>
      <c r="E278" s="17" t="s">
        <v>20</v>
      </c>
      <c r="F278" s="1">
        <v>13</v>
      </c>
      <c r="G278" s="13">
        <v>38.859999999999992</v>
      </c>
      <c r="H278" s="13">
        <v>1539.5925999999999</v>
      </c>
      <c r="I278" s="166">
        <v>0</v>
      </c>
      <c r="J278" s="191">
        <v>0</v>
      </c>
      <c r="K278" s="166">
        <v>0</v>
      </c>
      <c r="L278" s="166">
        <v>0</v>
      </c>
      <c r="M278" s="18">
        <v>0</v>
      </c>
      <c r="N278" s="165">
        <f>VLOOKUP(Table2[[#This Row],[Code]],'MPG Payment'!$B$4:$Z$128,25,0)</f>
        <v>0</v>
      </c>
      <c r="O278" s="170">
        <f t="shared" si="20"/>
        <v>1540</v>
      </c>
      <c r="P278" t="str">
        <f>IFERROR(VLOOKUP(D278,'Bank Master'!$C$3:$D$7898,2,0),"Indirect")</f>
        <v>Direct</v>
      </c>
      <c r="Q278" t="str">
        <f>IFERROR(VLOOKUP(A278,Table1424[],6,0),0)</f>
        <v>SUMANTI BARWA</v>
      </c>
      <c r="R278" t="str">
        <f>IFERROR(VLOOKUP(A278,Table1424[],7,0),0)</f>
        <v>1158108028918</v>
      </c>
      <c r="S278" t="str">
        <f>IFERROR(VLOOKUP(A278,Table1424[],8,0),0)</f>
        <v>CNRB0001158</v>
      </c>
      <c r="T278">
        <f>IFERROR(VLOOKUP(A278,Table1424[],9,0),0)</f>
        <v>0</v>
      </c>
      <c r="U278" s="40">
        <f>IFERROR(VLOOKUP(A278,Table1424[],10,0),0)</f>
        <v>45992</v>
      </c>
      <c r="V278">
        <f t="shared" si="21"/>
        <v>1</v>
      </c>
      <c r="W278" t="str">
        <f t="shared" si="22"/>
        <v>Available</v>
      </c>
      <c r="X278" s="164" t="str" cm="1">
        <f t="array" aca="1" ref="X278" ca="1">SUBSTITUTE(SUBSTITUTE(MID(CELL("filename"),FIND("[",CELL("filename"))+1,FIND("]",CELL("filename"))-FIND("[",CELL("filename"))-1)," JH Farmer Payment-",""),".xlsx","")</f>
        <v>22.21-27 Aug</v>
      </c>
      <c r="Y278" s="13">
        <f t="shared" si="23"/>
        <v>25.752320895522395</v>
      </c>
      <c r="Z278" s="3">
        <v>0</v>
      </c>
      <c r="AA278" s="31"/>
    </row>
    <row r="279" spans="1:27" x14ac:dyDescent="0.25">
      <c r="A279" t="str">
        <f>CONCATENATE(Table2[[#This Row],[Code]],Table2[[#This Row],[Farmers Code]])</f>
        <v>200100550009</v>
      </c>
      <c r="B279" s="1" t="str">
        <f>INDEX('MPG Payment'!$A:$A,MATCH(Table2[[#This Row],[Code]],'MPG Payment'!B:B,0))</f>
        <v>BMC Code :2001</v>
      </c>
      <c r="C279" t="str">
        <f>VLOOKUP(Table2[[#This Row],[Code]],'MPG Payment'!B:C,2,0)</f>
        <v>MASU</v>
      </c>
      <c r="D279" s="17">
        <v>20010055</v>
      </c>
      <c r="E279" s="17" t="s">
        <v>36</v>
      </c>
      <c r="F279" s="1">
        <v>14</v>
      </c>
      <c r="G279" s="13">
        <v>162.10000000000002</v>
      </c>
      <c r="H279" s="13">
        <v>6162.8334000000004</v>
      </c>
      <c r="I279" s="166">
        <v>0</v>
      </c>
      <c r="J279" s="191">
        <v>0</v>
      </c>
      <c r="K279" s="166">
        <v>0</v>
      </c>
      <c r="L279" s="166">
        <v>0</v>
      </c>
      <c r="M279" s="18">
        <v>0</v>
      </c>
      <c r="N279" s="165">
        <f>VLOOKUP(Table2[[#This Row],[Code]],'MPG Payment'!$B$4:$Z$128,25,0)</f>
        <v>0</v>
      </c>
      <c r="O279" s="170">
        <f t="shared" si="20"/>
        <v>6163</v>
      </c>
      <c r="P279" t="str">
        <f>IFERROR(VLOOKUP(D279,'Bank Master'!$C$3:$D$7898,2,0),"Indirect")</f>
        <v>Direct</v>
      </c>
      <c r="Q279" t="str">
        <f>IFERROR(VLOOKUP(A279,Table1424[],6,0),0)</f>
        <v>RANTHI DEVI</v>
      </c>
      <c r="R279" t="str">
        <f>IFERROR(VLOOKUP(A279,Table1424[],7,0),0)</f>
        <v>22010527996</v>
      </c>
      <c r="S279" t="str">
        <f>IFERROR(VLOOKUP(A279,Table1424[],8,0),0)</f>
        <v>SBIN0RRVCGB</v>
      </c>
      <c r="T279">
        <f>IFERROR(VLOOKUP(A279,Table1424[],9,0),0)</f>
        <v>0</v>
      </c>
      <c r="U279" s="40">
        <f>IFERROR(VLOOKUP(A279,Table1424[],10,0),0)</f>
        <v>45992</v>
      </c>
      <c r="V279">
        <f t="shared" si="21"/>
        <v>1</v>
      </c>
      <c r="W279" t="str">
        <f t="shared" si="22"/>
        <v>Available</v>
      </c>
      <c r="X279" s="164" t="str" cm="1">
        <f t="array" aca="1" ref="X279" ca="1">SUBSTITUTE(SUBSTITUTE(MID(CELL("filename"),FIND("[",CELL("filename"))+1,FIND("]",CELL("filename"))-FIND("[",CELL("filename"))-1)," JH Farmer Payment-",""),".xlsx","")</f>
        <v>22.21-27 Aug</v>
      </c>
      <c r="Y279" s="13">
        <f t="shared" si="23"/>
        <v>26.613099198025914</v>
      </c>
      <c r="Z279" s="3">
        <v>0</v>
      </c>
    </row>
    <row r="280" spans="1:27" x14ac:dyDescent="0.25">
      <c r="A280" t="str">
        <f>CONCATENATE(Table2[[#This Row],[Code]],Table2[[#This Row],[Farmers Code]])</f>
        <v>200100550010</v>
      </c>
      <c r="B280" s="1" t="str">
        <f>INDEX('MPG Payment'!$A:$A,MATCH(Table2[[#This Row],[Code]],'MPG Payment'!B:B,0))</f>
        <v>BMC Code :2001</v>
      </c>
      <c r="C280" t="str">
        <f>VLOOKUP(Table2[[#This Row],[Code]],'MPG Payment'!B:C,2,0)</f>
        <v>MASU</v>
      </c>
      <c r="D280" s="17">
        <v>20010055</v>
      </c>
      <c r="E280" s="17" t="s">
        <v>21</v>
      </c>
      <c r="F280" s="1">
        <v>14</v>
      </c>
      <c r="G280" s="13">
        <v>73.38000000000001</v>
      </c>
      <c r="H280" s="13">
        <v>3316.9050000000002</v>
      </c>
      <c r="I280" s="166">
        <v>0</v>
      </c>
      <c r="J280" s="191">
        <v>0</v>
      </c>
      <c r="K280" s="166">
        <v>0</v>
      </c>
      <c r="L280" s="166">
        <v>0</v>
      </c>
      <c r="M280" s="18">
        <v>0</v>
      </c>
      <c r="N280" s="165">
        <f>VLOOKUP(Table2[[#This Row],[Code]],'MPG Payment'!$B$4:$Z$128,25,0)</f>
        <v>0</v>
      </c>
      <c r="O280" s="170">
        <f t="shared" ref="O280:O343" si="24">IF(N280="Yes",0,ROUND((H280-I280-J280-K280-L280-M280),0))</f>
        <v>3317</v>
      </c>
      <c r="P280" t="str">
        <f>IFERROR(VLOOKUP(D280,'Bank Master'!$C$3:$D$7898,2,0),"Indirect")</f>
        <v>Direct</v>
      </c>
      <c r="Q280" t="str">
        <f>IFERROR(VLOOKUP(A280,Table1424[],6,0),0)</f>
        <v>KISHUN GOPE</v>
      </c>
      <c r="R280" t="str">
        <f>IFERROR(VLOOKUP(A280,Table1424[],7,0),0)</f>
        <v>22010382959</v>
      </c>
      <c r="S280" t="str">
        <f>IFERROR(VLOOKUP(A280,Table1424[],8,0),0)</f>
        <v>SBIN0RRVCGB</v>
      </c>
      <c r="T280">
        <f>IFERROR(VLOOKUP(A280,Table1424[],9,0),0)</f>
        <v>0</v>
      </c>
      <c r="U280" s="40">
        <f>IFERROR(VLOOKUP(A280,Table1424[],10,0),0)</f>
        <v>45992</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22.21-27 Aug</v>
      </c>
      <c r="Y280" s="13">
        <f t="shared" ref="Y280:Y343" si="27">(F280*0.05)*(H280/G280)</f>
        <v>31.641230580539659</v>
      </c>
      <c r="Z280" s="3">
        <v>0</v>
      </c>
    </row>
    <row r="281" spans="1:27" x14ac:dyDescent="0.25">
      <c r="A281" t="str">
        <f>CONCATENATE(Table2[[#This Row],[Code]],Table2[[#This Row],[Farmers Code]])</f>
        <v>200100550011</v>
      </c>
      <c r="B281" s="1" t="str">
        <f>INDEX('MPG Payment'!$A:$A,MATCH(Table2[[#This Row],[Code]],'MPG Payment'!B:B,0))</f>
        <v>BMC Code :2001</v>
      </c>
      <c r="C281" t="str">
        <f>VLOOKUP(Table2[[#This Row],[Code]],'MPG Payment'!B:C,2,0)</f>
        <v>MASU</v>
      </c>
      <c r="D281" s="17">
        <v>20010055</v>
      </c>
      <c r="E281" s="17" t="s">
        <v>22</v>
      </c>
      <c r="F281" s="1">
        <v>4</v>
      </c>
      <c r="G281" s="13">
        <v>6.26</v>
      </c>
      <c r="H281" s="13">
        <v>245.7706</v>
      </c>
      <c r="I281" s="166">
        <v>0</v>
      </c>
      <c r="J281" s="191">
        <v>0</v>
      </c>
      <c r="K281" s="166">
        <v>0</v>
      </c>
      <c r="L281" s="166">
        <v>0</v>
      </c>
      <c r="M281" s="18">
        <v>0</v>
      </c>
      <c r="N281" s="165">
        <f>VLOOKUP(Table2[[#This Row],[Code]],'MPG Payment'!$B$4:$Z$128,25,0)</f>
        <v>0</v>
      </c>
      <c r="O281" s="170">
        <f t="shared" si="24"/>
        <v>246</v>
      </c>
      <c r="P281" t="str">
        <f>IFERROR(VLOOKUP(D281,'Bank Master'!$C$3:$D$7898,2,0),"Indirect")</f>
        <v>Direct</v>
      </c>
      <c r="Q281" t="str">
        <f>IFERROR(VLOOKUP(A281,Table1424[],6,0),0)</f>
        <v>BINDESHWER MAHTO</v>
      </c>
      <c r="R281" t="str">
        <f>IFERROR(VLOOKUP(A281,Table1424[],7,0),0)</f>
        <v>9760000100075922</v>
      </c>
      <c r="S281" t="str">
        <f>IFERROR(VLOOKUP(A281,Table1424[],8,0),0)</f>
        <v>PUNB0976000</v>
      </c>
      <c r="T281">
        <f>IFERROR(VLOOKUP(A281,Table1424[],9,0),0)</f>
        <v>0</v>
      </c>
      <c r="U281" s="40">
        <f>IFERROR(VLOOKUP(A281,Table1424[],10,0),0)</f>
        <v>45986</v>
      </c>
      <c r="V281">
        <f t="shared" si="25"/>
        <v>1</v>
      </c>
      <c r="W281" t="str">
        <f t="shared" si="26"/>
        <v>Available</v>
      </c>
      <c r="X281" s="164" t="str" cm="1">
        <f t="array" aca="1" ref="X281" ca="1">SUBSTITUTE(SUBSTITUTE(MID(CELL("filename"),FIND("[",CELL("filename"))+1,FIND("]",CELL("filename"))-FIND("[",CELL("filename"))-1)," JH Farmer Payment-",""),".xlsx","")</f>
        <v>22.21-27 Aug</v>
      </c>
      <c r="Y281" s="13">
        <f t="shared" si="27"/>
        <v>7.8520958466453683</v>
      </c>
      <c r="Z281" s="3">
        <v>0</v>
      </c>
    </row>
    <row r="282" spans="1:27" x14ac:dyDescent="0.25">
      <c r="A282" t="str">
        <f>CONCATENATE(Table2[[#This Row],[Code]],Table2[[#This Row],[Farmers Code]])</f>
        <v>200100550012</v>
      </c>
      <c r="B282" s="1" t="str">
        <f>INDEX('MPG Payment'!$A:$A,MATCH(Table2[[#This Row],[Code]],'MPG Payment'!B:B,0))</f>
        <v>BMC Code :2001</v>
      </c>
      <c r="C282" t="str">
        <f>VLOOKUP(Table2[[#This Row],[Code]],'MPG Payment'!B:C,2,0)</f>
        <v>MASU</v>
      </c>
      <c r="D282" s="17">
        <v>20010055</v>
      </c>
      <c r="E282" s="17" t="s">
        <v>40</v>
      </c>
      <c r="F282" s="1">
        <v>14</v>
      </c>
      <c r="G282" s="13">
        <v>85.68</v>
      </c>
      <c r="H282" s="13">
        <v>3720.9386000000004</v>
      </c>
      <c r="I282" s="166">
        <v>0</v>
      </c>
      <c r="J282" s="191">
        <v>0</v>
      </c>
      <c r="K282" s="166">
        <v>0</v>
      </c>
      <c r="L282" s="166">
        <v>0</v>
      </c>
      <c r="M282" s="18">
        <v>0</v>
      </c>
      <c r="N282" s="165">
        <f>VLOOKUP(Table2[[#This Row],[Code]],'MPG Payment'!$B$4:$Z$128,25,0)</f>
        <v>0</v>
      </c>
      <c r="O282" s="170">
        <f t="shared" si="24"/>
        <v>3721</v>
      </c>
      <c r="P282" t="str">
        <f>IFERROR(VLOOKUP(D282,'Bank Master'!$C$3:$D$7898,2,0),"Indirect")</f>
        <v>Direct</v>
      </c>
      <c r="Q282" t="str">
        <f>IFERROR(VLOOKUP(A282,Table1424[],6,0),0)</f>
        <v>KUBLAS DEVI</v>
      </c>
      <c r="R282" t="str">
        <f>IFERROR(VLOOKUP(A282,Table1424[],7,0),0)</f>
        <v>22010527827</v>
      </c>
      <c r="S282" t="str">
        <f>IFERROR(VLOOKUP(A282,Table1424[],8,0),0)</f>
        <v>SBIN0RRVCGB</v>
      </c>
      <c r="T282">
        <f>IFERROR(VLOOKUP(A282,Table1424[],9,0),0)</f>
        <v>0</v>
      </c>
      <c r="U282" s="40">
        <f>IFERROR(VLOOKUP(A282,Table1424[],10,0),0)</f>
        <v>46049</v>
      </c>
      <c r="V282">
        <f t="shared" si="25"/>
        <v>1</v>
      </c>
      <c r="W282" t="str">
        <f t="shared" si="26"/>
        <v>Available</v>
      </c>
      <c r="X282" s="164" t="str" cm="1">
        <f t="array" aca="1" ref="X282" ca="1">SUBSTITUTE(SUBSTITUTE(MID(CELL("filename"),FIND("[",CELL("filename"))+1,FIND("]",CELL("filename"))-FIND("[",CELL("filename"))-1)," JH Farmer Payment-",""),".xlsx","")</f>
        <v>22.21-27 Aug</v>
      </c>
      <c r="Y282" s="13">
        <f t="shared" si="27"/>
        <v>30.399825163398695</v>
      </c>
      <c r="Z282" s="3">
        <v>0</v>
      </c>
    </row>
    <row r="283" spans="1:27" x14ac:dyDescent="0.25">
      <c r="A283" t="str">
        <f>CONCATENATE(Table2[[#This Row],[Code]],Table2[[#This Row],[Farmers Code]])</f>
        <v>200100550014</v>
      </c>
      <c r="B283" s="1" t="str">
        <f>INDEX('MPG Payment'!$A:$A,MATCH(Table2[[#This Row],[Code]],'MPG Payment'!B:B,0))</f>
        <v>BMC Code :2001</v>
      </c>
      <c r="C283" t="str">
        <f>VLOOKUP(Table2[[#This Row],[Code]],'MPG Payment'!B:C,2,0)</f>
        <v>MASU</v>
      </c>
      <c r="D283" s="17">
        <v>20010055</v>
      </c>
      <c r="E283" s="17" t="s">
        <v>24</v>
      </c>
      <c r="F283" s="1">
        <v>7</v>
      </c>
      <c r="G283" s="13">
        <v>7.57</v>
      </c>
      <c r="H283" s="13">
        <v>405.58119999999997</v>
      </c>
      <c r="I283" s="166">
        <v>0</v>
      </c>
      <c r="J283" s="191">
        <v>0</v>
      </c>
      <c r="K283" s="166">
        <v>0</v>
      </c>
      <c r="L283" s="166">
        <v>0</v>
      </c>
      <c r="M283" s="18">
        <v>0</v>
      </c>
      <c r="N283" s="165">
        <f>VLOOKUP(Table2[[#This Row],[Code]],'MPG Payment'!$B$4:$Z$128,25,0)</f>
        <v>0</v>
      </c>
      <c r="O283" s="170">
        <f t="shared" si="24"/>
        <v>406</v>
      </c>
      <c r="P283" t="str">
        <f>IFERROR(VLOOKUP(D283,'Bank Master'!$C$3:$D$7898,2,0),"Indirect")</f>
        <v>Direct</v>
      </c>
      <c r="Q283" t="str">
        <f>IFERROR(VLOOKUP(A283,Table1424[],6,0),0)</f>
        <v>PARDESIA ORAON</v>
      </c>
      <c r="R283" t="str">
        <f>IFERROR(VLOOKUP(A283,Table1424[],7,0),0)</f>
        <v>9760000100069055</v>
      </c>
      <c r="S283" t="str">
        <f>IFERROR(VLOOKUP(A283,Table1424[],8,0),0)</f>
        <v>PUNB0976000</v>
      </c>
      <c r="T283">
        <f>IFERROR(VLOOKUP(A283,Table1424[],9,0),0)</f>
        <v>0</v>
      </c>
      <c r="U283" s="40">
        <f>IFERROR(VLOOKUP(A283,Table1424[],10,0),0)</f>
        <v>45986</v>
      </c>
      <c r="V283">
        <f t="shared" si="25"/>
        <v>1</v>
      </c>
      <c r="W283" t="str">
        <f t="shared" si="26"/>
        <v>Available</v>
      </c>
      <c r="X283" s="164" t="str" cm="1">
        <f t="array" aca="1" ref="X283" ca="1">SUBSTITUTE(SUBSTITUTE(MID(CELL("filename"),FIND("[",CELL("filename"))+1,FIND("]",CELL("filename"))-FIND("[",CELL("filename"))-1)," JH Farmer Payment-",""),".xlsx","")</f>
        <v>22.21-27 Aug</v>
      </c>
      <c r="Y283" s="13">
        <f t="shared" si="27"/>
        <v>18.752103038309116</v>
      </c>
      <c r="Z283" s="3">
        <v>0</v>
      </c>
    </row>
    <row r="284" spans="1:27" x14ac:dyDescent="0.25">
      <c r="A284" t="str">
        <f>CONCATENATE(Table2[[#This Row],[Code]],Table2[[#This Row],[Farmers Code]])</f>
        <v>200100550019</v>
      </c>
      <c r="B284" s="1" t="str">
        <f>INDEX('MPG Payment'!$A:$A,MATCH(Table2[[#This Row],[Code]],'MPG Payment'!B:B,0))</f>
        <v>BMC Code :2001</v>
      </c>
      <c r="C284" t="str">
        <f>VLOOKUP(Table2[[#This Row],[Code]],'MPG Payment'!B:C,2,0)</f>
        <v>MASU</v>
      </c>
      <c r="D284" s="17">
        <v>20010055</v>
      </c>
      <c r="E284" s="17" t="s">
        <v>3</v>
      </c>
      <c r="F284" s="1">
        <v>12</v>
      </c>
      <c r="G284" s="13">
        <v>21.080000000000002</v>
      </c>
      <c r="H284" s="13">
        <v>935.60590000000002</v>
      </c>
      <c r="I284" s="166">
        <v>0</v>
      </c>
      <c r="J284" s="191">
        <v>0</v>
      </c>
      <c r="K284" s="166">
        <v>0</v>
      </c>
      <c r="L284" s="166">
        <v>0</v>
      </c>
      <c r="M284" s="18">
        <v>0</v>
      </c>
      <c r="N284" s="165">
        <f>VLOOKUP(Table2[[#This Row],[Code]],'MPG Payment'!$B$4:$Z$128,25,0)</f>
        <v>0</v>
      </c>
      <c r="O284" s="170">
        <f t="shared" si="24"/>
        <v>936</v>
      </c>
      <c r="P284" t="str">
        <f>IFERROR(VLOOKUP(D284,'Bank Master'!$C$3:$D$7898,2,0),"Indirect")</f>
        <v>Direct</v>
      </c>
      <c r="Q284" t="str">
        <f>IFERROR(VLOOKUP(A284,Table1424[],6,0),0)</f>
        <v>SANIYARO YARO</v>
      </c>
      <c r="R284" t="str">
        <f>IFERROR(VLOOKUP(A284,Table1424[],7,0),0)</f>
        <v>22010474793</v>
      </c>
      <c r="S284" t="str">
        <f>IFERROR(VLOOKUP(A284,Table1424[],8,0),0)</f>
        <v>SBIN0RRVCGB</v>
      </c>
      <c r="T284">
        <f>IFERROR(VLOOKUP(A284,Table1424[],9,0),0)</f>
        <v>0</v>
      </c>
      <c r="U284" s="40">
        <f>IFERROR(VLOOKUP(A284,Table1424[],10,0),0)</f>
        <v>46034</v>
      </c>
      <c r="V284">
        <f t="shared" si="25"/>
        <v>1</v>
      </c>
      <c r="W284" t="str">
        <f t="shared" si="26"/>
        <v>Available</v>
      </c>
      <c r="X284" s="164" t="str" cm="1">
        <f t="array" aca="1" ref="X284" ca="1">SUBSTITUTE(SUBSTITUTE(MID(CELL("filename"),FIND("[",CELL("filename"))+1,FIND("]",CELL("filename"))-FIND("[",CELL("filename"))-1)," JH Farmer Payment-",""),".xlsx","")</f>
        <v>22.21-27 Aug</v>
      </c>
      <c r="Y284" s="13">
        <f t="shared" si="27"/>
        <v>26.630148956356742</v>
      </c>
      <c r="Z284" s="3">
        <v>0</v>
      </c>
    </row>
    <row r="285" spans="1:27" x14ac:dyDescent="0.25">
      <c r="A285" t="str">
        <f>CONCATENATE(Table2[[#This Row],[Code]],Table2[[#This Row],[Farmers Code]])</f>
        <v>200100550021</v>
      </c>
      <c r="B285" s="1" t="str">
        <f>INDEX('MPG Payment'!$A:$A,MATCH(Table2[[#This Row],[Code]],'MPG Payment'!B:B,0))</f>
        <v>BMC Code :2001</v>
      </c>
      <c r="C285" t="str">
        <f>VLOOKUP(Table2[[#This Row],[Code]],'MPG Payment'!B:C,2,0)</f>
        <v>MASU</v>
      </c>
      <c r="D285" s="17">
        <v>20010055</v>
      </c>
      <c r="E285" s="17" t="s">
        <v>28</v>
      </c>
      <c r="F285" s="1">
        <v>14</v>
      </c>
      <c r="G285" s="13">
        <v>46.26</v>
      </c>
      <c r="H285" s="13">
        <v>1876.3265999999999</v>
      </c>
      <c r="I285" s="166">
        <v>0</v>
      </c>
      <c r="J285" s="191">
        <v>0</v>
      </c>
      <c r="K285" s="166">
        <v>0</v>
      </c>
      <c r="L285" s="166">
        <v>0</v>
      </c>
      <c r="M285" s="18">
        <v>0</v>
      </c>
      <c r="N285" s="165">
        <f>VLOOKUP(Table2[[#This Row],[Code]],'MPG Payment'!$B$4:$Z$128,25,0)</f>
        <v>0</v>
      </c>
      <c r="O285" s="170">
        <f t="shared" si="24"/>
        <v>1876</v>
      </c>
      <c r="P285" t="str">
        <f>IFERROR(VLOOKUP(D285,'Bank Master'!$C$3:$D$7898,2,0),"Indirect")</f>
        <v>Direct</v>
      </c>
      <c r="Q285" t="str">
        <f>IFERROR(VLOOKUP(A285,Table1424[],6,0),0)</f>
        <v>DUKHNI ORAEN</v>
      </c>
      <c r="R285" t="str">
        <f>IFERROR(VLOOKUP(A285,Table1424[],7,0),0)</f>
        <v>55520100010625</v>
      </c>
      <c r="S285" t="str">
        <f>IFERROR(VLOOKUP(A285,Table1424[],8,0),0)</f>
        <v>BARB0BEROXX</v>
      </c>
      <c r="T285">
        <f>IFERROR(VLOOKUP(A285,Table1424[],9,0),0)</f>
        <v>0</v>
      </c>
      <c r="U285" s="40">
        <f>IFERROR(VLOOKUP(A285,Table1424[],10,0),0)</f>
        <v>46097</v>
      </c>
      <c r="V285">
        <f t="shared" si="25"/>
        <v>1</v>
      </c>
      <c r="W285" t="str">
        <f t="shared" si="26"/>
        <v>Available</v>
      </c>
      <c r="X285" s="164" t="str" cm="1">
        <f t="array" aca="1" ref="X285" ca="1">SUBSTITUTE(SUBSTITUTE(MID(CELL("filename"),FIND("[",CELL("filename"))+1,FIND("]",CELL("filename"))-FIND("[",CELL("filename"))-1)," JH Farmer Payment-",""),".xlsx","")</f>
        <v>22.21-27 Aug</v>
      </c>
      <c r="Y285" s="13">
        <f t="shared" si="27"/>
        <v>28.392317769130997</v>
      </c>
      <c r="Z285" s="3">
        <v>0</v>
      </c>
    </row>
    <row r="286" spans="1:27" x14ac:dyDescent="0.25">
      <c r="A286" t="str">
        <f>CONCATENATE(Table2[[#This Row],[Code]],Table2[[#This Row],[Farmers Code]])</f>
        <v>200100550022</v>
      </c>
      <c r="B286" s="1" t="str">
        <f>INDEX('MPG Payment'!$A:$A,MATCH(Table2[[#This Row],[Code]],'MPG Payment'!B:B,0))</f>
        <v>BMC Code :2001</v>
      </c>
      <c r="C286" t="str">
        <f>VLOOKUP(Table2[[#This Row],[Code]],'MPG Payment'!B:C,2,0)</f>
        <v>MASU</v>
      </c>
      <c r="D286" s="17">
        <v>20010055</v>
      </c>
      <c r="E286" s="17" t="s">
        <v>37</v>
      </c>
      <c r="F286" s="1">
        <v>14</v>
      </c>
      <c r="G286" s="13">
        <v>32.72</v>
      </c>
      <c r="H286" s="13">
        <v>1217.7943999999998</v>
      </c>
      <c r="I286" s="166">
        <v>0</v>
      </c>
      <c r="J286" s="191">
        <v>0</v>
      </c>
      <c r="K286" s="166">
        <v>0</v>
      </c>
      <c r="L286" s="166">
        <v>0</v>
      </c>
      <c r="M286" s="18">
        <v>0</v>
      </c>
      <c r="N286" s="165">
        <f>VLOOKUP(Table2[[#This Row],[Code]],'MPG Payment'!$B$4:$Z$128,25,0)</f>
        <v>0</v>
      </c>
      <c r="O286" s="170">
        <f t="shared" si="24"/>
        <v>1218</v>
      </c>
      <c r="P286" t="str">
        <f>IFERROR(VLOOKUP(D286,'Bank Master'!$C$3:$D$7898,2,0),"Indirect")</f>
        <v>Direct</v>
      </c>
      <c r="Q286" t="str">
        <f>IFERROR(VLOOKUP(A286,Table1424[],6,0),0)</f>
        <v>RAMJEET MAHTO</v>
      </c>
      <c r="R286" t="str">
        <f>IFERROR(VLOOKUP(A286,Table1424[],7,0),0)</f>
        <v>55528100009743</v>
      </c>
      <c r="S286" t="str">
        <f>IFERROR(VLOOKUP(A286,Table1424[],8,0),0)</f>
        <v>BARB0BEROXX</v>
      </c>
      <c r="T286">
        <f>IFERROR(VLOOKUP(A286,Table1424[],9,0),0)</f>
        <v>0</v>
      </c>
      <c r="U286" s="40">
        <f>IFERROR(VLOOKUP(A286,Table1424[],10,0),0)</f>
        <v>46116</v>
      </c>
      <c r="V286">
        <f t="shared" si="25"/>
        <v>1</v>
      </c>
      <c r="W286" t="str">
        <f t="shared" si="26"/>
        <v>Available</v>
      </c>
      <c r="X286" s="164" t="str" cm="1">
        <f t="array" aca="1" ref="X286" ca="1">SUBSTITUTE(SUBSTITUTE(MID(CELL("filename"),FIND("[",CELL("filename"))+1,FIND("]",CELL("filename"))-FIND("[",CELL("filename"))-1)," JH Farmer Payment-",""),".xlsx","")</f>
        <v>22.21-27 Aug</v>
      </c>
      <c r="Y286" s="13">
        <f t="shared" si="27"/>
        <v>26.053058679706599</v>
      </c>
      <c r="Z286" s="3">
        <v>0</v>
      </c>
    </row>
    <row r="287" spans="1:27" x14ac:dyDescent="0.25">
      <c r="A287" t="str">
        <f>CONCATENATE(Table2[[#This Row],[Code]],Table2[[#This Row],[Farmers Code]])</f>
        <v>200100550023</v>
      </c>
      <c r="B287" s="1" t="str">
        <f>INDEX('MPG Payment'!$A:$A,MATCH(Table2[[#This Row],[Code]],'MPG Payment'!B:B,0))</f>
        <v>BMC Code :2001</v>
      </c>
      <c r="C287" t="str">
        <f>VLOOKUP(Table2[[#This Row],[Code]],'MPG Payment'!B:C,2,0)</f>
        <v>MASU</v>
      </c>
      <c r="D287" s="17">
        <v>20010055</v>
      </c>
      <c r="E287" s="17" t="s">
        <v>38</v>
      </c>
      <c r="F287" s="1">
        <v>3</v>
      </c>
      <c r="G287" s="13">
        <v>3.8000000000000003</v>
      </c>
      <c r="H287" s="13">
        <v>176.78570000000002</v>
      </c>
      <c r="I287" s="166">
        <v>0</v>
      </c>
      <c r="J287" s="191">
        <v>0</v>
      </c>
      <c r="K287" s="166">
        <v>0</v>
      </c>
      <c r="L287" s="166">
        <v>0</v>
      </c>
      <c r="M287" s="18">
        <v>0</v>
      </c>
      <c r="N287" s="165">
        <f>VLOOKUP(Table2[[#This Row],[Code]],'MPG Payment'!$B$4:$Z$128,25,0)</f>
        <v>0</v>
      </c>
      <c r="O287" s="170">
        <f t="shared" si="24"/>
        <v>177</v>
      </c>
      <c r="P287" t="str">
        <f>IFERROR(VLOOKUP(D287,'Bank Master'!$C$3:$D$7898,2,0),"Indirect")</f>
        <v>Direct</v>
      </c>
      <c r="Q287" t="str">
        <f>IFERROR(VLOOKUP(A287,Table1424[],6,0),0)</f>
        <v>HIRAMANI GOPE</v>
      </c>
      <c r="R287" t="str">
        <f>IFERROR(VLOOKUP(A287,Table1424[],7,0),0)</f>
        <v>371101000004282</v>
      </c>
      <c r="S287" t="str">
        <f>IFERROR(VLOOKUP(A287,Table1424[],8,0),0)</f>
        <v>IOBA0003711</v>
      </c>
      <c r="T287">
        <f>IFERROR(VLOOKUP(A287,Table1424[],9,0),0)</f>
        <v>0</v>
      </c>
      <c r="U287" s="40">
        <f>IFERROR(VLOOKUP(A287,Table1424[],10,0),0)</f>
        <v>46132</v>
      </c>
      <c r="V287">
        <f t="shared" si="25"/>
        <v>1</v>
      </c>
      <c r="W287" t="str">
        <f t="shared" si="26"/>
        <v>Available</v>
      </c>
      <c r="X287" s="164" t="str" cm="1">
        <f t="array" aca="1" ref="X287" ca="1">SUBSTITUTE(SUBSTITUTE(MID(CELL("filename"),FIND("[",CELL("filename"))+1,FIND("]",CELL("filename"))-FIND("[",CELL("filename"))-1)," JH Farmer Payment-",""),".xlsx","")</f>
        <v>22.21-27 Aug</v>
      </c>
      <c r="Y287" s="13">
        <f t="shared" si="27"/>
        <v>6.9783828947368427</v>
      </c>
      <c r="Z287" s="3">
        <v>0</v>
      </c>
    </row>
    <row r="288" spans="1:27" x14ac:dyDescent="0.25">
      <c r="A288" t="str">
        <f>CONCATENATE(Table2[[#This Row],[Code]],Table2[[#This Row],[Farmers Code]])</f>
        <v>200100550024</v>
      </c>
      <c r="B288" s="1" t="str">
        <f>INDEX('MPG Payment'!$A:$A,MATCH(Table2[[#This Row],[Code]],'MPG Payment'!B:B,0))</f>
        <v>BMC Code :2001</v>
      </c>
      <c r="C288" t="str">
        <f>VLOOKUP(Table2[[#This Row],[Code]],'MPG Payment'!B:C,2,0)</f>
        <v>MASU</v>
      </c>
      <c r="D288" s="17">
        <v>20010055</v>
      </c>
      <c r="E288" s="17" t="s">
        <v>29</v>
      </c>
      <c r="F288" s="1">
        <v>6</v>
      </c>
      <c r="G288" s="13">
        <v>8.52</v>
      </c>
      <c r="H288" s="13">
        <v>446.15009999999995</v>
      </c>
      <c r="I288" s="166">
        <v>0</v>
      </c>
      <c r="J288" s="191">
        <v>0</v>
      </c>
      <c r="K288" s="166">
        <v>0</v>
      </c>
      <c r="L288" s="166">
        <v>0</v>
      </c>
      <c r="M288" s="18">
        <v>0</v>
      </c>
      <c r="N288" s="165">
        <f>VLOOKUP(Table2[[#This Row],[Code]],'MPG Payment'!$B$4:$Z$128,25,0)</f>
        <v>0</v>
      </c>
      <c r="O288" s="170">
        <f t="shared" si="24"/>
        <v>446</v>
      </c>
      <c r="P288" t="str">
        <f>IFERROR(VLOOKUP(D288,'Bank Master'!$C$3:$D$7898,2,0),"Indirect")</f>
        <v>Direct</v>
      </c>
      <c r="Q288" t="str">
        <f>IFERROR(VLOOKUP(A288,Table1424[],6,0),0)</f>
        <v>MR RAMESHWAR MAHTO</v>
      </c>
      <c r="R288" t="str">
        <f>IFERROR(VLOOKUP(A288,Table1424[],7,0),0)</f>
        <v>55528100003707</v>
      </c>
      <c r="S288" t="str">
        <f>IFERROR(VLOOKUP(A288,Table1424[],8,0),0)</f>
        <v>BARB0BEROXX</v>
      </c>
      <c r="T288">
        <f>IFERROR(VLOOKUP(A288,Table1424[],9,0),0)</f>
        <v>0</v>
      </c>
      <c r="U288" s="40">
        <f>IFERROR(VLOOKUP(A288,Table1424[],10,0),0)</f>
        <v>46125</v>
      </c>
      <c r="V288">
        <f t="shared" si="25"/>
        <v>1</v>
      </c>
      <c r="W288" t="str">
        <f t="shared" si="26"/>
        <v>Available</v>
      </c>
      <c r="X288" s="164" t="str" cm="1">
        <f t="array" aca="1" ref="X288" ca="1">SUBSTITUTE(SUBSTITUTE(MID(CELL("filename"),FIND("[",CELL("filename"))+1,FIND("]",CELL("filename"))-FIND("[",CELL("filename"))-1)," JH Farmer Payment-",""),".xlsx","")</f>
        <v>22.21-27 Aug</v>
      </c>
      <c r="Y288" s="13">
        <f t="shared" si="27"/>
        <v>15.709510563380283</v>
      </c>
      <c r="Z288" s="3">
        <v>0</v>
      </c>
    </row>
    <row r="289" spans="1:27" x14ac:dyDescent="0.25">
      <c r="A289" t="str">
        <f>CONCATENATE(Table2[[#This Row],[Code]],Table2[[#This Row],[Farmers Code]])</f>
        <v>200100550025</v>
      </c>
      <c r="B289" s="1" t="str">
        <f>INDEX('MPG Payment'!$A:$A,MATCH(Table2[[#This Row],[Code]],'MPG Payment'!B:B,0))</f>
        <v>BMC Code :2001</v>
      </c>
      <c r="C289" t="str">
        <f>VLOOKUP(Table2[[#This Row],[Code]],'MPG Payment'!B:C,2,0)</f>
        <v>MASU</v>
      </c>
      <c r="D289" s="17">
        <v>20010055</v>
      </c>
      <c r="E289" s="17" t="s">
        <v>5</v>
      </c>
      <c r="F289" s="1">
        <v>7</v>
      </c>
      <c r="G289" s="13">
        <v>23.47</v>
      </c>
      <c r="H289" s="13">
        <v>1213.8263999999999</v>
      </c>
      <c r="I289" s="166">
        <v>0</v>
      </c>
      <c r="J289" s="191">
        <v>0</v>
      </c>
      <c r="K289" s="166">
        <v>0</v>
      </c>
      <c r="L289" s="166">
        <v>0</v>
      </c>
      <c r="M289" s="18">
        <v>0</v>
      </c>
      <c r="N289" s="165">
        <f>VLOOKUP(Table2[[#This Row],[Code]],'MPG Payment'!$B$4:$Z$128,25,0)</f>
        <v>0</v>
      </c>
      <c r="O289" s="170">
        <f t="shared" si="24"/>
        <v>1214</v>
      </c>
      <c r="P289" t="str">
        <f>IFERROR(VLOOKUP(D289,'Bank Master'!$C$3:$D$7898,2,0),"Indirect")</f>
        <v>Direct</v>
      </c>
      <c r="Q289" t="str">
        <f>IFERROR(VLOOKUP(A289,Table1424[],6,0),0)</f>
        <v>BUDHNI ORAON</v>
      </c>
      <c r="R289" t="str">
        <f>IFERROR(VLOOKUP(A289,Table1424[],7,0),0)</f>
        <v>495910510007691</v>
      </c>
      <c r="S289" t="str">
        <f>IFERROR(VLOOKUP(A289,Table1424[],8,0),0)</f>
        <v>BKID0004959</v>
      </c>
      <c r="T289">
        <f>IFERROR(VLOOKUP(A289,Table1424[],9,0),0)</f>
        <v>0</v>
      </c>
      <c r="U289" s="40">
        <f>IFERROR(VLOOKUP(A289,Table1424[],10,0),0)</f>
        <v>46125</v>
      </c>
      <c r="V289">
        <f t="shared" si="25"/>
        <v>1</v>
      </c>
      <c r="W289" t="str">
        <f t="shared" si="26"/>
        <v>Available</v>
      </c>
      <c r="X289" s="164" t="str" cm="1">
        <f t="array" aca="1" ref="X289" ca="1">SUBSTITUTE(SUBSTITUTE(MID(CELL("filename"),FIND("[",CELL("filename"))+1,FIND("]",CELL("filename"))-FIND("[",CELL("filename"))-1)," JH Farmer Payment-",""),".xlsx","")</f>
        <v>22.21-27 Aug</v>
      </c>
      <c r="Y289" s="13">
        <f t="shared" si="27"/>
        <v>18.101373668512995</v>
      </c>
      <c r="Z289" s="3">
        <v>0</v>
      </c>
      <c r="AA289" s="31"/>
    </row>
    <row r="290" spans="1:27" x14ac:dyDescent="0.25">
      <c r="A290" t="str">
        <f>CONCATENATE(Table2[[#This Row],[Code]],Table2[[#This Row],[Farmers Code]])</f>
        <v>200100550026</v>
      </c>
      <c r="B290" s="1" t="str">
        <f>INDEX('MPG Payment'!$A:$A,MATCH(Table2[[#This Row],[Code]],'MPG Payment'!B:B,0))</f>
        <v>BMC Code :2001</v>
      </c>
      <c r="C290" t="str">
        <f>VLOOKUP(Table2[[#This Row],[Code]],'MPG Payment'!B:C,2,0)</f>
        <v>MASU</v>
      </c>
      <c r="D290" s="17">
        <v>20010055</v>
      </c>
      <c r="E290" s="17" t="s">
        <v>39</v>
      </c>
      <c r="F290" s="1">
        <v>6</v>
      </c>
      <c r="G290" s="13">
        <v>12.27</v>
      </c>
      <c r="H290" s="13">
        <v>557.03829999999994</v>
      </c>
      <c r="I290" s="166">
        <v>0</v>
      </c>
      <c r="J290" s="191">
        <v>0</v>
      </c>
      <c r="K290" s="166">
        <v>0</v>
      </c>
      <c r="L290" s="166">
        <v>0</v>
      </c>
      <c r="M290" s="18">
        <v>0</v>
      </c>
      <c r="N290" s="165">
        <f>VLOOKUP(Table2[[#This Row],[Code]],'MPG Payment'!$B$4:$Z$128,25,0)</f>
        <v>0</v>
      </c>
      <c r="O290" s="170">
        <f t="shared" si="24"/>
        <v>557</v>
      </c>
      <c r="P290" t="str">
        <f>IFERROR(VLOOKUP(D290,'Bank Master'!$C$3:$D$7898,2,0),"Indirect")</f>
        <v>Direct</v>
      </c>
      <c r="Q290" t="str">
        <f>IFERROR(VLOOKUP(A290,Table1424[],6,0),0)</f>
        <v>SUSMA KACHHAP</v>
      </c>
      <c r="R290" t="str">
        <f>IFERROR(VLOOKUP(A290,Table1424[],7,0),0)</f>
        <v>55528100003335</v>
      </c>
      <c r="S290" t="str">
        <f>IFERROR(VLOOKUP(A290,Table1424[],8,0),0)</f>
        <v>BARB0BEROXX</v>
      </c>
      <c r="T290">
        <f>IFERROR(VLOOKUP(A290,Table1424[],9,0),0)</f>
        <v>0</v>
      </c>
      <c r="U290" s="40">
        <f>IFERROR(VLOOKUP(A290,Table1424[],10,0),0)</f>
        <v>46132</v>
      </c>
      <c r="V290">
        <f t="shared" si="25"/>
        <v>1</v>
      </c>
      <c r="W290" t="str">
        <f t="shared" si="26"/>
        <v>Available</v>
      </c>
      <c r="X290" s="164" t="str" cm="1">
        <f t="array" aca="1" ref="X290" ca="1">SUBSTITUTE(SUBSTITUTE(MID(CELL("filename"),FIND("[",CELL("filename"))+1,FIND("]",CELL("filename"))-FIND("[",CELL("filename"))-1)," JH Farmer Payment-",""),".xlsx","")</f>
        <v>22.21-27 Aug</v>
      </c>
      <c r="Y290" s="13">
        <f t="shared" si="27"/>
        <v>13.619518337408316</v>
      </c>
      <c r="Z290" s="3">
        <v>0</v>
      </c>
    </row>
    <row r="291" spans="1:27" x14ac:dyDescent="0.25">
      <c r="A291" t="str">
        <f>CONCATENATE(Table2[[#This Row],[Code]],Table2[[#This Row],[Farmers Code]])</f>
        <v>200100550027</v>
      </c>
      <c r="B291" s="1" t="str">
        <f>INDEX('MPG Payment'!$A:$A,MATCH(Table2[[#This Row],[Code]],'MPG Payment'!B:B,0))</f>
        <v>BMC Code :2001</v>
      </c>
      <c r="C291" t="str">
        <f>VLOOKUP(Table2[[#This Row],[Code]],'MPG Payment'!B:C,2,0)</f>
        <v>MASU</v>
      </c>
      <c r="D291" s="17">
        <v>20010055</v>
      </c>
      <c r="E291" s="17" t="s">
        <v>6</v>
      </c>
      <c r="F291" s="1">
        <v>5</v>
      </c>
      <c r="G291" s="13">
        <v>4.3600000000000003</v>
      </c>
      <c r="H291" s="13">
        <v>212.97289999999998</v>
      </c>
      <c r="I291" s="166">
        <v>0</v>
      </c>
      <c r="J291" s="191">
        <v>0</v>
      </c>
      <c r="K291" s="166">
        <v>0</v>
      </c>
      <c r="L291" s="166">
        <v>0</v>
      </c>
      <c r="M291" s="18">
        <v>0</v>
      </c>
      <c r="N291" s="165">
        <f>VLOOKUP(Table2[[#This Row],[Code]],'MPG Payment'!$B$4:$Z$128,25,0)</f>
        <v>0</v>
      </c>
      <c r="O291" s="170">
        <f t="shared" si="24"/>
        <v>213</v>
      </c>
      <c r="P291" t="str">
        <f>IFERROR(VLOOKUP(D291,'Bank Master'!$C$3:$D$7898,2,0),"Indirect")</f>
        <v>Direct</v>
      </c>
      <c r="Q291" t="str">
        <f>IFERROR(VLOOKUP(A291,Table1424[],6,0),0)</f>
        <v>DIPANJALI KUMARI</v>
      </c>
      <c r="R291" t="str">
        <f>IFERROR(VLOOKUP(A291,Table1424[],7,0),0)</f>
        <v>9760000100036224</v>
      </c>
      <c r="S291" t="str">
        <f>IFERROR(VLOOKUP(A291,Table1424[],8,0),0)</f>
        <v>PUNB0976000</v>
      </c>
      <c r="T291">
        <f>IFERROR(VLOOKUP(A291,Table1424[],9,0),0)</f>
        <v>0</v>
      </c>
      <c r="U291" s="40">
        <f>IFERROR(VLOOKUP(A291,Table1424[],10,0),0)</f>
        <v>46160</v>
      </c>
      <c r="V291">
        <f t="shared" si="25"/>
        <v>1</v>
      </c>
      <c r="W291" t="str">
        <f t="shared" si="26"/>
        <v>Available</v>
      </c>
      <c r="X291" s="164" t="str" cm="1">
        <f t="array" aca="1" ref="X291" ca="1">SUBSTITUTE(SUBSTITUTE(MID(CELL("filename"),FIND("[",CELL("filename"))+1,FIND("]",CELL("filename"))-FIND("[",CELL("filename"))-1)," JH Farmer Payment-",""),".xlsx","")</f>
        <v>22.21-27 Aug</v>
      </c>
      <c r="Y291" s="13">
        <f t="shared" si="27"/>
        <v>12.211748853211008</v>
      </c>
      <c r="Z291" s="3">
        <v>0</v>
      </c>
    </row>
    <row r="292" spans="1:27" x14ac:dyDescent="0.25">
      <c r="A292" t="str">
        <f>CONCATENATE(Table2[[#This Row],[Code]],Table2[[#This Row],[Farmers Code]])</f>
        <v>200100550028</v>
      </c>
      <c r="B292" s="1" t="str">
        <f>INDEX('MPG Payment'!$A:$A,MATCH(Table2[[#This Row],[Code]],'MPG Payment'!B:B,0))</f>
        <v>BMC Code :2001</v>
      </c>
      <c r="C292" t="str">
        <f>VLOOKUP(Table2[[#This Row],[Code]],'MPG Payment'!B:C,2,0)</f>
        <v>MASU</v>
      </c>
      <c r="D292" s="17">
        <v>20010055</v>
      </c>
      <c r="E292" s="17" t="s">
        <v>30</v>
      </c>
      <c r="F292" s="1">
        <v>2</v>
      </c>
      <c r="G292" s="13">
        <v>3.54</v>
      </c>
      <c r="H292" s="13">
        <v>137.79300000000001</v>
      </c>
      <c r="I292" s="166">
        <v>0</v>
      </c>
      <c r="J292" s="191">
        <v>0</v>
      </c>
      <c r="K292" s="166">
        <v>0</v>
      </c>
      <c r="L292" s="166">
        <v>0</v>
      </c>
      <c r="M292" s="18">
        <v>0</v>
      </c>
      <c r="N292" s="165">
        <f>VLOOKUP(Table2[[#This Row],[Code]],'MPG Payment'!$B$4:$Z$128,25,0)</f>
        <v>0</v>
      </c>
      <c r="O292" s="170">
        <f t="shared" si="24"/>
        <v>138</v>
      </c>
      <c r="P292" t="str">
        <f>IFERROR(VLOOKUP(D292,'Bank Master'!$C$3:$D$7898,2,0),"Indirect")</f>
        <v>Direct</v>
      </c>
      <c r="Q292">
        <f>IFERROR(VLOOKUP(A292,Table1424[],6,0),0)</f>
        <v>0</v>
      </c>
      <c r="R292">
        <f>IFERROR(VLOOKUP(A292,Table1424[],7,0),0)</f>
        <v>0</v>
      </c>
      <c r="S292">
        <f>IFERROR(VLOOKUP(A292,Table1424[],8,0),0)</f>
        <v>0</v>
      </c>
      <c r="T292">
        <f>IFERROR(VLOOKUP(A292,Table1424[],9,0),0)</f>
        <v>0</v>
      </c>
      <c r="U292" s="40">
        <f>IFERROR(VLOOKUP(A292,Table1424[],10,0),0)</f>
        <v>0</v>
      </c>
      <c r="V292">
        <f t="shared" si="25"/>
        <v>1</v>
      </c>
      <c r="W292" t="str">
        <f t="shared" si="26"/>
        <v>Not Available</v>
      </c>
      <c r="X292" s="164" t="str" cm="1">
        <f t="array" aca="1" ref="X292" ca="1">SUBSTITUTE(SUBSTITUTE(MID(CELL("filename"),FIND("[",CELL("filename"))+1,FIND("]",CELL("filename"))-FIND("[",CELL("filename"))-1)," JH Farmer Payment-",""),".xlsx","")</f>
        <v>22.21-27 Aug</v>
      </c>
      <c r="Y292" s="13">
        <f t="shared" si="27"/>
        <v>3.892457627118644</v>
      </c>
      <c r="Z292" s="3">
        <v>0</v>
      </c>
    </row>
    <row r="293" spans="1:27" x14ac:dyDescent="0.25">
      <c r="A293" t="str">
        <f>CONCATENATE(Table2[[#This Row],[Code]],Table2[[#This Row],[Farmers Code]])</f>
        <v>200100550029</v>
      </c>
      <c r="B293" s="1" t="str">
        <f>INDEX('MPG Payment'!$A:$A,MATCH(Table2[[#This Row],[Code]],'MPG Payment'!B:B,0))</f>
        <v>BMC Code :2001</v>
      </c>
      <c r="C293" t="str">
        <f>VLOOKUP(Table2[[#This Row],[Code]],'MPG Payment'!B:C,2,0)</f>
        <v>MASU</v>
      </c>
      <c r="D293" s="17">
        <v>20010055</v>
      </c>
      <c r="E293" s="17" t="s">
        <v>31</v>
      </c>
      <c r="F293" s="1">
        <v>4</v>
      </c>
      <c r="G293" s="13">
        <v>11.930000000000001</v>
      </c>
      <c r="H293" s="13">
        <v>518.29320000000007</v>
      </c>
      <c r="I293" s="166">
        <v>0</v>
      </c>
      <c r="J293" s="191">
        <v>0</v>
      </c>
      <c r="K293" s="166">
        <v>0</v>
      </c>
      <c r="L293" s="166">
        <v>0</v>
      </c>
      <c r="M293" s="18">
        <v>0</v>
      </c>
      <c r="N293" s="165">
        <f>VLOOKUP(Table2[[#This Row],[Code]],'MPG Payment'!$B$4:$Z$128,25,0)</f>
        <v>0</v>
      </c>
      <c r="O293" s="170">
        <f t="shared" si="24"/>
        <v>518</v>
      </c>
      <c r="P293" t="str">
        <f>IFERROR(VLOOKUP(D293,'Bank Master'!$C$3:$D$7898,2,0),"Indirect")</f>
        <v>Direct</v>
      </c>
      <c r="Q293">
        <f>IFERROR(VLOOKUP(A293,Table1424[],6,0),0)</f>
        <v>0</v>
      </c>
      <c r="R293">
        <f>IFERROR(VLOOKUP(A293,Table1424[],7,0),0)</f>
        <v>0</v>
      </c>
      <c r="S293">
        <f>IFERROR(VLOOKUP(A293,Table1424[],8,0),0)</f>
        <v>0</v>
      </c>
      <c r="T293">
        <f>IFERROR(VLOOKUP(A293,Table1424[],9,0),0)</f>
        <v>0</v>
      </c>
      <c r="U293" s="40">
        <f>IFERROR(VLOOKUP(A293,Table1424[],10,0),0)</f>
        <v>0</v>
      </c>
      <c r="V293">
        <f t="shared" si="25"/>
        <v>1</v>
      </c>
      <c r="W293" t="str">
        <f t="shared" si="26"/>
        <v>Not Available</v>
      </c>
      <c r="X293" s="164" t="str" cm="1">
        <f t="array" aca="1" ref="X293" ca="1">SUBSTITUTE(SUBSTITUTE(MID(CELL("filename"),FIND("[",CELL("filename"))+1,FIND("]",CELL("filename"))-FIND("[",CELL("filename"))-1)," JH Farmer Payment-",""),".xlsx","")</f>
        <v>22.21-27 Aug</v>
      </c>
      <c r="Y293" s="13">
        <f t="shared" si="27"/>
        <v>8.6889052808046952</v>
      </c>
      <c r="Z293" s="3">
        <v>0</v>
      </c>
    </row>
    <row r="294" spans="1:27" x14ac:dyDescent="0.25">
      <c r="A294" t="str">
        <f>CONCATENATE(Table2[[#This Row],[Code]],Table2[[#This Row],[Farmers Code]])</f>
        <v>200100590002</v>
      </c>
      <c r="B294" s="1" t="str">
        <f>INDEX('MPG Payment'!$A:$A,MATCH(Table2[[#This Row],[Code]],'MPG Payment'!B:B,0))</f>
        <v>BMC Code :2001</v>
      </c>
      <c r="C294" t="str">
        <f>VLOOKUP(Table2[[#This Row],[Code]],'MPG Payment'!B:C,2,0)</f>
        <v>KARANJI 2</v>
      </c>
      <c r="D294" s="17">
        <v>20010059</v>
      </c>
      <c r="E294" s="17" t="s">
        <v>17</v>
      </c>
      <c r="F294" s="1">
        <v>14</v>
      </c>
      <c r="G294" s="13">
        <v>130.94999999999999</v>
      </c>
      <c r="H294" s="13">
        <v>5595.9372999999996</v>
      </c>
      <c r="I294" s="166">
        <v>0</v>
      </c>
      <c r="J294" s="191">
        <v>0</v>
      </c>
      <c r="K294" s="166">
        <v>622.27000000000044</v>
      </c>
      <c r="L294" s="166">
        <v>0</v>
      </c>
      <c r="M294" s="18">
        <v>0</v>
      </c>
      <c r="N294" s="165">
        <f>VLOOKUP(Table2[[#This Row],[Code]],'MPG Payment'!$B$4:$Z$128,25,0)</f>
        <v>0</v>
      </c>
      <c r="O294" s="170">
        <f t="shared" si="24"/>
        <v>4974</v>
      </c>
      <c r="P294" t="str">
        <f>IFERROR(VLOOKUP(D294,'Bank Master'!$C$3:$D$7898,2,0),"Indirect")</f>
        <v>Direct</v>
      </c>
      <c r="Q294" t="str">
        <f>IFERROR(VLOOKUP(A294,Table1424[],6,0),0)</f>
        <v>SUBASTANA BHAGAT</v>
      </c>
      <c r="R294" t="str">
        <f>IFERROR(VLOOKUP(A294,Table1424[],7,0),0)</f>
        <v>9760000100003293</v>
      </c>
      <c r="S294" t="str">
        <f>IFERROR(VLOOKUP(A294,Table1424[],8,0),0)</f>
        <v>PUNB0976000</v>
      </c>
      <c r="T294">
        <f>IFERROR(VLOOKUP(A294,Table1424[],9,0),0)</f>
        <v>0</v>
      </c>
      <c r="U294" s="40">
        <f>IFERROR(VLOOKUP(A294,Table1424[],10,0),0)</f>
        <v>46006</v>
      </c>
      <c r="V294">
        <f t="shared" si="25"/>
        <v>1</v>
      </c>
      <c r="W294" t="str">
        <f t="shared" si="26"/>
        <v>Available</v>
      </c>
      <c r="X294" s="164" t="str" cm="1">
        <f t="array" aca="1" ref="X294" ca="1">SUBSTITUTE(SUBSTITUTE(MID(CELL("filename"),FIND("[",CELL("filename"))+1,FIND("]",CELL("filename"))-FIND("[",CELL("filename"))-1)," JH Farmer Payment-",""),".xlsx","")</f>
        <v>22.21-27 Aug</v>
      </c>
      <c r="Y294" s="13">
        <f t="shared" si="27"/>
        <v>29.913372355861021</v>
      </c>
      <c r="Z294" s="3">
        <v>0</v>
      </c>
    </row>
    <row r="295" spans="1:27" x14ac:dyDescent="0.25">
      <c r="A295" t="str">
        <f>CONCATENATE(Table2[[#This Row],[Code]],Table2[[#This Row],[Farmers Code]])</f>
        <v>200100590003</v>
      </c>
      <c r="B295" s="1" t="str">
        <f>INDEX('MPG Payment'!$A:$A,MATCH(Table2[[#This Row],[Code]],'MPG Payment'!B:B,0))</f>
        <v>BMC Code :2001</v>
      </c>
      <c r="C295" t="str">
        <f>VLOOKUP(Table2[[#This Row],[Code]],'MPG Payment'!B:C,2,0)</f>
        <v>KARANJI 2</v>
      </c>
      <c r="D295" s="17">
        <v>20010059</v>
      </c>
      <c r="E295" s="17" t="s">
        <v>0</v>
      </c>
      <c r="F295" s="1">
        <v>7</v>
      </c>
      <c r="G295" s="13">
        <v>24.74</v>
      </c>
      <c r="H295" s="13">
        <v>1170.8134</v>
      </c>
      <c r="I295" s="166">
        <v>0</v>
      </c>
      <c r="J295" s="191">
        <v>0</v>
      </c>
      <c r="K295" s="166">
        <v>0</v>
      </c>
      <c r="L295" s="166">
        <v>0</v>
      </c>
      <c r="M295" s="18">
        <v>0</v>
      </c>
      <c r="N295" s="165">
        <f>VLOOKUP(Table2[[#This Row],[Code]],'MPG Payment'!$B$4:$Z$128,25,0)</f>
        <v>0</v>
      </c>
      <c r="O295" s="170">
        <f t="shared" si="24"/>
        <v>1171</v>
      </c>
      <c r="P295" t="str">
        <f>IFERROR(VLOOKUP(D295,'Bank Master'!$C$3:$D$7898,2,0),"Indirect")</f>
        <v>Direct</v>
      </c>
      <c r="Q295" t="str">
        <f>IFERROR(VLOOKUP(A295,Table1424[],6,0),0)</f>
        <v>BUDHMANI TANA BHAGAT</v>
      </c>
      <c r="R295" t="str">
        <f>IFERROR(VLOOKUP(A295,Table1424[],7,0),0)</f>
        <v>110159492771</v>
      </c>
      <c r="S295" t="str">
        <f>IFERROR(VLOOKUP(A295,Table1424[],8,0),0)</f>
        <v>CNRB0004895</v>
      </c>
      <c r="T295">
        <f>IFERROR(VLOOKUP(A295,Table1424[],9,0),0)</f>
        <v>0</v>
      </c>
      <c r="U295" s="40">
        <f>IFERROR(VLOOKUP(A295,Table1424[],10,0),0)</f>
        <v>46013</v>
      </c>
      <c r="V295">
        <f t="shared" si="25"/>
        <v>1</v>
      </c>
      <c r="W295" t="str">
        <f t="shared" si="26"/>
        <v>Available</v>
      </c>
      <c r="X295" s="164" t="str" cm="1">
        <f t="array" aca="1" ref="X295" ca="1">SUBSTITUTE(SUBSTITUTE(MID(CELL("filename"),FIND("[",CELL("filename"))+1,FIND("]",CELL("filename"))-FIND("[",CELL("filename"))-1)," JH Farmer Payment-",""),".xlsx","")</f>
        <v>22.21-27 Aug</v>
      </c>
      <c r="Y295" s="13">
        <f t="shared" si="27"/>
        <v>16.56364955537591</v>
      </c>
      <c r="Z295" s="3">
        <v>0</v>
      </c>
    </row>
    <row r="296" spans="1:27" x14ac:dyDescent="0.25">
      <c r="A296" t="str">
        <f>CONCATENATE(Table2[[#This Row],[Code]],Table2[[#This Row],[Farmers Code]])</f>
        <v>200100610002</v>
      </c>
      <c r="B296" s="1" t="str">
        <f>INDEX('MPG Payment'!$A:$A,MATCH(Table2[[#This Row],[Code]],'MPG Payment'!B:B,0))</f>
        <v>BMC Code :2001</v>
      </c>
      <c r="C296" t="str">
        <f>VLOOKUP(Table2[[#This Row],[Code]],'MPG Payment'!B:C,2,0)</f>
        <v>SEMRA</v>
      </c>
      <c r="D296" s="17">
        <v>20010061</v>
      </c>
      <c r="E296" s="17" t="s">
        <v>17</v>
      </c>
      <c r="F296" s="1">
        <v>14</v>
      </c>
      <c r="G296" s="13">
        <v>144.22000000000003</v>
      </c>
      <c r="H296" s="13">
        <v>5909.4192999999996</v>
      </c>
      <c r="I296" s="166">
        <v>0</v>
      </c>
      <c r="J296" s="191">
        <v>0</v>
      </c>
      <c r="K296" s="166">
        <v>56.470000000001164</v>
      </c>
      <c r="L296" s="166">
        <v>0</v>
      </c>
      <c r="M296" s="18">
        <v>0</v>
      </c>
      <c r="N296" s="165">
        <f>VLOOKUP(Table2[[#This Row],[Code]],'MPG Payment'!$B$4:$Z$128,25,0)</f>
        <v>0</v>
      </c>
      <c r="O296" s="170">
        <f t="shared" si="24"/>
        <v>5853</v>
      </c>
      <c r="P296" t="str">
        <f>IFERROR(VLOOKUP(D296,'Bank Master'!$C$3:$D$7898,2,0),"Indirect")</f>
        <v>Direct</v>
      </c>
      <c r="Q296" t="str">
        <f>IFERROR(VLOOKUP(A296,Table1424[],6,0),0)</f>
        <v>HIRU TIRKEY</v>
      </c>
      <c r="R296" t="str">
        <f>IFERROR(VLOOKUP(A296,Table1424[],7,0),0)</f>
        <v>1751104000033655</v>
      </c>
      <c r="S296" t="str">
        <f>IFERROR(VLOOKUP(A296,Table1424[],8,0),0)</f>
        <v>IBKL0001751</v>
      </c>
      <c r="T296">
        <f>IFERROR(VLOOKUP(A296,Table1424[],9,0),0)</f>
        <v>0</v>
      </c>
      <c r="U296" s="40">
        <f>IFERROR(VLOOKUP(A296,Table1424[],10,0),0)</f>
        <v>46055</v>
      </c>
      <c r="V296">
        <f t="shared" si="25"/>
        <v>1</v>
      </c>
      <c r="W296" t="str">
        <f t="shared" si="26"/>
        <v>Available</v>
      </c>
      <c r="X296" s="164" t="str" cm="1">
        <f t="array" aca="1" ref="X296" ca="1">SUBSTITUTE(SUBSTITUTE(MID(CELL("filename"),FIND("[",CELL("filename"))+1,FIND("]",CELL("filename"))-FIND("[",CELL("filename"))-1)," JH Farmer Payment-",""),".xlsx","")</f>
        <v>22.21-27 Aug</v>
      </c>
      <c r="Y296" s="13">
        <f t="shared" si="27"/>
        <v>28.682523297739557</v>
      </c>
      <c r="Z296" s="3">
        <v>0</v>
      </c>
    </row>
    <row r="297" spans="1:27" x14ac:dyDescent="0.25">
      <c r="A297" t="str">
        <f>CONCATENATE(Table2[[#This Row],[Code]],Table2[[#This Row],[Farmers Code]])</f>
        <v>200100610003</v>
      </c>
      <c r="B297" s="1" t="str">
        <f>INDEX('MPG Payment'!$A:$A,MATCH(Table2[[#This Row],[Code]],'MPG Payment'!B:B,0))</f>
        <v>BMC Code :2001</v>
      </c>
      <c r="C297" t="str">
        <f>VLOOKUP(Table2[[#This Row],[Code]],'MPG Payment'!B:C,2,0)</f>
        <v>SEMRA</v>
      </c>
      <c r="D297" s="17">
        <v>20010061</v>
      </c>
      <c r="E297" s="17" t="s">
        <v>0</v>
      </c>
      <c r="F297" s="1">
        <v>14</v>
      </c>
      <c r="G297" s="13">
        <v>74.53</v>
      </c>
      <c r="H297" s="13">
        <v>3018.7174000000005</v>
      </c>
      <c r="I297" s="166">
        <v>0</v>
      </c>
      <c r="J297" s="191">
        <v>0</v>
      </c>
      <c r="K297" s="166">
        <v>0</v>
      </c>
      <c r="L297" s="166">
        <v>0</v>
      </c>
      <c r="M297" s="18">
        <v>0</v>
      </c>
      <c r="N297" s="165">
        <f>VLOOKUP(Table2[[#This Row],[Code]],'MPG Payment'!$B$4:$Z$128,25,0)</f>
        <v>0</v>
      </c>
      <c r="O297" s="170">
        <f t="shared" si="24"/>
        <v>3019</v>
      </c>
      <c r="P297" t="str">
        <f>IFERROR(VLOOKUP(D297,'Bank Master'!$C$3:$D$7898,2,0),"Indirect")</f>
        <v>Direct</v>
      </c>
      <c r="Q297" t="str">
        <f>IFERROR(VLOOKUP(A297,Table1424[],6,0),0)</f>
        <v>PRAVEEN TIRKEY</v>
      </c>
      <c r="R297" t="str">
        <f>IFERROR(VLOOKUP(A297,Table1424[],7,0),0)</f>
        <v>22010796040</v>
      </c>
      <c r="S297" t="str">
        <f>IFERROR(VLOOKUP(A297,Table1424[],8,0),0)</f>
        <v>SBIN0RRVCGB</v>
      </c>
      <c r="T297">
        <f>IFERROR(VLOOKUP(A297,Table1424[],9,0),0)</f>
        <v>0</v>
      </c>
      <c r="U297" s="40">
        <f>IFERROR(VLOOKUP(A297,Table1424[],10,0),0)</f>
        <v>46140</v>
      </c>
      <c r="V297">
        <f t="shared" si="25"/>
        <v>1</v>
      </c>
      <c r="W297" t="str">
        <f t="shared" si="26"/>
        <v>Available</v>
      </c>
      <c r="X297" s="164" t="str" cm="1">
        <f t="array" aca="1" ref="X297" ca="1">SUBSTITUTE(SUBSTITUTE(MID(CELL("filename"),FIND("[",CELL("filename"))+1,FIND("]",CELL("filename"))-FIND("[",CELL("filename"))-1)," JH Farmer Payment-",""),".xlsx","")</f>
        <v>22.21-27 Aug</v>
      </c>
      <c r="Y297" s="13">
        <f t="shared" si="27"/>
        <v>28.352370589024559</v>
      </c>
      <c r="Z297" s="3">
        <v>0</v>
      </c>
    </row>
    <row r="298" spans="1:27" x14ac:dyDescent="0.25">
      <c r="A298" t="str">
        <f>CONCATENATE(Table2[[#This Row],[Code]],Table2[[#This Row],[Farmers Code]])</f>
        <v>200100610004</v>
      </c>
      <c r="B298" s="1" t="str">
        <f>INDEX('MPG Payment'!$A:$A,MATCH(Table2[[#This Row],[Code]],'MPG Payment'!B:B,0))</f>
        <v>BMC Code :2001</v>
      </c>
      <c r="C298" t="str">
        <f>VLOOKUP(Table2[[#This Row],[Code]],'MPG Payment'!B:C,2,0)</f>
        <v>SEMRA</v>
      </c>
      <c r="D298" s="17">
        <v>20010061</v>
      </c>
      <c r="E298" s="17" t="s">
        <v>1</v>
      </c>
      <c r="F298" s="1">
        <v>14</v>
      </c>
      <c r="G298" s="13">
        <v>160.37</v>
      </c>
      <c r="H298" s="13">
        <v>6689.9386999999997</v>
      </c>
      <c r="I298" s="166">
        <v>0</v>
      </c>
      <c r="J298" s="191">
        <v>0</v>
      </c>
      <c r="K298" s="166">
        <v>0</v>
      </c>
      <c r="L298" s="166">
        <v>0</v>
      </c>
      <c r="M298" s="18">
        <v>0</v>
      </c>
      <c r="N298" s="165">
        <f>VLOOKUP(Table2[[#This Row],[Code]],'MPG Payment'!$B$4:$Z$128,25,0)</f>
        <v>0</v>
      </c>
      <c r="O298" s="170">
        <f t="shared" si="24"/>
        <v>6690</v>
      </c>
      <c r="P298" t="str">
        <f>IFERROR(VLOOKUP(D298,'Bank Master'!$C$3:$D$7898,2,0),"Indirect")</f>
        <v>Direct</v>
      </c>
      <c r="Q298" t="str">
        <f>IFERROR(VLOOKUP(A298,Table1424[],6,0),0)</f>
        <v>MARIAM GURGI TIRKEY</v>
      </c>
      <c r="R298" t="str">
        <f>IFERROR(VLOOKUP(A298,Table1424[],7,0),0)</f>
        <v>22010734628</v>
      </c>
      <c r="S298" t="str">
        <f>IFERROR(VLOOKUP(A298,Table1424[],8,0),0)</f>
        <v>SBIN0RRVCGB</v>
      </c>
      <c r="T298">
        <f>IFERROR(VLOOKUP(A298,Table1424[],9,0),0)</f>
        <v>0</v>
      </c>
      <c r="U298" s="40">
        <f>IFERROR(VLOOKUP(A298,Table1424[],10,0),0)</f>
        <v>46140</v>
      </c>
      <c r="V298">
        <f t="shared" si="25"/>
        <v>1</v>
      </c>
      <c r="W298" t="str">
        <f t="shared" si="26"/>
        <v>Available</v>
      </c>
      <c r="X298" s="164" t="str" cm="1">
        <f t="array" aca="1" ref="X298" ca="1">SUBSTITUTE(SUBSTITUTE(MID(CELL("filename"),FIND("[",CELL("filename"))+1,FIND("]",CELL("filename"))-FIND("[",CELL("filename"))-1)," JH Farmer Payment-",""),".xlsx","")</f>
        <v>22.21-27 Aug</v>
      </c>
      <c r="Y298" s="13">
        <f t="shared" si="27"/>
        <v>29.200954604975994</v>
      </c>
      <c r="Z298" s="3">
        <v>0</v>
      </c>
    </row>
    <row r="299" spans="1:27" x14ac:dyDescent="0.25">
      <c r="A299" t="str">
        <f>CONCATENATE(Table2[[#This Row],[Code]],Table2[[#This Row],[Farmers Code]])</f>
        <v>200100610006</v>
      </c>
      <c r="B299" s="1" t="str">
        <f>INDEX('MPG Payment'!$A:$A,MATCH(Table2[[#This Row],[Code]],'MPG Payment'!B:B,0))</f>
        <v>BMC Code :2001</v>
      </c>
      <c r="C299" t="str">
        <f>VLOOKUP(Table2[[#This Row],[Code]],'MPG Payment'!B:C,2,0)</f>
        <v>SEMRA</v>
      </c>
      <c r="D299" s="17">
        <v>20010061</v>
      </c>
      <c r="E299" s="17" t="s">
        <v>19</v>
      </c>
      <c r="F299" s="1">
        <v>14</v>
      </c>
      <c r="G299" s="13">
        <v>60.720000000000006</v>
      </c>
      <c r="H299" s="13">
        <v>2407.4682000000003</v>
      </c>
      <c r="I299" s="166">
        <v>0</v>
      </c>
      <c r="J299" s="191">
        <v>0</v>
      </c>
      <c r="K299" s="166">
        <v>0</v>
      </c>
      <c r="L299" s="166">
        <v>0</v>
      </c>
      <c r="M299" s="18">
        <v>0</v>
      </c>
      <c r="N299" s="165">
        <f>VLOOKUP(Table2[[#This Row],[Code]],'MPG Payment'!$B$4:$Z$128,25,0)</f>
        <v>0</v>
      </c>
      <c r="O299" s="170">
        <f t="shared" si="24"/>
        <v>2407</v>
      </c>
      <c r="P299" t="str">
        <f>IFERROR(VLOOKUP(D299,'Bank Master'!$C$3:$D$7898,2,0),"Indirect")</f>
        <v>Direct</v>
      </c>
      <c r="Q299" t="str">
        <f>IFERROR(VLOOKUP(A299,Table1424[],6,0),0)</f>
        <v>DEEPA TIRKEY</v>
      </c>
      <c r="R299" t="str">
        <f>IFERROR(VLOOKUP(A299,Table1424[],7,0),0)</f>
        <v>358702120008592</v>
      </c>
      <c r="S299" t="str">
        <f>IFERROR(VLOOKUP(A299,Table1424[],8,0),0)</f>
        <v>UBIN0535877</v>
      </c>
      <c r="T299">
        <f>IFERROR(VLOOKUP(A299,Table1424[],9,0),0)</f>
        <v>0</v>
      </c>
      <c r="U299" s="40">
        <f>IFERROR(VLOOKUP(A299,Table1424[],10,0),0)</f>
        <v>46160</v>
      </c>
      <c r="V299">
        <f t="shared" si="25"/>
        <v>1</v>
      </c>
      <c r="W299" t="str">
        <f t="shared" si="26"/>
        <v>Available</v>
      </c>
      <c r="X299" s="164" t="str" cm="1">
        <f t="array" aca="1" ref="X299" ca="1">SUBSTITUTE(SUBSTITUTE(MID(CELL("filename"),FIND("[",CELL("filename"))+1,FIND("]",CELL("filename"))-FIND("[",CELL("filename"))-1)," JH Farmer Payment-",""),".xlsx","")</f>
        <v>22.21-27 Aug</v>
      </c>
      <c r="Y299" s="13">
        <f t="shared" si="27"/>
        <v>27.754080039525693</v>
      </c>
      <c r="Z299" s="3">
        <v>0</v>
      </c>
    </row>
    <row r="300" spans="1:27" x14ac:dyDescent="0.25">
      <c r="A300" t="str">
        <f>CONCATENATE(Table2[[#This Row],[Code]],Table2[[#This Row],[Farmers Code]])</f>
        <v>200100610009</v>
      </c>
      <c r="B300" s="1" t="str">
        <f>INDEX('MPG Payment'!$A:$A,MATCH(Table2[[#This Row],[Code]],'MPG Payment'!B:B,0))</f>
        <v>BMC Code :2001</v>
      </c>
      <c r="C300" t="str">
        <f>VLOOKUP(Table2[[#This Row],[Code]],'MPG Payment'!B:C,2,0)</f>
        <v>SEMRA</v>
      </c>
      <c r="D300" s="17">
        <v>20010061</v>
      </c>
      <c r="E300" s="17" t="s">
        <v>36</v>
      </c>
      <c r="F300" s="1">
        <v>14</v>
      </c>
      <c r="G300" s="13">
        <v>89.049999999999983</v>
      </c>
      <c r="H300" s="13">
        <v>3559.8918000000003</v>
      </c>
      <c r="I300" s="166">
        <v>0</v>
      </c>
      <c r="J300" s="191">
        <v>0</v>
      </c>
      <c r="K300" s="166">
        <v>0</v>
      </c>
      <c r="L300" s="166">
        <v>0</v>
      </c>
      <c r="M300" s="18">
        <v>0</v>
      </c>
      <c r="N300" s="165">
        <f>VLOOKUP(Table2[[#This Row],[Code]],'MPG Payment'!$B$4:$Z$128,25,0)</f>
        <v>0</v>
      </c>
      <c r="O300" s="170">
        <f t="shared" si="24"/>
        <v>3560</v>
      </c>
      <c r="P300" t="str">
        <f>IFERROR(VLOOKUP(D300,'Bank Master'!$C$3:$D$7898,2,0),"Indirect")</f>
        <v>Direct</v>
      </c>
      <c r="Q300" t="str">
        <f>IFERROR(VLOOKUP(A300,Table1424[],6,0),0)</f>
        <v>PRIYA TIRKEY</v>
      </c>
      <c r="R300" t="str">
        <f>IFERROR(VLOOKUP(A300,Table1424[],7,0),0)</f>
        <v>358702120010757</v>
      </c>
      <c r="S300" t="str">
        <f>IFERROR(VLOOKUP(A300,Table1424[],8,0),0)</f>
        <v>UBIN0535877</v>
      </c>
      <c r="T300">
        <f>IFERROR(VLOOKUP(A300,Table1424[],9,0),0)</f>
        <v>0</v>
      </c>
      <c r="U300" s="40">
        <f>IFERROR(VLOOKUP(A300,Table1424[],10,0),0)</f>
        <v>46223</v>
      </c>
      <c r="V300">
        <f t="shared" si="25"/>
        <v>1</v>
      </c>
      <c r="W300" t="str">
        <f t="shared" si="26"/>
        <v>Available</v>
      </c>
      <c r="X300" s="164" t="str" cm="1">
        <f t="array" aca="1" ref="X300" ca="1">SUBSTITUTE(SUBSTITUTE(MID(CELL("filename"),FIND("[",CELL("filename"))+1,FIND("]",CELL("filename"))-FIND("[",CELL("filename"))-1)," JH Farmer Payment-",""),".xlsx","")</f>
        <v>22.21-27 Aug</v>
      </c>
      <c r="Y300" s="13">
        <f t="shared" si="27"/>
        <v>27.983427961819217</v>
      </c>
      <c r="Z300" s="3">
        <v>0</v>
      </c>
    </row>
    <row r="301" spans="1:27" x14ac:dyDescent="0.25">
      <c r="A301" t="str">
        <f>CONCATENATE(Table2[[#This Row],[Code]],Table2[[#This Row],[Farmers Code]])</f>
        <v>200100620003</v>
      </c>
      <c r="B301" s="1" t="str">
        <f>INDEX('MPG Payment'!$A:$A,MATCH(Table2[[#This Row],[Code]],'MPG Payment'!B:B,0))</f>
        <v>BMC Code :2001</v>
      </c>
      <c r="C301" t="str">
        <f>VLOOKUP(Table2[[#This Row],[Code]],'MPG Payment'!B:C,2,0)</f>
        <v>PISKA</v>
      </c>
      <c r="D301" s="17">
        <v>20010062</v>
      </c>
      <c r="E301" s="17" t="s">
        <v>0</v>
      </c>
      <c r="F301" s="1">
        <v>3</v>
      </c>
      <c r="G301" s="13">
        <v>10.89</v>
      </c>
      <c r="H301" s="13">
        <v>523.77800000000002</v>
      </c>
      <c r="I301" s="166">
        <v>0</v>
      </c>
      <c r="J301" s="191">
        <v>0</v>
      </c>
      <c r="K301" s="166">
        <v>0</v>
      </c>
      <c r="L301" s="166">
        <v>0</v>
      </c>
      <c r="M301" s="18">
        <v>0</v>
      </c>
      <c r="N301" s="165">
        <f>VLOOKUP(Table2[[#This Row],[Code]],'MPG Payment'!$B$4:$Z$128,25,0)</f>
        <v>0</v>
      </c>
      <c r="O301" s="170">
        <f t="shared" si="24"/>
        <v>524</v>
      </c>
      <c r="P301" t="str">
        <f>IFERROR(VLOOKUP(D301,'Bank Master'!$C$3:$D$7898,2,0),"Indirect")</f>
        <v>Direct</v>
      </c>
      <c r="Q301" t="str">
        <f>IFERROR(VLOOKUP(A301,Table1424[],6,0),0)</f>
        <v>RUBI ORAIN</v>
      </c>
      <c r="R301" t="str">
        <f>IFERROR(VLOOKUP(A301,Table1424[],7,0),0)</f>
        <v>371101000008185</v>
      </c>
      <c r="S301" t="str">
        <f>IFERROR(VLOOKUP(A301,Table1424[],8,0),0)</f>
        <v>IOBA0003711</v>
      </c>
      <c r="T301">
        <f>IFERROR(VLOOKUP(A301,Table1424[],9,0),0)</f>
        <v>0</v>
      </c>
      <c r="U301" s="40">
        <f>IFERROR(VLOOKUP(A301,Table1424[],10,0),0)</f>
        <v>0</v>
      </c>
      <c r="V301">
        <f t="shared" si="25"/>
        <v>1</v>
      </c>
      <c r="W301" t="str">
        <f t="shared" si="26"/>
        <v>Available</v>
      </c>
      <c r="X301" s="164" t="str" cm="1">
        <f t="array" aca="1" ref="X301" ca="1">SUBSTITUTE(SUBSTITUTE(MID(CELL("filename"),FIND("[",CELL("filename"))+1,FIND("]",CELL("filename"))-FIND("[",CELL("filename"))-1)," JH Farmer Payment-",""),".xlsx","")</f>
        <v>22.21-27 Aug</v>
      </c>
      <c r="Y301" s="13">
        <f t="shared" si="27"/>
        <v>7.2145730027548218</v>
      </c>
      <c r="Z301" s="3">
        <v>0</v>
      </c>
    </row>
    <row r="302" spans="1:27" x14ac:dyDescent="0.25">
      <c r="A302" t="str">
        <f>CONCATENATE(Table2[[#This Row],[Code]],Table2[[#This Row],[Farmers Code]])</f>
        <v>200100620012</v>
      </c>
      <c r="B302" s="1" t="str">
        <f>INDEX('MPG Payment'!$A:$A,MATCH(Table2[[#This Row],[Code]],'MPG Payment'!B:B,0))</f>
        <v>BMC Code :2001</v>
      </c>
      <c r="C302" t="str">
        <f>VLOOKUP(Table2[[#This Row],[Code]],'MPG Payment'!B:C,2,0)</f>
        <v>PISKA</v>
      </c>
      <c r="D302" s="17">
        <v>20010062</v>
      </c>
      <c r="E302" s="17" t="s">
        <v>40</v>
      </c>
      <c r="F302" s="1">
        <v>14</v>
      </c>
      <c r="G302" s="13">
        <v>67.83</v>
      </c>
      <c r="H302" s="13">
        <v>2407.1179999999999</v>
      </c>
      <c r="I302" s="166">
        <v>0</v>
      </c>
      <c r="J302" s="191">
        <v>0</v>
      </c>
      <c r="K302" s="166">
        <v>0</v>
      </c>
      <c r="L302" s="166">
        <v>0</v>
      </c>
      <c r="M302" s="18">
        <v>0</v>
      </c>
      <c r="N302" s="165">
        <f>VLOOKUP(Table2[[#This Row],[Code]],'MPG Payment'!$B$4:$Z$128,25,0)</f>
        <v>0</v>
      </c>
      <c r="O302" s="170">
        <f t="shared" si="24"/>
        <v>2407</v>
      </c>
      <c r="P302" t="str">
        <f>IFERROR(VLOOKUP(D302,'Bank Master'!$C$3:$D$7898,2,0),"Indirect")</f>
        <v>Direct</v>
      </c>
      <c r="Q302" t="str">
        <f>IFERROR(VLOOKUP(A302,Table1424[],6,0),0)</f>
        <v>AJAY KUMAR KESHRI</v>
      </c>
      <c r="R302" t="str">
        <f>IFERROR(VLOOKUP(A302,Table1424[],7,0),0)</f>
        <v>371101000003845</v>
      </c>
      <c r="S302" t="str">
        <f>IFERROR(VLOOKUP(A302,Table1424[],8,0),0)</f>
        <v>IOBA0003711</v>
      </c>
      <c r="T302">
        <f>IFERROR(VLOOKUP(A302,Table1424[],9,0),0)</f>
        <v>0</v>
      </c>
      <c r="U302" s="40">
        <f>IFERROR(VLOOKUP(A302,Table1424[],10,0),0)</f>
        <v>46140</v>
      </c>
      <c r="V302">
        <f t="shared" si="25"/>
        <v>1</v>
      </c>
      <c r="W302" t="str">
        <f t="shared" si="26"/>
        <v>Available</v>
      </c>
      <c r="X302" s="164" t="str" cm="1">
        <f t="array" aca="1" ref="X302" ca="1">SUBSTITUTE(SUBSTITUTE(MID(CELL("filename"),FIND("[",CELL("filename"))+1,FIND("]",CELL("filename"))-FIND("[",CELL("filename"))-1)," JH Farmer Payment-",""),".xlsx","")</f>
        <v>22.21-27 Aug</v>
      </c>
      <c r="Y302" s="13">
        <f t="shared" si="27"/>
        <v>24.841259029927762</v>
      </c>
      <c r="Z302" s="3">
        <v>0</v>
      </c>
    </row>
    <row r="303" spans="1:27" x14ac:dyDescent="0.25">
      <c r="A303" t="str">
        <f>CONCATENATE(Table2[[#This Row],[Code]],Table2[[#This Row],[Farmers Code]])</f>
        <v>200100620016</v>
      </c>
      <c r="B303" s="1" t="str">
        <f>INDEX('MPG Payment'!$A:$A,MATCH(Table2[[#This Row],[Code]],'MPG Payment'!B:B,0))</f>
        <v>BMC Code :2001</v>
      </c>
      <c r="C303" t="str">
        <f>VLOOKUP(Table2[[#This Row],[Code]],'MPG Payment'!B:C,2,0)</f>
        <v>PISKA</v>
      </c>
      <c r="D303" s="17">
        <v>20010062</v>
      </c>
      <c r="E303" s="17" t="s">
        <v>26</v>
      </c>
      <c r="F303" s="1">
        <v>8</v>
      </c>
      <c r="G303" s="13">
        <v>34.360000000000007</v>
      </c>
      <c r="H303" s="13">
        <v>1423.0087999999998</v>
      </c>
      <c r="I303" s="166">
        <v>0</v>
      </c>
      <c r="J303" s="191">
        <v>0</v>
      </c>
      <c r="K303" s="166">
        <v>0</v>
      </c>
      <c r="L303" s="166">
        <v>0</v>
      </c>
      <c r="M303" s="18">
        <v>0</v>
      </c>
      <c r="N303" s="165">
        <f>VLOOKUP(Table2[[#This Row],[Code]],'MPG Payment'!$B$4:$Z$128,25,0)</f>
        <v>0</v>
      </c>
      <c r="O303" s="170">
        <f t="shared" si="24"/>
        <v>1423</v>
      </c>
      <c r="P303" t="str">
        <f>IFERROR(VLOOKUP(D303,'Bank Master'!$C$3:$D$7898,2,0),"Indirect")</f>
        <v>Direct</v>
      </c>
      <c r="Q303" t="str">
        <f>IFERROR(VLOOKUP(A303,Table1424[],6,0),0)</f>
        <v>VIKAS KUMAR</v>
      </c>
      <c r="R303" t="str">
        <f>IFERROR(VLOOKUP(A303,Table1424[],7,0),0)</f>
        <v>110218302361</v>
      </c>
      <c r="S303" t="str">
        <f>IFERROR(VLOOKUP(A303,Table1424[],8,0),0)</f>
        <v>CNRB0007409</v>
      </c>
      <c r="T303">
        <f>IFERROR(VLOOKUP(A303,Table1424[],9,0),0)</f>
        <v>0</v>
      </c>
      <c r="U303" s="40">
        <f>IFERROR(VLOOKUP(A303,Table1424[],10,0),0)</f>
        <v>46182</v>
      </c>
      <c r="V303">
        <f t="shared" si="25"/>
        <v>1</v>
      </c>
      <c r="W303" t="str">
        <f t="shared" si="26"/>
        <v>Available</v>
      </c>
      <c r="X303" s="164" t="str" cm="1">
        <f t="array" aca="1" ref="X303" ca="1">SUBSTITUTE(SUBSTITUTE(MID(CELL("filename"),FIND("[",CELL("filename"))+1,FIND("]",CELL("filename"))-FIND("[",CELL("filename"))-1)," JH Farmer Payment-",""),".xlsx","")</f>
        <v>22.21-27 Aug</v>
      </c>
      <c r="Y303" s="13">
        <f t="shared" si="27"/>
        <v>16.565876600698484</v>
      </c>
      <c r="Z303" s="3">
        <v>0</v>
      </c>
    </row>
    <row r="304" spans="1:27" x14ac:dyDescent="0.25">
      <c r="A304" t="str">
        <f>CONCATENATE(Table2[[#This Row],[Code]],Table2[[#This Row],[Farmers Code]])</f>
        <v>200100620017</v>
      </c>
      <c r="B304" s="1" t="str">
        <f>INDEX('MPG Payment'!$A:$A,MATCH(Table2[[#This Row],[Code]],'MPG Payment'!B:B,0))</f>
        <v>BMC Code :2001</v>
      </c>
      <c r="C304" t="str">
        <f>VLOOKUP(Table2[[#This Row],[Code]],'MPG Payment'!B:C,2,0)</f>
        <v>PISKA</v>
      </c>
      <c r="D304" s="17">
        <v>20010062</v>
      </c>
      <c r="E304" s="17" t="s">
        <v>27</v>
      </c>
      <c r="F304" s="1">
        <v>6</v>
      </c>
      <c r="G304" s="13">
        <v>9.91</v>
      </c>
      <c r="H304" s="13">
        <v>388.75700000000001</v>
      </c>
      <c r="I304" s="166">
        <v>0</v>
      </c>
      <c r="J304" s="191">
        <v>0</v>
      </c>
      <c r="K304" s="166">
        <v>0</v>
      </c>
      <c r="L304" s="166">
        <v>0</v>
      </c>
      <c r="M304" s="18">
        <v>0</v>
      </c>
      <c r="N304" s="165">
        <f>VLOOKUP(Table2[[#This Row],[Code]],'MPG Payment'!$B$4:$Z$128,25,0)</f>
        <v>0</v>
      </c>
      <c r="O304" s="170">
        <f t="shared" si="24"/>
        <v>389</v>
      </c>
      <c r="P304" t="str">
        <f>IFERROR(VLOOKUP(D304,'Bank Master'!$C$3:$D$7898,2,0),"Indirect")</f>
        <v>Direct</v>
      </c>
      <c r="Q304" t="str">
        <f>IFERROR(VLOOKUP(A304,Table1424[],6,0),0)</f>
        <v>LILAMANI DEVI</v>
      </c>
      <c r="R304" t="str">
        <f>IFERROR(VLOOKUP(A304,Table1424[],7,0),0)</f>
        <v>50441374370</v>
      </c>
      <c r="S304" t="str">
        <f>IFERROR(VLOOKUP(A304,Table1424[],8,0),0)</f>
        <v>IDIB000N518</v>
      </c>
      <c r="T304">
        <f>IFERROR(VLOOKUP(A304,Table1424[],9,0),0)</f>
        <v>0</v>
      </c>
      <c r="U304" s="40">
        <f>IFERROR(VLOOKUP(A304,Table1424[],10,0),0)</f>
        <v>46195</v>
      </c>
      <c r="V304">
        <f t="shared" si="25"/>
        <v>1</v>
      </c>
      <c r="W304" t="str">
        <f t="shared" si="26"/>
        <v>Available</v>
      </c>
      <c r="X304" s="164" t="str" cm="1">
        <f t="array" aca="1" ref="X304" ca="1">SUBSTITUTE(SUBSTITUTE(MID(CELL("filename"),FIND("[",CELL("filename"))+1,FIND("]",CELL("filename"))-FIND("[",CELL("filename"))-1)," JH Farmer Payment-",""),".xlsx","")</f>
        <v>22.21-27 Aug</v>
      </c>
      <c r="Y304" s="13">
        <f t="shared" si="27"/>
        <v>11.768627648839557</v>
      </c>
      <c r="Z304" s="3">
        <v>0</v>
      </c>
    </row>
    <row r="305" spans="1:26" x14ac:dyDescent="0.25">
      <c r="A305" t="str">
        <f>CONCATENATE(Table2[[#This Row],[Code]],Table2[[#This Row],[Farmers Code]])</f>
        <v>200100620020</v>
      </c>
      <c r="B305" s="1" t="str">
        <f>INDEX('MPG Payment'!$A:$A,MATCH(Table2[[#This Row],[Code]],'MPG Payment'!B:B,0))</f>
        <v>BMC Code :2001</v>
      </c>
      <c r="C305" t="str">
        <f>VLOOKUP(Table2[[#This Row],[Code]],'MPG Payment'!B:C,2,0)</f>
        <v>PISKA</v>
      </c>
      <c r="D305" s="17">
        <v>20010062</v>
      </c>
      <c r="E305" s="17" t="s">
        <v>4</v>
      </c>
      <c r="F305" s="1">
        <v>7</v>
      </c>
      <c r="G305" s="13">
        <v>33.14</v>
      </c>
      <c r="H305" s="13">
        <v>1152.2663</v>
      </c>
      <c r="I305" s="166">
        <v>0</v>
      </c>
      <c r="J305" s="191">
        <v>0</v>
      </c>
      <c r="K305" s="166">
        <v>0</v>
      </c>
      <c r="L305" s="166">
        <v>0</v>
      </c>
      <c r="M305" s="18">
        <v>0</v>
      </c>
      <c r="N305" s="165">
        <f>VLOOKUP(Table2[[#This Row],[Code]],'MPG Payment'!$B$4:$Z$128,25,0)</f>
        <v>0</v>
      </c>
      <c r="O305" s="170">
        <f t="shared" si="24"/>
        <v>1152</v>
      </c>
      <c r="P305" t="str">
        <f>IFERROR(VLOOKUP(D305,'Bank Master'!$C$3:$D$7898,2,0),"Indirect")</f>
        <v>Direct</v>
      </c>
      <c r="Q305" t="str">
        <f>IFERROR(VLOOKUP(A305,Table1424[],6,0),0)</f>
        <v>BUDHUWA TIRKEY</v>
      </c>
      <c r="R305" t="str">
        <f>IFERROR(VLOOKUP(A305,Table1424[],7,0),0)</f>
        <v>494310100013414</v>
      </c>
      <c r="S305" t="str">
        <f>IFERROR(VLOOKUP(A305,Table1424[],8,0),0)</f>
        <v>BKID0004943</v>
      </c>
      <c r="T305">
        <f>IFERROR(VLOOKUP(A305,Table1424[],9,0),0)</f>
        <v>0</v>
      </c>
      <c r="U305" s="40">
        <f>IFERROR(VLOOKUP(A305,Table1424[],10,0),0)</f>
        <v>46244</v>
      </c>
      <c r="V305">
        <f t="shared" si="25"/>
        <v>1</v>
      </c>
      <c r="W305" t="str">
        <f t="shared" si="26"/>
        <v>Available</v>
      </c>
      <c r="X305" s="164" t="str" cm="1">
        <f t="array" aca="1" ref="X305" ca="1">SUBSTITUTE(SUBSTITUTE(MID(CELL("filename"),FIND("[",CELL("filename"))+1,FIND("]",CELL("filename"))-FIND("[",CELL("filename"))-1)," JH Farmer Payment-",""),".xlsx","")</f>
        <v>22.21-27 Aug</v>
      </c>
      <c r="Y305" s="13">
        <f t="shared" si="27"/>
        <v>12.169378545564275</v>
      </c>
      <c r="Z305" s="3">
        <v>0</v>
      </c>
    </row>
    <row r="306" spans="1:26" x14ac:dyDescent="0.25">
      <c r="A306" t="str">
        <f>CONCATENATE(Table2[[#This Row],[Code]],Table2[[#This Row],[Farmers Code]])</f>
        <v>200100620021</v>
      </c>
      <c r="B306" s="1" t="str">
        <f>INDEX('MPG Payment'!$A:$A,MATCH(Table2[[#This Row],[Code]],'MPG Payment'!B:B,0))</f>
        <v>BMC Code :2001</v>
      </c>
      <c r="C306" t="str">
        <f>VLOOKUP(Table2[[#This Row],[Code]],'MPG Payment'!B:C,2,0)</f>
        <v>PISKA</v>
      </c>
      <c r="D306" s="17">
        <v>20010062</v>
      </c>
      <c r="E306" s="17" t="s">
        <v>28</v>
      </c>
      <c r="F306" s="1">
        <v>7</v>
      </c>
      <c r="G306" s="13">
        <v>17.7</v>
      </c>
      <c r="H306" s="13">
        <v>841.30160000000012</v>
      </c>
      <c r="I306" s="166">
        <v>0</v>
      </c>
      <c r="J306" s="191">
        <v>0</v>
      </c>
      <c r="K306" s="166">
        <v>0</v>
      </c>
      <c r="L306" s="166">
        <v>0</v>
      </c>
      <c r="M306" s="18">
        <v>0</v>
      </c>
      <c r="N306" s="165">
        <f>VLOOKUP(Table2[[#This Row],[Code]],'MPG Payment'!$B$4:$Z$128,25,0)</f>
        <v>0</v>
      </c>
      <c r="O306" s="170">
        <f t="shared" si="24"/>
        <v>841</v>
      </c>
      <c r="P306" t="str">
        <f>IFERROR(VLOOKUP(D306,'Bank Master'!$C$3:$D$7898,2,0),"Indirect")</f>
        <v>Direct</v>
      </c>
      <c r="Q306" t="str">
        <f>IFERROR(VLOOKUP(A306,Table1424[],6,0),0)</f>
        <v>HEMANT GOP</v>
      </c>
      <c r="R306" t="str">
        <f>IFERROR(VLOOKUP(A306,Table1424[],7,0),0)</f>
        <v>493910110002130</v>
      </c>
      <c r="S306" t="str">
        <f>IFERROR(VLOOKUP(A306,Table1424[],8,0),0)</f>
        <v>BKID0004939</v>
      </c>
      <c r="T306">
        <f>IFERROR(VLOOKUP(A306,Table1424[],9,0),0)</f>
        <v>0</v>
      </c>
      <c r="U306" s="40">
        <f>IFERROR(VLOOKUP(A306,Table1424[],10,0),0)</f>
        <v>46258</v>
      </c>
      <c r="V306">
        <f t="shared" si="25"/>
        <v>1</v>
      </c>
      <c r="W306" t="str">
        <f t="shared" si="26"/>
        <v>Available</v>
      </c>
      <c r="X306" s="164" t="str" cm="1">
        <f t="array" aca="1" ref="X306" ca="1">SUBSTITUTE(SUBSTITUTE(MID(CELL("filename"),FIND("[",CELL("filename"))+1,FIND("]",CELL("filename"))-FIND("[",CELL("filename"))-1)," JH Farmer Payment-",""),".xlsx","")</f>
        <v>22.21-27 Aug</v>
      </c>
      <c r="Y306" s="13">
        <f t="shared" si="27"/>
        <v>16.635907344632773</v>
      </c>
      <c r="Z306" s="3">
        <v>0</v>
      </c>
    </row>
    <row r="307" spans="1:26" x14ac:dyDescent="0.25">
      <c r="A307" t="str">
        <f>CONCATENATE(Table2[[#This Row],[Code]],Table2[[#This Row],[Farmers Code]])</f>
        <v>200200010003</v>
      </c>
      <c r="B307" s="1" t="str">
        <f>INDEX('MPG Payment'!$A:$A,MATCH(Table2[[#This Row],[Code]],'MPG Payment'!B:B,0))</f>
        <v>BMC Code :2002</v>
      </c>
      <c r="C307" t="str">
        <f>VLOOKUP(Table2[[#This Row],[Code]],'MPG Payment'!B:C,2,0)</f>
        <v>Paali</v>
      </c>
      <c r="D307" s="17">
        <v>20020001</v>
      </c>
      <c r="E307" s="17" t="s">
        <v>0</v>
      </c>
      <c r="F307" s="1">
        <v>14</v>
      </c>
      <c r="G307" s="13">
        <v>142.79999999999998</v>
      </c>
      <c r="H307" s="13">
        <v>5495.6040000000003</v>
      </c>
      <c r="I307" s="166">
        <v>0</v>
      </c>
      <c r="J307" s="191">
        <v>0</v>
      </c>
      <c r="K307" s="166">
        <v>0</v>
      </c>
      <c r="L307" s="166">
        <v>0</v>
      </c>
      <c r="M307" s="18">
        <v>0</v>
      </c>
      <c r="N307" s="165">
        <f>VLOOKUP(Table2[[#This Row],[Code]],'MPG Payment'!$B$4:$Z$128,25,0)</f>
        <v>0</v>
      </c>
      <c r="O307" s="170">
        <f t="shared" si="24"/>
        <v>5496</v>
      </c>
      <c r="P307" t="str">
        <f>IFERROR(VLOOKUP(D307,'Bank Master'!$C$3:$D$7898,2,0),"Indirect")</f>
        <v>Direct</v>
      </c>
      <c r="Q307" t="str">
        <f>IFERROR(VLOOKUP(A307,Table1424[],6,0),0)</f>
        <v>LILABATI DEVI</v>
      </c>
      <c r="R307" t="str">
        <f>IFERROR(VLOOKUP(A307,Table1424[],7,0),0)</f>
        <v>50100187338660</v>
      </c>
      <c r="S307" t="str">
        <f>IFERROR(VLOOKUP(A307,Table1424[],8,0),0)</f>
        <v>HDFC0001470</v>
      </c>
      <c r="T307" t="str">
        <f>IFERROR(VLOOKUP(A307,Table1424[],9,0),0)</f>
        <v>HDFC BANK</v>
      </c>
      <c r="U307" s="40">
        <f>IFERROR(VLOOKUP(A307,Table1424[],10,0),0)</f>
        <v>45199</v>
      </c>
      <c r="V307">
        <f t="shared" si="25"/>
        <v>1</v>
      </c>
      <c r="W307" t="str">
        <f t="shared" si="26"/>
        <v>Available</v>
      </c>
      <c r="X307" s="164" t="str" cm="1">
        <f t="array" aca="1" ref="X307" ca="1">SUBSTITUTE(SUBSTITUTE(MID(CELL("filename"),FIND("[",CELL("filename"))+1,FIND("]",CELL("filename"))-FIND("[",CELL("filename"))-1)," JH Farmer Payment-",""),".xlsx","")</f>
        <v>22.21-27 Aug</v>
      </c>
      <c r="Y307" s="13">
        <f t="shared" si="27"/>
        <v>26.939235294117655</v>
      </c>
      <c r="Z307" s="3">
        <v>0</v>
      </c>
    </row>
    <row r="308" spans="1:26" x14ac:dyDescent="0.25">
      <c r="A308" t="str">
        <f>CONCATENATE(Table2[[#This Row],[Code]],Table2[[#This Row],[Farmers Code]])</f>
        <v>200200010006</v>
      </c>
      <c r="B308" s="1" t="str">
        <f>INDEX('MPG Payment'!$A:$A,MATCH(Table2[[#This Row],[Code]],'MPG Payment'!B:B,0))</f>
        <v>BMC Code :2002</v>
      </c>
      <c r="C308" t="str">
        <f>VLOOKUP(Table2[[#This Row],[Code]],'MPG Payment'!B:C,2,0)</f>
        <v>Paali</v>
      </c>
      <c r="D308" s="17">
        <v>20020001</v>
      </c>
      <c r="E308" s="17" t="s">
        <v>19</v>
      </c>
      <c r="F308" s="1">
        <v>14</v>
      </c>
      <c r="G308" s="13">
        <v>50.600000000000009</v>
      </c>
      <c r="H308" s="13">
        <v>1955.7039999999997</v>
      </c>
      <c r="I308" s="166">
        <v>0</v>
      </c>
      <c r="J308" s="191">
        <v>0</v>
      </c>
      <c r="K308" s="166">
        <v>0</v>
      </c>
      <c r="L308" s="166">
        <v>0</v>
      </c>
      <c r="M308" s="18">
        <v>0</v>
      </c>
      <c r="N308" s="165">
        <f>VLOOKUP(Table2[[#This Row],[Code]],'MPG Payment'!$B$4:$Z$128,25,0)</f>
        <v>0</v>
      </c>
      <c r="O308" s="170">
        <f t="shared" si="24"/>
        <v>1956</v>
      </c>
      <c r="P308" t="str">
        <f>IFERROR(VLOOKUP(D308,'Bank Master'!$C$3:$D$7898,2,0),"Indirect")</f>
        <v>Direct</v>
      </c>
      <c r="Q308" t="str">
        <f>IFERROR(VLOOKUP(A308,Table1424[],6,0),0)</f>
        <v>SULEMAN ANSARI</v>
      </c>
      <c r="R308" t="str">
        <f>IFERROR(VLOOKUP(A308,Table1424[],7,0),0)</f>
        <v>4904108000201</v>
      </c>
      <c r="S308" t="str">
        <f>IFERROR(VLOOKUP(A308,Table1424[],8,0),0)</f>
        <v>CNRB0004904</v>
      </c>
      <c r="T308" t="str">
        <f>IFERROR(VLOOKUP(A308,Table1424[],9,0),0)</f>
        <v>CANARA BANK</v>
      </c>
      <c r="U308" s="40">
        <f>IFERROR(VLOOKUP(A308,Table1424[],10,0),0)</f>
        <v>45183</v>
      </c>
      <c r="V308">
        <f t="shared" si="25"/>
        <v>1</v>
      </c>
      <c r="W308" t="str">
        <f t="shared" si="26"/>
        <v>Available</v>
      </c>
      <c r="X308" s="164" t="str" cm="1">
        <f t="array" aca="1" ref="X308" ca="1">SUBSTITUTE(SUBSTITUTE(MID(CELL("filename"),FIND("[",CELL("filename"))+1,FIND("]",CELL("filename"))-FIND("[",CELL("filename"))-1)," JH Farmer Payment-",""),".xlsx","")</f>
        <v>22.21-27 Aug</v>
      </c>
      <c r="Y308" s="13">
        <f t="shared" si="27"/>
        <v>27.055193675889324</v>
      </c>
      <c r="Z308" s="3">
        <v>0</v>
      </c>
    </row>
    <row r="309" spans="1:26" x14ac:dyDescent="0.25">
      <c r="A309" t="str">
        <f>CONCATENATE(Table2[[#This Row],[Code]],Table2[[#This Row],[Farmers Code]])</f>
        <v>200200010007</v>
      </c>
      <c r="B309" s="1" t="str">
        <f>INDEX('MPG Payment'!$A:$A,MATCH(Table2[[#This Row],[Code]],'MPG Payment'!B:B,0))</f>
        <v>BMC Code :2002</v>
      </c>
      <c r="C309" t="str">
        <f>VLOOKUP(Table2[[#This Row],[Code]],'MPG Payment'!B:C,2,0)</f>
        <v>Paali</v>
      </c>
      <c r="D309" s="17">
        <v>20020001</v>
      </c>
      <c r="E309" s="17" t="s">
        <v>20</v>
      </c>
      <c r="F309" s="1">
        <v>5</v>
      </c>
      <c r="G309" s="13">
        <v>14.4</v>
      </c>
      <c r="H309" s="13">
        <v>635.43399999999997</v>
      </c>
      <c r="I309" s="166">
        <v>0</v>
      </c>
      <c r="J309" s="191">
        <v>0</v>
      </c>
      <c r="K309" s="166">
        <v>0</v>
      </c>
      <c r="L309" s="166">
        <v>0</v>
      </c>
      <c r="M309" s="18">
        <v>0</v>
      </c>
      <c r="N309" s="165">
        <f>VLOOKUP(Table2[[#This Row],[Code]],'MPG Payment'!$B$4:$Z$128,25,0)</f>
        <v>0</v>
      </c>
      <c r="O309" s="170">
        <f t="shared" si="24"/>
        <v>635</v>
      </c>
      <c r="P309" t="str">
        <f>IFERROR(VLOOKUP(D309,'Bank Master'!$C$3:$D$7898,2,0),"Indirect")</f>
        <v>Direct</v>
      </c>
      <c r="Q309" t="str">
        <f>IFERROR(VLOOKUP(A309,Table1424[],6,0),0)</f>
        <v>PRAKASH SAHU</v>
      </c>
      <c r="R309" t="str">
        <f>IFERROR(VLOOKUP(A309,Table1424[],7,0),0)</f>
        <v>22009544891</v>
      </c>
      <c r="S309" t="str">
        <f>IFERROR(VLOOKUP(A309,Table1424[],8,0),0)</f>
        <v>SBIN0RRVCGB</v>
      </c>
      <c r="T309" t="str">
        <f>IFERROR(VLOOKUP(A309,Table1424[],9,0),0)</f>
        <v>STATE BANK OF INDIA</v>
      </c>
      <c r="U309" s="40">
        <f>IFERROR(VLOOKUP(A309,Table1424[],10,0),0)</f>
        <v>45183</v>
      </c>
      <c r="V309">
        <f t="shared" si="25"/>
        <v>1</v>
      </c>
      <c r="W309" t="str">
        <f t="shared" si="26"/>
        <v>Available</v>
      </c>
      <c r="X309" s="164" t="str" cm="1">
        <f t="array" aca="1" ref="X309" ca="1">SUBSTITUTE(SUBSTITUTE(MID(CELL("filename"),FIND("[",CELL("filename"))+1,FIND("]",CELL("filename"))-FIND("[",CELL("filename"))-1)," JH Farmer Payment-",""),".xlsx","")</f>
        <v>22.21-27 Aug</v>
      </c>
      <c r="Y309" s="13">
        <f t="shared" si="27"/>
        <v>11.031840277777777</v>
      </c>
      <c r="Z309" s="3">
        <v>0</v>
      </c>
    </row>
    <row r="310" spans="1:26" x14ac:dyDescent="0.25">
      <c r="A310" t="str">
        <f>CONCATENATE(Table2[[#This Row],[Code]],Table2[[#This Row],[Farmers Code]])</f>
        <v>200200010010</v>
      </c>
      <c r="B310" s="1" t="str">
        <f>INDEX('MPG Payment'!$A:$A,MATCH(Table2[[#This Row],[Code]],'MPG Payment'!B:B,0))</f>
        <v>BMC Code :2002</v>
      </c>
      <c r="C310" t="str">
        <f>VLOOKUP(Table2[[#This Row],[Code]],'MPG Payment'!B:C,2,0)</f>
        <v>Paali</v>
      </c>
      <c r="D310" s="17">
        <v>20020001</v>
      </c>
      <c r="E310" s="17" t="s">
        <v>21</v>
      </c>
      <c r="F310" s="1">
        <v>8</v>
      </c>
      <c r="G310" s="13">
        <v>27.299999999999997</v>
      </c>
      <c r="H310" s="13">
        <v>1150.857</v>
      </c>
      <c r="I310" s="166">
        <v>0</v>
      </c>
      <c r="J310" s="191">
        <v>0</v>
      </c>
      <c r="K310" s="166">
        <v>0</v>
      </c>
      <c r="L310" s="166">
        <v>0</v>
      </c>
      <c r="M310" s="18">
        <v>0</v>
      </c>
      <c r="N310" s="165">
        <f>VLOOKUP(Table2[[#This Row],[Code]],'MPG Payment'!$B$4:$Z$128,25,0)</f>
        <v>0</v>
      </c>
      <c r="O310" s="170">
        <f t="shared" si="24"/>
        <v>1151</v>
      </c>
      <c r="P310" t="str">
        <f>IFERROR(VLOOKUP(D310,'Bank Master'!$C$3:$D$7898,2,0),"Indirect")</f>
        <v>Direct</v>
      </c>
      <c r="Q310" t="str">
        <f>IFERROR(VLOOKUP(A310,Table1424[],6,0),0)</f>
        <v>JAMIL ANSARI</v>
      </c>
      <c r="R310" t="str">
        <f>IFERROR(VLOOKUP(A310,Table1424[],7,0),0)</f>
        <v>494510110014054</v>
      </c>
      <c r="S310" t="str">
        <f>IFERROR(VLOOKUP(A310,Table1424[],8,0),0)</f>
        <v>BKID0004945</v>
      </c>
      <c r="T310" t="str">
        <f>IFERROR(VLOOKUP(A310,Table1424[],9,0),0)</f>
        <v>BANK OF INDIA</v>
      </c>
      <c r="U310" s="40">
        <f>IFERROR(VLOOKUP(A310,Table1424[],10,0),0)</f>
        <v>45183</v>
      </c>
      <c r="V310">
        <f t="shared" si="25"/>
        <v>1</v>
      </c>
      <c r="W310" t="str">
        <f t="shared" si="26"/>
        <v>Available</v>
      </c>
      <c r="X310" s="164" t="str" cm="1">
        <f t="array" aca="1" ref="X310" ca="1">SUBSTITUTE(SUBSTITUTE(MID(CELL("filename"),FIND("[",CELL("filename"))+1,FIND("]",CELL("filename"))-FIND("[",CELL("filename"))-1)," JH Farmer Payment-",""),".xlsx","")</f>
        <v>22.21-27 Aug</v>
      </c>
      <c r="Y310" s="13">
        <f t="shared" si="27"/>
        <v>16.862373626373628</v>
      </c>
      <c r="Z310" s="3">
        <v>0</v>
      </c>
    </row>
    <row r="311" spans="1:26" x14ac:dyDescent="0.25">
      <c r="A311" t="str">
        <f>CONCATENATE(Table2[[#This Row],[Code]],Table2[[#This Row],[Farmers Code]])</f>
        <v>200200010011</v>
      </c>
      <c r="B311" s="1" t="str">
        <f>INDEX('MPG Payment'!$A:$A,MATCH(Table2[[#This Row],[Code]],'MPG Payment'!B:B,0))</f>
        <v>BMC Code :2002</v>
      </c>
      <c r="C311" t="str">
        <f>VLOOKUP(Table2[[#This Row],[Code]],'MPG Payment'!B:C,2,0)</f>
        <v>Paali</v>
      </c>
      <c r="D311" s="17">
        <v>20020001</v>
      </c>
      <c r="E311" s="17" t="s">
        <v>22</v>
      </c>
      <c r="F311" s="1">
        <v>14</v>
      </c>
      <c r="G311" s="13">
        <v>96.600000000000009</v>
      </c>
      <c r="H311" s="13">
        <v>3937.6689999999999</v>
      </c>
      <c r="I311" s="166">
        <v>0</v>
      </c>
      <c r="J311" s="191">
        <v>0</v>
      </c>
      <c r="K311" s="166">
        <v>0</v>
      </c>
      <c r="L311" s="166">
        <v>0</v>
      </c>
      <c r="M311" s="18">
        <v>0</v>
      </c>
      <c r="N311" s="165">
        <f>VLOOKUP(Table2[[#This Row],[Code]],'MPG Payment'!$B$4:$Z$128,25,0)</f>
        <v>0</v>
      </c>
      <c r="O311" s="170">
        <f t="shared" si="24"/>
        <v>3938</v>
      </c>
      <c r="P311" t="str">
        <f>IFERROR(VLOOKUP(D311,'Bank Master'!$C$3:$D$7898,2,0),"Indirect")</f>
        <v>Direct</v>
      </c>
      <c r="Q311" t="str">
        <f>IFERROR(VLOOKUP(A311,Table1424[],6,0),0)</f>
        <v>MUNTAZIR ANSARI</v>
      </c>
      <c r="R311" t="str">
        <f>IFERROR(VLOOKUP(A311,Table1424[],7,0),0)</f>
        <v>84059697326</v>
      </c>
      <c r="S311" t="str">
        <f>IFERROR(VLOOKUP(A311,Table1424[],8,0),0)</f>
        <v>SBIN0RRVCGB</v>
      </c>
      <c r="T311" t="str">
        <f>IFERROR(VLOOKUP(A311,Table1424[],9,0),0)</f>
        <v>STATE BANK OF INDIA</v>
      </c>
      <c r="U311" s="40">
        <f>IFERROR(VLOOKUP(A311,Table1424[],10,0),0)</f>
        <v>45199</v>
      </c>
      <c r="V311">
        <f t="shared" si="25"/>
        <v>1</v>
      </c>
      <c r="W311" t="str">
        <f t="shared" si="26"/>
        <v>Available</v>
      </c>
      <c r="X311" s="164" t="str" cm="1">
        <f t="array" aca="1" ref="X311" ca="1">SUBSTITUTE(SUBSTITUTE(MID(CELL("filename"),FIND("[",CELL("filename"))+1,FIND("]",CELL("filename"))-FIND("[",CELL("filename"))-1)," JH Farmer Payment-",""),".xlsx","")</f>
        <v>22.21-27 Aug</v>
      </c>
      <c r="Y311" s="13">
        <f t="shared" si="27"/>
        <v>28.53383333333333</v>
      </c>
      <c r="Z311" s="3">
        <v>0</v>
      </c>
    </row>
    <row r="312" spans="1:26" x14ac:dyDescent="0.25">
      <c r="A312" t="str">
        <f>CONCATENATE(Table2[[#This Row],[Code]],Table2[[#This Row],[Farmers Code]])</f>
        <v>200200010012</v>
      </c>
      <c r="B312" s="1" t="str">
        <f>INDEX('MPG Payment'!$A:$A,MATCH(Table2[[#This Row],[Code]],'MPG Payment'!B:B,0))</f>
        <v>BMC Code :2002</v>
      </c>
      <c r="C312" t="str">
        <f>VLOOKUP(Table2[[#This Row],[Code]],'MPG Payment'!B:C,2,0)</f>
        <v>Paali</v>
      </c>
      <c r="D312" s="17">
        <v>20020001</v>
      </c>
      <c r="E312" s="17" t="s">
        <v>40</v>
      </c>
      <c r="F312" s="1">
        <v>7</v>
      </c>
      <c r="G312" s="13">
        <v>29.3</v>
      </c>
      <c r="H312" s="13">
        <v>1369.481</v>
      </c>
      <c r="I312" s="166">
        <v>0</v>
      </c>
      <c r="J312" s="191">
        <v>0</v>
      </c>
      <c r="K312" s="166">
        <v>0</v>
      </c>
      <c r="L312" s="166">
        <v>0</v>
      </c>
      <c r="M312" s="18">
        <v>0</v>
      </c>
      <c r="N312" s="165">
        <f>VLOOKUP(Table2[[#This Row],[Code]],'MPG Payment'!$B$4:$Z$128,25,0)</f>
        <v>0</v>
      </c>
      <c r="O312" s="170">
        <f t="shared" si="24"/>
        <v>1369</v>
      </c>
      <c r="P312" t="str">
        <f>IFERROR(VLOOKUP(D312,'Bank Master'!$C$3:$D$7898,2,0),"Indirect")</f>
        <v>Direct</v>
      </c>
      <c r="Q312" t="str">
        <f>IFERROR(VLOOKUP(A312,Table1424[],6,0),0)</f>
        <v>YUNUS ANSARI</v>
      </c>
      <c r="R312" t="str">
        <f>IFERROR(VLOOKUP(A312,Table1424[],7,0),0)</f>
        <v>469510110002973</v>
      </c>
      <c r="S312" t="str">
        <f>IFERROR(VLOOKUP(A312,Table1424[],8,0),0)</f>
        <v>BKID0004695</v>
      </c>
      <c r="T312" t="str">
        <f>IFERROR(VLOOKUP(A312,Table1424[],9,0),0)</f>
        <v>BANK OF INDIA</v>
      </c>
      <c r="U312" s="40">
        <f>IFERROR(VLOOKUP(A312,Table1424[],10,0),0)</f>
        <v>45183</v>
      </c>
      <c r="V312">
        <f t="shared" si="25"/>
        <v>1</v>
      </c>
      <c r="W312" t="str">
        <f t="shared" si="26"/>
        <v>Available</v>
      </c>
      <c r="X312" s="164" t="str" cm="1">
        <f t="array" aca="1" ref="X312" ca="1">SUBSTITUTE(SUBSTITUTE(MID(CELL("filename"),FIND("[",CELL("filename"))+1,FIND("]",CELL("filename"))-FIND("[",CELL("filename"))-1)," JH Farmer Payment-",""),".xlsx","")</f>
        <v>22.21-27 Aug</v>
      </c>
      <c r="Y312" s="13">
        <f t="shared" si="27"/>
        <v>16.358988054607511</v>
      </c>
      <c r="Z312" s="3">
        <v>0</v>
      </c>
    </row>
    <row r="313" spans="1:26" x14ac:dyDescent="0.25">
      <c r="A313" t="str">
        <f>CONCATENATE(Table2[[#This Row],[Code]],Table2[[#This Row],[Farmers Code]])</f>
        <v>200200010016</v>
      </c>
      <c r="B313" s="1" t="str">
        <f>INDEX('MPG Payment'!$A:$A,MATCH(Table2[[#This Row],[Code]],'MPG Payment'!B:B,0))</f>
        <v>BMC Code :2002</v>
      </c>
      <c r="C313" t="str">
        <f>VLOOKUP(Table2[[#This Row],[Code]],'MPG Payment'!B:C,2,0)</f>
        <v>Paali</v>
      </c>
      <c r="D313" s="17">
        <v>20020001</v>
      </c>
      <c r="E313" s="17" t="s">
        <v>26</v>
      </c>
      <c r="F313" s="1">
        <v>12</v>
      </c>
      <c r="G313" s="13">
        <v>44.9</v>
      </c>
      <c r="H313" s="13">
        <v>1746.511</v>
      </c>
      <c r="I313" s="166">
        <v>0</v>
      </c>
      <c r="J313" s="191">
        <v>0</v>
      </c>
      <c r="K313" s="166">
        <v>0</v>
      </c>
      <c r="L313" s="166">
        <v>0</v>
      </c>
      <c r="M313" s="18">
        <v>0</v>
      </c>
      <c r="N313" s="165">
        <f>VLOOKUP(Table2[[#This Row],[Code]],'MPG Payment'!$B$4:$Z$128,25,0)</f>
        <v>0</v>
      </c>
      <c r="O313" s="170">
        <f t="shared" si="24"/>
        <v>1747</v>
      </c>
      <c r="P313" t="str">
        <f>IFERROR(VLOOKUP(D313,'Bank Master'!$C$3:$D$7898,2,0),"Indirect")</f>
        <v>Direct</v>
      </c>
      <c r="Q313" t="str">
        <f>IFERROR(VLOOKUP(A313,Table1424[],6,0),0)</f>
        <v>SUKARMANI ORAIEN</v>
      </c>
      <c r="R313" t="str">
        <f>IFERROR(VLOOKUP(A313,Table1424[],7,0),0)</f>
        <v>22009539868</v>
      </c>
      <c r="S313" t="str">
        <f>IFERROR(VLOOKUP(A313,Table1424[],8,0),0)</f>
        <v>SBIN0RRVCGB</v>
      </c>
      <c r="T313" t="str">
        <f>IFERROR(VLOOKUP(A313,Table1424[],9,0),0)</f>
        <v>STATE BANK OF INDIA</v>
      </c>
      <c r="U313" s="40">
        <f>IFERROR(VLOOKUP(A313,Table1424[],10,0),0)</f>
        <v>45199</v>
      </c>
      <c r="V313">
        <f t="shared" si="25"/>
        <v>1</v>
      </c>
      <c r="W313" t="str">
        <f t="shared" si="26"/>
        <v>Available</v>
      </c>
      <c r="X313" s="164" t="str" cm="1">
        <f t="array" aca="1" ref="X313" ca="1">SUBSTITUTE(SUBSTITUTE(MID(CELL("filename"),FIND("[",CELL("filename"))+1,FIND("]",CELL("filename"))-FIND("[",CELL("filename"))-1)," JH Farmer Payment-",""),".xlsx","")</f>
        <v>22.21-27 Aug</v>
      </c>
      <c r="Y313" s="13">
        <f t="shared" si="27"/>
        <v>23.338677060133634</v>
      </c>
      <c r="Z313" s="3">
        <v>0</v>
      </c>
    </row>
    <row r="314" spans="1:26" x14ac:dyDescent="0.25">
      <c r="A314" t="str">
        <f>CONCATENATE(Table2[[#This Row],[Code]],Table2[[#This Row],[Farmers Code]])</f>
        <v>200200010018</v>
      </c>
      <c r="B314" s="1" t="str">
        <f>INDEX('MPG Payment'!$A:$A,MATCH(Table2[[#This Row],[Code]],'MPG Payment'!B:B,0))</f>
        <v>BMC Code :2002</v>
      </c>
      <c r="C314" t="str">
        <f>VLOOKUP(Table2[[#This Row],[Code]],'MPG Payment'!B:C,2,0)</f>
        <v>Paali</v>
      </c>
      <c r="D314" s="17">
        <v>20020001</v>
      </c>
      <c r="E314" s="17" t="s">
        <v>2</v>
      </c>
      <c r="F314" s="1">
        <v>14</v>
      </c>
      <c r="G314" s="13">
        <v>133.20000000000002</v>
      </c>
      <c r="H314" s="13">
        <v>5294.14</v>
      </c>
      <c r="I314" s="166">
        <v>0</v>
      </c>
      <c r="J314" s="191">
        <v>0</v>
      </c>
      <c r="K314" s="166">
        <v>0</v>
      </c>
      <c r="L314" s="166">
        <v>0</v>
      </c>
      <c r="M314" s="18">
        <v>0</v>
      </c>
      <c r="N314" s="165">
        <f>VLOOKUP(Table2[[#This Row],[Code]],'MPG Payment'!$B$4:$Z$128,25,0)</f>
        <v>0</v>
      </c>
      <c r="O314" s="170">
        <f t="shared" si="24"/>
        <v>5294</v>
      </c>
      <c r="P314" t="str">
        <f>IFERROR(VLOOKUP(D314,'Bank Master'!$C$3:$D$7898,2,0),"Indirect")</f>
        <v>Direct</v>
      </c>
      <c r="Q314" t="str">
        <f>IFERROR(VLOOKUP(A314,Table1424[],6,0),0)</f>
        <v>MUNI DEVI</v>
      </c>
      <c r="R314" t="str">
        <f>IFERROR(VLOOKUP(A314,Table1424[],7,0),0)</f>
        <v>4904101002738</v>
      </c>
      <c r="S314" t="str">
        <f>IFERROR(VLOOKUP(A314,Table1424[],8,0),0)</f>
        <v>CNRB0004904</v>
      </c>
      <c r="T314" t="str">
        <f>IFERROR(VLOOKUP(A314,Table1424[],9,0),0)</f>
        <v>CANARA BANK</v>
      </c>
      <c r="U314" s="40">
        <f>IFERROR(VLOOKUP(A314,Table1424[],10,0),0)</f>
        <v>45183</v>
      </c>
      <c r="V314">
        <f t="shared" si="25"/>
        <v>1</v>
      </c>
      <c r="W314" t="str">
        <f t="shared" si="26"/>
        <v>Available</v>
      </c>
      <c r="X314" s="164" t="str" cm="1">
        <f t="array" aca="1" ref="X314" ca="1">SUBSTITUTE(SUBSTITUTE(MID(CELL("filename"),FIND("[",CELL("filename"))+1,FIND("]",CELL("filename"))-FIND("[",CELL("filename"))-1)," JH Farmer Payment-",""),".xlsx","")</f>
        <v>22.21-27 Aug</v>
      </c>
      <c r="Y314" s="13">
        <f t="shared" si="27"/>
        <v>27.822057057057059</v>
      </c>
      <c r="Z314" s="3">
        <v>0</v>
      </c>
    </row>
    <row r="315" spans="1:26" x14ac:dyDescent="0.25">
      <c r="A315" t="str">
        <f>CONCATENATE(Table2[[#This Row],[Code]],Table2[[#This Row],[Farmers Code]])</f>
        <v>200200010020</v>
      </c>
      <c r="B315" s="1" t="str">
        <f>INDEX('MPG Payment'!$A:$A,MATCH(Table2[[#This Row],[Code]],'MPG Payment'!B:B,0))</f>
        <v>BMC Code :2002</v>
      </c>
      <c r="C315" t="str">
        <f>VLOOKUP(Table2[[#This Row],[Code]],'MPG Payment'!B:C,2,0)</f>
        <v>Paali</v>
      </c>
      <c r="D315" s="17">
        <v>20020001</v>
      </c>
      <c r="E315" s="17" t="s">
        <v>4</v>
      </c>
      <c r="F315" s="1">
        <v>6</v>
      </c>
      <c r="G315" s="13">
        <v>14.1</v>
      </c>
      <c r="H315" s="13">
        <v>617.03300000000002</v>
      </c>
      <c r="I315" s="166">
        <v>0</v>
      </c>
      <c r="J315" s="191">
        <v>0</v>
      </c>
      <c r="K315" s="166">
        <v>0</v>
      </c>
      <c r="L315" s="166">
        <v>0</v>
      </c>
      <c r="M315" s="18">
        <v>0</v>
      </c>
      <c r="N315" s="165">
        <f>VLOOKUP(Table2[[#This Row],[Code]],'MPG Payment'!$B$4:$Z$128,25,0)</f>
        <v>0</v>
      </c>
      <c r="O315" s="170">
        <f t="shared" si="24"/>
        <v>617</v>
      </c>
      <c r="P315" t="str">
        <f>IFERROR(VLOOKUP(D315,'Bank Master'!$C$3:$D$7898,2,0),"Indirect")</f>
        <v>Direct</v>
      </c>
      <c r="Q315" t="str">
        <f>IFERROR(VLOOKUP(A315,Table1424[],6,0),0)</f>
        <v>MUKESH SAHU</v>
      </c>
      <c r="R315" t="str">
        <f>IFERROR(VLOOKUP(A315,Table1424[],7,0),0)</f>
        <v>4904101003553</v>
      </c>
      <c r="S315" t="str">
        <f>IFERROR(VLOOKUP(A315,Table1424[],8,0),0)</f>
        <v>CNRB0004904</v>
      </c>
      <c r="T315" t="str">
        <f>IFERROR(VLOOKUP(A315,Table1424[],9,0),0)</f>
        <v>CANARA BANK</v>
      </c>
      <c r="U315" s="40">
        <f>IFERROR(VLOOKUP(A315,Table1424[],10,0),0)</f>
        <v>45183</v>
      </c>
      <c r="V315">
        <f t="shared" si="25"/>
        <v>1</v>
      </c>
      <c r="W315" t="str">
        <f t="shared" si="26"/>
        <v>Available</v>
      </c>
      <c r="X315" s="164" t="str" cm="1">
        <f t="array" aca="1" ref="X315" ca="1">SUBSTITUTE(SUBSTITUTE(MID(CELL("filename"),FIND("[",CELL("filename"))+1,FIND("]",CELL("filename"))-FIND("[",CELL("filename"))-1)," JH Farmer Payment-",""),".xlsx","")</f>
        <v>22.21-27 Aug</v>
      </c>
      <c r="Y315" s="13">
        <f t="shared" si="27"/>
        <v>13.128361702127661</v>
      </c>
      <c r="Z315" s="3">
        <v>0</v>
      </c>
    </row>
    <row r="316" spans="1:26" x14ac:dyDescent="0.25">
      <c r="A316" t="str">
        <f>CONCATENATE(Table2[[#This Row],[Code]],Table2[[#This Row],[Farmers Code]])</f>
        <v>200200010023</v>
      </c>
      <c r="B316" s="1" t="str">
        <f>INDEX('MPG Payment'!$A:$A,MATCH(Table2[[#This Row],[Code]],'MPG Payment'!B:B,0))</f>
        <v>BMC Code :2002</v>
      </c>
      <c r="C316" t="str">
        <f>VLOOKUP(Table2[[#This Row],[Code]],'MPG Payment'!B:C,2,0)</f>
        <v>Paali</v>
      </c>
      <c r="D316" s="17">
        <v>20020001</v>
      </c>
      <c r="E316" s="17" t="s">
        <v>38</v>
      </c>
      <c r="F316" s="1">
        <v>7</v>
      </c>
      <c r="G316" s="13">
        <v>28.600000000000005</v>
      </c>
      <c r="H316" s="13">
        <v>1229.164</v>
      </c>
      <c r="I316" s="166">
        <v>0</v>
      </c>
      <c r="J316" s="191">
        <v>0</v>
      </c>
      <c r="K316" s="166">
        <v>0</v>
      </c>
      <c r="L316" s="166">
        <v>0</v>
      </c>
      <c r="M316" s="18">
        <v>0</v>
      </c>
      <c r="N316" s="165">
        <f>VLOOKUP(Table2[[#This Row],[Code]],'MPG Payment'!$B$4:$Z$128,25,0)</f>
        <v>0</v>
      </c>
      <c r="O316" s="170">
        <f t="shared" si="24"/>
        <v>1229</v>
      </c>
      <c r="P316" t="str">
        <f>IFERROR(VLOOKUP(D316,'Bank Master'!$C$3:$D$7898,2,0),"Indirect")</f>
        <v>Direct</v>
      </c>
      <c r="Q316" t="str">
        <f>IFERROR(VLOOKUP(A316,Table1424[],6,0),0)</f>
        <v>SANJU KUMARI</v>
      </c>
      <c r="R316" t="str">
        <f>IFERROR(VLOOKUP(A316,Table1424[],7,0),0)</f>
        <v>4904101005971</v>
      </c>
      <c r="S316" t="str">
        <f>IFERROR(VLOOKUP(A316,Table1424[],8,0),0)</f>
        <v>CNRB0004904</v>
      </c>
      <c r="T316" t="str">
        <f>IFERROR(VLOOKUP(A316,Table1424[],9,0),0)</f>
        <v>CANARA BANK</v>
      </c>
      <c r="U316" s="40">
        <f>IFERROR(VLOOKUP(A316,Table1424[],10,0),0)</f>
        <v>45199</v>
      </c>
      <c r="V316">
        <f t="shared" si="25"/>
        <v>1</v>
      </c>
      <c r="W316" t="str">
        <f t="shared" si="26"/>
        <v>Available</v>
      </c>
      <c r="X316" s="164" t="str" cm="1">
        <f t="array" aca="1" ref="X316" ca="1">SUBSTITUTE(SUBSTITUTE(MID(CELL("filename"),FIND("[",CELL("filename"))+1,FIND("]",CELL("filename"))-FIND("[",CELL("filename"))-1)," JH Farmer Payment-",""),".xlsx","")</f>
        <v>22.21-27 Aug</v>
      </c>
      <c r="Y316" s="13">
        <f t="shared" si="27"/>
        <v>15.042216783216782</v>
      </c>
      <c r="Z316" s="3">
        <v>0</v>
      </c>
    </row>
    <row r="317" spans="1:26" x14ac:dyDescent="0.25">
      <c r="A317" t="str">
        <f>CONCATENATE(Table2[[#This Row],[Code]],Table2[[#This Row],[Farmers Code]])</f>
        <v>200200010025</v>
      </c>
      <c r="B317" s="1" t="str">
        <f>INDEX('MPG Payment'!$A:$A,MATCH(Table2[[#This Row],[Code]],'MPG Payment'!B:B,0))</f>
        <v>BMC Code :2002</v>
      </c>
      <c r="C317" t="str">
        <f>VLOOKUP(Table2[[#This Row],[Code]],'MPG Payment'!B:C,2,0)</f>
        <v>Paali</v>
      </c>
      <c r="D317" s="17">
        <v>20020001</v>
      </c>
      <c r="E317" s="17" t="s">
        <v>5</v>
      </c>
      <c r="F317" s="1">
        <v>14</v>
      </c>
      <c r="G317" s="13">
        <v>98.199999999999989</v>
      </c>
      <c r="H317" s="13">
        <v>3900.5790000000006</v>
      </c>
      <c r="I317" s="166">
        <v>0</v>
      </c>
      <c r="J317" s="191">
        <v>0</v>
      </c>
      <c r="K317" s="166">
        <v>0</v>
      </c>
      <c r="L317" s="166">
        <v>0</v>
      </c>
      <c r="M317" s="18">
        <v>0</v>
      </c>
      <c r="N317" s="165">
        <f>VLOOKUP(Table2[[#This Row],[Code]],'MPG Payment'!$B$4:$Z$128,25,0)</f>
        <v>0</v>
      </c>
      <c r="O317" s="170">
        <f t="shared" si="24"/>
        <v>3901</v>
      </c>
      <c r="P317" t="str">
        <f>IFERROR(VLOOKUP(D317,'Bank Master'!$C$3:$D$7898,2,0),"Indirect")</f>
        <v>Direct</v>
      </c>
      <c r="Q317" t="str">
        <f>IFERROR(VLOOKUP(A317,Table1424[],6,0),0)</f>
        <v>SANPETH DEVI</v>
      </c>
      <c r="R317" t="str">
        <f>IFERROR(VLOOKUP(A317,Table1424[],7,0),0)</f>
        <v>22009547166</v>
      </c>
      <c r="S317" t="str">
        <f>IFERROR(VLOOKUP(A317,Table1424[],8,0),0)</f>
        <v>SBIN0RRVCGB</v>
      </c>
      <c r="T317" t="str">
        <f>IFERROR(VLOOKUP(A317,Table1424[],9,0),0)</f>
        <v>STATE BANK OF INDIA</v>
      </c>
      <c r="U317" s="40">
        <f>IFERROR(VLOOKUP(A317,Table1424[],10,0),0)</f>
        <v>45183</v>
      </c>
      <c r="V317">
        <f t="shared" si="25"/>
        <v>1</v>
      </c>
      <c r="W317" t="str">
        <f t="shared" si="26"/>
        <v>Available</v>
      </c>
      <c r="X317" s="164" t="str" cm="1">
        <f t="array" aca="1" ref="X317" ca="1">SUBSTITUTE(SUBSTITUTE(MID(CELL("filename"),FIND("[",CELL("filename"))+1,FIND("]",CELL("filename"))-FIND("[",CELL("filename"))-1)," JH Farmer Payment-",""),".xlsx","")</f>
        <v>22.21-27 Aug</v>
      </c>
      <c r="Y317" s="13">
        <f t="shared" si="27"/>
        <v>27.804534623217933</v>
      </c>
      <c r="Z317" s="3">
        <v>0</v>
      </c>
    </row>
    <row r="318" spans="1:26" x14ac:dyDescent="0.25">
      <c r="A318" t="str">
        <f>CONCATENATE(Table2[[#This Row],[Code]],Table2[[#This Row],[Farmers Code]])</f>
        <v>200200010026</v>
      </c>
      <c r="B318" s="1" t="str">
        <f>INDEX('MPG Payment'!$A:$A,MATCH(Table2[[#This Row],[Code]],'MPG Payment'!B:B,0))</f>
        <v>BMC Code :2002</v>
      </c>
      <c r="C318" t="str">
        <f>VLOOKUP(Table2[[#This Row],[Code]],'MPG Payment'!B:C,2,0)</f>
        <v>Paali</v>
      </c>
      <c r="D318" s="17">
        <v>20020001</v>
      </c>
      <c r="E318" s="17" t="s">
        <v>39</v>
      </c>
      <c r="F318" s="1">
        <v>13</v>
      </c>
      <c r="G318" s="13">
        <v>113.50000000000001</v>
      </c>
      <c r="H318" s="13">
        <v>4448.3060000000005</v>
      </c>
      <c r="I318" s="166">
        <v>0</v>
      </c>
      <c r="J318" s="191">
        <v>0</v>
      </c>
      <c r="K318" s="166">
        <v>0</v>
      </c>
      <c r="L318" s="166">
        <v>0</v>
      </c>
      <c r="M318" s="18">
        <v>0</v>
      </c>
      <c r="N318" s="165">
        <f>VLOOKUP(Table2[[#This Row],[Code]],'MPG Payment'!$B$4:$Z$128,25,0)</f>
        <v>0</v>
      </c>
      <c r="O318" s="170">
        <f t="shared" si="24"/>
        <v>4448</v>
      </c>
      <c r="P318" t="str">
        <f>IFERROR(VLOOKUP(D318,'Bank Master'!$C$3:$D$7898,2,0),"Indirect")</f>
        <v>Direct</v>
      </c>
      <c r="Q318" t="str">
        <f>IFERROR(VLOOKUP(A318,Table1424[],6,0),0)</f>
        <v>DASHRATH SAHU</v>
      </c>
      <c r="R318" t="str">
        <f>IFERROR(VLOOKUP(A318,Table1424[],7,0),0)</f>
        <v>494510100019243</v>
      </c>
      <c r="S318" t="str">
        <f>IFERROR(VLOOKUP(A318,Table1424[],8,0),0)</f>
        <v>BKID0004945</v>
      </c>
      <c r="T318" t="str">
        <f>IFERROR(VLOOKUP(A318,Table1424[],9,0),0)</f>
        <v>BANK OF INDIA</v>
      </c>
      <c r="U318" s="40">
        <f>IFERROR(VLOOKUP(A318,Table1424[],10,0),0)</f>
        <v>45199</v>
      </c>
      <c r="V318">
        <f t="shared" si="25"/>
        <v>1</v>
      </c>
      <c r="W318" t="str">
        <f t="shared" si="26"/>
        <v>Available</v>
      </c>
      <c r="X318" s="164" t="str" cm="1">
        <f t="array" aca="1" ref="X318" ca="1">SUBSTITUTE(SUBSTITUTE(MID(CELL("filename"),FIND("[",CELL("filename"))+1,FIND("]",CELL("filename"))-FIND("[",CELL("filename"))-1)," JH Farmer Payment-",""),".xlsx","")</f>
        <v>22.21-27 Aug</v>
      </c>
      <c r="Y318" s="13">
        <f t="shared" si="27"/>
        <v>25.474880176211457</v>
      </c>
      <c r="Z318" s="3">
        <v>0</v>
      </c>
    </row>
    <row r="319" spans="1:26" x14ac:dyDescent="0.25">
      <c r="A319" t="str">
        <f>CONCATENATE(Table2[[#This Row],[Code]],Table2[[#This Row],[Farmers Code]])</f>
        <v>200200010027</v>
      </c>
      <c r="B319" s="1" t="str">
        <f>INDEX('MPG Payment'!$A:$A,MATCH(Table2[[#This Row],[Code]],'MPG Payment'!B:B,0))</f>
        <v>BMC Code :2002</v>
      </c>
      <c r="C319" t="str">
        <f>VLOOKUP(Table2[[#This Row],[Code]],'MPG Payment'!B:C,2,0)</f>
        <v>Paali</v>
      </c>
      <c r="D319" s="17">
        <v>20020001</v>
      </c>
      <c r="E319" s="17" t="s">
        <v>6</v>
      </c>
      <c r="F319" s="1">
        <v>14</v>
      </c>
      <c r="G319" s="13">
        <v>101.1</v>
      </c>
      <c r="H319" s="13">
        <v>3890.6470000000008</v>
      </c>
      <c r="I319" s="166">
        <v>0</v>
      </c>
      <c r="J319" s="191">
        <v>0</v>
      </c>
      <c r="K319" s="166">
        <v>0</v>
      </c>
      <c r="L319" s="166">
        <v>0</v>
      </c>
      <c r="M319" s="18">
        <v>0</v>
      </c>
      <c r="N319" s="165">
        <f>VLOOKUP(Table2[[#This Row],[Code]],'MPG Payment'!$B$4:$Z$128,25,0)</f>
        <v>0</v>
      </c>
      <c r="O319" s="170">
        <f t="shared" si="24"/>
        <v>3891</v>
      </c>
      <c r="P319" t="str">
        <f>IFERROR(VLOOKUP(D319,'Bank Master'!$C$3:$D$7898,2,0),"Indirect")</f>
        <v>Direct</v>
      </c>
      <c r="Q319" t="str">
        <f>IFERROR(VLOOKUP(A319,Table1424[],6,0),0)</f>
        <v>PARMESHWAR SAHU</v>
      </c>
      <c r="R319" t="str">
        <f>IFERROR(VLOOKUP(A319,Table1424[],7,0),0)</f>
        <v>494510110010338</v>
      </c>
      <c r="S319" t="str">
        <f>IFERROR(VLOOKUP(A319,Table1424[],8,0),0)</f>
        <v>BKID0004945</v>
      </c>
      <c r="T319" t="str">
        <f>IFERROR(VLOOKUP(A319,Table1424[],9,0),0)</f>
        <v>BANK OF INDIA</v>
      </c>
      <c r="U319" s="40">
        <f>IFERROR(VLOOKUP(A319,Table1424[],10,0),0)</f>
        <v>45199</v>
      </c>
      <c r="V319">
        <f t="shared" si="25"/>
        <v>1</v>
      </c>
      <c r="W319" t="str">
        <f t="shared" si="26"/>
        <v>Available</v>
      </c>
      <c r="X319" s="164" t="str" cm="1">
        <f t="array" aca="1" ref="X319" ca="1">SUBSTITUTE(SUBSTITUTE(MID(CELL("filename"),FIND("[",CELL("filename"))+1,FIND("]",CELL("filename"))-FIND("[",CELL("filename"))-1)," JH Farmer Payment-",""),".xlsx","")</f>
        <v>22.21-27 Aug</v>
      </c>
      <c r="Y319" s="13">
        <f t="shared" si="27"/>
        <v>26.938208704253224</v>
      </c>
      <c r="Z319" s="3">
        <v>0</v>
      </c>
    </row>
    <row r="320" spans="1:26" x14ac:dyDescent="0.25">
      <c r="A320" t="str">
        <f>CONCATENATE(Table2[[#This Row],[Code]],Table2[[#This Row],[Farmers Code]])</f>
        <v>200200010029</v>
      </c>
      <c r="B320" s="1" t="str">
        <f>INDEX('MPG Payment'!$A:$A,MATCH(Table2[[#This Row],[Code]],'MPG Payment'!B:B,0))</f>
        <v>BMC Code :2002</v>
      </c>
      <c r="C320" t="str">
        <f>VLOOKUP(Table2[[#This Row],[Code]],'MPG Payment'!B:C,2,0)</f>
        <v>Paali</v>
      </c>
      <c r="D320" s="17">
        <v>20020001</v>
      </c>
      <c r="E320" s="17" t="s">
        <v>31</v>
      </c>
      <c r="F320" s="1">
        <v>14</v>
      </c>
      <c r="G320" s="13">
        <v>55.70000000000001</v>
      </c>
      <c r="H320" s="13">
        <v>2175.58</v>
      </c>
      <c r="I320" s="166">
        <v>0</v>
      </c>
      <c r="J320" s="191">
        <v>0</v>
      </c>
      <c r="K320" s="166">
        <v>0</v>
      </c>
      <c r="L320" s="166">
        <v>0</v>
      </c>
      <c r="M320" s="18">
        <v>0</v>
      </c>
      <c r="N320" s="165">
        <f>VLOOKUP(Table2[[#This Row],[Code]],'MPG Payment'!$B$4:$Z$128,25,0)</f>
        <v>0</v>
      </c>
      <c r="O320" s="170">
        <f t="shared" si="24"/>
        <v>2176</v>
      </c>
      <c r="P320" t="str">
        <f>IFERROR(VLOOKUP(D320,'Bank Master'!$C$3:$D$7898,2,0),"Indirect")</f>
        <v>Direct</v>
      </c>
      <c r="Q320" t="str">
        <f>IFERROR(VLOOKUP(A320,Table1424[],6,0),0)</f>
        <v>NIRASO DEVI</v>
      </c>
      <c r="R320" t="str">
        <f>IFERROR(VLOOKUP(A320,Table1424[],7,0),0)</f>
        <v>4904101001920</v>
      </c>
      <c r="S320" t="str">
        <f>IFERROR(VLOOKUP(A320,Table1424[],8,0),0)</f>
        <v>CNRB0004904</v>
      </c>
      <c r="T320" t="str">
        <f>IFERROR(VLOOKUP(A320,Table1424[],9,0),0)</f>
        <v>CANARA BANK</v>
      </c>
      <c r="U320" s="40">
        <f>IFERROR(VLOOKUP(A320,Table1424[],10,0),0)</f>
        <v>45199</v>
      </c>
      <c r="V320">
        <f t="shared" si="25"/>
        <v>1</v>
      </c>
      <c r="W320" t="str">
        <f t="shared" si="26"/>
        <v>Available</v>
      </c>
      <c r="X320" s="164" t="str" cm="1">
        <f t="array" aca="1" ref="X320" ca="1">SUBSTITUTE(SUBSTITUTE(MID(CELL("filename"),FIND("[",CELL("filename"))+1,FIND("]",CELL("filename"))-FIND("[",CELL("filename"))-1)," JH Farmer Payment-",""),".xlsx","")</f>
        <v>22.21-27 Aug</v>
      </c>
      <c r="Y320" s="13">
        <f t="shared" si="27"/>
        <v>27.341220825852776</v>
      </c>
      <c r="Z320" s="3">
        <v>0</v>
      </c>
    </row>
    <row r="321" spans="1:26" x14ac:dyDescent="0.25">
      <c r="A321" t="str">
        <f>CONCATENATE(Table2[[#This Row],[Code]],Table2[[#This Row],[Farmers Code]])</f>
        <v>200200010030</v>
      </c>
      <c r="B321" s="1" t="str">
        <f>INDEX('MPG Payment'!$A:$A,MATCH(Table2[[#This Row],[Code]],'MPG Payment'!B:B,0))</f>
        <v>BMC Code :2002</v>
      </c>
      <c r="C321" t="str">
        <f>VLOOKUP(Table2[[#This Row],[Code]],'MPG Payment'!B:C,2,0)</f>
        <v>Paali</v>
      </c>
      <c r="D321" s="17">
        <v>20020001</v>
      </c>
      <c r="E321" s="17" t="s">
        <v>7</v>
      </c>
      <c r="F321" s="1">
        <v>2</v>
      </c>
      <c r="G321" s="13">
        <v>13.8</v>
      </c>
      <c r="H321" s="13">
        <v>539.54399999999998</v>
      </c>
      <c r="I321" s="166">
        <v>0</v>
      </c>
      <c r="J321" s="191">
        <v>0</v>
      </c>
      <c r="K321" s="166">
        <v>0</v>
      </c>
      <c r="L321" s="166">
        <v>0</v>
      </c>
      <c r="M321" s="18">
        <v>0</v>
      </c>
      <c r="N321" s="165">
        <f>VLOOKUP(Table2[[#This Row],[Code]],'MPG Payment'!$B$4:$Z$128,25,0)</f>
        <v>0</v>
      </c>
      <c r="O321" s="170">
        <f t="shared" si="24"/>
        <v>540</v>
      </c>
      <c r="P321" t="str">
        <f>IFERROR(VLOOKUP(D321,'Bank Master'!$C$3:$D$7898,2,0),"Indirect")</f>
        <v>Direct</v>
      </c>
      <c r="Q321" t="str">
        <f>IFERROR(VLOOKUP(A321,Table1424[],6,0),0)</f>
        <v>MANISH ORAON</v>
      </c>
      <c r="R321" t="str">
        <f>IFERROR(VLOOKUP(A321,Table1424[],7,0),0)</f>
        <v>54248100008174</v>
      </c>
      <c r="S321" t="str">
        <f>IFERROR(VLOOKUP(A321,Table1424[],8,0),0)</f>
        <v>BARB0RATUCH</v>
      </c>
      <c r="T321" t="str">
        <f>IFERROR(VLOOKUP(A321,Table1424[],9,0),0)</f>
        <v>BANK OF BARODA</v>
      </c>
      <c r="U321" s="40">
        <f>IFERROR(VLOOKUP(A321,Table1424[],10,0),0)</f>
        <v>45199</v>
      </c>
      <c r="V321">
        <f t="shared" si="25"/>
        <v>1</v>
      </c>
      <c r="W321" t="str">
        <f t="shared" si="26"/>
        <v>Available</v>
      </c>
      <c r="X321" s="164" t="str" cm="1">
        <f t="array" aca="1" ref="X321" ca="1">SUBSTITUTE(SUBSTITUTE(MID(CELL("filename"),FIND("[",CELL("filename"))+1,FIND("]",CELL("filename"))-FIND("[",CELL("filename"))-1)," JH Farmer Payment-",""),".xlsx","")</f>
        <v>22.21-27 Aug</v>
      </c>
      <c r="Y321" s="13">
        <f t="shared" si="27"/>
        <v>3.9097391304347826</v>
      </c>
      <c r="Z321" s="3">
        <v>0</v>
      </c>
    </row>
    <row r="322" spans="1:26" x14ac:dyDescent="0.25">
      <c r="A322" t="str">
        <f>CONCATENATE(Table2[[#This Row],[Code]],Table2[[#This Row],[Farmers Code]])</f>
        <v>200200010033</v>
      </c>
      <c r="B322" s="1" t="str">
        <f>INDEX('MPG Payment'!$A:$A,MATCH(Table2[[#This Row],[Code]],'MPG Payment'!B:B,0))</f>
        <v>BMC Code :2002</v>
      </c>
      <c r="C322" t="str">
        <f>VLOOKUP(Table2[[#This Row],[Code]],'MPG Payment'!B:C,2,0)</f>
        <v>Paali</v>
      </c>
      <c r="D322" s="17">
        <v>20020001</v>
      </c>
      <c r="E322" s="17" t="s">
        <v>32</v>
      </c>
      <c r="F322" s="1">
        <v>14</v>
      </c>
      <c r="G322" s="13">
        <v>38.799999999999997</v>
      </c>
      <c r="H322" s="13">
        <v>1631.3389999999997</v>
      </c>
      <c r="I322" s="166">
        <v>0</v>
      </c>
      <c r="J322" s="191">
        <v>0</v>
      </c>
      <c r="K322" s="166">
        <v>0</v>
      </c>
      <c r="L322" s="166">
        <v>0</v>
      </c>
      <c r="M322" s="18">
        <v>0</v>
      </c>
      <c r="N322" s="165">
        <f>VLOOKUP(Table2[[#This Row],[Code]],'MPG Payment'!$B$4:$Z$128,25,0)</f>
        <v>0</v>
      </c>
      <c r="O322" s="170">
        <f t="shared" si="24"/>
        <v>1631</v>
      </c>
      <c r="P322" t="str">
        <f>IFERROR(VLOOKUP(D322,'Bank Master'!$C$3:$D$7898,2,0),"Indirect")</f>
        <v>Direct</v>
      </c>
      <c r="Q322" t="str">
        <f>IFERROR(VLOOKUP(A322,Table1424[],6,0),0)</f>
        <v>AGNU ORAON</v>
      </c>
      <c r="R322" t="str">
        <f>IFERROR(VLOOKUP(A322,Table1424[],7,0),0)</f>
        <v>22009522469</v>
      </c>
      <c r="S322" t="str">
        <f>IFERROR(VLOOKUP(A322,Table1424[],8,0),0)</f>
        <v>SBIN0RRVCGB</v>
      </c>
      <c r="T322" t="str">
        <f>IFERROR(VLOOKUP(A322,Table1424[],9,0),0)</f>
        <v>STATE BANK OF INDIA</v>
      </c>
      <c r="U322" s="40">
        <f>IFERROR(VLOOKUP(A322,Table1424[],10,0),0)</f>
        <v>45248</v>
      </c>
      <c r="V322">
        <f t="shared" si="25"/>
        <v>1</v>
      </c>
      <c r="W322" t="str">
        <f t="shared" si="26"/>
        <v>Available</v>
      </c>
      <c r="X322" s="164" t="str" cm="1">
        <f t="array" aca="1" ref="X322" ca="1">SUBSTITUTE(SUBSTITUTE(MID(CELL("filename"),FIND("[",CELL("filename"))+1,FIND("]",CELL("filename"))-FIND("[",CELL("filename"))-1)," JH Farmer Payment-",""),".xlsx","")</f>
        <v>22.21-27 Aug</v>
      </c>
      <c r="Y322" s="13">
        <f t="shared" si="27"/>
        <v>29.431373711340207</v>
      </c>
      <c r="Z322" s="3">
        <v>0</v>
      </c>
    </row>
    <row r="323" spans="1:26" x14ac:dyDescent="0.25">
      <c r="A323" t="str">
        <f>CONCATENATE(Table2[[#This Row],[Code]],Table2[[#This Row],[Farmers Code]])</f>
        <v>200200010037</v>
      </c>
      <c r="B323" s="1" t="str">
        <f>INDEX('MPG Payment'!$A:$A,MATCH(Table2[[#This Row],[Code]],'MPG Payment'!B:B,0))</f>
        <v>BMC Code :2002</v>
      </c>
      <c r="C323" t="str">
        <f>VLOOKUP(Table2[[#This Row],[Code]],'MPG Payment'!B:C,2,0)</f>
        <v>Paali</v>
      </c>
      <c r="D323" s="17">
        <v>20020001</v>
      </c>
      <c r="E323" s="17" t="s">
        <v>34</v>
      </c>
      <c r="F323" s="1">
        <v>1</v>
      </c>
      <c r="G323" s="13">
        <v>2.9</v>
      </c>
      <c r="H323" s="13">
        <v>113.88300000000001</v>
      </c>
      <c r="I323" s="166">
        <v>0</v>
      </c>
      <c r="J323" s="191">
        <v>0</v>
      </c>
      <c r="K323" s="166">
        <v>0</v>
      </c>
      <c r="L323" s="166">
        <v>0</v>
      </c>
      <c r="M323" s="18">
        <v>0</v>
      </c>
      <c r="N323" s="165">
        <f>VLOOKUP(Table2[[#This Row],[Code]],'MPG Payment'!$B$4:$Z$128,25,0)</f>
        <v>0</v>
      </c>
      <c r="O323" s="170">
        <f t="shared" si="24"/>
        <v>114</v>
      </c>
      <c r="P323" t="str">
        <f>IFERROR(VLOOKUP(D323,'Bank Master'!$C$3:$D$7898,2,0),"Indirect")</f>
        <v>Direct</v>
      </c>
      <c r="Q323" t="str">
        <f>IFERROR(VLOOKUP(A323,Table1424[],6,0),0)</f>
        <v>ARJUN SAHU</v>
      </c>
      <c r="R323" t="str">
        <f>IFERROR(VLOOKUP(A323,Table1424[],7,0),0)</f>
        <v>22009478677</v>
      </c>
      <c r="S323" t="str">
        <f>IFERROR(VLOOKUP(A323,Table1424[],8,0),0)</f>
        <v>SBIN0RRVCGB</v>
      </c>
      <c r="T323" t="str">
        <f>IFERROR(VLOOKUP(A323,Table1424[],9,0),0)</f>
        <v>STATE BANK OF INDIA</v>
      </c>
      <c r="U323" s="40">
        <f>IFERROR(VLOOKUP(A323,Table1424[],10,0),0)</f>
        <v>45248</v>
      </c>
      <c r="V323">
        <f t="shared" si="25"/>
        <v>1</v>
      </c>
      <c r="W323" t="str">
        <f t="shared" si="26"/>
        <v>Available</v>
      </c>
      <c r="X323" s="164" t="str" cm="1">
        <f t="array" aca="1" ref="X323" ca="1">SUBSTITUTE(SUBSTITUTE(MID(CELL("filename"),FIND("[",CELL("filename"))+1,FIND("]",CELL("filename"))-FIND("[",CELL("filename"))-1)," JH Farmer Payment-",""),".xlsx","")</f>
        <v>22.21-27 Aug</v>
      </c>
      <c r="Y323" s="13">
        <f t="shared" si="27"/>
        <v>1.9635000000000002</v>
      </c>
      <c r="Z323" s="3">
        <v>0</v>
      </c>
    </row>
    <row r="324" spans="1:26" x14ac:dyDescent="0.25">
      <c r="A324" t="str">
        <f>CONCATENATE(Table2[[#This Row],[Code]],Table2[[#This Row],[Farmers Code]])</f>
        <v>200200010038</v>
      </c>
      <c r="B324" s="1" t="str">
        <f>INDEX('MPG Payment'!$A:$A,MATCH(Table2[[#This Row],[Code]],'MPG Payment'!B:B,0))</f>
        <v>BMC Code :2002</v>
      </c>
      <c r="C324" t="str">
        <f>VLOOKUP(Table2[[#This Row],[Code]],'MPG Payment'!B:C,2,0)</f>
        <v>Paali</v>
      </c>
      <c r="D324" s="17">
        <v>20020001</v>
      </c>
      <c r="E324" s="17" t="s">
        <v>11</v>
      </c>
      <c r="F324" s="1">
        <v>14</v>
      </c>
      <c r="G324" s="13">
        <v>90.4</v>
      </c>
      <c r="H324" s="13">
        <v>3542.0590000000002</v>
      </c>
      <c r="I324" s="166">
        <v>0</v>
      </c>
      <c r="J324" s="191">
        <v>0</v>
      </c>
      <c r="K324" s="166">
        <v>0</v>
      </c>
      <c r="L324" s="166">
        <v>0</v>
      </c>
      <c r="M324" s="18">
        <v>0</v>
      </c>
      <c r="N324" s="165">
        <f>VLOOKUP(Table2[[#This Row],[Code]],'MPG Payment'!$B$4:$Z$128,25,0)</f>
        <v>0</v>
      </c>
      <c r="O324" s="170">
        <f t="shared" si="24"/>
        <v>3542</v>
      </c>
      <c r="P324" t="str">
        <f>IFERROR(VLOOKUP(D324,'Bank Master'!$C$3:$D$7898,2,0),"Indirect")</f>
        <v>Direct</v>
      </c>
      <c r="Q324" t="str">
        <f>IFERROR(VLOOKUP(A324,Table1424[],6,0),0)</f>
        <v>PRAKASH KUMAR SAHU</v>
      </c>
      <c r="R324" t="str">
        <f>IFERROR(VLOOKUP(A324,Table1424[],7,0),0)</f>
        <v>494518210009431</v>
      </c>
      <c r="S324" t="str">
        <f>IFERROR(VLOOKUP(A324,Table1424[],8,0),0)</f>
        <v>BKID0004945</v>
      </c>
      <c r="T324" t="str">
        <f>IFERROR(VLOOKUP(A324,Table1424[],9,0),0)</f>
        <v>BANK OF INDIA</v>
      </c>
      <c r="U324" s="40">
        <f>IFERROR(VLOOKUP(A324,Table1424[],10,0),0)</f>
        <v>45183</v>
      </c>
      <c r="V324">
        <f t="shared" si="25"/>
        <v>1</v>
      </c>
      <c r="W324" t="str">
        <f t="shared" si="26"/>
        <v>Available</v>
      </c>
      <c r="X324" s="164" t="str" cm="1">
        <f t="array" aca="1" ref="X324" ca="1">SUBSTITUTE(SUBSTITUTE(MID(CELL("filename"),FIND("[",CELL("filename"))+1,FIND("]",CELL("filename"))-FIND("[",CELL("filename"))-1)," JH Farmer Payment-",""),".xlsx","")</f>
        <v>22.21-27 Aug</v>
      </c>
      <c r="Y324" s="13">
        <f t="shared" si="27"/>
        <v>27.427448008849563</v>
      </c>
      <c r="Z324" s="3">
        <v>0</v>
      </c>
    </row>
    <row r="325" spans="1:26" x14ac:dyDescent="0.25">
      <c r="A325" t="str">
        <f>CONCATENATE(Table2[[#This Row],[Code]],Table2[[#This Row],[Farmers Code]])</f>
        <v>200200010040</v>
      </c>
      <c r="B325" s="1" t="str">
        <f>INDEX('MPG Payment'!$A:$A,MATCH(Table2[[#This Row],[Code]],'MPG Payment'!B:B,0))</f>
        <v>BMC Code :2002</v>
      </c>
      <c r="C325" t="str">
        <f>VLOOKUP(Table2[[#This Row],[Code]],'MPG Payment'!B:C,2,0)</f>
        <v>Paali</v>
      </c>
      <c r="D325" s="17">
        <v>20020001</v>
      </c>
      <c r="E325" s="17" t="s">
        <v>13</v>
      </c>
      <c r="F325" s="1">
        <v>6</v>
      </c>
      <c r="G325" s="13">
        <v>12.9</v>
      </c>
      <c r="H325" s="13">
        <v>586.73300000000006</v>
      </c>
      <c r="I325" s="166">
        <v>0</v>
      </c>
      <c r="J325" s="191">
        <v>0</v>
      </c>
      <c r="K325" s="166">
        <v>0</v>
      </c>
      <c r="L325" s="166">
        <v>0</v>
      </c>
      <c r="M325" s="18">
        <v>0</v>
      </c>
      <c r="N325" s="165">
        <f>VLOOKUP(Table2[[#This Row],[Code]],'MPG Payment'!$B$4:$Z$128,25,0)</f>
        <v>0</v>
      </c>
      <c r="O325" s="170">
        <f t="shared" si="24"/>
        <v>587</v>
      </c>
      <c r="P325" t="str">
        <f>IFERROR(VLOOKUP(D325,'Bank Master'!$C$3:$D$7898,2,0),"Indirect")</f>
        <v>Direct</v>
      </c>
      <c r="Q325" t="str">
        <f>IFERROR(VLOOKUP(A325,Table1424[],6,0),0)</f>
        <v>CHANDU ORAIN</v>
      </c>
      <c r="R325" t="str">
        <f>IFERROR(VLOOKUP(A325,Table1424[],7,0),0)</f>
        <v>22009527412</v>
      </c>
      <c r="S325" t="str">
        <f>IFERROR(VLOOKUP(A325,Table1424[],8,0),0)</f>
        <v>SBIN0RRVCGB</v>
      </c>
      <c r="T325" t="str">
        <f>IFERROR(VLOOKUP(A325,Table1424[],9,0),0)</f>
        <v>STATE BANK OF INDIA</v>
      </c>
      <c r="U325" s="40">
        <f>IFERROR(VLOOKUP(A325,Table1424[],10,0),0)</f>
        <v>45183</v>
      </c>
      <c r="V325">
        <f t="shared" si="25"/>
        <v>1</v>
      </c>
      <c r="W325" t="str">
        <f t="shared" si="26"/>
        <v>Available</v>
      </c>
      <c r="X325" s="164" t="str" cm="1">
        <f t="array" aca="1" ref="X325" ca="1">SUBSTITUTE(SUBSTITUTE(MID(CELL("filename"),FIND("[",CELL("filename"))+1,FIND("]",CELL("filename"))-FIND("[",CELL("filename"))-1)," JH Farmer Payment-",""),".xlsx","")</f>
        <v>22.21-27 Aug</v>
      </c>
      <c r="Y325" s="13">
        <f t="shared" si="27"/>
        <v>13.644953488372096</v>
      </c>
      <c r="Z325" s="3">
        <v>0</v>
      </c>
    </row>
    <row r="326" spans="1:26" x14ac:dyDescent="0.25">
      <c r="A326" t="str">
        <f>CONCATENATE(Table2[[#This Row],[Code]],Table2[[#This Row],[Farmers Code]])</f>
        <v>200200010041</v>
      </c>
      <c r="B326" s="1" t="str">
        <f>INDEX('MPG Payment'!$A:$A,MATCH(Table2[[#This Row],[Code]],'MPG Payment'!B:B,0))</f>
        <v>BMC Code :2002</v>
      </c>
      <c r="C326" t="str">
        <f>VLOOKUP(Table2[[#This Row],[Code]],'MPG Payment'!B:C,2,0)</f>
        <v>Paali</v>
      </c>
      <c r="D326" s="17">
        <v>20020001</v>
      </c>
      <c r="E326" s="17" t="s">
        <v>35</v>
      </c>
      <c r="F326" s="1">
        <v>13</v>
      </c>
      <c r="G326" s="13">
        <v>75.800000000000011</v>
      </c>
      <c r="H326" s="13">
        <v>3160.556</v>
      </c>
      <c r="I326" s="166">
        <v>0</v>
      </c>
      <c r="J326" s="191">
        <v>0</v>
      </c>
      <c r="K326" s="166">
        <v>0</v>
      </c>
      <c r="L326" s="166">
        <v>0</v>
      </c>
      <c r="M326" s="18">
        <v>0</v>
      </c>
      <c r="N326" s="165">
        <f>VLOOKUP(Table2[[#This Row],[Code]],'MPG Payment'!$B$4:$Z$128,25,0)</f>
        <v>0</v>
      </c>
      <c r="O326" s="170">
        <f t="shared" si="24"/>
        <v>3161</v>
      </c>
      <c r="P326" t="str">
        <f>IFERROR(VLOOKUP(D326,'Bank Master'!$C$3:$D$7898,2,0),"Indirect")</f>
        <v>Direct</v>
      </c>
      <c r="Q326" t="str">
        <f>IFERROR(VLOOKUP(A326,Table1424[],6,0),0)</f>
        <v>DEWALI ORAIN</v>
      </c>
      <c r="R326" t="str">
        <f>IFERROR(VLOOKUP(A326,Table1424[],7,0),0)</f>
        <v>494518210003425</v>
      </c>
      <c r="S326" t="str">
        <f>IFERROR(VLOOKUP(A326,Table1424[],8,0),0)</f>
        <v>BKID0004945</v>
      </c>
      <c r="T326" t="str">
        <f>IFERROR(VLOOKUP(A326,Table1424[],9,0),0)</f>
        <v>BANK OF INDIA</v>
      </c>
      <c r="U326" s="40">
        <f>IFERROR(VLOOKUP(A326,Table1424[],10,0),0)</f>
        <v>45183</v>
      </c>
      <c r="V326">
        <f t="shared" si="25"/>
        <v>1</v>
      </c>
      <c r="W326" t="str">
        <f t="shared" si="26"/>
        <v>Available</v>
      </c>
      <c r="X326" s="164" t="str" cm="1">
        <f t="array" aca="1" ref="X326" ca="1">SUBSTITUTE(SUBSTITUTE(MID(CELL("filename"),FIND("[",CELL("filename"))+1,FIND("]",CELL("filename"))-FIND("[",CELL("filename"))-1)," JH Farmer Payment-",""),".xlsx","")</f>
        <v>22.21-27 Aug</v>
      </c>
      <c r="Y326" s="13">
        <f t="shared" si="27"/>
        <v>27.102393139841688</v>
      </c>
      <c r="Z326" s="3">
        <v>0</v>
      </c>
    </row>
    <row r="327" spans="1:26" x14ac:dyDescent="0.25">
      <c r="A327" t="str">
        <f>CONCATENATE(Table2[[#This Row],[Code]],Table2[[#This Row],[Farmers Code]])</f>
        <v>200200010044</v>
      </c>
      <c r="B327" s="1" t="str">
        <f>INDEX('MPG Payment'!$A:$A,MATCH(Table2[[#This Row],[Code]],'MPG Payment'!B:B,0))</f>
        <v>BMC Code :2002</v>
      </c>
      <c r="C327" t="str">
        <f>VLOOKUP(Table2[[#This Row],[Code]],'MPG Payment'!B:C,2,0)</f>
        <v>Paali</v>
      </c>
      <c r="D327" s="17">
        <v>20020001</v>
      </c>
      <c r="E327" s="17" t="s">
        <v>15</v>
      </c>
      <c r="F327" s="1">
        <v>2</v>
      </c>
      <c r="G327" s="13">
        <v>9.6</v>
      </c>
      <c r="H327" s="13">
        <v>276.28399999999999</v>
      </c>
      <c r="I327" s="166">
        <v>0</v>
      </c>
      <c r="J327" s="191">
        <v>0</v>
      </c>
      <c r="K327" s="166">
        <v>0</v>
      </c>
      <c r="L327" s="166">
        <v>0</v>
      </c>
      <c r="M327" s="18">
        <v>0</v>
      </c>
      <c r="N327" s="165">
        <f>VLOOKUP(Table2[[#This Row],[Code]],'MPG Payment'!$B$4:$Z$128,25,0)</f>
        <v>0</v>
      </c>
      <c r="O327" s="170">
        <f t="shared" si="24"/>
        <v>276</v>
      </c>
      <c r="P327" t="str">
        <f>IFERROR(VLOOKUP(D327,'Bank Master'!$C$3:$D$7898,2,0),"Indirect")</f>
        <v>Direct</v>
      </c>
      <c r="Q327" t="str">
        <f>IFERROR(VLOOKUP(A327,Table1424[],6,0),0)</f>
        <v>SAKALU ORAON</v>
      </c>
      <c r="R327" t="str">
        <f>IFERROR(VLOOKUP(A327,Table1424[],7,0),0)</f>
        <v>494510110008680</v>
      </c>
      <c r="S327" t="str">
        <f>IFERROR(VLOOKUP(A327,Table1424[],8,0),0)</f>
        <v>BKID0004945</v>
      </c>
      <c r="T327" t="str">
        <f>IFERROR(VLOOKUP(A327,Table1424[],9,0),0)</f>
        <v>BANK OF INDIA</v>
      </c>
      <c r="U327" s="40">
        <f>IFERROR(VLOOKUP(A327,Table1424[],10,0),0)</f>
        <v>45199</v>
      </c>
      <c r="V327">
        <f t="shared" si="25"/>
        <v>1</v>
      </c>
      <c r="W327" t="str">
        <f t="shared" si="26"/>
        <v>Available</v>
      </c>
      <c r="X327" s="164" t="str" cm="1">
        <f t="array" aca="1" ref="X327" ca="1">SUBSTITUTE(SUBSTITUTE(MID(CELL("filename"),FIND("[",CELL("filename"))+1,FIND("]",CELL("filename"))-FIND("[",CELL("filename"))-1)," JH Farmer Payment-",""),".xlsx","")</f>
        <v>22.21-27 Aug</v>
      </c>
      <c r="Y327" s="13">
        <f t="shared" si="27"/>
        <v>2.8779583333333338</v>
      </c>
      <c r="Z327" s="3">
        <v>0</v>
      </c>
    </row>
    <row r="328" spans="1:26" x14ac:dyDescent="0.25">
      <c r="A328" t="str">
        <f>CONCATENATE(Table2[[#This Row],[Code]],Table2[[#This Row],[Farmers Code]])</f>
        <v>200200010046</v>
      </c>
      <c r="B328" s="1" t="str">
        <f>INDEX('MPG Payment'!$A:$A,MATCH(Table2[[#This Row],[Code]],'MPG Payment'!B:B,0))</f>
        <v>BMC Code :2002</v>
      </c>
      <c r="C328" t="str">
        <f>VLOOKUP(Table2[[#This Row],[Code]],'MPG Payment'!B:C,2,0)</f>
        <v>Paali</v>
      </c>
      <c r="D328" s="17">
        <v>20020001</v>
      </c>
      <c r="E328" s="17" t="s">
        <v>129</v>
      </c>
      <c r="F328" s="1">
        <v>7</v>
      </c>
      <c r="G328" s="13">
        <v>12</v>
      </c>
      <c r="H328" s="13">
        <v>787.06999999999994</v>
      </c>
      <c r="I328" s="166">
        <v>0</v>
      </c>
      <c r="J328" s="191">
        <v>0</v>
      </c>
      <c r="K328" s="166">
        <v>0</v>
      </c>
      <c r="L328" s="166">
        <v>0</v>
      </c>
      <c r="M328" s="18">
        <v>0</v>
      </c>
      <c r="N328" s="165">
        <f>VLOOKUP(Table2[[#This Row],[Code]],'MPG Payment'!$B$4:$Z$128,25,0)</f>
        <v>0</v>
      </c>
      <c r="O328" s="170">
        <f t="shared" si="24"/>
        <v>787</v>
      </c>
      <c r="P328" t="str">
        <f>IFERROR(VLOOKUP(D328,'Bank Master'!$C$3:$D$7898,2,0),"Indirect")</f>
        <v>Direct</v>
      </c>
      <c r="Q328" t="str">
        <f>IFERROR(VLOOKUP(A328,Table1424[],6,0),0)</f>
        <v>ARUN KUMAR SAHU</v>
      </c>
      <c r="R328" t="str">
        <f>IFERROR(VLOOKUP(A328,Table1424[],7,0),0)</f>
        <v>50100185893155</v>
      </c>
      <c r="S328" t="str">
        <f>IFERROR(VLOOKUP(A328,Table1424[],8,0),0)</f>
        <v>HDFC0001470</v>
      </c>
      <c r="T328" t="str">
        <f>IFERROR(VLOOKUP(A328,Table1424[],9,0),0)</f>
        <v>HDFC BANK</v>
      </c>
      <c r="U328" s="40">
        <f>IFERROR(VLOOKUP(A328,Table1424[],10,0),0)</f>
        <v>45183</v>
      </c>
      <c r="V328">
        <f t="shared" si="25"/>
        <v>1</v>
      </c>
      <c r="W328" t="str">
        <f t="shared" si="26"/>
        <v>Available</v>
      </c>
      <c r="X328" s="164" t="str" cm="1">
        <f t="array" aca="1" ref="X328" ca="1">SUBSTITUTE(SUBSTITUTE(MID(CELL("filename"),FIND("[",CELL("filename"))+1,FIND("]",CELL("filename"))-FIND("[",CELL("filename"))-1)," JH Farmer Payment-",""),".xlsx","")</f>
        <v>22.21-27 Aug</v>
      </c>
      <c r="Y328" s="13">
        <f t="shared" si="27"/>
        <v>22.956208333333333</v>
      </c>
      <c r="Z328" s="3">
        <v>0</v>
      </c>
    </row>
    <row r="329" spans="1:26" x14ac:dyDescent="0.25">
      <c r="A329" t="str">
        <f>CONCATENATE(Table2[[#This Row],[Code]],Table2[[#This Row],[Farmers Code]])</f>
        <v>200200010047</v>
      </c>
      <c r="B329" s="1" t="str">
        <f>INDEX('MPG Payment'!$A:$A,MATCH(Table2[[#This Row],[Code]],'MPG Payment'!B:B,0))</f>
        <v>BMC Code :2002</v>
      </c>
      <c r="C329" t="str">
        <f>VLOOKUP(Table2[[#This Row],[Code]],'MPG Payment'!B:C,2,0)</f>
        <v>Paali</v>
      </c>
      <c r="D329" s="17">
        <v>20020001</v>
      </c>
      <c r="E329" s="17" t="s">
        <v>423</v>
      </c>
      <c r="F329" s="1">
        <v>11</v>
      </c>
      <c r="G329" s="13">
        <v>27.400000000000006</v>
      </c>
      <c r="H329" s="13">
        <v>1086.5930000000001</v>
      </c>
      <c r="I329" s="166">
        <v>0</v>
      </c>
      <c r="J329" s="191">
        <v>0</v>
      </c>
      <c r="K329" s="166">
        <v>0</v>
      </c>
      <c r="L329" s="166">
        <v>0</v>
      </c>
      <c r="M329" s="18">
        <v>0</v>
      </c>
      <c r="N329" s="165">
        <f>VLOOKUP(Table2[[#This Row],[Code]],'MPG Payment'!$B$4:$Z$128,25,0)</f>
        <v>0</v>
      </c>
      <c r="O329" s="170">
        <f t="shared" si="24"/>
        <v>1087</v>
      </c>
      <c r="P329" t="str">
        <f>IFERROR(VLOOKUP(D329,'Bank Master'!$C$3:$D$7898,2,0),"Indirect")</f>
        <v>Direct</v>
      </c>
      <c r="Q329" t="str">
        <f>IFERROR(VLOOKUP(A329,Table1424[],6,0),0)</f>
        <v>RAJU SAHU</v>
      </c>
      <c r="R329" t="str">
        <f>IFERROR(VLOOKUP(A329,Table1424[],7,0),0)</f>
        <v>54240100002623</v>
      </c>
      <c r="S329" t="str">
        <f>IFERROR(VLOOKUP(A329,Table1424[],8,0),0)</f>
        <v>BARB0RATUCH</v>
      </c>
      <c r="T329" t="str">
        <f>IFERROR(VLOOKUP(A329,Table1424[],9,0),0)</f>
        <v>BANK OF BARODA</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22.21-27 Aug</v>
      </c>
      <c r="Y329" s="13">
        <f t="shared" si="27"/>
        <v>21.811173357664231</v>
      </c>
      <c r="Z329" s="3">
        <v>0</v>
      </c>
    </row>
    <row r="330" spans="1:26" x14ac:dyDescent="0.25">
      <c r="A330" t="str">
        <f>CONCATENATE(Table2[[#This Row],[Code]],Table2[[#This Row],[Farmers Code]])</f>
        <v>200200010052</v>
      </c>
      <c r="B330" s="1" t="str">
        <f>INDEX('MPG Payment'!$A:$A,MATCH(Table2[[#This Row],[Code]],'MPG Payment'!B:B,0))</f>
        <v>BMC Code :2002</v>
      </c>
      <c r="C330" t="str">
        <f>VLOOKUP(Table2[[#This Row],[Code]],'MPG Payment'!B:C,2,0)</f>
        <v>Paali</v>
      </c>
      <c r="D330" s="17">
        <v>20020001</v>
      </c>
      <c r="E330" s="17" t="s">
        <v>426</v>
      </c>
      <c r="F330" s="1">
        <v>8</v>
      </c>
      <c r="G330" s="13">
        <v>31.2</v>
      </c>
      <c r="H330" s="13">
        <v>1259.3870000000002</v>
      </c>
      <c r="I330" s="166">
        <v>0</v>
      </c>
      <c r="J330" s="191">
        <v>0</v>
      </c>
      <c r="K330" s="166">
        <v>0</v>
      </c>
      <c r="L330" s="166">
        <v>0</v>
      </c>
      <c r="M330" s="18">
        <v>0</v>
      </c>
      <c r="N330" s="165">
        <f>VLOOKUP(Table2[[#This Row],[Code]],'MPG Payment'!$B$4:$Z$128,25,0)</f>
        <v>0</v>
      </c>
      <c r="O330" s="170">
        <f t="shared" si="24"/>
        <v>1259</v>
      </c>
      <c r="P330" t="str">
        <f>IFERROR(VLOOKUP(D330,'Bank Master'!$C$3:$D$7898,2,0),"Indirect")</f>
        <v>Direct</v>
      </c>
      <c r="Q330" t="str">
        <f>IFERROR(VLOOKUP(A330,Table1424[],6,0),0)</f>
        <v>RAM NATH SAHU</v>
      </c>
      <c r="R330" t="str">
        <f>IFERROR(VLOOKUP(A330,Table1424[],7,0),0)</f>
        <v>494510110005314</v>
      </c>
      <c r="S330" t="str">
        <f>IFERROR(VLOOKUP(A330,Table1424[],8,0),0)</f>
        <v>BKID0004945</v>
      </c>
      <c r="T330" t="str">
        <f>IFERROR(VLOOKUP(A330,Table1424[],9,0),0)</f>
        <v>BANK OF INDIA</v>
      </c>
      <c r="U330" s="40">
        <f>IFERROR(VLOOKUP(A330,Table1424[],10,0),0)</f>
        <v>45199</v>
      </c>
      <c r="V330">
        <f t="shared" si="25"/>
        <v>1</v>
      </c>
      <c r="W330" t="str">
        <f t="shared" si="26"/>
        <v>Available</v>
      </c>
      <c r="X330" s="164" t="str" cm="1">
        <f t="array" aca="1" ref="X330" ca="1">SUBSTITUTE(SUBSTITUTE(MID(CELL("filename"),FIND("[",CELL("filename"))+1,FIND("]",CELL("filename"))-FIND("[",CELL("filename"))-1)," JH Farmer Payment-",""),".xlsx","")</f>
        <v>22.21-27 Aug</v>
      </c>
      <c r="Y330" s="13">
        <f t="shared" si="27"/>
        <v>16.145987179487182</v>
      </c>
      <c r="Z330" s="3">
        <v>0</v>
      </c>
    </row>
    <row r="331" spans="1:26" x14ac:dyDescent="0.25">
      <c r="A331" t="str">
        <f>CONCATENATE(Table2[[#This Row],[Code]],Table2[[#This Row],[Farmers Code]])</f>
        <v>200200010053</v>
      </c>
      <c r="B331" s="1" t="str">
        <f>INDEX('MPG Payment'!$A:$A,MATCH(Table2[[#This Row],[Code]],'MPG Payment'!B:B,0))</f>
        <v>BMC Code :2002</v>
      </c>
      <c r="C331" t="str">
        <f>VLOOKUP(Table2[[#This Row],[Code]],'MPG Payment'!B:C,2,0)</f>
        <v>Paali</v>
      </c>
      <c r="D331" s="17">
        <v>20020001</v>
      </c>
      <c r="E331" s="17" t="s">
        <v>131</v>
      </c>
      <c r="F331" s="1">
        <v>7</v>
      </c>
      <c r="G331" s="13">
        <v>26</v>
      </c>
      <c r="H331" s="13">
        <v>1046.2159999999999</v>
      </c>
      <c r="I331" s="166">
        <v>0</v>
      </c>
      <c r="J331" s="191">
        <v>0</v>
      </c>
      <c r="K331" s="166">
        <v>0</v>
      </c>
      <c r="L331" s="166">
        <v>0</v>
      </c>
      <c r="M331" s="18">
        <v>0</v>
      </c>
      <c r="N331" s="165">
        <f>VLOOKUP(Table2[[#This Row],[Code]],'MPG Payment'!$B$4:$Z$128,25,0)</f>
        <v>0</v>
      </c>
      <c r="O331" s="170">
        <f t="shared" si="24"/>
        <v>1046</v>
      </c>
      <c r="P331" t="str">
        <f>IFERROR(VLOOKUP(D331,'Bank Master'!$C$3:$D$7898,2,0),"Indirect")</f>
        <v>Direct</v>
      </c>
      <c r="Q331" t="str">
        <f>IFERROR(VLOOKUP(A331,Table1424[],6,0),0)</f>
        <v>SHIBANI ORAON</v>
      </c>
      <c r="R331" t="str">
        <f>IFERROR(VLOOKUP(A331,Table1424[],7,0),0)</f>
        <v>494510110011136</v>
      </c>
      <c r="S331" t="str">
        <f>IFERROR(VLOOKUP(A331,Table1424[],8,0),0)</f>
        <v>BKID0004945</v>
      </c>
      <c r="T331" t="str">
        <f>IFERROR(VLOOKUP(A331,Table1424[],9,0),0)</f>
        <v>BANK OF INDIA</v>
      </c>
      <c r="U331" s="40">
        <f>IFERROR(VLOOKUP(A331,Table1424[],10,0),0)</f>
        <v>45183</v>
      </c>
      <c r="V331">
        <f t="shared" si="25"/>
        <v>1</v>
      </c>
      <c r="W331" t="str">
        <f t="shared" si="26"/>
        <v>Available</v>
      </c>
      <c r="X331" s="164" t="str" cm="1">
        <f t="array" aca="1" ref="X331" ca="1">SUBSTITUTE(SUBSTITUTE(MID(CELL("filename"),FIND("[",CELL("filename"))+1,FIND("]",CELL("filename"))-FIND("[",CELL("filename"))-1)," JH Farmer Payment-",""),".xlsx","")</f>
        <v>22.21-27 Aug</v>
      </c>
      <c r="Y331" s="13">
        <f t="shared" si="27"/>
        <v>14.083676923076924</v>
      </c>
      <c r="Z331" s="3">
        <v>0</v>
      </c>
    </row>
    <row r="332" spans="1:26" x14ac:dyDescent="0.25">
      <c r="A332" t="str">
        <f>CONCATENATE(Table2[[#This Row],[Code]],Table2[[#This Row],[Farmers Code]])</f>
        <v>200200010054</v>
      </c>
      <c r="B332" s="1" t="str">
        <f>INDEX('MPG Payment'!$A:$A,MATCH(Table2[[#This Row],[Code]],'MPG Payment'!B:B,0))</f>
        <v>BMC Code :2002</v>
      </c>
      <c r="C332" t="str">
        <f>VLOOKUP(Table2[[#This Row],[Code]],'MPG Payment'!B:C,2,0)</f>
        <v>Paali</v>
      </c>
      <c r="D332" s="17">
        <v>20020001</v>
      </c>
      <c r="E332" s="17" t="s">
        <v>760</v>
      </c>
      <c r="F332" s="1">
        <v>7</v>
      </c>
      <c r="G332" s="13">
        <v>31.6</v>
      </c>
      <c r="H332" s="13">
        <v>1214.415</v>
      </c>
      <c r="I332" s="166">
        <v>0</v>
      </c>
      <c r="J332" s="191">
        <v>0</v>
      </c>
      <c r="K332" s="166">
        <v>0</v>
      </c>
      <c r="L332" s="166">
        <v>0</v>
      </c>
      <c r="M332" s="18">
        <v>0</v>
      </c>
      <c r="N332" s="165">
        <f>VLOOKUP(Table2[[#This Row],[Code]],'MPG Payment'!$B$4:$Z$128,25,0)</f>
        <v>0</v>
      </c>
      <c r="O332" s="170">
        <f t="shared" si="24"/>
        <v>1214</v>
      </c>
      <c r="P332" t="str">
        <f>IFERROR(VLOOKUP(D332,'Bank Master'!$C$3:$D$7898,2,0),"Indirect")</f>
        <v>Direct</v>
      </c>
      <c r="Q332" t="str">
        <f>IFERROR(VLOOKUP(A332,Table1424[],6,0),0)</f>
        <v>MANNATIYA KUMARI</v>
      </c>
      <c r="R332" t="str">
        <f>IFERROR(VLOOKUP(A332,Table1424[],7,0),0)</f>
        <v>84042739208</v>
      </c>
      <c r="S332" t="str">
        <f>IFERROR(VLOOKUP(A332,Table1424[],8,0),0)</f>
        <v>SBIN0RRVCGB</v>
      </c>
      <c r="T332" t="str">
        <f>IFERROR(VLOOKUP(A332,Table1424[],9,0),0)</f>
        <v>STATE BANK OF INDIA</v>
      </c>
      <c r="U332" s="40">
        <f>IFERROR(VLOOKUP(A332,Table1424[],10,0),0)</f>
        <v>45206</v>
      </c>
      <c r="V332">
        <f t="shared" si="25"/>
        <v>1</v>
      </c>
      <c r="W332" t="str">
        <f t="shared" si="26"/>
        <v>Available</v>
      </c>
      <c r="X332" s="164" t="str" cm="1">
        <f t="array" aca="1" ref="X332" ca="1">SUBSTITUTE(SUBSTITUTE(MID(CELL("filename"),FIND("[",CELL("filename"))+1,FIND("]",CELL("filename"))-FIND("[",CELL("filename"))-1)," JH Farmer Payment-",""),".xlsx","")</f>
        <v>22.21-27 Aug</v>
      </c>
      <c r="Y332" s="13">
        <f t="shared" si="27"/>
        <v>13.450799050632913</v>
      </c>
      <c r="Z332" s="3">
        <v>0</v>
      </c>
    </row>
    <row r="333" spans="1:26" x14ac:dyDescent="0.25">
      <c r="A333" t="str">
        <f>CONCATENATE(Table2[[#This Row],[Code]],Table2[[#This Row],[Farmers Code]])</f>
        <v>200200010056</v>
      </c>
      <c r="B333" s="1" t="str">
        <f>INDEX('MPG Payment'!$A:$A,MATCH(Table2[[#This Row],[Code]],'MPG Payment'!B:B,0))</f>
        <v>BMC Code :2002</v>
      </c>
      <c r="C333" t="str">
        <f>VLOOKUP(Table2[[#This Row],[Code]],'MPG Payment'!B:C,2,0)</f>
        <v>Paali</v>
      </c>
      <c r="D333" s="17">
        <v>20020001</v>
      </c>
      <c r="E333" s="17" t="s">
        <v>761</v>
      </c>
      <c r="F333" s="1">
        <v>7</v>
      </c>
      <c r="G333" s="13">
        <v>44.2</v>
      </c>
      <c r="H333" s="13">
        <v>1918.0419999999997</v>
      </c>
      <c r="I333" s="166">
        <v>0</v>
      </c>
      <c r="J333" s="191">
        <v>0</v>
      </c>
      <c r="K333" s="166">
        <v>0</v>
      </c>
      <c r="L333" s="166">
        <v>0</v>
      </c>
      <c r="M333" s="18">
        <v>0</v>
      </c>
      <c r="N333" s="165">
        <f>VLOOKUP(Table2[[#This Row],[Code]],'MPG Payment'!$B$4:$Z$128,25,0)</f>
        <v>0</v>
      </c>
      <c r="O333" s="170">
        <f t="shared" si="24"/>
        <v>1918</v>
      </c>
      <c r="P333" t="str">
        <f>IFERROR(VLOOKUP(D333,'Bank Master'!$C$3:$D$7898,2,0),"Indirect")</f>
        <v>Direct</v>
      </c>
      <c r="Q333" t="str">
        <f>IFERROR(VLOOKUP(A333,Table1424[],6,0),0)</f>
        <v>SHIVSHANKAR GOPE</v>
      </c>
      <c r="R333" t="str">
        <f>IFERROR(VLOOKUP(A333,Table1424[],7,0),0)</f>
        <v>54248100006033</v>
      </c>
      <c r="S333" t="str">
        <f>IFERROR(VLOOKUP(A333,Table1424[],8,0),0)</f>
        <v>BARB0RATUCH</v>
      </c>
      <c r="T333" t="str">
        <f>IFERROR(VLOOKUP(A333,Table1424[],9,0),0)</f>
        <v>BANK OF BARODA</v>
      </c>
      <c r="U333" s="40">
        <f>IFERROR(VLOOKUP(A333,Table1424[],10,0),0)</f>
        <v>45206</v>
      </c>
      <c r="V333">
        <f t="shared" si="25"/>
        <v>1</v>
      </c>
      <c r="W333" t="str">
        <f t="shared" si="26"/>
        <v>Available</v>
      </c>
      <c r="X333" s="164" t="str" cm="1">
        <f t="array" aca="1" ref="X333" ca="1">SUBSTITUTE(SUBSTITUTE(MID(CELL("filename"),FIND("[",CELL("filename"))+1,FIND("]",CELL("filename"))-FIND("[",CELL("filename"))-1)," JH Farmer Payment-",""),".xlsx","")</f>
        <v>22.21-27 Aug</v>
      </c>
      <c r="Y333" s="13">
        <f t="shared" si="27"/>
        <v>15.188115384615383</v>
      </c>
      <c r="Z333" s="3">
        <v>0</v>
      </c>
    </row>
    <row r="334" spans="1:26" x14ac:dyDescent="0.25">
      <c r="A334" t="str">
        <f>CONCATENATE(Table2[[#This Row],[Code]],Table2[[#This Row],[Farmers Code]])</f>
        <v>200200010057</v>
      </c>
      <c r="B334" s="1" t="str">
        <f>INDEX('MPG Payment'!$A:$A,MATCH(Table2[[#This Row],[Code]],'MPG Payment'!B:B,0))</f>
        <v>BMC Code :2002</v>
      </c>
      <c r="C334" t="str">
        <f>VLOOKUP(Table2[[#This Row],[Code]],'MPG Payment'!B:C,2,0)</f>
        <v>Paali</v>
      </c>
      <c r="D334" s="17">
        <v>20020001</v>
      </c>
      <c r="E334" s="17" t="s">
        <v>762</v>
      </c>
      <c r="F334" s="1">
        <v>7</v>
      </c>
      <c r="G334" s="13">
        <v>17.2</v>
      </c>
      <c r="H334" s="13">
        <v>716.06600000000003</v>
      </c>
      <c r="I334" s="166">
        <v>0</v>
      </c>
      <c r="J334" s="191">
        <v>0</v>
      </c>
      <c r="K334" s="166">
        <v>0</v>
      </c>
      <c r="L334" s="166">
        <v>0</v>
      </c>
      <c r="M334" s="18">
        <v>0</v>
      </c>
      <c r="N334" s="165">
        <f>VLOOKUP(Table2[[#This Row],[Code]],'MPG Payment'!$B$4:$Z$128,25,0)</f>
        <v>0</v>
      </c>
      <c r="O334" s="170">
        <f t="shared" si="24"/>
        <v>716</v>
      </c>
      <c r="P334" t="str">
        <f>IFERROR(VLOOKUP(D334,'Bank Master'!$C$3:$D$7898,2,0),"Indirect")</f>
        <v>Direct</v>
      </c>
      <c r="Q334" t="str">
        <f>IFERROR(VLOOKUP(A334,Table1424[],6,0),0)</f>
        <v>ANITA DEVI</v>
      </c>
      <c r="R334" t="str">
        <f>IFERROR(VLOOKUP(A334,Table1424[],7,0),0)</f>
        <v>494510110014906</v>
      </c>
      <c r="S334" t="str">
        <f>IFERROR(VLOOKUP(A334,Table1424[],8,0),0)</f>
        <v>BKID0004945</v>
      </c>
      <c r="T334" t="str">
        <f>IFERROR(VLOOKUP(A334,Table1424[],9,0),0)</f>
        <v>BANK OF INDIA</v>
      </c>
      <c r="U334" s="40">
        <f>IFERROR(VLOOKUP(A334,Table1424[],10,0),0)</f>
        <v>45206</v>
      </c>
      <c r="V334">
        <f t="shared" si="25"/>
        <v>1</v>
      </c>
      <c r="W334" t="str">
        <f t="shared" si="26"/>
        <v>Available</v>
      </c>
      <c r="X334" s="164" t="str" cm="1">
        <f t="array" aca="1" ref="X334" ca="1">SUBSTITUTE(SUBSTITUTE(MID(CELL("filename"),FIND("[",CELL("filename"))+1,FIND("]",CELL("filename"))-FIND("[",CELL("filename"))-1)," JH Farmer Payment-",""),".xlsx","")</f>
        <v>22.21-27 Aug</v>
      </c>
      <c r="Y334" s="13">
        <f t="shared" si="27"/>
        <v>14.571110465116282</v>
      </c>
      <c r="Z334" s="3">
        <v>0</v>
      </c>
    </row>
    <row r="335" spans="1:26" x14ac:dyDescent="0.25">
      <c r="A335" t="str">
        <f>CONCATENATE(Table2[[#This Row],[Code]],Table2[[#This Row],[Farmers Code]])</f>
        <v>200200010063</v>
      </c>
      <c r="B335" s="1" t="str">
        <f>INDEX('MPG Payment'!$A:$A,MATCH(Table2[[#This Row],[Code]],'MPG Payment'!B:B,0))</f>
        <v>BMC Code :2002</v>
      </c>
      <c r="C335" t="str">
        <f>VLOOKUP(Table2[[#This Row],[Code]],'MPG Payment'!B:C,2,0)</f>
        <v>Paali</v>
      </c>
      <c r="D335" s="17">
        <v>20020001</v>
      </c>
      <c r="E335" s="17" t="s">
        <v>1151</v>
      </c>
      <c r="F335" s="1">
        <v>14</v>
      </c>
      <c r="G335" s="13">
        <v>71.900000000000006</v>
      </c>
      <c r="H335" s="13">
        <v>2961.4719999999998</v>
      </c>
      <c r="I335" s="166">
        <v>0</v>
      </c>
      <c r="J335" s="191">
        <v>0</v>
      </c>
      <c r="K335" s="166">
        <v>0</v>
      </c>
      <c r="L335" s="166">
        <v>0</v>
      </c>
      <c r="M335" s="18">
        <v>0</v>
      </c>
      <c r="N335" s="165">
        <f>VLOOKUP(Table2[[#This Row],[Code]],'MPG Payment'!$B$4:$Z$128,25,0)</f>
        <v>0</v>
      </c>
      <c r="O335" s="170">
        <f t="shared" si="24"/>
        <v>2961</v>
      </c>
      <c r="P335" t="str">
        <f>IFERROR(VLOOKUP(D335,'Bank Master'!$C$3:$D$7898,2,0),"Indirect")</f>
        <v>Direct</v>
      </c>
      <c r="Q335" t="str">
        <f>IFERROR(VLOOKUP(A335,Table1424[],6,0),0)</f>
        <v>SIMA DEVI</v>
      </c>
      <c r="R335" t="str">
        <f>IFERROR(VLOOKUP(A335,Table1424[],7,0),0)</f>
        <v>494518210004332</v>
      </c>
      <c r="S335" t="str">
        <f>IFERROR(VLOOKUP(A335,Table1424[],8,0),0)</f>
        <v>BKID0004945</v>
      </c>
      <c r="T335" t="str">
        <f>IFERROR(VLOOKUP(A335,Table1424[],9,0),0)</f>
        <v>BANK OF INDIA</v>
      </c>
      <c r="U335" s="40">
        <f>IFERROR(VLOOKUP(A335,Table1424[],10,0),0)</f>
        <v>45234</v>
      </c>
      <c r="V335">
        <f t="shared" si="25"/>
        <v>1</v>
      </c>
      <c r="W335" t="str">
        <f t="shared" si="26"/>
        <v>Available</v>
      </c>
      <c r="X335" s="164" t="str" cm="1">
        <f t="array" aca="1" ref="X335" ca="1">SUBSTITUTE(SUBSTITUTE(MID(CELL("filename"),FIND("[",CELL("filename"))+1,FIND("]",CELL("filename"))-FIND("[",CELL("filename"))-1)," JH Farmer Payment-",""),".xlsx","")</f>
        <v>22.21-27 Aug</v>
      </c>
      <c r="Y335" s="13">
        <f t="shared" si="27"/>
        <v>28.832133518776075</v>
      </c>
      <c r="Z335" s="3">
        <v>0</v>
      </c>
    </row>
    <row r="336" spans="1:26" x14ac:dyDescent="0.25">
      <c r="A336" t="str">
        <f>CONCATENATE(Table2[[#This Row],[Code]],Table2[[#This Row],[Farmers Code]])</f>
        <v>200200010066</v>
      </c>
      <c r="B336" s="1" t="str">
        <f>INDEX('MPG Payment'!$A:$A,MATCH(Table2[[#This Row],[Code]],'MPG Payment'!B:B,0))</f>
        <v>BMC Code :2002</v>
      </c>
      <c r="C336" t="str">
        <f>VLOOKUP(Table2[[#This Row],[Code]],'MPG Payment'!B:C,2,0)</f>
        <v>Paali</v>
      </c>
      <c r="D336" s="17">
        <v>20020001</v>
      </c>
      <c r="E336" s="17" t="s">
        <v>1247</v>
      </c>
      <c r="F336" s="1">
        <v>14</v>
      </c>
      <c r="G336" s="13">
        <v>73.5</v>
      </c>
      <c r="H336" s="13">
        <v>3217.5710000000004</v>
      </c>
      <c r="I336" s="166">
        <v>0</v>
      </c>
      <c r="J336" s="191">
        <v>0</v>
      </c>
      <c r="K336" s="166">
        <v>0</v>
      </c>
      <c r="L336" s="166">
        <v>0</v>
      </c>
      <c r="M336" s="18">
        <v>0</v>
      </c>
      <c r="N336" s="165">
        <f>VLOOKUP(Table2[[#This Row],[Code]],'MPG Payment'!$B$4:$Z$128,25,0)</f>
        <v>0</v>
      </c>
      <c r="O336" s="170">
        <f t="shared" si="24"/>
        <v>3218</v>
      </c>
      <c r="P336" t="str">
        <f>IFERROR(VLOOKUP(D336,'Bank Master'!$C$3:$D$7898,2,0),"Indirect")</f>
        <v>Direct</v>
      </c>
      <c r="Q336" t="str">
        <f>IFERROR(VLOOKUP(A336,Table1424[],6,0),0)</f>
        <v>Birsee Orain</v>
      </c>
      <c r="R336" t="str">
        <f>IFERROR(VLOOKUP(A336,Table1424[],7,0),0)</f>
        <v>494510110009989</v>
      </c>
      <c r="S336" t="str">
        <f>IFERROR(VLOOKUP(A336,Table1424[],8,0),0)</f>
        <v>BKID0004945</v>
      </c>
      <c r="T336" t="str">
        <f>IFERROR(VLOOKUP(A336,Table1424[],9,0),0)</f>
        <v>BANK OF INDIA</v>
      </c>
      <c r="U336" s="40">
        <f>IFERROR(VLOOKUP(A336,Table1424[],10,0),0)</f>
        <v>45244</v>
      </c>
      <c r="V336">
        <f t="shared" si="25"/>
        <v>1</v>
      </c>
      <c r="W336" t="str">
        <f t="shared" si="26"/>
        <v>Available</v>
      </c>
      <c r="X336" s="164" t="str" cm="1">
        <f t="array" aca="1" ref="X336" ca="1">SUBSTITUTE(SUBSTITUTE(MID(CELL("filename"),FIND("[",CELL("filename"))+1,FIND("]",CELL("filename"))-FIND("[",CELL("filename"))-1)," JH Farmer Payment-",""),".xlsx","")</f>
        <v>22.21-27 Aug</v>
      </c>
      <c r="Y336" s="13">
        <f t="shared" si="27"/>
        <v>30.643533333333341</v>
      </c>
      <c r="Z336" s="3">
        <v>0</v>
      </c>
    </row>
    <row r="337" spans="1:26" x14ac:dyDescent="0.25">
      <c r="A337" t="str">
        <f>CONCATENATE(Table2[[#This Row],[Code]],Table2[[#This Row],[Farmers Code]])</f>
        <v>200200010075</v>
      </c>
      <c r="B337" s="1" t="str">
        <f>INDEX('MPG Payment'!$A:$A,MATCH(Table2[[#This Row],[Code]],'MPG Payment'!B:B,0))</f>
        <v>BMC Code :2002</v>
      </c>
      <c r="C337" t="str">
        <f>VLOOKUP(Table2[[#This Row],[Code]],'MPG Payment'!B:C,2,0)</f>
        <v>Paali</v>
      </c>
      <c r="D337" s="17">
        <v>20020001</v>
      </c>
      <c r="E337" s="17" t="s">
        <v>2594</v>
      </c>
      <c r="F337" s="1">
        <v>7</v>
      </c>
      <c r="G337" s="13">
        <v>16.299999999999997</v>
      </c>
      <c r="H337" s="13">
        <v>680.73699999999997</v>
      </c>
      <c r="I337" s="166">
        <v>0</v>
      </c>
      <c r="J337" s="191">
        <v>0</v>
      </c>
      <c r="K337" s="166">
        <v>0</v>
      </c>
      <c r="L337" s="166">
        <v>0</v>
      </c>
      <c r="M337" s="18">
        <v>0</v>
      </c>
      <c r="N337" s="165">
        <f>VLOOKUP(Table2[[#This Row],[Code]],'MPG Payment'!$B$4:$Z$128,25,0)</f>
        <v>0</v>
      </c>
      <c r="O337" s="170">
        <f t="shared" si="24"/>
        <v>681</v>
      </c>
      <c r="P337" t="str">
        <f>IFERROR(VLOOKUP(D337,'Bank Master'!$C$3:$D$7898,2,0),"Indirect")</f>
        <v>Direct</v>
      </c>
      <c r="Q337" t="str">
        <f>IFERROR(VLOOKUP(A337,Table1424[],6,0),0)</f>
        <v xml:space="preserve">Sunil Oraon </v>
      </c>
      <c r="R337" t="str">
        <f>IFERROR(VLOOKUP(A337,Table1424[],7,0),0)</f>
        <v>494518210008571</v>
      </c>
      <c r="S337" t="str">
        <f>IFERROR(VLOOKUP(A337,Table1424[],8,0),0)</f>
        <v>BKID0004945</v>
      </c>
      <c r="T337" t="str">
        <f>IFERROR(VLOOKUP(A337,Table1424[],9,0),0)</f>
        <v>BANK OF INDIA</v>
      </c>
      <c r="U337" s="40">
        <f>IFERROR(VLOOKUP(A337,Table1424[],10,0),0)</f>
        <v>45360</v>
      </c>
      <c r="V337">
        <f t="shared" si="25"/>
        <v>1</v>
      </c>
      <c r="W337" t="str">
        <f t="shared" si="26"/>
        <v>Available</v>
      </c>
      <c r="X337" s="164" t="str" cm="1">
        <f t="array" aca="1" ref="X337" ca="1">SUBSTITUTE(SUBSTITUTE(MID(CELL("filename"),FIND("[",CELL("filename"))+1,FIND("]",CELL("filename"))-FIND("[",CELL("filename"))-1)," JH Farmer Payment-",""),".xlsx","")</f>
        <v>22.21-27 Aug</v>
      </c>
      <c r="Y337" s="13">
        <f t="shared" si="27"/>
        <v>14.617052147239267</v>
      </c>
      <c r="Z337" s="3">
        <v>0</v>
      </c>
    </row>
    <row r="338" spans="1:26" x14ac:dyDescent="0.25">
      <c r="A338" t="str">
        <f>CONCATENATE(Table2[[#This Row],[Code]],Table2[[#This Row],[Farmers Code]])</f>
        <v>200200010076</v>
      </c>
      <c r="B338" s="1" t="str">
        <f>INDEX('MPG Payment'!$A:$A,MATCH(Table2[[#This Row],[Code]],'MPG Payment'!B:B,0))</f>
        <v>BMC Code :2002</v>
      </c>
      <c r="C338" t="str">
        <f>VLOOKUP(Table2[[#This Row],[Code]],'MPG Payment'!B:C,2,0)</f>
        <v>Paali</v>
      </c>
      <c r="D338" s="17">
        <v>20020001</v>
      </c>
      <c r="E338" s="17" t="s">
        <v>2801</v>
      </c>
      <c r="F338" s="1">
        <v>12</v>
      </c>
      <c r="G338" s="13">
        <v>65.3</v>
      </c>
      <c r="H338" s="13">
        <v>2527.0389999999998</v>
      </c>
      <c r="I338" s="166">
        <v>0</v>
      </c>
      <c r="J338" s="191">
        <v>0</v>
      </c>
      <c r="K338" s="166">
        <v>0</v>
      </c>
      <c r="L338" s="166">
        <v>0</v>
      </c>
      <c r="M338" s="18">
        <v>0</v>
      </c>
      <c r="N338" s="165">
        <f>VLOOKUP(Table2[[#This Row],[Code]],'MPG Payment'!$B$4:$Z$128,25,0)</f>
        <v>0</v>
      </c>
      <c r="O338" s="170">
        <f t="shared" si="24"/>
        <v>2527</v>
      </c>
      <c r="P338" t="str">
        <f>IFERROR(VLOOKUP(D338,'Bank Master'!$C$3:$D$7898,2,0),"Indirect")</f>
        <v>Direct</v>
      </c>
      <c r="Q338" t="str">
        <f>IFERROR(VLOOKUP(A338,Table1424[],6,0),0)</f>
        <v xml:space="preserve">Basudev Mahto </v>
      </c>
      <c r="R338" t="str">
        <f>IFERROR(VLOOKUP(A338,Table1424[],7,0),0)</f>
        <v>494510100014997</v>
      </c>
      <c r="S338" t="str">
        <f>IFERROR(VLOOKUP(A338,Table1424[],8,0),0)</f>
        <v>BKID0004945</v>
      </c>
      <c r="T338" t="str">
        <f>IFERROR(VLOOKUP(A338,Table1424[],9,0),0)</f>
        <v>BANK OF INDIA</v>
      </c>
      <c r="U338" s="40">
        <f>IFERROR(VLOOKUP(A338,Table1424[],10,0),0)</f>
        <v>45387</v>
      </c>
      <c r="V338">
        <f t="shared" si="25"/>
        <v>1</v>
      </c>
      <c r="W338" t="str">
        <f t="shared" si="26"/>
        <v>Available</v>
      </c>
      <c r="X338" s="164" t="str" cm="1">
        <f t="array" aca="1" ref="X338" ca="1">SUBSTITUTE(SUBSTITUTE(MID(CELL("filename"),FIND("[",CELL("filename"))+1,FIND("]",CELL("filename"))-FIND("[",CELL("filename"))-1)," JH Farmer Payment-",""),".xlsx","")</f>
        <v>22.21-27 Aug</v>
      </c>
      <c r="Y338" s="13">
        <f t="shared" si="27"/>
        <v>23.219347626339975</v>
      </c>
      <c r="Z338" s="3">
        <v>0</v>
      </c>
    </row>
    <row r="339" spans="1:26" x14ac:dyDescent="0.25">
      <c r="A339" t="str">
        <f>CONCATENATE(Table2[[#This Row],[Code]],Table2[[#This Row],[Farmers Code]])</f>
        <v>200200010077</v>
      </c>
      <c r="B339" s="1" t="str">
        <f>INDEX('MPG Payment'!$A:$A,MATCH(Table2[[#This Row],[Code]],'MPG Payment'!B:B,0))</f>
        <v>BMC Code :2002</v>
      </c>
      <c r="C339" t="str">
        <f>VLOOKUP(Table2[[#This Row],[Code]],'MPG Payment'!B:C,2,0)</f>
        <v>Paali</v>
      </c>
      <c r="D339" s="17">
        <v>20020001</v>
      </c>
      <c r="E339" s="17" t="s">
        <v>2802</v>
      </c>
      <c r="F339" s="1">
        <v>7</v>
      </c>
      <c r="G339" s="13">
        <v>27.699999999999996</v>
      </c>
      <c r="H339" s="13">
        <v>1260.502</v>
      </c>
      <c r="I339" s="166">
        <v>0</v>
      </c>
      <c r="J339" s="191">
        <v>0</v>
      </c>
      <c r="K339" s="166">
        <v>0</v>
      </c>
      <c r="L339" s="166">
        <v>0</v>
      </c>
      <c r="M339" s="18">
        <v>0</v>
      </c>
      <c r="N339" s="165">
        <f>VLOOKUP(Table2[[#This Row],[Code]],'MPG Payment'!$B$4:$Z$128,25,0)</f>
        <v>0</v>
      </c>
      <c r="O339" s="170">
        <f t="shared" si="24"/>
        <v>1261</v>
      </c>
      <c r="P339" t="str">
        <f>IFERROR(VLOOKUP(D339,'Bank Master'!$C$3:$D$7898,2,0),"Indirect")</f>
        <v>Direct</v>
      </c>
      <c r="Q339" t="str">
        <f>IFERROR(VLOOKUP(A339,Table1424[],6,0),0)</f>
        <v xml:space="preserve">Jatru Oraon </v>
      </c>
      <c r="R339" t="str">
        <f>IFERROR(VLOOKUP(A339,Table1424[],7,0),0)</f>
        <v>22009493980</v>
      </c>
      <c r="S339" t="str">
        <f>IFERROR(VLOOKUP(A339,Table1424[],8,0),0)</f>
        <v>SBIN0RRVCGB</v>
      </c>
      <c r="T339" t="str">
        <f>IFERROR(VLOOKUP(A339,Table1424[],9,0),0)</f>
        <v>STATE BANK OF INDIA</v>
      </c>
      <c r="U339" s="40">
        <f>IFERROR(VLOOKUP(A339,Table1424[],10,0),0)</f>
        <v>45387</v>
      </c>
      <c r="V339">
        <f t="shared" si="25"/>
        <v>1</v>
      </c>
      <c r="W339" t="str">
        <f t="shared" si="26"/>
        <v>Available</v>
      </c>
      <c r="X339" s="164" t="str" cm="1">
        <f t="array" aca="1" ref="X339" ca="1">SUBSTITUTE(SUBSTITUTE(MID(CELL("filename"),FIND("[",CELL("filename"))+1,FIND("]",CELL("filename"))-FIND("[",CELL("filename"))-1)," JH Farmer Payment-",""),".xlsx","")</f>
        <v>22.21-27 Aug</v>
      </c>
      <c r="Y339" s="13">
        <f t="shared" si="27"/>
        <v>15.926920577617333</v>
      </c>
      <c r="Z339" s="3">
        <v>0</v>
      </c>
    </row>
    <row r="340" spans="1:26" x14ac:dyDescent="0.25">
      <c r="A340" t="str">
        <f>CONCATENATE(Table2[[#This Row],[Code]],Table2[[#This Row],[Farmers Code]])</f>
        <v>200200010081</v>
      </c>
      <c r="B340" s="1" t="str">
        <f>INDEX('MPG Payment'!$A:$A,MATCH(Table2[[#This Row],[Code]],'MPG Payment'!B:B,0))</f>
        <v>BMC Code :2002</v>
      </c>
      <c r="C340" t="str">
        <f>VLOOKUP(Table2[[#This Row],[Code]],'MPG Payment'!B:C,2,0)</f>
        <v>Paali</v>
      </c>
      <c r="D340" s="17">
        <v>20020001</v>
      </c>
      <c r="E340" s="17" t="s">
        <v>3261</v>
      </c>
      <c r="F340" s="1">
        <v>6</v>
      </c>
      <c r="G340" s="13">
        <v>17.900000000000002</v>
      </c>
      <c r="H340" s="13">
        <v>712.33</v>
      </c>
      <c r="I340" s="166">
        <v>0</v>
      </c>
      <c r="J340" s="191">
        <v>0</v>
      </c>
      <c r="K340" s="166">
        <v>0</v>
      </c>
      <c r="L340" s="166">
        <v>0</v>
      </c>
      <c r="M340" s="18">
        <v>0</v>
      </c>
      <c r="N340" s="165">
        <f>VLOOKUP(Table2[[#This Row],[Code]],'MPG Payment'!$B$4:$Z$128,25,0)</f>
        <v>0</v>
      </c>
      <c r="O340" s="170">
        <f t="shared" si="24"/>
        <v>712</v>
      </c>
      <c r="P340" t="str">
        <f>IFERROR(VLOOKUP(D340,'Bank Master'!$C$3:$D$7898,2,0),"Indirect")</f>
        <v>Direct</v>
      </c>
      <c r="Q340" t="str">
        <f>IFERROR(VLOOKUP(A340,Table1424[],6,0),0)</f>
        <v xml:space="preserve">Gulsan Khatoon </v>
      </c>
      <c r="R340" t="str">
        <f>IFERROR(VLOOKUP(A340,Table1424[],7,0),0)</f>
        <v>4904101003521</v>
      </c>
      <c r="S340" t="str">
        <f>IFERROR(VLOOKUP(A340,Table1424[],8,0),0)</f>
        <v>CNRB0004904</v>
      </c>
      <c r="T340" t="str">
        <f>IFERROR(VLOOKUP(A340,Table1424[],9,0),0)</f>
        <v>CANARA BANK</v>
      </c>
      <c r="U340" s="40">
        <f>IFERROR(VLOOKUP(A340,Table1424[],10,0),0)</f>
        <v>45423</v>
      </c>
      <c r="V340">
        <f t="shared" si="25"/>
        <v>1</v>
      </c>
      <c r="W340" t="str">
        <f t="shared" si="26"/>
        <v>Available</v>
      </c>
      <c r="X340" s="164" t="str" cm="1">
        <f t="array" aca="1" ref="X340" ca="1">SUBSTITUTE(SUBSTITUTE(MID(CELL("filename"),FIND("[",CELL("filename"))+1,FIND("]",CELL("filename"))-FIND("[",CELL("filename"))-1)," JH Farmer Payment-",""),".xlsx","")</f>
        <v>22.21-27 Aug</v>
      </c>
      <c r="Y340" s="13">
        <f t="shared" si="27"/>
        <v>11.938491620111733</v>
      </c>
      <c r="Z340" s="3">
        <v>0</v>
      </c>
    </row>
    <row r="341" spans="1:26" x14ac:dyDescent="0.25">
      <c r="A341" t="str">
        <f>CONCATENATE(Table2[[#This Row],[Code]],Table2[[#This Row],[Farmers Code]])</f>
        <v>200200010083</v>
      </c>
      <c r="B341" s="1" t="str">
        <f>INDEX('MPG Payment'!$A:$A,MATCH(Table2[[#This Row],[Code]],'MPG Payment'!B:B,0))</f>
        <v>BMC Code :2002</v>
      </c>
      <c r="C341" t="str">
        <f>VLOOKUP(Table2[[#This Row],[Code]],'MPG Payment'!B:C,2,0)</f>
        <v>Paali</v>
      </c>
      <c r="D341" s="17">
        <v>20020001</v>
      </c>
      <c r="E341" s="17" t="s">
        <v>3415</v>
      </c>
      <c r="F341" s="1">
        <v>14</v>
      </c>
      <c r="G341" s="13">
        <v>420.7</v>
      </c>
      <c r="H341" s="13">
        <v>16740.023000000001</v>
      </c>
      <c r="I341" s="166">
        <v>0</v>
      </c>
      <c r="J341" s="191">
        <v>0</v>
      </c>
      <c r="K341" s="166">
        <v>0</v>
      </c>
      <c r="L341" s="166">
        <v>0</v>
      </c>
      <c r="M341" s="18">
        <v>0</v>
      </c>
      <c r="N341" s="165">
        <f>VLOOKUP(Table2[[#This Row],[Code]],'MPG Payment'!$B$4:$Z$128,25,0)</f>
        <v>0</v>
      </c>
      <c r="O341" s="170">
        <f t="shared" si="24"/>
        <v>16740</v>
      </c>
      <c r="P341" t="str">
        <f>IFERROR(VLOOKUP(D341,'Bank Master'!$C$3:$D$7898,2,0),"Indirect")</f>
        <v>Direct</v>
      </c>
      <c r="Q341" t="str">
        <f>IFERROR(VLOOKUP(A341,Table1424[],6,0),0)</f>
        <v xml:space="preserve">Shyam Sahu </v>
      </c>
      <c r="R341" t="str">
        <f>IFERROR(VLOOKUP(A341,Table1424[],7,0),0)</f>
        <v>22009494746</v>
      </c>
      <c r="S341" t="str">
        <f>IFERROR(VLOOKUP(A341,Table1424[],8,0),0)</f>
        <v>SBIN0RRVCGB</v>
      </c>
      <c r="T341" t="str">
        <f>IFERROR(VLOOKUP(A341,Table1424[],9,0),0)</f>
        <v>STATE BANK OF INDIA</v>
      </c>
      <c r="U341" s="40">
        <f>IFERROR(VLOOKUP(A341,Table1424[],10,0),0)</f>
        <v>45432</v>
      </c>
      <c r="V341">
        <f t="shared" si="25"/>
        <v>1</v>
      </c>
      <c r="W341" t="str">
        <f t="shared" si="26"/>
        <v>Available</v>
      </c>
      <c r="X341" s="164" t="str" cm="1">
        <f t="array" aca="1" ref="X341" ca="1">SUBSTITUTE(SUBSTITUTE(MID(CELL("filename"),FIND("[",CELL("filename"))+1,FIND("]",CELL("filename"))-FIND("[",CELL("filename"))-1)," JH Farmer Payment-",""),".xlsx","")</f>
        <v>22.21-27 Aug</v>
      </c>
      <c r="Y341" s="13">
        <f t="shared" si="27"/>
        <v>27.853615640599006</v>
      </c>
      <c r="Z341" s="3">
        <v>0</v>
      </c>
    </row>
    <row r="342" spans="1:26" x14ac:dyDescent="0.25">
      <c r="A342" t="str">
        <f>CONCATENATE(Table2[[#This Row],[Code]],Table2[[#This Row],[Farmers Code]])</f>
        <v>200200010088</v>
      </c>
      <c r="B342" s="1" t="str">
        <f>INDEX('MPG Payment'!$A:$A,MATCH(Table2[[#This Row],[Code]],'MPG Payment'!B:B,0))</f>
        <v>BMC Code :2002</v>
      </c>
      <c r="C342" t="str">
        <f>VLOOKUP(Table2[[#This Row],[Code]],'MPG Payment'!B:C,2,0)</f>
        <v>Paali</v>
      </c>
      <c r="D342" s="17">
        <v>20020001</v>
      </c>
      <c r="E342" s="17" t="s">
        <v>3465</v>
      </c>
      <c r="F342" s="1">
        <v>7</v>
      </c>
      <c r="G342" s="13">
        <v>16.8</v>
      </c>
      <c r="H342" s="13">
        <v>658.923</v>
      </c>
      <c r="I342" s="166">
        <v>0</v>
      </c>
      <c r="J342" s="191">
        <v>0</v>
      </c>
      <c r="K342" s="166">
        <v>0</v>
      </c>
      <c r="L342" s="166">
        <v>0</v>
      </c>
      <c r="M342" s="18">
        <v>0</v>
      </c>
      <c r="N342" s="165">
        <f>VLOOKUP(Table2[[#This Row],[Code]],'MPG Payment'!$B$4:$Z$128,25,0)</f>
        <v>0</v>
      </c>
      <c r="O342" s="170">
        <f t="shared" si="24"/>
        <v>659</v>
      </c>
      <c r="P342" t="str">
        <f>IFERROR(VLOOKUP(D342,'Bank Master'!$C$3:$D$7898,2,0),"Indirect")</f>
        <v>Direct</v>
      </c>
      <c r="Q342" t="str">
        <f>IFERROR(VLOOKUP(A342,Table1424[],6,0),0)</f>
        <v>Sangeeta Devi</v>
      </c>
      <c r="R342" t="str">
        <f>IFERROR(VLOOKUP(A342,Table1424[],7,0),0)</f>
        <v>494518210004891</v>
      </c>
      <c r="S342" t="str">
        <f>IFERROR(VLOOKUP(A342,Table1424[],8,0),0)</f>
        <v>BKID0004945</v>
      </c>
      <c r="T342" t="str">
        <f>IFERROR(VLOOKUP(A342,Table1424[],9,0),0)</f>
        <v>BANK OF INDIA</v>
      </c>
      <c r="U342" s="40">
        <f>IFERROR(VLOOKUP(A342,Table1424[],10,0),0)</f>
        <v>45439</v>
      </c>
      <c r="V342">
        <f t="shared" si="25"/>
        <v>1</v>
      </c>
      <c r="W342" t="str">
        <f t="shared" si="26"/>
        <v>Available</v>
      </c>
      <c r="X342" s="164" t="str" cm="1">
        <f t="array" aca="1" ref="X342" ca="1">SUBSTITUTE(SUBSTITUTE(MID(CELL("filename"),FIND("[",CELL("filename"))+1,FIND("]",CELL("filename"))-FIND("[",CELL("filename"))-1)," JH Farmer Payment-",""),".xlsx","")</f>
        <v>22.21-27 Aug</v>
      </c>
      <c r="Y342" s="13">
        <f t="shared" si="27"/>
        <v>13.727562499999999</v>
      </c>
      <c r="Z342" s="3">
        <v>0</v>
      </c>
    </row>
    <row r="343" spans="1:26" x14ac:dyDescent="0.25">
      <c r="A343" t="str">
        <f>CONCATENATE(Table2[[#This Row],[Code]],Table2[[#This Row],[Farmers Code]])</f>
        <v>200200010090</v>
      </c>
      <c r="B343" s="1" t="str">
        <f>INDEX('MPG Payment'!$A:$A,MATCH(Table2[[#This Row],[Code]],'MPG Payment'!B:B,0))</f>
        <v>BMC Code :2002</v>
      </c>
      <c r="C343" t="str">
        <f>VLOOKUP(Table2[[#This Row],[Code]],'MPG Payment'!B:C,2,0)</f>
        <v>Paali</v>
      </c>
      <c r="D343" s="17">
        <v>20020001</v>
      </c>
      <c r="E343" s="17" t="s">
        <v>3578</v>
      </c>
      <c r="F343" s="1">
        <v>14</v>
      </c>
      <c r="G343" s="13">
        <v>55.8</v>
      </c>
      <c r="H343" s="13">
        <v>2200.1389999999997</v>
      </c>
      <c r="I343" s="166">
        <v>0</v>
      </c>
      <c r="J343" s="191">
        <v>0</v>
      </c>
      <c r="K343" s="166">
        <v>0</v>
      </c>
      <c r="L343" s="166">
        <v>0</v>
      </c>
      <c r="M343" s="18">
        <v>0</v>
      </c>
      <c r="N343" s="165">
        <f>VLOOKUP(Table2[[#This Row],[Code]],'MPG Payment'!$B$4:$Z$128,25,0)</f>
        <v>0</v>
      </c>
      <c r="O343" s="170">
        <f t="shared" si="24"/>
        <v>2200</v>
      </c>
      <c r="P343" t="str">
        <f>IFERROR(VLOOKUP(D343,'Bank Master'!$C$3:$D$7898,2,0),"Indirect")</f>
        <v>Direct</v>
      </c>
      <c r="Q343" t="str">
        <f>IFERROR(VLOOKUP(A343,Table1424[],6,0),0)</f>
        <v xml:space="preserve">Lakhan Gope </v>
      </c>
      <c r="R343" t="str">
        <f>IFERROR(VLOOKUP(A343,Table1424[],7,0),0)</f>
        <v>494510110010984</v>
      </c>
      <c r="S343" t="str">
        <f>IFERROR(VLOOKUP(A343,Table1424[],8,0),0)</f>
        <v>BKID0004945</v>
      </c>
      <c r="T343" t="str">
        <f>IFERROR(VLOOKUP(A343,Table1424[],9,0),0)</f>
        <v>BANK OF INDIA</v>
      </c>
      <c r="U343" s="40">
        <f>IFERROR(VLOOKUP(A343,Table1424[],10,0),0)</f>
        <v>45451</v>
      </c>
      <c r="V343">
        <f t="shared" si="25"/>
        <v>1</v>
      </c>
      <c r="W343" t="str">
        <f t="shared" si="26"/>
        <v>Available</v>
      </c>
      <c r="X343" s="164" t="str" cm="1">
        <f t="array" aca="1" ref="X343" ca="1">SUBSTITUTE(SUBSTITUTE(MID(CELL("filename"),FIND("[",CELL("filename"))+1,FIND("]",CELL("filename"))-FIND("[",CELL("filename"))-1)," JH Farmer Payment-",""),".xlsx","")</f>
        <v>22.21-27 Aug</v>
      </c>
      <c r="Y343" s="13">
        <f t="shared" si="27"/>
        <v>27.600310035842295</v>
      </c>
      <c r="Z343" s="3">
        <v>0</v>
      </c>
    </row>
    <row r="344" spans="1:26" x14ac:dyDescent="0.25">
      <c r="A344" t="str">
        <f>CONCATENATE(Table2[[#This Row],[Code]],Table2[[#This Row],[Farmers Code]])</f>
        <v>200200010091</v>
      </c>
      <c r="B344" s="1" t="str">
        <f>INDEX('MPG Payment'!$A:$A,MATCH(Table2[[#This Row],[Code]],'MPG Payment'!B:B,0))</f>
        <v>BMC Code :2002</v>
      </c>
      <c r="C344" t="str">
        <f>VLOOKUP(Table2[[#This Row],[Code]],'MPG Payment'!B:C,2,0)</f>
        <v>Paali</v>
      </c>
      <c r="D344" s="17">
        <v>20020001</v>
      </c>
      <c r="E344" s="17" t="s">
        <v>3652</v>
      </c>
      <c r="F344" s="1">
        <v>5</v>
      </c>
      <c r="G344" s="13">
        <v>15.5</v>
      </c>
      <c r="H344" s="13">
        <v>660.20299999999997</v>
      </c>
      <c r="I344" s="166">
        <v>0</v>
      </c>
      <c r="J344" s="191">
        <v>0</v>
      </c>
      <c r="K344" s="166">
        <v>0</v>
      </c>
      <c r="L344" s="166">
        <v>0</v>
      </c>
      <c r="M344" s="18">
        <v>0</v>
      </c>
      <c r="N344" s="165">
        <f>VLOOKUP(Table2[[#This Row],[Code]],'MPG Payment'!$B$4:$Z$128,25,0)</f>
        <v>0</v>
      </c>
      <c r="O344" s="170">
        <f t="shared" ref="O344:O407" si="28">IF(N344="Yes",0,ROUND((H344-I344-J344-K344-L344-M344),0))</f>
        <v>660</v>
      </c>
      <c r="P344" t="str">
        <f>IFERROR(VLOOKUP(D344,'Bank Master'!$C$3:$D$7898,2,0),"Indirect")</f>
        <v>Direct</v>
      </c>
      <c r="Q344" t="str">
        <f>IFERROR(VLOOKUP(A344,Table1424[],6,0),0)</f>
        <v xml:space="preserve">Reshmi Kumari </v>
      </c>
      <c r="R344" t="str">
        <f>IFERROR(VLOOKUP(A344,Table1424[],7,0),0)</f>
        <v>494510510014150</v>
      </c>
      <c r="S344" t="str">
        <f>IFERROR(VLOOKUP(A344,Table1424[],8,0),0)</f>
        <v>BKID0004945</v>
      </c>
      <c r="T344" t="str">
        <f>IFERROR(VLOOKUP(A344,Table1424[],9,0),0)</f>
        <v>BANK OF INDIA</v>
      </c>
      <c r="U344" s="40">
        <f>IFERROR(VLOOKUP(A344,Table1424[],10,0),0)</f>
        <v>45458</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22.21-27 Aug</v>
      </c>
      <c r="Y344" s="13">
        <f t="shared" ref="Y344:Y407" si="31">(F344*0.05)*(H344/G344)</f>
        <v>10.648435483870967</v>
      </c>
      <c r="Z344" s="3">
        <v>0</v>
      </c>
    </row>
    <row r="345" spans="1:26" x14ac:dyDescent="0.25">
      <c r="A345" t="str">
        <f>CONCATENATE(Table2[[#This Row],[Code]],Table2[[#This Row],[Farmers Code]])</f>
        <v>200200010096</v>
      </c>
      <c r="B345" s="1" t="str">
        <f>INDEX('MPG Payment'!$A:$A,MATCH(Table2[[#This Row],[Code]],'MPG Payment'!B:B,0))</f>
        <v>BMC Code :2002</v>
      </c>
      <c r="C345" t="str">
        <f>VLOOKUP(Table2[[#This Row],[Code]],'MPG Payment'!B:C,2,0)</f>
        <v>Paali</v>
      </c>
      <c r="D345" s="17">
        <v>20020001</v>
      </c>
      <c r="E345" s="17" t="s">
        <v>3871</v>
      </c>
      <c r="F345" s="1">
        <v>6</v>
      </c>
      <c r="G345" s="13">
        <v>16.2</v>
      </c>
      <c r="H345" s="13">
        <v>764.39499999999998</v>
      </c>
      <c r="I345" s="166">
        <v>0</v>
      </c>
      <c r="J345" s="191">
        <v>0</v>
      </c>
      <c r="K345" s="166">
        <v>0</v>
      </c>
      <c r="L345" s="166">
        <v>0</v>
      </c>
      <c r="M345" s="18">
        <v>0</v>
      </c>
      <c r="N345" s="165">
        <f>VLOOKUP(Table2[[#This Row],[Code]],'MPG Payment'!$B$4:$Z$128,25,0)</f>
        <v>0</v>
      </c>
      <c r="O345" s="170">
        <f t="shared" si="28"/>
        <v>764</v>
      </c>
      <c r="P345" t="str">
        <f>IFERROR(VLOOKUP(D345,'Bank Master'!$C$3:$D$7898,2,0),"Indirect")</f>
        <v>Direct</v>
      </c>
      <c r="Q345" t="str">
        <f>IFERROR(VLOOKUP(A345,Table1424[],6,0),0)</f>
        <v xml:space="preserve">Pano Devi </v>
      </c>
      <c r="R345" t="str">
        <f>IFERROR(VLOOKUP(A345,Table1424[],7,0),0)</f>
        <v>22009545862</v>
      </c>
      <c r="S345" t="str">
        <f>IFERROR(VLOOKUP(A345,Table1424[],8,0),0)</f>
        <v>SBIN0RRVCGB</v>
      </c>
      <c r="T345" t="str">
        <f>IFERROR(VLOOKUP(A345,Table1424[],9,0),0)</f>
        <v>STATE BANK OF INDIA</v>
      </c>
      <c r="U345" s="40">
        <f>IFERROR(VLOOKUP(A345,Table1424[],10,0),0)</f>
        <v>45481</v>
      </c>
      <c r="V345">
        <f t="shared" si="29"/>
        <v>1</v>
      </c>
      <c r="W345" t="str">
        <f t="shared" si="30"/>
        <v>Available</v>
      </c>
      <c r="X345" s="164" t="str" cm="1">
        <f t="array" aca="1" ref="X345" ca="1">SUBSTITUTE(SUBSTITUTE(MID(CELL("filename"),FIND("[",CELL("filename"))+1,FIND("]",CELL("filename"))-FIND("[",CELL("filename"))-1)," JH Farmer Payment-",""),".xlsx","")</f>
        <v>22.21-27 Aug</v>
      </c>
      <c r="Y345" s="13">
        <f t="shared" si="31"/>
        <v>14.155462962962964</v>
      </c>
      <c r="Z345" s="3">
        <v>0</v>
      </c>
    </row>
    <row r="346" spans="1:26" x14ac:dyDescent="0.25">
      <c r="A346" t="str">
        <f>CONCATENATE(Table2[[#This Row],[Code]],Table2[[#This Row],[Farmers Code]])</f>
        <v>200200010103</v>
      </c>
      <c r="B346" s="1" t="str">
        <f>INDEX('MPG Payment'!$A:$A,MATCH(Table2[[#This Row],[Code]],'MPG Payment'!B:B,0))</f>
        <v>BMC Code :2002</v>
      </c>
      <c r="C346" t="str">
        <f>VLOOKUP(Table2[[#This Row],[Code]],'MPG Payment'!B:C,2,0)</f>
        <v>Paali</v>
      </c>
      <c r="D346" s="17">
        <v>20020001</v>
      </c>
      <c r="E346" s="17" t="s">
        <v>5194</v>
      </c>
      <c r="F346" s="1">
        <v>7</v>
      </c>
      <c r="G346" s="13">
        <v>49.9</v>
      </c>
      <c r="H346" s="13">
        <v>2042.3209999999999</v>
      </c>
      <c r="I346" s="166">
        <v>0</v>
      </c>
      <c r="J346" s="191">
        <v>0</v>
      </c>
      <c r="K346" s="166">
        <v>0</v>
      </c>
      <c r="L346" s="166">
        <v>0</v>
      </c>
      <c r="M346" s="18">
        <v>0</v>
      </c>
      <c r="N346" s="165">
        <f>VLOOKUP(Table2[[#This Row],[Code]],'MPG Payment'!$B$4:$Z$128,25,0)</f>
        <v>0</v>
      </c>
      <c r="O346" s="170">
        <f t="shared" si="28"/>
        <v>2042</v>
      </c>
      <c r="P346" t="str">
        <f>IFERROR(VLOOKUP(D346,'Bank Master'!$C$3:$D$7898,2,0),"Indirect")</f>
        <v>Direct</v>
      </c>
      <c r="Q346" t="str">
        <f>IFERROR(VLOOKUP(A346,Table1424[],6,0),0)</f>
        <v>SAFIULLA ANSARI</v>
      </c>
      <c r="R346" t="str">
        <f>IFERROR(VLOOKUP(A346,Table1424[],7,0),0)</f>
        <v>4904101003213</v>
      </c>
      <c r="S346" t="str">
        <f>IFERROR(VLOOKUP(A346,Table1424[],8,0),0)</f>
        <v>CNRB0004904</v>
      </c>
      <c r="T346" t="str">
        <f>IFERROR(VLOOKUP(A346,Table1424[],9,0),0)</f>
        <v>CANARA BANK</v>
      </c>
      <c r="U346" s="40">
        <f>IFERROR(VLOOKUP(A346,Table1424[],10,0),0)</f>
        <v>45556</v>
      </c>
      <c r="V346">
        <f t="shared" si="29"/>
        <v>1</v>
      </c>
      <c r="W346" t="str">
        <f t="shared" si="30"/>
        <v>Available</v>
      </c>
      <c r="X346" s="164" t="str" cm="1">
        <f t="array" aca="1" ref="X346" ca="1">SUBSTITUTE(SUBSTITUTE(MID(CELL("filename"),FIND("[",CELL("filename"))+1,FIND("]",CELL("filename"))-FIND("[",CELL("filename"))-1)," JH Farmer Payment-",""),".xlsx","")</f>
        <v>22.21-27 Aug</v>
      </c>
      <c r="Y346" s="13">
        <f t="shared" si="31"/>
        <v>14.324896793587177</v>
      </c>
      <c r="Z346" s="3">
        <v>0</v>
      </c>
    </row>
    <row r="347" spans="1:26" x14ac:dyDescent="0.25">
      <c r="A347" t="str">
        <f>CONCATENATE(Table2[[#This Row],[Code]],Table2[[#This Row],[Farmers Code]])</f>
        <v>200200010104</v>
      </c>
      <c r="B347" s="1" t="str">
        <f>INDEX('MPG Payment'!$A:$A,MATCH(Table2[[#This Row],[Code]],'MPG Payment'!B:B,0))</f>
        <v>BMC Code :2002</v>
      </c>
      <c r="C347" t="str">
        <f>VLOOKUP(Table2[[#This Row],[Code]],'MPG Payment'!B:C,2,0)</f>
        <v>Paali</v>
      </c>
      <c r="D347" s="17">
        <v>20020001</v>
      </c>
      <c r="E347" s="17" t="s">
        <v>5387</v>
      </c>
      <c r="F347" s="1">
        <v>6</v>
      </c>
      <c r="G347" s="13">
        <v>24.5</v>
      </c>
      <c r="H347" s="13">
        <v>1028.239</v>
      </c>
      <c r="I347" s="166">
        <v>0</v>
      </c>
      <c r="J347" s="191">
        <v>0</v>
      </c>
      <c r="K347" s="166">
        <v>0</v>
      </c>
      <c r="L347" s="166">
        <v>0</v>
      </c>
      <c r="M347" s="18">
        <v>0</v>
      </c>
      <c r="N347" s="165">
        <f>VLOOKUP(Table2[[#This Row],[Code]],'MPG Payment'!$B$4:$Z$128,25,0)</f>
        <v>0</v>
      </c>
      <c r="O347" s="170">
        <f t="shared" si="28"/>
        <v>1028</v>
      </c>
      <c r="P347" t="str">
        <f>IFERROR(VLOOKUP(D347,'Bank Master'!$C$3:$D$7898,2,0),"Indirect")</f>
        <v>Direct</v>
      </c>
      <c r="Q347" t="str">
        <f>IFERROR(VLOOKUP(A347,Table1424[],6,0),0)</f>
        <v>BIMALA DEBI</v>
      </c>
      <c r="R347" t="str">
        <f>IFERROR(VLOOKUP(A347,Table1424[],7,0),0)</f>
        <v>22009565822</v>
      </c>
      <c r="S347" t="str">
        <f>IFERROR(VLOOKUP(A347,Table1424[],8,0),0)</f>
        <v>SBIN0RRVCGB</v>
      </c>
      <c r="T347" t="str">
        <f>IFERROR(VLOOKUP(A347,Table1424[],9,0),0)</f>
        <v>STATE BANK OF INDIA</v>
      </c>
      <c r="U347" s="40">
        <f>IFERROR(VLOOKUP(A347,Table1424[],10,0),0)</f>
        <v>45565</v>
      </c>
      <c r="V347">
        <f t="shared" si="29"/>
        <v>1</v>
      </c>
      <c r="W347" t="str">
        <f t="shared" si="30"/>
        <v>Available</v>
      </c>
      <c r="X347" s="164" t="str" cm="1">
        <f t="array" aca="1" ref="X347" ca="1">SUBSTITUTE(SUBSTITUTE(MID(CELL("filename"),FIND("[",CELL("filename"))+1,FIND("]",CELL("filename"))-FIND("[",CELL("filename"))-1)," JH Farmer Payment-",""),".xlsx","")</f>
        <v>22.21-27 Aug</v>
      </c>
      <c r="Y347" s="13">
        <f t="shared" si="31"/>
        <v>12.590681632653062</v>
      </c>
      <c r="Z347" s="3">
        <v>0</v>
      </c>
    </row>
    <row r="348" spans="1:26" x14ac:dyDescent="0.25">
      <c r="A348" t="str">
        <f>CONCATENATE(Table2[[#This Row],[Code]],Table2[[#This Row],[Farmers Code]])</f>
        <v>200200010106</v>
      </c>
      <c r="B348" s="1" t="str">
        <f>INDEX('MPG Payment'!$A:$A,MATCH(Table2[[#This Row],[Code]],'MPG Payment'!B:B,0))</f>
        <v>BMC Code :2002</v>
      </c>
      <c r="C348" t="str">
        <f>VLOOKUP(Table2[[#This Row],[Code]],'MPG Payment'!B:C,2,0)</f>
        <v>Paali</v>
      </c>
      <c r="D348" s="17">
        <v>20020001</v>
      </c>
      <c r="E348" s="17" t="s">
        <v>5389</v>
      </c>
      <c r="F348" s="1">
        <v>7</v>
      </c>
      <c r="G348" s="13">
        <v>26.5</v>
      </c>
      <c r="H348" s="13">
        <v>1038.7</v>
      </c>
      <c r="I348" s="166">
        <v>0</v>
      </c>
      <c r="J348" s="191">
        <v>0</v>
      </c>
      <c r="K348" s="166">
        <v>0</v>
      </c>
      <c r="L348" s="166">
        <v>0</v>
      </c>
      <c r="M348" s="18">
        <v>0</v>
      </c>
      <c r="N348" s="165">
        <f>VLOOKUP(Table2[[#This Row],[Code]],'MPG Payment'!$B$4:$Z$128,25,0)</f>
        <v>0</v>
      </c>
      <c r="O348" s="170">
        <f t="shared" si="28"/>
        <v>1039</v>
      </c>
      <c r="P348" t="str">
        <f>IFERROR(VLOOKUP(D348,'Bank Master'!$C$3:$D$7898,2,0),"Indirect")</f>
        <v>Direct</v>
      </c>
      <c r="Q348" t="str">
        <f>IFERROR(VLOOKUP(A348,Table1424[],6,0),0)</f>
        <v>PARWATI KUMARI</v>
      </c>
      <c r="R348" t="str">
        <f>IFERROR(VLOOKUP(A348,Table1424[],7,0),0)</f>
        <v>494518210006796</v>
      </c>
      <c r="S348" t="str">
        <f>IFERROR(VLOOKUP(A348,Table1424[],8,0),0)</f>
        <v>BKID0004945</v>
      </c>
      <c r="T348" t="str">
        <f>IFERROR(VLOOKUP(A348,Table1424[],9,0),0)</f>
        <v>BANK OF INDIA</v>
      </c>
      <c r="U348" s="40">
        <f>IFERROR(VLOOKUP(A348,Table1424[],10,0),0)</f>
        <v>45565</v>
      </c>
      <c r="V348">
        <f t="shared" si="29"/>
        <v>1</v>
      </c>
      <c r="W348" t="str">
        <f t="shared" si="30"/>
        <v>Available</v>
      </c>
      <c r="X348" s="164" t="str" cm="1">
        <f t="array" aca="1" ref="X348" ca="1">SUBSTITUTE(SUBSTITUTE(MID(CELL("filename"),FIND("[",CELL("filename"))+1,FIND("]",CELL("filename"))-FIND("[",CELL("filename"))-1)," JH Farmer Payment-",""),".xlsx","")</f>
        <v>22.21-27 Aug</v>
      </c>
      <c r="Y348" s="13">
        <f t="shared" si="31"/>
        <v>13.718679245283022</v>
      </c>
      <c r="Z348" s="3">
        <v>0</v>
      </c>
    </row>
    <row r="349" spans="1:26" x14ac:dyDescent="0.25">
      <c r="A349" t="str">
        <f>CONCATENATE(Table2[[#This Row],[Code]],Table2[[#This Row],[Farmers Code]])</f>
        <v>200200010108</v>
      </c>
      <c r="B349" s="1" t="str">
        <f>INDEX('MPG Payment'!$A:$A,MATCH(Table2[[#This Row],[Code]],'MPG Payment'!B:B,0))</f>
        <v>BMC Code :2002</v>
      </c>
      <c r="C349" t="str">
        <f>VLOOKUP(Table2[[#This Row],[Code]],'MPG Payment'!B:C,2,0)</f>
        <v>Paali</v>
      </c>
      <c r="D349" s="17">
        <v>20020001</v>
      </c>
      <c r="E349" s="17" t="s">
        <v>5391</v>
      </c>
      <c r="F349" s="1">
        <v>14</v>
      </c>
      <c r="G349" s="13">
        <v>55.6</v>
      </c>
      <c r="H349" s="13">
        <v>2216.8469999999998</v>
      </c>
      <c r="I349" s="166">
        <v>0</v>
      </c>
      <c r="J349" s="191">
        <v>0</v>
      </c>
      <c r="K349" s="166">
        <v>0</v>
      </c>
      <c r="L349" s="166">
        <v>0</v>
      </c>
      <c r="M349" s="18">
        <v>0</v>
      </c>
      <c r="N349" s="165">
        <f>VLOOKUP(Table2[[#This Row],[Code]],'MPG Payment'!$B$4:$Z$128,25,0)</f>
        <v>0</v>
      </c>
      <c r="O349" s="170">
        <f t="shared" si="28"/>
        <v>2217</v>
      </c>
      <c r="P349" t="str">
        <f>IFERROR(VLOOKUP(D349,'Bank Master'!$C$3:$D$7898,2,0),"Indirect")</f>
        <v>Direct</v>
      </c>
      <c r="Q349" t="str">
        <f>IFERROR(VLOOKUP(A349,Table1424[],6,0),0)</f>
        <v>MAKBUL ANSARI</v>
      </c>
      <c r="R349" t="str">
        <f>IFERROR(VLOOKUP(A349,Table1424[],7,0),0)</f>
        <v>50100196810622</v>
      </c>
      <c r="S349" t="str">
        <f>IFERROR(VLOOKUP(A349,Table1424[],8,0),0)</f>
        <v>HDFC0001470</v>
      </c>
      <c r="T349" t="str">
        <f>IFERROR(VLOOKUP(A349,Table1424[],9,0),0)</f>
        <v>HDFC BANK</v>
      </c>
      <c r="U349" s="40">
        <f>IFERROR(VLOOKUP(A349,Table1424[],10,0),0)</f>
        <v>45565</v>
      </c>
      <c r="V349">
        <f t="shared" si="29"/>
        <v>1</v>
      </c>
      <c r="W349" t="str">
        <f t="shared" si="30"/>
        <v>Available</v>
      </c>
      <c r="X349" s="164" t="str" cm="1">
        <f t="array" aca="1" ref="X349" ca="1">SUBSTITUTE(SUBSTITUTE(MID(CELL("filename"),FIND("[",CELL("filename"))+1,FIND("]",CELL("filename"))-FIND("[",CELL("filename"))-1)," JH Farmer Payment-",""),".xlsx","")</f>
        <v>22.21-27 Aug</v>
      </c>
      <c r="Y349" s="13">
        <f t="shared" si="31"/>
        <v>27.909944244604315</v>
      </c>
      <c r="Z349" s="3">
        <v>0</v>
      </c>
    </row>
    <row r="350" spans="1:26" x14ac:dyDescent="0.25">
      <c r="A350" t="str">
        <f>CONCATENATE(Table2[[#This Row],[Code]],Table2[[#This Row],[Farmers Code]])</f>
        <v>200200010109</v>
      </c>
      <c r="B350" s="1" t="str">
        <f>INDEX('MPG Payment'!$A:$A,MATCH(Table2[[#This Row],[Code]],'MPG Payment'!B:B,0))</f>
        <v>BMC Code :2002</v>
      </c>
      <c r="C350" t="str">
        <f>VLOOKUP(Table2[[#This Row],[Code]],'MPG Payment'!B:C,2,0)</f>
        <v>Paali</v>
      </c>
      <c r="D350" s="17">
        <v>20020001</v>
      </c>
      <c r="E350" s="17" t="s">
        <v>5700</v>
      </c>
      <c r="F350" s="1">
        <v>10</v>
      </c>
      <c r="G350" s="13">
        <v>34.699999999999996</v>
      </c>
      <c r="H350" s="13">
        <v>2087.3009999999999</v>
      </c>
      <c r="I350" s="166">
        <v>0</v>
      </c>
      <c r="J350" s="191">
        <v>0</v>
      </c>
      <c r="K350" s="166">
        <v>0</v>
      </c>
      <c r="L350" s="166">
        <v>0</v>
      </c>
      <c r="M350" s="18">
        <v>0</v>
      </c>
      <c r="N350" s="165">
        <f>VLOOKUP(Table2[[#This Row],[Code]],'MPG Payment'!$B$4:$Z$128,25,0)</f>
        <v>0</v>
      </c>
      <c r="O350" s="170">
        <f t="shared" si="28"/>
        <v>2087</v>
      </c>
      <c r="P350" t="str">
        <f>IFERROR(VLOOKUP(D350,'Bank Master'!$C$3:$D$7898,2,0),"Indirect")</f>
        <v>Direct</v>
      </c>
      <c r="Q350" t="str">
        <f>IFERROR(VLOOKUP(A350,Table1424[],6,0),0)</f>
        <v>CHANUWA KEVAT</v>
      </c>
      <c r="R350" t="str">
        <f>IFERROR(VLOOKUP(A350,Table1424[],7,0),0)</f>
        <v>22009483869</v>
      </c>
      <c r="S350" t="str">
        <f>IFERROR(VLOOKUP(A350,Table1424[],8,0),0)</f>
        <v>SBIN0RRVCGB</v>
      </c>
      <c r="T350" t="str">
        <f>IFERROR(VLOOKUP(A350,Table1424[],9,0),0)</f>
        <v>STATE BANK OF INDIA</v>
      </c>
      <c r="U350" s="40">
        <f>IFERROR(VLOOKUP(A350,Table1424[],10,0),0)</f>
        <v>45572</v>
      </c>
      <c r="V350">
        <f t="shared" si="29"/>
        <v>1</v>
      </c>
      <c r="W350" t="str">
        <f t="shared" si="30"/>
        <v>Available</v>
      </c>
      <c r="X350" s="164" t="str" cm="1">
        <f t="array" aca="1" ref="X350" ca="1">SUBSTITUTE(SUBSTITUTE(MID(CELL("filename"),FIND("[",CELL("filename"))+1,FIND("]",CELL("filename"))-FIND("[",CELL("filename"))-1)," JH Farmer Payment-",""),".xlsx","")</f>
        <v>22.21-27 Aug</v>
      </c>
      <c r="Y350" s="13">
        <f t="shared" si="31"/>
        <v>30.076383285302597</v>
      </c>
      <c r="Z350" s="3">
        <v>0</v>
      </c>
    </row>
    <row r="351" spans="1:26" x14ac:dyDescent="0.25">
      <c r="A351" t="str">
        <f>CONCATENATE(Table2[[#This Row],[Code]],Table2[[#This Row],[Farmers Code]])</f>
        <v>200200010110</v>
      </c>
      <c r="B351" s="1" t="str">
        <f>INDEX('MPG Payment'!$A:$A,MATCH(Table2[[#This Row],[Code]],'MPG Payment'!B:B,0))</f>
        <v>BMC Code :2002</v>
      </c>
      <c r="C351" t="str">
        <f>VLOOKUP(Table2[[#This Row],[Code]],'MPG Payment'!B:C,2,0)</f>
        <v>Paali</v>
      </c>
      <c r="D351" s="17">
        <v>20020001</v>
      </c>
      <c r="E351" s="17" t="s">
        <v>5701</v>
      </c>
      <c r="F351" s="1">
        <v>6</v>
      </c>
      <c r="G351" s="13">
        <v>1075.9000000000001</v>
      </c>
      <c r="H351" s="13">
        <v>43966.748</v>
      </c>
      <c r="I351" s="166">
        <v>0</v>
      </c>
      <c r="J351" s="191">
        <v>0</v>
      </c>
      <c r="K351" s="166">
        <v>0</v>
      </c>
      <c r="L351" s="166">
        <v>0</v>
      </c>
      <c r="M351" s="18">
        <v>0</v>
      </c>
      <c r="N351" s="165">
        <f>VLOOKUP(Table2[[#This Row],[Code]],'MPG Payment'!$B$4:$Z$128,25,0)</f>
        <v>0</v>
      </c>
      <c r="O351" s="170">
        <f t="shared" si="28"/>
        <v>43967</v>
      </c>
      <c r="P351" t="str">
        <f>IFERROR(VLOOKUP(D351,'Bank Master'!$C$3:$D$7898,2,0),"Indirect")</f>
        <v>Direct</v>
      </c>
      <c r="Q351" t="str">
        <f>IFERROR(VLOOKUP(A351,Table1424[],6,0),0)</f>
        <v>MINA KUMARI</v>
      </c>
      <c r="R351" t="str">
        <f>IFERROR(VLOOKUP(A351,Table1424[],7,0),0)</f>
        <v>110195084253</v>
      </c>
      <c r="S351" t="str">
        <f>IFERROR(VLOOKUP(A351,Table1424[],8,0),0)</f>
        <v>CNRB0004904</v>
      </c>
      <c r="T351" t="str">
        <f>IFERROR(VLOOKUP(A351,Table1424[],9,0),0)</f>
        <v>CANARA BANK</v>
      </c>
      <c r="U351" s="40">
        <f>IFERROR(VLOOKUP(A351,Table1424[],10,0),0)</f>
        <v>45572</v>
      </c>
      <c r="V351">
        <f t="shared" si="29"/>
        <v>1</v>
      </c>
      <c r="W351" t="str">
        <f t="shared" si="30"/>
        <v>Available</v>
      </c>
      <c r="X351" s="164" t="str" cm="1">
        <f t="array" aca="1" ref="X351" ca="1">SUBSTITUTE(SUBSTITUTE(MID(CELL("filename"),FIND("[",CELL("filename"))+1,FIND("]",CELL("filename"))-FIND("[",CELL("filename"))-1)," JH Farmer Payment-",""),".xlsx","")</f>
        <v>22.21-27 Aug</v>
      </c>
      <c r="Y351" s="13">
        <f t="shared" si="31"/>
        <v>12.25952635003253</v>
      </c>
      <c r="Z351" s="3">
        <v>0</v>
      </c>
    </row>
    <row r="352" spans="1:26" x14ac:dyDescent="0.25">
      <c r="A352" t="str">
        <f>CONCATENATE(Table2[[#This Row],[Code]],Table2[[#This Row],[Farmers Code]])</f>
        <v>200200010115</v>
      </c>
      <c r="B352" s="1" t="str">
        <f>INDEX('MPG Payment'!$A:$A,MATCH(Table2[[#This Row],[Code]],'MPG Payment'!B:B,0))</f>
        <v>BMC Code :2002</v>
      </c>
      <c r="C352" t="str">
        <f>VLOOKUP(Table2[[#This Row],[Code]],'MPG Payment'!B:C,2,0)</f>
        <v>Paali</v>
      </c>
      <c r="D352" s="17">
        <v>20020001</v>
      </c>
      <c r="E352" s="17" t="s">
        <v>6873</v>
      </c>
      <c r="F352" s="1">
        <v>14</v>
      </c>
      <c r="G352" s="13">
        <v>44.999999999999993</v>
      </c>
      <c r="H352" s="13">
        <v>1814.4290000000001</v>
      </c>
      <c r="I352" s="166">
        <v>0</v>
      </c>
      <c r="J352" s="191">
        <v>0</v>
      </c>
      <c r="K352" s="166">
        <v>0</v>
      </c>
      <c r="L352" s="166">
        <v>0</v>
      </c>
      <c r="M352" s="18">
        <v>0</v>
      </c>
      <c r="N352" s="165">
        <f>VLOOKUP(Table2[[#This Row],[Code]],'MPG Payment'!$B$4:$Z$128,25,0)</f>
        <v>0</v>
      </c>
      <c r="O352" s="170">
        <f t="shared" si="28"/>
        <v>1814</v>
      </c>
      <c r="P352" t="str">
        <f>IFERROR(VLOOKUP(D352,'Bank Master'!$C$3:$D$7898,2,0),"Indirect")</f>
        <v>Direct</v>
      </c>
      <c r="Q352" t="str">
        <f>IFERROR(VLOOKUP(A352,Table1424[],6,0),0)</f>
        <v>AFINDAR SAHU</v>
      </c>
      <c r="R352" t="str">
        <f>IFERROR(VLOOKUP(A352,Table1424[],7,0),0)</f>
        <v>22009478633</v>
      </c>
      <c r="S352" t="str">
        <f>IFERROR(VLOOKUP(A352,Table1424[],8,0),0)</f>
        <v>SBIN0RRVCGB</v>
      </c>
      <c r="T352" t="str">
        <f>IFERROR(VLOOKUP(A352,Table1424[],9,0),0)</f>
        <v>STATE BANK OF INDIA</v>
      </c>
      <c r="U352" s="40">
        <f>IFERROR(VLOOKUP(A352,Table1424[],10,0),0)</f>
        <v>45642</v>
      </c>
      <c r="V352">
        <f t="shared" si="29"/>
        <v>1</v>
      </c>
      <c r="W352" t="str">
        <f t="shared" si="30"/>
        <v>Available</v>
      </c>
      <c r="X352" s="164" t="str" cm="1">
        <f t="array" aca="1" ref="X352" ca="1">SUBSTITUTE(SUBSTITUTE(MID(CELL("filename"),FIND("[",CELL("filename"))+1,FIND("]",CELL("filename"))-FIND("[",CELL("filename"))-1)," JH Farmer Payment-",""),".xlsx","")</f>
        <v>22.21-27 Aug</v>
      </c>
      <c r="Y352" s="13">
        <f t="shared" si="31"/>
        <v>28.224451111111122</v>
      </c>
      <c r="Z352" s="3">
        <v>0</v>
      </c>
    </row>
    <row r="353" spans="1:26" x14ac:dyDescent="0.25">
      <c r="A353" t="str">
        <f>CONCATENATE(Table2[[#This Row],[Code]],Table2[[#This Row],[Farmers Code]])</f>
        <v>200200010117</v>
      </c>
      <c r="B353" s="1" t="str">
        <f>INDEX('MPG Payment'!$A:$A,MATCH(Table2[[#This Row],[Code]],'MPG Payment'!B:B,0))</f>
        <v>BMC Code :2002</v>
      </c>
      <c r="C353" t="str">
        <f>VLOOKUP(Table2[[#This Row],[Code]],'MPG Payment'!B:C,2,0)</f>
        <v>Paali</v>
      </c>
      <c r="D353" s="17">
        <v>20020001</v>
      </c>
      <c r="E353" s="17" t="s">
        <v>7262</v>
      </c>
      <c r="F353" s="1">
        <v>7</v>
      </c>
      <c r="G353" s="13">
        <v>31.5</v>
      </c>
      <c r="H353" s="13">
        <v>1229.5740000000001</v>
      </c>
      <c r="I353" s="166">
        <v>0</v>
      </c>
      <c r="J353" s="191">
        <v>0</v>
      </c>
      <c r="K353" s="166">
        <v>0</v>
      </c>
      <c r="L353" s="166">
        <v>0</v>
      </c>
      <c r="M353" s="18">
        <v>0</v>
      </c>
      <c r="N353" s="165">
        <f>VLOOKUP(Table2[[#This Row],[Code]],'MPG Payment'!$B$4:$Z$128,25,0)</f>
        <v>0</v>
      </c>
      <c r="O353" s="170">
        <f t="shared" si="28"/>
        <v>1230</v>
      </c>
      <c r="P353" t="str">
        <f>IFERROR(VLOOKUP(D353,'Bank Master'!$C$3:$D$7898,2,0),"Indirect")</f>
        <v>Direct</v>
      </c>
      <c r="Q353" t="str">
        <f>IFERROR(VLOOKUP(A353,Table1424[],6,0),0)</f>
        <v>BUDHAN ORAOIN</v>
      </c>
      <c r="R353" t="str">
        <f>IFERROR(VLOOKUP(A353,Table1424[],7,0),0)</f>
        <v>494510110012552</v>
      </c>
      <c r="S353" t="str">
        <f>IFERROR(VLOOKUP(A353,Table1424[],8,0),0)</f>
        <v>BKID0004945</v>
      </c>
      <c r="T353" t="str">
        <f>IFERROR(VLOOKUP(A353,Table1424[],9,0),0)</f>
        <v>BANK OF INDIA</v>
      </c>
      <c r="U353" s="40">
        <f>IFERROR(VLOOKUP(A353,Table1424[],10,0),0)</f>
        <v>0</v>
      </c>
      <c r="V353">
        <f t="shared" si="29"/>
        <v>1</v>
      </c>
      <c r="W353" t="str">
        <f t="shared" si="30"/>
        <v>Available</v>
      </c>
      <c r="X353" s="164" t="str" cm="1">
        <f t="array" aca="1" ref="X353" ca="1">SUBSTITUTE(SUBSTITUTE(MID(CELL("filename"),FIND("[",CELL("filename"))+1,FIND("]",CELL("filename"))-FIND("[",CELL("filename"))-1)," JH Farmer Payment-",""),".xlsx","")</f>
        <v>22.21-27 Aug</v>
      </c>
      <c r="Y353" s="13">
        <f t="shared" si="31"/>
        <v>13.661933333333335</v>
      </c>
      <c r="Z353" s="3">
        <v>0</v>
      </c>
    </row>
    <row r="354" spans="1:26" x14ac:dyDescent="0.25">
      <c r="A354" t="str">
        <f>CONCATENATE(Table2[[#This Row],[Code]],Table2[[#This Row],[Farmers Code]])</f>
        <v>200200010121</v>
      </c>
      <c r="B354" s="1" t="str">
        <f>INDEX('MPG Payment'!$A:$A,MATCH(Table2[[#This Row],[Code]],'MPG Payment'!B:B,0))</f>
        <v>BMC Code :2002</v>
      </c>
      <c r="C354" t="str">
        <f>VLOOKUP(Table2[[#This Row],[Code]],'MPG Payment'!B:C,2,0)</f>
        <v>Paali</v>
      </c>
      <c r="D354" s="17">
        <v>20020001</v>
      </c>
      <c r="E354" s="17" t="s">
        <v>7375</v>
      </c>
      <c r="F354" s="1">
        <v>8</v>
      </c>
      <c r="G354" s="13">
        <v>58.9</v>
      </c>
      <c r="H354" s="13">
        <v>3737.8</v>
      </c>
      <c r="I354" s="166">
        <v>0</v>
      </c>
      <c r="J354" s="191">
        <v>0</v>
      </c>
      <c r="K354" s="166">
        <v>0</v>
      </c>
      <c r="L354" s="166">
        <v>0</v>
      </c>
      <c r="M354" s="18">
        <v>0</v>
      </c>
      <c r="N354" s="165">
        <f>VLOOKUP(Table2[[#This Row],[Code]],'MPG Payment'!$B$4:$Z$128,25,0)</f>
        <v>0</v>
      </c>
      <c r="O354" s="170">
        <f t="shared" si="28"/>
        <v>3738</v>
      </c>
      <c r="P354" t="str">
        <f>IFERROR(VLOOKUP(D354,'Bank Master'!$C$3:$D$7898,2,0),"Indirect")</f>
        <v>Direct</v>
      </c>
      <c r="Q354" t="str">
        <f>IFERROR(VLOOKUP(A354,Table1424[],6,0),0)</f>
        <v>RIYA KUMARI</v>
      </c>
      <c r="R354" t="str">
        <f>IFERROR(VLOOKUP(A354,Table1424[],7,0),0)</f>
        <v>50492553188</v>
      </c>
      <c r="S354" t="str">
        <f>IFERROR(VLOOKUP(A354,Table1424[],8,0),0)</f>
        <v>IDIB000P620</v>
      </c>
      <c r="T354">
        <f>IFERROR(VLOOKUP(A354,Table1424[],9,0),0)</f>
        <v>0</v>
      </c>
      <c r="U354" s="40">
        <f>IFERROR(VLOOKUP(A354,Table1424[],10,0),0)</f>
        <v>0</v>
      </c>
      <c r="V354">
        <f t="shared" si="29"/>
        <v>1</v>
      </c>
      <c r="W354" t="str">
        <f t="shared" si="30"/>
        <v>Available</v>
      </c>
      <c r="X354" s="164" t="str" cm="1">
        <f t="array" aca="1" ref="X354" ca="1">SUBSTITUTE(SUBSTITUTE(MID(CELL("filename"),FIND("[",CELL("filename"))+1,FIND("]",CELL("filename"))-FIND("[",CELL("filename"))-1)," JH Farmer Payment-",""),".xlsx","")</f>
        <v>22.21-27 Aug</v>
      </c>
      <c r="Y354" s="13">
        <f t="shared" si="31"/>
        <v>25.384040747028866</v>
      </c>
      <c r="Z354" s="3">
        <v>0</v>
      </c>
    </row>
    <row r="355" spans="1:26" x14ac:dyDescent="0.25">
      <c r="A355" t="str">
        <f>CONCATENATE(Table2[[#This Row],[Code]],Table2[[#This Row],[Farmers Code]])</f>
        <v>200200010123</v>
      </c>
      <c r="B355" s="1" t="str">
        <f>INDEX('MPG Payment'!$A:$A,MATCH(Table2[[#This Row],[Code]],'MPG Payment'!B:B,0))</f>
        <v>BMC Code :2002</v>
      </c>
      <c r="C355" t="str">
        <f>VLOOKUP(Table2[[#This Row],[Code]],'MPG Payment'!B:C,2,0)</f>
        <v>Paali</v>
      </c>
      <c r="D355" s="17">
        <v>20020001</v>
      </c>
      <c r="E355" s="17" t="s">
        <v>7377</v>
      </c>
      <c r="F355" s="1">
        <v>7</v>
      </c>
      <c r="G355" s="13">
        <v>23.599999999999998</v>
      </c>
      <c r="H355" s="13">
        <v>851.98299999999995</v>
      </c>
      <c r="I355" s="166">
        <v>0</v>
      </c>
      <c r="J355" s="191">
        <v>0</v>
      </c>
      <c r="K355" s="166">
        <v>0</v>
      </c>
      <c r="L355" s="166">
        <v>0</v>
      </c>
      <c r="M355" s="18">
        <v>0</v>
      </c>
      <c r="N355" s="165">
        <f>VLOOKUP(Table2[[#This Row],[Code]],'MPG Payment'!$B$4:$Z$128,25,0)</f>
        <v>0</v>
      </c>
      <c r="O355" s="170">
        <f t="shared" si="28"/>
        <v>852</v>
      </c>
      <c r="P355" t="str">
        <f>IFERROR(VLOOKUP(D355,'Bank Master'!$C$3:$D$7898,2,0),"Indirect")</f>
        <v>Direct</v>
      </c>
      <c r="Q355" t="str">
        <f>IFERROR(VLOOKUP(A355,Table1424[],6,0),0)</f>
        <v>MIRA DEVI</v>
      </c>
      <c r="R355" t="str">
        <f>IFERROR(VLOOKUP(A355,Table1424[],7,0),0)</f>
        <v>21525006158</v>
      </c>
      <c r="S355" t="str">
        <f>IFERROR(VLOOKUP(A355,Table1424[],8,0),0)</f>
        <v>IDIB000B873</v>
      </c>
      <c r="T355">
        <f>IFERROR(VLOOKUP(A355,Table1424[],9,0),0)</f>
        <v>0</v>
      </c>
      <c r="U355" s="40">
        <f>IFERROR(VLOOKUP(A355,Table1424[],10,0),0)</f>
        <v>0</v>
      </c>
      <c r="V355">
        <f t="shared" si="29"/>
        <v>1</v>
      </c>
      <c r="W355" t="str">
        <f t="shared" si="30"/>
        <v>Available</v>
      </c>
      <c r="X355" s="164" t="str" cm="1">
        <f t="array" aca="1" ref="X355" ca="1">SUBSTITUTE(SUBSTITUTE(MID(CELL("filename"),FIND("[",CELL("filename"))+1,FIND("]",CELL("filename"))-FIND("[",CELL("filename"))-1)," JH Farmer Payment-",""),".xlsx","")</f>
        <v>22.21-27 Aug</v>
      </c>
      <c r="Y355" s="13">
        <f t="shared" si="31"/>
        <v>12.635341101694916</v>
      </c>
      <c r="Z355" s="3">
        <v>0</v>
      </c>
    </row>
    <row r="356" spans="1:26" x14ac:dyDescent="0.25">
      <c r="A356" t="str">
        <f>CONCATENATE(Table2[[#This Row],[Code]],Table2[[#This Row],[Farmers Code]])</f>
        <v>200200010128</v>
      </c>
      <c r="B356" s="1" t="str">
        <f>INDEX('MPG Payment'!$A:$A,MATCH(Table2[[#This Row],[Code]],'MPG Payment'!B:B,0))</f>
        <v>BMC Code :2002</v>
      </c>
      <c r="C356" t="str">
        <f>VLOOKUP(Table2[[#This Row],[Code]],'MPG Payment'!B:C,2,0)</f>
        <v>Paali</v>
      </c>
      <c r="D356" s="17">
        <v>20020001</v>
      </c>
      <c r="E356" s="17" t="s">
        <v>8375</v>
      </c>
      <c r="F356" s="1">
        <v>14</v>
      </c>
      <c r="G356" s="13">
        <v>102.10000000000001</v>
      </c>
      <c r="H356" s="13">
        <v>4037.4879999999998</v>
      </c>
      <c r="I356" s="166">
        <v>0</v>
      </c>
      <c r="J356" s="191">
        <v>0</v>
      </c>
      <c r="K356" s="166">
        <v>0</v>
      </c>
      <c r="L356" s="166">
        <v>0</v>
      </c>
      <c r="M356" s="18">
        <v>0</v>
      </c>
      <c r="N356" s="165">
        <f>VLOOKUP(Table2[[#This Row],[Code]],'MPG Payment'!$B$4:$Z$128,25,0)</f>
        <v>0</v>
      </c>
      <c r="O356" s="170">
        <f t="shared" si="28"/>
        <v>4037</v>
      </c>
      <c r="P356" t="str">
        <f>IFERROR(VLOOKUP(D356,'Bank Master'!$C$3:$D$7898,2,0),"Indirect")</f>
        <v>Direct</v>
      </c>
      <c r="Q356" t="str">
        <f>IFERROR(VLOOKUP(A356,Table1424[],6,0),0)</f>
        <v>ETAVARI URAIN</v>
      </c>
      <c r="R356" t="str">
        <f>IFERROR(VLOOKUP(A356,Table1424[],7,0),0)</f>
        <v>494510110014969</v>
      </c>
      <c r="S356" t="str">
        <f>IFERROR(VLOOKUP(A356,Table1424[],8,0),0)</f>
        <v>BKID0004945</v>
      </c>
      <c r="T356">
        <f>IFERROR(VLOOKUP(A356,Table1424[],9,0),0)</f>
        <v>0</v>
      </c>
      <c r="U356" s="40">
        <f>IFERROR(VLOOKUP(A356,Table1424[],10,0),0)</f>
        <v>0</v>
      </c>
      <c r="V356">
        <f t="shared" si="29"/>
        <v>1</v>
      </c>
      <c r="W356" t="str">
        <f t="shared" si="30"/>
        <v>Available</v>
      </c>
      <c r="X356" s="164" t="str" cm="1">
        <f t="array" aca="1" ref="X356" ca="1">SUBSTITUTE(SUBSTITUTE(MID(CELL("filename"),FIND("[",CELL("filename"))+1,FIND("]",CELL("filename"))-FIND("[",CELL("filename"))-1)," JH Farmer Payment-",""),".xlsx","")</f>
        <v>22.21-27 Aug</v>
      </c>
      <c r="Y356" s="13">
        <f t="shared" si="31"/>
        <v>27.681112634671891</v>
      </c>
      <c r="Z356" s="3">
        <v>0</v>
      </c>
    </row>
    <row r="357" spans="1:26" x14ac:dyDescent="0.25">
      <c r="A357" t="str">
        <f>CONCATENATE(Table2[[#This Row],[Code]],Table2[[#This Row],[Farmers Code]])</f>
        <v>200200010130</v>
      </c>
      <c r="B357" s="1" t="str">
        <f>INDEX('MPG Payment'!$A:$A,MATCH(Table2[[#This Row],[Code]],'MPG Payment'!B:B,0))</f>
        <v>BMC Code :2002</v>
      </c>
      <c r="C357" t="str">
        <f>VLOOKUP(Table2[[#This Row],[Code]],'MPG Payment'!B:C,2,0)</f>
        <v>Paali</v>
      </c>
      <c r="D357" s="17">
        <v>20020001</v>
      </c>
      <c r="E357" s="17" t="s">
        <v>8376</v>
      </c>
      <c r="F357" s="1">
        <v>4</v>
      </c>
      <c r="G357" s="13">
        <v>28.2</v>
      </c>
      <c r="H357" s="13">
        <v>1112.4079999999999</v>
      </c>
      <c r="I357" s="166">
        <v>0</v>
      </c>
      <c r="J357" s="191">
        <v>0</v>
      </c>
      <c r="K357" s="166">
        <v>0</v>
      </c>
      <c r="L357" s="166">
        <v>0</v>
      </c>
      <c r="M357" s="18">
        <v>0</v>
      </c>
      <c r="N357" s="165">
        <f>VLOOKUP(Table2[[#This Row],[Code]],'MPG Payment'!$B$4:$Z$128,25,0)</f>
        <v>0</v>
      </c>
      <c r="O357" s="170">
        <f t="shared" si="28"/>
        <v>1112</v>
      </c>
      <c r="P357" t="str">
        <f>IFERROR(VLOOKUP(D357,'Bank Master'!$C$3:$D$7898,2,0),"Indirect")</f>
        <v>Direct</v>
      </c>
      <c r="Q357" t="str">
        <f>IFERROR(VLOOKUP(A357,Table1424[],6,0),0)</f>
        <v>KIRAN ORAIN</v>
      </c>
      <c r="R357" t="str">
        <f>IFERROR(VLOOKUP(A357,Table1424[],7,0),0)</f>
        <v>494518210008643</v>
      </c>
      <c r="S357" t="str">
        <f>IFERROR(VLOOKUP(A357,Table1424[],8,0),0)</f>
        <v>BKID0004945</v>
      </c>
      <c r="T357">
        <f>IFERROR(VLOOKUP(A357,Table1424[],9,0),0)</f>
        <v>0</v>
      </c>
      <c r="U357" s="40">
        <f>IFERROR(VLOOKUP(A357,Table1424[],10,0),0)</f>
        <v>0</v>
      </c>
      <c r="V357">
        <f t="shared" si="29"/>
        <v>1</v>
      </c>
      <c r="W357" t="str">
        <f t="shared" si="30"/>
        <v>Available</v>
      </c>
      <c r="X357" s="164" t="str" cm="1">
        <f t="array" aca="1" ref="X357" ca="1">SUBSTITUTE(SUBSTITUTE(MID(CELL("filename"),FIND("[",CELL("filename"))+1,FIND("]",CELL("filename"))-FIND("[",CELL("filename"))-1)," JH Farmer Payment-",""),".xlsx","")</f>
        <v>22.21-27 Aug</v>
      </c>
      <c r="Y357" s="13">
        <f t="shared" si="31"/>
        <v>7.8894184397163123</v>
      </c>
      <c r="Z357" s="3">
        <v>0</v>
      </c>
    </row>
    <row r="358" spans="1:26" x14ac:dyDescent="0.25">
      <c r="A358" t="str">
        <f>CONCATENATE(Table2[[#This Row],[Code]],Table2[[#This Row],[Farmers Code]])</f>
        <v>200200010131</v>
      </c>
      <c r="B358" s="1" t="str">
        <f>INDEX('MPG Payment'!$A:$A,MATCH(Table2[[#This Row],[Code]],'MPG Payment'!B:B,0))</f>
        <v>BMC Code :2002</v>
      </c>
      <c r="C358" t="str">
        <f>VLOOKUP(Table2[[#This Row],[Code]],'MPG Payment'!B:C,2,0)</f>
        <v>Paali</v>
      </c>
      <c r="D358" s="17">
        <v>20020001</v>
      </c>
      <c r="E358" s="17" t="s">
        <v>8728</v>
      </c>
      <c r="F358" s="1">
        <v>14</v>
      </c>
      <c r="G358" s="13">
        <v>67.699999999999989</v>
      </c>
      <c r="H358" s="13">
        <v>2740.0639999999999</v>
      </c>
      <c r="I358" s="166">
        <v>0</v>
      </c>
      <c r="J358" s="191">
        <v>0</v>
      </c>
      <c r="K358" s="166">
        <v>0</v>
      </c>
      <c r="L358" s="166">
        <v>0</v>
      </c>
      <c r="M358" s="18">
        <v>0</v>
      </c>
      <c r="N358" s="165">
        <f>VLOOKUP(Table2[[#This Row],[Code]],'MPG Payment'!$B$4:$Z$128,25,0)</f>
        <v>0</v>
      </c>
      <c r="O358" s="170">
        <f t="shared" si="28"/>
        <v>2740</v>
      </c>
      <c r="P358" t="str">
        <f>IFERROR(VLOOKUP(D358,'Bank Master'!$C$3:$D$7898,2,0),"Indirect")</f>
        <v>Direct</v>
      </c>
      <c r="Q358" t="str">
        <f>IFERROR(VLOOKUP(A358,Table1424[],6,0),0)</f>
        <v>CHOTAN SAHU</v>
      </c>
      <c r="R358" t="str">
        <f>IFERROR(VLOOKUP(A358,Table1424[],7,0),0)</f>
        <v>110052032060</v>
      </c>
      <c r="S358" t="str">
        <f>IFERROR(VLOOKUP(A358,Table1424[],8,0),0)</f>
        <v>CNRB0004904</v>
      </c>
      <c r="T358" t="str">
        <f>IFERROR(VLOOKUP(A358,Table1424[],9,0),0)</f>
        <v>Canara bank</v>
      </c>
      <c r="U358" s="40">
        <f>IFERROR(VLOOKUP(A358,Table1424[],10,0),0)</f>
        <v>0</v>
      </c>
      <c r="V358">
        <f t="shared" si="29"/>
        <v>1</v>
      </c>
      <c r="W358" t="str">
        <f t="shared" si="30"/>
        <v>Available</v>
      </c>
      <c r="X358" s="164" t="str" cm="1">
        <f t="array" aca="1" ref="X358" ca="1">SUBSTITUTE(SUBSTITUTE(MID(CELL("filename"),FIND("[",CELL("filename"))+1,FIND("]",CELL("filename"))-FIND("[",CELL("filename"))-1)," JH Farmer Payment-",""),".xlsx","")</f>
        <v>22.21-27 Aug</v>
      </c>
      <c r="Y358" s="13">
        <f t="shared" si="31"/>
        <v>28.33153323485968</v>
      </c>
      <c r="Z358" s="3">
        <v>0</v>
      </c>
    </row>
    <row r="359" spans="1:26" x14ac:dyDescent="0.25">
      <c r="A359" t="str">
        <f>CONCATENATE(Table2[[#This Row],[Code]],Table2[[#This Row],[Farmers Code]])</f>
        <v>200200010134</v>
      </c>
      <c r="B359" s="1" t="str">
        <f>INDEX('MPG Payment'!$A:$A,MATCH(Table2[[#This Row],[Code]],'MPG Payment'!B:B,0))</f>
        <v>BMC Code :2002</v>
      </c>
      <c r="C359" t="str">
        <f>VLOOKUP(Table2[[#This Row],[Code]],'MPG Payment'!B:C,2,0)</f>
        <v>Paali</v>
      </c>
      <c r="D359" s="17">
        <v>20020001</v>
      </c>
      <c r="E359" s="17" t="s">
        <v>8995</v>
      </c>
      <c r="F359" s="1">
        <v>7</v>
      </c>
      <c r="G359" s="13">
        <v>44.6</v>
      </c>
      <c r="H359" s="13">
        <v>1949.125</v>
      </c>
      <c r="I359" s="166">
        <v>0</v>
      </c>
      <c r="J359" s="191">
        <v>0</v>
      </c>
      <c r="K359" s="166">
        <v>0</v>
      </c>
      <c r="L359" s="166">
        <v>0</v>
      </c>
      <c r="M359" s="18">
        <v>0</v>
      </c>
      <c r="N359" s="165">
        <f>VLOOKUP(Table2[[#This Row],[Code]],'MPG Payment'!$B$4:$Z$128,25,0)</f>
        <v>0</v>
      </c>
      <c r="O359" s="170">
        <f t="shared" si="28"/>
        <v>1949</v>
      </c>
      <c r="P359" t="str">
        <f>IFERROR(VLOOKUP(D359,'Bank Master'!$C$3:$D$7898,2,0),"Indirect")</f>
        <v>Direct</v>
      </c>
      <c r="Q359" t="str">
        <f>IFERROR(VLOOKUP(A359,Table1424[],6,0),0)</f>
        <v>KISHOR SAHU</v>
      </c>
      <c r="R359" t="str">
        <f>IFERROR(VLOOKUP(A359,Table1424[],7,0),0)</f>
        <v>50100184689012</v>
      </c>
      <c r="S359" t="str">
        <f>IFERROR(VLOOKUP(A359,Table1424[],8,0),0)</f>
        <v>HDFC0001470</v>
      </c>
      <c r="T359">
        <f>IFERROR(VLOOKUP(A359,Table1424[],9,0),0)</f>
        <v>0</v>
      </c>
      <c r="U359" s="40">
        <f>IFERROR(VLOOKUP(A359,Table1424[],10,0),0)</f>
        <v>0</v>
      </c>
      <c r="V359">
        <f t="shared" si="29"/>
        <v>1</v>
      </c>
      <c r="W359" t="str">
        <f t="shared" si="30"/>
        <v>Available</v>
      </c>
      <c r="X359" s="164" t="str" cm="1">
        <f t="array" aca="1" ref="X359" ca="1">SUBSTITUTE(SUBSTITUTE(MID(CELL("filename"),FIND("[",CELL("filename"))+1,FIND("]",CELL("filename"))-FIND("[",CELL("filename"))-1)," JH Farmer Payment-",""),".xlsx","")</f>
        <v>22.21-27 Aug</v>
      </c>
      <c r="Y359" s="13">
        <f t="shared" si="31"/>
        <v>15.295823991031391</v>
      </c>
      <c r="Z359" s="3">
        <v>0</v>
      </c>
    </row>
    <row r="360" spans="1:26" x14ac:dyDescent="0.25">
      <c r="A360" t="str">
        <f>CONCATENATE(Table2[[#This Row],[Code]],Table2[[#This Row],[Farmers Code]])</f>
        <v>200200010135</v>
      </c>
      <c r="B360" s="1" t="str">
        <f>INDEX('MPG Payment'!$A:$A,MATCH(Table2[[#This Row],[Code]],'MPG Payment'!B:B,0))</f>
        <v>BMC Code :2002</v>
      </c>
      <c r="C360" t="str">
        <f>VLOOKUP(Table2[[#This Row],[Code]],'MPG Payment'!B:C,2,0)</f>
        <v>Paali</v>
      </c>
      <c r="D360" s="17">
        <v>20020001</v>
      </c>
      <c r="E360" s="17" t="s">
        <v>9084</v>
      </c>
      <c r="F360" s="1">
        <v>7</v>
      </c>
      <c r="G360" s="13">
        <v>25.500000000000004</v>
      </c>
      <c r="H360" s="13">
        <v>1151.54</v>
      </c>
      <c r="I360" s="166">
        <v>0</v>
      </c>
      <c r="J360" s="191">
        <v>0</v>
      </c>
      <c r="K360" s="166">
        <v>0</v>
      </c>
      <c r="L360" s="166">
        <v>0</v>
      </c>
      <c r="M360" s="18">
        <v>0</v>
      </c>
      <c r="N360" s="165">
        <f>VLOOKUP(Table2[[#This Row],[Code]],'MPG Payment'!$B$4:$Z$128,25,0)</f>
        <v>0</v>
      </c>
      <c r="O360" s="170">
        <f t="shared" si="28"/>
        <v>1152</v>
      </c>
      <c r="P360" t="str">
        <f>IFERROR(VLOOKUP(D360,'Bank Master'!$C$3:$D$7898,2,0),"Indirect")</f>
        <v>Direct</v>
      </c>
      <c r="Q360" t="str">
        <f>IFERROR(VLOOKUP(A360,Table1424[],6,0),0)</f>
        <v>SANDHYA ORAON</v>
      </c>
      <c r="R360" t="str">
        <f>IFERROR(VLOOKUP(A360,Table1424[],7,0),0)</f>
        <v>494518210008451</v>
      </c>
      <c r="S360" t="str">
        <f>IFERROR(VLOOKUP(A360,Table1424[],8,0),0)</f>
        <v>BKID0004945</v>
      </c>
      <c r="T360">
        <f>IFERROR(VLOOKUP(A360,Table1424[],9,0),0)</f>
        <v>0</v>
      </c>
      <c r="U360" s="40">
        <f>IFERROR(VLOOKUP(A360,Table1424[],10,0),0)</f>
        <v>45843</v>
      </c>
      <c r="V360">
        <f t="shared" si="29"/>
        <v>1</v>
      </c>
      <c r="W360" t="str">
        <f t="shared" si="30"/>
        <v>Available</v>
      </c>
      <c r="X360" s="164" t="str" cm="1">
        <f t="array" aca="1" ref="X360" ca="1">SUBSTITUTE(SUBSTITUTE(MID(CELL("filename"),FIND("[",CELL("filename"))+1,FIND("]",CELL("filename"))-FIND("[",CELL("filename"))-1)," JH Farmer Payment-",""),".xlsx","")</f>
        <v>22.21-27 Aug</v>
      </c>
      <c r="Y360" s="13">
        <f t="shared" si="31"/>
        <v>15.805450980392155</v>
      </c>
      <c r="Z360" s="3">
        <v>0</v>
      </c>
    </row>
    <row r="361" spans="1:26" x14ac:dyDescent="0.25">
      <c r="A361" t="str">
        <f>CONCATENATE(Table2[[#This Row],[Code]],Table2[[#This Row],[Farmers Code]])</f>
        <v>200200010143</v>
      </c>
      <c r="B361" s="1" t="str">
        <f>INDEX('MPG Payment'!$A:$A,MATCH(Table2[[#This Row],[Code]],'MPG Payment'!B:B,0))</f>
        <v>BMC Code :2002</v>
      </c>
      <c r="C361" t="str">
        <f>VLOOKUP(Table2[[#This Row],[Code]],'MPG Payment'!B:C,2,0)</f>
        <v>Paali</v>
      </c>
      <c r="D361" s="17">
        <v>20020001</v>
      </c>
      <c r="E361" s="17" t="s">
        <v>10815</v>
      </c>
      <c r="F361" s="1">
        <v>7</v>
      </c>
      <c r="G361" s="13">
        <v>24.7</v>
      </c>
      <c r="H361" s="13">
        <v>1127.779</v>
      </c>
      <c r="I361" s="166">
        <v>0</v>
      </c>
      <c r="J361" s="191">
        <v>0</v>
      </c>
      <c r="K361" s="166">
        <v>0</v>
      </c>
      <c r="L361" s="166">
        <v>0</v>
      </c>
      <c r="M361" s="18">
        <v>0</v>
      </c>
      <c r="N361" s="165">
        <f>VLOOKUP(Table2[[#This Row],[Code]],'MPG Payment'!$B$4:$Z$128,25,0)</f>
        <v>0</v>
      </c>
      <c r="O361" s="170">
        <f t="shared" si="28"/>
        <v>1128</v>
      </c>
      <c r="P361" t="str">
        <f>IFERROR(VLOOKUP(D361,'Bank Master'!$C$3:$D$7898,2,0),"Indirect")</f>
        <v>Direct</v>
      </c>
      <c r="Q361" t="str">
        <f>IFERROR(VLOOKUP(A361,Table1424[],6,0),0)</f>
        <v>GITA URAIN</v>
      </c>
      <c r="R361" t="str">
        <f>IFERROR(VLOOKUP(A361,Table1424[],7,0),0)</f>
        <v>494510510013856</v>
      </c>
      <c r="S361" t="str">
        <f>IFERROR(VLOOKUP(A361,Table1424[],8,0),0)</f>
        <v>BKID0004945</v>
      </c>
      <c r="T361">
        <f>IFERROR(VLOOKUP(A361,Table1424[],9,0),0)</f>
        <v>0</v>
      </c>
      <c r="U361" s="40">
        <f>IFERROR(VLOOKUP(A361,Table1424[],10,0),0)</f>
        <v>45873</v>
      </c>
      <c r="V361">
        <f t="shared" si="29"/>
        <v>1</v>
      </c>
      <c r="W361" t="str">
        <f t="shared" si="30"/>
        <v>Available</v>
      </c>
      <c r="X361" s="164" t="str" cm="1">
        <f t="array" aca="1" ref="X361" ca="1">SUBSTITUTE(SUBSTITUTE(MID(CELL("filename"),FIND("[",CELL("filename"))+1,FIND("]",CELL("filename"))-FIND("[",CELL("filename"))-1)," JH Farmer Payment-",""),".xlsx","")</f>
        <v>22.21-27 Aug</v>
      </c>
      <c r="Y361" s="13">
        <f t="shared" si="31"/>
        <v>15.980674089068829</v>
      </c>
      <c r="Z361" s="3">
        <v>0</v>
      </c>
    </row>
    <row r="362" spans="1:26" x14ac:dyDescent="0.25">
      <c r="A362" t="str">
        <f>CONCATENATE(Table2[[#This Row],[Code]],Table2[[#This Row],[Farmers Code]])</f>
        <v>200200010145</v>
      </c>
      <c r="B362" s="1" t="str">
        <f>INDEX('MPG Payment'!$A:$A,MATCH(Table2[[#This Row],[Code]],'MPG Payment'!B:B,0))</f>
        <v>BMC Code :2002</v>
      </c>
      <c r="C362" t="str">
        <f>VLOOKUP(Table2[[#This Row],[Code]],'MPG Payment'!B:C,2,0)</f>
        <v>Paali</v>
      </c>
      <c r="D362" s="17">
        <v>20020001</v>
      </c>
      <c r="E362" s="17" t="s">
        <v>11308</v>
      </c>
      <c r="F362" s="1">
        <v>7</v>
      </c>
      <c r="G362" s="13">
        <v>63.399999999999991</v>
      </c>
      <c r="H362" s="13">
        <v>2426.346</v>
      </c>
      <c r="I362" s="166">
        <v>0</v>
      </c>
      <c r="J362" s="191">
        <v>0</v>
      </c>
      <c r="K362" s="166">
        <v>0</v>
      </c>
      <c r="L362" s="166">
        <v>0</v>
      </c>
      <c r="M362" s="18">
        <v>0</v>
      </c>
      <c r="N362" s="165">
        <f>VLOOKUP(Table2[[#This Row],[Code]],'MPG Payment'!$B$4:$Z$128,25,0)</f>
        <v>0</v>
      </c>
      <c r="O362" s="170">
        <f t="shared" si="28"/>
        <v>2426</v>
      </c>
      <c r="P362" t="str">
        <f>IFERROR(VLOOKUP(D362,'Bank Master'!$C$3:$D$7898,2,0),"Indirect")</f>
        <v>Direct</v>
      </c>
      <c r="Q362" t="str">
        <f>IFERROR(VLOOKUP(A362,Table1424[],6,0),0)</f>
        <v>SUKHAN KEVAT</v>
      </c>
      <c r="R362" t="str">
        <f>IFERROR(VLOOKUP(A362,Table1424[],7,0),0)</f>
        <v>50100186279917</v>
      </c>
      <c r="S362" t="str">
        <f>IFERROR(VLOOKUP(A362,Table1424[],8,0),0)</f>
        <v>HDFC0001470</v>
      </c>
      <c r="T362">
        <f>IFERROR(VLOOKUP(A362,Table1424[],9,0),0)</f>
        <v>0</v>
      </c>
      <c r="U362" s="40">
        <f>IFERROR(VLOOKUP(A362,Table1424[],10,0),0)</f>
        <v>45902</v>
      </c>
      <c r="V362">
        <f t="shared" si="29"/>
        <v>1</v>
      </c>
      <c r="W362" t="str">
        <f t="shared" si="30"/>
        <v>Available</v>
      </c>
      <c r="X362" s="164" t="str" cm="1">
        <f t="array" aca="1" ref="X362" ca="1">SUBSTITUTE(SUBSTITUTE(MID(CELL("filename"),FIND("[",CELL("filename"))+1,FIND("]",CELL("filename"))-FIND("[",CELL("filename"))-1)," JH Farmer Payment-",""),".xlsx","")</f>
        <v>22.21-27 Aug</v>
      </c>
      <c r="Y362" s="13">
        <f t="shared" si="31"/>
        <v>13.394654574132497</v>
      </c>
      <c r="Z362" s="3">
        <v>0</v>
      </c>
    </row>
    <row r="363" spans="1:26" x14ac:dyDescent="0.25">
      <c r="A363" t="str">
        <f>CONCATENATE(Table2[[#This Row],[Code]],Table2[[#This Row],[Farmers Code]])</f>
        <v>200200010148</v>
      </c>
      <c r="B363" s="1" t="str">
        <f>INDEX('MPG Payment'!$A:$A,MATCH(Table2[[#This Row],[Code]],'MPG Payment'!B:B,0))</f>
        <v>BMC Code :2002</v>
      </c>
      <c r="C363" t="str">
        <f>VLOOKUP(Table2[[#This Row],[Code]],'MPG Payment'!B:C,2,0)</f>
        <v>Paali</v>
      </c>
      <c r="D363" s="17">
        <v>20020001</v>
      </c>
      <c r="E363" s="17" t="s">
        <v>11761</v>
      </c>
      <c r="F363" s="1">
        <v>14</v>
      </c>
      <c r="G363" s="13">
        <v>113.9</v>
      </c>
      <c r="H363" s="13">
        <v>4399.1490000000003</v>
      </c>
      <c r="I363" s="166">
        <v>0</v>
      </c>
      <c r="J363" s="191">
        <v>0</v>
      </c>
      <c r="K363" s="166">
        <v>0</v>
      </c>
      <c r="L363" s="166">
        <v>0</v>
      </c>
      <c r="M363" s="18">
        <v>0</v>
      </c>
      <c r="N363" s="165">
        <f>VLOOKUP(Table2[[#This Row],[Code]],'MPG Payment'!$B$4:$Z$128,25,0)</f>
        <v>0</v>
      </c>
      <c r="O363" s="170">
        <f t="shared" si="28"/>
        <v>4399</v>
      </c>
      <c r="P363" t="str">
        <f>IFERROR(VLOOKUP(D363,'Bank Master'!$C$3:$D$7898,2,0),"Indirect")</f>
        <v>Direct</v>
      </c>
      <c r="Q363" t="str">
        <f>IFERROR(VLOOKUP(A363,Table1424[],6,0),0)</f>
        <v>TULSI ORAON</v>
      </c>
      <c r="R363" t="str">
        <f>IFERROR(VLOOKUP(A363,Table1424[],7,0),0)</f>
        <v>494510110014643</v>
      </c>
      <c r="S363" t="str">
        <f>IFERROR(VLOOKUP(A363,Table1424[],8,0),0)</f>
        <v>BKID0004945</v>
      </c>
      <c r="T363">
        <f>IFERROR(VLOOKUP(A363,Table1424[],9,0),0)</f>
        <v>0</v>
      </c>
      <c r="U363" s="40">
        <f>IFERROR(VLOOKUP(A363,Table1424[],10,0),0)</f>
        <v>45923</v>
      </c>
      <c r="V363">
        <f t="shared" si="29"/>
        <v>1</v>
      </c>
      <c r="W363" t="str">
        <f t="shared" si="30"/>
        <v>Available</v>
      </c>
      <c r="X363" s="164" t="str" cm="1">
        <f t="array" aca="1" ref="X363" ca="1">SUBSTITUTE(SUBSTITUTE(MID(CELL("filename"),FIND("[",CELL("filename"))+1,FIND("]",CELL("filename"))-FIND("[",CELL("filename"))-1)," JH Farmer Payment-",""),".xlsx","")</f>
        <v>22.21-27 Aug</v>
      </c>
      <c r="Y363" s="13">
        <f t="shared" si="31"/>
        <v>27.036034240561904</v>
      </c>
      <c r="Z363" s="3">
        <v>0</v>
      </c>
    </row>
    <row r="364" spans="1:26" x14ac:dyDescent="0.25">
      <c r="A364" t="str">
        <f>CONCATENATE(Table2[[#This Row],[Code]],Table2[[#This Row],[Farmers Code]])</f>
        <v>200200010150</v>
      </c>
      <c r="B364" s="1" t="str">
        <f>INDEX('MPG Payment'!$A:$A,MATCH(Table2[[#This Row],[Code]],'MPG Payment'!B:B,0))</f>
        <v>BMC Code :2002</v>
      </c>
      <c r="C364" t="str">
        <f>VLOOKUP(Table2[[#This Row],[Code]],'MPG Payment'!B:C,2,0)</f>
        <v>Paali</v>
      </c>
      <c r="D364" s="17">
        <v>20020001</v>
      </c>
      <c r="E364" s="17" t="s">
        <v>11763</v>
      </c>
      <c r="F364" s="1">
        <v>6</v>
      </c>
      <c r="G364" s="13">
        <v>16.200000000000003</v>
      </c>
      <c r="H364" s="13">
        <v>1023.7300000000001</v>
      </c>
      <c r="I364" s="166">
        <v>0</v>
      </c>
      <c r="J364" s="191">
        <v>0</v>
      </c>
      <c r="K364" s="166">
        <v>0</v>
      </c>
      <c r="L364" s="166">
        <v>0</v>
      </c>
      <c r="M364" s="18">
        <v>0</v>
      </c>
      <c r="N364" s="165">
        <f>VLOOKUP(Table2[[#This Row],[Code]],'MPG Payment'!$B$4:$Z$128,25,0)</f>
        <v>0</v>
      </c>
      <c r="O364" s="170">
        <f t="shared" si="28"/>
        <v>1024</v>
      </c>
      <c r="P364" t="str">
        <f>IFERROR(VLOOKUP(D364,'Bank Master'!$C$3:$D$7898,2,0),"Indirect")</f>
        <v>Direct</v>
      </c>
      <c r="Q364" t="str">
        <f>IFERROR(VLOOKUP(A364,Table1424[],6,0),0)</f>
        <v>RIYA KUMARI</v>
      </c>
      <c r="R364" t="str">
        <f>IFERROR(VLOOKUP(A364,Table1424[],7,0),0)</f>
        <v>494518210007903</v>
      </c>
      <c r="S364" t="str">
        <f>IFERROR(VLOOKUP(A364,Table1424[],8,0),0)</f>
        <v>BKID0004945</v>
      </c>
      <c r="T364">
        <f>IFERROR(VLOOKUP(A364,Table1424[],9,0),0)</f>
        <v>0</v>
      </c>
      <c r="U364" s="40">
        <f>IFERROR(VLOOKUP(A364,Table1424[],10,0),0)</f>
        <v>45923</v>
      </c>
      <c r="V364">
        <f t="shared" si="29"/>
        <v>1</v>
      </c>
      <c r="W364" t="str">
        <f t="shared" si="30"/>
        <v>Available</v>
      </c>
      <c r="X364" s="164" t="str" cm="1">
        <f t="array" aca="1" ref="X364" ca="1">SUBSTITUTE(SUBSTITUTE(MID(CELL("filename"),FIND("[",CELL("filename"))+1,FIND("]",CELL("filename"))-FIND("[",CELL("filename"))-1)," JH Farmer Payment-",""),".xlsx","")</f>
        <v>22.21-27 Aug</v>
      </c>
      <c r="Y364" s="13">
        <f t="shared" si="31"/>
        <v>18.957962962962966</v>
      </c>
      <c r="Z364" s="3">
        <v>0</v>
      </c>
    </row>
    <row r="365" spans="1:26" x14ac:dyDescent="0.25">
      <c r="A365" t="str">
        <f>CONCATENATE(Table2[[#This Row],[Code]],Table2[[#This Row],[Farmers Code]])</f>
        <v>200200010151</v>
      </c>
      <c r="B365" s="1" t="str">
        <f>INDEX('MPG Payment'!$A:$A,MATCH(Table2[[#This Row],[Code]],'MPG Payment'!B:B,0))</f>
        <v>BMC Code :2002</v>
      </c>
      <c r="C365" t="str">
        <f>VLOOKUP(Table2[[#This Row],[Code]],'MPG Payment'!B:C,2,0)</f>
        <v>Paali</v>
      </c>
      <c r="D365" s="17">
        <v>20020001</v>
      </c>
      <c r="E365" s="17" t="s">
        <v>11932</v>
      </c>
      <c r="F365" s="1">
        <v>4</v>
      </c>
      <c r="G365" s="13">
        <v>6.7</v>
      </c>
      <c r="H365" s="13">
        <v>307.548</v>
      </c>
      <c r="I365" s="166">
        <v>0</v>
      </c>
      <c r="J365" s="191">
        <v>0</v>
      </c>
      <c r="K365" s="166">
        <v>0</v>
      </c>
      <c r="L365" s="166">
        <v>0</v>
      </c>
      <c r="M365" s="18">
        <v>0</v>
      </c>
      <c r="N365" s="165">
        <f>VLOOKUP(Table2[[#This Row],[Code]],'MPG Payment'!$B$4:$Z$128,25,0)</f>
        <v>0</v>
      </c>
      <c r="O365" s="170">
        <f t="shared" si="28"/>
        <v>308</v>
      </c>
      <c r="P365" t="str">
        <f>IFERROR(VLOOKUP(D365,'Bank Master'!$C$3:$D$7898,2,0),"Indirect")</f>
        <v>Direct</v>
      </c>
      <c r="Q365" t="str">
        <f>IFERROR(VLOOKUP(A365,Table1424[],6,0),0)</f>
        <v>MUSTREE PARWEEN</v>
      </c>
      <c r="R365" t="str">
        <f>IFERROR(VLOOKUP(A365,Table1424[],7,0),0)</f>
        <v>494518210005172</v>
      </c>
      <c r="S365" t="str">
        <f>IFERROR(VLOOKUP(A365,Table1424[],8,0),0)</f>
        <v>BKID0004945</v>
      </c>
      <c r="T365">
        <f>IFERROR(VLOOKUP(A365,Table1424[],9,0),0)</f>
        <v>0</v>
      </c>
      <c r="U365" s="40">
        <f>IFERROR(VLOOKUP(A365,Table1424[],10,0),0)</f>
        <v>45928</v>
      </c>
      <c r="V365">
        <f t="shared" si="29"/>
        <v>1</v>
      </c>
      <c r="W365" t="str">
        <f t="shared" si="30"/>
        <v>Available</v>
      </c>
      <c r="X365" s="164" t="str" cm="1">
        <f t="array" aca="1" ref="X365" ca="1">SUBSTITUTE(SUBSTITUTE(MID(CELL("filename"),FIND("[",CELL("filename"))+1,FIND("]",CELL("filename"))-FIND("[",CELL("filename"))-1)," JH Farmer Payment-",""),".xlsx","")</f>
        <v>22.21-27 Aug</v>
      </c>
      <c r="Y365" s="13">
        <f t="shared" si="31"/>
        <v>9.1805373134328363</v>
      </c>
      <c r="Z365" s="3">
        <v>0</v>
      </c>
    </row>
    <row r="366" spans="1:26" x14ac:dyDescent="0.25">
      <c r="A366" t="str">
        <f>CONCATENATE(Table2[[#This Row],[Code]],Table2[[#This Row],[Farmers Code]])</f>
        <v>200200010153</v>
      </c>
      <c r="B366" s="1" t="str">
        <f>INDEX('MPG Payment'!$A:$A,MATCH(Table2[[#This Row],[Code]],'MPG Payment'!B:B,0))</f>
        <v>BMC Code :2002</v>
      </c>
      <c r="C366" t="str">
        <f>VLOOKUP(Table2[[#This Row],[Code]],'MPG Payment'!B:C,2,0)</f>
        <v>Paali</v>
      </c>
      <c r="D366" s="17">
        <v>20020001</v>
      </c>
      <c r="E366" s="17" t="s">
        <v>12029</v>
      </c>
      <c r="F366" s="1">
        <v>6</v>
      </c>
      <c r="G366" s="13">
        <v>9.6999999999999993</v>
      </c>
      <c r="H366" s="13">
        <v>410.47999999999996</v>
      </c>
      <c r="I366" s="166">
        <v>0</v>
      </c>
      <c r="J366" s="191">
        <v>0</v>
      </c>
      <c r="K366" s="166">
        <v>0</v>
      </c>
      <c r="L366" s="166">
        <v>0</v>
      </c>
      <c r="M366" s="18">
        <v>0</v>
      </c>
      <c r="N366" s="165">
        <f>VLOOKUP(Table2[[#This Row],[Code]],'MPG Payment'!$B$4:$Z$128,25,0)</f>
        <v>0</v>
      </c>
      <c r="O366" s="170">
        <f t="shared" si="28"/>
        <v>410</v>
      </c>
      <c r="P366" t="str">
        <f>IFERROR(VLOOKUP(D366,'Bank Master'!$C$3:$D$7898,2,0),"Indirect")</f>
        <v>Direct</v>
      </c>
      <c r="Q366" t="str">
        <f>IFERROR(VLOOKUP(A366,Table1424[],6,0),0)</f>
        <v>AJANTI DEVI</v>
      </c>
      <c r="R366" t="str">
        <f>IFERROR(VLOOKUP(A366,Table1424[],7,0),0)</f>
        <v>84070333678</v>
      </c>
      <c r="S366" t="str">
        <f>IFERROR(VLOOKUP(A366,Table1424[],8,0),0)</f>
        <v>SBIN0RRVCGB</v>
      </c>
      <c r="T366">
        <f>IFERROR(VLOOKUP(A366,Table1424[],9,0),0)</f>
        <v>0</v>
      </c>
      <c r="U366" s="40">
        <f>IFERROR(VLOOKUP(A366,Table1424[],10,0),0)</f>
        <v>45936</v>
      </c>
      <c r="V366">
        <f t="shared" si="29"/>
        <v>1</v>
      </c>
      <c r="W366" t="str">
        <f t="shared" si="30"/>
        <v>Available</v>
      </c>
      <c r="X366" s="164" t="str" cm="1">
        <f t="array" aca="1" ref="X366" ca="1">SUBSTITUTE(SUBSTITUTE(MID(CELL("filename"),FIND("[",CELL("filename"))+1,FIND("]",CELL("filename"))-FIND("[",CELL("filename"))-1)," JH Farmer Payment-",""),".xlsx","")</f>
        <v>22.21-27 Aug</v>
      </c>
      <c r="Y366" s="13">
        <f t="shared" si="31"/>
        <v>12.695257731958764</v>
      </c>
      <c r="Z366" s="3">
        <v>0</v>
      </c>
    </row>
    <row r="367" spans="1:26" x14ac:dyDescent="0.25">
      <c r="A367" t="str">
        <f>CONCATENATE(Table2[[#This Row],[Code]],Table2[[#This Row],[Farmers Code]])</f>
        <v>200200010155</v>
      </c>
      <c r="B367" s="1" t="str">
        <f>INDEX('MPG Payment'!$A:$A,MATCH(Table2[[#This Row],[Code]],'MPG Payment'!B:B,0))</f>
        <v>BMC Code :2002</v>
      </c>
      <c r="C367" t="str">
        <f>VLOOKUP(Table2[[#This Row],[Code]],'MPG Payment'!B:C,2,0)</f>
        <v>Paali</v>
      </c>
      <c r="D367" s="17">
        <v>20020001</v>
      </c>
      <c r="E367" s="17" t="s">
        <v>12515</v>
      </c>
      <c r="F367" s="1">
        <v>14</v>
      </c>
      <c r="G367" s="13">
        <v>224.7</v>
      </c>
      <c r="H367" s="13">
        <v>7827.6129999999994</v>
      </c>
      <c r="I367" s="166">
        <v>0</v>
      </c>
      <c r="J367" s="191">
        <v>0</v>
      </c>
      <c r="K367" s="166">
        <v>0</v>
      </c>
      <c r="L367" s="166">
        <v>0</v>
      </c>
      <c r="M367" s="18">
        <v>0</v>
      </c>
      <c r="N367" s="165">
        <f>VLOOKUP(Table2[[#This Row],[Code]],'MPG Payment'!$B$4:$Z$128,25,0)</f>
        <v>0</v>
      </c>
      <c r="O367" s="170">
        <f t="shared" si="28"/>
        <v>7828</v>
      </c>
      <c r="P367" t="str">
        <f>IFERROR(VLOOKUP(D367,'Bank Master'!$C$3:$D$7898,2,0),"Indirect")</f>
        <v>Direct</v>
      </c>
      <c r="Q367" t="str">
        <f>IFERROR(VLOOKUP(A367,Table1424[],6,0),0)</f>
        <v>SANDEEP GOPE</v>
      </c>
      <c r="R367" t="str">
        <f>IFERROR(VLOOKUP(A367,Table1424[],7,0),0)</f>
        <v>110215573838</v>
      </c>
      <c r="S367" t="str">
        <f>IFERROR(VLOOKUP(A367,Table1424[],8,0),0)</f>
        <v>CNRB0004904</v>
      </c>
      <c r="T367">
        <f>IFERROR(VLOOKUP(A367,Table1424[],9,0),0)</f>
        <v>0</v>
      </c>
      <c r="U367" s="40">
        <f>IFERROR(VLOOKUP(A367,Table1424[],10,0),0)</f>
        <v>45965</v>
      </c>
      <c r="V367">
        <f t="shared" si="29"/>
        <v>1</v>
      </c>
      <c r="W367" t="str">
        <f t="shared" si="30"/>
        <v>Available</v>
      </c>
      <c r="X367" s="164" t="str" cm="1">
        <f t="array" aca="1" ref="X367" ca="1">SUBSTITUTE(SUBSTITUTE(MID(CELL("filename"),FIND("[",CELL("filename"))+1,FIND("]",CELL("filename"))-FIND("[",CELL("filename"))-1)," JH Farmer Payment-",""),".xlsx","")</f>
        <v>22.21-27 Aug</v>
      </c>
      <c r="Y367" s="13">
        <f t="shared" si="31"/>
        <v>24.385087227414331</v>
      </c>
      <c r="Z367" s="3">
        <v>0</v>
      </c>
    </row>
    <row r="368" spans="1:26" x14ac:dyDescent="0.25">
      <c r="A368" t="str">
        <f>CONCATENATE(Table2[[#This Row],[Code]],Table2[[#This Row],[Farmers Code]])</f>
        <v>200200010157</v>
      </c>
      <c r="B368" s="1" t="str">
        <f>INDEX('MPG Payment'!$A:$A,MATCH(Table2[[#This Row],[Code]],'MPG Payment'!B:B,0))</f>
        <v>BMC Code :2002</v>
      </c>
      <c r="C368" t="str">
        <f>VLOOKUP(Table2[[#This Row],[Code]],'MPG Payment'!B:C,2,0)</f>
        <v>Paali</v>
      </c>
      <c r="D368" s="17">
        <v>20020001</v>
      </c>
      <c r="E368" s="17" t="s">
        <v>12517</v>
      </c>
      <c r="F368" s="1">
        <v>6</v>
      </c>
      <c r="G368" s="13">
        <v>11.1</v>
      </c>
      <c r="H368" s="13">
        <v>501.03700000000003</v>
      </c>
      <c r="I368" s="166">
        <v>0</v>
      </c>
      <c r="J368" s="191">
        <v>0</v>
      </c>
      <c r="K368" s="166">
        <v>0</v>
      </c>
      <c r="L368" s="166">
        <v>0</v>
      </c>
      <c r="M368" s="18">
        <v>0</v>
      </c>
      <c r="N368" s="165">
        <f>VLOOKUP(Table2[[#This Row],[Code]],'MPG Payment'!$B$4:$Z$128,25,0)</f>
        <v>0</v>
      </c>
      <c r="O368" s="170">
        <f t="shared" si="28"/>
        <v>501</v>
      </c>
      <c r="P368" t="str">
        <f>IFERROR(VLOOKUP(D368,'Bank Master'!$C$3:$D$7898,2,0),"Indirect")</f>
        <v>Direct</v>
      </c>
      <c r="Q368" t="str">
        <f>IFERROR(VLOOKUP(A368,Table1424[],6,0),0)</f>
        <v>RAIS ANSARI</v>
      </c>
      <c r="R368" t="str">
        <f>IFERROR(VLOOKUP(A368,Table1424[],7,0),0)</f>
        <v>110163938334</v>
      </c>
      <c r="S368" t="str">
        <f>IFERROR(VLOOKUP(A368,Table1424[],8,0),0)</f>
        <v>CNRB0004904</v>
      </c>
      <c r="T368">
        <f>IFERROR(VLOOKUP(A368,Table1424[],9,0),0)</f>
        <v>0</v>
      </c>
      <c r="U368" s="40">
        <f>IFERROR(VLOOKUP(A368,Table1424[],10,0),0)</f>
        <v>45965</v>
      </c>
      <c r="V368">
        <f t="shared" si="29"/>
        <v>1</v>
      </c>
      <c r="W368" t="str">
        <f t="shared" si="30"/>
        <v>Available</v>
      </c>
      <c r="X368" s="164" t="str" cm="1">
        <f t="array" aca="1" ref="X368" ca="1">SUBSTITUTE(SUBSTITUTE(MID(CELL("filename"),FIND("[",CELL("filename"))+1,FIND("]",CELL("filename"))-FIND("[",CELL("filename"))-1)," JH Farmer Payment-",""),".xlsx","")</f>
        <v>22.21-27 Aug</v>
      </c>
      <c r="Y368" s="13">
        <f t="shared" si="31"/>
        <v>13.541540540540545</v>
      </c>
      <c r="Z368" s="3">
        <v>0</v>
      </c>
    </row>
    <row r="369" spans="1:26" x14ac:dyDescent="0.25">
      <c r="A369" t="str">
        <f>CONCATENATE(Table2[[#This Row],[Code]],Table2[[#This Row],[Farmers Code]])</f>
        <v>200200010159</v>
      </c>
      <c r="B369" s="1" t="str">
        <f>INDEX('MPG Payment'!$A:$A,MATCH(Table2[[#This Row],[Code]],'MPG Payment'!B:B,0))</f>
        <v>BMC Code :2002</v>
      </c>
      <c r="C369" t="str">
        <f>VLOOKUP(Table2[[#This Row],[Code]],'MPG Payment'!B:C,2,0)</f>
        <v>Paali</v>
      </c>
      <c r="D369" s="17">
        <v>20020001</v>
      </c>
      <c r="E369" s="17" t="s">
        <v>12626</v>
      </c>
      <c r="F369" s="1">
        <v>5</v>
      </c>
      <c r="G369" s="13">
        <v>16.200000000000003</v>
      </c>
      <c r="H369" s="13">
        <v>645.10600000000011</v>
      </c>
      <c r="I369" s="166">
        <v>0</v>
      </c>
      <c r="J369" s="191">
        <v>0</v>
      </c>
      <c r="K369" s="166">
        <v>0</v>
      </c>
      <c r="L369" s="166">
        <v>0</v>
      </c>
      <c r="M369" s="18">
        <v>0</v>
      </c>
      <c r="N369" s="165">
        <f>VLOOKUP(Table2[[#This Row],[Code]],'MPG Payment'!$B$4:$Z$128,25,0)</f>
        <v>0</v>
      </c>
      <c r="O369" s="170">
        <f t="shared" si="28"/>
        <v>645</v>
      </c>
      <c r="P369" t="str">
        <f>IFERROR(VLOOKUP(D369,'Bank Master'!$C$3:$D$7898,2,0),"Indirect")</f>
        <v>Direct</v>
      </c>
      <c r="Q369" t="str">
        <f>IFERROR(VLOOKUP(A369,Table1424[],6,0),0)</f>
        <v>HAKMUL ANSARI</v>
      </c>
      <c r="R369" t="str">
        <f>IFERROR(VLOOKUP(A369,Table1424[],7,0),0)</f>
        <v>494510510014392</v>
      </c>
      <c r="S369" t="str">
        <f>IFERROR(VLOOKUP(A369,Table1424[],8,0),0)</f>
        <v>BKID0004945</v>
      </c>
      <c r="T369">
        <f>IFERROR(VLOOKUP(A369,Table1424[],9,0),0)</f>
        <v>0</v>
      </c>
      <c r="U369" s="40">
        <f>IFERROR(VLOOKUP(A369,Table1424[],10,0),0)</f>
        <v>45971</v>
      </c>
      <c r="V369">
        <f t="shared" si="29"/>
        <v>1</v>
      </c>
      <c r="W369" t="str">
        <f t="shared" si="30"/>
        <v>Available</v>
      </c>
      <c r="X369" s="164" t="str" cm="1">
        <f t="array" aca="1" ref="X369" ca="1">SUBSTITUTE(SUBSTITUTE(MID(CELL("filename"),FIND("[",CELL("filename"))+1,FIND("]",CELL("filename"))-FIND("[",CELL("filename"))-1)," JH Farmer Payment-",""),".xlsx","")</f>
        <v>22.21-27 Aug</v>
      </c>
      <c r="Y369" s="13">
        <f t="shared" si="31"/>
        <v>9.9553395061728391</v>
      </c>
      <c r="Z369" s="3">
        <v>0</v>
      </c>
    </row>
    <row r="370" spans="1:26" x14ac:dyDescent="0.25">
      <c r="A370" t="str">
        <f>CONCATENATE(Table2[[#This Row],[Code]],Table2[[#This Row],[Farmers Code]])</f>
        <v>200200010166</v>
      </c>
      <c r="B370" s="1" t="str">
        <f>INDEX('MPG Payment'!$A:$A,MATCH(Table2[[#This Row],[Code]],'MPG Payment'!B:B,0))</f>
        <v>BMC Code :2002</v>
      </c>
      <c r="C370" t="str">
        <f>VLOOKUP(Table2[[#This Row],[Code]],'MPG Payment'!B:C,2,0)</f>
        <v>Paali</v>
      </c>
      <c r="D370" s="17">
        <v>20020001</v>
      </c>
      <c r="E370" s="17" t="s">
        <v>14024</v>
      </c>
      <c r="F370" s="1">
        <v>4</v>
      </c>
      <c r="G370" s="13">
        <v>10.600000000000001</v>
      </c>
      <c r="H370" s="13">
        <v>433.83000000000004</v>
      </c>
      <c r="I370" s="166">
        <v>0</v>
      </c>
      <c r="J370" s="191">
        <v>0</v>
      </c>
      <c r="K370" s="166">
        <v>0</v>
      </c>
      <c r="L370" s="166">
        <v>0</v>
      </c>
      <c r="M370" s="18">
        <v>0</v>
      </c>
      <c r="N370" s="165">
        <f>VLOOKUP(Table2[[#This Row],[Code]],'MPG Payment'!$B$4:$Z$128,25,0)</f>
        <v>0</v>
      </c>
      <c r="O370" s="170">
        <f t="shared" si="28"/>
        <v>434</v>
      </c>
      <c r="P370" t="str">
        <f>IFERROR(VLOOKUP(D370,'Bank Master'!$C$3:$D$7898,2,0),"Indirect")</f>
        <v>Direct</v>
      </c>
      <c r="Q370" t="str">
        <f>IFERROR(VLOOKUP(A370,Table1424[],6,0),0)</f>
        <v>CHARO ORAON</v>
      </c>
      <c r="R370" t="str">
        <f>IFERROR(VLOOKUP(A370,Table1424[],7,0),0)</f>
        <v>494510100017607</v>
      </c>
      <c r="S370" t="str">
        <f>IFERROR(VLOOKUP(A370,Table1424[],8,0),0)</f>
        <v>BKID0004945</v>
      </c>
      <c r="T370">
        <f>IFERROR(VLOOKUP(A370,Table1424[],9,0),0)</f>
        <v>0</v>
      </c>
      <c r="U370" s="40">
        <f>IFERROR(VLOOKUP(A370,Table1424[],10,0),0)</f>
        <v>0</v>
      </c>
      <c r="V370">
        <f t="shared" si="29"/>
        <v>1</v>
      </c>
      <c r="W370" t="str">
        <f t="shared" si="30"/>
        <v>Available</v>
      </c>
      <c r="X370" s="164" t="str" cm="1">
        <f t="array" aca="1" ref="X370" ca="1">SUBSTITUTE(SUBSTITUTE(MID(CELL("filename"),FIND("[",CELL("filename"))+1,FIND("]",CELL("filename"))-FIND("[",CELL("filename"))-1)," JH Farmer Payment-",""),".xlsx","")</f>
        <v>22.21-27 Aug</v>
      </c>
      <c r="Y370" s="13">
        <f t="shared" si="31"/>
        <v>8.1854716981132079</v>
      </c>
      <c r="Z370" s="3">
        <v>0</v>
      </c>
    </row>
    <row r="371" spans="1:26" x14ac:dyDescent="0.25">
      <c r="A371" t="str">
        <f>CONCATENATE(Table2[[#This Row],[Code]],Table2[[#This Row],[Farmers Code]])</f>
        <v>200200010169</v>
      </c>
      <c r="B371" s="1" t="str">
        <f>INDEX('MPG Payment'!$A:$A,MATCH(Table2[[#This Row],[Code]],'MPG Payment'!B:B,0))</f>
        <v>BMC Code :2002</v>
      </c>
      <c r="C371" t="str">
        <f>VLOOKUP(Table2[[#This Row],[Code]],'MPG Payment'!B:C,2,0)</f>
        <v>Paali</v>
      </c>
      <c r="D371" s="17">
        <v>20020001</v>
      </c>
      <c r="E371" s="17" t="s">
        <v>14221</v>
      </c>
      <c r="F371" s="1">
        <v>3</v>
      </c>
      <c r="G371" s="13">
        <v>7.8</v>
      </c>
      <c r="H371" s="13">
        <v>310.78899999999999</v>
      </c>
      <c r="I371" s="166">
        <v>0</v>
      </c>
      <c r="J371" s="191">
        <v>0</v>
      </c>
      <c r="K371" s="166">
        <v>0</v>
      </c>
      <c r="L371" s="166">
        <v>0</v>
      </c>
      <c r="M371" s="18">
        <v>0</v>
      </c>
      <c r="N371" s="165">
        <f>VLOOKUP(Table2[[#This Row],[Code]],'MPG Payment'!$B$4:$Z$128,25,0)</f>
        <v>0</v>
      </c>
      <c r="O371" s="170">
        <f t="shared" si="28"/>
        <v>311</v>
      </c>
      <c r="P371" t="str">
        <f>IFERROR(VLOOKUP(D371,'Bank Master'!$C$3:$D$7898,2,0),"Indirect")</f>
        <v>Direct</v>
      </c>
      <c r="Q371" t="str">
        <f>IFERROR(VLOOKUP(A371,Table1424[],6,0),0)</f>
        <v>BASANTI DEVI</v>
      </c>
      <c r="R371" t="str">
        <f>IFERROR(VLOOKUP(A371,Table1424[],7,0),0)</f>
        <v>4904108003841</v>
      </c>
      <c r="S371" t="str">
        <f>IFERROR(VLOOKUP(A371,Table1424[],8,0),0)</f>
        <v>CNRB0004904</v>
      </c>
      <c r="T371">
        <f>IFERROR(VLOOKUP(A371,Table1424[],9,0),0)</f>
        <v>0</v>
      </c>
      <c r="U371" s="40">
        <f>IFERROR(VLOOKUP(A371,Table1424[],10,0),0)</f>
        <v>46104</v>
      </c>
      <c r="V371">
        <f t="shared" si="29"/>
        <v>1</v>
      </c>
      <c r="W371" t="str">
        <f t="shared" si="30"/>
        <v>Available</v>
      </c>
      <c r="X371" s="164" t="str" cm="1">
        <f t="array" aca="1" ref="X371" ca="1">SUBSTITUTE(SUBSTITUTE(MID(CELL("filename"),FIND("[",CELL("filename"))+1,FIND("]",CELL("filename"))-FIND("[",CELL("filename"))-1)," JH Farmer Payment-",""),".xlsx","")</f>
        <v>22.21-27 Aug</v>
      </c>
      <c r="Y371" s="13">
        <f t="shared" si="31"/>
        <v>5.9767115384615392</v>
      </c>
      <c r="Z371" s="3">
        <v>0</v>
      </c>
    </row>
    <row r="372" spans="1:26" x14ac:dyDescent="0.25">
      <c r="A372" t="str">
        <f>CONCATENATE(Table2[[#This Row],[Code]],Table2[[#This Row],[Farmers Code]])</f>
        <v>200200010170</v>
      </c>
      <c r="B372" s="1" t="str">
        <f>INDEX('MPG Payment'!$A:$A,MATCH(Table2[[#This Row],[Code]],'MPG Payment'!B:B,0))</f>
        <v>BMC Code :2002</v>
      </c>
      <c r="C372" t="str">
        <f>VLOOKUP(Table2[[#This Row],[Code]],'MPG Payment'!B:C,2,0)</f>
        <v>Paali</v>
      </c>
      <c r="D372" s="17">
        <v>20020001</v>
      </c>
      <c r="E372" s="17" t="s">
        <v>14293</v>
      </c>
      <c r="F372" s="1">
        <v>7</v>
      </c>
      <c r="G372" s="13">
        <v>27.7</v>
      </c>
      <c r="H372" s="13">
        <v>1058.6479999999999</v>
      </c>
      <c r="I372" s="166">
        <v>0</v>
      </c>
      <c r="J372" s="191">
        <v>0</v>
      </c>
      <c r="K372" s="166">
        <v>0</v>
      </c>
      <c r="L372" s="166">
        <v>0</v>
      </c>
      <c r="M372" s="18">
        <v>0</v>
      </c>
      <c r="N372" s="165">
        <f>VLOOKUP(Table2[[#This Row],[Code]],'MPG Payment'!$B$4:$Z$128,25,0)</f>
        <v>0</v>
      </c>
      <c r="O372" s="170">
        <f t="shared" si="28"/>
        <v>1059</v>
      </c>
      <c r="P372" t="str">
        <f>IFERROR(VLOOKUP(D372,'Bank Master'!$C$3:$D$7898,2,0),"Indirect")</f>
        <v>Direct</v>
      </c>
      <c r="Q372" t="str">
        <f>IFERROR(VLOOKUP(A372,Table1424[],6,0),0)</f>
        <v>SANJIDA KHTAUN</v>
      </c>
      <c r="R372" t="str">
        <f>IFERROR(VLOOKUP(A372,Table1424[],7,0),0)</f>
        <v>494518210004374</v>
      </c>
      <c r="S372" t="str">
        <f>IFERROR(VLOOKUP(A372,Table1424[],8,0),0)</f>
        <v>BKID0004945</v>
      </c>
      <c r="T372">
        <f>IFERROR(VLOOKUP(A372,Table1424[],9,0),0)</f>
        <v>0</v>
      </c>
      <c r="U372" s="40">
        <f>IFERROR(VLOOKUP(A372,Table1424[],10,0),0)</f>
        <v>46111</v>
      </c>
      <c r="V372">
        <f t="shared" si="29"/>
        <v>1</v>
      </c>
      <c r="W372" t="str">
        <f t="shared" si="30"/>
        <v>Available</v>
      </c>
      <c r="X372" s="164" t="str" cm="1">
        <f t="array" aca="1" ref="X372" ca="1">SUBSTITUTE(SUBSTITUTE(MID(CELL("filename"),FIND("[",CELL("filename"))+1,FIND("]",CELL("filename"))-FIND("[",CELL("filename"))-1)," JH Farmer Payment-",""),".xlsx","")</f>
        <v>22.21-27 Aug</v>
      </c>
      <c r="Y372" s="13">
        <f t="shared" si="31"/>
        <v>13.376418772563177</v>
      </c>
      <c r="Z372" s="3">
        <v>0</v>
      </c>
    </row>
    <row r="373" spans="1:26" x14ac:dyDescent="0.25">
      <c r="A373" t="str">
        <f>CONCATENATE(Table2[[#This Row],[Code]],Table2[[#This Row],[Farmers Code]])</f>
        <v>200200010171</v>
      </c>
      <c r="B373" s="1" t="str">
        <f>INDEX('MPG Payment'!$A:$A,MATCH(Table2[[#This Row],[Code]],'MPG Payment'!B:B,0))</f>
        <v>BMC Code :2002</v>
      </c>
      <c r="C373" t="str">
        <f>VLOOKUP(Table2[[#This Row],[Code]],'MPG Payment'!B:C,2,0)</f>
        <v>Paali</v>
      </c>
      <c r="D373" s="17">
        <v>20020001</v>
      </c>
      <c r="E373" s="17" t="s">
        <v>14602</v>
      </c>
      <c r="F373" s="1">
        <v>14</v>
      </c>
      <c r="G373" s="13">
        <v>39.399999999999991</v>
      </c>
      <c r="H373" s="13">
        <v>1556.8499999999997</v>
      </c>
      <c r="I373" s="166">
        <v>0</v>
      </c>
      <c r="J373" s="191">
        <v>0</v>
      </c>
      <c r="K373" s="166">
        <v>0</v>
      </c>
      <c r="L373" s="166">
        <v>0</v>
      </c>
      <c r="M373" s="18">
        <v>0</v>
      </c>
      <c r="N373" s="165">
        <f>VLOOKUP(Table2[[#This Row],[Code]],'MPG Payment'!$B$4:$Z$128,25,0)</f>
        <v>0</v>
      </c>
      <c r="O373" s="170">
        <f t="shared" si="28"/>
        <v>1557</v>
      </c>
      <c r="P373" t="str">
        <f>IFERROR(VLOOKUP(D373,'Bank Master'!$C$3:$D$7898,2,0),"Indirect")</f>
        <v>Direct</v>
      </c>
      <c r="Q373" t="str">
        <f>IFERROR(VLOOKUP(A373,Table1424[],6,0),0)</f>
        <v>SOMA TIGGA</v>
      </c>
      <c r="R373" t="str">
        <f>IFERROR(VLOOKUP(A373,Table1424[],7,0),0)</f>
        <v>22009478123</v>
      </c>
      <c r="S373" t="str">
        <f>IFERROR(VLOOKUP(A373,Table1424[],8,0),0)</f>
        <v>SBIN0RRVCGB</v>
      </c>
      <c r="T373">
        <f>IFERROR(VLOOKUP(A373,Table1424[],9,0),0)</f>
        <v>0</v>
      </c>
      <c r="U373" s="40">
        <f>IFERROR(VLOOKUP(A373,Table1424[],10,0),0)</f>
        <v>46132</v>
      </c>
      <c r="V373">
        <f t="shared" si="29"/>
        <v>1</v>
      </c>
      <c r="W373" t="str">
        <f t="shared" si="30"/>
        <v>Available</v>
      </c>
      <c r="X373" s="164" t="str" cm="1">
        <f t="array" aca="1" ref="X373" ca="1">SUBSTITUTE(SUBSTITUTE(MID(CELL("filename"),FIND("[",CELL("filename"))+1,FIND("]",CELL("filename"))-FIND("[",CELL("filename"))-1)," JH Farmer Payment-",""),".xlsx","")</f>
        <v>22.21-27 Aug</v>
      </c>
      <c r="Y373" s="13">
        <f t="shared" si="31"/>
        <v>27.659771573604065</v>
      </c>
      <c r="Z373" s="3">
        <v>0</v>
      </c>
    </row>
    <row r="374" spans="1:26" x14ac:dyDescent="0.25">
      <c r="A374" t="str">
        <f>CONCATENATE(Table2[[#This Row],[Code]],Table2[[#This Row],[Farmers Code]])</f>
        <v>200200010173</v>
      </c>
      <c r="B374" s="1" t="str">
        <f>INDEX('MPG Payment'!$A:$A,MATCH(Table2[[#This Row],[Code]],'MPG Payment'!B:B,0))</f>
        <v>BMC Code :2002</v>
      </c>
      <c r="C374" t="str">
        <f>VLOOKUP(Table2[[#This Row],[Code]],'MPG Payment'!B:C,2,0)</f>
        <v>Paali</v>
      </c>
      <c r="D374" s="17">
        <v>20020001</v>
      </c>
      <c r="E374" s="17" t="s">
        <v>14946</v>
      </c>
      <c r="F374" s="1">
        <v>6</v>
      </c>
      <c r="G374" s="13">
        <v>20.200000000000003</v>
      </c>
      <c r="H374" s="13">
        <v>979.63099999999997</v>
      </c>
      <c r="I374" s="166">
        <v>0</v>
      </c>
      <c r="J374" s="191">
        <v>0</v>
      </c>
      <c r="K374" s="166">
        <v>0</v>
      </c>
      <c r="L374" s="166">
        <v>0</v>
      </c>
      <c r="M374" s="18">
        <v>0</v>
      </c>
      <c r="N374" s="165">
        <f>VLOOKUP(Table2[[#This Row],[Code]],'MPG Payment'!$B$4:$Z$128,25,0)</f>
        <v>0</v>
      </c>
      <c r="O374" s="170">
        <f t="shared" si="28"/>
        <v>980</v>
      </c>
      <c r="P374" t="str">
        <f>IFERROR(VLOOKUP(D374,'Bank Master'!$C$3:$D$7898,2,0),"Indirect")</f>
        <v>Direct</v>
      </c>
      <c r="Q374" t="str">
        <f>IFERROR(VLOOKUP(A374,Table1424[],6,0),0)</f>
        <v>DIGAMBAR MAHTO</v>
      </c>
      <c r="R374" t="str">
        <f>IFERROR(VLOOKUP(A374,Table1424[],7,0),0)</f>
        <v>22009497963</v>
      </c>
      <c r="S374" t="str">
        <f>IFERROR(VLOOKUP(A374,Table1424[],8,0),0)</f>
        <v>SBIN0RRVCGB</v>
      </c>
      <c r="T374">
        <f>IFERROR(VLOOKUP(A374,Table1424[],9,0),0)</f>
        <v>0</v>
      </c>
      <c r="U374" s="40">
        <f>IFERROR(VLOOKUP(A374,Table1424[],10,0),0)</f>
        <v>46160</v>
      </c>
      <c r="V374">
        <f t="shared" si="29"/>
        <v>1</v>
      </c>
      <c r="W374" t="str">
        <f t="shared" si="30"/>
        <v>Available</v>
      </c>
      <c r="X374" s="164" t="str" cm="1">
        <f t="array" aca="1" ref="X374" ca="1">SUBSTITUTE(SUBSTITUTE(MID(CELL("filename"),FIND("[",CELL("filename"))+1,FIND("]",CELL("filename"))-FIND("[",CELL("filename"))-1)," JH Farmer Payment-",""),".xlsx","")</f>
        <v>22.21-27 Aug</v>
      </c>
      <c r="Y374" s="13">
        <f t="shared" si="31"/>
        <v>14.548975247524753</v>
      </c>
      <c r="Z374" s="3">
        <v>0</v>
      </c>
    </row>
    <row r="375" spans="1:26" x14ac:dyDescent="0.25">
      <c r="A375" t="str">
        <f>CONCATENATE(Table2[[#This Row],[Code]],Table2[[#This Row],[Farmers Code]])</f>
        <v>200200010175</v>
      </c>
      <c r="B375" s="1" t="str">
        <f>INDEX('MPG Payment'!$A:$A,MATCH(Table2[[#This Row],[Code]],'MPG Payment'!B:B,0))</f>
        <v>BMC Code :2002</v>
      </c>
      <c r="C375" t="str">
        <f>VLOOKUP(Table2[[#This Row],[Code]],'MPG Payment'!B:C,2,0)</f>
        <v>Paali</v>
      </c>
      <c r="D375" s="17">
        <v>20020001</v>
      </c>
      <c r="E375" s="17" t="s">
        <v>15037</v>
      </c>
      <c r="F375" s="1">
        <v>7</v>
      </c>
      <c r="G375" s="13">
        <v>62.399999999999991</v>
      </c>
      <c r="H375" s="13">
        <v>2721.105</v>
      </c>
      <c r="I375" s="166">
        <v>0</v>
      </c>
      <c r="J375" s="191">
        <v>0</v>
      </c>
      <c r="K375" s="166">
        <v>0</v>
      </c>
      <c r="L375" s="166">
        <v>0</v>
      </c>
      <c r="M375" s="18">
        <v>0</v>
      </c>
      <c r="N375" s="165">
        <f>VLOOKUP(Table2[[#This Row],[Code]],'MPG Payment'!$B$4:$Z$128,25,0)</f>
        <v>0</v>
      </c>
      <c r="O375" s="170">
        <f t="shared" si="28"/>
        <v>2721</v>
      </c>
      <c r="P375" t="str">
        <f>IFERROR(VLOOKUP(D375,'Bank Master'!$C$3:$D$7898,2,0),"Indirect")</f>
        <v>Direct</v>
      </c>
      <c r="Q375" t="str">
        <f>IFERROR(VLOOKUP(A375,Table1424[],6,0),0)</f>
        <v>ASMINA KHATOON</v>
      </c>
      <c r="R375" t="str">
        <f>IFERROR(VLOOKUP(A375,Table1424[],7,0),0)</f>
        <v>22009555905</v>
      </c>
      <c r="S375" t="str">
        <f>IFERROR(VLOOKUP(A375,Table1424[],8,0),0)</f>
        <v>SBIN0RRVCGB</v>
      </c>
      <c r="T375">
        <f>IFERROR(VLOOKUP(A375,Table1424[],9,0),0)</f>
        <v>0</v>
      </c>
      <c r="U375" s="40">
        <f>IFERROR(VLOOKUP(A375,Table1424[],10,0),0)</f>
        <v>46168</v>
      </c>
      <c r="V375">
        <f t="shared" si="29"/>
        <v>1</v>
      </c>
      <c r="W375" t="str">
        <f t="shared" si="30"/>
        <v>Available</v>
      </c>
      <c r="X375" s="164" t="str" cm="1">
        <f t="array" aca="1" ref="X375" ca="1">SUBSTITUTE(SUBSTITUTE(MID(CELL("filename"),FIND("[",CELL("filename"))+1,FIND("]",CELL("filename"))-FIND("[",CELL("filename"))-1)," JH Farmer Payment-",""),".xlsx","")</f>
        <v>22.21-27 Aug</v>
      </c>
      <c r="Y375" s="13">
        <f t="shared" si="31"/>
        <v>15.262608173076927</v>
      </c>
      <c r="Z375" s="3">
        <v>0</v>
      </c>
    </row>
    <row r="376" spans="1:26" x14ac:dyDescent="0.25">
      <c r="A376" t="str">
        <f>CONCATENATE(Table2[[#This Row],[Code]],Table2[[#This Row],[Farmers Code]])</f>
        <v>200200010176</v>
      </c>
      <c r="B376" s="1" t="str">
        <f>INDEX('MPG Payment'!$A:$A,MATCH(Table2[[#This Row],[Code]],'MPG Payment'!B:B,0))</f>
        <v>BMC Code :2002</v>
      </c>
      <c r="C376" t="str">
        <f>VLOOKUP(Table2[[#This Row],[Code]],'MPG Payment'!B:C,2,0)</f>
        <v>Paali</v>
      </c>
      <c r="D376" s="17">
        <v>20020001</v>
      </c>
      <c r="E376" s="17" t="s">
        <v>15038</v>
      </c>
      <c r="F376" s="1">
        <v>14</v>
      </c>
      <c r="G376" s="13">
        <v>187.70000000000002</v>
      </c>
      <c r="H376" s="13">
        <v>7320.8400000000011</v>
      </c>
      <c r="I376" s="166">
        <v>0</v>
      </c>
      <c r="J376" s="191">
        <v>0</v>
      </c>
      <c r="K376" s="166">
        <v>0</v>
      </c>
      <c r="L376" s="166">
        <v>0</v>
      </c>
      <c r="M376" s="18">
        <v>0</v>
      </c>
      <c r="N376" s="165">
        <f>VLOOKUP(Table2[[#This Row],[Code]],'MPG Payment'!$B$4:$Z$128,25,0)</f>
        <v>0</v>
      </c>
      <c r="O376" s="170">
        <f t="shared" si="28"/>
        <v>7321</v>
      </c>
      <c r="P376" t="str">
        <f>IFERROR(VLOOKUP(D376,'Bank Master'!$C$3:$D$7898,2,0),"Indirect")</f>
        <v>Direct</v>
      </c>
      <c r="Q376" t="str">
        <f>IFERROR(VLOOKUP(A376,Table1424[],6,0),0)</f>
        <v>SANGIDA KHATOON</v>
      </c>
      <c r="R376" t="str">
        <f>IFERROR(VLOOKUP(A376,Table1424[],7,0),0)</f>
        <v>494510110014920</v>
      </c>
      <c r="S376" t="str">
        <f>IFERROR(VLOOKUP(A376,Table1424[],8,0),0)</f>
        <v>BKID0004945</v>
      </c>
      <c r="T376">
        <f>IFERROR(VLOOKUP(A376,Table1424[],9,0),0)</f>
        <v>0</v>
      </c>
      <c r="U376" s="40">
        <f>IFERROR(VLOOKUP(A376,Table1424[],10,0),0)</f>
        <v>46168</v>
      </c>
      <c r="V376">
        <f t="shared" si="29"/>
        <v>1</v>
      </c>
      <c r="W376" t="str">
        <f t="shared" si="30"/>
        <v>Available</v>
      </c>
      <c r="X376" s="164" t="str" cm="1">
        <f t="array" aca="1" ref="X376" ca="1">SUBSTITUTE(SUBSTITUTE(MID(CELL("filename"),FIND("[",CELL("filename"))+1,FIND("]",CELL("filename"))-FIND("[",CELL("filename"))-1)," JH Farmer Payment-",""),".xlsx","")</f>
        <v>22.21-27 Aug</v>
      </c>
      <c r="Y376" s="13">
        <f t="shared" si="31"/>
        <v>27.302013851891321</v>
      </c>
      <c r="Z376" s="3">
        <v>0</v>
      </c>
    </row>
    <row r="377" spans="1:26" x14ac:dyDescent="0.25">
      <c r="A377" t="str">
        <f>CONCATENATE(Table2[[#This Row],[Code]],Table2[[#This Row],[Farmers Code]])</f>
        <v>200200010177</v>
      </c>
      <c r="B377" s="1" t="str">
        <f>INDEX('MPG Payment'!$A:$A,MATCH(Table2[[#This Row],[Code]],'MPG Payment'!B:B,0))</f>
        <v>BMC Code :2002</v>
      </c>
      <c r="C377" t="str">
        <f>VLOOKUP(Table2[[#This Row],[Code]],'MPG Payment'!B:C,2,0)</f>
        <v>Paali</v>
      </c>
      <c r="D377" s="17">
        <v>20020001</v>
      </c>
      <c r="E377" s="17" t="s">
        <v>15039</v>
      </c>
      <c r="F377" s="1">
        <v>7</v>
      </c>
      <c r="G377" s="13">
        <v>13.5</v>
      </c>
      <c r="H377" s="13">
        <v>593.88100000000009</v>
      </c>
      <c r="I377" s="166">
        <v>0</v>
      </c>
      <c r="J377" s="191">
        <v>0</v>
      </c>
      <c r="K377" s="166">
        <v>0</v>
      </c>
      <c r="L377" s="166">
        <v>0</v>
      </c>
      <c r="M377" s="18">
        <v>0</v>
      </c>
      <c r="N377" s="165">
        <f>VLOOKUP(Table2[[#This Row],[Code]],'MPG Payment'!$B$4:$Z$128,25,0)</f>
        <v>0</v>
      </c>
      <c r="O377" s="170">
        <f t="shared" si="28"/>
        <v>594</v>
      </c>
      <c r="P377" t="str">
        <f>IFERROR(VLOOKUP(D377,'Bank Master'!$C$3:$D$7898,2,0),"Indirect")</f>
        <v>Direct</v>
      </c>
      <c r="Q377" t="str">
        <f>IFERROR(VLOOKUP(A377,Table1424[],6,0),0)</f>
        <v>SHAKUR ANSARI</v>
      </c>
      <c r="R377" t="str">
        <f>IFERROR(VLOOKUP(A377,Table1424[],7,0),0)</f>
        <v>494518210004882</v>
      </c>
      <c r="S377" t="str">
        <f>IFERROR(VLOOKUP(A377,Table1424[],8,0),0)</f>
        <v>BKID0004945</v>
      </c>
      <c r="T377">
        <f>IFERROR(VLOOKUP(A377,Table1424[],9,0),0)</f>
        <v>0</v>
      </c>
      <c r="U377" s="40">
        <f>IFERROR(VLOOKUP(A377,Table1424[],10,0),0)</f>
        <v>46168</v>
      </c>
      <c r="V377">
        <f t="shared" si="29"/>
        <v>1</v>
      </c>
      <c r="W377" t="str">
        <f t="shared" si="30"/>
        <v>Available</v>
      </c>
      <c r="X377" s="164" t="str" cm="1">
        <f t="array" aca="1" ref="X377" ca="1">SUBSTITUTE(SUBSTITUTE(MID(CELL("filename"),FIND("[",CELL("filename"))+1,FIND("]",CELL("filename"))-FIND("[",CELL("filename"))-1)," JH Farmer Payment-",""),".xlsx","")</f>
        <v>22.21-27 Aug</v>
      </c>
      <c r="Y377" s="13">
        <f t="shared" si="31"/>
        <v>15.396914814814819</v>
      </c>
      <c r="Z377" s="3">
        <v>0</v>
      </c>
    </row>
    <row r="378" spans="1:26" x14ac:dyDescent="0.25">
      <c r="A378" t="str">
        <f>CONCATENATE(Table2[[#This Row],[Code]],Table2[[#This Row],[Farmers Code]])</f>
        <v>200200010178</v>
      </c>
      <c r="B378" s="1" t="str">
        <f>INDEX('MPG Payment'!$A:$A,MATCH(Table2[[#This Row],[Code]],'MPG Payment'!B:B,0))</f>
        <v>BMC Code :2002</v>
      </c>
      <c r="C378" t="str">
        <f>VLOOKUP(Table2[[#This Row],[Code]],'MPG Payment'!B:C,2,0)</f>
        <v>Paali</v>
      </c>
      <c r="D378" s="17">
        <v>20020001</v>
      </c>
      <c r="E378" s="17" t="s">
        <v>15040</v>
      </c>
      <c r="F378" s="1">
        <v>14</v>
      </c>
      <c r="G378" s="13">
        <v>60.9</v>
      </c>
      <c r="H378" s="13">
        <v>2545.9839999999999</v>
      </c>
      <c r="I378" s="166">
        <v>0</v>
      </c>
      <c r="J378" s="191">
        <v>0</v>
      </c>
      <c r="K378" s="166">
        <v>0</v>
      </c>
      <c r="L378" s="166">
        <v>0</v>
      </c>
      <c r="M378" s="18">
        <v>0</v>
      </c>
      <c r="N378" s="165">
        <f>VLOOKUP(Table2[[#This Row],[Code]],'MPG Payment'!$B$4:$Z$128,25,0)</f>
        <v>0</v>
      </c>
      <c r="O378" s="170">
        <f t="shared" si="28"/>
        <v>2546</v>
      </c>
      <c r="P378" t="str">
        <f>IFERROR(VLOOKUP(D378,'Bank Master'!$C$3:$D$7898,2,0),"Indirect")</f>
        <v>Direct</v>
      </c>
      <c r="Q378" t="str">
        <f>IFERROR(VLOOKUP(A378,Table1424[],6,0),0)</f>
        <v>BUDHANI ORAIN</v>
      </c>
      <c r="R378" t="str">
        <f>IFERROR(VLOOKUP(A378,Table1424[],7,0),0)</f>
        <v>110282039017</v>
      </c>
      <c r="S378" t="str">
        <f>IFERROR(VLOOKUP(A378,Table1424[],8,0),0)</f>
        <v>CNRB0004904</v>
      </c>
      <c r="T378">
        <f>IFERROR(VLOOKUP(A378,Table1424[],9,0),0)</f>
        <v>0</v>
      </c>
      <c r="U378" s="40">
        <f>IFERROR(VLOOKUP(A378,Table1424[],10,0),0)</f>
        <v>46168</v>
      </c>
      <c r="V378">
        <f t="shared" si="29"/>
        <v>1</v>
      </c>
      <c r="W378" t="str">
        <f t="shared" si="30"/>
        <v>Available</v>
      </c>
      <c r="X378" s="164" t="str" cm="1">
        <f t="array" aca="1" ref="X378" ca="1">SUBSTITUTE(SUBSTITUTE(MID(CELL("filename"),FIND("[",CELL("filename"))+1,FIND("]",CELL("filename"))-FIND("[",CELL("filename"))-1)," JH Farmer Payment-",""),".xlsx","")</f>
        <v>22.21-27 Aug</v>
      </c>
      <c r="Y378" s="13">
        <f t="shared" si="31"/>
        <v>29.264183908045979</v>
      </c>
      <c r="Z378" s="3">
        <v>0</v>
      </c>
    </row>
    <row r="379" spans="1:26" x14ac:dyDescent="0.25">
      <c r="A379" t="str">
        <f>CONCATENATE(Table2[[#This Row],[Code]],Table2[[#This Row],[Farmers Code]])</f>
        <v>200200010179</v>
      </c>
      <c r="B379" s="1" t="str">
        <f>INDEX('MPG Payment'!$A:$A,MATCH(Table2[[#This Row],[Code]],'MPG Payment'!B:B,0))</f>
        <v>BMC Code :2002</v>
      </c>
      <c r="C379" t="str">
        <f>VLOOKUP(Table2[[#This Row],[Code]],'MPG Payment'!B:C,2,0)</f>
        <v>Paali</v>
      </c>
      <c r="D379" s="17">
        <v>20020001</v>
      </c>
      <c r="E379" s="17" t="s">
        <v>15041</v>
      </c>
      <c r="F379" s="1">
        <v>7</v>
      </c>
      <c r="G379" s="13">
        <v>23.4</v>
      </c>
      <c r="H379" s="13">
        <v>925.63200000000006</v>
      </c>
      <c r="I379" s="166">
        <v>0</v>
      </c>
      <c r="J379" s="191">
        <v>0</v>
      </c>
      <c r="K379" s="166">
        <v>0</v>
      </c>
      <c r="L379" s="166">
        <v>0</v>
      </c>
      <c r="M379" s="18">
        <v>0</v>
      </c>
      <c r="N379" s="165">
        <f>VLOOKUP(Table2[[#This Row],[Code]],'MPG Payment'!$B$4:$Z$128,25,0)</f>
        <v>0</v>
      </c>
      <c r="O379" s="170">
        <f t="shared" si="28"/>
        <v>926</v>
      </c>
      <c r="P379" t="str">
        <f>IFERROR(VLOOKUP(D379,'Bank Master'!$C$3:$D$7898,2,0),"Indirect")</f>
        <v>Direct</v>
      </c>
      <c r="Q379" t="str">
        <f>IFERROR(VLOOKUP(A379,Table1424[],6,0),0)</f>
        <v>RUKSHANA KHATUN</v>
      </c>
      <c r="R379" t="str">
        <f>IFERROR(VLOOKUP(A379,Table1424[],7,0),0)</f>
        <v>4904101003145</v>
      </c>
      <c r="S379" t="str">
        <f>IFERROR(VLOOKUP(A379,Table1424[],8,0),0)</f>
        <v>CNRB0004904</v>
      </c>
      <c r="T379">
        <f>IFERROR(VLOOKUP(A379,Table1424[],9,0),0)</f>
        <v>0</v>
      </c>
      <c r="U379" s="40">
        <f>IFERROR(VLOOKUP(A379,Table1424[],10,0),0)</f>
        <v>46168</v>
      </c>
      <c r="V379">
        <f t="shared" si="29"/>
        <v>1</v>
      </c>
      <c r="W379" t="str">
        <f t="shared" si="30"/>
        <v>Available</v>
      </c>
      <c r="X379" s="164" t="str" cm="1">
        <f t="array" aca="1" ref="X379" ca="1">SUBSTITUTE(SUBSTITUTE(MID(CELL("filename"),FIND("[",CELL("filename"))+1,FIND("]",CELL("filename"))-FIND("[",CELL("filename"))-1)," JH Farmer Payment-",""),".xlsx","")</f>
        <v>22.21-27 Aug</v>
      </c>
      <c r="Y379" s="13">
        <f t="shared" si="31"/>
        <v>13.844923076923081</v>
      </c>
      <c r="Z379" s="3">
        <v>0</v>
      </c>
    </row>
    <row r="380" spans="1:26" x14ac:dyDescent="0.25">
      <c r="A380" t="str">
        <f>CONCATENATE(Table2[[#This Row],[Code]],Table2[[#This Row],[Farmers Code]])</f>
        <v>200200010180</v>
      </c>
      <c r="B380" s="1" t="str">
        <f>INDEX('MPG Payment'!$A:$A,MATCH(Table2[[#This Row],[Code]],'MPG Payment'!B:B,0))</f>
        <v>BMC Code :2002</v>
      </c>
      <c r="C380" t="str">
        <f>VLOOKUP(Table2[[#This Row],[Code]],'MPG Payment'!B:C,2,0)</f>
        <v>Paali</v>
      </c>
      <c r="D380" s="17">
        <v>20020001</v>
      </c>
      <c r="E380" s="17" t="s">
        <v>15042</v>
      </c>
      <c r="F380" s="1">
        <v>14</v>
      </c>
      <c r="G380" s="13">
        <v>48.2</v>
      </c>
      <c r="H380" s="13">
        <v>1890.5189999999998</v>
      </c>
      <c r="I380" s="166">
        <v>0</v>
      </c>
      <c r="J380" s="191">
        <v>0</v>
      </c>
      <c r="K380" s="166">
        <v>0</v>
      </c>
      <c r="L380" s="166">
        <v>0</v>
      </c>
      <c r="M380" s="18">
        <v>0</v>
      </c>
      <c r="N380" s="165">
        <f>VLOOKUP(Table2[[#This Row],[Code]],'MPG Payment'!$B$4:$Z$128,25,0)</f>
        <v>0</v>
      </c>
      <c r="O380" s="170">
        <f t="shared" si="28"/>
        <v>1891</v>
      </c>
      <c r="P380" t="str">
        <f>IFERROR(VLOOKUP(D380,'Bank Master'!$C$3:$D$7898,2,0),"Indirect")</f>
        <v>Direct</v>
      </c>
      <c r="Q380" t="str">
        <f>IFERROR(VLOOKUP(A380,Table1424[],6,0),0)</f>
        <v>MURTAJU ANSARI</v>
      </c>
      <c r="R380" t="str">
        <f>IFERROR(VLOOKUP(A380,Table1424[],7,0),0)</f>
        <v>494518210010693</v>
      </c>
      <c r="S380" t="str">
        <f>IFERROR(VLOOKUP(A380,Table1424[],8,0),0)</f>
        <v>BKID0004945</v>
      </c>
      <c r="T380">
        <f>IFERROR(VLOOKUP(A380,Table1424[],9,0),0)</f>
        <v>0</v>
      </c>
      <c r="U380" s="40">
        <f>IFERROR(VLOOKUP(A380,Table1424[],10,0),0)</f>
        <v>46168</v>
      </c>
      <c r="V380">
        <f t="shared" si="29"/>
        <v>1</v>
      </c>
      <c r="W380" t="str">
        <f t="shared" si="30"/>
        <v>Available</v>
      </c>
      <c r="X380" s="164" t="str" cm="1">
        <f t="array" aca="1" ref="X380" ca="1">SUBSTITUTE(SUBSTITUTE(MID(CELL("filename"),FIND("[",CELL("filename"))+1,FIND("]",CELL("filename"))-FIND("[",CELL("filename"))-1)," JH Farmer Payment-",""),".xlsx","")</f>
        <v>22.21-27 Aug</v>
      </c>
      <c r="Y380" s="13">
        <f t="shared" si="31"/>
        <v>27.45567012448133</v>
      </c>
      <c r="Z380" s="3">
        <v>0</v>
      </c>
    </row>
    <row r="381" spans="1:26" x14ac:dyDescent="0.25">
      <c r="A381" t="str">
        <f>CONCATENATE(Table2[[#This Row],[Code]],Table2[[#This Row],[Farmers Code]])</f>
        <v>200200010181</v>
      </c>
      <c r="B381" s="1" t="str">
        <f>INDEX('MPG Payment'!$A:$A,MATCH(Table2[[#This Row],[Code]],'MPG Payment'!B:B,0))</f>
        <v>BMC Code :2002</v>
      </c>
      <c r="C381" t="str">
        <f>VLOOKUP(Table2[[#This Row],[Code]],'MPG Payment'!B:C,2,0)</f>
        <v>Paali</v>
      </c>
      <c r="D381" s="17">
        <v>20020001</v>
      </c>
      <c r="E381" s="17" t="s">
        <v>15043</v>
      </c>
      <c r="F381" s="1">
        <v>13</v>
      </c>
      <c r="G381" s="13">
        <v>51.3</v>
      </c>
      <c r="H381" s="13">
        <v>1966.2539999999999</v>
      </c>
      <c r="I381" s="166">
        <v>0</v>
      </c>
      <c r="J381" s="191">
        <v>0</v>
      </c>
      <c r="K381" s="166">
        <v>0</v>
      </c>
      <c r="L381" s="166">
        <v>0</v>
      </c>
      <c r="M381" s="18">
        <v>0</v>
      </c>
      <c r="N381" s="165">
        <f>VLOOKUP(Table2[[#This Row],[Code]],'MPG Payment'!$B$4:$Z$128,25,0)</f>
        <v>0</v>
      </c>
      <c r="O381" s="170">
        <f t="shared" si="28"/>
        <v>1966</v>
      </c>
      <c r="P381" t="str">
        <f>IFERROR(VLOOKUP(D381,'Bank Master'!$C$3:$D$7898,2,0),"Indirect")</f>
        <v>Direct</v>
      </c>
      <c r="Q381" t="str">
        <f>IFERROR(VLOOKUP(A381,Table1424[],6,0),0)</f>
        <v>TABARAQ ANSARI</v>
      </c>
      <c r="R381" t="str">
        <f>IFERROR(VLOOKUP(A381,Table1424[],7,0),0)</f>
        <v>22009491892</v>
      </c>
      <c r="S381" t="str">
        <f>IFERROR(VLOOKUP(A381,Table1424[],8,0),0)</f>
        <v>SBIN0RRVCGB</v>
      </c>
      <c r="T381">
        <f>IFERROR(VLOOKUP(A381,Table1424[],9,0),0)</f>
        <v>0</v>
      </c>
      <c r="U381" s="40">
        <f>IFERROR(VLOOKUP(A381,Table1424[],10,0),0)</f>
        <v>46168</v>
      </c>
      <c r="V381">
        <f t="shared" si="29"/>
        <v>1</v>
      </c>
      <c r="W381" t="str">
        <f t="shared" si="30"/>
        <v>Available</v>
      </c>
      <c r="X381" s="164" t="str" cm="1">
        <f t="array" aca="1" ref="X381" ca="1">SUBSTITUTE(SUBSTITUTE(MID(CELL("filename"),FIND("[",CELL("filename"))+1,FIND("]",CELL("filename"))-FIND("[",CELL("filename"))-1)," JH Farmer Payment-",""),".xlsx","")</f>
        <v>22.21-27 Aug</v>
      </c>
      <c r="Y381" s="13">
        <f t="shared" si="31"/>
        <v>24.913549707602339</v>
      </c>
      <c r="Z381" s="3">
        <v>0</v>
      </c>
    </row>
    <row r="382" spans="1:26" x14ac:dyDescent="0.25">
      <c r="A382" t="str">
        <f>CONCATENATE(Table2[[#This Row],[Code]],Table2[[#This Row],[Farmers Code]])</f>
        <v>200200010182</v>
      </c>
      <c r="B382" s="1" t="str">
        <f>INDEX('MPG Payment'!$A:$A,MATCH(Table2[[#This Row],[Code]],'MPG Payment'!B:B,0))</f>
        <v>BMC Code :2002</v>
      </c>
      <c r="C382" t="str">
        <f>VLOOKUP(Table2[[#This Row],[Code]],'MPG Payment'!B:C,2,0)</f>
        <v>Paali</v>
      </c>
      <c r="D382" s="17">
        <v>20020001</v>
      </c>
      <c r="E382" s="17" t="s">
        <v>15153</v>
      </c>
      <c r="F382" s="1">
        <v>14</v>
      </c>
      <c r="G382" s="13">
        <v>62.500000000000007</v>
      </c>
      <c r="H382" s="13">
        <v>2459.7820000000006</v>
      </c>
      <c r="I382" s="166">
        <v>0</v>
      </c>
      <c r="J382" s="191">
        <v>0</v>
      </c>
      <c r="K382" s="166">
        <v>0</v>
      </c>
      <c r="L382" s="166">
        <v>0</v>
      </c>
      <c r="M382" s="18">
        <v>0</v>
      </c>
      <c r="N382" s="165">
        <f>VLOOKUP(Table2[[#This Row],[Code]],'MPG Payment'!$B$4:$Z$128,25,0)</f>
        <v>0</v>
      </c>
      <c r="O382" s="170">
        <f t="shared" si="28"/>
        <v>2460</v>
      </c>
      <c r="P382" t="str">
        <f>IFERROR(VLOOKUP(D382,'Bank Master'!$C$3:$D$7898,2,0),"Indirect")</f>
        <v>Direct</v>
      </c>
      <c r="Q382" t="str">
        <f>IFERROR(VLOOKUP(A382,Table1424[],6,0),0)</f>
        <v>SUNITA DEVI</v>
      </c>
      <c r="R382" t="str">
        <f>IFERROR(VLOOKUP(A382,Table1424[],7,0),0)</f>
        <v>494510110012725</v>
      </c>
      <c r="S382" t="str">
        <f>IFERROR(VLOOKUP(A382,Table1424[],8,0),0)</f>
        <v>BKID0004945</v>
      </c>
      <c r="T382">
        <f>IFERROR(VLOOKUP(A382,Table1424[],9,0),0)</f>
        <v>0</v>
      </c>
      <c r="U382" s="40">
        <f>IFERROR(VLOOKUP(A382,Table1424[],10,0),0)</f>
        <v>46175</v>
      </c>
      <c r="V382">
        <f t="shared" si="29"/>
        <v>1</v>
      </c>
      <c r="W382" t="str">
        <f t="shared" si="30"/>
        <v>Available</v>
      </c>
      <c r="X382" s="164" t="str" cm="1">
        <f t="array" aca="1" ref="X382" ca="1">SUBSTITUTE(SUBSTITUTE(MID(CELL("filename"),FIND("[",CELL("filename"))+1,FIND("]",CELL("filename"))-FIND("[",CELL("filename"))-1)," JH Farmer Payment-",""),".xlsx","")</f>
        <v>22.21-27 Aug</v>
      </c>
      <c r="Y382" s="13">
        <f t="shared" si="31"/>
        <v>27.549558400000006</v>
      </c>
      <c r="Z382" s="3">
        <v>0</v>
      </c>
    </row>
    <row r="383" spans="1:26" x14ac:dyDescent="0.25">
      <c r="A383" t="str">
        <f>CONCATENATE(Table2[[#This Row],[Code]],Table2[[#This Row],[Farmers Code]])</f>
        <v>200200010183</v>
      </c>
      <c r="B383" s="1" t="str">
        <f>INDEX('MPG Payment'!$A:$A,MATCH(Table2[[#This Row],[Code]],'MPG Payment'!B:B,0))</f>
        <v>BMC Code :2002</v>
      </c>
      <c r="C383" t="str">
        <f>VLOOKUP(Table2[[#This Row],[Code]],'MPG Payment'!B:C,2,0)</f>
        <v>Paali</v>
      </c>
      <c r="D383" s="17">
        <v>20020001</v>
      </c>
      <c r="E383" s="17" t="s">
        <v>15296</v>
      </c>
      <c r="F383" s="1">
        <v>9</v>
      </c>
      <c r="G383" s="13">
        <v>27.200000000000003</v>
      </c>
      <c r="H383" s="13">
        <v>1065.9349999999999</v>
      </c>
      <c r="I383" s="166">
        <v>0</v>
      </c>
      <c r="J383" s="191">
        <v>0</v>
      </c>
      <c r="K383" s="166">
        <v>0</v>
      </c>
      <c r="L383" s="166">
        <v>0</v>
      </c>
      <c r="M383" s="18">
        <v>0</v>
      </c>
      <c r="N383" s="165">
        <f>VLOOKUP(Table2[[#This Row],[Code]],'MPG Payment'!$B$4:$Z$128,25,0)</f>
        <v>0</v>
      </c>
      <c r="O383" s="170">
        <f t="shared" si="28"/>
        <v>1066</v>
      </c>
      <c r="P383" t="str">
        <f>IFERROR(VLOOKUP(D383,'Bank Master'!$C$3:$D$7898,2,0),"Indirect")</f>
        <v>Direct</v>
      </c>
      <c r="Q383" t="str">
        <f>IFERROR(VLOOKUP(A383,Table1424[],6,0),0)</f>
        <v>SANJAY ORAON</v>
      </c>
      <c r="R383" t="str">
        <f>IFERROR(VLOOKUP(A383,Table1424[],7,0),0)</f>
        <v>4904101001864</v>
      </c>
      <c r="S383" t="str">
        <f>IFERROR(VLOOKUP(A383,Table1424[],8,0),0)</f>
        <v>CNRB0004904</v>
      </c>
      <c r="T383">
        <f>IFERROR(VLOOKUP(A383,Table1424[],9,0),0)</f>
        <v>0</v>
      </c>
      <c r="U383" s="40">
        <f>IFERROR(VLOOKUP(A383,Table1424[],10,0),0)</f>
        <v>46182</v>
      </c>
      <c r="V383">
        <f t="shared" si="29"/>
        <v>1</v>
      </c>
      <c r="W383" t="str">
        <f t="shared" si="30"/>
        <v>Available</v>
      </c>
      <c r="X383" s="164" t="str" cm="1">
        <f t="array" aca="1" ref="X383" ca="1">SUBSTITUTE(SUBSTITUTE(MID(CELL("filename"),FIND("[",CELL("filename"))+1,FIND("]",CELL("filename"))-FIND("[",CELL("filename"))-1)," JH Farmer Payment-",""),".xlsx","")</f>
        <v>22.21-27 Aug</v>
      </c>
      <c r="Y383" s="13">
        <f t="shared" si="31"/>
        <v>17.634954044117645</v>
      </c>
      <c r="Z383" s="3">
        <v>0</v>
      </c>
    </row>
    <row r="384" spans="1:26" x14ac:dyDescent="0.25">
      <c r="A384" t="str">
        <f>CONCATENATE(Table2[[#This Row],[Code]],Table2[[#This Row],[Farmers Code]])</f>
        <v>200200010184</v>
      </c>
      <c r="B384" s="1" t="str">
        <f>INDEX('MPG Payment'!$A:$A,MATCH(Table2[[#This Row],[Code]],'MPG Payment'!B:B,0))</f>
        <v>BMC Code :2002</v>
      </c>
      <c r="C384" t="str">
        <f>VLOOKUP(Table2[[#This Row],[Code]],'MPG Payment'!B:C,2,0)</f>
        <v>Paali</v>
      </c>
      <c r="D384" s="17">
        <v>20020001</v>
      </c>
      <c r="E384" s="17" t="s">
        <v>15478</v>
      </c>
      <c r="F384" s="1">
        <v>14</v>
      </c>
      <c r="G384" s="13">
        <v>55.79999999999999</v>
      </c>
      <c r="H384" s="13">
        <v>2337.7829999999994</v>
      </c>
      <c r="I384" s="166">
        <v>0</v>
      </c>
      <c r="J384" s="191">
        <v>0</v>
      </c>
      <c r="K384" s="166">
        <v>0</v>
      </c>
      <c r="L384" s="166">
        <v>0</v>
      </c>
      <c r="M384" s="18">
        <v>0</v>
      </c>
      <c r="N384" s="165">
        <f>VLOOKUP(Table2[[#This Row],[Code]],'MPG Payment'!$B$4:$Z$128,25,0)</f>
        <v>0</v>
      </c>
      <c r="O384" s="170">
        <f t="shared" si="28"/>
        <v>2338</v>
      </c>
      <c r="P384" t="str">
        <f>IFERROR(VLOOKUP(D384,'Bank Master'!$C$3:$D$7898,2,0),"Indirect")</f>
        <v>Direct</v>
      </c>
      <c r="Q384" t="str">
        <f>IFERROR(VLOOKUP(A384,Table1424[],6,0),0)</f>
        <v>RATANI URAIN</v>
      </c>
      <c r="R384" t="str">
        <f>IFERROR(VLOOKUP(A384,Table1424[],7,0),0)</f>
        <v>494518210006431</v>
      </c>
      <c r="S384" t="str">
        <f>IFERROR(VLOOKUP(A384,Table1424[],8,0),0)</f>
        <v>BKID0004945</v>
      </c>
      <c r="T384">
        <f>IFERROR(VLOOKUP(A384,Table1424[],9,0),0)</f>
        <v>0</v>
      </c>
      <c r="U384" s="40">
        <f>IFERROR(VLOOKUP(A384,Table1424[],10,0),0)</f>
        <v>46195</v>
      </c>
      <c r="V384">
        <f t="shared" si="29"/>
        <v>1</v>
      </c>
      <c r="W384" t="str">
        <f t="shared" si="30"/>
        <v>Available</v>
      </c>
      <c r="X384" s="164" t="str" cm="1">
        <f t="array" aca="1" ref="X384" ca="1">SUBSTITUTE(SUBSTITUTE(MID(CELL("filename"),FIND("[",CELL("filename"))+1,FIND("]",CELL("filename"))-FIND("[",CELL("filename"))-1)," JH Farmer Payment-",""),".xlsx","")</f>
        <v>22.21-27 Aug</v>
      </c>
      <c r="Y384" s="13">
        <f t="shared" si="31"/>
        <v>29.327026881720428</v>
      </c>
      <c r="Z384" s="3">
        <v>0</v>
      </c>
    </row>
    <row r="385" spans="1:26" x14ac:dyDescent="0.25">
      <c r="A385" t="str">
        <f>CONCATENATE(Table2[[#This Row],[Code]],Table2[[#This Row],[Farmers Code]])</f>
        <v>200200010185</v>
      </c>
      <c r="B385" s="1" t="str">
        <f>INDEX('MPG Payment'!$A:$A,MATCH(Table2[[#This Row],[Code]],'MPG Payment'!B:B,0))</f>
        <v>BMC Code :2002</v>
      </c>
      <c r="C385" t="str">
        <f>VLOOKUP(Table2[[#This Row],[Code]],'MPG Payment'!B:C,2,0)</f>
        <v>Paali</v>
      </c>
      <c r="D385" s="17">
        <v>20020001</v>
      </c>
      <c r="E385" s="17" t="s">
        <v>15480</v>
      </c>
      <c r="F385" s="1">
        <v>14</v>
      </c>
      <c r="G385" s="13">
        <v>42.8</v>
      </c>
      <c r="H385" s="13">
        <v>1707.4080000000004</v>
      </c>
      <c r="I385" s="166">
        <v>0</v>
      </c>
      <c r="J385" s="191">
        <v>0</v>
      </c>
      <c r="K385" s="166">
        <v>0</v>
      </c>
      <c r="L385" s="166">
        <v>0</v>
      </c>
      <c r="M385" s="18">
        <v>0</v>
      </c>
      <c r="N385" s="165">
        <f>VLOOKUP(Table2[[#This Row],[Code]],'MPG Payment'!$B$4:$Z$128,25,0)</f>
        <v>0</v>
      </c>
      <c r="O385" s="170">
        <f t="shared" si="28"/>
        <v>1707</v>
      </c>
      <c r="P385" t="str">
        <f>IFERROR(VLOOKUP(D385,'Bank Master'!$C$3:$D$7898,2,0),"Indirect")</f>
        <v>Direct</v>
      </c>
      <c r="Q385" t="str">
        <f>IFERROR(VLOOKUP(A385,Table1424[],6,0),0)</f>
        <v>RAJIDA KHATOON</v>
      </c>
      <c r="R385" t="str">
        <f>IFERROR(VLOOKUP(A385,Table1424[],7,0),0)</f>
        <v>4904101001707</v>
      </c>
      <c r="S385" t="str">
        <f>IFERROR(VLOOKUP(A385,Table1424[],8,0),0)</f>
        <v>CNRB0004904</v>
      </c>
      <c r="T385">
        <f>IFERROR(VLOOKUP(A385,Table1424[],9,0),0)</f>
        <v>0</v>
      </c>
      <c r="U385" s="40">
        <f>IFERROR(VLOOKUP(A385,Table1424[],10,0),0)</f>
        <v>46195</v>
      </c>
      <c r="V385">
        <f t="shared" si="29"/>
        <v>1</v>
      </c>
      <c r="W385" t="str">
        <f t="shared" si="30"/>
        <v>Available</v>
      </c>
      <c r="X385" s="164" t="str" cm="1">
        <f t="array" aca="1" ref="X385" ca="1">SUBSTITUTE(SUBSTITUTE(MID(CELL("filename"),FIND("[",CELL("filename"))+1,FIND("]",CELL("filename"))-FIND("[",CELL("filename"))-1)," JH Farmer Payment-",""),".xlsx","")</f>
        <v>22.21-27 Aug</v>
      </c>
      <c r="Y385" s="13">
        <f t="shared" si="31"/>
        <v>27.924897196261693</v>
      </c>
      <c r="Z385" s="3">
        <v>0</v>
      </c>
    </row>
    <row r="386" spans="1:26" x14ac:dyDescent="0.25">
      <c r="A386" t="str">
        <f>CONCATENATE(Table2[[#This Row],[Code]],Table2[[#This Row],[Farmers Code]])</f>
        <v>200200010186</v>
      </c>
      <c r="B386" s="1" t="str">
        <f>INDEX('MPG Payment'!$A:$A,MATCH(Table2[[#This Row],[Code]],'MPG Payment'!B:B,0))</f>
        <v>BMC Code :2002</v>
      </c>
      <c r="C386" t="str">
        <f>VLOOKUP(Table2[[#This Row],[Code]],'MPG Payment'!B:C,2,0)</f>
        <v>Paali</v>
      </c>
      <c r="D386" s="17">
        <v>20020001</v>
      </c>
      <c r="E386" s="17" t="s">
        <v>15758</v>
      </c>
      <c r="F386" s="1">
        <v>14</v>
      </c>
      <c r="G386" s="13">
        <v>72.8</v>
      </c>
      <c r="H386" s="13">
        <v>2796.6710000000003</v>
      </c>
      <c r="I386" s="166">
        <v>0</v>
      </c>
      <c r="J386" s="191">
        <v>0</v>
      </c>
      <c r="K386" s="166">
        <v>0</v>
      </c>
      <c r="L386" s="166">
        <v>0</v>
      </c>
      <c r="M386" s="18">
        <v>0</v>
      </c>
      <c r="N386" s="165">
        <f>VLOOKUP(Table2[[#This Row],[Code]],'MPG Payment'!$B$4:$Z$128,25,0)</f>
        <v>0</v>
      </c>
      <c r="O386" s="170">
        <f t="shared" si="28"/>
        <v>2797</v>
      </c>
      <c r="P386" t="str">
        <f>IFERROR(VLOOKUP(D386,'Bank Master'!$C$3:$D$7898,2,0),"Indirect")</f>
        <v>Direct</v>
      </c>
      <c r="Q386" t="str">
        <f>IFERROR(VLOOKUP(A386,Table1424[],6,0),0)</f>
        <v>MAHFOOJ ANSARI</v>
      </c>
      <c r="R386" t="str">
        <f>IFERROR(VLOOKUP(A386,Table1424[],7,0),0)</f>
        <v>494518210008342</v>
      </c>
      <c r="S386" t="str">
        <f>IFERROR(VLOOKUP(A386,Table1424[],8,0),0)</f>
        <v>BKID0004945</v>
      </c>
      <c r="T386">
        <f>IFERROR(VLOOKUP(A386,Table1424[],9,0),0)</f>
        <v>0</v>
      </c>
      <c r="U386" s="40">
        <f>IFERROR(VLOOKUP(A386,Table1424[],10,0),0)</f>
        <v>46209</v>
      </c>
      <c r="V386">
        <f t="shared" si="29"/>
        <v>1</v>
      </c>
      <c r="W386" t="str">
        <f t="shared" si="30"/>
        <v>Available</v>
      </c>
      <c r="X386" s="164" t="str" cm="1">
        <f t="array" aca="1" ref="X386" ca="1">SUBSTITUTE(SUBSTITUTE(MID(CELL("filename"),FIND("[",CELL("filename"))+1,FIND("]",CELL("filename"))-FIND("[",CELL("filename"))-1)," JH Farmer Payment-",""),".xlsx","")</f>
        <v>22.21-27 Aug</v>
      </c>
      <c r="Y386" s="13">
        <f t="shared" si="31"/>
        <v>26.891067307692314</v>
      </c>
      <c r="Z386" s="3">
        <v>0</v>
      </c>
    </row>
    <row r="387" spans="1:26" x14ac:dyDescent="0.25">
      <c r="A387" t="str">
        <f>CONCATENATE(Table2[[#This Row],[Code]],Table2[[#This Row],[Farmers Code]])</f>
        <v>200200010187</v>
      </c>
      <c r="B387" s="1" t="str">
        <f>INDEX('MPG Payment'!$A:$A,MATCH(Table2[[#This Row],[Code]],'MPG Payment'!B:B,0))</f>
        <v>BMC Code :2002</v>
      </c>
      <c r="C387" t="str">
        <f>VLOOKUP(Table2[[#This Row],[Code]],'MPG Payment'!B:C,2,0)</f>
        <v>Paali</v>
      </c>
      <c r="D387" s="17">
        <v>20020001</v>
      </c>
      <c r="E387" s="17" t="s">
        <v>15759</v>
      </c>
      <c r="F387" s="1">
        <v>14</v>
      </c>
      <c r="G387" s="13">
        <v>46.20000000000001</v>
      </c>
      <c r="H387" s="13">
        <v>1832.7450000000001</v>
      </c>
      <c r="I387" s="166">
        <v>0</v>
      </c>
      <c r="J387" s="191">
        <v>0</v>
      </c>
      <c r="K387" s="166">
        <v>0</v>
      </c>
      <c r="L387" s="166">
        <v>0</v>
      </c>
      <c r="M387" s="18">
        <v>0</v>
      </c>
      <c r="N387" s="165">
        <f>VLOOKUP(Table2[[#This Row],[Code]],'MPG Payment'!$B$4:$Z$128,25,0)</f>
        <v>0</v>
      </c>
      <c r="O387" s="170">
        <f t="shared" si="28"/>
        <v>1833</v>
      </c>
      <c r="P387" t="str">
        <f>IFERROR(VLOOKUP(D387,'Bank Master'!$C$3:$D$7898,2,0),"Indirect")</f>
        <v>Direct</v>
      </c>
      <c r="Q387" t="str">
        <f>IFERROR(VLOOKUP(A387,Table1424[],6,0),0)</f>
        <v>DAYA MAHTO</v>
      </c>
      <c r="R387" t="str">
        <f>IFERROR(VLOOKUP(A387,Table1424[],7,0),0)</f>
        <v>84049387065</v>
      </c>
      <c r="S387" t="str">
        <f>IFERROR(VLOOKUP(A387,Table1424[],8,0),0)</f>
        <v>SBIN0RRVCGB</v>
      </c>
      <c r="T387">
        <f>IFERROR(VLOOKUP(A387,Table1424[],9,0),0)</f>
        <v>0</v>
      </c>
      <c r="U387" s="40">
        <f>IFERROR(VLOOKUP(A387,Table1424[],10,0),0)</f>
        <v>46209</v>
      </c>
      <c r="V387">
        <f t="shared" si="29"/>
        <v>1</v>
      </c>
      <c r="W387" t="str">
        <f t="shared" si="30"/>
        <v>Available</v>
      </c>
      <c r="X387" s="164" t="str" cm="1">
        <f t="array" aca="1" ref="X387" ca="1">SUBSTITUTE(SUBSTITUTE(MID(CELL("filename"),FIND("[",CELL("filename"))+1,FIND("]",CELL("filename"))-FIND("[",CELL("filename"))-1)," JH Farmer Payment-",""),".xlsx","")</f>
        <v>22.21-27 Aug</v>
      </c>
      <c r="Y387" s="13">
        <f t="shared" si="31"/>
        <v>27.768863636363633</v>
      </c>
      <c r="Z387" s="3">
        <v>0</v>
      </c>
    </row>
    <row r="388" spans="1:26" x14ac:dyDescent="0.25">
      <c r="A388" t="str">
        <f>CONCATENATE(Table2[[#This Row],[Code]],Table2[[#This Row],[Farmers Code]])</f>
        <v>200200010188</v>
      </c>
      <c r="B388" s="1" t="str">
        <f>INDEX('MPG Payment'!$A:$A,MATCH(Table2[[#This Row],[Code]],'MPG Payment'!B:B,0))</f>
        <v>BMC Code :2002</v>
      </c>
      <c r="C388" t="str">
        <f>VLOOKUP(Table2[[#This Row],[Code]],'MPG Payment'!B:C,2,0)</f>
        <v>Paali</v>
      </c>
      <c r="D388" s="17">
        <v>20020001</v>
      </c>
      <c r="E388" s="17" t="s">
        <v>15760</v>
      </c>
      <c r="F388" s="1">
        <v>14</v>
      </c>
      <c r="G388" s="13">
        <v>34.5</v>
      </c>
      <c r="H388" s="13">
        <v>1368.3390000000002</v>
      </c>
      <c r="I388" s="166">
        <v>0</v>
      </c>
      <c r="J388" s="191">
        <v>0</v>
      </c>
      <c r="K388" s="166">
        <v>0</v>
      </c>
      <c r="L388" s="166">
        <v>0</v>
      </c>
      <c r="M388" s="18">
        <v>0</v>
      </c>
      <c r="N388" s="165">
        <f>VLOOKUP(Table2[[#This Row],[Code]],'MPG Payment'!$B$4:$Z$128,25,0)</f>
        <v>0</v>
      </c>
      <c r="O388" s="170">
        <f t="shared" si="28"/>
        <v>1368</v>
      </c>
      <c r="P388" t="str">
        <f>IFERROR(VLOOKUP(D388,'Bank Master'!$C$3:$D$7898,2,0),"Indirect")</f>
        <v>Direct</v>
      </c>
      <c r="Q388" t="str">
        <f>IFERROR(VLOOKUP(A388,Table1424[],6,0),0)</f>
        <v>KHURSHID ANSARI</v>
      </c>
      <c r="R388" t="str">
        <f>IFERROR(VLOOKUP(A388,Table1424[],7,0),0)</f>
        <v>4904108001813</v>
      </c>
      <c r="S388" t="str">
        <f>IFERROR(VLOOKUP(A388,Table1424[],8,0),0)</f>
        <v>CNRB0004904</v>
      </c>
      <c r="T388">
        <f>IFERROR(VLOOKUP(A388,Table1424[],9,0),0)</f>
        <v>0</v>
      </c>
      <c r="U388" s="40">
        <f>IFERROR(VLOOKUP(A388,Table1424[],10,0),0)</f>
        <v>46209</v>
      </c>
      <c r="V388">
        <f t="shared" si="29"/>
        <v>1</v>
      </c>
      <c r="W388" t="str">
        <f t="shared" si="30"/>
        <v>Available</v>
      </c>
      <c r="X388" s="164" t="str" cm="1">
        <f t="array" aca="1" ref="X388" ca="1">SUBSTITUTE(SUBSTITUTE(MID(CELL("filename"),FIND("[",CELL("filename"))+1,FIND("]",CELL("filename"))-FIND("[",CELL("filename"))-1)," JH Farmer Payment-",""),".xlsx","")</f>
        <v>22.21-27 Aug</v>
      </c>
      <c r="Y388" s="13">
        <f t="shared" si="31"/>
        <v>27.763400000000008</v>
      </c>
      <c r="Z388" s="3">
        <v>0</v>
      </c>
    </row>
    <row r="389" spans="1:26" x14ac:dyDescent="0.25">
      <c r="A389" t="str">
        <f>CONCATENATE(Table2[[#This Row],[Code]],Table2[[#This Row],[Farmers Code]])</f>
        <v>200200010189</v>
      </c>
      <c r="B389" s="1" t="str">
        <f>INDEX('MPG Payment'!$A:$A,MATCH(Table2[[#This Row],[Code]],'MPG Payment'!B:B,0))</f>
        <v>BMC Code :2002</v>
      </c>
      <c r="C389" t="str">
        <f>VLOOKUP(Table2[[#This Row],[Code]],'MPG Payment'!B:C,2,0)</f>
        <v>Paali</v>
      </c>
      <c r="D389" s="17">
        <v>20020001</v>
      </c>
      <c r="E389" s="17" t="s">
        <v>15964</v>
      </c>
      <c r="F389" s="1">
        <v>6</v>
      </c>
      <c r="G389" s="13">
        <v>14.9</v>
      </c>
      <c r="H389" s="13">
        <v>653.11099999999999</v>
      </c>
      <c r="I389" s="166">
        <v>0</v>
      </c>
      <c r="J389" s="191">
        <v>0</v>
      </c>
      <c r="K389" s="166">
        <v>0</v>
      </c>
      <c r="L389" s="166">
        <v>0</v>
      </c>
      <c r="M389" s="18">
        <v>0</v>
      </c>
      <c r="N389" s="165">
        <f>VLOOKUP(Table2[[#This Row],[Code]],'MPG Payment'!$B$4:$Z$128,25,0)</f>
        <v>0</v>
      </c>
      <c r="O389" s="170">
        <f t="shared" si="28"/>
        <v>653</v>
      </c>
      <c r="P389" t="str">
        <f>IFERROR(VLOOKUP(D389,'Bank Master'!$C$3:$D$7898,2,0),"Indirect")</f>
        <v>Direct</v>
      </c>
      <c r="Q389" t="str">
        <f>IFERROR(VLOOKUP(A389,Table1424[],6,0),0)</f>
        <v>ASHISH KACHHAP</v>
      </c>
      <c r="R389" t="str">
        <f>IFERROR(VLOOKUP(A389,Table1424[],7,0),0)</f>
        <v>22009549072</v>
      </c>
      <c r="S389" t="str">
        <f>IFERROR(VLOOKUP(A389,Table1424[],8,0),0)</f>
        <v>SBIN0RRVCGB</v>
      </c>
      <c r="T389">
        <f>IFERROR(VLOOKUP(A389,Table1424[],9,0),0)</f>
        <v>0</v>
      </c>
      <c r="U389" s="40">
        <f>IFERROR(VLOOKUP(A389,Table1424[],10,0),0)</f>
        <v>46231</v>
      </c>
      <c r="V389">
        <f t="shared" si="29"/>
        <v>1</v>
      </c>
      <c r="W389" t="str">
        <f t="shared" si="30"/>
        <v>Available</v>
      </c>
      <c r="X389" s="164" t="str" cm="1">
        <f t="array" aca="1" ref="X389" ca="1">SUBSTITUTE(SUBSTITUTE(MID(CELL("filename"),FIND("[",CELL("filename"))+1,FIND("]",CELL("filename"))-FIND("[",CELL("filename"))-1)," JH Farmer Payment-",""),".xlsx","")</f>
        <v>22.21-27 Aug</v>
      </c>
      <c r="Y389" s="13">
        <f t="shared" si="31"/>
        <v>13.14988590604027</v>
      </c>
      <c r="Z389" s="3">
        <v>0</v>
      </c>
    </row>
    <row r="390" spans="1:26" x14ac:dyDescent="0.25">
      <c r="A390" t="str">
        <f>CONCATENATE(Table2[[#This Row],[Code]],Table2[[#This Row],[Farmers Code]])</f>
        <v>200200010190</v>
      </c>
      <c r="B390" s="1" t="str">
        <f>INDEX('MPG Payment'!$A:$A,MATCH(Table2[[#This Row],[Code]],'MPG Payment'!B:B,0))</f>
        <v>BMC Code :2002</v>
      </c>
      <c r="C390" t="str">
        <f>VLOOKUP(Table2[[#This Row],[Code]],'MPG Payment'!B:C,2,0)</f>
        <v>Paali</v>
      </c>
      <c r="D390" s="17">
        <v>20020001</v>
      </c>
      <c r="E390" s="17" t="s">
        <v>16145</v>
      </c>
      <c r="F390" s="1">
        <v>14</v>
      </c>
      <c r="G390" s="13">
        <v>53.20000000000001</v>
      </c>
      <c r="H390" s="13">
        <v>2189.9719999999998</v>
      </c>
      <c r="I390" s="166">
        <v>0</v>
      </c>
      <c r="J390" s="191">
        <v>0</v>
      </c>
      <c r="K390" s="166">
        <v>0</v>
      </c>
      <c r="L390" s="166">
        <v>0</v>
      </c>
      <c r="M390" s="18">
        <v>0</v>
      </c>
      <c r="N390" s="165">
        <f>VLOOKUP(Table2[[#This Row],[Code]],'MPG Payment'!$B$4:$Z$128,25,0)</f>
        <v>0</v>
      </c>
      <c r="O390" s="170">
        <f t="shared" si="28"/>
        <v>2190</v>
      </c>
      <c r="P390" t="str">
        <f>IFERROR(VLOOKUP(D390,'Bank Master'!$C$3:$D$7898,2,0),"Indirect")</f>
        <v>Direct</v>
      </c>
      <c r="Q390" t="str">
        <f>IFERROR(VLOOKUP(A390,Table1424[],6,0),0)</f>
        <v>GANESH ORAON</v>
      </c>
      <c r="R390" t="str">
        <f>IFERROR(VLOOKUP(A390,Table1424[],7,0),0)</f>
        <v>4904101006361</v>
      </c>
      <c r="S390" t="str">
        <f>IFERROR(VLOOKUP(A390,Table1424[],8,0),0)</f>
        <v>CNRB0004904</v>
      </c>
      <c r="T390">
        <f>IFERROR(VLOOKUP(A390,Table1424[],9,0),0)</f>
        <v>0</v>
      </c>
      <c r="U390" s="40">
        <f>IFERROR(VLOOKUP(A390,Table1424[],10,0),0)</f>
        <v>46251</v>
      </c>
      <c r="V390">
        <f t="shared" si="29"/>
        <v>1</v>
      </c>
      <c r="W390" t="str">
        <f t="shared" si="30"/>
        <v>Available</v>
      </c>
      <c r="X390" s="164" t="str" cm="1">
        <f t="array" aca="1" ref="X390" ca="1">SUBSTITUTE(SUBSTITUTE(MID(CELL("filename"),FIND("[",CELL("filename"))+1,FIND("]",CELL("filename"))-FIND("[",CELL("filename"))-1)," JH Farmer Payment-",""),".xlsx","")</f>
        <v>22.21-27 Aug</v>
      </c>
      <c r="Y390" s="13">
        <f t="shared" si="31"/>
        <v>28.815421052631574</v>
      </c>
      <c r="Z390" s="3">
        <v>0</v>
      </c>
    </row>
    <row r="391" spans="1:26" x14ac:dyDescent="0.25">
      <c r="A391" t="str">
        <f>CONCATENATE(Table2[[#This Row],[Code]],Table2[[#This Row],[Farmers Code]])</f>
        <v>200200010191</v>
      </c>
      <c r="B391" s="1" t="str">
        <f>INDEX('MPG Payment'!$A:$A,MATCH(Table2[[#This Row],[Code]],'MPG Payment'!B:B,0))</f>
        <v>BMC Code :2002</v>
      </c>
      <c r="C391" t="str">
        <f>VLOOKUP(Table2[[#This Row],[Code]],'MPG Payment'!B:C,2,0)</f>
        <v>Paali</v>
      </c>
      <c r="D391" s="17">
        <v>20020001</v>
      </c>
      <c r="E391" s="17" t="s">
        <v>16210</v>
      </c>
      <c r="F391" s="1">
        <v>6</v>
      </c>
      <c r="G391" s="13">
        <v>18.100000000000001</v>
      </c>
      <c r="H391" s="13">
        <v>759.4910000000001</v>
      </c>
      <c r="I391" s="166">
        <v>0</v>
      </c>
      <c r="J391" s="191">
        <v>0</v>
      </c>
      <c r="K391" s="166">
        <v>0</v>
      </c>
      <c r="L391" s="166">
        <v>0</v>
      </c>
      <c r="M391" s="18">
        <v>0</v>
      </c>
      <c r="N391" s="165">
        <f>VLOOKUP(Table2[[#This Row],[Code]],'MPG Payment'!$B$4:$Z$128,25,0)</f>
        <v>0</v>
      </c>
      <c r="O391" s="170">
        <f t="shared" si="28"/>
        <v>759</v>
      </c>
      <c r="P391" t="str">
        <f>IFERROR(VLOOKUP(D391,'Bank Master'!$C$3:$D$7898,2,0),"Indirect")</f>
        <v>Direct</v>
      </c>
      <c r="Q391" t="str">
        <f>IFERROR(VLOOKUP(A391,Table1424[],6,0),0)</f>
        <v>USHA DEVI</v>
      </c>
      <c r="R391" t="str">
        <f>IFERROR(VLOOKUP(A391,Table1424[],7,0),0)</f>
        <v>494510510013134</v>
      </c>
      <c r="S391" t="str">
        <f>IFERROR(VLOOKUP(A391,Table1424[],8,0),0)</f>
        <v>BKID0004945</v>
      </c>
      <c r="T391">
        <f>IFERROR(VLOOKUP(A391,Table1424[],9,0),0)</f>
        <v>0</v>
      </c>
      <c r="U391" s="40">
        <f>IFERROR(VLOOKUP(A391,Table1424[],10,0),0)</f>
        <v>46258</v>
      </c>
      <c r="V391">
        <f t="shared" si="29"/>
        <v>1</v>
      </c>
      <c r="W391" t="str">
        <f t="shared" si="30"/>
        <v>Available</v>
      </c>
      <c r="X391" s="164" t="str" cm="1">
        <f t="array" aca="1" ref="X391" ca="1">SUBSTITUTE(SUBSTITUTE(MID(CELL("filename"),FIND("[",CELL("filename"))+1,FIND("]",CELL("filename"))-FIND("[",CELL("filename"))-1)," JH Farmer Payment-",""),".xlsx","")</f>
        <v>22.21-27 Aug</v>
      </c>
      <c r="Y391" s="13">
        <f t="shared" si="31"/>
        <v>12.588248618784533</v>
      </c>
      <c r="Z391" s="3">
        <v>0</v>
      </c>
    </row>
    <row r="392" spans="1:26" x14ac:dyDescent="0.25">
      <c r="A392" t="str">
        <f>CONCATENATE(Table2[[#This Row],[Code]],Table2[[#This Row],[Farmers Code]])</f>
        <v>200200020003</v>
      </c>
      <c r="B392" s="1" t="str">
        <f>INDEX('MPG Payment'!$A:$A,MATCH(Table2[[#This Row],[Code]],'MPG Payment'!B:B,0))</f>
        <v>BMC Code :2002</v>
      </c>
      <c r="C392" t="str">
        <f>VLOOKUP(Table2[[#This Row],[Code]],'MPG Payment'!B:C,2,0)</f>
        <v>Jari</v>
      </c>
      <c r="D392" s="17">
        <v>20020002</v>
      </c>
      <c r="E392" s="17" t="s">
        <v>0</v>
      </c>
      <c r="F392" s="1">
        <v>14</v>
      </c>
      <c r="G392" s="13">
        <v>504.03999999999996</v>
      </c>
      <c r="H392" s="13">
        <v>21428.7166</v>
      </c>
      <c r="I392" s="166">
        <v>0</v>
      </c>
      <c r="J392" s="191">
        <v>0</v>
      </c>
      <c r="K392" s="166">
        <v>0</v>
      </c>
      <c r="L392" s="166">
        <v>0</v>
      </c>
      <c r="M392" s="18">
        <v>0</v>
      </c>
      <c r="N392" s="165" t="str">
        <f>VLOOKUP(Table2[[#This Row],[Code]],'MPG Payment'!$B$4:$Z$128,25,0)</f>
        <v>Release1</v>
      </c>
      <c r="O392" s="170">
        <f t="shared" si="28"/>
        <v>21429</v>
      </c>
      <c r="P392" t="str">
        <f>IFERROR(VLOOKUP(D392,'Bank Master'!$C$3:$D$7898,2,0),"Indirect")</f>
        <v>Direct</v>
      </c>
      <c r="Q392" t="str">
        <f>IFERROR(VLOOKUP(A392,Table1424[],6,0),0)</f>
        <v>AMAR KUMAR SAHU</v>
      </c>
      <c r="R392" t="str">
        <f>IFERROR(VLOOKUP(A392,Table1424[],7,0),0)</f>
        <v>494518210004836</v>
      </c>
      <c r="S392" t="str">
        <f>IFERROR(VLOOKUP(A392,Table1424[],8,0),0)</f>
        <v>BKID0004945</v>
      </c>
      <c r="T392" t="str">
        <f>IFERROR(VLOOKUP(A392,Table1424[],9,0),0)</f>
        <v>BANK OF INDIA</v>
      </c>
      <c r="U392" s="40">
        <f>IFERROR(VLOOKUP(A392,Table1424[],10,0),0)</f>
        <v>45183</v>
      </c>
      <c r="V392">
        <f t="shared" si="29"/>
        <v>1</v>
      </c>
      <c r="W392" t="str">
        <f t="shared" si="30"/>
        <v>Available</v>
      </c>
      <c r="X392" s="164" t="str" cm="1">
        <f t="array" aca="1" ref="X392" ca="1">SUBSTITUTE(SUBSTITUTE(MID(CELL("filename"),FIND("[",CELL("filename"))+1,FIND("]",CELL("filename"))-FIND("[",CELL("filename"))-1)," JH Farmer Payment-",""),".xlsx","")</f>
        <v>22.21-27 Aug</v>
      </c>
      <c r="Y392" s="13">
        <f t="shared" si="31"/>
        <v>29.75974450440442</v>
      </c>
      <c r="Z392" s="3">
        <v>0</v>
      </c>
    </row>
    <row r="393" spans="1:26" x14ac:dyDescent="0.25">
      <c r="A393" t="str">
        <f>CONCATENATE(Table2[[#This Row],[Code]],Table2[[#This Row],[Farmers Code]])</f>
        <v>200200020007</v>
      </c>
      <c r="B393" s="1" t="str">
        <f>INDEX('MPG Payment'!$A:$A,MATCH(Table2[[#This Row],[Code]],'MPG Payment'!B:B,0))</f>
        <v>BMC Code :2002</v>
      </c>
      <c r="C393" t="str">
        <f>VLOOKUP(Table2[[#This Row],[Code]],'MPG Payment'!B:C,2,0)</f>
        <v>Jari</v>
      </c>
      <c r="D393" s="17">
        <v>20020002</v>
      </c>
      <c r="E393" s="17" t="s">
        <v>20</v>
      </c>
      <c r="F393" s="1">
        <v>1</v>
      </c>
      <c r="G393" s="13">
        <v>2.3199999999999998</v>
      </c>
      <c r="H393" s="13">
        <v>94.91119999999998</v>
      </c>
      <c r="I393" s="166">
        <v>0</v>
      </c>
      <c r="J393" s="191">
        <v>0</v>
      </c>
      <c r="K393" s="166">
        <v>0</v>
      </c>
      <c r="L393" s="166">
        <v>0</v>
      </c>
      <c r="M393" s="18">
        <v>0</v>
      </c>
      <c r="N393" s="165" t="str">
        <f>VLOOKUP(Table2[[#This Row],[Code]],'MPG Payment'!$B$4:$Z$128,25,0)</f>
        <v>Release1</v>
      </c>
      <c r="O393" s="170">
        <f t="shared" si="28"/>
        <v>95</v>
      </c>
      <c r="P393" t="str">
        <f>IFERROR(VLOOKUP(D393,'Bank Master'!$C$3:$D$7898,2,0),"Indirect")</f>
        <v>Direct</v>
      </c>
      <c r="Q393" t="str">
        <f>IFERROR(VLOOKUP(A393,Table1424[],6,0),0)</f>
        <v>RANIKA KUMARI</v>
      </c>
      <c r="R393" t="str">
        <f>IFERROR(VLOOKUP(A393,Table1424[],7,0),0)</f>
        <v>520291022482856</v>
      </c>
      <c r="S393" t="str">
        <f>IFERROR(VLOOKUP(A393,Table1424[],8,0),0)</f>
        <v>UBIN0915874</v>
      </c>
      <c r="T393" t="str">
        <f>IFERROR(VLOOKUP(A393,Table1424[],9,0),0)</f>
        <v>UNION BANK OF INDIA</v>
      </c>
      <c r="U393" s="40">
        <f>IFERROR(VLOOKUP(A393,Table1424[],10,0),0)</f>
        <v>45183</v>
      </c>
      <c r="V393">
        <f t="shared" si="29"/>
        <v>1</v>
      </c>
      <c r="W393" t="str">
        <f t="shared" si="30"/>
        <v>Available</v>
      </c>
      <c r="X393" s="164" t="str" cm="1">
        <f t="array" aca="1" ref="X393" ca="1">SUBSTITUTE(SUBSTITUTE(MID(CELL("filename"),FIND("[",CELL("filename"))+1,FIND("]",CELL("filename"))-FIND("[",CELL("filename"))-1)," JH Farmer Payment-",""),".xlsx","")</f>
        <v>22.21-27 Aug</v>
      </c>
      <c r="Y393" s="13">
        <f t="shared" si="31"/>
        <v>2.0455000000000001</v>
      </c>
      <c r="Z393" s="3">
        <v>0</v>
      </c>
    </row>
    <row r="394" spans="1:26" x14ac:dyDescent="0.25">
      <c r="A394" t="str">
        <f>CONCATENATE(Table2[[#This Row],[Code]],Table2[[#This Row],[Farmers Code]])</f>
        <v>200200020010</v>
      </c>
      <c r="B394" s="1" t="str">
        <f>INDEX('MPG Payment'!$A:$A,MATCH(Table2[[#This Row],[Code]],'MPG Payment'!B:B,0))</f>
        <v>BMC Code :2002</v>
      </c>
      <c r="C394" t="str">
        <f>VLOOKUP(Table2[[#This Row],[Code]],'MPG Payment'!B:C,2,0)</f>
        <v>Jari</v>
      </c>
      <c r="D394" s="17">
        <v>20020002</v>
      </c>
      <c r="E394" s="17" t="s">
        <v>21</v>
      </c>
      <c r="F394" s="1">
        <v>14</v>
      </c>
      <c r="G394" s="13">
        <v>56.370000000000005</v>
      </c>
      <c r="H394" s="13">
        <v>2497.4403999999995</v>
      </c>
      <c r="I394" s="166">
        <v>0</v>
      </c>
      <c r="J394" s="191">
        <v>0</v>
      </c>
      <c r="K394" s="166">
        <v>100</v>
      </c>
      <c r="L394" s="166">
        <v>0</v>
      </c>
      <c r="M394" s="18">
        <v>0</v>
      </c>
      <c r="N394" s="165" t="str">
        <f>VLOOKUP(Table2[[#This Row],[Code]],'MPG Payment'!$B$4:$Z$128,25,0)</f>
        <v>Release1</v>
      </c>
      <c r="O394" s="170">
        <f t="shared" si="28"/>
        <v>2397</v>
      </c>
      <c r="P394" t="str">
        <f>IFERROR(VLOOKUP(D394,'Bank Master'!$C$3:$D$7898,2,0),"Indirect")</f>
        <v>Direct</v>
      </c>
      <c r="Q394" t="str">
        <f>IFERROR(VLOOKUP(A394,Table1424[],6,0),0)</f>
        <v>MAMTA DEVI</v>
      </c>
      <c r="R394" t="str">
        <f>IFERROR(VLOOKUP(A394,Table1424[],7,0),0)</f>
        <v>520101252465326</v>
      </c>
      <c r="S394" t="str">
        <f>IFERROR(VLOOKUP(A394,Table1424[],8,0),0)</f>
        <v>UBIN0915874</v>
      </c>
      <c r="T394" t="str">
        <f>IFERROR(VLOOKUP(A394,Table1424[],9,0),0)</f>
        <v>UNION BANK OF INDIA</v>
      </c>
      <c r="U394" s="40">
        <f>IFERROR(VLOOKUP(A394,Table1424[],10,0),0)</f>
        <v>45183</v>
      </c>
      <c r="V394">
        <f t="shared" si="29"/>
        <v>1</v>
      </c>
      <c r="W394" t="str">
        <f t="shared" si="30"/>
        <v>Available</v>
      </c>
      <c r="X394" s="164" t="str" cm="1">
        <f t="array" aca="1" ref="X394" ca="1">SUBSTITUTE(SUBSTITUTE(MID(CELL("filename"),FIND("[",CELL("filename"))+1,FIND("]",CELL("filename"))-FIND("[",CELL("filename"))-1)," JH Farmer Payment-",""),".xlsx","")</f>
        <v>22.21-27 Aug</v>
      </c>
      <c r="Y394" s="13">
        <f t="shared" si="31"/>
        <v>31.013097037431251</v>
      </c>
      <c r="Z394" s="3">
        <v>0</v>
      </c>
    </row>
    <row r="395" spans="1:26" x14ac:dyDescent="0.25">
      <c r="A395" t="str">
        <f>CONCATENATE(Table2[[#This Row],[Code]],Table2[[#This Row],[Farmers Code]])</f>
        <v>200200020013</v>
      </c>
      <c r="B395" s="1" t="str">
        <f>INDEX('MPG Payment'!$A:$A,MATCH(Table2[[#This Row],[Code]],'MPG Payment'!B:B,0))</f>
        <v>BMC Code :2002</v>
      </c>
      <c r="C395" t="str">
        <f>VLOOKUP(Table2[[#This Row],[Code]],'MPG Payment'!B:C,2,0)</f>
        <v>Jari</v>
      </c>
      <c r="D395" s="17">
        <v>20020002</v>
      </c>
      <c r="E395" s="17" t="s">
        <v>23</v>
      </c>
      <c r="F395" s="1">
        <v>14</v>
      </c>
      <c r="G395" s="13">
        <v>121.71</v>
      </c>
      <c r="H395" s="13">
        <v>5172.7407999999987</v>
      </c>
      <c r="I395" s="166">
        <v>0</v>
      </c>
      <c r="J395" s="191">
        <v>0</v>
      </c>
      <c r="K395" s="166">
        <v>50</v>
      </c>
      <c r="L395" s="166">
        <v>0</v>
      </c>
      <c r="M395" s="18">
        <v>0</v>
      </c>
      <c r="N395" s="165" t="str">
        <f>VLOOKUP(Table2[[#This Row],[Code]],'MPG Payment'!$B$4:$Z$128,25,0)</f>
        <v>Release1</v>
      </c>
      <c r="O395" s="170">
        <f t="shared" si="28"/>
        <v>5123</v>
      </c>
      <c r="P395" t="str">
        <f>IFERROR(VLOOKUP(D395,'Bank Master'!$C$3:$D$7898,2,0),"Indirect")</f>
        <v>Direct</v>
      </c>
      <c r="Q395" t="str">
        <f>IFERROR(VLOOKUP(A395,Table1424[],6,0),0)</f>
        <v>DEVANTI DEVI</v>
      </c>
      <c r="R395" t="str">
        <f>IFERROR(VLOOKUP(A395,Table1424[],7,0),0)</f>
        <v>3642676556</v>
      </c>
      <c r="S395" t="str">
        <f>IFERROR(VLOOKUP(A395,Table1424[],8,0),0)</f>
        <v>CBIN0284871</v>
      </c>
      <c r="T395" t="str">
        <f>IFERROR(VLOOKUP(A395,Table1424[],9,0),0)</f>
        <v>CENTRAL BANK OF INDIA</v>
      </c>
      <c r="U395" s="40">
        <f>IFERROR(VLOOKUP(A395,Table1424[],10,0),0)</f>
        <v>45183</v>
      </c>
      <c r="V395">
        <f t="shared" si="29"/>
        <v>1</v>
      </c>
      <c r="W395" t="str">
        <f t="shared" si="30"/>
        <v>Available</v>
      </c>
      <c r="X395" s="164" t="str" cm="1">
        <f t="array" aca="1" ref="X395" ca="1">SUBSTITUTE(SUBSTITUTE(MID(CELL("filename"),FIND("[",CELL("filename"))+1,FIND("]",CELL("filename"))-FIND("[",CELL("filename"))-1)," JH Farmer Payment-",""),".xlsx","")</f>
        <v>22.21-27 Aug</v>
      </c>
      <c r="Y395" s="13">
        <f t="shared" si="31"/>
        <v>29.750378440555416</v>
      </c>
      <c r="Z395" s="3">
        <v>0</v>
      </c>
    </row>
    <row r="396" spans="1:26" x14ac:dyDescent="0.25">
      <c r="A396" t="str">
        <f>CONCATENATE(Table2[[#This Row],[Code]],Table2[[#This Row],[Farmers Code]])</f>
        <v>200200020014</v>
      </c>
      <c r="B396" s="1" t="str">
        <f>INDEX('MPG Payment'!$A:$A,MATCH(Table2[[#This Row],[Code]],'MPG Payment'!B:B,0))</f>
        <v>BMC Code :2002</v>
      </c>
      <c r="C396" t="str">
        <f>VLOOKUP(Table2[[#This Row],[Code]],'MPG Payment'!B:C,2,0)</f>
        <v>Jari</v>
      </c>
      <c r="D396" s="17">
        <v>20020002</v>
      </c>
      <c r="E396" s="17" t="s">
        <v>24</v>
      </c>
      <c r="F396" s="1">
        <v>14</v>
      </c>
      <c r="G396" s="13">
        <v>82.059999999999988</v>
      </c>
      <c r="H396" s="13">
        <v>3496.0883000000003</v>
      </c>
      <c r="I396" s="166">
        <v>0</v>
      </c>
      <c r="J396" s="191">
        <v>0</v>
      </c>
      <c r="K396" s="166">
        <v>100</v>
      </c>
      <c r="L396" s="166">
        <v>0</v>
      </c>
      <c r="M396" s="18">
        <v>0</v>
      </c>
      <c r="N396" s="165" t="str">
        <f>VLOOKUP(Table2[[#This Row],[Code]],'MPG Payment'!$B$4:$Z$128,25,0)</f>
        <v>Release1</v>
      </c>
      <c r="O396" s="170">
        <f t="shared" si="28"/>
        <v>3396</v>
      </c>
      <c r="P396" t="str">
        <f>IFERROR(VLOOKUP(D396,'Bank Master'!$C$3:$D$7898,2,0),"Indirect")</f>
        <v>Direct</v>
      </c>
      <c r="Q396" t="str">
        <f>IFERROR(VLOOKUP(A396,Table1424[],6,0),0)</f>
        <v>MANI DEVI</v>
      </c>
      <c r="R396" t="str">
        <f>IFERROR(VLOOKUP(A396,Table1424[],7,0),0)</f>
        <v>54248100006544</v>
      </c>
      <c r="S396" t="str">
        <f>IFERROR(VLOOKUP(A396,Table1424[],8,0),0)</f>
        <v>BARB0RATUCH</v>
      </c>
      <c r="T396" t="str">
        <f>IFERROR(VLOOKUP(A396,Table1424[],9,0),0)</f>
        <v>BANK OF BARODA</v>
      </c>
      <c r="U396" s="40">
        <f>IFERROR(VLOOKUP(A396,Table1424[],10,0),0)</f>
        <v>45183</v>
      </c>
      <c r="V396">
        <f t="shared" si="29"/>
        <v>1</v>
      </c>
      <c r="W396" t="str">
        <f t="shared" si="30"/>
        <v>Available</v>
      </c>
      <c r="X396" s="164" t="str" cm="1">
        <f t="array" aca="1" ref="X396" ca="1">SUBSTITUTE(SUBSTITUTE(MID(CELL("filename"),FIND("[",CELL("filename"))+1,FIND("]",CELL("filename"))-FIND("[",CELL("filename"))-1)," JH Farmer Payment-",""),".xlsx","")</f>
        <v>22.21-27 Aug</v>
      </c>
      <c r="Y396" s="13">
        <f t="shared" si="31"/>
        <v>29.822834633195232</v>
      </c>
      <c r="Z396" s="3">
        <v>0</v>
      </c>
    </row>
    <row r="397" spans="1:26" x14ac:dyDescent="0.25">
      <c r="A397" t="str">
        <f>CONCATENATE(Table2[[#This Row],[Code]],Table2[[#This Row],[Farmers Code]])</f>
        <v>200200020016</v>
      </c>
      <c r="B397" s="1" t="str">
        <f>INDEX('MPG Payment'!$A:$A,MATCH(Table2[[#This Row],[Code]],'MPG Payment'!B:B,0))</f>
        <v>BMC Code :2002</v>
      </c>
      <c r="C397" t="str">
        <f>VLOOKUP(Table2[[#This Row],[Code]],'MPG Payment'!B:C,2,0)</f>
        <v>Jari</v>
      </c>
      <c r="D397" s="17">
        <v>20020002</v>
      </c>
      <c r="E397" s="17" t="s">
        <v>26</v>
      </c>
      <c r="F397" s="1">
        <v>14</v>
      </c>
      <c r="G397" s="13">
        <v>56.829999999999991</v>
      </c>
      <c r="H397" s="13">
        <v>2615.5639000000001</v>
      </c>
      <c r="I397" s="166">
        <v>0</v>
      </c>
      <c r="J397" s="191">
        <v>0</v>
      </c>
      <c r="K397" s="166">
        <v>100</v>
      </c>
      <c r="L397" s="166">
        <v>0</v>
      </c>
      <c r="M397" s="18">
        <v>0</v>
      </c>
      <c r="N397" s="165" t="str">
        <f>VLOOKUP(Table2[[#This Row],[Code]],'MPG Payment'!$B$4:$Z$128,25,0)</f>
        <v>Release1</v>
      </c>
      <c r="O397" s="170">
        <f t="shared" si="28"/>
        <v>2516</v>
      </c>
      <c r="P397" t="str">
        <f>IFERROR(VLOOKUP(D397,'Bank Master'!$C$3:$D$7898,2,0),"Indirect")</f>
        <v>Direct</v>
      </c>
      <c r="Q397" t="str">
        <f>IFERROR(VLOOKUP(A397,Table1424[],6,0),0)</f>
        <v>BIJAY KUMAR</v>
      </c>
      <c r="R397" t="str">
        <f>IFERROR(VLOOKUP(A397,Table1424[],7,0),0)</f>
        <v>54248100004820</v>
      </c>
      <c r="S397" t="str">
        <f>IFERROR(VLOOKUP(A397,Table1424[],8,0),0)</f>
        <v>BARB0RATUCH</v>
      </c>
      <c r="T397" t="str">
        <f>IFERROR(VLOOKUP(A397,Table1424[],9,0),0)</f>
        <v>BANK OF BARODA</v>
      </c>
      <c r="U397" s="40">
        <f>IFERROR(VLOOKUP(A397,Table1424[],10,0),0)</f>
        <v>45183</v>
      </c>
      <c r="V397">
        <f t="shared" si="29"/>
        <v>1</v>
      </c>
      <c r="W397" t="str">
        <f t="shared" si="30"/>
        <v>Available</v>
      </c>
      <c r="X397" s="164" t="str" cm="1">
        <f t="array" aca="1" ref="X397" ca="1">SUBSTITUTE(SUBSTITUTE(MID(CELL("filename"),FIND("[",CELL("filename"))+1,FIND("]",CELL("filename"))-FIND("[",CELL("filename"))-1)," JH Farmer Payment-",""),".xlsx","")</f>
        <v>22.21-27 Aug</v>
      </c>
      <c r="Y397" s="13">
        <f t="shared" si="31"/>
        <v>32.217046102410706</v>
      </c>
      <c r="Z397" s="3">
        <v>0</v>
      </c>
    </row>
    <row r="398" spans="1:26" x14ac:dyDescent="0.25">
      <c r="A398" t="str">
        <f>CONCATENATE(Table2[[#This Row],[Code]],Table2[[#This Row],[Farmers Code]])</f>
        <v>200200020017</v>
      </c>
      <c r="B398" s="1" t="str">
        <f>INDEX('MPG Payment'!$A:$A,MATCH(Table2[[#This Row],[Code]],'MPG Payment'!B:B,0))</f>
        <v>BMC Code :2002</v>
      </c>
      <c r="C398" t="str">
        <f>VLOOKUP(Table2[[#This Row],[Code]],'MPG Payment'!B:C,2,0)</f>
        <v>Jari</v>
      </c>
      <c r="D398" s="17">
        <v>20020002</v>
      </c>
      <c r="E398" s="17" t="s">
        <v>27</v>
      </c>
      <c r="F398" s="1">
        <v>2</v>
      </c>
      <c r="G398" s="13">
        <v>1.81</v>
      </c>
      <c r="H398" s="13">
        <v>84.216899999999995</v>
      </c>
      <c r="I398" s="166">
        <v>0</v>
      </c>
      <c r="J398" s="191">
        <v>0</v>
      </c>
      <c r="K398" s="166">
        <v>0</v>
      </c>
      <c r="L398" s="166">
        <v>0</v>
      </c>
      <c r="M398" s="18">
        <v>0</v>
      </c>
      <c r="N398" s="165" t="str">
        <f>VLOOKUP(Table2[[#This Row],[Code]],'MPG Payment'!$B$4:$Z$128,25,0)</f>
        <v>Release1</v>
      </c>
      <c r="O398" s="170">
        <f t="shared" si="28"/>
        <v>84</v>
      </c>
      <c r="P398" t="str">
        <f>IFERROR(VLOOKUP(D398,'Bank Master'!$C$3:$D$7898,2,0),"Indirect")</f>
        <v>Direct</v>
      </c>
      <c r="Q398" t="str">
        <f>IFERROR(VLOOKUP(A398,Table1424[],6,0),0)</f>
        <v>GURIYA KUMARII</v>
      </c>
      <c r="R398" t="str">
        <f>IFERROR(VLOOKUP(A398,Table1424[],7,0),0)</f>
        <v>54240100004754</v>
      </c>
      <c r="S398" t="str">
        <f>IFERROR(VLOOKUP(A398,Table1424[],8,0),0)</f>
        <v>BARB0RATUCH</v>
      </c>
      <c r="T398" t="str">
        <f>IFERROR(VLOOKUP(A398,Table1424[],9,0),0)</f>
        <v>BANK OF BARODA</v>
      </c>
      <c r="U398" s="40">
        <f>IFERROR(VLOOKUP(A398,Table1424[],10,0),0)</f>
        <v>45199</v>
      </c>
      <c r="V398">
        <f t="shared" si="29"/>
        <v>1</v>
      </c>
      <c r="W398" t="str">
        <f t="shared" si="30"/>
        <v>Available</v>
      </c>
      <c r="X398" s="164" t="str" cm="1">
        <f t="array" aca="1" ref="X398" ca="1">SUBSTITUTE(SUBSTITUTE(MID(CELL("filename"),FIND("[",CELL("filename"))+1,FIND("]",CELL("filename"))-FIND("[",CELL("filename"))-1)," JH Farmer Payment-",""),".xlsx","")</f>
        <v>22.21-27 Aug</v>
      </c>
      <c r="Y398" s="13">
        <f t="shared" si="31"/>
        <v>4.6528674033149171</v>
      </c>
      <c r="Z398" s="3">
        <v>0</v>
      </c>
    </row>
    <row r="399" spans="1:26" x14ac:dyDescent="0.25">
      <c r="A399" t="str">
        <f>CONCATENATE(Table2[[#This Row],[Code]],Table2[[#This Row],[Farmers Code]])</f>
        <v>200200020019</v>
      </c>
      <c r="B399" s="1" t="str">
        <f>INDEX('MPG Payment'!$A:$A,MATCH(Table2[[#This Row],[Code]],'MPG Payment'!B:B,0))</f>
        <v>BMC Code :2002</v>
      </c>
      <c r="C399" t="str">
        <f>VLOOKUP(Table2[[#This Row],[Code]],'MPG Payment'!B:C,2,0)</f>
        <v>Jari</v>
      </c>
      <c r="D399" s="17">
        <v>20020002</v>
      </c>
      <c r="E399" s="17" t="s">
        <v>3</v>
      </c>
      <c r="F399" s="1">
        <v>14</v>
      </c>
      <c r="G399" s="13">
        <v>69.460000000000008</v>
      </c>
      <c r="H399" s="13">
        <v>3014.7619000000009</v>
      </c>
      <c r="I399" s="166">
        <v>0</v>
      </c>
      <c r="J399" s="191">
        <v>0</v>
      </c>
      <c r="K399" s="166">
        <v>100</v>
      </c>
      <c r="L399" s="166">
        <v>0</v>
      </c>
      <c r="M399" s="18">
        <v>0</v>
      </c>
      <c r="N399" s="165" t="str">
        <f>VLOOKUP(Table2[[#This Row],[Code]],'MPG Payment'!$B$4:$Z$128,25,0)</f>
        <v>Release1</v>
      </c>
      <c r="O399" s="170">
        <f t="shared" si="28"/>
        <v>2915</v>
      </c>
      <c r="P399" t="str">
        <f>IFERROR(VLOOKUP(D399,'Bank Master'!$C$3:$D$7898,2,0),"Indirect")</f>
        <v>Direct</v>
      </c>
      <c r="Q399" t="str">
        <f>IFERROR(VLOOKUP(A399,Table1424[],6,0),0)</f>
        <v>BHOLA SAHU</v>
      </c>
      <c r="R399" t="str">
        <f>IFERROR(VLOOKUP(A399,Table1424[],7,0),0)</f>
        <v>494510110012526</v>
      </c>
      <c r="S399" t="str">
        <f>IFERROR(VLOOKUP(A399,Table1424[],8,0),0)</f>
        <v>BKID0004945</v>
      </c>
      <c r="T399" t="str">
        <f>IFERROR(VLOOKUP(A399,Table1424[],9,0),0)</f>
        <v>BANK OF INDIA</v>
      </c>
      <c r="U399" s="40">
        <f>IFERROR(VLOOKUP(A399,Table1424[],10,0),0)</f>
        <v>45183</v>
      </c>
      <c r="V399">
        <f t="shared" si="29"/>
        <v>1</v>
      </c>
      <c r="W399" t="str">
        <f t="shared" si="30"/>
        <v>Available</v>
      </c>
      <c r="X399" s="164" t="str" cm="1">
        <f t="array" aca="1" ref="X399" ca="1">SUBSTITUTE(SUBSTITUTE(MID(CELL("filename"),FIND("[",CELL("filename"))+1,FIND("]",CELL("filename"))-FIND("[",CELL("filename"))-1)," JH Farmer Payment-",""),".xlsx","")</f>
        <v>22.21-27 Aug</v>
      </c>
      <c r="Y399" s="13">
        <f t="shared" si="31"/>
        <v>30.381994385257713</v>
      </c>
      <c r="Z399" s="3">
        <v>0</v>
      </c>
    </row>
    <row r="400" spans="1:26" x14ac:dyDescent="0.25">
      <c r="A400" t="str">
        <f>CONCATENATE(Table2[[#This Row],[Code]],Table2[[#This Row],[Farmers Code]])</f>
        <v>200200020032</v>
      </c>
      <c r="B400" s="1" t="str">
        <f>INDEX('MPG Payment'!$A:$A,MATCH(Table2[[#This Row],[Code]],'MPG Payment'!B:B,0))</f>
        <v>BMC Code :2002</v>
      </c>
      <c r="C400" t="str">
        <f>VLOOKUP(Table2[[#This Row],[Code]],'MPG Payment'!B:C,2,0)</f>
        <v>Jari</v>
      </c>
      <c r="D400" s="17">
        <v>20020002</v>
      </c>
      <c r="E400" s="17" t="s">
        <v>8</v>
      </c>
      <c r="F400" s="1">
        <v>14</v>
      </c>
      <c r="G400" s="13">
        <v>64</v>
      </c>
      <c r="H400" s="13">
        <v>2857.0655999999999</v>
      </c>
      <c r="I400" s="166">
        <v>0</v>
      </c>
      <c r="J400" s="191">
        <v>0</v>
      </c>
      <c r="K400" s="166">
        <v>100</v>
      </c>
      <c r="L400" s="166">
        <v>0</v>
      </c>
      <c r="M400" s="18">
        <v>0</v>
      </c>
      <c r="N400" s="165" t="str">
        <f>VLOOKUP(Table2[[#This Row],[Code]],'MPG Payment'!$B$4:$Z$128,25,0)</f>
        <v>Release1</v>
      </c>
      <c r="O400" s="170">
        <f t="shared" si="28"/>
        <v>2757</v>
      </c>
      <c r="P400" t="str">
        <f>IFERROR(VLOOKUP(D400,'Bank Master'!$C$3:$D$7898,2,0),"Indirect")</f>
        <v>Direct</v>
      </c>
      <c r="Q400" t="str">
        <f>IFERROR(VLOOKUP(A400,Table1424[],6,0),0)</f>
        <v xml:space="preserve">Bandhu Sahu </v>
      </c>
      <c r="R400" t="str">
        <f>IFERROR(VLOOKUP(A400,Table1424[],7,0),0)</f>
        <v>22009483440</v>
      </c>
      <c r="S400" t="str">
        <f>IFERROR(VLOOKUP(A400,Table1424[],8,0),0)</f>
        <v>SBIN0RRVCGB</v>
      </c>
      <c r="T400" t="str">
        <f>IFERROR(VLOOKUP(A400,Table1424[],9,0),0)</f>
        <v>STATE BANK OF INDIA</v>
      </c>
      <c r="U400" s="40">
        <f>IFERROR(VLOOKUP(A400,Table1424[],10,0),0)</f>
        <v>45297</v>
      </c>
      <c r="V400">
        <f t="shared" si="29"/>
        <v>1</v>
      </c>
      <c r="W400" t="str">
        <f t="shared" si="30"/>
        <v>Available</v>
      </c>
      <c r="X400" s="164" t="str" cm="1">
        <f t="array" aca="1" ref="X400" ca="1">SUBSTITUTE(SUBSTITUTE(MID(CELL("filename"),FIND("[",CELL("filename"))+1,FIND("]",CELL("filename"))-FIND("[",CELL("filename"))-1)," JH Farmer Payment-",""),".xlsx","")</f>
        <v>22.21-27 Aug</v>
      </c>
      <c r="Y400" s="13">
        <f t="shared" si="31"/>
        <v>31.249155000000002</v>
      </c>
      <c r="Z400" s="3">
        <v>0</v>
      </c>
    </row>
    <row r="401" spans="1:26" x14ac:dyDescent="0.25">
      <c r="A401" t="str">
        <f>CONCATENATE(Table2[[#This Row],[Code]],Table2[[#This Row],[Farmers Code]])</f>
        <v>200200020034</v>
      </c>
      <c r="B401" s="1" t="str">
        <f>INDEX('MPG Payment'!$A:$A,MATCH(Table2[[#This Row],[Code]],'MPG Payment'!B:B,0))</f>
        <v>BMC Code :2002</v>
      </c>
      <c r="C401" t="str">
        <f>VLOOKUP(Table2[[#This Row],[Code]],'MPG Payment'!B:C,2,0)</f>
        <v>Jari</v>
      </c>
      <c r="D401" s="17">
        <v>20020002</v>
      </c>
      <c r="E401" s="17" t="s">
        <v>33</v>
      </c>
      <c r="F401" s="1">
        <v>7</v>
      </c>
      <c r="G401" s="13">
        <v>27.27</v>
      </c>
      <c r="H401" s="13">
        <v>1169.1667</v>
      </c>
      <c r="I401" s="166">
        <v>0</v>
      </c>
      <c r="J401" s="191">
        <v>0</v>
      </c>
      <c r="K401" s="166">
        <v>50</v>
      </c>
      <c r="L401" s="166">
        <v>0</v>
      </c>
      <c r="M401" s="18">
        <v>0</v>
      </c>
      <c r="N401" s="165" t="str">
        <f>VLOOKUP(Table2[[#This Row],[Code]],'MPG Payment'!$B$4:$Z$128,25,0)</f>
        <v>Release1</v>
      </c>
      <c r="O401" s="170">
        <f t="shared" si="28"/>
        <v>1119</v>
      </c>
      <c r="P401" t="str">
        <f>IFERROR(VLOOKUP(D401,'Bank Master'!$C$3:$D$7898,2,0),"Indirect")</f>
        <v>Direct</v>
      </c>
      <c r="Q401" t="str">
        <f>IFERROR(VLOOKUP(A401,Table1424[],6,0),0)</f>
        <v>KATIBAN KHATOON</v>
      </c>
      <c r="R401" t="str">
        <f>IFERROR(VLOOKUP(A401,Table1424[],7,0),0)</f>
        <v>520101037218731</v>
      </c>
      <c r="S401" t="str">
        <f>IFERROR(VLOOKUP(A401,Table1424[],8,0),0)</f>
        <v>UBIN0915874</v>
      </c>
      <c r="T401" t="str">
        <f>IFERROR(VLOOKUP(A401,Table1424[],9,0),0)</f>
        <v>UNION BANK OF INDIA</v>
      </c>
      <c r="U401" s="40">
        <f>IFERROR(VLOOKUP(A401,Table1424[],10,0),0)</f>
        <v>0</v>
      </c>
      <c r="V401">
        <f t="shared" si="29"/>
        <v>1</v>
      </c>
      <c r="W401" t="str">
        <f t="shared" si="30"/>
        <v>Available</v>
      </c>
      <c r="X401" s="164" t="str" cm="1">
        <f t="array" aca="1" ref="X401" ca="1">SUBSTITUTE(SUBSTITUTE(MID(CELL("filename"),FIND("[",CELL("filename"))+1,FIND("]",CELL("filename"))-FIND("[",CELL("filename"))-1)," JH Farmer Payment-",""),".xlsx","")</f>
        <v>22.21-27 Aug</v>
      </c>
      <c r="Y401" s="13">
        <f t="shared" si="31"/>
        <v>15.005806563989735</v>
      </c>
      <c r="Z401" s="3">
        <v>0</v>
      </c>
    </row>
    <row r="402" spans="1:26" x14ac:dyDescent="0.25">
      <c r="A402" t="str">
        <f>CONCATENATE(Table2[[#This Row],[Code]],Table2[[#This Row],[Farmers Code]])</f>
        <v>200200020036</v>
      </c>
      <c r="B402" s="1" t="str">
        <f>INDEX('MPG Payment'!$A:$A,MATCH(Table2[[#This Row],[Code]],'MPG Payment'!B:B,0))</f>
        <v>BMC Code :2002</v>
      </c>
      <c r="C402" t="str">
        <f>VLOOKUP(Table2[[#This Row],[Code]],'MPG Payment'!B:C,2,0)</f>
        <v>Jari</v>
      </c>
      <c r="D402" s="17">
        <v>20020002</v>
      </c>
      <c r="E402" s="17" t="s">
        <v>10</v>
      </c>
      <c r="F402" s="1">
        <v>14</v>
      </c>
      <c r="G402" s="13">
        <v>83.83</v>
      </c>
      <c r="H402" s="13">
        <v>3602.8201000000008</v>
      </c>
      <c r="I402" s="166">
        <v>0</v>
      </c>
      <c r="J402" s="191">
        <v>0</v>
      </c>
      <c r="K402" s="166">
        <v>100</v>
      </c>
      <c r="L402" s="166">
        <v>0</v>
      </c>
      <c r="M402" s="18">
        <v>0</v>
      </c>
      <c r="N402" s="165" t="str">
        <f>VLOOKUP(Table2[[#This Row],[Code]],'MPG Payment'!$B$4:$Z$128,25,0)</f>
        <v>Release1</v>
      </c>
      <c r="O402" s="170">
        <f t="shared" si="28"/>
        <v>3503</v>
      </c>
      <c r="P402" t="str">
        <f>IFERROR(VLOOKUP(D402,'Bank Master'!$C$3:$D$7898,2,0),"Indirect")</f>
        <v>Direct</v>
      </c>
      <c r="Q402" t="str">
        <f>IFERROR(VLOOKUP(A402,Table1424[],6,0),0)</f>
        <v xml:space="preserve">Balak Gope </v>
      </c>
      <c r="R402" t="str">
        <f>IFERROR(VLOOKUP(A402,Table1424[],7,0),0)</f>
        <v>22016694952</v>
      </c>
      <c r="S402" t="str">
        <f>IFERROR(VLOOKUP(A402,Table1424[],8,0),0)</f>
        <v>SBIN0RRVCGB</v>
      </c>
      <c r="T402" t="str">
        <f>IFERROR(VLOOKUP(A402,Table1424[],9,0),0)</f>
        <v>STATE BANK OF INDIA</v>
      </c>
      <c r="U402" s="40">
        <f>IFERROR(VLOOKUP(A402,Table1424[],10,0),0)</f>
        <v>45362</v>
      </c>
      <c r="V402">
        <f t="shared" si="29"/>
        <v>1</v>
      </c>
      <c r="W402" t="str">
        <f t="shared" si="30"/>
        <v>Available</v>
      </c>
      <c r="X402" s="164" t="str" cm="1">
        <f t="array" aca="1" ref="X402" ca="1">SUBSTITUTE(SUBSTITUTE(MID(CELL("filename"),FIND("[",CELL("filename"))+1,FIND("]",CELL("filename"))-FIND("[",CELL("filename"))-1)," JH Farmer Payment-",""),".xlsx","")</f>
        <v>22.21-27 Aug</v>
      </c>
      <c r="Y402" s="13">
        <f t="shared" si="31"/>
        <v>30.084385900035798</v>
      </c>
      <c r="Z402" s="3">
        <v>0</v>
      </c>
    </row>
    <row r="403" spans="1:26" x14ac:dyDescent="0.25">
      <c r="A403" t="str">
        <f>CONCATENATE(Table2[[#This Row],[Code]],Table2[[#This Row],[Farmers Code]])</f>
        <v>200200020038</v>
      </c>
      <c r="B403" s="1" t="str">
        <f>INDEX('MPG Payment'!$A:$A,MATCH(Table2[[#This Row],[Code]],'MPG Payment'!B:B,0))</f>
        <v>BMC Code :2002</v>
      </c>
      <c r="C403" t="str">
        <f>VLOOKUP(Table2[[#This Row],[Code]],'MPG Payment'!B:C,2,0)</f>
        <v>Jari</v>
      </c>
      <c r="D403" s="17">
        <v>20020002</v>
      </c>
      <c r="E403" s="17" t="s">
        <v>11</v>
      </c>
      <c r="F403" s="1">
        <v>6</v>
      </c>
      <c r="G403" s="13">
        <v>19.760000000000002</v>
      </c>
      <c r="H403" s="13">
        <v>850.94839999999999</v>
      </c>
      <c r="I403" s="166">
        <v>0</v>
      </c>
      <c r="J403" s="191">
        <v>0</v>
      </c>
      <c r="K403" s="166">
        <v>50</v>
      </c>
      <c r="L403" s="166">
        <v>0</v>
      </c>
      <c r="M403" s="18">
        <v>0</v>
      </c>
      <c r="N403" s="165" t="str">
        <f>VLOOKUP(Table2[[#This Row],[Code]],'MPG Payment'!$B$4:$Z$128,25,0)</f>
        <v>Release1</v>
      </c>
      <c r="O403" s="170">
        <f t="shared" si="28"/>
        <v>801</v>
      </c>
      <c r="P403" t="str">
        <f>IFERROR(VLOOKUP(D403,'Bank Master'!$C$3:$D$7898,2,0),"Indirect")</f>
        <v>Direct</v>
      </c>
      <c r="Q403" t="str">
        <f>IFERROR(VLOOKUP(A403,Table1424[],6,0),0)</f>
        <v xml:space="preserve">Bhikharm Oraon </v>
      </c>
      <c r="R403" t="str">
        <f>IFERROR(VLOOKUP(A403,Table1424[],7,0),0)</f>
        <v>158722010001270</v>
      </c>
      <c r="S403" t="str">
        <f>IFERROR(VLOOKUP(A403,Table1424[],8,0),0)</f>
        <v>UBIN0915874</v>
      </c>
      <c r="T403" t="str">
        <f>IFERROR(VLOOKUP(A403,Table1424[],9,0),0)</f>
        <v>UNION BANK OF INDIA</v>
      </c>
      <c r="U403" s="40">
        <f>IFERROR(VLOOKUP(A403,Table1424[],10,0),0)</f>
        <v>45362</v>
      </c>
      <c r="V403">
        <f t="shared" si="29"/>
        <v>1</v>
      </c>
      <c r="W403" t="str">
        <f t="shared" si="30"/>
        <v>Available</v>
      </c>
      <c r="X403" s="164" t="str" cm="1">
        <f t="array" aca="1" ref="X403" ca="1">SUBSTITUTE(SUBSTITUTE(MID(CELL("filename"),FIND("[",CELL("filename"))+1,FIND("]",CELL("filename"))-FIND("[",CELL("filename"))-1)," JH Farmer Payment-",""),".xlsx","")</f>
        <v>22.21-27 Aug</v>
      </c>
      <c r="Y403" s="13">
        <f t="shared" si="31"/>
        <v>12.919257085020243</v>
      </c>
      <c r="Z403" s="3">
        <v>0</v>
      </c>
    </row>
    <row r="404" spans="1:26" x14ac:dyDescent="0.25">
      <c r="A404" t="str">
        <f>CONCATENATE(Table2[[#This Row],[Code]],Table2[[#This Row],[Farmers Code]])</f>
        <v>200200020039</v>
      </c>
      <c r="B404" s="1" t="str">
        <f>INDEX('MPG Payment'!$A:$A,MATCH(Table2[[#This Row],[Code]],'MPG Payment'!B:B,0))</f>
        <v>BMC Code :2002</v>
      </c>
      <c r="C404" t="str">
        <f>VLOOKUP(Table2[[#This Row],[Code]],'MPG Payment'!B:C,2,0)</f>
        <v>Jari</v>
      </c>
      <c r="D404" s="17">
        <v>20020002</v>
      </c>
      <c r="E404" s="17" t="s">
        <v>12</v>
      </c>
      <c r="F404" s="1">
        <v>7</v>
      </c>
      <c r="G404" s="13">
        <v>35.1</v>
      </c>
      <c r="H404" s="13">
        <v>1425.9363000000001</v>
      </c>
      <c r="I404" s="166">
        <v>0</v>
      </c>
      <c r="J404" s="191">
        <v>0</v>
      </c>
      <c r="K404" s="166">
        <v>100</v>
      </c>
      <c r="L404" s="166">
        <v>0</v>
      </c>
      <c r="M404" s="18">
        <v>0</v>
      </c>
      <c r="N404" s="165" t="str">
        <f>VLOOKUP(Table2[[#This Row],[Code]],'MPG Payment'!$B$4:$Z$128,25,0)</f>
        <v>Release1</v>
      </c>
      <c r="O404" s="170">
        <f t="shared" si="28"/>
        <v>1326</v>
      </c>
      <c r="P404" t="str">
        <f>IFERROR(VLOOKUP(D404,'Bank Master'!$C$3:$D$7898,2,0),"Indirect")</f>
        <v>Direct</v>
      </c>
      <c r="Q404" t="str">
        <f>IFERROR(VLOOKUP(A404,Table1424[],6,0),0)</f>
        <v>ANIL UROV</v>
      </c>
      <c r="R404" t="str">
        <f>IFERROR(VLOOKUP(A404,Table1424[],7,0),0)</f>
        <v>469510110004977</v>
      </c>
      <c r="S404" t="str">
        <f>IFERROR(VLOOKUP(A404,Table1424[],8,0),0)</f>
        <v>BKID0004695</v>
      </c>
      <c r="T404">
        <f>IFERROR(VLOOKUP(A404,Table1424[],9,0),0)</f>
        <v>0</v>
      </c>
      <c r="U404" s="40">
        <f>IFERROR(VLOOKUP(A404,Table1424[],10,0),0)</f>
        <v>0</v>
      </c>
      <c r="V404">
        <f t="shared" si="29"/>
        <v>1</v>
      </c>
      <c r="W404" t="str">
        <f t="shared" si="30"/>
        <v>Available</v>
      </c>
      <c r="X404" s="164" t="str" cm="1">
        <f t="array" aca="1" ref="X404" ca="1">SUBSTITUTE(SUBSTITUTE(MID(CELL("filename"),FIND("[",CELL("filename"))+1,FIND("]",CELL("filename"))-FIND("[",CELL("filename"))-1)," JH Farmer Payment-",""),".xlsx","")</f>
        <v>22.21-27 Aug</v>
      </c>
      <c r="Y404" s="13">
        <f t="shared" si="31"/>
        <v>14.218738034188037</v>
      </c>
      <c r="Z404" s="3">
        <v>0</v>
      </c>
    </row>
    <row r="405" spans="1:26" x14ac:dyDescent="0.25">
      <c r="A405" t="str">
        <f>CONCATENATE(Table2[[#This Row],[Code]],Table2[[#This Row],[Farmers Code]])</f>
        <v>200200020043</v>
      </c>
      <c r="B405" s="1" t="str">
        <f>INDEX('MPG Payment'!$A:$A,MATCH(Table2[[#This Row],[Code]],'MPG Payment'!B:B,0))</f>
        <v>BMC Code :2002</v>
      </c>
      <c r="C405" t="str">
        <f>VLOOKUP(Table2[[#This Row],[Code]],'MPG Payment'!B:C,2,0)</f>
        <v>Jari</v>
      </c>
      <c r="D405" s="17">
        <v>20020002</v>
      </c>
      <c r="E405" s="17" t="s">
        <v>1650</v>
      </c>
      <c r="F405" s="1">
        <v>7</v>
      </c>
      <c r="G405" s="13">
        <v>26.46</v>
      </c>
      <c r="H405" s="13">
        <v>1206.2524999999998</v>
      </c>
      <c r="I405" s="166">
        <v>0</v>
      </c>
      <c r="J405" s="191">
        <v>0</v>
      </c>
      <c r="K405" s="166">
        <v>100</v>
      </c>
      <c r="L405" s="166">
        <v>0</v>
      </c>
      <c r="M405" s="18">
        <v>0</v>
      </c>
      <c r="N405" s="165" t="str">
        <f>VLOOKUP(Table2[[#This Row],[Code]],'MPG Payment'!$B$4:$Z$128,25,0)</f>
        <v>Release1</v>
      </c>
      <c r="O405" s="170">
        <f t="shared" si="28"/>
        <v>1106</v>
      </c>
      <c r="P405" t="str">
        <f>IFERROR(VLOOKUP(D405,'Bank Master'!$C$3:$D$7898,2,0),"Indirect")</f>
        <v>Direct</v>
      </c>
      <c r="Q405" t="str">
        <f>IFERROR(VLOOKUP(A405,Table1424[],6,0),0)</f>
        <v xml:space="preserve">Tanu Kumari </v>
      </c>
      <c r="R405" t="str">
        <f>IFERROR(VLOOKUP(A405,Table1424[],7,0),0)</f>
        <v>54248100010095</v>
      </c>
      <c r="S405" t="str">
        <f>IFERROR(VLOOKUP(A405,Table1424[],8,0),0)</f>
        <v>BARB0RATUCH</v>
      </c>
      <c r="T405" t="str">
        <f>IFERROR(VLOOKUP(A405,Table1424[],9,0),0)</f>
        <v>BANK OF BARODA</v>
      </c>
      <c r="U405" s="40">
        <f>IFERROR(VLOOKUP(A405,Table1424[],10,0),0)</f>
        <v>45387</v>
      </c>
      <c r="V405">
        <f t="shared" si="29"/>
        <v>1</v>
      </c>
      <c r="W405" t="str">
        <f t="shared" si="30"/>
        <v>Available</v>
      </c>
      <c r="X405" s="164" t="str" cm="1">
        <f t="array" aca="1" ref="X405" ca="1">SUBSTITUTE(SUBSTITUTE(MID(CELL("filename"),FIND("[",CELL("filename"))+1,FIND("]",CELL("filename"))-FIND("[",CELL("filename"))-1)," JH Farmer Payment-",""),".xlsx","")</f>
        <v>22.21-27 Aug</v>
      </c>
      <c r="Y405" s="13">
        <f t="shared" si="31"/>
        <v>15.955720899470897</v>
      </c>
      <c r="Z405" s="3">
        <v>0</v>
      </c>
    </row>
    <row r="406" spans="1:26" x14ac:dyDescent="0.25">
      <c r="A406" t="str">
        <f>CONCATENATE(Table2[[#This Row],[Code]],Table2[[#This Row],[Farmers Code]])</f>
        <v>200200020046</v>
      </c>
      <c r="B406" s="1" t="str">
        <f>INDEX('MPG Payment'!$A:$A,MATCH(Table2[[#This Row],[Code]],'MPG Payment'!B:B,0))</f>
        <v>BMC Code :2002</v>
      </c>
      <c r="C406" t="str">
        <f>VLOOKUP(Table2[[#This Row],[Code]],'MPG Payment'!B:C,2,0)</f>
        <v>Jari</v>
      </c>
      <c r="D406" s="17">
        <v>20020002</v>
      </c>
      <c r="E406" s="17" t="s">
        <v>129</v>
      </c>
      <c r="F406" s="1">
        <v>6</v>
      </c>
      <c r="G406" s="13">
        <v>18.12</v>
      </c>
      <c r="H406" s="13">
        <v>787.51349999999991</v>
      </c>
      <c r="I406" s="166">
        <v>0</v>
      </c>
      <c r="J406" s="191">
        <v>0</v>
      </c>
      <c r="K406" s="166">
        <v>50</v>
      </c>
      <c r="L406" s="166">
        <v>0</v>
      </c>
      <c r="M406" s="18">
        <v>0</v>
      </c>
      <c r="N406" s="165" t="str">
        <f>VLOOKUP(Table2[[#This Row],[Code]],'MPG Payment'!$B$4:$Z$128,25,0)</f>
        <v>Release1</v>
      </c>
      <c r="O406" s="170">
        <f t="shared" si="28"/>
        <v>738</v>
      </c>
      <c r="P406" t="str">
        <f>IFERROR(VLOOKUP(D406,'Bank Master'!$C$3:$D$7898,2,0),"Indirect")</f>
        <v>Direct</v>
      </c>
      <c r="Q406" t="str">
        <f>IFERROR(VLOOKUP(A406,Table1424[],6,0),0)</f>
        <v xml:space="preserve">Mina Devi </v>
      </c>
      <c r="R406" t="str">
        <f>IFERROR(VLOOKUP(A406,Table1424[],7,0),0)</f>
        <v>520191028617742</v>
      </c>
      <c r="S406" t="str">
        <f>IFERROR(VLOOKUP(A406,Table1424[],8,0),0)</f>
        <v>UBIN0915874</v>
      </c>
      <c r="T406" t="str">
        <f>IFERROR(VLOOKUP(A406,Table1424[],9,0),0)</f>
        <v>UNION BANK OF INDIA</v>
      </c>
      <c r="U406" s="40">
        <f>IFERROR(VLOOKUP(A406,Table1424[],10,0),0)</f>
        <v>45451</v>
      </c>
      <c r="V406">
        <f t="shared" si="29"/>
        <v>1</v>
      </c>
      <c r="W406" t="str">
        <f t="shared" si="30"/>
        <v>Available</v>
      </c>
      <c r="X406" s="164" t="str" cm="1">
        <f t="array" aca="1" ref="X406" ca="1">SUBSTITUTE(SUBSTITUTE(MID(CELL("filename"),FIND("[",CELL("filename"))+1,FIND("]",CELL("filename"))-FIND("[",CELL("filename"))-1)," JH Farmer Payment-",""),".xlsx","")</f>
        <v>22.21-27 Aug</v>
      </c>
      <c r="Y406" s="13">
        <f t="shared" si="31"/>
        <v>13.03830298013245</v>
      </c>
      <c r="Z406" s="3">
        <v>0</v>
      </c>
    </row>
    <row r="407" spans="1:26" x14ac:dyDescent="0.25">
      <c r="A407" t="str">
        <f>CONCATENATE(Table2[[#This Row],[Code]],Table2[[#This Row],[Farmers Code]])</f>
        <v>200200020047</v>
      </c>
      <c r="B407" s="1" t="str">
        <f>INDEX('MPG Payment'!$A:$A,MATCH(Table2[[#This Row],[Code]],'MPG Payment'!B:B,0))</f>
        <v>BMC Code :2002</v>
      </c>
      <c r="C407" t="str">
        <f>VLOOKUP(Table2[[#This Row],[Code]],'MPG Payment'!B:C,2,0)</f>
        <v>Jari</v>
      </c>
      <c r="D407" s="17">
        <v>20020002</v>
      </c>
      <c r="E407" s="17" t="s">
        <v>423</v>
      </c>
      <c r="F407" s="1">
        <v>14</v>
      </c>
      <c r="G407" s="13">
        <v>300.60999999999996</v>
      </c>
      <c r="H407" s="13">
        <v>12272.682800000002</v>
      </c>
      <c r="I407" s="166">
        <v>0</v>
      </c>
      <c r="J407" s="191">
        <v>0</v>
      </c>
      <c r="K407" s="166">
        <v>200</v>
      </c>
      <c r="L407" s="166">
        <v>0</v>
      </c>
      <c r="M407" s="18">
        <v>0</v>
      </c>
      <c r="N407" s="165" t="str">
        <f>VLOOKUP(Table2[[#This Row],[Code]],'MPG Payment'!$B$4:$Z$128,25,0)</f>
        <v>Release1</v>
      </c>
      <c r="O407" s="170">
        <f t="shared" si="28"/>
        <v>12073</v>
      </c>
      <c r="P407" t="str">
        <f>IFERROR(VLOOKUP(D407,'Bank Master'!$C$3:$D$7898,2,0),"Indirect")</f>
        <v>Direct</v>
      </c>
      <c r="Q407" t="str">
        <f>IFERROR(VLOOKUP(A407,Table1424[],6,0),0)</f>
        <v xml:space="preserve">Sidik Ansari </v>
      </c>
      <c r="R407" t="str">
        <f>IFERROR(VLOOKUP(A407,Table1424[],7,0),0)</f>
        <v>520101037139971</v>
      </c>
      <c r="S407" t="str">
        <f>IFERROR(VLOOKUP(A407,Table1424[],8,0),0)</f>
        <v>UBIN0915874</v>
      </c>
      <c r="T407" t="str">
        <f>IFERROR(VLOOKUP(A407,Table1424[],9,0),0)</f>
        <v>UNION BANK OF INDIA</v>
      </c>
      <c r="U407" s="40">
        <f>IFERROR(VLOOKUP(A407,Table1424[],10,0),0)</f>
        <v>45458</v>
      </c>
      <c r="V407">
        <f t="shared" si="29"/>
        <v>1</v>
      </c>
      <c r="W407" t="str">
        <f t="shared" si="30"/>
        <v>Available</v>
      </c>
      <c r="X407" s="164" t="str" cm="1">
        <f t="array" aca="1" ref="X407" ca="1">SUBSTITUTE(SUBSTITUTE(MID(CELL("filename"),FIND("[",CELL("filename"))+1,FIND("]",CELL("filename"))-FIND("[",CELL("filename"))-1)," JH Farmer Payment-",""),".xlsx","")</f>
        <v>22.21-27 Aug</v>
      </c>
      <c r="Y407" s="13">
        <f t="shared" si="31"/>
        <v>28.578150959715259</v>
      </c>
      <c r="Z407" s="3">
        <v>0</v>
      </c>
    </row>
    <row r="408" spans="1:26" x14ac:dyDescent="0.25">
      <c r="A408" t="str">
        <f>CONCATENATE(Table2[[#This Row],[Code]],Table2[[#This Row],[Farmers Code]])</f>
        <v>200200020050</v>
      </c>
      <c r="B408" s="1" t="str">
        <f>INDEX('MPG Payment'!$A:$A,MATCH(Table2[[#This Row],[Code]],'MPG Payment'!B:B,0))</f>
        <v>BMC Code :2002</v>
      </c>
      <c r="C408" t="str">
        <f>VLOOKUP(Table2[[#This Row],[Code]],'MPG Payment'!B:C,2,0)</f>
        <v>Jari</v>
      </c>
      <c r="D408" s="17">
        <v>20020002</v>
      </c>
      <c r="E408" s="17" t="s">
        <v>2068</v>
      </c>
      <c r="F408" s="1">
        <v>7</v>
      </c>
      <c r="G408" s="13">
        <v>30.139999999999997</v>
      </c>
      <c r="H408" s="13">
        <v>1452.3861000000002</v>
      </c>
      <c r="I408" s="166">
        <v>0</v>
      </c>
      <c r="J408" s="191">
        <v>0</v>
      </c>
      <c r="K408" s="166">
        <v>100</v>
      </c>
      <c r="L408" s="166">
        <v>0</v>
      </c>
      <c r="M408" s="18">
        <v>0</v>
      </c>
      <c r="N408" s="165" t="str">
        <f>VLOOKUP(Table2[[#This Row],[Code]],'MPG Payment'!$B$4:$Z$128,25,0)</f>
        <v>Release1</v>
      </c>
      <c r="O408" s="170">
        <f t="shared" ref="O408:O471" si="32">IF(N408="Yes",0,ROUND((H408-I408-J408-K408-L408-M408),0))</f>
        <v>1352</v>
      </c>
      <c r="P408" t="str">
        <f>IFERROR(VLOOKUP(D408,'Bank Master'!$C$3:$D$7898,2,0),"Indirect")</f>
        <v>Direct</v>
      </c>
      <c r="Q408" t="str">
        <f>IFERROR(VLOOKUP(A408,Table1424[],6,0),0)</f>
        <v xml:space="preserve">Madhya Oraon </v>
      </c>
      <c r="R408" t="str">
        <f>IFERROR(VLOOKUP(A408,Table1424[],7,0),0)</f>
        <v>494510110014472</v>
      </c>
      <c r="S408" t="str">
        <f>IFERROR(VLOOKUP(A408,Table1424[],8,0),0)</f>
        <v>BKID0004945</v>
      </c>
      <c r="T408" t="str">
        <f>IFERROR(VLOOKUP(A408,Table1424[],9,0),0)</f>
        <v>BANK OF INDIA</v>
      </c>
      <c r="U408" s="40">
        <f>IFERROR(VLOOKUP(A408,Table1424[],10,0),0)</f>
        <v>45535</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22.21-27 Aug</v>
      </c>
      <c r="Y408" s="13">
        <f t="shared" ref="Y408:Y471" si="35">(F408*0.05)*(H408/G408)</f>
        <v>16.865797445255478</v>
      </c>
      <c r="Z408" s="3">
        <v>0</v>
      </c>
    </row>
    <row r="409" spans="1:26" x14ac:dyDescent="0.25">
      <c r="A409" t="str">
        <f>CONCATENATE(Table2[[#This Row],[Code]],Table2[[#This Row],[Farmers Code]])</f>
        <v>200200020051</v>
      </c>
      <c r="B409" s="1" t="str">
        <f>INDEX('MPG Payment'!$A:$A,MATCH(Table2[[#This Row],[Code]],'MPG Payment'!B:B,0))</f>
        <v>BMC Code :2002</v>
      </c>
      <c r="C409" t="str">
        <f>VLOOKUP(Table2[[#This Row],[Code]],'MPG Payment'!B:C,2,0)</f>
        <v>Jari</v>
      </c>
      <c r="D409" s="17">
        <v>20020002</v>
      </c>
      <c r="E409" s="17" t="s">
        <v>130</v>
      </c>
      <c r="F409" s="1">
        <v>14</v>
      </c>
      <c r="G409" s="13">
        <v>60.400000000000006</v>
      </c>
      <c r="H409" s="13">
        <v>2620.4186999999997</v>
      </c>
      <c r="I409" s="166">
        <v>0</v>
      </c>
      <c r="J409" s="191">
        <v>0</v>
      </c>
      <c r="K409" s="166">
        <v>100</v>
      </c>
      <c r="L409" s="166">
        <v>0</v>
      </c>
      <c r="M409" s="18">
        <v>0</v>
      </c>
      <c r="N409" s="165" t="str">
        <f>VLOOKUP(Table2[[#This Row],[Code]],'MPG Payment'!$B$4:$Z$128,25,0)</f>
        <v>Release1</v>
      </c>
      <c r="O409" s="170">
        <f t="shared" si="32"/>
        <v>2520</v>
      </c>
      <c r="P409" t="str">
        <f>IFERROR(VLOOKUP(D409,'Bank Master'!$C$3:$D$7898,2,0),"Indirect")</f>
        <v>Direct</v>
      </c>
      <c r="Q409" t="str">
        <f>IFERROR(VLOOKUP(A409,Table1424[],6,0),0)</f>
        <v xml:space="preserve">Laxmi Devi </v>
      </c>
      <c r="R409" t="str">
        <f>IFERROR(VLOOKUP(A409,Table1424[],7,0),0)</f>
        <v>494518210007110</v>
      </c>
      <c r="S409" t="str">
        <f>IFERROR(VLOOKUP(A409,Table1424[],8,0),0)</f>
        <v>BKID0004945</v>
      </c>
      <c r="T409" t="str">
        <f>IFERROR(VLOOKUP(A409,Table1424[],9,0),0)</f>
        <v>STATE BANK OF INDIA</v>
      </c>
      <c r="U409" s="40">
        <f>IFERROR(VLOOKUP(A409,Table1424[],10,0),0)</f>
        <v>45542</v>
      </c>
      <c r="V409">
        <f t="shared" si="33"/>
        <v>1</v>
      </c>
      <c r="W409" t="str">
        <f t="shared" si="34"/>
        <v>Available</v>
      </c>
      <c r="X409" s="164" t="str" cm="1">
        <f t="array" aca="1" ref="X409" ca="1">SUBSTITUTE(SUBSTITUTE(MID(CELL("filename"),FIND("[",CELL("filename"))+1,FIND("]",CELL("filename"))-FIND("[",CELL("filename"))-1)," JH Farmer Payment-",""),".xlsx","")</f>
        <v>22.21-27 Aug</v>
      </c>
      <c r="Y409" s="13">
        <f t="shared" si="35"/>
        <v>30.369090894039733</v>
      </c>
      <c r="Z409" s="3">
        <v>0</v>
      </c>
    </row>
    <row r="410" spans="1:26" x14ac:dyDescent="0.25">
      <c r="A410" t="str">
        <f>CONCATENATE(Table2[[#This Row],[Code]],Table2[[#This Row],[Farmers Code]])</f>
        <v>200200020053</v>
      </c>
      <c r="B410" s="1" t="str">
        <f>INDEX('MPG Payment'!$A:$A,MATCH(Table2[[#This Row],[Code]],'MPG Payment'!B:B,0))</f>
        <v>BMC Code :2002</v>
      </c>
      <c r="C410" t="str">
        <f>VLOOKUP(Table2[[#This Row],[Code]],'MPG Payment'!B:C,2,0)</f>
        <v>Jari</v>
      </c>
      <c r="D410" s="17">
        <v>20020002</v>
      </c>
      <c r="E410" s="17" t="s">
        <v>131</v>
      </c>
      <c r="F410" s="1">
        <v>13</v>
      </c>
      <c r="G410" s="13">
        <v>32.04</v>
      </c>
      <c r="H410" s="13">
        <v>1345.53</v>
      </c>
      <c r="I410" s="166">
        <v>0</v>
      </c>
      <c r="J410" s="191">
        <v>0</v>
      </c>
      <c r="K410" s="166">
        <v>100</v>
      </c>
      <c r="L410" s="166">
        <v>0</v>
      </c>
      <c r="M410" s="18">
        <v>0</v>
      </c>
      <c r="N410" s="165" t="str">
        <f>VLOOKUP(Table2[[#This Row],[Code]],'MPG Payment'!$B$4:$Z$128,25,0)</f>
        <v>Release1</v>
      </c>
      <c r="O410" s="170">
        <f t="shared" si="32"/>
        <v>1246</v>
      </c>
      <c r="P410" t="str">
        <f>IFERROR(VLOOKUP(D410,'Bank Master'!$C$3:$D$7898,2,0),"Indirect")</f>
        <v>Direct</v>
      </c>
      <c r="Q410" t="str">
        <f>IFERROR(VLOOKUP(A410,Table1424[],6,0),0)</f>
        <v>MANOHAR SAHU</v>
      </c>
      <c r="R410" t="str">
        <f>IFERROR(VLOOKUP(A410,Table1424[],7,0),0)</f>
        <v>494510110014407</v>
      </c>
      <c r="S410" t="str">
        <f>IFERROR(VLOOKUP(A410,Table1424[],8,0),0)</f>
        <v>BKID0004945</v>
      </c>
      <c r="T410" t="str">
        <f>IFERROR(VLOOKUP(A410,Table1424[],9,0),0)</f>
        <v>BANK OF INDIA</v>
      </c>
      <c r="U410" s="40">
        <f>IFERROR(VLOOKUP(A410,Table1424[],10,0),0)</f>
        <v>45565</v>
      </c>
      <c r="V410">
        <f t="shared" si="33"/>
        <v>1</v>
      </c>
      <c r="W410" t="str">
        <f t="shared" si="34"/>
        <v>Available</v>
      </c>
      <c r="X410" s="164" t="str" cm="1">
        <f t="array" aca="1" ref="X410" ca="1">SUBSTITUTE(SUBSTITUTE(MID(CELL("filename"),FIND("[",CELL("filename"))+1,FIND("]",CELL("filename"))-FIND("[",CELL("filename"))-1)," JH Farmer Payment-",""),".xlsx","")</f>
        <v>22.21-27 Aug</v>
      </c>
      <c r="Y410" s="13">
        <f t="shared" si="35"/>
        <v>27.296956928838952</v>
      </c>
      <c r="Z410" s="3">
        <v>0</v>
      </c>
    </row>
    <row r="411" spans="1:26" x14ac:dyDescent="0.25">
      <c r="A411" t="str">
        <f>CONCATENATE(Table2[[#This Row],[Code]],Table2[[#This Row],[Farmers Code]])</f>
        <v>200200020055</v>
      </c>
      <c r="B411" s="1" t="str">
        <f>INDEX('MPG Payment'!$A:$A,MATCH(Table2[[#This Row],[Code]],'MPG Payment'!B:B,0))</f>
        <v>BMC Code :2002</v>
      </c>
      <c r="C411" t="str">
        <f>VLOOKUP(Table2[[#This Row],[Code]],'MPG Payment'!B:C,2,0)</f>
        <v>Jari</v>
      </c>
      <c r="D411" s="17">
        <v>20020002</v>
      </c>
      <c r="E411" s="17" t="s">
        <v>427</v>
      </c>
      <c r="F411" s="1">
        <v>14</v>
      </c>
      <c r="G411" s="13">
        <v>83.77</v>
      </c>
      <c r="H411" s="13">
        <v>3618.3892000000001</v>
      </c>
      <c r="I411" s="166">
        <v>0</v>
      </c>
      <c r="J411" s="191">
        <v>0</v>
      </c>
      <c r="K411" s="166">
        <v>100</v>
      </c>
      <c r="L411" s="166">
        <v>0</v>
      </c>
      <c r="M411" s="18">
        <v>0</v>
      </c>
      <c r="N411" s="165" t="str">
        <f>VLOOKUP(Table2[[#This Row],[Code]],'MPG Payment'!$B$4:$Z$128,25,0)</f>
        <v>Release1</v>
      </c>
      <c r="O411" s="170">
        <f t="shared" si="32"/>
        <v>3518</v>
      </c>
      <c r="P411" t="str">
        <f>IFERROR(VLOOKUP(D411,'Bank Master'!$C$3:$D$7898,2,0),"Indirect")</f>
        <v>Direct</v>
      </c>
      <c r="Q411" t="str">
        <f>IFERROR(VLOOKUP(A411,Table1424[],6,0),0)</f>
        <v>SOHNA ANJUM</v>
      </c>
      <c r="R411" t="str">
        <f>IFERROR(VLOOKUP(A411,Table1424[],7,0),0)</f>
        <v>638202010018618</v>
      </c>
      <c r="S411" t="str">
        <f>IFERROR(VLOOKUP(A411,Table1424[],8,0),0)</f>
        <v>UBIN0563820</v>
      </c>
      <c r="T411" t="str">
        <f>IFERROR(VLOOKUP(A411,Table1424[],9,0),0)</f>
        <v>UNION BANK OF INDIA</v>
      </c>
      <c r="U411" s="40">
        <f>IFERROR(VLOOKUP(A411,Table1424[],10,0),0)</f>
        <v>45600</v>
      </c>
      <c r="V411">
        <f t="shared" si="33"/>
        <v>1</v>
      </c>
      <c r="W411" t="str">
        <f t="shared" si="34"/>
        <v>Available</v>
      </c>
      <c r="X411" s="164" t="str" cm="1">
        <f t="array" aca="1" ref="X411" ca="1">SUBSTITUTE(SUBSTITUTE(MID(CELL("filename"),FIND("[",CELL("filename"))+1,FIND("]",CELL("filename"))-FIND("[",CELL("filename"))-1)," JH Farmer Payment-",""),".xlsx","")</f>
        <v>22.21-27 Aug</v>
      </c>
      <c r="Y411" s="13">
        <f t="shared" si="35"/>
        <v>30.23603246985795</v>
      </c>
      <c r="Z411" s="3">
        <v>0</v>
      </c>
    </row>
    <row r="412" spans="1:26" x14ac:dyDescent="0.25">
      <c r="A412" t="str">
        <f>CONCATENATE(Table2[[#This Row],[Code]],Table2[[#This Row],[Farmers Code]])</f>
        <v>200200020057</v>
      </c>
      <c r="B412" s="1" t="str">
        <f>INDEX('MPG Payment'!$A:$A,MATCH(Table2[[#This Row],[Code]],'MPG Payment'!B:B,0))</f>
        <v>BMC Code :2002</v>
      </c>
      <c r="C412" t="str">
        <f>VLOOKUP(Table2[[#This Row],[Code]],'MPG Payment'!B:C,2,0)</f>
        <v>Jari</v>
      </c>
      <c r="D412" s="17">
        <v>20020002</v>
      </c>
      <c r="E412" s="17" t="s">
        <v>762</v>
      </c>
      <c r="F412" s="1">
        <v>13</v>
      </c>
      <c r="G412" s="13">
        <v>43.610000000000007</v>
      </c>
      <c r="H412" s="13">
        <v>1998.8677</v>
      </c>
      <c r="I412" s="166">
        <v>0</v>
      </c>
      <c r="J412" s="191">
        <v>0</v>
      </c>
      <c r="K412" s="166">
        <v>100</v>
      </c>
      <c r="L412" s="166">
        <v>0</v>
      </c>
      <c r="M412" s="18">
        <v>0</v>
      </c>
      <c r="N412" s="165" t="str">
        <f>VLOOKUP(Table2[[#This Row],[Code]],'MPG Payment'!$B$4:$Z$128,25,0)</f>
        <v>Release1</v>
      </c>
      <c r="O412" s="170">
        <f t="shared" si="32"/>
        <v>1899</v>
      </c>
      <c r="P412" t="str">
        <f>IFERROR(VLOOKUP(D412,'Bank Master'!$C$3:$D$7898,2,0),"Indirect")</f>
        <v>Direct</v>
      </c>
      <c r="Q412" t="str">
        <f>IFERROR(VLOOKUP(A412,Table1424[],6,0),0)</f>
        <v>GULNAJ KHATUN</v>
      </c>
      <c r="R412" t="str">
        <f>IFERROR(VLOOKUP(A412,Table1424[],7,0),0)</f>
        <v>494518210005612</v>
      </c>
      <c r="S412" t="str">
        <f>IFERROR(VLOOKUP(A412,Table1424[],8,0),0)</f>
        <v>BKID0004945</v>
      </c>
      <c r="T412" t="str">
        <f>IFERROR(VLOOKUP(A412,Table1424[],9,0),0)</f>
        <v>BANK OF INDIA</v>
      </c>
      <c r="U412" s="40">
        <f>IFERROR(VLOOKUP(A412,Table1424[],10,0),0)</f>
        <v>45614</v>
      </c>
      <c r="V412">
        <f t="shared" si="33"/>
        <v>1</v>
      </c>
      <c r="W412" t="str">
        <f t="shared" si="34"/>
        <v>Available</v>
      </c>
      <c r="X412" s="164" t="str" cm="1">
        <f t="array" aca="1" ref="X412" ca="1">SUBSTITUTE(SUBSTITUTE(MID(CELL("filename"),FIND("[",CELL("filename"))+1,FIND("]",CELL("filename"))-FIND("[",CELL("filename"))-1)," JH Farmer Payment-",""),".xlsx","")</f>
        <v>22.21-27 Aug</v>
      </c>
      <c r="Y412" s="13">
        <f t="shared" si="35"/>
        <v>29.792799931208435</v>
      </c>
      <c r="Z412" s="3">
        <v>0</v>
      </c>
    </row>
    <row r="413" spans="1:26" x14ac:dyDescent="0.25">
      <c r="A413" t="str">
        <f>CONCATENATE(Table2[[#This Row],[Code]],Table2[[#This Row],[Farmers Code]])</f>
        <v>200200020059</v>
      </c>
      <c r="B413" s="1" t="str">
        <f>INDEX('MPG Payment'!$A:$A,MATCH(Table2[[#This Row],[Code]],'MPG Payment'!B:B,0))</f>
        <v>BMC Code :2002</v>
      </c>
      <c r="C413" t="str">
        <f>VLOOKUP(Table2[[#This Row],[Code]],'MPG Payment'!B:C,2,0)</f>
        <v>Jari</v>
      </c>
      <c r="D413" s="17">
        <v>20020002</v>
      </c>
      <c r="E413" s="17" t="s">
        <v>952</v>
      </c>
      <c r="F413" s="1">
        <v>14</v>
      </c>
      <c r="G413" s="13">
        <v>82.399999999999991</v>
      </c>
      <c r="H413" s="13">
        <v>3506.3376000000003</v>
      </c>
      <c r="I413" s="166">
        <v>0</v>
      </c>
      <c r="J413" s="191">
        <v>0</v>
      </c>
      <c r="K413" s="166">
        <v>100</v>
      </c>
      <c r="L413" s="166">
        <v>0</v>
      </c>
      <c r="M413" s="18">
        <v>0</v>
      </c>
      <c r="N413" s="165" t="str">
        <f>VLOOKUP(Table2[[#This Row],[Code]],'MPG Payment'!$B$4:$Z$128,25,0)</f>
        <v>Release1</v>
      </c>
      <c r="O413" s="170">
        <f t="shared" si="32"/>
        <v>3406</v>
      </c>
      <c r="P413" t="str">
        <f>IFERROR(VLOOKUP(D413,'Bank Master'!$C$3:$D$7898,2,0),"Indirect")</f>
        <v>Direct</v>
      </c>
      <c r="Q413" t="str">
        <f>IFERROR(VLOOKUP(A413,Table1424[],6,0),0)</f>
        <v>SUNITA DEVI</v>
      </c>
      <c r="R413" t="str">
        <f>IFERROR(VLOOKUP(A413,Table1424[],7,0),0)</f>
        <v>494518210007010</v>
      </c>
      <c r="S413" t="str">
        <f>IFERROR(VLOOKUP(A413,Table1424[],8,0),0)</f>
        <v>BKID0004945</v>
      </c>
      <c r="T413" t="str">
        <f>IFERROR(VLOOKUP(A413,Table1424[],9,0),0)</f>
        <v>BANK OF INDIA</v>
      </c>
      <c r="U413" s="40">
        <f>IFERROR(VLOOKUP(A413,Table1424[],10,0),0)</f>
        <v>45649</v>
      </c>
      <c r="V413">
        <f t="shared" si="33"/>
        <v>1</v>
      </c>
      <c r="W413" t="str">
        <f t="shared" si="34"/>
        <v>Available</v>
      </c>
      <c r="X413" s="164" t="str" cm="1">
        <f t="array" aca="1" ref="X413" ca="1">SUBSTITUTE(SUBSTITUTE(MID(CELL("filename"),FIND("[",CELL("filename"))+1,FIND("]",CELL("filename"))-FIND("[",CELL("filename"))-1)," JH Farmer Payment-",""),".xlsx","")</f>
        <v>22.21-27 Aug</v>
      </c>
      <c r="Y413" s="13">
        <f t="shared" si="35"/>
        <v>29.786848543689327</v>
      </c>
      <c r="Z413" s="3">
        <v>0</v>
      </c>
    </row>
    <row r="414" spans="1:26" x14ac:dyDescent="0.25">
      <c r="A414" t="str">
        <f>CONCATENATE(Table2[[#This Row],[Code]],Table2[[#This Row],[Farmers Code]])</f>
        <v>200200020060</v>
      </c>
      <c r="B414" s="1" t="str">
        <f>INDEX('MPG Payment'!$A:$A,MATCH(Table2[[#This Row],[Code]],'MPG Payment'!B:B,0))</f>
        <v>BMC Code :2002</v>
      </c>
      <c r="C414" t="str">
        <f>VLOOKUP(Table2[[#This Row],[Code]],'MPG Payment'!B:C,2,0)</f>
        <v>Jari</v>
      </c>
      <c r="D414" s="17">
        <v>20020002</v>
      </c>
      <c r="E414" s="17" t="s">
        <v>957</v>
      </c>
      <c r="F414" s="1">
        <v>13</v>
      </c>
      <c r="G414" s="13">
        <v>45.62</v>
      </c>
      <c r="H414" s="13">
        <v>1992.3386</v>
      </c>
      <c r="I414" s="166">
        <v>0</v>
      </c>
      <c r="J414" s="191">
        <v>0</v>
      </c>
      <c r="K414" s="166">
        <v>100</v>
      </c>
      <c r="L414" s="166">
        <v>0</v>
      </c>
      <c r="M414" s="18">
        <v>0</v>
      </c>
      <c r="N414" s="165" t="str">
        <f>VLOOKUP(Table2[[#This Row],[Code]],'MPG Payment'!$B$4:$Z$128,25,0)</f>
        <v>Release1</v>
      </c>
      <c r="O414" s="170">
        <f t="shared" si="32"/>
        <v>1892</v>
      </c>
      <c r="P414" t="str">
        <f>IFERROR(VLOOKUP(D414,'Bank Master'!$C$3:$D$7898,2,0),"Indirect")</f>
        <v>Direct</v>
      </c>
      <c r="Q414" t="str">
        <f>IFERROR(VLOOKUP(A414,Table1424[],6,0),0)</f>
        <v>KHATIJA KHATUN</v>
      </c>
      <c r="R414" t="str">
        <f>IFERROR(VLOOKUP(A414,Table1424[],7,0),0)</f>
        <v>494518210008322</v>
      </c>
      <c r="S414" t="str">
        <f>IFERROR(VLOOKUP(A414,Table1424[],8,0),0)</f>
        <v>BKID0004945</v>
      </c>
      <c r="T414" t="str">
        <f>IFERROR(VLOOKUP(A414,Table1424[],9,0),0)</f>
        <v>BANK OF INDIA</v>
      </c>
      <c r="U414" s="40">
        <f>IFERROR(VLOOKUP(A414,Table1424[],10,0),0)</f>
        <v>45649</v>
      </c>
      <c r="V414">
        <f t="shared" si="33"/>
        <v>1</v>
      </c>
      <c r="W414" t="str">
        <f t="shared" si="34"/>
        <v>Available</v>
      </c>
      <c r="X414" s="164" t="str" cm="1">
        <f t="array" aca="1" ref="X414" ca="1">SUBSTITUTE(SUBSTITUTE(MID(CELL("filename"),FIND("[",CELL("filename"))+1,FIND("]",CELL("filename"))-FIND("[",CELL("filename"))-1)," JH Farmer Payment-",""),".xlsx","")</f>
        <v>22.21-27 Aug</v>
      </c>
      <c r="Y414" s="13">
        <f t="shared" si="35"/>
        <v>28.387112889083738</v>
      </c>
      <c r="Z414" s="3">
        <v>0</v>
      </c>
    </row>
    <row r="415" spans="1:26" x14ac:dyDescent="0.25">
      <c r="A415" t="str">
        <f>CONCATENATE(Table2[[#This Row],[Code]],Table2[[#This Row],[Farmers Code]])</f>
        <v>200200020062</v>
      </c>
      <c r="B415" s="1" t="str">
        <f>INDEX('MPG Payment'!$A:$A,MATCH(Table2[[#This Row],[Code]],'MPG Payment'!B:B,0))</f>
        <v>BMC Code :2002</v>
      </c>
      <c r="C415" t="str">
        <f>VLOOKUP(Table2[[#This Row],[Code]],'MPG Payment'!B:C,2,0)</f>
        <v>Jari</v>
      </c>
      <c r="D415" s="17">
        <v>20020002</v>
      </c>
      <c r="E415" s="17" t="s">
        <v>1147</v>
      </c>
      <c r="F415" s="1">
        <v>1</v>
      </c>
      <c r="G415" s="13">
        <v>4.7699999999999996</v>
      </c>
      <c r="H415" s="13">
        <v>219.0384</v>
      </c>
      <c r="I415" s="166">
        <v>0</v>
      </c>
      <c r="J415" s="191">
        <v>0</v>
      </c>
      <c r="K415" s="166">
        <v>0</v>
      </c>
      <c r="L415" s="166">
        <v>0</v>
      </c>
      <c r="M415" s="18">
        <v>0</v>
      </c>
      <c r="N415" s="165" t="str">
        <f>VLOOKUP(Table2[[#This Row],[Code]],'MPG Payment'!$B$4:$Z$128,25,0)</f>
        <v>Release1</v>
      </c>
      <c r="O415" s="170">
        <f t="shared" si="32"/>
        <v>219</v>
      </c>
      <c r="P415" t="str">
        <f>IFERROR(VLOOKUP(D415,'Bank Master'!$C$3:$D$7898,2,0),"Indirect")</f>
        <v>Direct</v>
      </c>
      <c r="Q415" t="str">
        <f>IFERROR(VLOOKUP(A415,Table1424[],6,0),0)</f>
        <v>KALIMA KHATUN</v>
      </c>
      <c r="R415" t="str">
        <f>IFERROR(VLOOKUP(A415,Table1424[],7,0),0)</f>
        <v>494518210004379</v>
      </c>
      <c r="S415" t="str">
        <f>IFERROR(VLOOKUP(A415,Table1424[],8,0),0)</f>
        <v>BKID0004945</v>
      </c>
      <c r="T415">
        <f>IFERROR(VLOOKUP(A415,Table1424[],9,0),0)</f>
        <v>0</v>
      </c>
      <c r="U415" s="40">
        <f>IFERROR(VLOOKUP(A415,Table1424[],10,0),0)</f>
        <v>0</v>
      </c>
      <c r="V415">
        <f t="shared" si="33"/>
        <v>1</v>
      </c>
      <c r="W415" t="str">
        <f t="shared" si="34"/>
        <v>Available</v>
      </c>
      <c r="X415" s="164" t="str" cm="1">
        <f t="array" aca="1" ref="X415" ca="1">SUBSTITUTE(SUBSTITUTE(MID(CELL("filename"),FIND("[",CELL("filename"))+1,FIND("]",CELL("filename"))-FIND("[",CELL("filename"))-1)," JH Farmer Payment-",""),".xlsx","")</f>
        <v>22.21-27 Aug</v>
      </c>
      <c r="Y415" s="13">
        <f t="shared" si="35"/>
        <v>2.2960000000000003</v>
      </c>
      <c r="Z415" s="3">
        <v>0</v>
      </c>
    </row>
    <row r="416" spans="1:26" x14ac:dyDescent="0.25">
      <c r="A416" t="str">
        <f>CONCATENATE(Table2[[#This Row],[Code]],Table2[[#This Row],[Farmers Code]])</f>
        <v>200200020063</v>
      </c>
      <c r="B416" s="1" t="str">
        <f>INDEX('MPG Payment'!$A:$A,MATCH(Table2[[#This Row],[Code]],'MPG Payment'!B:B,0))</f>
        <v>BMC Code :2002</v>
      </c>
      <c r="C416" t="str">
        <f>VLOOKUP(Table2[[#This Row],[Code]],'MPG Payment'!B:C,2,0)</f>
        <v>Jari</v>
      </c>
      <c r="D416" s="17">
        <v>20020002</v>
      </c>
      <c r="E416" s="17" t="s">
        <v>1151</v>
      </c>
      <c r="F416" s="1">
        <v>14</v>
      </c>
      <c r="G416" s="13">
        <v>35.400000000000006</v>
      </c>
      <c r="H416" s="13">
        <v>1438.6534999999999</v>
      </c>
      <c r="I416" s="166">
        <v>0</v>
      </c>
      <c r="J416" s="191">
        <v>0</v>
      </c>
      <c r="K416" s="166">
        <v>50</v>
      </c>
      <c r="L416" s="166">
        <v>0</v>
      </c>
      <c r="M416" s="18">
        <v>0</v>
      </c>
      <c r="N416" s="165" t="str">
        <f>VLOOKUP(Table2[[#This Row],[Code]],'MPG Payment'!$B$4:$Z$128,25,0)</f>
        <v>Release1</v>
      </c>
      <c r="O416" s="170">
        <f t="shared" si="32"/>
        <v>1389</v>
      </c>
      <c r="P416" t="str">
        <f>IFERROR(VLOOKUP(D416,'Bank Master'!$C$3:$D$7898,2,0),"Indirect")</f>
        <v>Direct</v>
      </c>
      <c r="Q416" t="str">
        <f>IFERROR(VLOOKUP(A416,Table1424[],6,0),0)</f>
        <v>RANJAY MAHLI</v>
      </c>
      <c r="R416" t="str">
        <f>IFERROR(VLOOKUP(A416,Table1424[],7,0),0)</f>
        <v>520191062451462</v>
      </c>
      <c r="S416" t="str">
        <f>IFERROR(VLOOKUP(A416,Table1424[],8,0),0)</f>
        <v>UBIN0915874</v>
      </c>
      <c r="T416">
        <f>IFERROR(VLOOKUP(A416,Table1424[],9,0),0)</f>
        <v>0</v>
      </c>
      <c r="U416" s="40">
        <f>IFERROR(VLOOKUP(A416,Table1424[],10,0),0)</f>
        <v>0</v>
      </c>
      <c r="V416">
        <f t="shared" si="33"/>
        <v>1</v>
      </c>
      <c r="W416" t="str">
        <f t="shared" si="34"/>
        <v>Available</v>
      </c>
      <c r="X416" s="164" t="str" cm="1">
        <f t="array" aca="1" ref="X416" ca="1">SUBSTITUTE(SUBSTITUTE(MID(CELL("filename"),FIND("[",CELL("filename"))+1,FIND("]",CELL("filename"))-FIND("[",CELL("filename"))-1)," JH Farmer Payment-",""),".xlsx","")</f>
        <v>22.21-27 Aug</v>
      </c>
      <c r="Y416" s="13">
        <f t="shared" si="35"/>
        <v>28.447950564971748</v>
      </c>
      <c r="Z416" s="3">
        <v>0</v>
      </c>
    </row>
    <row r="417" spans="1:26" x14ac:dyDescent="0.25">
      <c r="A417" t="str">
        <f>CONCATENATE(Table2[[#This Row],[Code]],Table2[[#This Row],[Farmers Code]])</f>
        <v>200200020065</v>
      </c>
      <c r="B417" s="1" t="str">
        <f>INDEX('MPG Payment'!$A:$A,MATCH(Table2[[#This Row],[Code]],'MPG Payment'!B:B,0))</f>
        <v>BMC Code :2002</v>
      </c>
      <c r="C417" t="str">
        <f>VLOOKUP(Table2[[#This Row],[Code]],'MPG Payment'!B:C,2,0)</f>
        <v>Jari</v>
      </c>
      <c r="D417" s="17">
        <v>20020002</v>
      </c>
      <c r="E417" s="17" t="s">
        <v>1242</v>
      </c>
      <c r="F417" s="1">
        <v>7</v>
      </c>
      <c r="G417" s="13">
        <v>14.600000000000001</v>
      </c>
      <c r="H417" s="13">
        <v>844.57659999999998</v>
      </c>
      <c r="I417" s="166">
        <v>0</v>
      </c>
      <c r="J417" s="191">
        <v>0</v>
      </c>
      <c r="K417" s="166">
        <v>50</v>
      </c>
      <c r="L417" s="166">
        <v>0</v>
      </c>
      <c r="M417" s="18">
        <v>0</v>
      </c>
      <c r="N417" s="165" t="str">
        <f>VLOOKUP(Table2[[#This Row],[Code]],'MPG Payment'!$B$4:$Z$128,25,0)</f>
        <v>Release1</v>
      </c>
      <c r="O417" s="170">
        <f t="shared" si="32"/>
        <v>795</v>
      </c>
      <c r="P417" t="str">
        <f>IFERROR(VLOOKUP(D417,'Bank Master'!$C$3:$D$7898,2,0),"Indirect")</f>
        <v>Direct</v>
      </c>
      <c r="Q417" t="str">
        <f>IFERROR(VLOOKUP(A417,Table1424[],6,0),0)</f>
        <v>SIBAN DEVI</v>
      </c>
      <c r="R417" t="str">
        <f>IFERROR(VLOOKUP(A417,Table1424[],7,0),0)</f>
        <v>54248100004507</v>
      </c>
      <c r="S417" t="str">
        <f>IFERROR(VLOOKUP(A417,Table1424[],8,0),0)</f>
        <v>BARB0RATUCH</v>
      </c>
      <c r="T417">
        <f>IFERROR(VLOOKUP(A417,Table1424[],9,0),0)</f>
        <v>0</v>
      </c>
      <c r="U417" s="40">
        <f>IFERROR(VLOOKUP(A417,Table1424[],10,0),0)</f>
        <v>45843</v>
      </c>
      <c r="V417">
        <f t="shared" si="33"/>
        <v>1</v>
      </c>
      <c r="W417" t="str">
        <f t="shared" si="34"/>
        <v>Available</v>
      </c>
      <c r="X417" s="164" t="str" cm="1">
        <f t="array" aca="1" ref="X417" ca="1">SUBSTITUTE(SUBSTITUTE(MID(CELL("filename"),FIND("[",CELL("filename"))+1,FIND("]",CELL("filename"))-FIND("[",CELL("filename"))-1)," JH Farmer Payment-",""),".xlsx","")</f>
        <v>22.21-27 Aug</v>
      </c>
      <c r="Y417" s="13">
        <f t="shared" si="35"/>
        <v>20.246699315068494</v>
      </c>
      <c r="Z417" s="3">
        <v>0</v>
      </c>
    </row>
    <row r="418" spans="1:26" x14ac:dyDescent="0.25">
      <c r="A418" t="str">
        <f>CONCATENATE(Table2[[#This Row],[Code]],Table2[[#This Row],[Farmers Code]])</f>
        <v>200200020066</v>
      </c>
      <c r="B418" s="1" t="str">
        <f>INDEX('MPG Payment'!$A:$A,MATCH(Table2[[#This Row],[Code]],'MPG Payment'!B:B,0))</f>
        <v>BMC Code :2002</v>
      </c>
      <c r="C418" t="str">
        <f>VLOOKUP(Table2[[#This Row],[Code]],'MPG Payment'!B:C,2,0)</f>
        <v>Jari</v>
      </c>
      <c r="D418" s="17">
        <v>20020002</v>
      </c>
      <c r="E418" s="17" t="s">
        <v>1247</v>
      </c>
      <c r="F418" s="1">
        <v>7</v>
      </c>
      <c r="G418" s="13">
        <v>29.06</v>
      </c>
      <c r="H418" s="13">
        <v>1231.4508000000001</v>
      </c>
      <c r="I418" s="166">
        <v>0</v>
      </c>
      <c r="J418" s="191">
        <v>0</v>
      </c>
      <c r="K418" s="166">
        <v>100</v>
      </c>
      <c r="L418" s="166">
        <v>0</v>
      </c>
      <c r="M418" s="18">
        <v>0</v>
      </c>
      <c r="N418" s="165" t="str">
        <f>VLOOKUP(Table2[[#This Row],[Code]],'MPG Payment'!$B$4:$Z$128,25,0)</f>
        <v>Release1</v>
      </c>
      <c r="O418" s="170">
        <f t="shared" si="32"/>
        <v>1131</v>
      </c>
      <c r="P418" t="str">
        <f>IFERROR(VLOOKUP(D418,'Bank Master'!$C$3:$D$7898,2,0),"Indirect")</f>
        <v>Direct</v>
      </c>
      <c r="Q418" t="str">
        <f>IFERROR(VLOOKUP(A418,Table1424[],6,0),0)</f>
        <v>RITA DEVI</v>
      </c>
      <c r="R418" t="str">
        <f>IFERROR(VLOOKUP(A418,Table1424[],7,0),0)</f>
        <v>520101037215503</v>
      </c>
      <c r="S418" t="str">
        <f>IFERROR(VLOOKUP(A418,Table1424[],8,0),0)</f>
        <v>UBIN0915874</v>
      </c>
      <c r="T418">
        <f>IFERROR(VLOOKUP(A418,Table1424[],9,0),0)</f>
        <v>0</v>
      </c>
      <c r="U418" s="40">
        <f>IFERROR(VLOOKUP(A418,Table1424[],10,0),0)</f>
        <v>45843</v>
      </c>
      <c r="V418">
        <f t="shared" si="33"/>
        <v>1</v>
      </c>
      <c r="W418" t="str">
        <f t="shared" si="34"/>
        <v>Available</v>
      </c>
      <c r="X418" s="164" t="str" cm="1">
        <f t="array" aca="1" ref="X418" ca="1">SUBSTITUTE(SUBSTITUTE(MID(CELL("filename"),FIND("[",CELL("filename"))+1,FIND("]",CELL("filename"))-FIND("[",CELL("filename"))-1)," JH Farmer Payment-",""),".xlsx","")</f>
        <v>22.21-27 Aug</v>
      </c>
      <c r="Y418" s="13">
        <f t="shared" si="35"/>
        <v>14.831651066758434</v>
      </c>
      <c r="Z418" s="3">
        <v>0</v>
      </c>
    </row>
    <row r="419" spans="1:26" x14ac:dyDescent="0.25">
      <c r="A419" t="str">
        <f>CONCATENATE(Table2[[#This Row],[Code]],Table2[[#This Row],[Farmers Code]])</f>
        <v>200200020072</v>
      </c>
      <c r="B419" s="1" t="str">
        <f>INDEX('MPG Payment'!$A:$A,MATCH(Table2[[#This Row],[Code]],'MPG Payment'!B:B,0))</f>
        <v>BMC Code :2002</v>
      </c>
      <c r="C419" t="str">
        <f>VLOOKUP(Table2[[#This Row],[Code]],'MPG Payment'!B:C,2,0)</f>
        <v>Jari</v>
      </c>
      <c r="D419" s="17">
        <v>20020002</v>
      </c>
      <c r="E419" s="17" t="s">
        <v>2067</v>
      </c>
      <c r="F419" s="1">
        <v>6</v>
      </c>
      <c r="G419" s="13">
        <v>21.130000000000003</v>
      </c>
      <c r="H419" s="13">
        <v>901.76959999999997</v>
      </c>
      <c r="I419" s="166">
        <v>0</v>
      </c>
      <c r="J419" s="191">
        <v>0</v>
      </c>
      <c r="K419" s="166">
        <v>35</v>
      </c>
      <c r="L419" s="166">
        <v>0</v>
      </c>
      <c r="M419" s="18">
        <v>0</v>
      </c>
      <c r="N419" s="165" t="str">
        <f>VLOOKUP(Table2[[#This Row],[Code]],'MPG Payment'!$B$4:$Z$128,25,0)</f>
        <v>Release1</v>
      </c>
      <c r="O419" s="170">
        <f t="shared" si="32"/>
        <v>867</v>
      </c>
      <c r="P419" t="str">
        <f>IFERROR(VLOOKUP(D419,'Bank Master'!$C$3:$D$7898,2,0),"Indirect")</f>
        <v>Direct</v>
      </c>
      <c r="Q419" t="str">
        <f>IFERROR(VLOOKUP(A419,Table1424[],6,0),0)</f>
        <v>MANISH TIRKEY</v>
      </c>
      <c r="R419" t="str">
        <f>IFERROR(VLOOKUP(A419,Table1424[],7,0),0)</f>
        <v>495418210000359</v>
      </c>
      <c r="S419" t="str">
        <f>IFERROR(VLOOKUP(A419,Table1424[],8,0),0)</f>
        <v>BKID0004945</v>
      </c>
      <c r="T419">
        <f>IFERROR(VLOOKUP(A419,Table1424[],9,0),0)</f>
        <v>0</v>
      </c>
      <c r="U419" s="40">
        <f>IFERROR(VLOOKUP(A419,Table1424[],10,0),0)</f>
        <v>45999</v>
      </c>
      <c r="V419">
        <f t="shared" si="33"/>
        <v>1</v>
      </c>
      <c r="W419" t="str">
        <f t="shared" si="34"/>
        <v>Available</v>
      </c>
      <c r="X419" s="164" t="str" cm="1">
        <f t="array" aca="1" ref="X419" ca="1">SUBSTITUTE(SUBSTITUTE(MID(CELL("filename"),FIND("[",CELL("filename"))+1,FIND("]",CELL("filename"))-FIND("[",CELL("filename"))-1)," JH Farmer Payment-",""),".xlsx","")</f>
        <v>22.21-27 Aug</v>
      </c>
      <c r="Y419" s="13">
        <f t="shared" si="35"/>
        <v>12.803165168007572</v>
      </c>
      <c r="Z419" s="3">
        <v>0</v>
      </c>
    </row>
    <row r="420" spans="1:26" x14ac:dyDescent="0.25">
      <c r="A420" t="str">
        <f>CONCATENATE(Table2[[#This Row],[Code]],Table2[[#This Row],[Farmers Code]])</f>
        <v>200200020074</v>
      </c>
      <c r="B420" s="1" t="str">
        <f>INDEX('MPG Payment'!$A:$A,MATCH(Table2[[#This Row],[Code]],'MPG Payment'!B:B,0))</f>
        <v>BMC Code :2002</v>
      </c>
      <c r="C420" t="str">
        <f>VLOOKUP(Table2[[#This Row],[Code]],'MPG Payment'!B:C,2,0)</f>
        <v>Jari</v>
      </c>
      <c r="D420" s="17">
        <v>20020002</v>
      </c>
      <c r="E420" s="17" t="s">
        <v>2490</v>
      </c>
      <c r="F420" s="1">
        <v>14</v>
      </c>
      <c r="G420" s="13">
        <v>44.18</v>
      </c>
      <c r="H420" s="13">
        <v>1870.4497000000001</v>
      </c>
      <c r="I420" s="166">
        <v>0</v>
      </c>
      <c r="J420" s="191">
        <v>0</v>
      </c>
      <c r="K420" s="166">
        <v>100</v>
      </c>
      <c r="L420" s="166">
        <v>0</v>
      </c>
      <c r="M420" s="18">
        <v>0</v>
      </c>
      <c r="N420" s="165" t="str">
        <f>VLOOKUP(Table2[[#This Row],[Code]],'MPG Payment'!$B$4:$Z$128,25,0)</f>
        <v>Release1</v>
      </c>
      <c r="O420" s="170">
        <f t="shared" si="32"/>
        <v>1770</v>
      </c>
      <c r="P420" t="str">
        <f>IFERROR(VLOOKUP(D420,'Bank Master'!$C$3:$D$7898,2,0),"Indirect")</f>
        <v>Direct</v>
      </c>
      <c r="Q420" t="str">
        <f>IFERROR(VLOOKUP(A420,Table1424[],6,0),0)</f>
        <v>SUSMITA KUMARI</v>
      </c>
      <c r="R420" t="str">
        <f>IFERROR(VLOOKUP(A420,Table1424[],7,0),0)</f>
        <v>520191028630102</v>
      </c>
      <c r="S420" t="str">
        <f>IFERROR(VLOOKUP(A420,Table1424[],8,0),0)</f>
        <v>UBIN0915874</v>
      </c>
      <c r="T420">
        <f>IFERROR(VLOOKUP(A420,Table1424[],9,0),0)</f>
        <v>0</v>
      </c>
      <c r="U420" s="40">
        <f>IFERROR(VLOOKUP(A420,Table1424[],10,0),0)</f>
        <v>46111</v>
      </c>
      <c r="V420">
        <f t="shared" si="33"/>
        <v>1</v>
      </c>
      <c r="W420" t="str">
        <f t="shared" si="34"/>
        <v>Available</v>
      </c>
      <c r="X420" s="164" t="str" cm="1">
        <f t="array" aca="1" ref="X420" ca="1">SUBSTITUTE(SUBSTITUTE(MID(CELL("filename"),FIND("[",CELL("filename"))+1,FIND("]",CELL("filename"))-FIND("[",CELL("filename"))-1)," JH Farmer Payment-",""),".xlsx","")</f>
        <v>22.21-27 Aug</v>
      </c>
      <c r="Y420" s="13">
        <f t="shared" si="35"/>
        <v>29.635916478044368</v>
      </c>
      <c r="Z420" s="3">
        <v>0</v>
      </c>
    </row>
    <row r="421" spans="1:26" x14ac:dyDescent="0.25">
      <c r="A421" t="str">
        <f>CONCATENATE(Table2[[#This Row],[Code]],Table2[[#This Row],[Farmers Code]])</f>
        <v>200200020075</v>
      </c>
      <c r="B421" s="1" t="str">
        <f>INDEX('MPG Payment'!$A:$A,MATCH(Table2[[#This Row],[Code]],'MPG Payment'!B:B,0))</f>
        <v>BMC Code :2002</v>
      </c>
      <c r="C421" t="str">
        <f>VLOOKUP(Table2[[#This Row],[Code]],'MPG Payment'!B:C,2,0)</f>
        <v>Jari</v>
      </c>
      <c r="D421" s="17">
        <v>20020002</v>
      </c>
      <c r="E421" s="17" t="s">
        <v>2594</v>
      </c>
      <c r="F421" s="1">
        <v>14</v>
      </c>
      <c r="G421" s="13">
        <v>39.020000000000003</v>
      </c>
      <c r="H421" s="13">
        <v>1585.2887000000001</v>
      </c>
      <c r="I421" s="166">
        <v>0</v>
      </c>
      <c r="J421" s="191">
        <v>0</v>
      </c>
      <c r="K421" s="166">
        <v>100</v>
      </c>
      <c r="L421" s="166">
        <v>0</v>
      </c>
      <c r="M421" s="18">
        <v>0</v>
      </c>
      <c r="N421" s="165" t="str">
        <f>VLOOKUP(Table2[[#This Row],[Code]],'MPG Payment'!$B$4:$Z$128,25,0)</f>
        <v>Release1</v>
      </c>
      <c r="O421" s="170">
        <f t="shared" si="32"/>
        <v>1485</v>
      </c>
      <c r="P421" t="str">
        <f>IFERROR(VLOOKUP(D421,'Bank Master'!$C$3:$D$7898,2,0),"Indirect")</f>
        <v>Direct</v>
      </c>
      <c r="Q421" t="str">
        <f>IFERROR(VLOOKUP(A421,Table1424[],6,0),0)</f>
        <v>SINGRAEN KHALKHO</v>
      </c>
      <c r="R421" t="str">
        <f>IFERROR(VLOOKUP(A421,Table1424[],7,0),0)</f>
        <v>32500657006</v>
      </c>
      <c r="S421" t="str">
        <f>IFERROR(VLOOKUP(A421,Table1424[],8,0),0)</f>
        <v>SBIN0014341</v>
      </c>
      <c r="T421">
        <f>IFERROR(VLOOKUP(A421,Table1424[],9,0),0)</f>
        <v>0</v>
      </c>
      <c r="U421" s="40">
        <f>IFERROR(VLOOKUP(A421,Table1424[],10,0),0)</f>
        <v>46195</v>
      </c>
      <c r="V421">
        <f t="shared" si="33"/>
        <v>1</v>
      </c>
      <c r="W421" t="str">
        <f t="shared" si="34"/>
        <v>Available</v>
      </c>
      <c r="X421" s="164" t="str" cm="1">
        <f t="array" aca="1" ref="X421" ca="1">SUBSTITUTE(SUBSTITUTE(MID(CELL("filename"),FIND("[",CELL("filename"))+1,FIND("]",CELL("filename"))-FIND("[",CELL("filename"))-1)," JH Farmer Payment-",""),".xlsx","")</f>
        <v>22.21-27 Aug</v>
      </c>
      <c r="Y421" s="13">
        <f t="shared" si="35"/>
        <v>28.439315479241419</v>
      </c>
      <c r="Z421" s="3">
        <v>0</v>
      </c>
    </row>
    <row r="422" spans="1:26" x14ac:dyDescent="0.25">
      <c r="A422" t="str">
        <f>CONCATENATE(Table2[[#This Row],[Code]],Table2[[#This Row],[Farmers Code]])</f>
        <v>200200020076</v>
      </c>
      <c r="B422" s="1" t="str">
        <f>INDEX('MPG Payment'!$A:$A,MATCH(Table2[[#This Row],[Code]],'MPG Payment'!B:B,0))</f>
        <v>BMC Code :2002</v>
      </c>
      <c r="C422" t="str">
        <f>VLOOKUP(Table2[[#This Row],[Code]],'MPG Payment'!B:C,2,0)</f>
        <v>Jari</v>
      </c>
      <c r="D422" s="17">
        <v>20020002</v>
      </c>
      <c r="E422" s="17" t="s">
        <v>2801</v>
      </c>
      <c r="F422" s="1">
        <v>11</v>
      </c>
      <c r="G422" s="13">
        <v>28.19</v>
      </c>
      <c r="H422" s="13">
        <v>1106.2308</v>
      </c>
      <c r="I422" s="166">
        <v>0</v>
      </c>
      <c r="J422" s="191">
        <v>0</v>
      </c>
      <c r="K422" s="166">
        <v>0</v>
      </c>
      <c r="L422" s="166">
        <v>0</v>
      </c>
      <c r="M422" s="18">
        <v>0</v>
      </c>
      <c r="N422" s="165" t="str">
        <f>VLOOKUP(Table2[[#This Row],[Code]],'MPG Payment'!$B$4:$Z$128,25,0)</f>
        <v>Release1</v>
      </c>
      <c r="O422" s="170">
        <f t="shared" si="32"/>
        <v>1106</v>
      </c>
      <c r="P422" t="str">
        <f>IFERROR(VLOOKUP(D422,'Bank Master'!$C$3:$D$7898,2,0),"Indirect")</f>
        <v>Direct</v>
      </c>
      <c r="Q422" t="str">
        <f>IFERROR(VLOOKUP(A422,Table1424[],6,0),0)</f>
        <v>PRINCE KUMAR</v>
      </c>
      <c r="R422" t="str">
        <f>IFERROR(VLOOKUP(A422,Table1424[],7,0),0)</f>
        <v>3771389836</v>
      </c>
      <c r="S422" t="str">
        <f>IFERROR(VLOOKUP(A422,Table1424[],8,0),0)</f>
        <v>CBIN0284871</v>
      </c>
      <c r="T422">
        <f>IFERROR(VLOOKUP(A422,Table1424[],9,0),0)</f>
        <v>0</v>
      </c>
      <c r="U422" s="40">
        <f>IFERROR(VLOOKUP(A422,Table1424[],10,0),0)</f>
        <v>46195</v>
      </c>
      <c r="V422">
        <f t="shared" si="33"/>
        <v>1</v>
      </c>
      <c r="W422" t="str">
        <f t="shared" si="34"/>
        <v>Available</v>
      </c>
      <c r="X422" s="164" t="str" cm="1">
        <f t="array" aca="1" ref="X422" ca="1">SUBSTITUTE(SUBSTITUTE(MID(CELL("filename"),FIND("[",CELL("filename"))+1,FIND("]",CELL("filename"))-FIND("[",CELL("filename"))-1)," JH Farmer Payment-",""),".xlsx","")</f>
        <v>22.21-27 Aug</v>
      </c>
      <c r="Y422" s="13">
        <f t="shared" si="35"/>
        <v>21.58307697765165</v>
      </c>
      <c r="Z422" s="3">
        <v>0</v>
      </c>
    </row>
    <row r="423" spans="1:26" x14ac:dyDescent="0.25">
      <c r="A423" t="str">
        <f>CONCATENATE(Table2[[#This Row],[Code]],Table2[[#This Row],[Farmers Code]])</f>
        <v>200200020077</v>
      </c>
      <c r="B423" s="1" t="str">
        <f>INDEX('MPG Payment'!$A:$A,MATCH(Table2[[#This Row],[Code]],'MPG Payment'!B:B,0))</f>
        <v>BMC Code :2002</v>
      </c>
      <c r="C423" t="str">
        <f>VLOOKUP(Table2[[#This Row],[Code]],'MPG Payment'!B:C,2,0)</f>
        <v>Jari</v>
      </c>
      <c r="D423" s="17">
        <v>20020002</v>
      </c>
      <c r="E423" s="17" t="s">
        <v>2802</v>
      </c>
      <c r="F423" s="1">
        <v>2</v>
      </c>
      <c r="G423" s="13">
        <v>2.7</v>
      </c>
      <c r="H423" s="13">
        <v>108.7328</v>
      </c>
      <c r="I423" s="166">
        <v>0</v>
      </c>
      <c r="J423" s="191">
        <v>0</v>
      </c>
      <c r="K423" s="166">
        <v>0</v>
      </c>
      <c r="L423" s="166">
        <v>0</v>
      </c>
      <c r="M423" s="18">
        <v>0</v>
      </c>
      <c r="N423" s="165" t="str">
        <f>VLOOKUP(Table2[[#This Row],[Code]],'MPG Payment'!$B$4:$Z$128,25,0)</f>
        <v>Release1</v>
      </c>
      <c r="O423" s="170">
        <f t="shared" si="32"/>
        <v>109</v>
      </c>
      <c r="P423" t="str">
        <f>IFERROR(VLOOKUP(D423,'Bank Master'!$C$3:$D$7898,2,0),"Indirect")</f>
        <v>Direct</v>
      </c>
      <c r="Q423">
        <f>IFERROR(VLOOKUP(A423,Table1424[],6,0),0)</f>
        <v>0</v>
      </c>
      <c r="R423">
        <f>IFERROR(VLOOKUP(A423,Table1424[],7,0),0)</f>
        <v>0</v>
      </c>
      <c r="S423">
        <f>IFERROR(VLOOKUP(A423,Table1424[],8,0),0)</f>
        <v>0</v>
      </c>
      <c r="T423">
        <f>IFERROR(VLOOKUP(A423,Table1424[],9,0),0)</f>
        <v>0</v>
      </c>
      <c r="U423" s="40">
        <f>IFERROR(VLOOKUP(A423,Table1424[],10,0),0)</f>
        <v>0</v>
      </c>
      <c r="V423">
        <f t="shared" si="33"/>
        <v>1</v>
      </c>
      <c r="W423" t="str">
        <f t="shared" si="34"/>
        <v>Not Available</v>
      </c>
      <c r="X423" s="164" t="str" cm="1">
        <f t="array" aca="1" ref="X423" ca="1">SUBSTITUTE(SUBSTITUTE(MID(CELL("filename"),FIND("[",CELL("filename"))+1,FIND("]",CELL("filename"))-FIND("[",CELL("filename"))-1)," JH Farmer Payment-",""),".xlsx","")</f>
        <v>22.21-27 Aug</v>
      </c>
      <c r="Y423" s="13">
        <f t="shared" si="35"/>
        <v>4.02714074074074</v>
      </c>
      <c r="Z423" s="3">
        <v>0</v>
      </c>
    </row>
    <row r="424" spans="1:26" x14ac:dyDescent="0.25">
      <c r="A424" t="str">
        <f>CONCATENATE(Table2[[#This Row],[Code]],Table2[[#This Row],[Farmers Code]])</f>
        <v>200200030002</v>
      </c>
      <c r="B424" s="1" t="str">
        <f>INDEX('MPG Payment'!$A:$A,MATCH(Table2[[#This Row],[Code]],'MPG Payment'!B:B,0))</f>
        <v>BMC Code :2002</v>
      </c>
      <c r="C424" t="str">
        <f>VLOOKUP(Table2[[#This Row],[Code]],'MPG Payment'!B:C,2,0)</f>
        <v>Bijuliya</v>
      </c>
      <c r="D424" s="17">
        <v>20020003</v>
      </c>
      <c r="E424" s="17" t="s">
        <v>17</v>
      </c>
      <c r="F424" s="1">
        <v>14</v>
      </c>
      <c r="G424" s="13">
        <v>518.44000000000005</v>
      </c>
      <c r="H424" s="13">
        <v>22391.884200000004</v>
      </c>
      <c r="I424" s="166">
        <v>0</v>
      </c>
      <c r="J424" s="191">
        <v>0</v>
      </c>
      <c r="K424" s="166">
        <v>1490.1800000000003</v>
      </c>
      <c r="L424" s="166">
        <v>3810</v>
      </c>
      <c r="M424" s="18">
        <v>0</v>
      </c>
      <c r="N424" s="165">
        <f>VLOOKUP(Table2[[#This Row],[Code]],'MPG Payment'!$B$4:$Z$128,25,0)</f>
        <v>0</v>
      </c>
      <c r="O424" s="170">
        <f t="shared" si="32"/>
        <v>17092</v>
      </c>
      <c r="P424" t="str">
        <f>IFERROR(VLOOKUP(D424,'Bank Master'!$C$3:$D$7898,2,0),"Indirect")</f>
        <v>Direct</v>
      </c>
      <c r="Q424" t="str">
        <f>IFERROR(VLOOKUP(A424,Table1424[],6,0),0)</f>
        <v>Ajit Kumar Sahu</v>
      </c>
      <c r="R424" t="str">
        <f>IFERROR(VLOOKUP(A424,Table1424[],7,0),0)</f>
        <v>469510110009656</v>
      </c>
      <c r="S424" t="str">
        <f>IFERROR(VLOOKUP(A424,Table1424[],8,0),0)</f>
        <v>BKID0004695</v>
      </c>
      <c r="T424" t="str">
        <f>IFERROR(VLOOKUP(A424,Table1424[],9,0),0)</f>
        <v>BANK OF INDIA</v>
      </c>
      <c r="U424" s="40">
        <f>IFERROR(VLOOKUP(A424,Table1424[],10,0),0)</f>
        <v>45206</v>
      </c>
      <c r="V424">
        <f t="shared" si="33"/>
        <v>1</v>
      </c>
      <c r="W424" t="str">
        <f t="shared" si="34"/>
        <v>Available</v>
      </c>
      <c r="X424" s="164" t="str" cm="1">
        <f t="array" aca="1" ref="X424" ca="1">SUBSTITUTE(SUBSTITUTE(MID(CELL("filename"),FIND("[",CELL("filename"))+1,FIND("]",CELL("filename"))-FIND("[",CELL("filename"))-1)," JH Farmer Payment-",""),".xlsx","")</f>
        <v>22.21-27 Aug</v>
      </c>
      <c r="Y424" s="13">
        <f t="shared" si="35"/>
        <v>30.233621904174065</v>
      </c>
      <c r="Z424" s="3">
        <v>0</v>
      </c>
    </row>
    <row r="425" spans="1:26" x14ac:dyDescent="0.25">
      <c r="A425" t="str">
        <f>CONCATENATE(Table2[[#This Row],[Code]],Table2[[#This Row],[Farmers Code]])</f>
        <v>200200030004</v>
      </c>
      <c r="B425" s="1" t="str">
        <f>INDEX('MPG Payment'!$A:$A,MATCH(Table2[[#This Row],[Code]],'MPG Payment'!B:B,0))</f>
        <v>BMC Code :2002</v>
      </c>
      <c r="C425" t="str">
        <f>VLOOKUP(Table2[[#This Row],[Code]],'MPG Payment'!B:C,2,0)</f>
        <v>Bijuliya</v>
      </c>
      <c r="D425" s="17">
        <v>20020003</v>
      </c>
      <c r="E425" s="17" t="s">
        <v>1</v>
      </c>
      <c r="F425" s="1">
        <v>7</v>
      </c>
      <c r="G425" s="13">
        <v>16.400000000000002</v>
      </c>
      <c r="H425" s="13">
        <v>667.06449999999995</v>
      </c>
      <c r="I425" s="166">
        <v>0</v>
      </c>
      <c r="J425" s="191">
        <v>0</v>
      </c>
      <c r="K425" s="166">
        <v>0</v>
      </c>
      <c r="L425" s="166">
        <v>0</v>
      </c>
      <c r="M425" s="18">
        <v>0</v>
      </c>
      <c r="N425" s="165">
        <f>VLOOKUP(Table2[[#This Row],[Code]],'MPG Payment'!$B$4:$Z$128,25,0)</f>
        <v>0</v>
      </c>
      <c r="O425" s="170">
        <f t="shared" si="32"/>
        <v>667</v>
      </c>
      <c r="P425" t="str">
        <f>IFERROR(VLOOKUP(D425,'Bank Master'!$C$3:$D$7898,2,0),"Indirect")</f>
        <v>Direct</v>
      </c>
      <c r="Q425" t="str">
        <f>IFERROR(VLOOKUP(A425,Table1424[],6,0),0)</f>
        <v>SARITA DEVI</v>
      </c>
      <c r="R425" t="str">
        <f>IFERROR(VLOOKUP(A425,Table1424[],7,0),0)</f>
        <v>3327384133</v>
      </c>
      <c r="S425" t="str">
        <f>IFERROR(VLOOKUP(A425,Table1424[],8,0),0)</f>
        <v>CBIN0284871</v>
      </c>
      <c r="T425" t="str">
        <f>IFERROR(VLOOKUP(A425,Table1424[],9,0),0)</f>
        <v>CENTRAL BANK OF INDIA</v>
      </c>
      <c r="U425" s="40">
        <f>IFERROR(VLOOKUP(A425,Table1424[],10,0),0)</f>
        <v>45206</v>
      </c>
      <c r="V425">
        <f t="shared" si="33"/>
        <v>1</v>
      </c>
      <c r="W425" t="str">
        <f t="shared" si="34"/>
        <v>Available</v>
      </c>
      <c r="X425" s="164" t="str" cm="1">
        <f t="array" aca="1" ref="X425" ca="1">SUBSTITUTE(SUBSTITUTE(MID(CELL("filename"),FIND("[",CELL("filename"))+1,FIND("]",CELL("filename"))-FIND("[",CELL("filename"))-1)," JH Farmer Payment-",""),".xlsx","")</f>
        <v>22.21-27 Aug</v>
      </c>
      <c r="Y425" s="13">
        <f t="shared" si="35"/>
        <v>14.236132621951217</v>
      </c>
      <c r="Z425" s="3">
        <v>0</v>
      </c>
    </row>
    <row r="426" spans="1:26" x14ac:dyDescent="0.25">
      <c r="A426" t="str">
        <f>CONCATENATE(Table2[[#This Row],[Code]],Table2[[#This Row],[Farmers Code]])</f>
        <v>200200030006</v>
      </c>
      <c r="B426" s="1" t="str">
        <f>INDEX('MPG Payment'!$A:$A,MATCH(Table2[[#This Row],[Code]],'MPG Payment'!B:B,0))</f>
        <v>BMC Code :2002</v>
      </c>
      <c r="C426" t="str">
        <f>VLOOKUP(Table2[[#This Row],[Code]],'MPG Payment'!B:C,2,0)</f>
        <v>Bijuliya</v>
      </c>
      <c r="D426" s="17">
        <v>20020003</v>
      </c>
      <c r="E426" s="17" t="s">
        <v>19</v>
      </c>
      <c r="F426" s="1">
        <v>14</v>
      </c>
      <c r="G426" s="13">
        <v>117.48999999999998</v>
      </c>
      <c r="H426" s="13">
        <v>4683.8757999999998</v>
      </c>
      <c r="I426" s="166">
        <v>0</v>
      </c>
      <c r="J426" s="191">
        <v>0</v>
      </c>
      <c r="K426" s="166">
        <v>0</v>
      </c>
      <c r="L426" s="166">
        <v>0</v>
      </c>
      <c r="M426" s="18">
        <v>0</v>
      </c>
      <c r="N426" s="165">
        <f>VLOOKUP(Table2[[#This Row],[Code]],'MPG Payment'!$B$4:$Z$128,25,0)</f>
        <v>0</v>
      </c>
      <c r="O426" s="170">
        <f t="shared" si="32"/>
        <v>4684</v>
      </c>
      <c r="P426" t="str">
        <f>IFERROR(VLOOKUP(D426,'Bank Master'!$C$3:$D$7898,2,0),"Indirect")</f>
        <v>Direct</v>
      </c>
      <c r="Q426" t="str">
        <f>IFERROR(VLOOKUP(A426,Table1424[],6,0),0)</f>
        <v>SANTOSH ORAON</v>
      </c>
      <c r="R426" t="str">
        <f>IFERROR(VLOOKUP(A426,Table1424[],7,0),0)</f>
        <v>494510110001436</v>
      </c>
      <c r="S426" t="str">
        <f>IFERROR(VLOOKUP(A426,Table1424[],8,0),0)</f>
        <v>BKID0004945</v>
      </c>
      <c r="T426" t="str">
        <f>IFERROR(VLOOKUP(A426,Table1424[],9,0),0)</f>
        <v>BANK OF INDIA</v>
      </c>
      <c r="U426" s="40">
        <f>IFERROR(VLOOKUP(A426,Table1424[],10,0),0)</f>
        <v>45234</v>
      </c>
      <c r="V426">
        <f t="shared" si="33"/>
        <v>1</v>
      </c>
      <c r="W426" t="str">
        <f t="shared" si="34"/>
        <v>Available</v>
      </c>
      <c r="X426" s="164" t="str" cm="1">
        <f t="array" aca="1" ref="X426" ca="1">SUBSTITUTE(SUBSTITUTE(MID(CELL("filename"),FIND("[",CELL("filename"))+1,FIND("]",CELL("filename"))-FIND("[",CELL("filename"))-1)," JH Farmer Payment-",""),".xlsx","")</f>
        <v>22.21-27 Aug</v>
      </c>
      <c r="Y426" s="13">
        <f t="shared" si="35"/>
        <v>27.906315941782285</v>
      </c>
      <c r="Z426" s="3">
        <v>0</v>
      </c>
    </row>
    <row r="427" spans="1:26" x14ac:dyDescent="0.25">
      <c r="A427" t="str">
        <f>CONCATENATE(Table2[[#This Row],[Code]],Table2[[#This Row],[Farmers Code]])</f>
        <v>200200030008</v>
      </c>
      <c r="B427" s="1" t="str">
        <f>INDEX('MPG Payment'!$A:$A,MATCH(Table2[[#This Row],[Code]],'MPG Payment'!B:B,0))</f>
        <v>BMC Code :2002</v>
      </c>
      <c r="C427" t="str">
        <f>VLOOKUP(Table2[[#This Row],[Code]],'MPG Payment'!B:C,2,0)</f>
        <v>Bijuliya</v>
      </c>
      <c r="D427" s="17">
        <v>20020003</v>
      </c>
      <c r="E427" s="17" t="s">
        <v>41</v>
      </c>
      <c r="F427" s="1">
        <v>14</v>
      </c>
      <c r="G427" s="13">
        <v>57.41</v>
      </c>
      <c r="H427" s="13">
        <v>2270.1642999999999</v>
      </c>
      <c r="I427" s="166">
        <v>0</v>
      </c>
      <c r="J427" s="191">
        <v>0</v>
      </c>
      <c r="K427" s="166">
        <v>0</v>
      </c>
      <c r="L427" s="166">
        <v>0</v>
      </c>
      <c r="M427" s="18">
        <v>0</v>
      </c>
      <c r="N427" s="165">
        <f>VLOOKUP(Table2[[#This Row],[Code]],'MPG Payment'!$B$4:$Z$128,25,0)</f>
        <v>0</v>
      </c>
      <c r="O427" s="170">
        <f t="shared" si="32"/>
        <v>2270</v>
      </c>
      <c r="P427" t="str">
        <f>IFERROR(VLOOKUP(D427,'Bank Master'!$C$3:$D$7898,2,0),"Indirect")</f>
        <v>Direct</v>
      </c>
      <c r="Q427" t="str">
        <f>IFERROR(VLOOKUP(A427,Table1424[],6,0),0)</f>
        <v>DEVANTI DEVI</v>
      </c>
      <c r="R427" t="str">
        <f>IFERROR(VLOOKUP(A427,Table1424[],7,0),0)</f>
        <v>494510100014023</v>
      </c>
      <c r="S427" t="str">
        <f>IFERROR(VLOOKUP(A427,Table1424[],8,0),0)</f>
        <v>BKID0004945</v>
      </c>
      <c r="T427" t="str">
        <f>IFERROR(VLOOKUP(A427,Table1424[],9,0),0)</f>
        <v>BANK OF INDIA</v>
      </c>
      <c r="U427" s="40">
        <f>IFERROR(VLOOKUP(A427,Table1424[],10,0),0)</f>
        <v>45234</v>
      </c>
      <c r="V427">
        <f t="shared" si="33"/>
        <v>1</v>
      </c>
      <c r="W427" t="str">
        <f t="shared" si="34"/>
        <v>Available</v>
      </c>
      <c r="X427" s="164" t="str" cm="1">
        <f t="array" aca="1" ref="X427" ca="1">SUBSTITUTE(SUBSTITUTE(MID(CELL("filename"),FIND("[",CELL("filename"))+1,FIND("]",CELL("filename"))-FIND("[",CELL("filename"))-1)," JH Farmer Payment-",""),".xlsx","")</f>
        <v>22.21-27 Aug</v>
      </c>
      <c r="Y427" s="13">
        <f t="shared" si="35"/>
        <v>27.680108169308486</v>
      </c>
      <c r="Z427" s="3">
        <v>0</v>
      </c>
    </row>
    <row r="428" spans="1:26" x14ac:dyDescent="0.25">
      <c r="A428" t="str">
        <f>CONCATENATE(Table2[[#This Row],[Code]],Table2[[#This Row],[Farmers Code]])</f>
        <v>200200030009</v>
      </c>
      <c r="B428" s="1" t="str">
        <f>INDEX('MPG Payment'!$A:$A,MATCH(Table2[[#This Row],[Code]],'MPG Payment'!B:B,0))</f>
        <v>BMC Code :2002</v>
      </c>
      <c r="C428" t="str">
        <f>VLOOKUP(Table2[[#This Row],[Code]],'MPG Payment'!B:C,2,0)</f>
        <v>Bijuliya</v>
      </c>
      <c r="D428" s="17">
        <v>20020003</v>
      </c>
      <c r="E428" s="17" t="s">
        <v>36</v>
      </c>
      <c r="F428" s="1">
        <v>7</v>
      </c>
      <c r="G428" s="13">
        <v>21.729999999999997</v>
      </c>
      <c r="H428" s="13">
        <v>908.03399999999988</v>
      </c>
      <c r="I428" s="166">
        <v>0</v>
      </c>
      <c r="J428" s="191">
        <v>0</v>
      </c>
      <c r="K428" s="166">
        <v>0</v>
      </c>
      <c r="L428" s="166">
        <v>0</v>
      </c>
      <c r="M428" s="18">
        <v>0</v>
      </c>
      <c r="N428" s="165">
        <f>VLOOKUP(Table2[[#This Row],[Code]],'MPG Payment'!$B$4:$Z$128,25,0)</f>
        <v>0</v>
      </c>
      <c r="O428" s="170">
        <f t="shared" si="32"/>
        <v>908</v>
      </c>
      <c r="P428" t="str">
        <f>IFERROR(VLOOKUP(D428,'Bank Master'!$C$3:$D$7898,2,0),"Indirect")</f>
        <v>Direct</v>
      </c>
      <c r="Q428" t="str">
        <f>IFERROR(VLOOKUP(A428,Table1424[],6,0),0)</f>
        <v xml:space="preserve">Suresh Gope </v>
      </c>
      <c r="R428" t="str">
        <f>IFERROR(VLOOKUP(A428,Table1424[],7,0),0)</f>
        <v>33344039793</v>
      </c>
      <c r="S428" t="str">
        <f>IFERROR(VLOOKUP(A428,Table1424[],8,0),0)</f>
        <v>SBIN0014341</v>
      </c>
      <c r="T428" t="str">
        <f>IFERROR(VLOOKUP(A428,Table1424[],9,0),0)</f>
        <v>STATE BANK OF INDIA</v>
      </c>
      <c r="U428" s="40">
        <f>IFERROR(VLOOKUP(A428,Table1424[],10,0),0)</f>
        <v>45276</v>
      </c>
      <c r="V428">
        <f t="shared" si="33"/>
        <v>1</v>
      </c>
      <c r="W428" t="str">
        <f t="shared" si="34"/>
        <v>Available</v>
      </c>
      <c r="X428" s="164" t="str" cm="1">
        <f t="array" aca="1" ref="X428" ca="1">SUBSTITUTE(SUBSTITUTE(MID(CELL("filename"),FIND("[",CELL("filename"))+1,FIND("]",CELL("filename"))-FIND("[",CELL("filename"))-1)," JH Farmer Payment-",""),".xlsx","")</f>
        <v>22.21-27 Aug</v>
      </c>
      <c r="Y428" s="13">
        <f t="shared" si="35"/>
        <v>14.625490105844456</v>
      </c>
      <c r="Z428" s="3">
        <v>0</v>
      </c>
    </row>
    <row r="429" spans="1:26" x14ac:dyDescent="0.25">
      <c r="A429" t="str">
        <f>CONCATENATE(Table2[[#This Row],[Code]],Table2[[#This Row],[Farmers Code]])</f>
        <v>200200030012</v>
      </c>
      <c r="B429" s="1" t="str">
        <f>INDEX('MPG Payment'!$A:$A,MATCH(Table2[[#This Row],[Code]],'MPG Payment'!B:B,0))</f>
        <v>BMC Code :2002</v>
      </c>
      <c r="C429" t="str">
        <f>VLOOKUP(Table2[[#This Row],[Code]],'MPG Payment'!B:C,2,0)</f>
        <v>Bijuliya</v>
      </c>
      <c r="D429" s="17">
        <v>20020003</v>
      </c>
      <c r="E429" s="17" t="s">
        <v>40</v>
      </c>
      <c r="F429" s="1">
        <v>7</v>
      </c>
      <c r="G429" s="13">
        <v>18.350000000000001</v>
      </c>
      <c r="H429" s="13">
        <v>931.77069999999992</v>
      </c>
      <c r="I429" s="166">
        <v>0</v>
      </c>
      <c r="J429" s="191">
        <v>0</v>
      </c>
      <c r="K429" s="166">
        <v>0</v>
      </c>
      <c r="L429" s="166">
        <v>0</v>
      </c>
      <c r="M429" s="18">
        <v>0</v>
      </c>
      <c r="N429" s="165">
        <f>VLOOKUP(Table2[[#This Row],[Code]],'MPG Payment'!$B$4:$Z$128,25,0)</f>
        <v>0</v>
      </c>
      <c r="O429" s="170">
        <f t="shared" si="32"/>
        <v>932</v>
      </c>
      <c r="P429" t="str">
        <f>IFERROR(VLOOKUP(D429,'Bank Master'!$C$3:$D$7898,2,0),"Indirect")</f>
        <v>Direct</v>
      </c>
      <c r="Q429" t="str">
        <f>IFERROR(VLOOKUP(A429,Table1424[],6,0),0)</f>
        <v>DEVANTI DEVI</v>
      </c>
      <c r="R429" t="str">
        <f>IFERROR(VLOOKUP(A429,Table1424[],7,0),0)</f>
        <v>469510110001229</v>
      </c>
      <c r="S429" t="str">
        <f>IFERROR(VLOOKUP(A429,Table1424[],8,0),0)</f>
        <v>BKID0004695</v>
      </c>
      <c r="T429" t="str">
        <f>IFERROR(VLOOKUP(A429,Table1424[],9,0),0)</f>
        <v>BANK OF INDIA</v>
      </c>
      <c r="U429" s="40">
        <f>IFERROR(VLOOKUP(A429,Table1424[],10,0),0)</f>
        <v>45297</v>
      </c>
      <c r="V429">
        <f t="shared" si="33"/>
        <v>1</v>
      </c>
      <c r="W429" t="str">
        <f t="shared" si="34"/>
        <v>Available</v>
      </c>
      <c r="X429" s="164" t="str" cm="1">
        <f t="array" aca="1" ref="X429" ca="1">SUBSTITUTE(SUBSTITUTE(MID(CELL("filename"),FIND("[",CELL("filename"))+1,FIND("]",CELL("filename"))-FIND("[",CELL("filename"))-1)," JH Farmer Payment-",""),".xlsx","")</f>
        <v>22.21-27 Aug</v>
      </c>
      <c r="Y429" s="13">
        <f t="shared" si="35"/>
        <v>17.772193188010895</v>
      </c>
      <c r="Z429" s="3">
        <v>0</v>
      </c>
    </row>
    <row r="430" spans="1:26" x14ac:dyDescent="0.25">
      <c r="A430" t="str">
        <f>CONCATENATE(Table2[[#This Row],[Code]],Table2[[#This Row],[Farmers Code]])</f>
        <v>200200030013</v>
      </c>
      <c r="B430" s="1" t="str">
        <f>INDEX('MPG Payment'!$A:$A,MATCH(Table2[[#This Row],[Code]],'MPG Payment'!B:B,0))</f>
        <v>BMC Code :2002</v>
      </c>
      <c r="C430" t="str">
        <f>VLOOKUP(Table2[[#This Row],[Code]],'MPG Payment'!B:C,2,0)</f>
        <v>Bijuliya</v>
      </c>
      <c r="D430" s="17">
        <v>20020003</v>
      </c>
      <c r="E430" s="17" t="s">
        <v>23</v>
      </c>
      <c r="F430" s="1">
        <v>14</v>
      </c>
      <c r="G430" s="13">
        <v>93.730000000000018</v>
      </c>
      <c r="H430" s="13">
        <v>3810.0994000000001</v>
      </c>
      <c r="I430" s="166">
        <v>0</v>
      </c>
      <c r="J430" s="191">
        <v>0</v>
      </c>
      <c r="K430" s="166">
        <v>0</v>
      </c>
      <c r="L430" s="166">
        <v>0</v>
      </c>
      <c r="M430" s="18">
        <v>0</v>
      </c>
      <c r="N430" s="165">
        <f>VLOOKUP(Table2[[#This Row],[Code]],'MPG Payment'!$B$4:$Z$128,25,0)</f>
        <v>0</v>
      </c>
      <c r="O430" s="170">
        <f t="shared" si="32"/>
        <v>3810</v>
      </c>
      <c r="P430" t="str">
        <f>IFERROR(VLOOKUP(D430,'Bank Master'!$C$3:$D$7898,2,0),"Indirect")</f>
        <v>Direct</v>
      </c>
      <c r="Q430" t="str">
        <f>IFERROR(VLOOKUP(A430,Table1424[],6,0),0)</f>
        <v xml:space="preserve">Amardip Sahu </v>
      </c>
      <c r="R430" t="str">
        <f>IFERROR(VLOOKUP(A430,Table1424[],7,0),0)</f>
        <v>490710510003015</v>
      </c>
      <c r="S430" t="str">
        <f>IFERROR(VLOOKUP(A430,Table1424[],8,0),0)</f>
        <v>BKID0004907</v>
      </c>
      <c r="T430" t="str">
        <f>IFERROR(VLOOKUP(A430,Table1424[],9,0),0)</f>
        <v>UNION BANK OF INDIA</v>
      </c>
      <c r="U430" s="40" t="str">
        <f>IFERROR(VLOOKUP(A430,Table1424[],10,0),0)</f>
        <v>19/03/2024</v>
      </c>
      <c r="V430">
        <f t="shared" si="33"/>
        <v>1</v>
      </c>
      <c r="W430" t="str">
        <f t="shared" si="34"/>
        <v>Available</v>
      </c>
      <c r="X430" s="164" t="str" cm="1">
        <f t="array" aca="1" ref="X430" ca="1">SUBSTITUTE(SUBSTITUTE(MID(CELL("filename"),FIND("[",CELL("filename"))+1,FIND("]",CELL("filename"))-FIND("[",CELL("filename"))-1)," JH Farmer Payment-",""),".xlsx","")</f>
        <v>22.21-27 Aug</v>
      </c>
      <c r="Y430" s="13">
        <f t="shared" si="35"/>
        <v>28.454812546676624</v>
      </c>
      <c r="Z430" s="3">
        <v>0</v>
      </c>
    </row>
    <row r="431" spans="1:26" x14ac:dyDescent="0.25">
      <c r="A431" t="str">
        <f>CONCATENATE(Table2[[#This Row],[Code]],Table2[[#This Row],[Farmers Code]])</f>
        <v>200200030017</v>
      </c>
      <c r="B431" s="1" t="str">
        <f>INDEX('MPG Payment'!$A:$A,MATCH(Table2[[#This Row],[Code]],'MPG Payment'!B:B,0))</f>
        <v>BMC Code :2002</v>
      </c>
      <c r="C431" t="str">
        <f>VLOOKUP(Table2[[#This Row],[Code]],'MPG Payment'!B:C,2,0)</f>
        <v>Bijuliya</v>
      </c>
      <c r="D431" s="17">
        <v>20020003</v>
      </c>
      <c r="E431" s="17" t="s">
        <v>27</v>
      </c>
      <c r="F431" s="1">
        <v>7</v>
      </c>
      <c r="G431" s="13">
        <v>19.690000000000001</v>
      </c>
      <c r="H431" s="13">
        <v>1046.5941999999998</v>
      </c>
      <c r="I431" s="166">
        <v>0</v>
      </c>
      <c r="J431" s="191">
        <v>0</v>
      </c>
      <c r="K431" s="166">
        <v>0</v>
      </c>
      <c r="L431" s="166">
        <v>0</v>
      </c>
      <c r="M431" s="18">
        <v>0</v>
      </c>
      <c r="N431" s="165">
        <f>VLOOKUP(Table2[[#This Row],[Code]],'MPG Payment'!$B$4:$Z$128,25,0)</f>
        <v>0</v>
      </c>
      <c r="O431" s="170">
        <f t="shared" si="32"/>
        <v>1047</v>
      </c>
      <c r="P431" t="str">
        <f>IFERROR(VLOOKUP(D431,'Bank Master'!$C$3:$D$7898,2,0),"Indirect")</f>
        <v>Direct</v>
      </c>
      <c r="Q431" t="str">
        <f>IFERROR(VLOOKUP(A431,Table1424[],6,0),0)</f>
        <v>SUMAN TIRKEY</v>
      </c>
      <c r="R431" t="str">
        <f>IFERROR(VLOOKUP(A431,Table1424[],7,0),0)</f>
        <v>469518210003869</v>
      </c>
      <c r="S431" t="str">
        <f>IFERROR(VLOOKUP(A431,Table1424[],8,0),0)</f>
        <v>BKID0004695</v>
      </c>
      <c r="T431">
        <f>IFERROR(VLOOKUP(A431,Table1424[],9,0),0)</f>
        <v>0</v>
      </c>
      <c r="U431" s="40">
        <f>IFERROR(VLOOKUP(A431,Table1424[],10,0),0)</f>
        <v>45846</v>
      </c>
      <c r="V431">
        <f t="shared" si="33"/>
        <v>1</v>
      </c>
      <c r="W431" t="str">
        <f t="shared" si="34"/>
        <v>Available</v>
      </c>
      <c r="X431" s="164" t="str" cm="1">
        <f t="array" aca="1" ref="X431" ca="1">SUBSTITUTE(SUBSTITUTE(MID(CELL("filename"),FIND("[",CELL("filename"))+1,FIND("]",CELL("filename"))-FIND("[",CELL("filename"))-1)," JH Farmer Payment-",""),".xlsx","")</f>
        <v>22.21-27 Aug</v>
      </c>
      <c r="Y431" s="13">
        <f t="shared" si="35"/>
        <v>18.603756729304212</v>
      </c>
      <c r="Z431" s="3">
        <v>0</v>
      </c>
    </row>
    <row r="432" spans="1:26" x14ac:dyDescent="0.25">
      <c r="A432" t="str">
        <f>CONCATENATE(Table2[[#This Row],[Code]],Table2[[#This Row],[Farmers Code]])</f>
        <v>200200030018</v>
      </c>
      <c r="B432" s="1" t="str">
        <f>INDEX('MPG Payment'!$A:$A,MATCH(Table2[[#This Row],[Code]],'MPG Payment'!B:B,0))</f>
        <v>BMC Code :2002</v>
      </c>
      <c r="C432" t="str">
        <f>VLOOKUP(Table2[[#This Row],[Code]],'MPG Payment'!B:C,2,0)</f>
        <v>Bijuliya</v>
      </c>
      <c r="D432" s="17">
        <v>20020003</v>
      </c>
      <c r="E432" s="17" t="s">
        <v>2</v>
      </c>
      <c r="F432" s="1">
        <v>10</v>
      </c>
      <c r="G432" s="13">
        <v>27.039999999999996</v>
      </c>
      <c r="H432" s="13">
        <v>1274.4647</v>
      </c>
      <c r="I432" s="166">
        <v>0</v>
      </c>
      <c r="J432" s="191">
        <v>0</v>
      </c>
      <c r="K432" s="166">
        <v>0</v>
      </c>
      <c r="L432" s="166">
        <v>0</v>
      </c>
      <c r="M432" s="18">
        <v>0</v>
      </c>
      <c r="N432" s="165">
        <f>VLOOKUP(Table2[[#This Row],[Code]],'MPG Payment'!$B$4:$Z$128,25,0)</f>
        <v>0</v>
      </c>
      <c r="O432" s="170">
        <f t="shared" si="32"/>
        <v>1274</v>
      </c>
      <c r="P432" t="str">
        <f>IFERROR(VLOOKUP(D432,'Bank Master'!$C$3:$D$7898,2,0),"Indirect")</f>
        <v>Direct</v>
      </c>
      <c r="Q432" t="str">
        <f>IFERROR(VLOOKUP(A432,Table1424[],6,0),0)</f>
        <v>PUPEN KHALKHO</v>
      </c>
      <c r="R432" t="str">
        <f>IFERROR(VLOOKUP(A432,Table1424[],7,0),0)</f>
        <v>494510410000073</v>
      </c>
      <c r="S432" t="str">
        <f>IFERROR(VLOOKUP(A432,Table1424[],8,0),0)</f>
        <v>BKID0004945</v>
      </c>
      <c r="T432">
        <f>IFERROR(VLOOKUP(A432,Table1424[],9,0),0)</f>
        <v>0</v>
      </c>
      <c r="U432" s="40">
        <f>IFERROR(VLOOKUP(A432,Table1424[],10,0),0)</f>
        <v>45846</v>
      </c>
      <c r="V432">
        <f t="shared" si="33"/>
        <v>1</v>
      </c>
      <c r="W432" t="str">
        <f t="shared" si="34"/>
        <v>Available</v>
      </c>
      <c r="X432" s="164" t="str" cm="1">
        <f t="array" aca="1" ref="X432" ca="1">SUBSTITUTE(SUBSTITUTE(MID(CELL("filename"),FIND("[",CELL("filename"))+1,FIND("]",CELL("filename"))-FIND("[",CELL("filename"))-1)," JH Farmer Payment-",""),".xlsx","")</f>
        <v>22.21-27 Aug</v>
      </c>
      <c r="Y432" s="13">
        <f t="shared" si="35"/>
        <v>23.566285133136098</v>
      </c>
      <c r="Z432" s="3">
        <v>0</v>
      </c>
    </row>
    <row r="433" spans="1:26" x14ac:dyDescent="0.25">
      <c r="A433" t="str">
        <f>CONCATENATE(Table2[[#This Row],[Code]],Table2[[#This Row],[Farmers Code]])</f>
        <v>200200040002</v>
      </c>
      <c r="B433" s="1" t="str">
        <f>INDEX('MPG Payment'!$A:$A,MATCH(Table2[[#This Row],[Code]],'MPG Payment'!B:B,0))</f>
        <v>BMC Code :2002</v>
      </c>
      <c r="C433" t="str">
        <f>VLOOKUP(Table2[[#This Row],[Code]],'MPG Payment'!B:C,2,0)</f>
        <v>Pandra</v>
      </c>
      <c r="D433" s="17">
        <v>20020004</v>
      </c>
      <c r="E433" s="17" t="s">
        <v>17</v>
      </c>
      <c r="F433" s="1">
        <v>7</v>
      </c>
      <c r="G433" s="13">
        <v>26.35</v>
      </c>
      <c r="H433" s="13">
        <v>984.23929999999984</v>
      </c>
      <c r="I433" s="166">
        <v>0</v>
      </c>
      <c r="J433" s="191">
        <v>0</v>
      </c>
      <c r="K433" s="166">
        <v>44.420000000000073</v>
      </c>
      <c r="L433" s="166">
        <v>0</v>
      </c>
      <c r="M433" s="18">
        <v>0</v>
      </c>
      <c r="N433" s="165">
        <f>VLOOKUP(Table2[[#This Row],[Code]],'MPG Payment'!$B$4:$Z$128,25,0)</f>
        <v>0</v>
      </c>
      <c r="O433" s="170">
        <f t="shared" si="32"/>
        <v>940</v>
      </c>
      <c r="P433" t="str">
        <f>IFERROR(VLOOKUP(D433,'Bank Master'!$C$3:$D$7898,2,0),"Indirect")</f>
        <v>Direct</v>
      </c>
      <c r="Q433" t="str">
        <f>IFERROR(VLOOKUP(A433,Table1424[],6,0),0)</f>
        <v>Ravi Gop</v>
      </c>
      <c r="R433" t="str">
        <f>IFERROR(VLOOKUP(A433,Table1424[],7,0),0)</f>
        <v>3436828007</v>
      </c>
      <c r="S433" t="str">
        <f>IFERROR(VLOOKUP(A433,Table1424[],8,0),0)</f>
        <v>CBIN0284871</v>
      </c>
      <c r="T433" t="str">
        <f>IFERROR(VLOOKUP(A433,Table1424[],9,0),0)</f>
        <v>CENTRAL BANK OF INDIA</v>
      </c>
      <c r="U433" s="40">
        <f>IFERROR(VLOOKUP(A433,Table1424[],10,0),0)</f>
        <v>45206</v>
      </c>
      <c r="V433">
        <f t="shared" si="33"/>
        <v>1</v>
      </c>
      <c r="W433" t="str">
        <f t="shared" si="34"/>
        <v>Available</v>
      </c>
      <c r="X433" s="164" t="str" cm="1">
        <f t="array" aca="1" ref="X433" ca="1">SUBSTITUTE(SUBSTITUTE(MID(CELL("filename"),FIND("[",CELL("filename"))+1,FIND("]",CELL("filename"))-FIND("[",CELL("filename"))-1)," JH Farmer Payment-",""),".xlsx","")</f>
        <v>22.21-27 Aug</v>
      </c>
      <c r="Y433" s="13">
        <f t="shared" si="35"/>
        <v>13.073387286527513</v>
      </c>
      <c r="Z433" s="3">
        <v>0</v>
      </c>
    </row>
    <row r="434" spans="1:26" x14ac:dyDescent="0.25">
      <c r="A434" t="str">
        <f>CONCATENATE(Table2[[#This Row],[Code]],Table2[[#This Row],[Farmers Code]])</f>
        <v>200200040004</v>
      </c>
      <c r="B434" s="1" t="str">
        <f>INDEX('MPG Payment'!$A:$A,MATCH(Table2[[#This Row],[Code]],'MPG Payment'!B:B,0))</f>
        <v>BMC Code :2002</v>
      </c>
      <c r="C434" t="str">
        <f>VLOOKUP(Table2[[#This Row],[Code]],'MPG Payment'!B:C,2,0)</f>
        <v>Pandra</v>
      </c>
      <c r="D434" s="17">
        <v>20020004</v>
      </c>
      <c r="E434" s="17" t="s">
        <v>1</v>
      </c>
      <c r="F434" s="1">
        <v>10</v>
      </c>
      <c r="G434" s="13">
        <v>22.92</v>
      </c>
      <c r="H434" s="13">
        <v>1038.0333000000001</v>
      </c>
      <c r="I434" s="166">
        <v>0</v>
      </c>
      <c r="J434" s="191">
        <v>0</v>
      </c>
      <c r="K434" s="166">
        <v>0</v>
      </c>
      <c r="L434" s="166">
        <v>0</v>
      </c>
      <c r="M434" s="18">
        <v>0</v>
      </c>
      <c r="N434" s="165">
        <f>VLOOKUP(Table2[[#This Row],[Code]],'MPG Payment'!$B$4:$Z$128,25,0)</f>
        <v>0</v>
      </c>
      <c r="O434" s="170">
        <f t="shared" si="32"/>
        <v>1038</v>
      </c>
      <c r="P434" t="str">
        <f>IFERROR(VLOOKUP(D434,'Bank Master'!$C$3:$D$7898,2,0),"Indirect")</f>
        <v>Direct</v>
      </c>
      <c r="Q434" t="str">
        <f>IFERROR(VLOOKUP(A434,Table1424[],6,0),0)</f>
        <v>KALESHWAR GOPE</v>
      </c>
      <c r="R434" t="str">
        <f>IFERROR(VLOOKUP(A434,Table1424[],7,0),0)</f>
        <v>4904108000888</v>
      </c>
      <c r="S434" t="str">
        <f>IFERROR(VLOOKUP(A434,Table1424[],8,0),0)</f>
        <v>CNRB0004904</v>
      </c>
      <c r="T434" t="str">
        <f>IFERROR(VLOOKUP(A434,Table1424[],9,0),0)</f>
        <v>CANARA BANK</v>
      </c>
      <c r="U434" s="40">
        <f>IFERROR(VLOOKUP(A434,Table1424[],10,0),0)</f>
        <v>45219</v>
      </c>
      <c r="V434">
        <f t="shared" si="33"/>
        <v>1</v>
      </c>
      <c r="W434" t="str">
        <f t="shared" si="34"/>
        <v>Available</v>
      </c>
      <c r="X434" s="164" t="str" cm="1">
        <f t="array" aca="1" ref="X434" ca="1">SUBSTITUTE(SUBSTITUTE(MID(CELL("filename"),FIND("[",CELL("filename"))+1,FIND("]",CELL("filename"))-FIND("[",CELL("filename"))-1)," JH Farmer Payment-",""),".xlsx","")</f>
        <v>22.21-27 Aug</v>
      </c>
      <c r="Y434" s="13">
        <f t="shared" si="35"/>
        <v>22.644705497382198</v>
      </c>
      <c r="Z434" s="3">
        <v>0</v>
      </c>
    </row>
    <row r="435" spans="1:26" x14ac:dyDescent="0.25">
      <c r="A435" t="str">
        <f>CONCATENATE(Table2[[#This Row],[Code]],Table2[[#This Row],[Farmers Code]])</f>
        <v>200200040005</v>
      </c>
      <c r="B435" s="1" t="str">
        <f>INDEX('MPG Payment'!$A:$A,MATCH(Table2[[#This Row],[Code]],'MPG Payment'!B:B,0))</f>
        <v>BMC Code :2002</v>
      </c>
      <c r="C435" t="str">
        <f>VLOOKUP(Table2[[#This Row],[Code]],'MPG Payment'!B:C,2,0)</f>
        <v>Pandra</v>
      </c>
      <c r="D435" s="17">
        <v>20020004</v>
      </c>
      <c r="E435" s="17" t="s">
        <v>18</v>
      </c>
      <c r="F435" s="1">
        <v>6</v>
      </c>
      <c r="G435" s="13">
        <v>18.18</v>
      </c>
      <c r="H435" s="13">
        <v>738.16309999999999</v>
      </c>
      <c r="I435" s="166">
        <v>0</v>
      </c>
      <c r="J435" s="191">
        <v>0</v>
      </c>
      <c r="K435" s="166">
        <v>0</v>
      </c>
      <c r="L435" s="166">
        <v>0</v>
      </c>
      <c r="M435" s="18">
        <v>0</v>
      </c>
      <c r="N435" s="165">
        <f>VLOOKUP(Table2[[#This Row],[Code]],'MPG Payment'!$B$4:$Z$128,25,0)</f>
        <v>0</v>
      </c>
      <c r="O435" s="170">
        <f t="shared" si="32"/>
        <v>738</v>
      </c>
      <c r="P435" t="str">
        <f>IFERROR(VLOOKUP(D435,'Bank Master'!$C$3:$D$7898,2,0),"Indirect")</f>
        <v>Direct</v>
      </c>
      <c r="Q435" t="str">
        <f>IFERROR(VLOOKUP(A435,Table1424[],6,0),0)</f>
        <v>UPENDRA GOP</v>
      </c>
      <c r="R435" t="str">
        <f>IFERROR(VLOOKUP(A435,Table1424[],7,0),0)</f>
        <v>33953034282</v>
      </c>
      <c r="S435" t="str">
        <f>IFERROR(VLOOKUP(A435,Table1424[],8,0),0)</f>
        <v>SBIN0014341</v>
      </c>
      <c r="T435" t="str">
        <f>IFERROR(VLOOKUP(A435,Table1424[],9,0),0)</f>
        <v>STATE BANK OF INDIA</v>
      </c>
      <c r="U435" s="40">
        <f>IFERROR(VLOOKUP(A435,Table1424[],10,0),0)</f>
        <v>45219</v>
      </c>
      <c r="V435">
        <f t="shared" si="33"/>
        <v>1</v>
      </c>
      <c r="W435" t="str">
        <f t="shared" si="34"/>
        <v>Available</v>
      </c>
      <c r="X435" s="164" t="str" cm="1">
        <f t="array" aca="1" ref="X435" ca="1">SUBSTITUTE(SUBSTITUTE(MID(CELL("filename"),FIND("[",CELL("filename"))+1,FIND("]",CELL("filename"))-FIND("[",CELL("filename"))-1)," JH Farmer Payment-",""),".xlsx","")</f>
        <v>22.21-27 Aug</v>
      </c>
      <c r="Y435" s="13">
        <f t="shared" si="35"/>
        <v>12.180909240924095</v>
      </c>
      <c r="Z435" s="3">
        <v>0</v>
      </c>
    </row>
    <row r="436" spans="1:26" x14ac:dyDescent="0.25">
      <c r="A436" t="str">
        <f>CONCATENATE(Table2[[#This Row],[Code]],Table2[[#This Row],[Farmers Code]])</f>
        <v>200200040006</v>
      </c>
      <c r="B436" s="1" t="str">
        <f>INDEX('MPG Payment'!$A:$A,MATCH(Table2[[#This Row],[Code]],'MPG Payment'!B:B,0))</f>
        <v>BMC Code :2002</v>
      </c>
      <c r="C436" t="str">
        <f>VLOOKUP(Table2[[#This Row],[Code]],'MPG Payment'!B:C,2,0)</f>
        <v>Pandra</v>
      </c>
      <c r="D436" s="17">
        <v>20020004</v>
      </c>
      <c r="E436" s="17" t="s">
        <v>19</v>
      </c>
      <c r="F436" s="1">
        <v>14</v>
      </c>
      <c r="G436" s="13">
        <v>44.190000000000005</v>
      </c>
      <c r="H436" s="13">
        <v>1569.1025</v>
      </c>
      <c r="I436" s="166">
        <v>0</v>
      </c>
      <c r="J436" s="191">
        <v>0</v>
      </c>
      <c r="K436" s="166">
        <v>0</v>
      </c>
      <c r="L436" s="166">
        <v>0</v>
      </c>
      <c r="M436" s="18">
        <v>0</v>
      </c>
      <c r="N436" s="165">
        <f>VLOOKUP(Table2[[#This Row],[Code]],'MPG Payment'!$B$4:$Z$128,25,0)</f>
        <v>0</v>
      </c>
      <c r="O436" s="170">
        <f t="shared" si="32"/>
        <v>1569</v>
      </c>
      <c r="P436" t="str">
        <f>IFERROR(VLOOKUP(D436,'Bank Master'!$C$3:$D$7898,2,0),"Indirect")</f>
        <v>Direct</v>
      </c>
      <c r="Q436" t="str">
        <f>IFERROR(VLOOKUP(A436,Table1424[],6,0),0)</f>
        <v>PARWATI DEVI</v>
      </c>
      <c r="R436" t="str">
        <f>IFERROR(VLOOKUP(A436,Table1424[],7,0),0)</f>
        <v>50100192036368</v>
      </c>
      <c r="S436" t="str">
        <f>IFERROR(VLOOKUP(A436,Table1424[],8,0),0)</f>
        <v>HDFC0001470</v>
      </c>
      <c r="T436" t="str">
        <f>IFERROR(VLOOKUP(A436,Table1424[],9,0),0)</f>
        <v>HDFC BANK</v>
      </c>
      <c r="U436" s="40">
        <f>IFERROR(VLOOKUP(A436,Table1424[],10,0),0)</f>
        <v>45219</v>
      </c>
      <c r="V436">
        <f t="shared" si="33"/>
        <v>1</v>
      </c>
      <c r="W436" t="str">
        <f t="shared" si="34"/>
        <v>Available</v>
      </c>
      <c r="X436" s="164" t="str" cm="1">
        <f t="array" aca="1" ref="X436" ca="1">SUBSTITUTE(SUBSTITUTE(MID(CELL("filename"),FIND("[",CELL("filename"))+1,FIND("]",CELL("filename"))-FIND("[",CELL("filename"))-1)," JH Farmer Payment-",""),".xlsx","")</f>
        <v>22.21-27 Aug</v>
      </c>
      <c r="Y436" s="13">
        <f t="shared" si="35"/>
        <v>24.855663045937995</v>
      </c>
      <c r="Z436" s="3">
        <v>0</v>
      </c>
    </row>
    <row r="437" spans="1:26" x14ac:dyDescent="0.25">
      <c r="A437" t="str">
        <f>CONCATENATE(Table2[[#This Row],[Code]],Table2[[#This Row],[Farmers Code]])</f>
        <v>200200040007</v>
      </c>
      <c r="B437" s="1" t="str">
        <f>INDEX('MPG Payment'!$A:$A,MATCH(Table2[[#This Row],[Code]],'MPG Payment'!B:B,0))</f>
        <v>BMC Code :2002</v>
      </c>
      <c r="C437" t="str">
        <f>VLOOKUP(Table2[[#This Row],[Code]],'MPG Payment'!B:C,2,0)</f>
        <v>Pandra</v>
      </c>
      <c r="D437" s="17">
        <v>20020004</v>
      </c>
      <c r="E437" s="17" t="s">
        <v>20</v>
      </c>
      <c r="F437" s="1">
        <v>7</v>
      </c>
      <c r="G437" s="13">
        <v>21.85</v>
      </c>
      <c r="H437" s="13">
        <v>826.3334000000001</v>
      </c>
      <c r="I437" s="166">
        <v>0</v>
      </c>
      <c r="J437" s="191">
        <v>0</v>
      </c>
      <c r="K437" s="166">
        <v>0</v>
      </c>
      <c r="L437" s="166">
        <v>0</v>
      </c>
      <c r="M437" s="18">
        <v>0</v>
      </c>
      <c r="N437" s="165">
        <f>VLOOKUP(Table2[[#This Row],[Code]],'MPG Payment'!$B$4:$Z$128,25,0)</f>
        <v>0</v>
      </c>
      <c r="O437" s="170">
        <f t="shared" si="32"/>
        <v>826</v>
      </c>
      <c r="P437" t="str">
        <f>IFERROR(VLOOKUP(D437,'Bank Master'!$C$3:$D$7898,2,0),"Indirect")</f>
        <v>Direct</v>
      </c>
      <c r="Q437" t="str">
        <f>IFERROR(VLOOKUP(A437,Table1424[],6,0),0)</f>
        <v>AJAY KUMAR GOPE</v>
      </c>
      <c r="R437" t="str">
        <f>IFERROR(VLOOKUP(A437,Table1424[],7,0),0)</f>
        <v>4904108000626</v>
      </c>
      <c r="S437" t="str">
        <f>IFERROR(VLOOKUP(A437,Table1424[],8,0),0)</f>
        <v>CNRB0004904</v>
      </c>
      <c r="T437" t="str">
        <f>IFERROR(VLOOKUP(A437,Table1424[],9,0),0)</f>
        <v>CANARA BANK</v>
      </c>
      <c r="U437" s="40">
        <f>IFERROR(VLOOKUP(A437,Table1424[],10,0),0)</f>
        <v>45219</v>
      </c>
      <c r="V437">
        <f t="shared" si="33"/>
        <v>1</v>
      </c>
      <c r="W437" t="str">
        <f t="shared" si="34"/>
        <v>Available</v>
      </c>
      <c r="X437" s="164" t="str" cm="1">
        <f t="array" aca="1" ref="X437" ca="1">SUBSTITUTE(SUBSTITUTE(MID(CELL("filename"),FIND("[",CELL("filename"))+1,FIND("]",CELL("filename"))-FIND("[",CELL("filename"))-1)," JH Farmer Payment-",""),".xlsx","")</f>
        <v>22.21-27 Aug</v>
      </c>
      <c r="Y437" s="13">
        <f t="shared" si="35"/>
        <v>13.236461784897028</v>
      </c>
      <c r="Z437" s="3">
        <v>0</v>
      </c>
    </row>
    <row r="438" spans="1:26" x14ac:dyDescent="0.25">
      <c r="A438" t="str">
        <f>CONCATENATE(Table2[[#This Row],[Code]],Table2[[#This Row],[Farmers Code]])</f>
        <v>200200040009</v>
      </c>
      <c r="B438" s="1" t="str">
        <f>INDEX('MPG Payment'!$A:$A,MATCH(Table2[[#This Row],[Code]],'MPG Payment'!B:B,0))</f>
        <v>BMC Code :2002</v>
      </c>
      <c r="C438" t="str">
        <f>VLOOKUP(Table2[[#This Row],[Code]],'MPG Payment'!B:C,2,0)</f>
        <v>Pandra</v>
      </c>
      <c r="D438" s="17">
        <v>20020004</v>
      </c>
      <c r="E438" s="17" t="s">
        <v>36</v>
      </c>
      <c r="F438" s="1">
        <v>14</v>
      </c>
      <c r="G438" s="13">
        <v>108.63</v>
      </c>
      <c r="H438" s="13">
        <v>4788.0074999999997</v>
      </c>
      <c r="I438" s="166">
        <v>0</v>
      </c>
      <c r="J438" s="191">
        <v>0</v>
      </c>
      <c r="K438" s="166">
        <v>0</v>
      </c>
      <c r="L438" s="166">
        <v>0</v>
      </c>
      <c r="M438" s="18">
        <v>0</v>
      </c>
      <c r="N438" s="165">
        <f>VLOOKUP(Table2[[#This Row],[Code]],'MPG Payment'!$B$4:$Z$128,25,0)</f>
        <v>0</v>
      </c>
      <c r="O438" s="170">
        <f t="shared" si="32"/>
        <v>4788</v>
      </c>
      <c r="P438" t="str">
        <f>IFERROR(VLOOKUP(D438,'Bank Master'!$C$3:$D$7898,2,0),"Indirect")</f>
        <v>Direct</v>
      </c>
      <c r="Q438" t="str">
        <f>IFERROR(VLOOKUP(A438,Table1424[],6,0),0)</f>
        <v xml:space="preserve">Pushpa Devi </v>
      </c>
      <c r="R438" t="str">
        <f>IFERROR(VLOOKUP(A438,Table1424[],7,0),0)</f>
        <v>494510110010315</v>
      </c>
      <c r="S438" t="str">
        <f>IFERROR(VLOOKUP(A438,Table1424[],8,0),0)</f>
        <v>BKID0004945</v>
      </c>
      <c r="T438" t="str">
        <f>IFERROR(VLOOKUP(A438,Table1424[],9,0),0)</f>
        <v>BANK OF INDIA</v>
      </c>
      <c r="U438" s="40">
        <f>IFERROR(VLOOKUP(A438,Table1424[],10,0),0)</f>
        <v>45297</v>
      </c>
      <c r="V438">
        <f t="shared" si="33"/>
        <v>1</v>
      </c>
      <c r="W438" t="str">
        <f t="shared" si="34"/>
        <v>Available</v>
      </c>
      <c r="X438" s="164" t="str" cm="1">
        <f t="array" aca="1" ref="X438" ca="1">SUBSTITUTE(SUBSTITUTE(MID(CELL("filename"),FIND("[",CELL("filename"))+1,FIND("]",CELL("filename"))-FIND("[",CELL("filename"))-1)," JH Farmer Payment-",""),".xlsx","")</f>
        <v>22.21-27 Aug</v>
      </c>
      <c r="Y438" s="13">
        <f t="shared" si="35"/>
        <v>30.853403755868548</v>
      </c>
      <c r="Z438" s="3">
        <v>0</v>
      </c>
    </row>
    <row r="439" spans="1:26" x14ac:dyDescent="0.25">
      <c r="A439" t="str">
        <f>CONCATENATE(Table2[[#This Row],[Code]],Table2[[#This Row],[Farmers Code]])</f>
        <v>200200040012</v>
      </c>
      <c r="B439" s="1" t="str">
        <f>INDEX('MPG Payment'!$A:$A,MATCH(Table2[[#This Row],[Code]],'MPG Payment'!B:B,0))</f>
        <v>BMC Code :2002</v>
      </c>
      <c r="C439" t="str">
        <f>VLOOKUP(Table2[[#This Row],[Code]],'MPG Payment'!B:C,2,0)</f>
        <v>Pandra</v>
      </c>
      <c r="D439" s="17">
        <v>20020004</v>
      </c>
      <c r="E439" s="17" t="s">
        <v>40</v>
      </c>
      <c r="F439" s="1">
        <v>7</v>
      </c>
      <c r="G439" s="13">
        <v>23.56</v>
      </c>
      <c r="H439" s="13">
        <v>996.31060000000002</v>
      </c>
      <c r="I439" s="166">
        <v>0</v>
      </c>
      <c r="J439" s="191">
        <v>0</v>
      </c>
      <c r="K439" s="166">
        <v>0</v>
      </c>
      <c r="L439" s="166">
        <v>0</v>
      </c>
      <c r="M439" s="18">
        <v>0</v>
      </c>
      <c r="N439" s="165">
        <f>VLOOKUP(Table2[[#This Row],[Code]],'MPG Payment'!$B$4:$Z$128,25,0)</f>
        <v>0</v>
      </c>
      <c r="O439" s="170">
        <f t="shared" si="32"/>
        <v>996</v>
      </c>
      <c r="P439" t="str">
        <f>IFERROR(VLOOKUP(D439,'Bank Master'!$C$3:$D$7898,2,0),"Indirect")</f>
        <v>Direct</v>
      </c>
      <c r="Q439" t="str">
        <f>IFERROR(VLOOKUP(A439,Table1424[],6,0),0)</f>
        <v>SHIVANTI DEVI</v>
      </c>
      <c r="R439" t="str">
        <f>IFERROR(VLOOKUP(A439,Table1424[],7,0),0)</f>
        <v>469510110005526</v>
      </c>
      <c r="S439" t="str">
        <f>IFERROR(VLOOKUP(A439,Table1424[],8,0),0)</f>
        <v>BKID0004695</v>
      </c>
      <c r="T439" t="str">
        <f>IFERROR(VLOOKUP(A439,Table1424[],9,0),0)</f>
        <v>BANK OF INDIA</v>
      </c>
      <c r="U439" s="40">
        <f>IFERROR(VLOOKUP(A439,Table1424[],10,0),0)</f>
        <v>45227</v>
      </c>
      <c r="V439">
        <f t="shared" si="33"/>
        <v>1</v>
      </c>
      <c r="W439" t="str">
        <f t="shared" si="34"/>
        <v>Available</v>
      </c>
      <c r="X439" s="164" t="str" cm="1">
        <f t="array" aca="1" ref="X439" ca="1">SUBSTITUTE(SUBSTITUTE(MID(CELL("filename"),FIND("[",CELL("filename"))+1,FIND("]",CELL("filename"))-FIND("[",CELL("filename"))-1)," JH Farmer Payment-",""),".xlsx","")</f>
        <v>22.21-27 Aug</v>
      </c>
      <c r="Y439" s="13">
        <f t="shared" si="35"/>
        <v>14.800879032258067</v>
      </c>
      <c r="Z439" s="3">
        <v>0</v>
      </c>
    </row>
    <row r="440" spans="1:26" x14ac:dyDescent="0.25">
      <c r="A440" t="str">
        <f>CONCATENATE(Table2[[#This Row],[Code]],Table2[[#This Row],[Farmers Code]])</f>
        <v>200200040013</v>
      </c>
      <c r="B440" s="1" t="str">
        <f>INDEX('MPG Payment'!$A:$A,MATCH(Table2[[#This Row],[Code]],'MPG Payment'!B:B,0))</f>
        <v>BMC Code :2002</v>
      </c>
      <c r="C440" t="str">
        <f>VLOOKUP(Table2[[#This Row],[Code]],'MPG Payment'!B:C,2,0)</f>
        <v>Pandra</v>
      </c>
      <c r="D440" s="17">
        <v>20020004</v>
      </c>
      <c r="E440" s="17" t="s">
        <v>23</v>
      </c>
      <c r="F440" s="1">
        <v>12</v>
      </c>
      <c r="G440" s="13">
        <v>27.36</v>
      </c>
      <c r="H440" s="13">
        <v>988.08119999999985</v>
      </c>
      <c r="I440" s="166">
        <v>0</v>
      </c>
      <c r="J440" s="191">
        <v>0</v>
      </c>
      <c r="K440" s="166">
        <v>0</v>
      </c>
      <c r="L440" s="166">
        <v>0</v>
      </c>
      <c r="M440" s="18">
        <v>0</v>
      </c>
      <c r="N440" s="165">
        <f>VLOOKUP(Table2[[#This Row],[Code]],'MPG Payment'!$B$4:$Z$128,25,0)</f>
        <v>0</v>
      </c>
      <c r="O440" s="170">
        <f t="shared" si="32"/>
        <v>988</v>
      </c>
      <c r="P440" t="str">
        <f>IFERROR(VLOOKUP(D440,'Bank Master'!$C$3:$D$7898,2,0),"Indirect")</f>
        <v>Direct</v>
      </c>
      <c r="Q440" t="str">
        <f>IFERROR(VLOOKUP(A440,Table1424[],6,0),0)</f>
        <v>BRAJASH KUMAR TIWARY</v>
      </c>
      <c r="R440" t="str">
        <f>IFERROR(VLOOKUP(A440,Table1424[],7,0),0)</f>
        <v>33362847417</v>
      </c>
      <c r="S440" t="str">
        <f>IFERROR(VLOOKUP(A440,Table1424[],8,0),0)</f>
        <v>SBIN0014341</v>
      </c>
      <c r="T440" t="str">
        <f>IFERROR(VLOOKUP(A440,Table1424[],9,0),0)</f>
        <v>STATE BANK OF INDIA</v>
      </c>
      <c r="U440" s="40">
        <f>IFERROR(VLOOKUP(A440,Table1424[],10,0),0)</f>
        <v>45227</v>
      </c>
      <c r="V440">
        <f t="shared" si="33"/>
        <v>1</v>
      </c>
      <c r="W440" t="str">
        <f t="shared" si="34"/>
        <v>Available</v>
      </c>
      <c r="X440" s="164" t="str" cm="1">
        <f t="array" aca="1" ref="X440" ca="1">SUBSTITUTE(SUBSTITUTE(MID(CELL("filename"),FIND("[",CELL("filename"))+1,FIND("]",CELL("filename"))-FIND("[",CELL("filename"))-1)," JH Farmer Payment-",""),".xlsx","")</f>
        <v>22.21-27 Aug</v>
      </c>
      <c r="Y440" s="13">
        <f t="shared" si="35"/>
        <v>21.668447368421056</v>
      </c>
      <c r="Z440" s="3">
        <v>0</v>
      </c>
    </row>
    <row r="441" spans="1:26" x14ac:dyDescent="0.25">
      <c r="A441" t="str">
        <f>CONCATENATE(Table2[[#This Row],[Code]],Table2[[#This Row],[Farmers Code]])</f>
        <v>200200040016</v>
      </c>
      <c r="B441" s="1" t="str">
        <f>INDEX('MPG Payment'!$A:$A,MATCH(Table2[[#This Row],[Code]],'MPG Payment'!B:B,0))</f>
        <v>BMC Code :2002</v>
      </c>
      <c r="C441" t="str">
        <f>VLOOKUP(Table2[[#This Row],[Code]],'MPG Payment'!B:C,2,0)</f>
        <v>Pandra</v>
      </c>
      <c r="D441" s="17">
        <v>20020004</v>
      </c>
      <c r="E441" s="17" t="s">
        <v>26</v>
      </c>
      <c r="F441" s="1">
        <v>3</v>
      </c>
      <c r="G441" s="13">
        <v>4.41</v>
      </c>
      <c r="H441" s="13">
        <v>188.65559999999999</v>
      </c>
      <c r="I441" s="166">
        <v>0</v>
      </c>
      <c r="J441" s="191">
        <v>0</v>
      </c>
      <c r="K441" s="166">
        <v>0</v>
      </c>
      <c r="L441" s="166">
        <v>0</v>
      </c>
      <c r="M441" s="18">
        <v>0</v>
      </c>
      <c r="N441" s="165">
        <f>VLOOKUP(Table2[[#This Row],[Code]],'MPG Payment'!$B$4:$Z$128,25,0)</f>
        <v>0</v>
      </c>
      <c r="O441" s="170">
        <f t="shared" si="32"/>
        <v>189</v>
      </c>
      <c r="P441" t="str">
        <f>IFERROR(VLOOKUP(D441,'Bank Master'!$C$3:$D$7898,2,0),"Indirect")</f>
        <v>Direct</v>
      </c>
      <c r="Q441" t="str">
        <f>IFERROR(VLOOKUP(A441,Table1424[],6,0),0)</f>
        <v>ABHAY KUMAR GOP</v>
      </c>
      <c r="R441" t="str">
        <f>IFERROR(VLOOKUP(A441,Table1424[],7,0),0)</f>
        <v>50100407796084</v>
      </c>
      <c r="S441" t="str">
        <f>IFERROR(VLOOKUP(A441,Table1424[],8,0),0)</f>
        <v>HDFC0001470</v>
      </c>
      <c r="T441" t="str">
        <f>IFERROR(VLOOKUP(A441,Table1424[],9,0),0)</f>
        <v>HDFC BANK</v>
      </c>
      <c r="U441" s="40">
        <f>IFERROR(VLOOKUP(A441,Table1424[],10,0),0)</f>
        <v>45227</v>
      </c>
      <c r="V441">
        <f t="shared" si="33"/>
        <v>1</v>
      </c>
      <c r="W441" t="str">
        <f t="shared" si="34"/>
        <v>Available</v>
      </c>
      <c r="X441" s="164" t="str" cm="1">
        <f t="array" aca="1" ref="X441" ca="1">SUBSTITUTE(SUBSTITUTE(MID(CELL("filename"),FIND("[",CELL("filename"))+1,FIND("]",CELL("filename"))-FIND("[",CELL("filename"))-1)," JH Farmer Payment-",""),".xlsx","")</f>
        <v>22.21-27 Aug</v>
      </c>
      <c r="Y441" s="13">
        <f t="shared" si="35"/>
        <v>6.4168571428571433</v>
      </c>
      <c r="Z441" s="3">
        <v>0</v>
      </c>
    </row>
    <row r="442" spans="1:26" x14ac:dyDescent="0.25">
      <c r="A442" t="str">
        <f>CONCATENATE(Table2[[#This Row],[Code]],Table2[[#This Row],[Farmers Code]])</f>
        <v>200200040018</v>
      </c>
      <c r="B442" s="1" t="str">
        <f>INDEX('MPG Payment'!$A:$A,MATCH(Table2[[#This Row],[Code]],'MPG Payment'!B:B,0))</f>
        <v>BMC Code :2002</v>
      </c>
      <c r="C442" t="str">
        <f>VLOOKUP(Table2[[#This Row],[Code]],'MPG Payment'!B:C,2,0)</f>
        <v>Pandra</v>
      </c>
      <c r="D442" s="17">
        <v>20020004</v>
      </c>
      <c r="E442" s="17" t="s">
        <v>2</v>
      </c>
      <c r="F442" s="1">
        <v>7</v>
      </c>
      <c r="G442" s="13">
        <v>16.95</v>
      </c>
      <c r="H442" s="13">
        <v>1018.5663999999998</v>
      </c>
      <c r="I442" s="166">
        <v>0</v>
      </c>
      <c r="J442" s="191">
        <v>0</v>
      </c>
      <c r="K442" s="166">
        <v>0</v>
      </c>
      <c r="L442" s="166">
        <v>0</v>
      </c>
      <c r="M442" s="18">
        <v>0</v>
      </c>
      <c r="N442" s="165">
        <f>VLOOKUP(Table2[[#This Row],[Code]],'MPG Payment'!$B$4:$Z$128,25,0)</f>
        <v>0</v>
      </c>
      <c r="O442" s="170">
        <f t="shared" si="32"/>
        <v>1019</v>
      </c>
      <c r="P442" t="str">
        <f>IFERROR(VLOOKUP(D442,'Bank Master'!$C$3:$D$7898,2,0),"Indirect")</f>
        <v>Direct</v>
      </c>
      <c r="Q442" t="str">
        <f>IFERROR(VLOOKUP(A442,Table1424[],6,0),0)</f>
        <v xml:space="preserve">Ashok Thakur </v>
      </c>
      <c r="R442" t="str">
        <f>IFERROR(VLOOKUP(A442,Table1424[],7,0),0)</f>
        <v>50100186662843</v>
      </c>
      <c r="S442" t="str">
        <f>IFERROR(VLOOKUP(A442,Table1424[],8,0),0)</f>
        <v>HDFC0001470</v>
      </c>
      <c r="T442" t="str">
        <f>IFERROR(VLOOKUP(A442,Table1424[],9,0),0)</f>
        <v>HDFC BANK</v>
      </c>
      <c r="U442" s="40">
        <f>IFERROR(VLOOKUP(A442,Table1424[],10,0),0)</f>
        <v>45297</v>
      </c>
      <c r="V442">
        <f t="shared" si="33"/>
        <v>1</v>
      </c>
      <c r="W442" t="str">
        <f t="shared" si="34"/>
        <v>Available</v>
      </c>
      <c r="X442" s="164" t="str" cm="1">
        <f t="array" aca="1" ref="X442" ca="1">SUBSTITUTE(SUBSTITUTE(MID(CELL("filename"),FIND("[",CELL("filename"))+1,FIND("]",CELL("filename"))-FIND("[",CELL("filename"))-1)," JH Farmer Payment-",""),".xlsx","")</f>
        <v>22.21-27 Aug</v>
      </c>
      <c r="Y442" s="13">
        <f t="shared" si="35"/>
        <v>21.032344542772861</v>
      </c>
      <c r="Z442" s="3">
        <v>0</v>
      </c>
    </row>
    <row r="443" spans="1:26" x14ac:dyDescent="0.25">
      <c r="A443" t="str">
        <f>CONCATENATE(Table2[[#This Row],[Code]],Table2[[#This Row],[Farmers Code]])</f>
        <v>200200040023</v>
      </c>
      <c r="B443" s="1" t="str">
        <f>INDEX('MPG Payment'!$A:$A,MATCH(Table2[[#This Row],[Code]],'MPG Payment'!B:B,0))</f>
        <v>BMC Code :2002</v>
      </c>
      <c r="C443" t="str">
        <f>VLOOKUP(Table2[[#This Row],[Code]],'MPG Payment'!B:C,2,0)</f>
        <v>Pandra</v>
      </c>
      <c r="D443" s="17">
        <v>20020004</v>
      </c>
      <c r="E443" s="17" t="s">
        <v>38</v>
      </c>
      <c r="F443" s="1">
        <v>6</v>
      </c>
      <c r="G443" s="13">
        <v>13.21</v>
      </c>
      <c r="H443" s="13">
        <v>478.02589999999998</v>
      </c>
      <c r="I443" s="166">
        <v>0</v>
      </c>
      <c r="J443" s="191">
        <v>0</v>
      </c>
      <c r="K443" s="166">
        <v>0</v>
      </c>
      <c r="L443" s="166">
        <v>0</v>
      </c>
      <c r="M443" s="18">
        <v>0</v>
      </c>
      <c r="N443" s="165">
        <f>VLOOKUP(Table2[[#This Row],[Code]],'MPG Payment'!$B$4:$Z$128,25,0)</f>
        <v>0</v>
      </c>
      <c r="O443" s="170">
        <f t="shared" si="32"/>
        <v>478</v>
      </c>
      <c r="P443" t="str">
        <f>IFERROR(VLOOKUP(D443,'Bank Master'!$C$3:$D$7898,2,0),"Indirect")</f>
        <v>Direct</v>
      </c>
      <c r="Q443" t="str">
        <f>IFERROR(VLOOKUP(A443,Table1424[],6,0),0)</f>
        <v xml:space="preserve">Rajesh Gope </v>
      </c>
      <c r="R443" t="str">
        <f>IFERROR(VLOOKUP(A443,Table1424[],7,0),0)</f>
        <v>520191028639592</v>
      </c>
      <c r="S443" t="str">
        <f>IFERROR(VLOOKUP(A443,Table1424[],8,0),0)</f>
        <v>UBIN0915874</v>
      </c>
      <c r="T443" t="str">
        <f>IFERROR(VLOOKUP(A443,Table1424[],9,0),0)</f>
        <v>UNION BANK OF INDIA</v>
      </c>
      <c r="U443" s="40" t="str">
        <f>IFERROR(VLOOKUP(A443,Table1424[],10,0),0)</f>
        <v>20/04/2024</v>
      </c>
      <c r="V443">
        <f t="shared" si="33"/>
        <v>1</v>
      </c>
      <c r="W443" t="str">
        <f t="shared" si="34"/>
        <v>Available</v>
      </c>
      <c r="X443" s="164" t="str" cm="1">
        <f t="array" aca="1" ref="X443" ca="1">SUBSTITUTE(SUBSTITUTE(MID(CELL("filename"),FIND("[",CELL("filename"))+1,FIND("]",CELL("filename"))-FIND("[",CELL("filename"))-1)," JH Farmer Payment-",""),".xlsx","")</f>
        <v>22.21-27 Aug</v>
      </c>
      <c r="Y443" s="13">
        <f t="shared" si="35"/>
        <v>10.856000757002271</v>
      </c>
      <c r="Z443" s="3">
        <v>0</v>
      </c>
    </row>
    <row r="444" spans="1:26" x14ac:dyDescent="0.25">
      <c r="A444" t="str">
        <f>CONCATENATE(Table2[[#This Row],[Code]],Table2[[#This Row],[Farmers Code]])</f>
        <v>200200040028</v>
      </c>
      <c r="B444" s="1" t="str">
        <f>INDEX('MPG Payment'!$A:$A,MATCH(Table2[[#This Row],[Code]],'MPG Payment'!B:B,0))</f>
        <v>BMC Code :2002</v>
      </c>
      <c r="C444" t="str">
        <f>VLOOKUP(Table2[[#This Row],[Code]],'MPG Payment'!B:C,2,0)</f>
        <v>Pandra</v>
      </c>
      <c r="D444" s="17">
        <v>20020004</v>
      </c>
      <c r="E444" s="17" t="s">
        <v>30</v>
      </c>
      <c r="F444" s="1">
        <v>14</v>
      </c>
      <c r="G444" s="13">
        <v>41.690000000000005</v>
      </c>
      <c r="H444" s="13">
        <v>1762.0025000000001</v>
      </c>
      <c r="I444" s="166">
        <v>0</v>
      </c>
      <c r="J444" s="191">
        <v>0</v>
      </c>
      <c r="K444" s="166">
        <v>0</v>
      </c>
      <c r="L444" s="166">
        <v>0</v>
      </c>
      <c r="M444" s="18">
        <v>0</v>
      </c>
      <c r="N444" s="165">
        <f>VLOOKUP(Table2[[#This Row],[Code]],'MPG Payment'!$B$4:$Z$128,25,0)</f>
        <v>0</v>
      </c>
      <c r="O444" s="170">
        <f t="shared" si="32"/>
        <v>1762</v>
      </c>
      <c r="P444" t="str">
        <f>IFERROR(VLOOKUP(D444,'Bank Master'!$C$3:$D$7898,2,0),"Indirect")</f>
        <v>Direct</v>
      </c>
      <c r="Q444" t="str">
        <f>IFERROR(VLOOKUP(A444,Table1424[],6,0),0)</f>
        <v xml:space="preserve">Ajay Gop </v>
      </c>
      <c r="R444" t="str">
        <f>IFERROR(VLOOKUP(A444,Table1424[],7,0),0)</f>
        <v>84063379272</v>
      </c>
      <c r="S444" t="str">
        <f>IFERROR(VLOOKUP(A444,Table1424[],8,0),0)</f>
        <v>SBIN0RRVCGB</v>
      </c>
      <c r="T444" t="str">
        <f>IFERROR(VLOOKUP(A444,Table1424[],9,0),0)</f>
        <v>STATE BANK OF INDIA</v>
      </c>
      <c r="U444" s="40" t="str">
        <f>IFERROR(VLOOKUP(A444,Table1424[],10,0),0)</f>
        <v>25/04/2024</v>
      </c>
      <c r="V444">
        <f t="shared" si="33"/>
        <v>1</v>
      </c>
      <c r="W444" t="str">
        <f t="shared" si="34"/>
        <v>Available</v>
      </c>
      <c r="X444" s="164" t="str" cm="1">
        <f t="array" aca="1" ref="X444" ca="1">SUBSTITUTE(SUBSTITUTE(MID(CELL("filename"),FIND("[",CELL("filename"))+1,FIND("]",CELL("filename"))-FIND("[",CELL("filename"))-1)," JH Farmer Payment-",""),".xlsx","")</f>
        <v>22.21-27 Aug</v>
      </c>
      <c r="Y444" s="13">
        <f t="shared" si="35"/>
        <v>29.585074358359318</v>
      </c>
      <c r="Z444" s="3">
        <v>0</v>
      </c>
    </row>
    <row r="445" spans="1:26" x14ac:dyDescent="0.25">
      <c r="A445" t="str">
        <f>CONCATENATE(Table2[[#This Row],[Code]],Table2[[#This Row],[Farmers Code]])</f>
        <v>200200050004</v>
      </c>
      <c r="B445" s="1" t="str">
        <f>INDEX('MPG Payment'!$A:$A,MATCH(Table2[[#This Row],[Code]],'MPG Payment'!B:B,0))</f>
        <v>BMC Code :2002</v>
      </c>
      <c r="C445" t="str">
        <f>VLOOKUP(Table2[[#This Row],[Code]],'MPG Payment'!B:C,2,0)</f>
        <v>BASKI</v>
      </c>
      <c r="D445" s="17">
        <v>20020005</v>
      </c>
      <c r="E445" s="17" t="s">
        <v>1</v>
      </c>
      <c r="F445" s="1">
        <v>7</v>
      </c>
      <c r="G445" s="13">
        <v>19.239999999999998</v>
      </c>
      <c r="H445" s="13">
        <v>1026.6651999999999</v>
      </c>
      <c r="I445" s="166">
        <v>0</v>
      </c>
      <c r="J445" s="191">
        <v>0</v>
      </c>
      <c r="K445" s="166">
        <v>14</v>
      </c>
      <c r="L445" s="166">
        <v>0</v>
      </c>
      <c r="M445" s="18">
        <v>0</v>
      </c>
      <c r="N445" s="165" t="str">
        <f>VLOOKUP(Table2[[#This Row],[Code]],'MPG Payment'!$B$4:$Z$128,25,0)</f>
        <v>Release1</v>
      </c>
      <c r="O445" s="170">
        <f t="shared" si="32"/>
        <v>1013</v>
      </c>
      <c r="P445" t="str">
        <f>IFERROR(VLOOKUP(D445,'Bank Master'!$C$3:$D$7898,2,0),"Indirect")</f>
        <v>Direct</v>
      </c>
      <c r="Q445" t="str">
        <f>IFERROR(VLOOKUP(A445,Table1424[],6,0),0)</f>
        <v xml:space="preserve">Mumtaj Khatun </v>
      </c>
      <c r="R445" t="str">
        <f>IFERROR(VLOOKUP(A445,Table1424[],7,0),0)</f>
        <v>54248100001640</v>
      </c>
      <c r="S445" t="str">
        <f>IFERROR(VLOOKUP(A445,Table1424[],8,0),0)</f>
        <v>BARB0RATUCH</v>
      </c>
      <c r="T445" t="str">
        <f>IFERROR(VLOOKUP(A445,Table1424[],9,0),0)</f>
        <v>BANK OF BARODA</v>
      </c>
      <c r="U445" s="40">
        <f>IFERROR(VLOOKUP(A445,Table1424[],10,0),0)</f>
        <v>45257</v>
      </c>
      <c r="V445">
        <f t="shared" si="33"/>
        <v>1</v>
      </c>
      <c r="W445" t="str">
        <f t="shared" si="34"/>
        <v>Available</v>
      </c>
      <c r="X445" s="164" t="str" cm="1">
        <f t="array" aca="1" ref="X445" ca="1">SUBSTITUTE(SUBSTITUTE(MID(CELL("filename"),FIND("[",CELL("filename"))+1,FIND("]",CELL("filename"))-FIND("[",CELL("filename"))-1)," JH Farmer Payment-",""),".xlsx","")</f>
        <v>22.21-27 Aug</v>
      </c>
      <c r="Y445" s="13">
        <f t="shared" si="35"/>
        <v>18.676341995841998</v>
      </c>
      <c r="Z445" s="3">
        <v>0</v>
      </c>
    </row>
    <row r="446" spans="1:26" x14ac:dyDescent="0.25">
      <c r="A446" t="str">
        <f>CONCATENATE(Table2[[#This Row],[Code]],Table2[[#This Row],[Farmers Code]])</f>
        <v>200200050007</v>
      </c>
      <c r="B446" s="1" t="str">
        <f>INDEX('MPG Payment'!$A:$A,MATCH(Table2[[#This Row],[Code]],'MPG Payment'!B:B,0))</f>
        <v>BMC Code :2002</v>
      </c>
      <c r="C446" t="str">
        <f>VLOOKUP(Table2[[#This Row],[Code]],'MPG Payment'!B:C,2,0)</f>
        <v>BASKI</v>
      </c>
      <c r="D446" s="17">
        <v>20020005</v>
      </c>
      <c r="E446" s="17" t="s">
        <v>20</v>
      </c>
      <c r="F446" s="1">
        <v>13</v>
      </c>
      <c r="G446" s="13">
        <v>37</v>
      </c>
      <c r="H446" s="13">
        <v>1372.0666000000003</v>
      </c>
      <c r="I446" s="166">
        <v>0</v>
      </c>
      <c r="J446" s="191">
        <v>0</v>
      </c>
      <c r="K446" s="166">
        <v>0</v>
      </c>
      <c r="L446" s="166">
        <v>0</v>
      </c>
      <c r="M446" s="18">
        <v>0</v>
      </c>
      <c r="N446" s="165" t="str">
        <f>VLOOKUP(Table2[[#This Row],[Code]],'MPG Payment'!$B$4:$Z$128,25,0)</f>
        <v>Release1</v>
      </c>
      <c r="O446" s="170">
        <f t="shared" si="32"/>
        <v>1372</v>
      </c>
      <c r="P446" t="str">
        <f>IFERROR(VLOOKUP(D446,'Bank Master'!$C$3:$D$7898,2,0),"Indirect")</f>
        <v>Direct</v>
      </c>
      <c r="Q446" t="str">
        <f>IFERROR(VLOOKUP(A446,Table1424[],6,0),0)</f>
        <v xml:space="preserve">Bindu Oraon </v>
      </c>
      <c r="R446" t="str">
        <f>IFERROR(VLOOKUP(A446,Table1424[],7,0),0)</f>
        <v>54248100003501</v>
      </c>
      <c r="S446" t="str">
        <f>IFERROR(VLOOKUP(A446,Table1424[],8,0),0)</f>
        <v>BARB0RATUCH</v>
      </c>
      <c r="T446" t="str">
        <f>IFERROR(VLOOKUP(A446,Table1424[],9,0),0)</f>
        <v>BANK OF BARODA</v>
      </c>
      <c r="U446" s="40">
        <f>IFERROR(VLOOKUP(A446,Table1424[],10,0),0)</f>
        <v>45257</v>
      </c>
      <c r="V446">
        <f t="shared" si="33"/>
        <v>1</v>
      </c>
      <c r="W446" t="str">
        <f t="shared" si="34"/>
        <v>Available</v>
      </c>
      <c r="X446" s="164" t="str" cm="1">
        <f t="array" aca="1" ref="X446" ca="1">SUBSTITUTE(SUBSTITUTE(MID(CELL("filename"),FIND("[",CELL("filename"))+1,FIND("]",CELL("filename"))-FIND("[",CELL("filename"))-1)," JH Farmer Payment-",""),".xlsx","")</f>
        <v>22.21-27 Aug</v>
      </c>
      <c r="Y446" s="13">
        <f t="shared" si="35"/>
        <v>24.103872702702709</v>
      </c>
      <c r="Z446" s="3">
        <v>0</v>
      </c>
    </row>
    <row r="447" spans="1:26" x14ac:dyDescent="0.25">
      <c r="A447" t="str">
        <f>CONCATENATE(Table2[[#This Row],[Code]],Table2[[#This Row],[Farmers Code]])</f>
        <v>200200050009</v>
      </c>
      <c r="B447" s="1" t="str">
        <f>INDEX('MPG Payment'!$A:$A,MATCH(Table2[[#This Row],[Code]],'MPG Payment'!B:B,0))</f>
        <v>BMC Code :2002</v>
      </c>
      <c r="C447" t="str">
        <f>VLOOKUP(Table2[[#This Row],[Code]],'MPG Payment'!B:C,2,0)</f>
        <v>BASKI</v>
      </c>
      <c r="D447" s="17">
        <v>20020005</v>
      </c>
      <c r="E447" s="17" t="s">
        <v>36</v>
      </c>
      <c r="F447" s="1">
        <v>14</v>
      </c>
      <c r="G447" s="13">
        <v>57.42</v>
      </c>
      <c r="H447" s="13">
        <v>2078.7350000000001</v>
      </c>
      <c r="I447" s="166">
        <v>0</v>
      </c>
      <c r="J447" s="191">
        <v>0</v>
      </c>
      <c r="K447" s="166">
        <v>0</v>
      </c>
      <c r="L447" s="166">
        <v>0</v>
      </c>
      <c r="M447" s="18">
        <v>0</v>
      </c>
      <c r="N447" s="165" t="str">
        <f>VLOOKUP(Table2[[#This Row],[Code]],'MPG Payment'!$B$4:$Z$128,25,0)</f>
        <v>Release1</v>
      </c>
      <c r="O447" s="170">
        <f t="shared" si="32"/>
        <v>2079</v>
      </c>
      <c r="P447" t="str">
        <f>IFERROR(VLOOKUP(D447,'Bank Master'!$C$3:$D$7898,2,0),"Indirect")</f>
        <v>Direct</v>
      </c>
      <c r="Q447" t="str">
        <f>IFERROR(VLOOKUP(A447,Table1424[],6,0),0)</f>
        <v xml:space="preserve">Hasina Khatun </v>
      </c>
      <c r="R447" t="str">
        <f>IFERROR(VLOOKUP(A447,Table1424[],7,0),0)</f>
        <v>54248100001891</v>
      </c>
      <c r="S447" t="str">
        <f>IFERROR(VLOOKUP(A447,Table1424[],8,0),0)</f>
        <v>BARB0RATUCH</v>
      </c>
      <c r="T447" t="str">
        <f>IFERROR(VLOOKUP(A447,Table1424[],9,0),0)</f>
        <v>BANK OF BARODA</v>
      </c>
      <c r="U447" s="40">
        <f>IFERROR(VLOOKUP(A447,Table1424[],10,0),0)</f>
        <v>45257</v>
      </c>
      <c r="V447">
        <f t="shared" si="33"/>
        <v>1</v>
      </c>
      <c r="W447" t="str">
        <f t="shared" si="34"/>
        <v>Available</v>
      </c>
      <c r="X447" s="164" t="str" cm="1">
        <f t="array" aca="1" ref="X447" ca="1">SUBSTITUTE(SUBSTITUTE(MID(CELL("filename"),FIND("[",CELL("filename"))+1,FIND("]",CELL("filename"))-FIND("[",CELL("filename"))-1)," JH Farmer Payment-",""),".xlsx","")</f>
        <v>22.21-27 Aug</v>
      </c>
      <c r="Y447" s="13">
        <f t="shared" si="35"/>
        <v>25.34159700452804</v>
      </c>
      <c r="Z447" s="3">
        <v>0</v>
      </c>
    </row>
    <row r="448" spans="1:26" x14ac:dyDescent="0.25">
      <c r="A448" t="str">
        <f>CONCATENATE(Table2[[#This Row],[Code]],Table2[[#This Row],[Farmers Code]])</f>
        <v>200200050014</v>
      </c>
      <c r="B448" s="1" t="str">
        <f>INDEX('MPG Payment'!$A:$A,MATCH(Table2[[#This Row],[Code]],'MPG Payment'!B:B,0))</f>
        <v>BMC Code :2002</v>
      </c>
      <c r="C448" t="str">
        <f>VLOOKUP(Table2[[#This Row],[Code]],'MPG Payment'!B:C,2,0)</f>
        <v>BASKI</v>
      </c>
      <c r="D448" s="17">
        <v>20020005</v>
      </c>
      <c r="E448" s="17" t="s">
        <v>24</v>
      </c>
      <c r="F448" s="1">
        <v>7</v>
      </c>
      <c r="G448" s="13">
        <v>25.04</v>
      </c>
      <c r="H448" s="13">
        <v>952.71599999999989</v>
      </c>
      <c r="I448" s="166">
        <v>0</v>
      </c>
      <c r="J448" s="191">
        <v>0</v>
      </c>
      <c r="K448" s="166">
        <v>0</v>
      </c>
      <c r="L448" s="166">
        <v>0</v>
      </c>
      <c r="M448" s="18">
        <v>0</v>
      </c>
      <c r="N448" s="165" t="str">
        <f>VLOOKUP(Table2[[#This Row],[Code]],'MPG Payment'!$B$4:$Z$128,25,0)</f>
        <v>Release1</v>
      </c>
      <c r="O448" s="170">
        <f t="shared" si="32"/>
        <v>953</v>
      </c>
      <c r="P448" t="str">
        <f>IFERROR(VLOOKUP(D448,'Bank Master'!$C$3:$D$7898,2,0),"Indirect")</f>
        <v>Direct</v>
      </c>
      <c r="Q448" t="str">
        <f>IFERROR(VLOOKUP(A448,Table1424[],6,0),0)</f>
        <v xml:space="preserve">Rubeda Khatun </v>
      </c>
      <c r="R448" t="str">
        <f>IFERROR(VLOOKUP(A448,Table1424[],7,0),0)</f>
        <v>54248100001988</v>
      </c>
      <c r="S448" t="str">
        <f>IFERROR(VLOOKUP(A448,Table1424[],8,0),0)</f>
        <v>BARB0RATUCH</v>
      </c>
      <c r="T448" t="str">
        <f>IFERROR(VLOOKUP(A448,Table1424[],9,0),0)</f>
        <v>BANK OF BARODA</v>
      </c>
      <c r="U448" s="40">
        <f>IFERROR(VLOOKUP(A448,Table1424[],10,0),0)</f>
        <v>45262</v>
      </c>
      <c r="V448">
        <f t="shared" si="33"/>
        <v>1</v>
      </c>
      <c r="W448" t="str">
        <f t="shared" si="34"/>
        <v>Available</v>
      </c>
      <c r="X448" s="164" t="str" cm="1">
        <f t="array" aca="1" ref="X448" ca="1">SUBSTITUTE(SUBSTITUTE(MID(CELL("filename"),FIND("[",CELL("filename"))+1,FIND("]",CELL("filename"))-FIND("[",CELL("filename"))-1)," JH Farmer Payment-",""),".xlsx","")</f>
        <v>22.21-27 Aug</v>
      </c>
      <c r="Y448" s="13">
        <f t="shared" si="35"/>
        <v>13.316717252396165</v>
      </c>
      <c r="Z448" s="3">
        <v>0</v>
      </c>
    </row>
    <row r="449" spans="1:26" x14ac:dyDescent="0.25">
      <c r="A449" t="str">
        <f>CONCATENATE(Table2[[#This Row],[Code]],Table2[[#This Row],[Farmers Code]])</f>
        <v>200200050018</v>
      </c>
      <c r="B449" s="1" t="str">
        <f>INDEX('MPG Payment'!$A:$A,MATCH(Table2[[#This Row],[Code]],'MPG Payment'!B:B,0))</f>
        <v>BMC Code :2002</v>
      </c>
      <c r="C449" t="str">
        <f>VLOOKUP(Table2[[#This Row],[Code]],'MPG Payment'!B:C,2,0)</f>
        <v>BASKI</v>
      </c>
      <c r="D449" s="17">
        <v>20020005</v>
      </c>
      <c r="E449" s="17" t="s">
        <v>2</v>
      </c>
      <c r="F449" s="1">
        <v>10</v>
      </c>
      <c r="G449" s="13">
        <v>26.500000000000004</v>
      </c>
      <c r="H449" s="13">
        <v>1035.9258</v>
      </c>
      <c r="I449" s="166">
        <v>0</v>
      </c>
      <c r="J449" s="191">
        <v>0</v>
      </c>
      <c r="K449" s="166">
        <v>0</v>
      </c>
      <c r="L449" s="166">
        <v>0</v>
      </c>
      <c r="M449" s="18">
        <v>0</v>
      </c>
      <c r="N449" s="165" t="str">
        <f>VLOOKUP(Table2[[#This Row],[Code]],'MPG Payment'!$B$4:$Z$128,25,0)</f>
        <v>Release1</v>
      </c>
      <c r="O449" s="170">
        <f t="shared" si="32"/>
        <v>1036</v>
      </c>
      <c r="P449" t="str">
        <f>IFERROR(VLOOKUP(D449,'Bank Master'!$C$3:$D$7898,2,0),"Indirect")</f>
        <v>Direct</v>
      </c>
      <c r="Q449" t="str">
        <f>IFERROR(VLOOKUP(A449,Table1424[],6,0),0)</f>
        <v xml:space="preserve">Laxmi Oraon </v>
      </c>
      <c r="R449" t="str">
        <f>IFERROR(VLOOKUP(A449,Table1424[],7,0),0)</f>
        <v>54248100006594</v>
      </c>
      <c r="S449" t="str">
        <f>IFERROR(VLOOKUP(A449,Table1424[],8,0),0)</f>
        <v>BARB0RATUCH</v>
      </c>
      <c r="T449" t="str">
        <f>IFERROR(VLOOKUP(A449,Table1424[],9,0),0)</f>
        <v>BANK OF BARODA</v>
      </c>
      <c r="U449" s="40">
        <f>IFERROR(VLOOKUP(A449,Table1424[],10,0),0)</f>
        <v>45276</v>
      </c>
      <c r="V449">
        <f t="shared" si="33"/>
        <v>1</v>
      </c>
      <c r="W449" t="str">
        <f t="shared" si="34"/>
        <v>Available</v>
      </c>
      <c r="X449" s="164" t="str" cm="1">
        <f t="array" aca="1" ref="X449" ca="1">SUBSTITUTE(SUBSTITUTE(MID(CELL("filename"),FIND("[",CELL("filename"))+1,FIND("]",CELL("filename"))-FIND("[",CELL("filename"))-1)," JH Farmer Payment-",""),".xlsx","")</f>
        <v>22.21-27 Aug</v>
      </c>
      <c r="Y449" s="13">
        <f t="shared" si="35"/>
        <v>19.545769811320753</v>
      </c>
      <c r="Z449" s="3">
        <v>0</v>
      </c>
    </row>
    <row r="450" spans="1:26" x14ac:dyDescent="0.25">
      <c r="A450" t="str">
        <f>CONCATENATE(Table2[[#This Row],[Code]],Table2[[#This Row],[Farmers Code]])</f>
        <v>200200050019</v>
      </c>
      <c r="B450" s="1" t="str">
        <f>INDEX('MPG Payment'!$A:$A,MATCH(Table2[[#This Row],[Code]],'MPG Payment'!B:B,0))</f>
        <v>BMC Code :2002</v>
      </c>
      <c r="C450" t="str">
        <f>VLOOKUP(Table2[[#This Row],[Code]],'MPG Payment'!B:C,2,0)</f>
        <v>BASKI</v>
      </c>
      <c r="D450" s="17">
        <v>20020005</v>
      </c>
      <c r="E450" s="17" t="s">
        <v>3</v>
      </c>
      <c r="F450" s="1">
        <v>7</v>
      </c>
      <c r="G450" s="13">
        <v>16.86</v>
      </c>
      <c r="H450" s="13">
        <v>1104.0720000000001</v>
      </c>
      <c r="I450" s="166">
        <v>0</v>
      </c>
      <c r="J450" s="191">
        <v>0</v>
      </c>
      <c r="K450" s="166">
        <v>0</v>
      </c>
      <c r="L450" s="166">
        <v>0</v>
      </c>
      <c r="M450" s="18">
        <v>0</v>
      </c>
      <c r="N450" s="165" t="str">
        <f>VLOOKUP(Table2[[#This Row],[Code]],'MPG Payment'!$B$4:$Z$128,25,0)</f>
        <v>Release1</v>
      </c>
      <c r="O450" s="170">
        <f t="shared" si="32"/>
        <v>1104</v>
      </c>
      <c r="P450" t="str">
        <f>IFERROR(VLOOKUP(D450,'Bank Master'!$C$3:$D$7898,2,0),"Indirect")</f>
        <v>Direct</v>
      </c>
      <c r="Q450" t="str">
        <f>IFERROR(VLOOKUP(A450,Table1424[],6,0),0)</f>
        <v xml:space="preserve">Ritu Ekka </v>
      </c>
      <c r="R450" t="str">
        <f>IFERROR(VLOOKUP(A450,Table1424[],7,0),0)</f>
        <v>54248100002393</v>
      </c>
      <c r="S450" t="str">
        <f>IFERROR(VLOOKUP(A450,Table1424[],8,0),0)</f>
        <v>BARB0RATUCH</v>
      </c>
      <c r="T450" t="str">
        <f>IFERROR(VLOOKUP(A450,Table1424[],9,0),0)</f>
        <v>BANK OF BARODA</v>
      </c>
      <c r="U450" s="40">
        <f>IFERROR(VLOOKUP(A450,Table1424[],10,0),0)</f>
        <v>45276</v>
      </c>
      <c r="V450">
        <f t="shared" si="33"/>
        <v>1</v>
      </c>
      <c r="W450" t="str">
        <f t="shared" si="34"/>
        <v>Available</v>
      </c>
      <c r="X450" s="164" t="str" cm="1">
        <f t="array" aca="1" ref="X450" ca="1">SUBSTITUTE(SUBSTITUTE(MID(CELL("filename"),FIND("[",CELL("filename"))+1,FIND("]",CELL("filename"))-FIND("[",CELL("filename"))-1)," JH Farmer Payment-",""),".xlsx","")</f>
        <v>22.21-27 Aug</v>
      </c>
      <c r="Y450" s="13">
        <f t="shared" si="35"/>
        <v>22.919644128113884</v>
      </c>
      <c r="Z450" s="3">
        <v>0</v>
      </c>
    </row>
    <row r="451" spans="1:26" x14ac:dyDescent="0.25">
      <c r="A451" t="str">
        <f>CONCATENATE(Table2[[#This Row],[Code]],Table2[[#This Row],[Farmers Code]])</f>
        <v>200200050024</v>
      </c>
      <c r="B451" s="1" t="str">
        <f>INDEX('MPG Payment'!$A:$A,MATCH(Table2[[#This Row],[Code]],'MPG Payment'!B:B,0))</f>
        <v>BMC Code :2002</v>
      </c>
      <c r="C451" t="str">
        <f>VLOOKUP(Table2[[#This Row],[Code]],'MPG Payment'!B:C,2,0)</f>
        <v>BASKI</v>
      </c>
      <c r="D451" s="17">
        <v>20020005</v>
      </c>
      <c r="E451" s="17" t="s">
        <v>29</v>
      </c>
      <c r="F451" s="1">
        <v>7</v>
      </c>
      <c r="G451" s="13">
        <v>14.44</v>
      </c>
      <c r="H451" s="13">
        <v>638.14059999999995</v>
      </c>
      <c r="I451" s="166">
        <v>0</v>
      </c>
      <c r="J451" s="191">
        <v>0</v>
      </c>
      <c r="K451" s="166">
        <v>0</v>
      </c>
      <c r="L451" s="166">
        <v>0</v>
      </c>
      <c r="M451" s="18">
        <v>0</v>
      </c>
      <c r="N451" s="165" t="str">
        <f>VLOOKUP(Table2[[#This Row],[Code]],'MPG Payment'!$B$4:$Z$128,25,0)</f>
        <v>Release1</v>
      </c>
      <c r="O451" s="170">
        <f t="shared" si="32"/>
        <v>638</v>
      </c>
      <c r="P451" t="str">
        <f>IFERROR(VLOOKUP(D451,'Bank Master'!$C$3:$D$7898,2,0),"Indirect")</f>
        <v>Direct</v>
      </c>
      <c r="Q451" t="str">
        <f>IFERROR(VLOOKUP(A451,Table1424[],6,0),0)</f>
        <v xml:space="preserve">Chariya Urain </v>
      </c>
      <c r="R451" t="str">
        <f>IFERROR(VLOOKUP(A451,Table1424[],7,0),0)</f>
        <v>54248100004263</v>
      </c>
      <c r="S451" t="str">
        <f>IFERROR(VLOOKUP(A451,Table1424[],8,0),0)</f>
        <v>BARB0RATUCH</v>
      </c>
      <c r="T451" t="str">
        <f>IFERROR(VLOOKUP(A451,Table1424[],9,0),0)</f>
        <v>BANK OF BARODA</v>
      </c>
      <c r="U451" s="40">
        <f>IFERROR(VLOOKUP(A451,Table1424[],10,0),0)</f>
        <v>45271</v>
      </c>
      <c r="V451">
        <f t="shared" si="33"/>
        <v>1</v>
      </c>
      <c r="W451" t="str">
        <f t="shared" si="34"/>
        <v>Available</v>
      </c>
      <c r="X451" s="164" t="str" cm="1">
        <f t="array" aca="1" ref="X451" ca="1">SUBSTITUTE(SUBSTITUTE(MID(CELL("filename"),FIND("[",CELL("filename"))+1,FIND("]",CELL("filename"))-FIND("[",CELL("filename"))-1)," JH Farmer Payment-",""),".xlsx","")</f>
        <v>22.21-27 Aug</v>
      </c>
      <c r="Y451" s="13">
        <f t="shared" si="35"/>
        <v>15.467396814404433</v>
      </c>
      <c r="Z451" s="3">
        <v>0</v>
      </c>
    </row>
    <row r="452" spans="1:26" x14ac:dyDescent="0.25">
      <c r="A452" t="str">
        <f>CONCATENATE(Table2[[#This Row],[Code]],Table2[[#This Row],[Farmers Code]])</f>
        <v>200200050025</v>
      </c>
      <c r="B452" s="1" t="str">
        <f>INDEX('MPG Payment'!$A:$A,MATCH(Table2[[#This Row],[Code]],'MPG Payment'!B:B,0))</f>
        <v>BMC Code :2002</v>
      </c>
      <c r="C452" t="str">
        <f>VLOOKUP(Table2[[#This Row],[Code]],'MPG Payment'!B:C,2,0)</f>
        <v>BASKI</v>
      </c>
      <c r="D452" s="17">
        <v>20020005</v>
      </c>
      <c r="E452" s="17" t="s">
        <v>5</v>
      </c>
      <c r="F452" s="1">
        <v>7</v>
      </c>
      <c r="G452" s="13">
        <v>20</v>
      </c>
      <c r="H452" s="13">
        <v>819.40359999999987</v>
      </c>
      <c r="I452" s="166">
        <v>0</v>
      </c>
      <c r="J452" s="191">
        <v>0</v>
      </c>
      <c r="K452" s="166">
        <v>0</v>
      </c>
      <c r="L452" s="166">
        <v>0</v>
      </c>
      <c r="M452" s="18">
        <v>0</v>
      </c>
      <c r="N452" s="165" t="str">
        <f>VLOOKUP(Table2[[#This Row],[Code]],'MPG Payment'!$B$4:$Z$128,25,0)</f>
        <v>Release1</v>
      </c>
      <c r="O452" s="170">
        <f t="shared" si="32"/>
        <v>819</v>
      </c>
      <c r="P452" t="str">
        <f>IFERROR(VLOOKUP(D452,'Bank Master'!$C$3:$D$7898,2,0),"Indirect")</f>
        <v>Direct</v>
      </c>
      <c r="Q452" t="str">
        <f>IFERROR(VLOOKUP(A452,Table1424[],6,0),0)</f>
        <v>Munesa khautun</v>
      </c>
      <c r="R452" t="str">
        <f>IFERROR(VLOOKUP(A452,Table1424[],7,0),0)</f>
        <v>50401300916</v>
      </c>
      <c r="S452" t="str">
        <f>IFERROR(VLOOKUP(A452,Table1424[],8,0),0)</f>
        <v>IDIB000B873</v>
      </c>
      <c r="T452" t="str">
        <f>IFERROR(VLOOKUP(A452,Table1424[],9,0),0)</f>
        <v>INDIAN BANK</v>
      </c>
      <c r="U452" s="40">
        <f>IFERROR(VLOOKUP(A452,Table1424[],10,0),0)</f>
        <v>45271</v>
      </c>
      <c r="V452">
        <f t="shared" si="33"/>
        <v>1</v>
      </c>
      <c r="W452" t="str">
        <f t="shared" si="34"/>
        <v>Available</v>
      </c>
      <c r="X452" s="164" t="str" cm="1">
        <f t="array" aca="1" ref="X452" ca="1">SUBSTITUTE(SUBSTITUTE(MID(CELL("filename"),FIND("[",CELL("filename"))+1,FIND("]",CELL("filename"))-FIND("[",CELL("filename"))-1)," JH Farmer Payment-",""),".xlsx","")</f>
        <v>22.21-27 Aug</v>
      </c>
      <c r="Y452" s="13">
        <f t="shared" si="35"/>
        <v>14.339562999999998</v>
      </c>
      <c r="Z452" s="3">
        <v>0</v>
      </c>
    </row>
    <row r="453" spans="1:26" x14ac:dyDescent="0.25">
      <c r="A453" t="str">
        <f>CONCATENATE(Table2[[#This Row],[Code]],Table2[[#This Row],[Farmers Code]])</f>
        <v>200200050027</v>
      </c>
      <c r="B453" s="1" t="str">
        <f>INDEX('MPG Payment'!$A:$A,MATCH(Table2[[#This Row],[Code]],'MPG Payment'!B:B,0))</f>
        <v>BMC Code :2002</v>
      </c>
      <c r="C453" t="str">
        <f>VLOOKUP(Table2[[#This Row],[Code]],'MPG Payment'!B:C,2,0)</f>
        <v>BASKI</v>
      </c>
      <c r="D453" s="17">
        <v>20020005</v>
      </c>
      <c r="E453" s="17" t="s">
        <v>6</v>
      </c>
      <c r="F453" s="1">
        <v>1</v>
      </c>
      <c r="G453" s="13">
        <v>2.36</v>
      </c>
      <c r="H453" s="13">
        <v>114.5072</v>
      </c>
      <c r="I453" s="166">
        <v>0</v>
      </c>
      <c r="J453" s="191">
        <v>0</v>
      </c>
      <c r="K453" s="166">
        <v>0</v>
      </c>
      <c r="L453" s="166">
        <v>0</v>
      </c>
      <c r="M453" s="18">
        <v>0</v>
      </c>
      <c r="N453" s="165" t="str">
        <f>VLOOKUP(Table2[[#This Row],[Code]],'MPG Payment'!$B$4:$Z$128,25,0)</f>
        <v>Release1</v>
      </c>
      <c r="O453" s="170">
        <f t="shared" si="32"/>
        <v>115</v>
      </c>
      <c r="P453" t="str">
        <f>IFERROR(VLOOKUP(D453,'Bank Master'!$C$3:$D$7898,2,0),"Indirect")</f>
        <v>Direct</v>
      </c>
      <c r="Q453" t="str">
        <f>IFERROR(VLOOKUP(A453,Table1424[],6,0),0)</f>
        <v>LACHCHU ORAON</v>
      </c>
      <c r="R453" t="str">
        <f>IFERROR(VLOOKUP(A453,Table1424[],7,0),0)</f>
        <v>22009547360</v>
      </c>
      <c r="S453" t="str">
        <f>IFERROR(VLOOKUP(A453,Table1424[],8,0),0)</f>
        <v>SBIN0RRVCGB</v>
      </c>
      <c r="T453">
        <f>IFERROR(VLOOKUP(A453,Table1424[],9,0),0)</f>
        <v>0</v>
      </c>
      <c r="U453" s="40">
        <f>IFERROR(VLOOKUP(A453,Table1424[],10,0),0)</f>
        <v>0</v>
      </c>
      <c r="V453">
        <f t="shared" si="33"/>
        <v>1</v>
      </c>
      <c r="W453" t="str">
        <f t="shared" si="34"/>
        <v>Available</v>
      </c>
      <c r="X453" s="164" t="str" cm="1">
        <f t="array" aca="1" ref="X453" ca="1">SUBSTITUTE(SUBSTITUTE(MID(CELL("filename"),FIND("[",CELL("filename"))+1,FIND("]",CELL("filename"))-FIND("[",CELL("filename"))-1)," JH Farmer Payment-",""),".xlsx","")</f>
        <v>22.21-27 Aug</v>
      </c>
      <c r="Y453" s="13">
        <f t="shared" si="35"/>
        <v>2.4260000000000002</v>
      </c>
      <c r="Z453" s="3">
        <v>0</v>
      </c>
    </row>
    <row r="454" spans="1:26" x14ac:dyDescent="0.25">
      <c r="A454" t="str">
        <f>CONCATENATE(Table2[[#This Row],[Code]],Table2[[#This Row],[Farmers Code]])</f>
        <v>200200050029</v>
      </c>
      <c r="B454" s="1" t="str">
        <f>INDEX('MPG Payment'!$A:$A,MATCH(Table2[[#This Row],[Code]],'MPG Payment'!B:B,0))</f>
        <v>BMC Code :2002</v>
      </c>
      <c r="C454" t="str">
        <f>VLOOKUP(Table2[[#This Row],[Code]],'MPG Payment'!B:C,2,0)</f>
        <v>BASKI</v>
      </c>
      <c r="D454" s="17">
        <v>20020005</v>
      </c>
      <c r="E454" s="17" t="s">
        <v>31</v>
      </c>
      <c r="F454" s="1">
        <v>14</v>
      </c>
      <c r="G454" s="13">
        <v>39.459999999999994</v>
      </c>
      <c r="H454" s="13">
        <v>1535.8384000000001</v>
      </c>
      <c r="I454" s="166">
        <v>0</v>
      </c>
      <c r="J454" s="191">
        <v>0</v>
      </c>
      <c r="K454" s="166">
        <v>0</v>
      </c>
      <c r="L454" s="166">
        <v>0</v>
      </c>
      <c r="M454" s="18">
        <v>0</v>
      </c>
      <c r="N454" s="165" t="str">
        <f>VLOOKUP(Table2[[#This Row],[Code]],'MPG Payment'!$B$4:$Z$128,25,0)</f>
        <v>Release1</v>
      </c>
      <c r="O454" s="170">
        <f t="shared" si="32"/>
        <v>1536</v>
      </c>
      <c r="P454" t="str">
        <f>IFERROR(VLOOKUP(D454,'Bank Master'!$C$3:$D$7898,2,0),"Indirect")</f>
        <v>Direct</v>
      </c>
      <c r="Q454" t="str">
        <f>IFERROR(VLOOKUP(A454,Table1424[],6,0),0)</f>
        <v xml:space="preserve">Sahidan Khatoon </v>
      </c>
      <c r="R454" t="str">
        <f>IFERROR(VLOOKUP(A454,Table1424[],7,0),0)</f>
        <v>54248100004244</v>
      </c>
      <c r="S454" t="str">
        <f>IFERROR(VLOOKUP(A454,Table1424[],8,0),0)</f>
        <v>BARB0RATUCH</v>
      </c>
      <c r="T454" t="str">
        <f>IFERROR(VLOOKUP(A454,Table1424[],9,0),0)</f>
        <v>BANK OF BARODA</v>
      </c>
      <c r="U454" s="40" t="str">
        <f>IFERROR(VLOOKUP(A454,Table1424[],10,0),0)</f>
        <v>25/04/2024</v>
      </c>
      <c r="V454">
        <f t="shared" si="33"/>
        <v>1</v>
      </c>
      <c r="W454" t="str">
        <f t="shared" si="34"/>
        <v>Available</v>
      </c>
      <c r="X454" s="164" t="str" cm="1">
        <f t="array" aca="1" ref="X454" ca="1">SUBSTITUTE(SUBSTITUTE(MID(CELL("filename"),FIND("[",CELL("filename"))+1,FIND("]",CELL("filename"))-FIND("[",CELL("filename"))-1)," JH Farmer Payment-",""),".xlsx","")</f>
        <v>22.21-27 Aug</v>
      </c>
      <c r="Y454" s="13">
        <f t="shared" si="35"/>
        <v>27.244979219462756</v>
      </c>
      <c r="Z454" s="3">
        <v>0</v>
      </c>
    </row>
    <row r="455" spans="1:26" x14ac:dyDescent="0.25">
      <c r="A455" t="str">
        <f>CONCATENATE(Table2[[#This Row],[Code]],Table2[[#This Row],[Farmers Code]])</f>
        <v>200200050033</v>
      </c>
      <c r="B455" s="1" t="str">
        <f>INDEX('MPG Payment'!$A:$A,MATCH(Table2[[#This Row],[Code]],'MPG Payment'!B:B,0))</f>
        <v>BMC Code :2002</v>
      </c>
      <c r="C455" t="str">
        <f>VLOOKUP(Table2[[#This Row],[Code]],'MPG Payment'!B:C,2,0)</f>
        <v>BASKI</v>
      </c>
      <c r="D455" s="17">
        <v>20020005</v>
      </c>
      <c r="E455" s="17" t="s">
        <v>32</v>
      </c>
      <c r="F455" s="1">
        <v>7</v>
      </c>
      <c r="G455" s="13">
        <v>13.6</v>
      </c>
      <c r="H455" s="13">
        <v>644.44659999999988</v>
      </c>
      <c r="I455" s="166">
        <v>0</v>
      </c>
      <c r="J455" s="191">
        <v>0</v>
      </c>
      <c r="K455" s="166">
        <v>0</v>
      </c>
      <c r="L455" s="166">
        <v>0</v>
      </c>
      <c r="M455" s="18">
        <v>0</v>
      </c>
      <c r="N455" s="165" t="str">
        <f>VLOOKUP(Table2[[#This Row],[Code]],'MPG Payment'!$B$4:$Z$128,25,0)</f>
        <v>Release1</v>
      </c>
      <c r="O455" s="170">
        <f t="shared" si="32"/>
        <v>644</v>
      </c>
      <c r="P455" t="str">
        <f>IFERROR(VLOOKUP(D455,'Bank Master'!$C$3:$D$7898,2,0),"Indirect")</f>
        <v>Direct</v>
      </c>
      <c r="Q455" t="str">
        <f>IFERROR(VLOOKUP(A455,Table1424[],6,0),0)</f>
        <v xml:space="preserve">Prahlad Oraon </v>
      </c>
      <c r="R455" t="str">
        <f>IFERROR(VLOOKUP(A455,Table1424[],7,0),0)</f>
        <v>54248100010389</v>
      </c>
      <c r="S455" t="str">
        <f>IFERROR(VLOOKUP(A455,Table1424[],8,0),0)</f>
        <v>BARB0RATUCH</v>
      </c>
      <c r="T455" t="str">
        <f>IFERROR(VLOOKUP(A455,Table1424[],9,0),0)</f>
        <v>BANK OF BARODA</v>
      </c>
      <c r="U455" s="40" t="str">
        <f>IFERROR(VLOOKUP(A455,Table1424[],10,0),0)</f>
        <v>20/04/2024</v>
      </c>
      <c r="V455">
        <f t="shared" si="33"/>
        <v>1</v>
      </c>
      <c r="W455" t="str">
        <f t="shared" si="34"/>
        <v>Available</v>
      </c>
      <c r="X455" s="164" t="str" cm="1">
        <f t="array" aca="1" ref="X455" ca="1">SUBSTITUTE(SUBSTITUTE(MID(CELL("filename"),FIND("[",CELL("filename"))+1,FIND("]",CELL("filename"))-FIND("[",CELL("filename"))-1)," JH Farmer Payment-",""),".xlsx","")</f>
        <v>22.21-27 Aug</v>
      </c>
      <c r="Y455" s="13">
        <f t="shared" si="35"/>
        <v>16.585022794117645</v>
      </c>
      <c r="Z455" s="3">
        <v>0</v>
      </c>
    </row>
    <row r="456" spans="1:26" x14ac:dyDescent="0.25">
      <c r="A456" t="str">
        <f>CONCATENATE(Table2[[#This Row],[Code]],Table2[[#This Row],[Farmers Code]])</f>
        <v>200200050046</v>
      </c>
      <c r="B456" s="1" t="str">
        <f>INDEX('MPG Payment'!$A:$A,MATCH(Table2[[#This Row],[Code]],'MPG Payment'!B:B,0))</f>
        <v>BMC Code :2002</v>
      </c>
      <c r="C456" t="str">
        <f>VLOOKUP(Table2[[#This Row],[Code]],'MPG Payment'!B:C,2,0)</f>
        <v>BASKI</v>
      </c>
      <c r="D456" s="17">
        <v>20020005</v>
      </c>
      <c r="E456" s="17" t="s">
        <v>129</v>
      </c>
      <c r="F456" s="1">
        <v>11</v>
      </c>
      <c r="G456" s="13">
        <v>27.619999999999997</v>
      </c>
      <c r="H456" s="13">
        <v>1056.6795999999999</v>
      </c>
      <c r="I456" s="166">
        <v>0</v>
      </c>
      <c r="J456" s="191">
        <v>0</v>
      </c>
      <c r="K456" s="166">
        <v>0</v>
      </c>
      <c r="L456" s="166">
        <v>0</v>
      </c>
      <c r="M456" s="18">
        <v>0</v>
      </c>
      <c r="N456" s="165" t="str">
        <f>VLOOKUP(Table2[[#This Row],[Code]],'MPG Payment'!$B$4:$Z$128,25,0)</f>
        <v>Release1</v>
      </c>
      <c r="O456" s="170">
        <f t="shared" si="32"/>
        <v>1057</v>
      </c>
      <c r="P456" t="str">
        <f>IFERROR(VLOOKUP(D456,'Bank Master'!$C$3:$D$7898,2,0),"Indirect")</f>
        <v>Direct</v>
      </c>
      <c r="Q456" t="str">
        <f>IFERROR(VLOOKUP(A456,Table1424[],6,0),0)</f>
        <v xml:space="preserve">Israt Praween </v>
      </c>
      <c r="R456" t="str">
        <f>IFERROR(VLOOKUP(A456,Table1424[],7,0),0)</f>
        <v>54248100002172</v>
      </c>
      <c r="S456" t="str">
        <f>IFERROR(VLOOKUP(A456,Table1424[],8,0),0)</f>
        <v>BARB0RATUCH</v>
      </c>
      <c r="T456" t="str">
        <f>IFERROR(VLOOKUP(A456,Table1424[],9,0),0)</f>
        <v>BANK OF BARODA</v>
      </c>
      <c r="U456" s="40">
        <f>IFERROR(VLOOKUP(A456,Table1424[],10,0),0)</f>
        <v>45542</v>
      </c>
      <c r="V456">
        <f t="shared" si="33"/>
        <v>1</v>
      </c>
      <c r="W456" t="str">
        <f t="shared" si="34"/>
        <v>Available</v>
      </c>
      <c r="X456" s="164" t="str" cm="1">
        <f t="array" aca="1" ref="X456" ca="1">SUBSTITUTE(SUBSTITUTE(MID(CELL("filename"),FIND("[",CELL("filename"))+1,FIND("]",CELL("filename"))-FIND("[",CELL("filename"))-1)," JH Farmer Payment-",""),".xlsx","")</f>
        <v>22.21-27 Aug</v>
      </c>
      <c r="Y456" s="13">
        <f t="shared" si="35"/>
        <v>21.041773352643013</v>
      </c>
      <c r="Z456" s="3">
        <v>0</v>
      </c>
    </row>
    <row r="457" spans="1:26" x14ac:dyDescent="0.25">
      <c r="A457" t="str">
        <f>CONCATENATE(Table2[[#This Row],[Code]],Table2[[#This Row],[Farmers Code]])</f>
        <v>200200050049</v>
      </c>
      <c r="B457" s="1" t="str">
        <f>INDEX('MPG Payment'!$A:$A,MATCH(Table2[[#This Row],[Code]],'MPG Payment'!B:B,0))</f>
        <v>BMC Code :2002</v>
      </c>
      <c r="C457" t="str">
        <f>VLOOKUP(Table2[[#This Row],[Code]],'MPG Payment'!B:C,2,0)</f>
        <v>BASKI</v>
      </c>
      <c r="D457" s="17">
        <v>20020005</v>
      </c>
      <c r="E457" s="17" t="s">
        <v>425</v>
      </c>
      <c r="F457" s="1">
        <v>10</v>
      </c>
      <c r="G457" s="13">
        <v>27.9</v>
      </c>
      <c r="H457" s="13">
        <v>1017.7314</v>
      </c>
      <c r="I457" s="166">
        <v>0</v>
      </c>
      <c r="J457" s="191">
        <v>0</v>
      </c>
      <c r="K457" s="166">
        <v>0</v>
      </c>
      <c r="L457" s="166">
        <v>0</v>
      </c>
      <c r="M457" s="18">
        <v>0</v>
      </c>
      <c r="N457" s="165" t="str">
        <f>VLOOKUP(Table2[[#This Row],[Code]],'MPG Payment'!$B$4:$Z$128,25,0)</f>
        <v>Release1</v>
      </c>
      <c r="O457" s="170">
        <f t="shared" si="32"/>
        <v>1018</v>
      </c>
      <c r="P457" t="str">
        <f>IFERROR(VLOOKUP(D457,'Bank Master'!$C$3:$D$7898,2,0),"Indirect")</f>
        <v>Direct</v>
      </c>
      <c r="Q457" t="str">
        <f>IFERROR(VLOOKUP(A457,Table1424[],6,0),0)</f>
        <v>SAGIYA ORAIN</v>
      </c>
      <c r="R457" t="str">
        <f>IFERROR(VLOOKUP(A457,Table1424[],7,0),0)</f>
        <v>22009556624</v>
      </c>
      <c r="S457" t="str">
        <f>IFERROR(VLOOKUP(A457,Table1424[],8,0),0)</f>
        <v>SBIN0RRVCGB</v>
      </c>
      <c r="T457" t="str">
        <f>IFERROR(VLOOKUP(A457,Table1424[],9,0),0)</f>
        <v>STATE BANK OF INDIA</v>
      </c>
      <c r="U457" s="40">
        <f>IFERROR(VLOOKUP(A457,Table1424[],10,0),0)</f>
        <v>45614</v>
      </c>
      <c r="V457">
        <f t="shared" si="33"/>
        <v>1</v>
      </c>
      <c r="W457" t="str">
        <f t="shared" si="34"/>
        <v>Available</v>
      </c>
      <c r="X457" s="164" t="str" cm="1">
        <f t="array" aca="1" ref="X457" ca="1">SUBSTITUTE(SUBSTITUTE(MID(CELL("filename"),FIND("[",CELL("filename"))+1,FIND("]",CELL("filename"))-FIND("[",CELL("filename"))-1)," JH Farmer Payment-",""),".xlsx","")</f>
        <v>22.21-27 Aug</v>
      </c>
      <c r="Y457" s="13">
        <f t="shared" si="35"/>
        <v>18.238913978494626</v>
      </c>
      <c r="Z457" s="3">
        <v>0</v>
      </c>
    </row>
    <row r="458" spans="1:26" x14ac:dyDescent="0.25">
      <c r="A458" t="str">
        <f>CONCATENATE(Table2[[#This Row],[Code]],Table2[[#This Row],[Farmers Code]])</f>
        <v>200200050054</v>
      </c>
      <c r="B458" s="1" t="str">
        <f>INDEX('MPG Payment'!$A:$A,MATCH(Table2[[#This Row],[Code]],'MPG Payment'!B:B,0))</f>
        <v>BMC Code :2002</v>
      </c>
      <c r="C458" t="str">
        <f>VLOOKUP(Table2[[#This Row],[Code]],'MPG Payment'!B:C,2,0)</f>
        <v>BASKI</v>
      </c>
      <c r="D458" s="17">
        <v>20020005</v>
      </c>
      <c r="E458" s="17" t="s">
        <v>760</v>
      </c>
      <c r="F458" s="1">
        <v>7</v>
      </c>
      <c r="G458" s="13">
        <v>19.38</v>
      </c>
      <c r="H458" s="13">
        <v>791.34840000000008</v>
      </c>
      <c r="I458" s="166">
        <v>0</v>
      </c>
      <c r="J458" s="191">
        <v>0</v>
      </c>
      <c r="K458" s="166">
        <v>0</v>
      </c>
      <c r="L458" s="166">
        <v>0</v>
      </c>
      <c r="M458" s="18">
        <v>0</v>
      </c>
      <c r="N458" s="165" t="str">
        <f>VLOOKUP(Table2[[#This Row],[Code]],'MPG Payment'!$B$4:$Z$128,25,0)</f>
        <v>Release1</v>
      </c>
      <c r="O458" s="170">
        <f t="shared" si="32"/>
        <v>791</v>
      </c>
      <c r="P458" t="str">
        <f>IFERROR(VLOOKUP(D458,'Bank Master'!$C$3:$D$7898,2,0),"Indirect")</f>
        <v>Direct</v>
      </c>
      <c r="Q458" t="str">
        <f>IFERROR(VLOOKUP(A458,Table1424[],6,0),0)</f>
        <v>NAJIYA AMIN</v>
      </c>
      <c r="R458" t="str">
        <f>IFERROR(VLOOKUP(A458,Table1424[],7,0),0)</f>
        <v>4904101004253</v>
      </c>
      <c r="S458" t="str">
        <f>IFERROR(VLOOKUP(A458,Table1424[],8,0),0)</f>
        <v>CNRB0004904</v>
      </c>
      <c r="T458">
        <f>IFERROR(VLOOKUP(A458,Table1424[],9,0),0)</f>
        <v>0</v>
      </c>
      <c r="U458" s="40">
        <f>IFERROR(VLOOKUP(A458,Table1424[],10,0),0)</f>
        <v>45867</v>
      </c>
      <c r="V458">
        <f t="shared" si="33"/>
        <v>1</v>
      </c>
      <c r="W458" t="str">
        <f t="shared" si="34"/>
        <v>Available</v>
      </c>
      <c r="X458" s="164" t="str" cm="1">
        <f t="array" aca="1" ref="X458" ca="1">SUBSTITUTE(SUBSTITUTE(MID(CELL("filename"),FIND("[",CELL("filename"))+1,FIND("]",CELL("filename"))-FIND("[",CELL("filename"))-1)," JH Farmer Payment-",""),".xlsx","")</f>
        <v>22.21-27 Aug</v>
      </c>
      <c r="Y458" s="13">
        <f t="shared" si="35"/>
        <v>14.291637770897838</v>
      </c>
      <c r="Z458" s="3">
        <v>0</v>
      </c>
    </row>
    <row r="459" spans="1:26" x14ac:dyDescent="0.25">
      <c r="A459" t="str">
        <f>CONCATENATE(Table2[[#This Row],[Code]],Table2[[#This Row],[Farmers Code]])</f>
        <v>200200050058</v>
      </c>
      <c r="B459" s="1" t="str">
        <f>INDEX('MPG Payment'!$A:$A,MATCH(Table2[[#This Row],[Code]],'MPG Payment'!B:B,0))</f>
        <v>BMC Code :2002</v>
      </c>
      <c r="C459" t="str">
        <f>VLOOKUP(Table2[[#This Row],[Code]],'MPG Payment'!B:C,2,0)</f>
        <v>BASKI</v>
      </c>
      <c r="D459" s="17">
        <v>20020005</v>
      </c>
      <c r="E459" s="17" t="s">
        <v>763</v>
      </c>
      <c r="F459" s="1">
        <v>14</v>
      </c>
      <c r="G459" s="13">
        <v>46.899999999999991</v>
      </c>
      <c r="H459" s="13">
        <v>1985.7986000000008</v>
      </c>
      <c r="I459" s="166">
        <v>0</v>
      </c>
      <c r="J459" s="191">
        <v>0</v>
      </c>
      <c r="K459" s="166">
        <v>0</v>
      </c>
      <c r="L459" s="166">
        <v>0</v>
      </c>
      <c r="M459" s="18">
        <v>0</v>
      </c>
      <c r="N459" s="165" t="str">
        <f>VLOOKUP(Table2[[#This Row],[Code]],'MPG Payment'!$B$4:$Z$128,25,0)</f>
        <v>Release1</v>
      </c>
      <c r="O459" s="170">
        <f t="shared" si="32"/>
        <v>1986</v>
      </c>
      <c r="P459" t="str">
        <f>IFERROR(VLOOKUP(D459,'Bank Master'!$C$3:$D$7898,2,0),"Indirect")</f>
        <v>Direct</v>
      </c>
      <c r="Q459" t="str">
        <f>IFERROR(VLOOKUP(A459,Table1424[],6,0),0)</f>
        <v>DURGI ORAON</v>
      </c>
      <c r="R459" t="str">
        <f>IFERROR(VLOOKUP(A459,Table1424[],7,0),0)</f>
        <v>638202010019198</v>
      </c>
      <c r="S459" t="str">
        <f>IFERROR(VLOOKUP(A459,Table1424[],8,0),0)</f>
        <v>UBIN0563820</v>
      </c>
      <c r="T459">
        <f>IFERROR(VLOOKUP(A459,Table1424[],9,0),0)</f>
        <v>0</v>
      </c>
      <c r="U459" s="40">
        <f>IFERROR(VLOOKUP(A459,Table1424[],10,0),0)</f>
        <v>46062</v>
      </c>
      <c r="V459">
        <f t="shared" si="33"/>
        <v>1</v>
      </c>
      <c r="W459" t="str">
        <f t="shared" si="34"/>
        <v>Available</v>
      </c>
      <c r="X459" s="164" t="str" cm="1">
        <f t="array" aca="1" ref="X459" ca="1">SUBSTITUTE(SUBSTITUTE(MID(CELL("filename"),FIND("[",CELL("filename"))+1,FIND("]",CELL("filename"))-FIND("[",CELL("filename"))-1)," JH Farmer Payment-",""),".xlsx","")</f>
        <v>22.21-27 Aug</v>
      </c>
      <c r="Y459" s="13">
        <f t="shared" si="35"/>
        <v>29.638785074626885</v>
      </c>
      <c r="Z459" s="3">
        <v>0</v>
      </c>
    </row>
    <row r="460" spans="1:26" x14ac:dyDescent="0.25">
      <c r="A460" t="str">
        <f>CONCATENATE(Table2[[#This Row],[Code]],Table2[[#This Row],[Farmers Code]])</f>
        <v>200200050059</v>
      </c>
      <c r="B460" s="1" t="str">
        <f>INDEX('MPG Payment'!$A:$A,MATCH(Table2[[#This Row],[Code]],'MPG Payment'!B:B,0))</f>
        <v>BMC Code :2002</v>
      </c>
      <c r="C460" t="str">
        <f>VLOOKUP(Table2[[#This Row],[Code]],'MPG Payment'!B:C,2,0)</f>
        <v>BASKI</v>
      </c>
      <c r="D460" s="17">
        <v>20020005</v>
      </c>
      <c r="E460" s="17" t="s">
        <v>952</v>
      </c>
      <c r="F460" s="1">
        <v>6</v>
      </c>
      <c r="G460" s="13">
        <v>16.18</v>
      </c>
      <c r="H460" s="13">
        <v>687.86839999999995</v>
      </c>
      <c r="I460" s="166">
        <v>0</v>
      </c>
      <c r="J460" s="191">
        <v>0</v>
      </c>
      <c r="K460" s="166">
        <v>0</v>
      </c>
      <c r="L460" s="166">
        <v>0</v>
      </c>
      <c r="M460" s="18">
        <v>0</v>
      </c>
      <c r="N460" s="165" t="str">
        <f>VLOOKUP(Table2[[#This Row],[Code]],'MPG Payment'!$B$4:$Z$128,25,0)</f>
        <v>Release1</v>
      </c>
      <c r="O460" s="170">
        <f t="shared" si="32"/>
        <v>688</v>
      </c>
      <c r="P460" t="str">
        <f>IFERROR(VLOOKUP(D460,'Bank Master'!$C$3:$D$7898,2,0),"Indirect")</f>
        <v>Direct</v>
      </c>
      <c r="Q460" t="str">
        <f>IFERROR(VLOOKUP(A460,Table1424[],6,0),0)</f>
        <v>RAJIYA KHATUN</v>
      </c>
      <c r="R460" t="str">
        <f>IFERROR(VLOOKUP(A460,Table1424[],7,0),0)</f>
        <v>638202120020099</v>
      </c>
      <c r="S460" t="str">
        <f>IFERROR(VLOOKUP(A460,Table1424[],8,0),0)</f>
        <v>UBIN0563820</v>
      </c>
      <c r="T460">
        <f>IFERROR(VLOOKUP(A460,Table1424[],9,0),0)</f>
        <v>0</v>
      </c>
      <c r="U460" s="40">
        <f>IFERROR(VLOOKUP(A460,Table1424[],10,0),0)</f>
        <v>46251</v>
      </c>
      <c r="V460">
        <f t="shared" si="33"/>
        <v>1</v>
      </c>
      <c r="W460" t="str">
        <f t="shared" si="34"/>
        <v>Available</v>
      </c>
      <c r="X460" s="164" t="str" cm="1">
        <f t="array" aca="1" ref="X460" ca="1">SUBSTITUTE(SUBSTITUTE(MID(CELL("filename"),FIND("[",CELL("filename"))+1,FIND("]",CELL("filename"))-FIND("[",CELL("filename"))-1)," JH Farmer Payment-",""),".xlsx","")</f>
        <v>22.21-27 Aug</v>
      </c>
      <c r="Y460" s="13">
        <f t="shared" si="35"/>
        <v>12.754049443757726</v>
      </c>
      <c r="Z460" s="3">
        <v>0</v>
      </c>
    </row>
    <row r="461" spans="1:26" x14ac:dyDescent="0.25">
      <c r="A461" t="str">
        <f>CONCATENATE(Table2[[#This Row],[Code]],Table2[[#This Row],[Farmers Code]])</f>
        <v>200200060002</v>
      </c>
      <c r="B461" s="1" t="str">
        <f>INDEX('MPG Payment'!$A:$A,MATCH(Table2[[#This Row],[Code]],'MPG Payment'!B:B,0))</f>
        <v>BMC Code :2002</v>
      </c>
      <c r="C461" t="str">
        <f>VLOOKUP(Table2[[#This Row],[Code]],'MPG Payment'!B:C,2,0)</f>
        <v>RANIKHATANGA</v>
      </c>
      <c r="D461" s="17">
        <v>20020006</v>
      </c>
      <c r="E461" s="17" t="s">
        <v>17</v>
      </c>
      <c r="F461" s="1">
        <v>1</v>
      </c>
      <c r="G461" s="13">
        <v>139.36000000000001</v>
      </c>
      <c r="H461" s="13">
        <v>5487.9968000000008</v>
      </c>
      <c r="I461" s="166">
        <v>0</v>
      </c>
      <c r="J461" s="191">
        <v>0</v>
      </c>
      <c r="K461" s="166">
        <v>3493.7499999999854</v>
      </c>
      <c r="L461" s="166">
        <v>0</v>
      </c>
      <c r="M461" s="18">
        <v>0</v>
      </c>
      <c r="N461" s="165">
        <f>VLOOKUP(Table2[[#This Row],[Code]],'MPG Payment'!$B$4:$Z$128,25,0)</f>
        <v>0</v>
      </c>
      <c r="O461" s="170">
        <f t="shared" si="32"/>
        <v>1994</v>
      </c>
      <c r="P461" t="str">
        <f>IFERROR(VLOOKUP(D461,'Bank Master'!$C$3:$D$7898,2,0),"Indirect")</f>
        <v>Direct</v>
      </c>
      <c r="Q461" t="str">
        <f>IFERROR(VLOOKUP(A461,Table1424[],6,0),0)</f>
        <v xml:space="preserve">Chand Ansari </v>
      </c>
      <c r="R461" t="str">
        <f>IFERROR(VLOOKUP(A461,Table1424[],7,0),0)</f>
        <v>6741477657</v>
      </c>
      <c r="S461" t="str">
        <f>IFERROR(VLOOKUP(A461,Table1424[],8,0),0)</f>
        <v>IDIB000I021</v>
      </c>
      <c r="T461" t="str">
        <f>IFERROR(VLOOKUP(A461,Table1424[],9,0),0)</f>
        <v>INDIAN BANK</v>
      </c>
      <c r="U461" s="40">
        <f>IFERROR(VLOOKUP(A461,Table1424[],10,0),0)</f>
        <v>45248</v>
      </c>
      <c r="V461">
        <f t="shared" si="33"/>
        <v>1</v>
      </c>
      <c r="W461" t="str">
        <f t="shared" si="34"/>
        <v>Available</v>
      </c>
      <c r="X461" s="164" t="str" cm="1">
        <f t="array" aca="1" ref="X461" ca="1">SUBSTITUTE(SUBSTITUTE(MID(CELL("filename"),FIND("[",CELL("filename"))+1,FIND("]",CELL("filename"))-FIND("[",CELL("filename"))-1)," JH Farmer Payment-",""),".xlsx","")</f>
        <v>22.21-27 Aug</v>
      </c>
      <c r="Y461" s="13">
        <f t="shared" si="35"/>
        <v>1.9690000000000003</v>
      </c>
      <c r="Z461" s="3">
        <v>0</v>
      </c>
    </row>
    <row r="462" spans="1:26" x14ac:dyDescent="0.25">
      <c r="A462" t="str">
        <f>CONCATENATE(Table2[[#This Row],[Code]],Table2[[#This Row],[Farmers Code]])</f>
        <v>200200060007</v>
      </c>
      <c r="B462" s="1" t="str">
        <f>INDEX('MPG Payment'!$A:$A,MATCH(Table2[[#This Row],[Code]],'MPG Payment'!B:B,0))</f>
        <v>BMC Code :2002</v>
      </c>
      <c r="C462" t="str">
        <f>VLOOKUP(Table2[[#This Row],[Code]],'MPG Payment'!B:C,2,0)</f>
        <v>RANIKHATANGA</v>
      </c>
      <c r="D462" s="17">
        <v>20020006</v>
      </c>
      <c r="E462" s="17" t="s">
        <v>20</v>
      </c>
      <c r="F462" s="1">
        <v>13</v>
      </c>
      <c r="G462" s="13">
        <v>2393.16</v>
      </c>
      <c r="H462" s="13">
        <v>94112.444100000008</v>
      </c>
      <c r="I462" s="166">
        <v>0</v>
      </c>
      <c r="J462" s="191">
        <v>0</v>
      </c>
      <c r="K462" s="166">
        <v>0</v>
      </c>
      <c r="L462" s="166">
        <v>0</v>
      </c>
      <c r="M462" s="18">
        <v>0</v>
      </c>
      <c r="N462" s="165">
        <f>VLOOKUP(Table2[[#This Row],[Code]],'MPG Payment'!$B$4:$Z$128,25,0)</f>
        <v>0</v>
      </c>
      <c r="O462" s="170">
        <f t="shared" si="32"/>
        <v>94112</v>
      </c>
      <c r="P462" t="str">
        <f>IFERROR(VLOOKUP(D462,'Bank Master'!$C$3:$D$7898,2,0),"Indirect")</f>
        <v>Direct</v>
      </c>
      <c r="Q462" t="str">
        <f>IFERROR(VLOOKUP(A462,Table1424[],6,0),0)</f>
        <v>MAFRUJA KHATOON</v>
      </c>
      <c r="R462" t="str">
        <f>IFERROR(VLOOKUP(A462,Table1424[],7,0),0)</f>
        <v>34722223458</v>
      </c>
      <c r="S462" t="str">
        <f>IFERROR(VLOOKUP(A462,Table1424[],8,0),0)</f>
        <v>SBIN0015346</v>
      </c>
      <c r="T462" t="str">
        <f>IFERROR(VLOOKUP(A462,Table1424[],9,0),0)</f>
        <v>STATE BANK OF INDIA</v>
      </c>
      <c r="U462" s="40">
        <f>IFERROR(VLOOKUP(A462,Table1424[],10,0),0)</f>
        <v>45649</v>
      </c>
      <c r="V462">
        <f t="shared" si="33"/>
        <v>1</v>
      </c>
      <c r="W462" t="str">
        <f t="shared" si="34"/>
        <v>Available</v>
      </c>
      <c r="X462" s="164" t="str" cm="1">
        <f t="array" aca="1" ref="X462" ca="1">SUBSTITUTE(SUBSTITUTE(MID(CELL("filename"),FIND("[",CELL("filename"))+1,FIND("]",CELL("filename"))-FIND("[",CELL("filename"))-1)," JH Farmer Payment-",""),".xlsx","")</f>
        <v>22.21-27 Aug</v>
      </c>
      <c r="Y462" s="13">
        <f t="shared" si="35"/>
        <v>25.561637610941187</v>
      </c>
      <c r="Z462" s="3">
        <v>0</v>
      </c>
    </row>
    <row r="463" spans="1:26" x14ac:dyDescent="0.25">
      <c r="A463" t="str">
        <f>CONCATENATE(Table2[[#This Row],[Code]],Table2[[#This Row],[Farmers Code]])</f>
        <v>200200070003</v>
      </c>
      <c r="B463" s="1" t="str">
        <f>INDEX('MPG Payment'!$A:$A,MATCH(Table2[[#This Row],[Code]],'MPG Payment'!B:B,0))</f>
        <v>BMC Code :2002</v>
      </c>
      <c r="C463" t="str">
        <f>VLOOKUP(Table2[[#This Row],[Code]],'MPG Payment'!B:C,2,0)</f>
        <v>SURSA</v>
      </c>
      <c r="D463" s="17">
        <v>20020007</v>
      </c>
      <c r="E463" s="17" t="s">
        <v>0</v>
      </c>
      <c r="F463" s="1">
        <v>7</v>
      </c>
      <c r="G463" s="13">
        <v>7.71</v>
      </c>
      <c r="H463" s="13">
        <v>458.7754000000001</v>
      </c>
      <c r="I463" s="166">
        <v>0</v>
      </c>
      <c r="J463" s="191">
        <v>0</v>
      </c>
      <c r="K463" s="166">
        <v>0</v>
      </c>
      <c r="L463" s="166">
        <v>0</v>
      </c>
      <c r="M463" s="18">
        <v>0</v>
      </c>
      <c r="N463" s="165" t="str">
        <f>VLOOKUP(Table2[[#This Row],[Code]],'MPG Payment'!$B$4:$Z$128,25,0)</f>
        <v>Release1</v>
      </c>
      <c r="O463" s="170">
        <f t="shared" si="32"/>
        <v>459</v>
      </c>
      <c r="P463" t="str">
        <f>IFERROR(VLOOKUP(D463,'Bank Master'!$C$3:$D$7898,2,0),"Indirect")</f>
        <v>Direct</v>
      </c>
      <c r="Q463" t="str">
        <f>IFERROR(VLOOKUP(A463,Table1424[],6,0),0)</f>
        <v xml:space="preserve">Suraiya Khatun </v>
      </c>
      <c r="R463" t="str">
        <f>IFERROR(VLOOKUP(A463,Table1424[],7,0),0)</f>
        <v>35283930964</v>
      </c>
      <c r="S463" t="str">
        <f>IFERROR(VLOOKUP(A463,Table1424[],8,0),0)</f>
        <v>SBIN0014339</v>
      </c>
      <c r="T463" t="str">
        <f>IFERROR(VLOOKUP(A463,Table1424[],9,0),0)</f>
        <v>STATE BANK OF INDIA</v>
      </c>
      <c r="U463" s="40">
        <f>IFERROR(VLOOKUP(A463,Table1424[],10,0),0)</f>
        <v>45286</v>
      </c>
      <c r="V463">
        <f t="shared" si="33"/>
        <v>1</v>
      </c>
      <c r="W463" t="str">
        <f t="shared" si="34"/>
        <v>Available</v>
      </c>
      <c r="X463" s="164" t="str" cm="1">
        <f t="array" aca="1" ref="X463" ca="1">SUBSTITUTE(SUBSTITUTE(MID(CELL("filename"),FIND("[",CELL("filename"))+1,FIND("]",CELL("filename"))-FIND("[",CELL("filename"))-1)," JH Farmer Payment-",""),".xlsx","")</f>
        <v>22.21-27 Aug</v>
      </c>
      <c r="Y463" s="13">
        <f t="shared" si="35"/>
        <v>20.826380025940345</v>
      </c>
      <c r="Z463" s="3">
        <v>0</v>
      </c>
    </row>
    <row r="464" spans="1:26" x14ac:dyDescent="0.25">
      <c r="A464" t="str">
        <f>CONCATENATE(Table2[[#This Row],[Code]],Table2[[#This Row],[Farmers Code]])</f>
        <v>200200070004</v>
      </c>
      <c r="B464" s="1" t="str">
        <f>INDEX('MPG Payment'!$A:$A,MATCH(Table2[[#This Row],[Code]],'MPG Payment'!B:B,0))</f>
        <v>BMC Code :2002</v>
      </c>
      <c r="C464" t="str">
        <f>VLOOKUP(Table2[[#This Row],[Code]],'MPG Payment'!B:C,2,0)</f>
        <v>SURSA</v>
      </c>
      <c r="D464" s="17">
        <v>20020007</v>
      </c>
      <c r="E464" s="17" t="s">
        <v>1</v>
      </c>
      <c r="F464" s="1">
        <v>7</v>
      </c>
      <c r="G464" s="13">
        <v>22.08</v>
      </c>
      <c r="H464" s="13">
        <v>896.23490000000015</v>
      </c>
      <c r="I464" s="166">
        <v>0</v>
      </c>
      <c r="J464" s="191">
        <v>0</v>
      </c>
      <c r="K464" s="166">
        <v>0</v>
      </c>
      <c r="L464" s="166">
        <v>0</v>
      </c>
      <c r="M464" s="18">
        <v>0</v>
      </c>
      <c r="N464" s="165" t="str">
        <f>VLOOKUP(Table2[[#This Row],[Code]],'MPG Payment'!$B$4:$Z$128,25,0)</f>
        <v>Release1</v>
      </c>
      <c r="O464" s="170">
        <f t="shared" si="32"/>
        <v>896</v>
      </c>
      <c r="P464" t="str">
        <f>IFERROR(VLOOKUP(D464,'Bank Master'!$C$3:$D$7898,2,0),"Indirect")</f>
        <v>Direct</v>
      </c>
      <c r="Q464" t="str">
        <f>IFERROR(VLOOKUP(A464,Table1424[],6,0),0)</f>
        <v xml:space="preserve">Chhuniya Devi </v>
      </c>
      <c r="R464" t="str">
        <f>IFERROR(VLOOKUP(A464,Table1424[],7,0),0)</f>
        <v>39470523209</v>
      </c>
      <c r="S464" t="str">
        <f>IFERROR(VLOOKUP(A464,Table1424[],8,0),0)</f>
        <v>SBIN0014339</v>
      </c>
      <c r="T464" t="str">
        <f>IFERROR(VLOOKUP(A464,Table1424[],9,0),0)</f>
        <v>STATE BANK OF INDIA</v>
      </c>
      <c r="U464" s="40">
        <f>IFERROR(VLOOKUP(A464,Table1424[],10,0),0)</f>
        <v>45286</v>
      </c>
      <c r="V464">
        <f t="shared" si="33"/>
        <v>1</v>
      </c>
      <c r="W464" t="str">
        <f t="shared" si="34"/>
        <v>Available</v>
      </c>
      <c r="X464" s="164" t="str" cm="1">
        <f t="array" aca="1" ref="X464" ca="1">SUBSTITUTE(SUBSTITUTE(MID(CELL("filename"),FIND("[",CELL("filename"))+1,FIND("]",CELL("filename"))-FIND("[",CELL("filename"))-1)," JH Farmer Payment-",""),".xlsx","")</f>
        <v>22.21-27 Aug</v>
      </c>
      <c r="Y464" s="13">
        <f t="shared" si="35"/>
        <v>14.206622056159427</v>
      </c>
      <c r="Z464" s="3">
        <v>0</v>
      </c>
    </row>
    <row r="465" spans="1:26" x14ac:dyDescent="0.25">
      <c r="A465" t="str">
        <f>CONCATENATE(Table2[[#This Row],[Code]],Table2[[#This Row],[Farmers Code]])</f>
        <v>200200070009</v>
      </c>
      <c r="B465" s="1" t="str">
        <f>INDEX('MPG Payment'!$A:$A,MATCH(Table2[[#This Row],[Code]],'MPG Payment'!B:B,0))</f>
        <v>BMC Code :2002</v>
      </c>
      <c r="C465" t="str">
        <f>VLOOKUP(Table2[[#This Row],[Code]],'MPG Payment'!B:C,2,0)</f>
        <v>SURSA</v>
      </c>
      <c r="D465" s="17">
        <v>20020007</v>
      </c>
      <c r="E465" s="17" t="s">
        <v>36</v>
      </c>
      <c r="F465" s="1">
        <v>1</v>
      </c>
      <c r="G465" s="13">
        <v>2.11</v>
      </c>
      <c r="H465" s="13">
        <v>73.554599999999994</v>
      </c>
      <c r="I465" s="166">
        <v>0</v>
      </c>
      <c r="J465" s="191">
        <v>0</v>
      </c>
      <c r="K465" s="166">
        <v>0</v>
      </c>
      <c r="L465" s="166">
        <v>0</v>
      </c>
      <c r="M465" s="18">
        <v>0</v>
      </c>
      <c r="N465" s="165" t="str">
        <f>VLOOKUP(Table2[[#This Row],[Code]],'MPG Payment'!$B$4:$Z$128,25,0)</f>
        <v>Release1</v>
      </c>
      <c r="O465" s="170">
        <f t="shared" si="32"/>
        <v>74</v>
      </c>
      <c r="P465" t="str">
        <f>IFERROR(VLOOKUP(D465,'Bank Master'!$C$3:$D$7898,2,0),"Indirect")</f>
        <v>Direct</v>
      </c>
      <c r="Q465" t="str">
        <f>IFERROR(VLOOKUP(A465,Table1424[],6,0),0)</f>
        <v xml:space="preserve">Balo Urain </v>
      </c>
      <c r="R465" t="str">
        <f>IFERROR(VLOOKUP(A465,Table1424[],7,0),0)</f>
        <v>42492766232</v>
      </c>
      <c r="S465" t="str">
        <f>IFERROR(VLOOKUP(A465,Table1424[],8,0),0)</f>
        <v>SBIN0014339</v>
      </c>
      <c r="T465" t="str">
        <f>IFERROR(VLOOKUP(A465,Table1424[],9,0),0)</f>
        <v>STATE BANK OF INDIA</v>
      </c>
      <c r="U465" s="40">
        <f>IFERROR(VLOOKUP(A465,Table1424[],10,0),0)</f>
        <v>45286</v>
      </c>
      <c r="V465">
        <f t="shared" si="33"/>
        <v>1</v>
      </c>
      <c r="W465" t="str">
        <f t="shared" si="34"/>
        <v>Available</v>
      </c>
      <c r="X465" s="164" t="str" cm="1">
        <f t="array" aca="1" ref="X465" ca="1">SUBSTITUTE(SUBSTITUTE(MID(CELL("filename"),FIND("[",CELL("filename"))+1,FIND("]",CELL("filename"))-FIND("[",CELL("filename"))-1)," JH Farmer Payment-",""),".xlsx","")</f>
        <v>22.21-27 Aug</v>
      </c>
      <c r="Y465" s="13">
        <f t="shared" si="35"/>
        <v>1.7430000000000001</v>
      </c>
      <c r="Z465" s="3">
        <v>0</v>
      </c>
    </row>
    <row r="466" spans="1:26" x14ac:dyDescent="0.25">
      <c r="A466" t="str">
        <f>CONCATENATE(Table2[[#This Row],[Code]],Table2[[#This Row],[Farmers Code]])</f>
        <v>200200070010</v>
      </c>
      <c r="B466" s="1" t="str">
        <f>INDEX('MPG Payment'!$A:$A,MATCH(Table2[[#This Row],[Code]],'MPG Payment'!B:B,0))</f>
        <v>BMC Code :2002</v>
      </c>
      <c r="C466" t="str">
        <f>VLOOKUP(Table2[[#This Row],[Code]],'MPG Payment'!B:C,2,0)</f>
        <v>SURSA</v>
      </c>
      <c r="D466" s="17">
        <v>20020007</v>
      </c>
      <c r="E466" s="17" t="s">
        <v>21</v>
      </c>
      <c r="F466" s="1">
        <v>7</v>
      </c>
      <c r="G466" s="13">
        <v>16.57</v>
      </c>
      <c r="H466" s="13">
        <v>947.51619999999991</v>
      </c>
      <c r="I466" s="166">
        <v>0</v>
      </c>
      <c r="J466" s="191">
        <v>0</v>
      </c>
      <c r="K466" s="166">
        <v>0</v>
      </c>
      <c r="L466" s="166">
        <v>0</v>
      </c>
      <c r="M466" s="18">
        <v>0</v>
      </c>
      <c r="N466" s="165" t="str">
        <f>VLOOKUP(Table2[[#This Row],[Code]],'MPG Payment'!$B$4:$Z$128,25,0)</f>
        <v>Release1</v>
      </c>
      <c r="O466" s="170">
        <f t="shared" si="32"/>
        <v>948</v>
      </c>
      <c r="P466" t="str">
        <f>IFERROR(VLOOKUP(D466,'Bank Master'!$C$3:$D$7898,2,0),"Indirect")</f>
        <v>Direct</v>
      </c>
      <c r="Q466" t="str">
        <f>IFERROR(VLOOKUP(A466,Table1424[],6,0),0)</f>
        <v xml:space="preserve">Nandi Oraon </v>
      </c>
      <c r="R466" t="str">
        <f>IFERROR(VLOOKUP(A466,Table1424[],7,0),0)</f>
        <v>35755431949</v>
      </c>
      <c r="S466" t="str">
        <f>IFERROR(VLOOKUP(A466,Table1424[],8,0),0)</f>
        <v>SBIN0014339</v>
      </c>
      <c r="T466" t="str">
        <f>IFERROR(VLOOKUP(A466,Table1424[],9,0),0)</f>
        <v>STATE BANK OF INDIA</v>
      </c>
      <c r="U466" s="40">
        <f>IFERROR(VLOOKUP(A466,Table1424[],10,0),0)</f>
        <v>45286</v>
      </c>
      <c r="V466">
        <f t="shared" si="33"/>
        <v>1</v>
      </c>
      <c r="W466" t="str">
        <f t="shared" si="34"/>
        <v>Available</v>
      </c>
      <c r="X466" s="164" t="str" cm="1">
        <f t="array" aca="1" ref="X466" ca="1">SUBSTITUTE(SUBSTITUTE(MID(CELL("filename"),FIND("[",CELL("filename"))+1,FIND("]",CELL("filename"))-FIND("[",CELL("filename"))-1)," JH Farmer Payment-",""),".xlsx","")</f>
        <v>22.21-27 Aug</v>
      </c>
      <c r="Y466" s="13">
        <f t="shared" si="35"/>
        <v>20.013920941460473</v>
      </c>
      <c r="Z466" s="3">
        <v>0</v>
      </c>
    </row>
    <row r="467" spans="1:26" x14ac:dyDescent="0.25">
      <c r="A467" t="str">
        <f>CONCATENATE(Table2[[#This Row],[Code]],Table2[[#This Row],[Farmers Code]])</f>
        <v>200200070013</v>
      </c>
      <c r="B467" s="1" t="str">
        <f>INDEX('MPG Payment'!$A:$A,MATCH(Table2[[#This Row],[Code]],'MPG Payment'!B:B,0))</f>
        <v>BMC Code :2002</v>
      </c>
      <c r="C467" t="str">
        <f>VLOOKUP(Table2[[#This Row],[Code]],'MPG Payment'!B:C,2,0)</f>
        <v>SURSA</v>
      </c>
      <c r="D467" s="17">
        <v>20020007</v>
      </c>
      <c r="E467" s="17" t="s">
        <v>23</v>
      </c>
      <c r="F467" s="1">
        <v>7</v>
      </c>
      <c r="G467" s="13">
        <v>13.430000000000001</v>
      </c>
      <c r="H467" s="13">
        <v>567.69769999999994</v>
      </c>
      <c r="I467" s="166">
        <v>0</v>
      </c>
      <c r="J467" s="191">
        <v>0</v>
      </c>
      <c r="K467" s="166">
        <v>0</v>
      </c>
      <c r="L467" s="166">
        <v>0</v>
      </c>
      <c r="M467" s="18">
        <v>0</v>
      </c>
      <c r="N467" s="165" t="str">
        <f>VLOOKUP(Table2[[#This Row],[Code]],'MPG Payment'!$B$4:$Z$128,25,0)</f>
        <v>Release1</v>
      </c>
      <c r="O467" s="170">
        <f t="shared" si="32"/>
        <v>568</v>
      </c>
      <c r="P467" t="str">
        <f>IFERROR(VLOOKUP(D467,'Bank Master'!$C$3:$D$7898,2,0),"Indirect")</f>
        <v>Direct</v>
      </c>
      <c r="Q467" t="str">
        <f>IFERROR(VLOOKUP(A467,Table1424[],6,0),0)</f>
        <v>Dahri Urain</v>
      </c>
      <c r="R467" t="str">
        <f>IFERROR(VLOOKUP(A467,Table1424[],7,0),0)</f>
        <v>22009515917</v>
      </c>
      <c r="S467" t="str">
        <f>IFERROR(VLOOKUP(A467,Table1424[],8,0),0)</f>
        <v>SBIN0RRVCGB</v>
      </c>
      <c r="T467" t="str">
        <f>IFERROR(VLOOKUP(A467,Table1424[],9,0),0)</f>
        <v>STATE BANK OF INDIA</v>
      </c>
      <c r="U467" s="40">
        <f>IFERROR(VLOOKUP(A467,Table1424[],10,0),0)</f>
        <v>45286</v>
      </c>
      <c r="V467">
        <f t="shared" si="33"/>
        <v>1</v>
      </c>
      <c r="W467" t="str">
        <f t="shared" si="34"/>
        <v>Available</v>
      </c>
      <c r="X467" s="164" t="str" cm="1">
        <f t="array" aca="1" ref="X467" ca="1">SUBSTITUTE(SUBSTITUTE(MID(CELL("filename"),FIND("[",CELL("filename"))+1,FIND("]",CELL("filename"))-FIND("[",CELL("filename"))-1)," JH Farmer Payment-",""),".xlsx","")</f>
        <v>22.21-27 Aug</v>
      </c>
      <c r="Y467" s="13">
        <f t="shared" si="35"/>
        <v>14.794802308265076</v>
      </c>
      <c r="Z467" s="3">
        <v>0</v>
      </c>
    </row>
    <row r="468" spans="1:26" x14ac:dyDescent="0.25">
      <c r="A468" t="str">
        <f>CONCATENATE(Table2[[#This Row],[Code]],Table2[[#This Row],[Farmers Code]])</f>
        <v>200200070015</v>
      </c>
      <c r="B468" s="1" t="str">
        <f>INDEX('MPG Payment'!$A:$A,MATCH(Table2[[#This Row],[Code]],'MPG Payment'!B:B,0))</f>
        <v>BMC Code :2002</v>
      </c>
      <c r="C468" t="str">
        <f>VLOOKUP(Table2[[#This Row],[Code]],'MPG Payment'!B:C,2,0)</f>
        <v>SURSA</v>
      </c>
      <c r="D468" s="17">
        <v>20020007</v>
      </c>
      <c r="E468" s="17" t="s">
        <v>25</v>
      </c>
      <c r="F468" s="1">
        <v>14</v>
      </c>
      <c r="G468" s="13">
        <v>47.750000000000007</v>
      </c>
      <c r="H468" s="13">
        <v>2047.3049000000003</v>
      </c>
      <c r="I468" s="166">
        <v>0</v>
      </c>
      <c r="J468" s="191">
        <v>0</v>
      </c>
      <c r="K468" s="166">
        <v>0</v>
      </c>
      <c r="L468" s="166">
        <v>0</v>
      </c>
      <c r="M468" s="18">
        <v>0</v>
      </c>
      <c r="N468" s="165" t="str">
        <f>VLOOKUP(Table2[[#This Row],[Code]],'MPG Payment'!$B$4:$Z$128,25,0)</f>
        <v>Release1</v>
      </c>
      <c r="O468" s="170">
        <f t="shared" si="32"/>
        <v>2047</v>
      </c>
      <c r="P468" t="str">
        <f>IFERROR(VLOOKUP(D468,'Bank Master'!$C$3:$D$7898,2,0),"Indirect")</f>
        <v>Direct</v>
      </c>
      <c r="Q468" t="str">
        <f>IFERROR(VLOOKUP(A468,Table1424[],6,0),0)</f>
        <v xml:space="preserve">Kalim Ansari </v>
      </c>
      <c r="R468" t="str">
        <f>IFERROR(VLOOKUP(A468,Table1424[],7,0),0)</f>
        <v>50332859576</v>
      </c>
      <c r="S468" t="str">
        <f>IFERROR(VLOOKUP(A468,Table1424[],8,0),0)</f>
        <v>IDIB000B873</v>
      </c>
      <c r="T468" t="str">
        <f>IFERROR(VLOOKUP(A468,Table1424[],9,0),0)</f>
        <v>Indian bank</v>
      </c>
      <c r="U468" s="40">
        <f>IFERROR(VLOOKUP(A468,Table1424[],10,0),0)</f>
        <v>45297</v>
      </c>
      <c r="V468">
        <f t="shared" si="33"/>
        <v>1</v>
      </c>
      <c r="W468" t="str">
        <f t="shared" si="34"/>
        <v>Available</v>
      </c>
      <c r="X468" s="164" t="str" cm="1">
        <f t="array" aca="1" ref="X468" ca="1">SUBSTITUTE(SUBSTITUTE(MID(CELL("filename"),FIND("[",CELL("filename"))+1,FIND("]",CELL("filename"))-FIND("[",CELL("filename"))-1)," JH Farmer Payment-",""),".xlsx","")</f>
        <v>22.21-27 Aug</v>
      </c>
      <c r="Y468" s="13">
        <f t="shared" si="35"/>
        <v>30.012846701570684</v>
      </c>
      <c r="Z468" s="3">
        <v>0</v>
      </c>
    </row>
    <row r="469" spans="1:26" x14ac:dyDescent="0.25">
      <c r="A469" t="str">
        <f>CONCATENATE(Table2[[#This Row],[Code]],Table2[[#This Row],[Farmers Code]])</f>
        <v>200200070024</v>
      </c>
      <c r="B469" s="1" t="str">
        <f>INDEX('MPG Payment'!$A:$A,MATCH(Table2[[#This Row],[Code]],'MPG Payment'!B:B,0))</f>
        <v>BMC Code :2002</v>
      </c>
      <c r="C469" t="str">
        <f>VLOOKUP(Table2[[#This Row],[Code]],'MPG Payment'!B:C,2,0)</f>
        <v>SURSA</v>
      </c>
      <c r="D469" s="17">
        <v>20020007</v>
      </c>
      <c r="E469" s="17" t="s">
        <v>29</v>
      </c>
      <c r="F469" s="1">
        <v>3</v>
      </c>
      <c r="G469" s="13">
        <v>7.05</v>
      </c>
      <c r="H469" s="13">
        <v>284.8766</v>
      </c>
      <c r="I469" s="166">
        <v>0</v>
      </c>
      <c r="J469" s="191">
        <v>0</v>
      </c>
      <c r="K469" s="166">
        <v>0</v>
      </c>
      <c r="L469" s="166">
        <v>0</v>
      </c>
      <c r="M469" s="18">
        <v>0</v>
      </c>
      <c r="N469" s="165" t="str">
        <f>VLOOKUP(Table2[[#This Row],[Code]],'MPG Payment'!$B$4:$Z$128,25,0)</f>
        <v>Release1</v>
      </c>
      <c r="O469" s="170">
        <f t="shared" si="32"/>
        <v>285</v>
      </c>
      <c r="P469" t="str">
        <f>IFERROR(VLOOKUP(D469,'Bank Master'!$C$3:$D$7898,2,0),"Indirect")</f>
        <v>Direct</v>
      </c>
      <c r="Q469" t="str">
        <f>IFERROR(VLOOKUP(A469,Table1424[],6,0),0)</f>
        <v xml:space="preserve">Pandey Kujur </v>
      </c>
      <c r="R469" t="str">
        <f>IFERROR(VLOOKUP(A469,Table1424[],7,0),0)</f>
        <v>22009542420</v>
      </c>
      <c r="S469" t="str">
        <f>IFERROR(VLOOKUP(A469,Table1424[],8,0),0)</f>
        <v>SBIN0RRVCGB</v>
      </c>
      <c r="T469" t="str">
        <f>IFERROR(VLOOKUP(A469,Table1424[],9,0),0)</f>
        <v>STATE BANK OF INDIA</v>
      </c>
      <c r="U469" s="40">
        <f>IFERROR(VLOOKUP(A469,Table1424[],10,0),0)</f>
        <v>45348</v>
      </c>
      <c r="V469">
        <f t="shared" si="33"/>
        <v>1</v>
      </c>
      <c r="W469" t="str">
        <f t="shared" si="34"/>
        <v>Available</v>
      </c>
      <c r="X469" s="164" t="str" cm="1">
        <f t="array" aca="1" ref="X469" ca="1">SUBSTITUTE(SUBSTITUTE(MID(CELL("filename"),FIND("[",CELL("filename"))+1,FIND("]",CELL("filename"))-FIND("[",CELL("filename"))-1)," JH Farmer Payment-",""),".xlsx","")</f>
        <v>22.21-27 Aug</v>
      </c>
      <c r="Y469" s="13">
        <f t="shared" si="35"/>
        <v>6.0612042553191499</v>
      </c>
      <c r="Z469" s="3">
        <v>0</v>
      </c>
    </row>
    <row r="470" spans="1:26" x14ac:dyDescent="0.25">
      <c r="A470" t="str">
        <f>CONCATENATE(Table2[[#This Row],[Code]],Table2[[#This Row],[Farmers Code]])</f>
        <v>200200070026</v>
      </c>
      <c r="B470" s="1" t="str">
        <f>INDEX('MPG Payment'!$A:$A,MATCH(Table2[[#This Row],[Code]],'MPG Payment'!B:B,0))</f>
        <v>BMC Code :2002</v>
      </c>
      <c r="C470" t="str">
        <f>VLOOKUP(Table2[[#This Row],[Code]],'MPG Payment'!B:C,2,0)</f>
        <v>SURSA</v>
      </c>
      <c r="D470" s="17">
        <v>20020007</v>
      </c>
      <c r="E470" s="17" t="s">
        <v>39</v>
      </c>
      <c r="F470" s="1">
        <v>9</v>
      </c>
      <c r="G470" s="13">
        <v>15.63</v>
      </c>
      <c r="H470" s="13">
        <v>620.49310000000003</v>
      </c>
      <c r="I470" s="166">
        <v>0</v>
      </c>
      <c r="J470" s="191">
        <v>0</v>
      </c>
      <c r="K470" s="166">
        <v>0</v>
      </c>
      <c r="L470" s="166">
        <v>0</v>
      </c>
      <c r="M470" s="18">
        <v>0</v>
      </c>
      <c r="N470" s="165" t="str">
        <f>VLOOKUP(Table2[[#This Row],[Code]],'MPG Payment'!$B$4:$Z$128,25,0)</f>
        <v>Release1</v>
      </c>
      <c r="O470" s="170">
        <f t="shared" si="32"/>
        <v>620</v>
      </c>
      <c r="P470" t="str">
        <f>IFERROR(VLOOKUP(D470,'Bank Master'!$C$3:$D$7898,2,0),"Indirect")</f>
        <v>Direct</v>
      </c>
      <c r="Q470" t="str">
        <f>IFERROR(VLOOKUP(A470,Table1424[],6,0),0)</f>
        <v xml:space="preserve">Shati Oraon </v>
      </c>
      <c r="R470" t="str">
        <f>IFERROR(VLOOKUP(A470,Table1424[],7,0),0)</f>
        <v>22009500863</v>
      </c>
      <c r="S470" t="str">
        <f>IFERROR(VLOOKUP(A470,Table1424[],8,0),0)</f>
        <v>SBIN0RRVCGB</v>
      </c>
      <c r="T470" t="str">
        <f>IFERROR(VLOOKUP(A470,Table1424[],9,0),0)</f>
        <v>STATE BANK OF INDIA</v>
      </c>
      <c r="U470" s="40">
        <f>IFERROR(VLOOKUP(A470,Table1424[],10,0),0)</f>
        <v>45355</v>
      </c>
      <c r="V470">
        <f t="shared" si="33"/>
        <v>1</v>
      </c>
      <c r="W470" t="str">
        <f t="shared" si="34"/>
        <v>Available</v>
      </c>
      <c r="X470" s="164" t="str" cm="1">
        <f t="array" aca="1" ref="X470" ca="1">SUBSTITUTE(SUBSTITUTE(MID(CELL("filename"),FIND("[",CELL("filename"))+1,FIND("]",CELL("filename"))-FIND("[",CELL("filename"))-1)," JH Farmer Payment-",""),".xlsx","")</f>
        <v>22.21-27 Aug</v>
      </c>
      <c r="Y470" s="13">
        <f t="shared" si="35"/>
        <v>17.864484644913627</v>
      </c>
      <c r="Z470" s="3">
        <v>0</v>
      </c>
    </row>
    <row r="471" spans="1:26" x14ac:dyDescent="0.25">
      <c r="A471" t="str">
        <f>CONCATENATE(Table2[[#This Row],[Code]],Table2[[#This Row],[Farmers Code]])</f>
        <v>200200070029</v>
      </c>
      <c r="B471" s="1" t="str">
        <f>INDEX('MPG Payment'!$A:$A,MATCH(Table2[[#This Row],[Code]],'MPG Payment'!B:B,0))</f>
        <v>BMC Code :2002</v>
      </c>
      <c r="C471" t="str">
        <f>VLOOKUP(Table2[[#This Row],[Code]],'MPG Payment'!B:C,2,0)</f>
        <v>SURSA</v>
      </c>
      <c r="D471" s="17">
        <v>20020007</v>
      </c>
      <c r="E471" s="17" t="s">
        <v>31</v>
      </c>
      <c r="F471" s="1">
        <v>14</v>
      </c>
      <c r="G471" s="13">
        <v>34.709999999999994</v>
      </c>
      <c r="H471" s="13">
        <v>1555.4678000000001</v>
      </c>
      <c r="I471" s="166">
        <v>0</v>
      </c>
      <c r="J471" s="191">
        <v>0</v>
      </c>
      <c r="K471" s="166">
        <v>0</v>
      </c>
      <c r="L471" s="166">
        <v>0</v>
      </c>
      <c r="M471" s="18">
        <v>0</v>
      </c>
      <c r="N471" s="165" t="str">
        <f>VLOOKUP(Table2[[#This Row],[Code]],'MPG Payment'!$B$4:$Z$128,25,0)</f>
        <v>Release1</v>
      </c>
      <c r="O471" s="170">
        <f t="shared" si="32"/>
        <v>1555</v>
      </c>
      <c r="P471" t="str">
        <f>IFERROR(VLOOKUP(D471,'Bank Master'!$C$3:$D$7898,2,0),"Indirect")</f>
        <v>Direct</v>
      </c>
      <c r="Q471" t="str">
        <f>IFERROR(VLOOKUP(A471,Table1424[],6,0),0)</f>
        <v xml:space="preserve">Sumitra Oraon </v>
      </c>
      <c r="R471" t="str">
        <f>IFERROR(VLOOKUP(A471,Table1424[],7,0),0)</f>
        <v>22009560062</v>
      </c>
      <c r="S471" t="str">
        <f>IFERROR(VLOOKUP(A471,Table1424[],8,0),0)</f>
        <v>SBIN0RRVCGB</v>
      </c>
      <c r="T471" t="str">
        <f>IFERROR(VLOOKUP(A471,Table1424[],9,0),0)</f>
        <v>STATE BANK OF INDIA</v>
      </c>
      <c r="U471" s="40">
        <f>IFERROR(VLOOKUP(A471,Table1424[],10,0),0)</f>
        <v>45387</v>
      </c>
      <c r="V471">
        <f t="shared" si="33"/>
        <v>1</v>
      </c>
      <c r="W471" t="str">
        <f t="shared" si="34"/>
        <v>Available</v>
      </c>
      <c r="X471" s="164" t="str" cm="1">
        <f t="array" aca="1" ref="X471" ca="1">SUBSTITUTE(SUBSTITUTE(MID(CELL("filename"),FIND("[",CELL("filename"))+1,FIND("]",CELL("filename"))-FIND("[",CELL("filename"))-1)," JH Farmer Payment-",""),".xlsx","")</f>
        <v>22.21-27 Aug</v>
      </c>
      <c r="Y471" s="13">
        <f t="shared" si="35"/>
        <v>31.369272832036891</v>
      </c>
      <c r="Z471" s="3">
        <v>0</v>
      </c>
    </row>
    <row r="472" spans="1:26" x14ac:dyDescent="0.25">
      <c r="A472" t="str">
        <f>CONCATENATE(Table2[[#This Row],[Code]],Table2[[#This Row],[Farmers Code]])</f>
        <v>200200070033</v>
      </c>
      <c r="B472" s="1" t="str">
        <f>INDEX('MPG Payment'!$A:$A,MATCH(Table2[[#This Row],[Code]],'MPG Payment'!B:B,0))</f>
        <v>BMC Code :2002</v>
      </c>
      <c r="C472" t="str">
        <f>VLOOKUP(Table2[[#This Row],[Code]],'MPG Payment'!B:C,2,0)</f>
        <v>SURSA</v>
      </c>
      <c r="D472" s="17">
        <v>20020007</v>
      </c>
      <c r="E472" s="17" t="s">
        <v>32</v>
      </c>
      <c r="F472" s="1">
        <v>7</v>
      </c>
      <c r="G472" s="13">
        <v>18.52</v>
      </c>
      <c r="H472" s="13">
        <v>689.37150000000008</v>
      </c>
      <c r="I472" s="166">
        <v>0</v>
      </c>
      <c r="J472" s="191">
        <v>0</v>
      </c>
      <c r="K472" s="166">
        <v>0</v>
      </c>
      <c r="L472" s="166">
        <v>0</v>
      </c>
      <c r="M472" s="18">
        <v>0</v>
      </c>
      <c r="N472" s="165" t="str">
        <f>VLOOKUP(Table2[[#This Row],[Code]],'MPG Payment'!$B$4:$Z$128,25,0)</f>
        <v>Release1</v>
      </c>
      <c r="O472" s="170">
        <f t="shared" ref="O472:O535" si="36">IF(N472="Yes",0,ROUND((H472-I472-J472-K472-L472-M472),0))</f>
        <v>689</v>
      </c>
      <c r="P472" t="str">
        <f>IFERROR(VLOOKUP(D472,'Bank Master'!$C$3:$D$7898,2,0),"Indirect")</f>
        <v>Direct</v>
      </c>
      <c r="Q472" t="str">
        <f>IFERROR(VLOOKUP(A472,Table1424[],6,0),0)</f>
        <v xml:space="preserve">Soni Kumari </v>
      </c>
      <c r="R472" t="str">
        <f>IFERROR(VLOOKUP(A472,Table1424[],7,0),0)</f>
        <v>4904108003287</v>
      </c>
      <c r="S472" t="str">
        <f>IFERROR(VLOOKUP(A472,Table1424[],8,0),0)</f>
        <v>CNRB0004904</v>
      </c>
      <c r="T472" t="str">
        <f>IFERROR(VLOOKUP(A472,Table1424[],9,0),0)</f>
        <v>CANARA BANK</v>
      </c>
      <c r="U472" s="40">
        <f>IFERROR(VLOOKUP(A472,Table1424[],10,0),0)</f>
        <v>45423</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22.21-27 Aug</v>
      </c>
      <c r="Y472" s="13">
        <f t="shared" ref="Y472:Y535" si="39">(F472*0.05)*(H472/G472)</f>
        <v>13.028079103671709</v>
      </c>
      <c r="Z472" s="3">
        <v>0</v>
      </c>
    </row>
    <row r="473" spans="1:26" x14ac:dyDescent="0.25">
      <c r="A473" t="str">
        <f>CONCATENATE(Table2[[#This Row],[Code]],Table2[[#This Row],[Farmers Code]])</f>
        <v>200200070035</v>
      </c>
      <c r="B473" s="1" t="str">
        <f>INDEX('MPG Payment'!$A:$A,MATCH(Table2[[#This Row],[Code]],'MPG Payment'!B:B,0))</f>
        <v>BMC Code :2002</v>
      </c>
      <c r="C473" t="str">
        <f>VLOOKUP(Table2[[#This Row],[Code]],'MPG Payment'!B:C,2,0)</f>
        <v>SURSA</v>
      </c>
      <c r="D473" s="17">
        <v>20020007</v>
      </c>
      <c r="E473" s="17" t="s">
        <v>9</v>
      </c>
      <c r="F473" s="1">
        <v>2</v>
      </c>
      <c r="G473" s="13">
        <v>5.9399999999999995</v>
      </c>
      <c r="H473" s="13">
        <v>250.97269999999997</v>
      </c>
      <c r="I473" s="166">
        <v>0</v>
      </c>
      <c r="J473" s="191">
        <v>0</v>
      </c>
      <c r="K473" s="166">
        <v>0</v>
      </c>
      <c r="L473" s="166">
        <v>0</v>
      </c>
      <c r="M473" s="18">
        <v>0</v>
      </c>
      <c r="N473" s="165" t="str">
        <f>VLOOKUP(Table2[[#This Row],[Code]],'MPG Payment'!$B$4:$Z$128,25,0)</f>
        <v>Release1</v>
      </c>
      <c r="O473" s="170">
        <f t="shared" si="36"/>
        <v>251</v>
      </c>
      <c r="P473" t="str">
        <f>IFERROR(VLOOKUP(D473,'Bank Master'!$C$3:$D$7898,2,0),"Indirect")</f>
        <v>Direct</v>
      </c>
      <c r="Q473" t="str">
        <f>IFERROR(VLOOKUP(A473,Table1424[],6,0),0)</f>
        <v xml:space="preserve">Chandramani Orain </v>
      </c>
      <c r="R473" t="str">
        <f>IFERROR(VLOOKUP(A473,Table1424[],7,0),0)</f>
        <v>4904101002355</v>
      </c>
      <c r="S473" t="str">
        <f>IFERROR(VLOOKUP(A473,Table1424[],8,0),0)</f>
        <v>CNRB0004904</v>
      </c>
      <c r="T473" t="str">
        <f>IFERROR(VLOOKUP(A473,Table1424[],9,0),0)</f>
        <v>CANARA BANK</v>
      </c>
      <c r="U473" s="40">
        <f>IFERROR(VLOOKUP(A473,Table1424[],10,0),0)</f>
        <v>45423</v>
      </c>
      <c r="V473">
        <f t="shared" si="37"/>
        <v>1</v>
      </c>
      <c r="W473" t="str">
        <f t="shared" si="38"/>
        <v>Available</v>
      </c>
      <c r="X473" s="164" t="str" cm="1">
        <f t="array" aca="1" ref="X473" ca="1">SUBSTITUTE(SUBSTITUTE(MID(CELL("filename"),FIND("[",CELL("filename"))+1,FIND("]",CELL("filename"))-FIND("[",CELL("filename"))-1)," JH Farmer Payment-",""),".xlsx","")</f>
        <v>22.21-27 Aug</v>
      </c>
      <c r="Y473" s="13">
        <f t="shared" si="39"/>
        <v>4.2251296296296301</v>
      </c>
      <c r="Z473" s="3">
        <v>0</v>
      </c>
    </row>
    <row r="474" spans="1:26" x14ac:dyDescent="0.25">
      <c r="A474" t="str">
        <f>CONCATENATE(Table2[[#This Row],[Code]],Table2[[#This Row],[Farmers Code]])</f>
        <v>200200070037</v>
      </c>
      <c r="B474" s="1" t="str">
        <f>INDEX('MPG Payment'!$A:$A,MATCH(Table2[[#This Row],[Code]],'MPG Payment'!B:B,0))</f>
        <v>BMC Code :2002</v>
      </c>
      <c r="C474" t="str">
        <f>VLOOKUP(Table2[[#This Row],[Code]],'MPG Payment'!B:C,2,0)</f>
        <v>SURSA</v>
      </c>
      <c r="D474" s="17">
        <v>20020007</v>
      </c>
      <c r="E474" s="17" t="s">
        <v>34</v>
      </c>
      <c r="F474" s="1">
        <v>7</v>
      </c>
      <c r="G474" s="13">
        <v>15.48</v>
      </c>
      <c r="H474" s="13">
        <v>881.03770000000009</v>
      </c>
      <c r="I474" s="166">
        <v>0</v>
      </c>
      <c r="J474" s="191">
        <v>0</v>
      </c>
      <c r="K474" s="166">
        <v>0</v>
      </c>
      <c r="L474" s="166">
        <v>0</v>
      </c>
      <c r="M474" s="18">
        <v>0</v>
      </c>
      <c r="N474" s="165" t="str">
        <f>VLOOKUP(Table2[[#This Row],[Code]],'MPG Payment'!$B$4:$Z$128,25,0)</f>
        <v>Release1</v>
      </c>
      <c r="O474" s="170">
        <f t="shared" si="36"/>
        <v>881</v>
      </c>
      <c r="P474" t="str">
        <f>IFERROR(VLOOKUP(D474,'Bank Master'!$C$3:$D$7898,2,0),"Indirect")</f>
        <v>Direct</v>
      </c>
      <c r="Q474" t="str">
        <f>IFERROR(VLOOKUP(A474,Table1424[],6,0),0)</f>
        <v xml:space="preserve">Shama Parween </v>
      </c>
      <c r="R474" t="str">
        <f>IFERROR(VLOOKUP(A474,Table1424[],7,0),0)</f>
        <v>4904101000334</v>
      </c>
      <c r="S474" t="str">
        <f>IFERROR(VLOOKUP(A474,Table1424[],8,0),0)</f>
        <v>CNRB0004904</v>
      </c>
      <c r="T474" t="str">
        <f>IFERROR(VLOOKUP(A474,Table1424[],9,0),0)</f>
        <v>CANARA BANK</v>
      </c>
      <c r="U474" s="40">
        <f>IFERROR(VLOOKUP(A474,Table1424[],10,0),0)</f>
        <v>45439</v>
      </c>
      <c r="V474">
        <f t="shared" si="37"/>
        <v>1</v>
      </c>
      <c r="W474" t="str">
        <f t="shared" si="38"/>
        <v>Available</v>
      </c>
      <c r="X474" s="164" t="str" cm="1">
        <f t="array" aca="1" ref="X474" ca="1">SUBSTITUTE(SUBSTITUTE(MID(CELL("filename"),FIND("[",CELL("filename"))+1,FIND("]",CELL("filename"))-FIND("[",CELL("filename"))-1)," JH Farmer Payment-",""),".xlsx","")</f>
        <v>22.21-27 Aug</v>
      </c>
      <c r="Y474" s="13">
        <f t="shared" si="39"/>
        <v>19.920103036175714</v>
      </c>
      <c r="Z474" s="3">
        <v>0</v>
      </c>
    </row>
    <row r="475" spans="1:26" x14ac:dyDescent="0.25">
      <c r="A475" t="str">
        <f>CONCATENATE(Table2[[#This Row],[Code]],Table2[[#This Row],[Farmers Code]])</f>
        <v>200200070039</v>
      </c>
      <c r="B475" s="1" t="str">
        <f>INDEX('MPG Payment'!$A:$A,MATCH(Table2[[#This Row],[Code]],'MPG Payment'!B:B,0))</f>
        <v>BMC Code :2002</v>
      </c>
      <c r="C475" t="str">
        <f>VLOOKUP(Table2[[#This Row],[Code]],'MPG Payment'!B:C,2,0)</f>
        <v>SURSA</v>
      </c>
      <c r="D475" s="17">
        <v>20020007</v>
      </c>
      <c r="E475" s="17" t="s">
        <v>12</v>
      </c>
      <c r="F475" s="1">
        <v>8</v>
      </c>
      <c r="G475" s="13">
        <v>24.85</v>
      </c>
      <c r="H475" s="13">
        <v>1128.9683</v>
      </c>
      <c r="I475" s="166">
        <v>0</v>
      </c>
      <c r="J475" s="191">
        <v>0</v>
      </c>
      <c r="K475" s="166">
        <v>0</v>
      </c>
      <c r="L475" s="166">
        <v>0</v>
      </c>
      <c r="M475" s="18">
        <v>0</v>
      </c>
      <c r="N475" s="165" t="str">
        <f>VLOOKUP(Table2[[#This Row],[Code]],'MPG Payment'!$B$4:$Z$128,25,0)</f>
        <v>Release1</v>
      </c>
      <c r="O475" s="170">
        <f t="shared" si="36"/>
        <v>1129</v>
      </c>
      <c r="P475" t="str">
        <f>IFERROR(VLOOKUP(D475,'Bank Master'!$C$3:$D$7898,2,0),"Indirect")</f>
        <v>Direct</v>
      </c>
      <c r="Q475" t="str">
        <f>IFERROR(VLOOKUP(A475,Table1424[],6,0),0)</f>
        <v xml:space="preserve">Abdus Subhan Ansari </v>
      </c>
      <c r="R475" t="str">
        <f>IFERROR(VLOOKUP(A475,Table1424[],7,0),0)</f>
        <v>4904108001583</v>
      </c>
      <c r="S475" t="str">
        <f>IFERROR(VLOOKUP(A475,Table1424[],8,0),0)</f>
        <v>CNRB0004904</v>
      </c>
      <c r="T475" t="str">
        <f>IFERROR(VLOOKUP(A475,Table1424[],9,0),0)</f>
        <v>CANARA BANK</v>
      </c>
      <c r="U475" s="40">
        <f>IFERROR(VLOOKUP(A475,Table1424[],10,0),0)</f>
        <v>45451</v>
      </c>
      <c r="V475">
        <f t="shared" si="37"/>
        <v>1</v>
      </c>
      <c r="W475" t="str">
        <f t="shared" si="38"/>
        <v>Available</v>
      </c>
      <c r="X475" s="164" t="str" cm="1">
        <f t="array" aca="1" ref="X475" ca="1">SUBSTITUTE(SUBSTITUTE(MID(CELL("filename"),FIND("[",CELL("filename"))+1,FIND("]",CELL("filename"))-FIND("[",CELL("filename"))-1)," JH Farmer Payment-",""),".xlsx","")</f>
        <v>22.21-27 Aug</v>
      </c>
      <c r="Y475" s="13">
        <f t="shared" si="39"/>
        <v>18.17252796780684</v>
      </c>
      <c r="Z475" s="3">
        <v>0</v>
      </c>
    </row>
    <row r="476" spans="1:26" x14ac:dyDescent="0.25">
      <c r="A476" t="str">
        <f>CONCATENATE(Table2[[#This Row],[Code]],Table2[[#This Row],[Farmers Code]])</f>
        <v>200200070041</v>
      </c>
      <c r="B476" s="1" t="str">
        <f>INDEX('MPG Payment'!$A:$A,MATCH(Table2[[#This Row],[Code]],'MPG Payment'!B:B,0))</f>
        <v>BMC Code :2002</v>
      </c>
      <c r="C476" t="str">
        <f>VLOOKUP(Table2[[#This Row],[Code]],'MPG Payment'!B:C,2,0)</f>
        <v>SURSA</v>
      </c>
      <c r="D476" s="17">
        <v>20020007</v>
      </c>
      <c r="E476" s="17" t="s">
        <v>35</v>
      </c>
      <c r="F476" s="1">
        <v>7</v>
      </c>
      <c r="G476" s="13">
        <v>18.059999999999999</v>
      </c>
      <c r="H476" s="13">
        <v>723.52119999999991</v>
      </c>
      <c r="I476" s="166">
        <v>0</v>
      </c>
      <c r="J476" s="191">
        <v>0</v>
      </c>
      <c r="K476" s="166">
        <v>0</v>
      </c>
      <c r="L476" s="166">
        <v>0</v>
      </c>
      <c r="M476" s="18">
        <v>0</v>
      </c>
      <c r="N476" s="165" t="str">
        <f>VLOOKUP(Table2[[#This Row],[Code]],'MPG Payment'!$B$4:$Z$128,25,0)</f>
        <v>Release1</v>
      </c>
      <c r="O476" s="170">
        <f t="shared" si="36"/>
        <v>724</v>
      </c>
      <c r="P476" t="str">
        <f>IFERROR(VLOOKUP(D476,'Bank Master'!$C$3:$D$7898,2,0),"Indirect")</f>
        <v>Direct</v>
      </c>
      <c r="Q476" t="str">
        <f>IFERROR(VLOOKUP(A476,Table1424[],6,0),0)</f>
        <v xml:space="preserve">Lakhi Orain </v>
      </c>
      <c r="R476" t="str">
        <f>IFERROR(VLOOKUP(A476,Table1424[],7,0),0)</f>
        <v>36843620009</v>
      </c>
      <c r="S476" t="str">
        <f>IFERROR(VLOOKUP(A476,Table1424[],8,0),0)</f>
        <v>SBIN0014339</v>
      </c>
      <c r="T476" t="str">
        <f>IFERROR(VLOOKUP(A476,Table1424[],9,0),0)</f>
        <v>STATE BANK OF INDIA</v>
      </c>
      <c r="U476" s="40">
        <f>IFERROR(VLOOKUP(A476,Table1424[],10,0),0)</f>
        <v>45465</v>
      </c>
      <c r="V476">
        <f t="shared" si="37"/>
        <v>1</v>
      </c>
      <c r="W476" t="str">
        <f t="shared" si="38"/>
        <v>Available</v>
      </c>
      <c r="X476" s="164" t="str" cm="1">
        <f t="array" aca="1" ref="X476" ca="1">SUBSTITUTE(SUBSTITUTE(MID(CELL("filename"),FIND("[",CELL("filename"))+1,FIND("]",CELL("filename"))-FIND("[",CELL("filename"))-1)," JH Farmer Payment-",""),".xlsx","")</f>
        <v>22.21-27 Aug</v>
      </c>
      <c r="Y476" s="13">
        <f t="shared" si="39"/>
        <v>14.021728682170544</v>
      </c>
      <c r="Z476" s="3">
        <v>0</v>
      </c>
    </row>
    <row r="477" spans="1:26" x14ac:dyDescent="0.25">
      <c r="A477" t="str">
        <f>CONCATENATE(Table2[[#This Row],[Code]],Table2[[#This Row],[Farmers Code]])</f>
        <v>200200070042</v>
      </c>
      <c r="B477" s="1" t="str">
        <f>INDEX('MPG Payment'!$A:$A,MATCH(Table2[[#This Row],[Code]],'MPG Payment'!B:B,0))</f>
        <v>BMC Code :2002</v>
      </c>
      <c r="C477" t="str">
        <f>VLOOKUP(Table2[[#This Row],[Code]],'MPG Payment'!B:C,2,0)</f>
        <v>SURSA</v>
      </c>
      <c r="D477" s="17">
        <v>20020007</v>
      </c>
      <c r="E477" s="17" t="s">
        <v>14</v>
      </c>
      <c r="F477" s="1">
        <v>7</v>
      </c>
      <c r="G477" s="13">
        <v>44.72</v>
      </c>
      <c r="H477" s="13">
        <v>2161.2266999999997</v>
      </c>
      <c r="I477" s="166">
        <v>0</v>
      </c>
      <c r="J477" s="191">
        <v>0</v>
      </c>
      <c r="K477" s="166">
        <v>0</v>
      </c>
      <c r="L477" s="166">
        <v>0</v>
      </c>
      <c r="M477" s="18">
        <v>0</v>
      </c>
      <c r="N477" s="165" t="str">
        <f>VLOOKUP(Table2[[#This Row],[Code]],'MPG Payment'!$B$4:$Z$128,25,0)</f>
        <v>Release1</v>
      </c>
      <c r="O477" s="170">
        <f t="shared" si="36"/>
        <v>2161</v>
      </c>
      <c r="P477" t="str">
        <f>IFERROR(VLOOKUP(D477,'Bank Master'!$C$3:$D$7898,2,0),"Indirect")</f>
        <v>Direct</v>
      </c>
      <c r="Q477" t="str">
        <f>IFERROR(VLOOKUP(A477,Table1424[],6,0),0)</f>
        <v xml:space="preserve">Faga Oraon </v>
      </c>
      <c r="R477" t="str">
        <f>IFERROR(VLOOKUP(A477,Table1424[],7,0),0)</f>
        <v>36751825501</v>
      </c>
      <c r="S477" t="str">
        <f>IFERROR(VLOOKUP(A477,Table1424[],8,0),0)</f>
        <v>SBIN0014339</v>
      </c>
      <c r="T477" t="str">
        <f>IFERROR(VLOOKUP(A477,Table1424[],9,0),0)</f>
        <v>STATE BANK OF INDIA</v>
      </c>
      <c r="U477" s="40">
        <f>IFERROR(VLOOKUP(A477,Table1424[],10,0),0)</f>
        <v>45495</v>
      </c>
      <c r="V477">
        <f t="shared" si="37"/>
        <v>1</v>
      </c>
      <c r="W477" t="str">
        <f t="shared" si="38"/>
        <v>Available</v>
      </c>
      <c r="X477" s="164" t="str" cm="1">
        <f t="array" aca="1" ref="X477" ca="1">SUBSTITUTE(SUBSTITUTE(MID(CELL("filename"),FIND("[",CELL("filename"))+1,FIND("]",CELL("filename"))-FIND("[",CELL("filename"))-1)," JH Farmer Payment-",""),".xlsx","")</f>
        <v>22.21-27 Aug</v>
      </c>
      <c r="Y477" s="13">
        <f t="shared" si="39"/>
        <v>16.914788573345259</v>
      </c>
      <c r="Z477" s="3">
        <v>0</v>
      </c>
    </row>
    <row r="478" spans="1:26" x14ac:dyDescent="0.25">
      <c r="A478" t="str">
        <f>CONCATENATE(Table2[[#This Row],[Code]],Table2[[#This Row],[Farmers Code]])</f>
        <v>200200070043</v>
      </c>
      <c r="B478" s="1" t="str">
        <f>INDEX('MPG Payment'!$A:$A,MATCH(Table2[[#This Row],[Code]],'MPG Payment'!B:B,0))</f>
        <v>BMC Code :2002</v>
      </c>
      <c r="C478" t="str">
        <f>VLOOKUP(Table2[[#This Row],[Code]],'MPG Payment'!B:C,2,0)</f>
        <v>SURSA</v>
      </c>
      <c r="D478" s="17">
        <v>20020007</v>
      </c>
      <c r="E478" s="17" t="s">
        <v>1650</v>
      </c>
      <c r="F478" s="1">
        <v>13</v>
      </c>
      <c r="G478" s="13">
        <v>57.230000000000004</v>
      </c>
      <c r="H478" s="13">
        <v>2485.2957999999994</v>
      </c>
      <c r="I478" s="166">
        <v>0</v>
      </c>
      <c r="J478" s="191">
        <v>0</v>
      </c>
      <c r="K478" s="166">
        <v>0</v>
      </c>
      <c r="L478" s="166">
        <v>0</v>
      </c>
      <c r="M478" s="18">
        <v>0</v>
      </c>
      <c r="N478" s="165" t="str">
        <f>VLOOKUP(Table2[[#This Row],[Code]],'MPG Payment'!$B$4:$Z$128,25,0)</f>
        <v>Release1</v>
      </c>
      <c r="O478" s="170">
        <f t="shared" si="36"/>
        <v>2485</v>
      </c>
      <c r="P478" t="str">
        <f>IFERROR(VLOOKUP(D478,'Bank Master'!$C$3:$D$7898,2,0),"Indirect")</f>
        <v>Direct</v>
      </c>
      <c r="Q478" t="str">
        <f>IFERROR(VLOOKUP(A478,Table1424[],6,0),0)</f>
        <v xml:space="preserve">Saleha Khatoon </v>
      </c>
      <c r="R478" t="str">
        <f>IFERROR(VLOOKUP(A478,Table1424[],7,0),0)</f>
        <v>54248100011109</v>
      </c>
      <c r="S478" t="str">
        <f>IFERROR(VLOOKUP(A478,Table1424[],8,0),0)</f>
        <v>BARB0RATUCH</v>
      </c>
      <c r="T478" t="str">
        <f>IFERROR(VLOOKUP(A478,Table1424[],9,0),0)</f>
        <v>BANK OF BARODA</v>
      </c>
      <c r="U478" s="40">
        <f>IFERROR(VLOOKUP(A478,Table1424[],10,0),0)</f>
        <v>45495</v>
      </c>
      <c r="V478">
        <f t="shared" si="37"/>
        <v>1</v>
      </c>
      <c r="W478" t="str">
        <f t="shared" si="38"/>
        <v>Available</v>
      </c>
      <c r="X478" s="164" t="str" cm="1">
        <f t="array" aca="1" ref="X478" ca="1">SUBSTITUTE(SUBSTITUTE(MID(CELL("filename"),FIND("[",CELL("filename"))+1,FIND("]",CELL("filename"))-FIND("[",CELL("filename"))-1)," JH Farmer Payment-",""),".xlsx","")</f>
        <v>22.21-27 Aug</v>
      </c>
      <c r="Y478" s="13">
        <f t="shared" si="39"/>
        <v>28.227193255285684</v>
      </c>
      <c r="Z478" s="3">
        <v>0</v>
      </c>
    </row>
    <row r="479" spans="1:26" x14ac:dyDescent="0.25">
      <c r="A479" t="str">
        <f>CONCATENATE(Table2[[#This Row],[Code]],Table2[[#This Row],[Farmers Code]])</f>
        <v>200200070044</v>
      </c>
      <c r="B479" s="1" t="str">
        <f>INDEX('MPG Payment'!$A:$A,MATCH(Table2[[#This Row],[Code]],'MPG Payment'!B:B,0))</f>
        <v>BMC Code :2002</v>
      </c>
      <c r="C479" t="str">
        <f>VLOOKUP(Table2[[#This Row],[Code]],'MPG Payment'!B:C,2,0)</f>
        <v>SURSA</v>
      </c>
      <c r="D479" s="17">
        <v>20020007</v>
      </c>
      <c r="E479" s="17" t="s">
        <v>15</v>
      </c>
      <c r="F479" s="1">
        <v>7</v>
      </c>
      <c r="G479" s="13">
        <v>12.879999999999999</v>
      </c>
      <c r="H479" s="13">
        <v>576.79359999999997</v>
      </c>
      <c r="I479" s="166">
        <v>0</v>
      </c>
      <c r="J479" s="191">
        <v>0</v>
      </c>
      <c r="K479" s="166">
        <v>0</v>
      </c>
      <c r="L479" s="166">
        <v>0</v>
      </c>
      <c r="M479" s="18">
        <v>0</v>
      </c>
      <c r="N479" s="165" t="str">
        <f>VLOOKUP(Table2[[#This Row],[Code]],'MPG Payment'!$B$4:$Z$128,25,0)</f>
        <v>Release1</v>
      </c>
      <c r="O479" s="170">
        <f t="shared" si="36"/>
        <v>577</v>
      </c>
      <c r="P479" t="str">
        <f>IFERROR(VLOOKUP(D479,'Bank Master'!$C$3:$D$7898,2,0),"Indirect")</f>
        <v>Direct</v>
      </c>
      <c r="Q479" t="str">
        <f>IFERROR(VLOOKUP(A479,Table1424[],6,0),0)</f>
        <v xml:space="preserve">Mahadev Gope </v>
      </c>
      <c r="R479" t="str">
        <f>IFERROR(VLOOKUP(A479,Table1424[],7,0),0)</f>
        <v>50451152640</v>
      </c>
      <c r="S479" t="str">
        <f>IFERROR(VLOOKUP(A479,Table1424[],8,0),0)</f>
        <v>IDIB000B873</v>
      </c>
      <c r="T479" t="str">
        <f>IFERROR(VLOOKUP(A479,Table1424[],9,0),0)</f>
        <v xml:space="preserve">Indian Bank </v>
      </c>
      <c r="U479" s="40">
        <f>IFERROR(VLOOKUP(A479,Table1424[],10,0),0)</f>
        <v>45495</v>
      </c>
      <c r="V479">
        <f t="shared" si="37"/>
        <v>1</v>
      </c>
      <c r="W479" t="str">
        <f t="shared" si="38"/>
        <v>Available</v>
      </c>
      <c r="X479" s="164" t="str" cm="1">
        <f t="array" aca="1" ref="X479" ca="1">SUBSTITUTE(SUBSTITUTE(MID(CELL("filename"),FIND("[",CELL("filename"))+1,FIND("]",CELL("filename"))-FIND("[",CELL("filename"))-1)," JH Farmer Payment-",""),".xlsx","")</f>
        <v>22.21-27 Aug</v>
      </c>
      <c r="Y479" s="13">
        <f t="shared" si="39"/>
        <v>15.673739130434784</v>
      </c>
      <c r="Z479" s="3">
        <v>0</v>
      </c>
    </row>
    <row r="480" spans="1:26" x14ac:dyDescent="0.25">
      <c r="A480" t="str">
        <f>CONCATENATE(Table2[[#This Row],[Code]],Table2[[#This Row],[Farmers Code]])</f>
        <v>200200070047</v>
      </c>
      <c r="B480" s="1" t="str">
        <f>INDEX('MPG Payment'!$A:$A,MATCH(Table2[[#This Row],[Code]],'MPG Payment'!B:B,0))</f>
        <v>BMC Code :2002</v>
      </c>
      <c r="C480" t="str">
        <f>VLOOKUP(Table2[[#This Row],[Code]],'MPG Payment'!B:C,2,0)</f>
        <v>SURSA</v>
      </c>
      <c r="D480" s="17">
        <v>20020007</v>
      </c>
      <c r="E480" s="17" t="s">
        <v>423</v>
      </c>
      <c r="F480" s="1">
        <v>6</v>
      </c>
      <c r="G480" s="13">
        <v>15.5</v>
      </c>
      <c r="H480" s="13">
        <v>552.08230000000003</v>
      </c>
      <c r="I480" s="166">
        <v>0</v>
      </c>
      <c r="J480" s="191">
        <v>0</v>
      </c>
      <c r="K480" s="166">
        <v>0</v>
      </c>
      <c r="L480" s="166">
        <v>0</v>
      </c>
      <c r="M480" s="18">
        <v>0</v>
      </c>
      <c r="N480" s="165" t="str">
        <f>VLOOKUP(Table2[[#This Row],[Code]],'MPG Payment'!$B$4:$Z$128,25,0)</f>
        <v>Release1</v>
      </c>
      <c r="O480" s="170">
        <f t="shared" si="36"/>
        <v>552</v>
      </c>
      <c r="P480" t="str">
        <f>IFERROR(VLOOKUP(D480,'Bank Master'!$C$3:$D$7898,2,0),"Indirect")</f>
        <v>Direct</v>
      </c>
      <c r="Q480" t="str">
        <f>IFERROR(VLOOKUP(A480,Table1424[],6,0),0)</f>
        <v xml:space="preserve">Izhar Alam </v>
      </c>
      <c r="R480" t="str">
        <f>IFERROR(VLOOKUP(A480,Table1424[],7,0),0)</f>
        <v>54248100004723</v>
      </c>
      <c r="S480" t="str">
        <f>IFERROR(VLOOKUP(A480,Table1424[],8,0),0)</f>
        <v>BARB0RATUCH</v>
      </c>
      <c r="T480" t="str">
        <f>IFERROR(VLOOKUP(A480,Table1424[],9,0),0)</f>
        <v>BANK OF BARODA</v>
      </c>
      <c r="U480" s="40">
        <f>IFERROR(VLOOKUP(A480,Table1424[],10,0),0)</f>
        <v>45509</v>
      </c>
      <c r="V480">
        <f t="shared" si="37"/>
        <v>1</v>
      </c>
      <c r="W480" t="str">
        <f t="shared" si="38"/>
        <v>Available</v>
      </c>
      <c r="X480" s="164" t="str" cm="1">
        <f t="array" aca="1" ref="X480" ca="1">SUBSTITUTE(SUBSTITUTE(MID(CELL("filename"),FIND("[",CELL("filename"))+1,FIND("]",CELL("filename"))-FIND("[",CELL("filename"))-1)," JH Farmer Payment-",""),".xlsx","")</f>
        <v>22.21-27 Aug</v>
      </c>
      <c r="Y480" s="13">
        <f t="shared" si="39"/>
        <v>10.685463870967745</v>
      </c>
      <c r="Z480" s="3">
        <v>0</v>
      </c>
    </row>
    <row r="481" spans="1:26" x14ac:dyDescent="0.25">
      <c r="A481" t="str">
        <f>CONCATENATE(Table2[[#This Row],[Code]],Table2[[#This Row],[Farmers Code]])</f>
        <v>200200070051</v>
      </c>
      <c r="B481" s="1" t="str">
        <f>INDEX('MPG Payment'!$A:$A,MATCH(Table2[[#This Row],[Code]],'MPG Payment'!B:B,0))</f>
        <v>BMC Code :2002</v>
      </c>
      <c r="C481" t="str">
        <f>VLOOKUP(Table2[[#This Row],[Code]],'MPG Payment'!B:C,2,0)</f>
        <v>SURSA</v>
      </c>
      <c r="D481" s="17">
        <v>20020007</v>
      </c>
      <c r="E481" s="17" t="s">
        <v>130</v>
      </c>
      <c r="F481" s="1">
        <v>7</v>
      </c>
      <c r="G481" s="13">
        <v>18.950000000000003</v>
      </c>
      <c r="H481" s="13">
        <v>890.88720000000001</v>
      </c>
      <c r="I481" s="166">
        <v>0</v>
      </c>
      <c r="J481" s="191">
        <v>0</v>
      </c>
      <c r="K481" s="166">
        <v>0</v>
      </c>
      <c r="L481" s="166">
        <v>0</v>
      </c>
      <c r="M481" s="18">
        <v>0</v>
      </c>
      <c r="N481" s="165" t="str">
        <f>VLOOKUP(Table2[[#This Row],[Code]],'MPG Payment'!$B$4:$Z$128,25,0)</f>
        <v>Release1</v>
      </c>
      <c r="O481" s="170">
        <f t="shared" si="36"/>
        <v>891</v>
      </c>
      <c r="P481" t="str">
        <f>IFERROR(VLOOKUP(D481,'Bank Master'!$C$3:$D$7898,2,0),"Indirect")</f>
        <v>Direct</v>
      </c>
      <c r="Q481" t="str">
        <f>IFERROR(VLOOKUP(A481,Table1424[],6,0),0)</f>
        <v>LAKHO URAIN</v>
      </c>
      <c r="R481" t="str">
        <f>IFERROR(VLOOKUP(A481,Table1424[],7,0),0)</f>
        <v>84065479446</v>
      </c>
      <c r="S481" t="str">
        <f>IFERROR(VLOOKUP(A481,Table1424[],8,0),0)</f>
        <v>SBIN0RRVCGB</v>
      </c>
      <c r="T481" t="str">
        <f>IFERROR(VLOOKUP(A481,Table1424[],9,0),0)</f>
        <v>STATE BANK OF INDIA</v>
      </c>
      <c r="U481" s="40">
        <f>IFERROR(VLOOKUP(A481,Table1424[],10,0),0)</f>
        <v>45565</v>
      </c>
      <c r="V481">
        <f t="shared" si="37"/>
        <v>1</v>
      </c>
      <c r="W481" t="str">
        <f t="shared" si="38"/>
        <v>Available</v>
      </c>
      <c r="X481" s="164" t="str" cm="1">
        <f t="array" aca="1" ref="X481" ca="1">SUBSTITUTE(SUBSTITUTE(MID(CELL("filename"),FIND("[",CELL("filename"))+1,FIND("]",CELL("filename"))-FIND("[",CELL("filename"))-1)," JH Farmer Payment-",""),".xlsx","")</f>
        <v>22.21-27 Aug</v>
      </c>
      <c r="Y481" s="13">
        <f t="shared" si="39"/>
        <v>16.454381002638524</v>
      </c>
      <c r="Z481" s="3">
        <v>0</v>
      </c>
    </row>
    <row r="482" spans="1:26" x14ac:dyDescent="0.25">
      <c r="A482" t="str">
        <f>CONCATENATE(Table2[[#This Row],[Code]],Table2[[#This Row],[Farmers Code]])</f>
        <v>200200070053</v>
      </c>
      <c r="B482" s="1" t="str">
        <f>INDEX('MPG Payment'!$A:$A,MATCH(Table2[[#This Row],[Code]],'MPG Payment'!B:B,0))</f>
        <v>BMC Code :2002</v>
      </c>
      <c r="C482" t="str">
        <f>VLOOKUP(Table2[[#This Row],[Code]],'MPG Payment'!B:C,2,0)</f>
        <v>SURSA</v>
      </c>
      <c r="D482" s="17">
        <v>20020007</v>
      </c>
      <c r="E482" s="17" t="s">
        <v>131</v>
      </c>
      <c r="F482" s="1">
        <v>1</v>
      </c>
      <c r="G482" s="13">
        <v>2.94</v>
      </c>
      <c r="H482" s="13">
        <v>115.77720000000001</v>
      </c>
      <c r="I482" s="166">
        <v>0</v>
      </c>
      <c r="J482" s="191">
        <v>0</v>
      </c>
      <c r="K482" s="166">
        <v>0</v>
      </c>
      <c r="L482" s="166">
        <v>0</v>
      </c>
      <c r="M482" s="18">
        <v>0</v>
      </c>
      <c r="N482" s="165" t="str">
        <f>VLOOKUP(Table2[[#This Row],[Code]],'MPG Payment'!$B$4:$Z$128,25,0)</f>
        <v>Release1</v>
      </c>
      <c r="O482" s="170">
        <f t="shared" si="36"/>
        <v>116</v>
      </c>
      <c r="P482" t="str">
        <f>IFERROR(VLOOKUP(D482,'Bank Master'!$C$3:$D$7898,2,0),"Indirect")</f>
        <v>Direct</v>
      </c>
      <c r="Q482" t="str">
        <f>IFERROR(VLOOKUP(A482,Table1424[],6,0),0)</f>
        <v>SUNITA DEVI</v>
      </c>
      <c r="R482" t="str">
        <f>IFERROR(VLOOKUP(A482,Table1424[],7,0),0)</f>
        <v>84032030908</v>
      </c>
      <c r="S482" t="str">
        <f>IFERROR(VLOOKUP(A482,Table1424[],8,0),0)</f>
        <v>SBIN0RRVCGB</v>
      </c>
      <c r="T482" t="str">
        <f>IFERROR(VLOOKUP(A482,Table1424[],9,0),0)</f>
        <v>STATE BANK OF INDIA</v>
      </c>
      <c r="U482" s="40">
        <f>IFERROR(VLOOKUP(A482,Table1424[],10,0),0)</f>
        <v>45586</v>
      </c>
      <c r="V482">
        <f t="shared" si="37"/>
        <v>1</v>
      </c>
      <c r="W482" t="str">
        <f t="shared" si="38"/>
        <v>Available</v>
      </c>
      <c r="X482" s="164" t="str" cm="1">
        <f t="array" aca="1" ref="X482" ca="1">SUBSTITUTE(SUBSTITUTE(MID(CELL("filename"),FIND("[",CELL("filename"))+1,FIND("]",CELL("filename"))-FIND("[",CELL("filename"))-1)," JH Farmer Payment-",""),".xlsx","")</f>
        <v>22.21-27 Aug</v>
      </c>
      <c r="Y482" s="13">
        <f t="shared" si="39"/>
        <v>1.9690000000000003</v>
      </c>
      <c r="Z482" s="3">
        <v>0</v>
      </c>
    </row>
    <row r="483" spans="1:26" x14ac:dyDescent="0.25">
      <c r="A483" t="str">
        <f>CONCATENATE(Table2[[#This Row],[Code]],Table2[[#This Row],[Farmers Code]])</f>
        <v>200200070054</v>
      </c>
      <c r="B483" s="1" t="str">
        <f>INDEX('MPG Payment'!$A:$A,MATCH(Table2[[#This Row],[Code]],'MPG Payment'!B:B,0))</f>
        <v>BMC Code :2002</v>
      </c>
      <c r="C483" t="str">
        <f>VLOOKUP(Table2[[#This Row],[Code]],'MPG Payment'!B:C,2,0)</f>
        <v>SURSA</v>
      </c>
      <c r="D483" s="17">
        <v>20020007</v>
      </c>
      <c r="E483" s="17" t="s">
        <v>760</v>
      </c>
      <c r="F483" s="1">
        <v>7</v>
      </c>
      <c r="G483" s="13">
        <v>39.28</v>
      </c>
      <c r="H483" s="13">
        <v>1538.6175999999998</v>
      </c>
      <c r="I483" s="166">
        <v>0</v>
      </c>
      <c r="J483" s="191">
        <v>0</v>
      </c>
      <c r="K483" s="166">
        <v>0</v>
      </c>
      <c r="L483" s="166">
        <v>0</v>
      </c>
      <c r="M483" s="18">
        <v>0</v>
      </c>
      <c r="N483" s="165" t="str">
        <f>VLOOKUP(Table2[[#This Row],[Code]],'MPG Payment'!$B$4:$Z$128,25,0)</f>
        <v>Release1</v>
      </c>
      <c r="O483" s="170">
        <f t="shared" si="36"/>
        <v>1539</v>
      </c>
      <c r="P483" t="str">
        <f>IFERROR(VLOOKUP(D483,'Bank Master'!$C$3:$D$7898,2,0),"Indirect")</f>
        <v>Direct</v>
      </c>
      <c r="Q483" t="str">
        <f>IFERROR(VLOOKUP(A483,Table1424[],6,0),0)</f>
        <v>GULSHAN KHATUN</v>
      </c>
      <c r="R483" t="str">
        <f>IFERROR(VLOOKUP(A483,Table1424[],7,0),0)</f>
        <v>50344398042</v>
      </c>
      <c r="S483" t="str">
        <f>IFERROR(VLOOKUP(A483,Table1424[],8,0),0)</f>
        <v>IDIB000B873</v>
      </c>
      <c r="T483" t="str">
        <f>IFERROR(VLOOKUP(A483,Table1424[],9,0),0)</f>
        <v xml:space="preserve">Indian Bank </v>
      </c>
      <c r="U483" s="40">
        <f>IFERROR(VLOOKUP(A483,Table1424[],10,0),0)</f>
        <v>45586</v>
      </c>
      <c r="V483">
        <f t="shared" si="37"/>
        <v>1</v>
      </c>
      <c r="W483" t="str">
        <f t="shared" si="38"/>
        <v>Available</v>
      </c>
      <c r="X483" s="164" t="str" cm="1">
        <f t="array" aca="1" ref="X483" ca="1">SUBSTITUTE(SUBSTITUTE(MID(CELL("filename"),FIND("[",CELL("filename"))+1,FIND("]",CELL("filename"))-FIND("[",CELL("filename"))-1)," JH Farmer Payment-",""),".xlsx","")</f>
        <v>22.21-27 Aug</v>
      </c>
      <c r="Y483" s="13">
        <f t="shared" si="39"/>
        <v>13.709678207739307</v>
      </c>
      <c r="Z483" s="3">
        <v>0</v>
      </c>
    </row>
    <row r="484" spans="1:26" x14ac:dyDescent="0.25">
      <c r="A484" t="str">
        <f>CONCATENATE(Table2[[#This Row],[Code]],Table2[[#This Row],[Farmers Code]])</f>
        <v>200200070056</v>
      </c>
      <c r="B484" s="1" t="str">
        <f>INDEX('MPG Payment'!$A:$A,MATCH(Table2[[#This Row],[Code]],'MPG Payment'!B:B,0))</f>
        <v>BMC Code :2002</v>
      </c>
      <c r="C484" t="str">
        <f>VLOOKUP(Table2[[#This Row],[Code]],'MPG Payment'!B:C,2,0)</f>
        <v>SURSA</v>
      </c>
      <c r="D484" s="17">
        <v>20020007</v>
      </c>
      <c r="E484" s="17" t="s">
        <v>761</v>
      </c>
      <c r="F484" s="1">
        <v>14</v>
      </c>
      <c r="G484" s="13">
        <v>54.900000000000006</v>
      </c>
      <c r="H484" s="13">
        <v>1911.3294999999998</v>
      </c>
      <c r="I484" s="166">
        <v>0</v>
      </c>
      <c r="J484" s="191">
        <v>0</v>
      </c>
      <c r="K484" s="166">
        <v>0</v>
      </c>
      <c r="L484" s="166">
        <v>0</v>
      </c>
      <c r="M484" s="18">
        <v>0</v>
      </c>
      <c r="N484" s="165" t="str">
        <f>VLOOKUP(Table2[[#This Row],[Code]],'MPG Payment'!$B$4:$Z$128,25,0)</f>
        <v>Release1</v>
      </c>
      <c r="O484" s="170">
        <f t="shared" si="36"/>
        <v>1911</v>
      </c>
      <c r="P484" t="str">
        <f>IFERROR(VLOOKUP(D484,'Bank Master'!$C$3:$D$7898,2,0),"Indirect")</f>
        <v>Direct</v>
      </c>
      <c r="Q484" t="str">
        <f>IFERROR(VLOOKUP(A484,Table1424[],6,0),0)</f>
        <v>RUKMANI TOPPO</v>
      </c>
      <c r="R484" t="str">
        <f>IFERROR(VLOOKUP(A484,Table1424[],7,0),0)</f>
        <v>4904101004033</v>
      </c>
      <c r="S484" t="str">
        <f>IFERROR(VLOOKUP(A484,Table1424[],8,0),0)</f>
        <v>CNRB0004904</v>
      </c>
      <c r="T484" t="str">
        <f>IFERROR(VLOOKUP(A484,Table1424[],9,0),0)</f>
        <v>CANARA BANK</v>
      </c>
      <c r="U484" s="40">
        <f>IFERROR(VLOOKUP(A484,Table1424[],10,0),0)</f>
        <v>45593</v>
      </c>
      <c r="V484">
        <f t="shared" si="37"/>
        <v>1</v>
      </c>
      <c r="W484" t="str">
        <f t="shared" si="38"/>
        <v>Available</v>
      </c>
      <c r="X484" s="164" t="str" cm="1">
        <f t="array" aca="1" ref="X484" ca="1">SUBSTITUTE(SUBSTITUTE(MID(CELL("filename"),FIND("[",CELL("filename"))+1,FIND("]",CELL("filename"))-FIND("[",CELL("filename"))-1)," JH Farmer Payment-",""),".xlsx","")</f>
        <v>22.21-27 Aug</v>
      </c>
      <c r="Y484" s="13">
        <f t="shared" si="39"/>
        <v>24.370321493624772</v>
      </c>
      <c r="Z484" s="3">
        <v>0</v>
      </c>
    </row>
    <row r="485" spans="1:26" x14ac:dyDescent="0.25">
      <c r="A485" t="str">
        <f>CONCATENATE(Table2[[#This Row],[Code]],Table2[[#This Row],[Farmers Code]])</f>
        <v>200200070059</v>
      </c>
      <c r="B485" s="1" t="str">
        <f>INDEX('MPG Payment'!$A:$A,MATCH(Table2[[#This Row],[Code]],'MPG Payment'!B:B,0))</f>
        <v>BMC Code :2002</v>
      </c>
      <c r="C485" t="str">
        <f>VLOOKUP(Table2[[#This Row],[Code]],'MPG Payment'!B:C,2,0)</f>
        <v>SURSA</v>
      </c>
      <c r="D485" s="17">
        <v>20020007</v>
      </c>
      <c r="E485" s="17" t="s">
        <v>952</v>
      </c>
      <c r="F485" s="1">
        <v>7</v>
      </c>
      <c r="G485" s="13">
        <v>14.84</v>
      </c>
      <c r="H485" s="13">
        <v>765.54849999999999</v>
      </c>
      <c r="I485" s="166">
        <v>0</v>
      </c>
      <c r="J485" s="191">
        <v>0</v>
      </c>
      <c r="K485" s="166">
        <v>0</v>
      </c>
      <c r="L485" s="166">
        <v>0</v>
      </c>
      <c r="M485" s="18">
        <v>0</v>
      </c>
      <c r="N485" s="165" t="str">
        <f>VLOOKUP(Table2[[#This Row],[Code]],'MPG Payment'!$B$4:$Z$128,25,0)</f>
        <v>Release1</v>
      </c>
      <c r="O485" s="170">
        <f t="shared" si="36"/>
        <v>766</v>
      </c>
      <c r="P485" t="str">
        <f>IFERROR(VLOOKUP(D485,'Bank Master'!$C$3:$D$7898,2,0),"Indirect")</f>
        <v>Direct</v>
      </c>
      <c r="Q485" t="str">
        <f>IFERROR(VLOOKUP(A485,Table1424[],6,0),0)</f>
        <v>NARGISH KHATUN</v>
      </c>
      <c r="R485" t="str">
        <f>IFERROR(VLOOKUP(A485,Table1424[],7,0),0)</f>
        <v>54248100012062</v>
      </c>
      <c r="S485" t="str">
        <f>IFERROR(VLOOKUP(A485,Table1424[],8,0),0)</f>
        <v>BARB0RATUCH</v>
      </c>
      <c r="T485" t="str">
        <f>IFERROR(VLOOKUP(A485,Table1424[],9,0),0)</f>
        <v>BANK OF BARODA</v>
      </c>
      <c r="U485" s="40">
        <f>IFERROR(VLOOKUP(A485,Table1424[],10,0),0)</f>
        <v>45614</v>
      </c>
      <c r="V485">
        <f t="shared" si="37"/>
        <v>1</v>
      </c>
      <c r="W485" t="str">
        <f t="shared" si="38"/>
        <v>Available</v>
      </c>
      <c r="X485" s="164" t="str" cm="1">
        <f t="array" aca="1" ref="X485" ca="1">SUBSTITUTE(SUBSTITUTE(MID(CELL("filename"),FIND("[",CELL("filename"))+1,FIND("]",CELL("filename"))-FIND("[",CELL("filename"))-1)," JH Farmer Payment-",""),".xlsx","")</f>
        <v>22.21-27 Aug</v>
      </c>
      <c r="Y485" s="13">
        <f t="shared" si="39"/>
        <v>18.055389150943398</v>
      </c>
      <c r="Z485" s="3">
        <v>0</v>
      </c>
    </row>
    <row r="486" spans="1:26" x14ac:dyDescent="0.25">
      <c r="A486" t="str">
        <f>CONCATENATE(Table2[[#This Row],[Code]],Table2[[#This Row],[Farmers Code]])</f>
        <v>200200070060</v>
      </c>
      <c r="B486" s="1" t="str">
        <f>INDEX('MPG Payment'!$A:$A,MATCH(Table2[[#This Row],[Code]],'MPG Payment'!B:B,0))</f>
        <v>BMC Code :2002</v>
      </c>
      <c r="C486" t="str">
        <f>VLOOKUP(Table2[[#This Row],[Code]],'MPG Payment'!B:C,2,0)</f>
        <v>SURSA</v>
      </c>
      <c r="D486" s="17">
        <v>20020007</v>
      </c>
      <c r="E486" s="17" t="s">
        <v>957</v>
      </c>
      <c r="F486" s="1">
        <v>14</v>
      </c>
      <c r="G486" s="13">
        <v>87.1</v>
      </c>
      <c r="H486" s="13">
        <v>3643.5416999999998</v>
      </c>
      <c r="I486" s="166">
        <v>0</v>
      </c>
      <c r="J486" s="191">
        <v>0</v>
      </c>
      <c r="K486" s="166">
        <v>217</v>
      </c>
      <c r="L486" s="166">
        <v>0</v>
      </c>
      <c r="M486" s="18">
        <v>0</v>
      </c>
      <c r="N486" s="165" t="str">
        <f>VLOOKUP(Table2[[#This Row],[Code]],'MPG Payment'!$B$4:$Z$128,25,0)</f>
        <v>Release1</v>
      </c>
      <c r="O486" s="170">
        <f t="shared" si="36"/>
        <v>3427</v>
      </c>
      <c r="P486" t="str">
        <f>IFERROR(VLOOKUP(D486,'Bank Master'!$C$3:$D$7898,2,0),"Indirect")</f>
        <v>Direct</v>
      </c>
      <c r="Q486" t="str">
        <f>IFERROR(VLOOKUP(A486,Table1424[],6,0),0)</f>
        <v>SOMRA ORAON</v>
      </c>
      <c r="R486" t="str">
        <f>IFERROR(VLOOKUP(A486,Table1424[],7,0),0)</f>
        <v>22009488472</v>
      </c>
      <c r="S486" t="str">
        <f>IFERROR(VLOOKUP(A486,Table1424[],8,0),0)</f>
        <v>SBIN0RRVCGB</v>
      </c>
      <c r="T486" t="str">
        <f>IFERROR(VLOOKUP(A486,Table1424[],9,0),0)</f>
        <v>STATE BANK OF INDIA</v>
      </c>
      <c r="U486" s="40">
        <f>IFERROR(VLOOKUP(A486,Table1424[],10,0),0)</f>
        <v>45619</v>
      </c>
      <c r="V486">
        <f t="shared" si="37"/>
        <v>1</v>
      </c>
      <c r="W486" t="str">
        <f t="shared" si="38"/>
        <v>Available</v>
      </c>
      <c r="X486" s="164" t="str" cm="1">
        <f t="array" aca="1" ref="X486" ca="1">SUBSTITUTE(SUBSTITUTE(MID(CELL("filename"),FIND("[",CELL("filename"))+1,FIND("]",CELL("filename"))-FIND("[",CELL("filename"))-1)," JH Farmer Payment-",""),".xlsx","")</f>
        <v>22.21-27 Aug</v>
      </c>
      <c r="Y486" s="13">
        <f t="shared" si="39"/>
        <v>29.282195063145814</v>
      </c>
      <c r="Z486" s="3">
        <v>0</v>
      </c>
    </row>
    <row r="487" spans="1:26" x14ac:dyDescent="0.25">
      <c r="A487" t="str">
        <f>CONCATENATE(Table2[[#This Row],[Code]],Table2[[#This Row],[Farmers Code]])</f>
        <v>200200070061</v>
      </c>
      <c r="B487" s="1" t="str">
        <f>INDEX('MPG Payment'!$A:$A,MATCH(Table2[[#This Row],[Code]],'MPG Payment'!B:B,0))</f>
        <v>BMC Code :2002</v>
      </c>
      <c r="C487" t="str">
        <f>VLOOKUP(Table2[[#This Row],[Code]],'MPG Payment'!B:C,2,0)</f>
        <v>SURSA</v>
      </c>
      <c r="D487" s="17">
        <v>20020007</v>
      </c>
      <c r="E487" s="17" t="s">
        <v>1061</v>
      </c>
      <c r="F487" s="1">
        <v>14</v>
      </c>
      <c r="G487" s="13">
        <v>24.54</v>
      </c>
      <c r="H487" s="13">
        <v>937.24289999999996</v>
      </c>
      <c r="I487" s="166">
        <v>0</v>
      </c>
      <c r="J487" s="191">
        <v>0</v>
      </c>
      <c r="K487" s="166">
        <v>0</v>
      </c>
      <c r="L487" s="166">
        <v>0</v>
      </c>
      <c r="M487" s="18">
        <v>0</v>
      </c>
      <c r="N487" s="165" t="str">
        <f>VLOOKUP(Table2[[#This Row],[Code]],'MPG Payment'!$B$4:$Z$128,25,0)</f>
        <v>Release1</v>
      </c>
      <c r="O487" s="170">
        <f t="shared" si="36"/>
        <v>937</v>
      </c>
      <c r="P487" t="str">
        <f>IFERROR(VLOOKUP(D487,'Bank Master'!$C$3:$D$7898,2,0),"Indirect")</f>
        <v>Direct</v>
      </c>
      <c r="Q487" t="str">
        <f>IFERROR(VLOOKUP(A487,Table1424[],6,0),0)</f>
        <v>BHAGMANIYA ORAIN</v>
      </c>
      <c r="R487" t="str">
        <f>IFERROR(VLOOKUP(A487,Table1424[],7,0),0)</f>
        <v>84034551715</v>
      </c>
      <c r="S487" t="str">
        <f>IFERROR(VLOOKUP(A487,Table1424[],8,0),0)</f>
        <v>SBIN0RRVCGB</v>
      </c>
      <c r="T487" t="str">
        <f>IFERROR(VLOOKUP(A487,Table1424[],9,0),0)</f>
        <v>STATE BANK OF INDIA</v>
      </c>
      <c r="U487" s="40">
        <f>IFERROR(VLOOKUP(A487,Table1424[],10,0),0)</f>
        <v>45625</v>
      </c>
      <c r="V487">
        <f t="shared" si="37"/>
        <v>1</v>
      </c>
      <c r="W487" t="str">
        <f t="shared" si="38"/>
        <v>Available</v>
      </c>
      <c r="X487" s="164" t="str" cm="1">
        <f t="array" aca="1" ref="X487" ca="1">SUBSTITUTE(SUBSTITUTE(MID(CELL("filename"),FIND("[",CELL("filename"))+1,FIND("]",CELL("filename"))-FIND("[",CELL("filename"))-1)," JH Farmer Payment-",""),".xlsx","")</f>
        <v>22.21-27 Aug</v>
      </c>
      <c r="Y487" s="13">
        <f t="shared" si="39"/>
        <v>26.734720048899757</v>
      </c>
      <c r="Z487" s="3">
        <v>0</v>
      </c>
    </row>
    <row r="488" spans="1:26" x14ac:dyDescent="0.25">
      <c r="A488" t="str">
        <f>CONCATENATE(Table2[[#This Row],[Code]],Table2[[#This Row],[Farmers Code]])</f>
        <v>200200070062</v>
      </c>
      <c r="B488" s="1" t="str">
        <f>INDEX('MPG Payment'!$A:$A,MATCH(Table2[[#This Row],[Code]],'MPG Payment'!B:B,0))</f>
        <v>BMC Code :2002</v>
      </c>
      <c r="C488" t="str">
        <f>VLOOKUP(Table2[[#This Row],[Code]],'MPG Payment'!B:C,2,0)</f>
        <v>SURSA</v>
      </c>
      <c r="D488" s="17">
        <v>20020007</v>
      </c>
      <c r="E488" s="17" t="s">
        <v>1147</v>
      </c>
      <c r="F488" s="1">
        <v>13</v>
      </c>
      <c r="G488" s="13">
        <v>95.639999999999986</v>
      </c>
      <c r="H488" s="13">
        <v>3742.5989</v>
      </c>
      <c r="I488" s="166">
        <v>0</v>
      </c>
      <c r="J488" s="191">
        <v>0</v>
      </c>
      <c r="K488" s="166">
        <v>0</v>
      </c>
      <c r="L488" s="166">
        <v>0</v>
      </c>
      <c r="M488" s="18">
        <v>0</v>
      </c>
      <c r="N488" s="165" t="str">
        <f>VLOOKUP(Table2[[#This Row],[Code]],'MPG Payment'!$B$4:$Z$128,25,0)</f>
        <v>Release1</v>
      </c>
      <c r="O488" s="170">
        <f t="shared" si="36"/>
        <v>3743</v>
      </c>
      <c r="P488" t="str">
        <f>IFERROR(VLOOKUP(D488,'Bank Master'!$C$3:$D$7898,2,0),"Indirect")</f>
        <v>Direct</v>
      </c>
      <c r="Q488" t="str">
        <f>IFERROR(VLOOKUP(A488,Table1424[],6,0),0)</f>
        <v>SAMIR ANSARI</v>
      </c>
      <c r="R488" t="str">
        <f>IFERROR(VLOOKUP(A488,Table1424[],7,0),0)</f>
        <v>110083993220</v>
      </c>
      <c r="S488" t="str">
        <f>IFERROR(VLOOKUP(A488,Table1424[],8,0),0)</f>
        <v>CNRB0004904</v>
      </c>
      <c r="T488" t="str">
        <f>IFERROR(VLOOKUP(A488,Table1424[],9,0),0)</f>
        <v>CANARA BANK</v>
      </c>
      <c r="U488" s="40">
        <f>IFERROR(VLOOKUP(A488,Table1424[],10,0),0)</f>
        <v>0</v>
      </c>
      <c r="V488">
        <f t="shared" si="37"/>
        <v>1</v>
      </c>
      <c r="W488" t="str">
        <f t="shared" si="38"/>
        <v>Available</v>
      </c>
      <c r="X488" s="164" t="str" cm="1">
        <f t="array" aca="1" ref="X488" ca="1">SUBSTITUTE(SUBSTITUTE(MID(CELL("filename"),FIND("[",CELL("filename"))+1,FIND("]",CELL("filename"))-FIND("[",CELL("filename"))-1)," JH Farmer Payment-",""),".xlsx","")</f>
        <v>22.21-27 Aug</v>
      </c>
      <c r="Y488" s="13">
        <f t="shared" si="39"/>
        <v>25.435898002927647</v>
      </c>
      <c r="Z488" s="3">
        <v>0</v>
      </c>
    </row>
    <row r="489" spans="1:26" x14ac:dyDescent="0.25">
      <c r="A489" t="str">
        <f>CONCATENATE(Table2[[#This Row],[Code]],Table2[[#This Row],[Farmers Code]])</f>
        <v>200200070064</v>
      </c>
      <c r="B489" s="1" t="str">
        <f>INDEX('MPG Payment'!$A:$A,MATCH(Table2[[#This Row],[Code]],'MPG Payment'!B:B,0))</f>
        <v>BMC Code :2002</v>
      </c>
      <c r="C489" t="str">
        <f>VLOOKUP(Table2[[#This Row],[Code]],'MPG Payment'!B:C,2,0)</f>
        <v>SURSA</v>
      </c>
      <c r="D489" s="17">
        <v>20020007</v>
      </c>
      <c r="E489" s="17" t="s">
        <v>1237</v>
      </c>
      <c r="F489" s="1">
        <v>7</v>
      </c>
      <c r="G489" s="13">
        <v>28.46</v>
      </c>
      <c r="H489" s="13">
        <v>951.21049999999991</v>
      </c>
      <c r="I489" s="166">
        <v>0</v>
      </c>
      <c r="J489" s="191">
        <v>0</v>
      </c>
      <c r="K489" s="166">
        <v>0</v>
      </c>
      <c r="L489" s="166">
        <v>0</v>
      </c>
      <c r="M489" s="18">
        <v>0</v>
      </c>
      <c r="N489" s="165" t="str">
        <f>VLOOKUP(Table2[[#This Row],[Code]],'MPG Payment'!$B$4:$Z$128,25,0)</f>
        <v>Release1</v>
      </c>
      <c r="O489" s="170">
        <f t="shared" si="36"/>
        <v>951</v>
      </c>
      <c r="P489" t="str">
        <f>IFERROR(VLOOKUP(D489,'Bank Master'!$C$3:$D$7898,2,0),"Indirect")</f>
        <v>Direct</v>
      </c>
      <c r="Q489" t="str">
        <f>IFERROR(VLOOKUP(A489,Table1424[],6,0),0)</f>
        <v>SAJRUN KHATUN</v>
      </c>
      <c r="R489" t="str">
        <f>IFERROR(VLOOKUP(A489,Table1424[],7,0),0)</f>
        <v>35923938290</v>
      </c>
      <c r="S489" t="str">
        <f>IFERROR(VLOOKUP(A489,Table1424[],8,0),0)</f>
        <v>SBIN0014339</v>
      </c>
      <c r="T489" t="str">
        <f>IFERROR(VLOOKUP(A489,Table1424[],9,0),0)</f>
        <v>STATE BANK OF INDIA</v>
      </c>
      <c r="U489" s="40">
        <f>IFERROR(VLOOKUP(A489,Table1424[],10,0),0)</f>
        <v>45625</v>
      </c>
      <c r="V489">
        <f t="shared" si="37"/>
        <v>1</v>
      </c>
      <c r="W489" t="str">
        <f t="shared" si="38"/>
        <v>Available</v>
      </c>
      <c r="X489" s="164" t="str" cm="1">
        <f t="array" aca="1" ref="X489" ca="1">SUBSTITUTE(SUBSTITUTE(MID(CELL("filename"),FIND("[",CELL("filename"))+1,FIND("]",CELL("filename"))-FIND("[",CELL("filename"))-1)," JH Farmer Payment-",""),".xlsx","")</f>
        <v>22.21-27 Aug</v>
      </c>
      <c r="Y489" s="13">
        <f t="shared" si="39"/>
        <v>11.69795063246662</v>
      </c>
      <c r="Z489" s="3">
        <v>0</v>
      </c>
    </row>
    <row r="490" spans="1:26" x14ac:dyDescent="0.25">
      <c r="A490" t="str">
        <f>CONCATENATE(Table2[[#This Row],[Code]],Table2[[#This Row],[Farmers Code]])</f>
        <v>200200070067</v>
      </c>
      <c r="B490" s="1" t="str">
        <f>INDEX('MPG Payment'!$A:$A,MATCH(Table2[[#This Row],[Code]],'MPG Payment'!B:B,0))</f>
        <v>BMC Code :2002</v>
      </c>
      <c r="C490" t="str">
        <f>VLOOKUP(Table2[[#This Row],[Code]],'MPG Payment'!B:C,2,0)</f>
        <v>SURSA</v>
      </c>
      <c r="D490" s="17">
        <v>20020007</v>
      </c>
      <c r="E490" s="17" t="s">
        <v>1346</v>
      </c>
      <c r="F490" s="1">
        <v>14</v>
      </c>
      <c r="G490" s="13">
        <v>60.22</v>
      </c>
      <c r="H490" s="13">
        <v>2160.8091999999997</v>
      </c>
      <c r="I490" s="166">
        <v>0</v>
      </c>
      <c r="J490" s="191">
        <v>0</v>
      </c>
      <c r="K490" s="166">
        <v>0</v>
      </c>
      <c r="L490" s="166">
        <v>0</v>
      </c>
      <c r="M490" s="18">
        <v>0</v>
      </c>
      <c r="N490" s="165" t="str">
        <f>VLOOKUP(Table2[[#This Row],[Code]],'MPG Payment'!$B$4:$Z$128,25,0)</f>
        <v>Release1</v>
      </c>
      <c r="O490" s="170">
        <f t="shared" si="36"/>
        <v>2161</v>
      </c>
      <c r="P490" t="str">
        <f>IFERROR(VLOOKUP(D490,'Bank Master'!$C$3:$D$7898,2,0),"Indirect")</f>
        <v>Direct</v>
      </c>
      <c r="Q490" t="str">
        <f>IFERROR(VLOOKUP(A490,Table1424[],6,0),0)</f>
        <v>NAIEN ANSARI</v>
      </c>
      <c r="R490" t="str">
        <f>IFERROR(VLOOKUP(A490,Table1424[],7,0),0)</f>
        <v>22009481997</v>
      </c>
      <c r="S490" t="str">
        <f>IFERROR(VLOOKUP(A490,Table1424[],8,0),0)</f>
        <v>SBIN0RRVCGB</v>
      </c>
      <c r="T490" t="str">
        <f>IFERROR(VLOOKUP(A490,Table1424[],9,0),0)</f>
        <v>STATE BANK OF INDIA</v>
      </c>
      <c r="U490" s="40">
        <f>IFERROR(VLOOKUP(A490,Table1424[],10,0),0)</f>
        <v>45642</v>
      </c>
      <c r="V490">
        <f t="shared" si="37"/>
        <v>1</v>
      </c>
      <c r="W490" t="str">
        <f t="shared" si="38"/>
        <v>Available</v>
      </c>
      <c r="X490" s="164" t="str" cm="1">
        <f t="array" aca="1" ref="X490" ca="1">SUBSTITUTE(SUBSTITUTE(MID(CELL("filename"),FIND("[",CELL("filename"))+1,FIND("]",CELL("filename"))-FIND("[",CELL("filename"))-1)," JH Farmer Payment-",""),".xlsx","")</f>
        <v>22.21-27 Aug</v>
      </c>
      <c r="Y490" s="13">
        <f t="shared" si="39"/>
        <v>25.11734373962139</v>
      </c>
      <c r="Z490" s="3">
        <v>0</v>
      </c>
    </row>
    <row r="491" spans="1:26" x14ac:dyDescent="0.25">
      <c r="A491" t="str">
        <f>CONCATENATE(Table2[[#This Row],[Code]],Table2[[#This Row],[Farmers Code]])</f>
        <v>200200070070</v>
      </c>
      <c r="B491" s="1" t="str">
        <f>INDEX('MPG Payment'!$A:$A,MATCH(Table2[[#This Row],[Code]],'MPG Payment'!B:B,0))</f>
        <v>BMC Code :2002</v>
      </c>
      <c r="C491" t="str">
        <f>VLOOKUP(Table2[[#This Row],[Code]],'MPG Payment'!B:C,2,0)</f>
        <v>SURSA</v>
      </c>
      <c r="D491" s="17">
        <v>20020007</v>
      </c>
      <c r="E491" s="17" t="s">
        <v>1850</v>
      </c>
      <c r="F491" s="1">
        <v>4</v>
      </c>
      <c r="G491" s="13">
        <v>5.24</v>
      </c>
      <c r="H491" s="13">
        <v>235.80969999999999</v>
      </c>
      <c r="I491" s="166">
        <v>0</v>
      </c>
      <c r="J491" s="191">
        <v>0</v>
      </c>
      <c r="K491" s="166">
        <v>0</v>
      </c>
      <c r="L491" s="166">
        <v>0</v>
      </c>
      <c r="M491" s="18">
        <v>0</v>
      </c>
      <c r="N491" s="165" t="str">
        <f>VLOOKUP(Table2[[#This Row],[Code]],'MPG Payment'!$B$4:$Z$128,25,0)</f>
        <v>Release1</v>
      </c>
      <c r="O491" s="170">
        <f t="shared" si="36"/>
        <v>236</v>
      </c>
      <c r="P491" t="str">
        <f>IFERROR(VLOOKUP(D491,'Bank Master'!$C$3:$D$7898,2,0),"Indirect")</f>
        <v>Direct</v>
      </c>
      <c r="Q491" t="str">
        <f>IFERROR(VLOOKUP(A491,Table1424[],6,0),0)</f>
        <v>MOBARAK ANSARI</v>
      </c>
      <c r="R491" t="str">
        <f>IFERROR(VLOOKUP(A491,Table1424[],7,0),0)</f>
        <v>22009504267</v>
      </c>
      <c r="S491" t="str">
        <f>IFERROR(VLOOKUP(A491,Table1424[],8,0),0)</f>
        <v>SBIN0RRVCGB</v>
      </c>
      <c r="T491" t="str">
        <f>IFERROR(VLOOKUP(A491,Table1424[],9,0),0)</f>
        <v>STATE BANK OF INDIA</v>
      </c>
      <c r="U491" s="40">
        <f>IFERROR(VLOOKUP(A491,Table1424[],10,0),0)</f>
        <v>45649</v>
      </c>
      <c r="V491">
        <f t="shared" si="37"/>
        <v>1</v>
      </c>
      <c r="W491" t="str">
        <f t="shared" si="38"/>
        <v>Available</v>
      </c>
      <c r="X491" s="164" t="str" cm="1">
        <f t="array" aca="1" ref="X491" ca="1">SUBSTITUTE(SUBSTITUTE(MID(CELL("filename"),FIND("[",CELL("filename"))+1,FIND("]",CELL("filename"))-FIND("[",CELL("filename"))-1)," JH Farmer Payment-",""),".xlsx","")</f>
        <v>22.21-27 Aug</v>
      </c>
      <c r="Y491" s="13">
        <f t="shared" si="39"/>
        <v>9.0003702290076344</v>
      </c>
      <c r="Z491" s="3">
        <v>0</v>
      </c>
    </row>
    <row r="492" spans="1:26" x14ac:dyDescent="0.25">
      <c r="A492" t="str">
        <f>CONCATENATE(Table2[[#This Row],[Code]],Table2[[#This Row],[Farmers Code]])</f>
        <v>200200070071</v>
      </c>
      <c r="B492" s="1" t="str">
        <f>INDEX('MPG Payment'!$A:$A,MATCH(Table2[[#This Row],[Code]],'MPG Payment'!B:B,0))</f>
        <v>BMC Code :2002</v>
      </c>
      <c r="C492" t="str">
        <f>VLOOKUP(Table2[[#This Row],[Code]],'MPG Payment'!B:C,2,0)</f>
        <v>SURSA</v>
      </c>
      <c r="D492" s="17">
        <v>20020007</v>
      </c>
      <c r="E492" s="17" t="s">
        <v>1750</v>
      </c>
      <c r="F492" s="1">
        <v>13</v>
      </c>
      <c r="G492" s="13">
        <v>51.39</v>
      </c>
      <c r="H492" s="13">
        <v>2009.6079999999999</v>
      </c>
      <c r="I492" s="166">
        <v>0</v>
      </c>
      <c r="J492" s="191">
        <v>0</v>
      </c>
      <c r="K492" s="166">
        <v>0</v>
      </c>
      <c r="L492" s="166">
        <v>0</v>
      </c>
      <c r="M492" s="18">
        <v>0</v>
      </c>
      <c r="N492" s="165" t="str">
        <f>VLOOKUP(Table2[[#This Row],[Code]],'MPG Payment'!$B$4:$Z$128,25,0)</f>
        <v>Release1</v>
      </c>
      <c r="O492" s="170">
        <f t="shared" si="36"/>
        <v>2010</v>
      </c>
      <c r="P492" t="str">
        <f>IFERROR(VLOOKUP(D492,'Bank Master'!$C$3:$D$7898,2,0),"Indirect")</f>
        <v>Direct</v>
      </c>
      <c r="Q492" t="str">
        <f>IFERROR(VLOOKUP(A492,Table1424[],6,0),0)</f>
        <v>SANJAY ORAON</v>
      </c>
      <c r="R492" t="str">
        <f>IFERROR(VLOOKUP(A492,Table1424[],7,0),0)</f>
        <v>4904101005535</v>
      </c>
      <c r="S492" t="str">
        <f>IFERROR(VLOOKUP(A492,Table1424[],8,0),0)</f>
        <v>CNRB0004904</v>
      </c>
      <c r="T492" t="str">
        <f>IFERROR(VLOOKUP(A492,Table1424[],9,0),0)</f>
        <v>CANARA BANK</v>
      </c>
      <c r="U492" s="40">
        <f>IFERROR(VLOOKUP(A492,Table1424[],10,0),0)</f>
        <v>45663</v>
      </c>
      <c r="V492">
        <f t="shared" si="37"/>
        <v>1</v>
      </c>
      <c r="W492" t="str">
        <f t="shared" si="38"/>
        <v>Available</v>
      </c>
      <c r="X492" s="164" t="str" cm="1">
        <f t="array" aca="1" ref="X492" ca="1">SUBSTITUTE(SUBSTITUTE(MID(CELL("filename"),FIND("[",CELL("filename"))+1,FIND("]",CELL("filename"))-FIND("[",CELL("filename"))-1)," JH Farmer Payment-",""),".xlsx","")</f>
        <v>22.21-27 Aug</v>
      </c>
      <c r="Y492" s="13">
        <f t="shared" si="39"/>
        <v>25.418275929169102</v>
      </c>
      <c r="Z492" s="3">
        <v>0</v>
      </c>
    </row>
    <row r="493" spans="1:26" x14ac:dyDescent="0.25">
      <c r="A493" t="str">
        <f>CONCATENATE(Table2[[#This Row],[Code]],Table2[[#This Row],[Farmers Code]])</f>
        <v>200200070072</v>
      </c>
      <c r="B493" s="1" t="str">
        <f>INDEX('MPG Payment'!$A:$A,MATCH(Table2[[#This Row],[Code]],'MPG Payment'!B:B,0))</f>
        <v>BMC Code :2002</v>
      </c>
      <c r="C493" t="str">
        <f>VLOOKUP(Table2[[#This Row],[Code]],'MPG Payment'!B:C,2,0)</f>
        <v>SURSA</v>
      </c>
      <c r="D493" s="17">
        <v>20020007</v>
      </c>
      <c r="E493" s="17" t="s">
        <v>2067</v>
      </c>
      <c r="F493" s="1">
        <v>14</v>
      </c>
      <c r="G493" s="13">
        <v>80.98</v>
      </c>
      <c r="H493" s="13">
        <v>3284.8134000000005</v>
      </c>
      <c r="I493" s="166">
        <v>0</v>
      </c>
      <c r="J493" s="191">
        <v>0</v>
      </c>
      <c r="K493" s="166">
        <v>0</v>
      </c>
      <c r="L493" s="166">
        <v>0</v>
      </c>
      <c r="M493" s="18">
        <v>0</v>
      </c>
      <c r="N493" s="165" t="str">
        <f>VLOOKUP(Table2[[#This Row],[Code]],'MPG Payment'!$B$4:$Z$128,25,0)</f>
        <v>Release1</v>
      </c>
      <c r="O493" s="170">
        <f t="shared" si="36"/>
        <v>3285</v>
      </c>
      <c r="P493" t="str">
        <f>IFERROR(VLOOKUP(D493,'Bank Master'!$C$3:$D$7898,2,0),"Indirect")</f>
        <v>Direct</v>
      </c>
      <c r="Q493" t="str">
        <f>IFERROR(VLOOKUP(A493,Table1424[],6,0),0)</f>
        <v>SABITA DEVI</v>
      </c>
      <c r="R493" t="str">
        <f>IFERROR(VLOOKUP(A493,Table1424[],7,0),0)</f>
        <v>84031845787</v>
      </c>
      <c r="S493" t="str">
        <f>IFERROR(VLOOKUP(A493,Table1424[],8,0),0)</f>
        <v>SBIN0RRVCGB</v>
      </c>
      <c r="T493" t="str">
        <f>IFERROR(VLOOKUP(A493,Table1424[],9,0),0)</f>
        <v>STATE BANK OF INDIA</v>
      </c>
      <c r="U493" s="40">
        <f>IFERROR(VLOOKUP(A493,Table1424[],10,0),0)</f>
        <v>0</v>
      </c>
      <c r="V493">
        <f t="shared" si="37"/>
        <v>1</v>
      </c>
      <c r="W493" t="str">
        <f t="shared" si="38"/>
        <v>Available</v>
      </c>
      <c r="X493" s="164" t="str" cm="1">
        <f t="array" aca="1" ref="X493" ca="1">SUBSTITUTE(SUBSTITUTE(MID(CELL("filename"),FIND("[",CELL("filename"))+1,FIND("]",CELL("filename"))-FIND("[",CELL("filename"))-1)," JH Farmer Payment-",""),".xlsx","")</f>
        <v>22.21-27 Aug</v>
      </c>
      <c r="Y493" s="13">
        <f t="shared" si="39"/>
        <v>28.39428723141517</v>
      </c>
      <c r="Z493" s="3">
        <v>0</v>
      </c>
    </row>
    <row r="494" spans="1:26" x14ac:dyDescent="0.25">
      <c r="A494" t="str">
        <f>CONCATENATE(Table2[[#This Row],[Code]],Table2[[#This Row],[Farmers Code]])</f>
        <v>200200070073</v>
      </c>
      <c r="B494" s="1" t="str">
        <f>INDEX('MPG Payment'!$A:$A,MATCH(Table2[[#This Row],[Code]],'MPG Payment'!B:B,0))</f>
        <v>BMC Code :2002</v>
      </c>
      <c r="C494" t="str">
        <f>VLOOKUP(Table2[[#This Row],[Code]],'MPG Payment'!B:C,2,0)</f>
        <v>SURSA</v>
      </c>
      <c r="D494" s="17">
        <v>20020007</v>
      </c>
      <c r="E494" s="17" t="s">
        <v>2491</v>
      </c>
      <c r="F494" s="1">
        <v>14</v>
      </c>
      <c r="G494" s="13">
        <v>41.77</v>
      </c>
      <c r="H494" s="13">
        <v>1734.2402999999997</v>
      </c>
      <c r="I494" s="166">
        <v>0</v>
      </c>
      <c r="J494" s="191">
        <v>0</v>
      </c>
      <c r="K494" s="166">
        <v>0</v>
      </c>
      <c r="L494" s="166">
        <v>0</v>
      </c>
      <c r="M494" s="18">
        <v>0</v>
      </c>
      <c r="N494" s="165" t="str">
        <f>VLOOKUP(Table2[[#This Row],[Code]],'MPG Payment'!$B$4:$Z$128,25,0)</f>
        <v>Release1</v>
      </c>
      <c r="O494" s="170">
        <f t="shared" si="36"/>
        <v>1734</v>
      </c>
      <c r="P494" t="str">
        <f>IFERROR(VLOOKUP(D494,'Bank Master'!$C$3:$D$7898,2,0),"Indirect")</f>
        <v>Direct</v>
      </c>
      <c r="Q494" t="str">
        <f>IFERROR(VLOOKUP(A494,Table1424[],6,0),0)</f>
        <v>RIZWAAN ANSARI</v>
      </c>
      <c r="R494" t="str">
        <f>IFERROR(VLOOKUP(A494,Table1424[],7,0),0)</f>
        <v>21524996021</v>
      </c>
      <c r="S494" t="str">
        <f>IFERROR(VLOOKUP(A494,Table1424[],8,0),0)</f>
        <v>IDIB000B873</v>
      </c>
      <c r="T494">
        <f>IFERROR(VLOOKUP(A494,Table1424[],9,0),0)</f>
        <v>0</v>
      </c>
      <c r="U494" s="40">
        <f>IFERROR(VLOOKUP(A494,Table1424[],10,0),0)</f>
        <v>0</v>
      </c>
      <c r="V494">
        <f t="shared" si="37"/>
        <v>1</v>
      </c>
      <c r="W494" t="str">
        <f t="shared" si="38"/>
        <v>Available</v>
      </c>
      <c r="X494" s="164" t="str" cm="1">
        <f t="array" aca="1" ref="X494" ca="1">SUBSTITUTE(SUBSTITUTE(MID(CELL("filename"),FIND("[",CELL("filename"))+1,FIND("]",CELL("filename"))-FIND("[",CELL("filename"))-1)," JH Farmer Payment-",""),".xlsx","")</f>
        <v>22.21-27 Aug</v>
      </c>
      <c r="Y494" s="13">
        <f t="shared" si="39"/>
        <v>29.063160402202534</v>
      </c>
      <c r="Z494" s="3">
        <v>0</v>
      </c>
    </row>
    <row r="495" spans="1:26" x14ac:dyDescent="0.25">
      <c r="A495" t="str">
        <f>CONCATENATE(Table2[[#This Row],[Code]],Table2[[#This Row],[Farmers Code]])</f>
        <v>200200070077</v>
      </c>
      <c r="B495" s="1" t="str">
        <f>INDEX('MPG Payment'!$A:$A,MATCH(Table2[[#This Row],[Code]],'MPG Payment'!B:B,0))</f>
        <v>BMC Code :2002</v>
      </c>
      <c r="C495" t="str">
        <f>VLOOKUP(Table2[[#This Row],[Code]],'MPG Payment'!B:C,2,0)</f>
        <v>SURSA</v>
      </c>
      <c r="D495" s="17">
        <v>20020007</v>
      </c>
      <c r="E495" s="17" t="s">
        <v>2802</v>
      </c>
      <c r="F495" s="1">
        <v>11</v>
      </c>
      <c r="G495" s="13">
        <v>47.34</v>
      </c>
      <c r="H495" s="13">
        <v>2447.6886</v>
      </c>
      <c r="I495" s="166">
        <v>0</v>
      </c>
      <c r="J495" s="191">
        <v>0</v>
      </c>
      <c r="K495" s="166">
        <v>0</v>
      </c>
      <c r="L495" s="166">
        <v>0</v>
      </c>
      <c r="M495" s="18">
        <v>0</v>
      </c>
      <c r="N495" s="165" t="str">
        <f>VLOOKUP(Table2[[#This Row],[Code]],'MPG Payment'!$B$4:$Z$128,25,0)</f>
        <v>Release1</v>
      </c>
      <c r="O495" s="170">
        <f t="shared" si="36"/>
        <v>2448</v>
      </c>
      <c r="P495" t="str">
        <f>IFERROR(VLOOKUP(D495,'Bank Master'!$C$3:$D$7898,2,0),"Indirect")</f>
        <v>Direct</v>
      </c>
      <c r="Q495" t="str">
        <f>IFERROR(VLOOKUP(A495,Table1424[],6,0),0)</f>
        <v>AMIT XALXO</v>
      </c>
      <c r="R495" t="str">
        <f>IFERROR(VLOOKUP(A495,Table1424[],7,0),0)</f>
        <v>43475690174</v>
      </c>
      <c r="S495" t="str">
        <f>IFERROR(VLOOKUP(A495,Table1424[],8,0),0)</f>
        <v>SBIN0014339</v>
      </c>
      <c r="T495">
        <f>IFERROR(VLOOKUP(A495,Table1424[],9,0),0)</f>
        <v>0</v>
      </c>
      <c r="U495" s="40">
        <f>IFERROR(VLOOKUP(A495,Table1424[],10,0),0)</f>
        <v>45825</v>
      </c>
      <c r="V495">
        <f t="shared" si="37"/>
        <v>1</v>
      </c>
      <c r="W495" t="str">
        <f t="shared" si="38"/>
        <v>Available</v>
      </c>
      <c r="X495" s="164" t="str" cm="1">
        <f t="array" aca="1" ref="X495" ca="1">SUBSTITUTE(SUBSTITUTE(MID(CELL("filename"),FIND("[",CELL("filename"))+1,FIND("]",CELL("filename"))-FIND("[",CELL("filename"))-1)," JH Farmer Payment-",""),".xlsx","")</f>
        <v>22.21-27 Aug</v>
      </c>
      <c r="Y495" s="13">
        <f t="shared" si="39"/>
        <v>28.437446768060838</v>
      </c>
      <c r="Z495" s="3">
        <v>0</v>
      </c>
    </row>
    <row r="496" spans="1:26" x14ac:dyDescent="0.25">
      <c r="A496" t="str">
        <f>CONCATENATE(Table2[[#This Row],[Code]],Table2[[#This Row],[Farmers Code]])</f>
        <v>200200070079</v>
      </c>
      <c r="B496" s="1" t="str">
        <f>INDEX('MPG Payment'!$A:$A,MATCH(Table2[[#This Row],[Code]],'MPG Payment'!B:B,0))</f>
        <v>BMC Code :2002</v>
      </c>
      <c r="C496" t="str">
        <f>VLOOKUP(Table2[[#This Row],[Code]],'MPG Payment'!B:C,2,0)</f>
        <v>SURSA</v>
      </c>
      <c r="D496" s="17">
        <v>20020007</v>
      </c>
      <c r="E496" s="17" t="s">
        <v>2804</v>
      </c>
      <c r="F496" s="1">
        <v>2</v>
      </c>
      <c r="G496" s="13">
        <v>4.0299999999999994</v>
      </c>
      <c r="H496" s="13">
        <v>206.66199999999998</v>
      </c>
      <c r="I496" s="166">
        <v>0</v>
      </c>
      <c r="J496" s="191">
        <v>0</v>
      </c>
      <c r="K496" s="166">
        <v>0</v>
      </c>
      <c r="L496" s="166">
        <v>0</v>
      </c>
      <c r="M496" s="18">
        <v>0</v>
      </c>
      <c r="N496" s="165" t="str">
        <f>VLOOKUP(Table2[[#This Row],[Code]],'MPG Payment'!$B$4:$Z$128,25,0)</f>
        <v>Release1</v>
      </c>
      <c r="O496" s="170">
        <f t="shared" si="36"/>
        <v>207</v>
      </c>
      <c r="P496" t="str">
        <f>IFERROR(VLOOKUP(D496,'Bank Master'!$C$3:$D$7898,2,0),"Indirect")</f>
        <v>Direct</v>
      </c>
      <c r="Q496" t="str">
        <f>IFERROR(VLOOKUP(A496,Table1424[],6,0),0)</f>
        <v>ENDU ORAON</v>
      </c>
      <c r="R496" t="str">
        <f>IFERROR(VLOOKUP(A496,Table1424[],7,0),0)</f>
        <v>84029067560</v>
      </c>
      <c r="S496" t="str">
        <f>IFERROR(VLOOKUP(A496,Table1424[],8,0),0)</f>
        <v>SBIN0RRVCGB</v>
      </c>
      <c r="T496">
        <f>IFERROR(VLOOKUP(A496,Table1424[],9,0),0)</f>
        <v>0</v>
      </c>
      <c r="U496" s="40">
        <f>IFERROR(VLOOKUP(A496,Table1424[],10,0),0)</f>
        <v>45825</v>
      </c>
      <c r="V496">
        <f t="shared" si="37"/>
        <v>1</v>
      </c>
      <c r="W496" t="str">
        <f t="shared" si="38"/>
        <v>Available</v>
      </c>
      <c r="X496" s="164" t="str" cm="1">
        <f t="array" aca="1" ref="X496" ca="1">SUBSTITUTE(SUBSTITUTE(MID(CELL("filename"),FIND("[",CELL("filename"))+1,FIND("]",CELL("filename"))-FIND("[",CELL("filename"))-1)," JH Farmer Payment-",""),".xlsx","")</f>
        <v>22.21-27 Aug</v>
      </c>
      <c r="Y496" s="13">
        <f t="shared" si="39"/>
        <v>5.1280893300248138</v>
      </c>
      <c r="Z496" s="3">
        <v>0</v>
      </c>
    </row>
    <row r="497" spans="1:27" x14ac:dyDescent="0.25">
      <c r="A497" t="str">
        <f>CONCATENATE(Table2[[#This Row],[Code]],Table2[[#This Row],[Farmers Code]])</f>
        <v>200200070080</v>
      </c>
      <c r="B497" s="1" t="str">
        <f>INDEX('MPG Payment'!$A:$A,MATCH(Table2[[#This Row],[Code]],'MPG Payment'!B:B,0))</f>
        <v>BMC Code :2002</v>
      </c>
      <c r="C497" t="str">
        <f>VLOOKUP(Table2[[#This Row],[Code]],'MPG Payment'!B:C,2,0)</f>
        <v>SURSA</v>
      </c>
      <c r="D497" s="17">
        <v>20020007</v>
      </c>
      <c r="E497" s="17" t="s">
        <v>2936</v>
      </c>
      <c r="F497" s="1">
        <v>13</v>
      </c>
      <c r="G497" s="13">
        <v>57.97</v>
      </c>
      <c r="H497" s="13">
        <v>2086.1556</v>
      </c>
      <c r="I497" s="166">
        <v>0</v>
      </c>
      <c r="J497" s="191">
        <v>0</v>
      </c>
      <c r="K497" s="166">
        <v>0</v>
      </c>
      <c r="L497" s="166">
        <v>0</v>
      </c>
      <c r="M497" s="18">
        <v>0</v>
      </c>
      <c r="N497" s="165" t="str">
        <f>VLOOKUP(Table2[[#This Row],[Code]],'MPG Payment'!$B$4:$Z$128,25,0)</f>
        <v>Release1</v>
      </c>
      <c r="O497" s="170">
        <f t="shared" si="36"/>
        <v>2086</v>
      </c>
      <c r="P497" t="str">
        <f>IFERROR(VLOOKUP(D497,'Bank Master'!$C$3:$D$7898,2,0),"Indirect")</f>
        <v>Direct</v>
      </c>
      <c r="Q497" t="str">
        <f>IFERROR(VLOOKUP(A497,Table1424[],6,0),0)</f>
        <v>SABILA KHATOON</v>
      </c>
      <c r="R497" t="str">
        <f>IFERROR(VLOOKUP(A497,Table1424[],7,0),0)</f>
        <v>54248100012126</v>
      </c>
      <c r="S497" t="str">
        <f>IFERROR(VLOOKUP(A497,Table1424[],8,0),0)</f>
        <v>BARB0RATUCH</v>
      </c>
      <c r="T497">
        <f>IFERROR(VLOOKUP(A497,Table1424[],9,0),0)</f>
        <v>0</v>
      </c>
      <c r="U497" s="40">
        <f>IFERROR(VLOOKUP(A497,Table1424[],10,0),0)</f>
        <v>45867</v>
      </c>
      <c r="V497">
        <f t="shared" si="37"/>
        <v>1</v>
      </c>
      <c r="W497" t="str">
        <f t="shared" si="38"/>
        <v>Available</v>
      </c>
      <c r="X497" s="164" t="str" cm="1">
        <f t="array" aca="1" ref="X497" ca="1">SUBSTITUTE(SUBSTITUTE(MID(CELL("filename"),FIND("[",CELL("filename"))+1,FIND("]",CELL("filename"))-FIND("[",CELL("filename"))-1)," JH Farmer Payment-",""),".xlsx","")</f>
        <v>22.21-27 Aug</v>
      </c>
      <c r="Y497" s="13">
        <f t="shared" si="39"/>
        <v>23.391429015007766</v>
      </c>
      <c r="Z497" s="3">
        <v>0</v>
      </c>
    </row>
    <row r="498" spans="1:27" x14ac:dyDescent="0.25">
      <c r="A498" t="str">
        <f>CONCATENATE(Table2[[#This Row],[Code]],Table2[[#This Row],[Farmers Code]])</f>
        <v>200200070081</v>
      </c>
      <c r="B498" s="1" t="str">
        <f>INDEX('MPG Payment'!$A:$A,MATCH(Table2[[#This Row],[Code]],'MPG Payment'!B:B,0))</f>
        <v>BMC Code :2002</v>
      </c>
      <c r="C498" t="str">
        <f>VLOOKUP(Table2[[#This Row],[Code]],'MPG Payment'!B:C,2,0)</f>
        <v>SURSA</v>
      </c>
      <c r="D498" s="17">
        <v>20020007</v>
      </c>
      <c r="E498" s="17" t="s">
        <v>3261</v>
      </c>
      <c r="F498" s="1">
        <v>7</v>
      </c>
      <c r="G498" s="13">
        <v>9.43</v>
      </c>
      <c r="H498" s="13">
        <v>467.66539999999998</v>
      </c>
      <c r="I498" s="166">
        <v>0</v>
      </c>
      <c r="J498" s="191">
        <v>0</v>
      </c>
      <c r="K498" s="166">
        <v>0</v>
      </c>
      <c r="L498" s="166">
        <v>0</v>
      </c>
      <c r="M498" s="18">
        <v>0</v>
      </c>
      <c r="N498" s="165" t="str">
        <f>VLOOKUP(Table2[[#This Row],[Code]],'MPG Payment'!$B$4:$Z$128,25,0)</f>
        <v>Release1</v>
      </c>
      <c r="O498" s="170">
        <f t="shared" si="36"/>
        <v>468</v>
      </c>
      <c r="P498" t="str">
        <f>IFERROR(VLOOKUP(D498,'Bank Master'!$C$3:$D$7898,2,0),"Indirect")</f>
        <v>Direct</v>
      </c>
      <c r="Q498" t="str">
        <f>IFERROR(VLOOKUP(A498,Table1424[],6,0),0)</f>
        <v>RUKSANA KHATUN</v>
      </c>
      <c r="R498" t="str">
        <f>IFERROR(VLOOKUP(A498,Table1424[],7,0),0)</f>
        <v>84043944852</v>
      </c>
      <c r="S498" t="str">
        <f>IFERROR(VLOOKUP(A498,Table1424[],8,0),0)</f>
        <v>SBIN0RRVCGB</v>
      </c>
      <c r="T498">
        <f>IFERROR(VLOOKUP(A498,Table1424[],9,0),0)</f>
        <v>0</v>
      </c>
      <c r="U498" s="40">
        <f>IFERROR(VLOOKUP(A498,Table1424[],10,0),0)</f>
        <v>45853</v>
      </c>
      <c r="V498">
        <f t="shared" si="37"/>
        <v>1</v>
      </c>
      <c r="W498" t="str">
        <f t="shared" si="38"/>
        <v>Available</v>
      </c>
      <c r="X498" s="164" t="str" cm="1">
        <f t="array" aca="1" ref="X498" ca="1">SUBSTITUTE(SUBSTITUTE(MID(CELL("filename"),FIND("[",CELL("filename"))+1,FIND("]",CELL("filename"))-FIND("[",CELL("filename"))-1)," JH Farmer Payment-",""),".xlsx","")</f>
        <v>22.21-27 Aug</v>
      </c>
      <c r="Y498" s="13">
        <f t="shared" si="39"/>
        <v>17.357676564156947</v>
      </c>
      <c r="Z498" s="3">
        <v>0</v>
      </c>
    </row>
    <row r="499" spans="1:27" x14ac:dyDescent="0.25">
      <c r="A499" t="str">
        <f>CONCATENATE(Table2[[#This Row],[Code]],Table2[[#This Row],[Farmers Code]])</f>
        <v>200200070082</v>
      </c>
      <c r="B499" s="1" t="str">
        <f>INDEX('MPG Payment'!$A:$A,MATCH(Table2[[#This Row],[Code]],'MPG Payment'!B:B,0))</f>
        <v>BMC Code :2002</v>
      </c>
      <c r="C499" t="str">
        <f>VLOOKUP(Table2[[#This Row],[Code]],'MPG Payment'!B:C,2,0)</f>
        <v>SURSA</v>
      </c>
      <c r="D499" s="17">
        <v>20020007</v>
      </c>
      <c r="E499" s="17" t="s">
        <v>3414</v>
      </c>
      <c r="F499" s="1">
        <v>14</v>
      </c>
      <c r="G499" s="13">
        <v>38.94</v>
      </c>
      <c r="H499" s="13">
        <v>1557.6894</v>
      </c>
      <c r="I499" s="166">
        <v>0</v>
      </c>
      <c r="J499" s="191">
        <v>0</v>
      </c>
      <c r="K499" s="166">
        <v>0</v>
      </c>
      <c r="L499" s="166">
        <v>0</v>
      </c>
      <c r="M499" s="18">
        <v>0</v>
      </c>
      <c r="N499" s="165" t="str">
        <f>VLOOKUP(Table2[[#This Row],[Code]],'MPG Payment'!$B$4:$Z$128,25,0)</f>
        <v>Release1</v>
      </c>
      <c r="O499" s="170">
        <f t="shared" si="36"/>
        <v>1558</v>
      </c>
      <c r="P499" t="str">
        <f>IFERROR(VLOOKUP(D499,'Bank Master'!$C$3:$D$7898,2,0),"Indirect")</f>
        <v>Direct</v>
      </c>
      <c r="Q499" t="str">
        <f>IFERROR(VLOOKUP(A499,Table1424[],6,0),0)</f>
        <v>RUKSANA KHATUN</v>
      </c>
      <c r="R499" t="str">
        <f>IFERROR(VLOOKUP(A499,Table1424[],7,0),0)</f>
        <v>38210417810</v>
      </c>
      <c r="S499" t="str">
        <f>IFERROR(VLOOKUP(A499,Table1424[],8,0),0)</f>
        <v>SBIN0014339</v>
      </c>
      <c r="T499">
        <f>IFERROR(VLOOKUP(A499,Table1424[],9,0),0)</f>
        <v>0</v>
      </c>
      <c r="U499" s="40">
        <f>IFERROR(VLOOKUP(A499,Table1424[],10,0),0)</f>
        <v>45916</v>
      </c>
      <c r="V499">
        <f t="shared" si="37"/>
        <v>1</v>
      </c>
      <c r="W499" t="str">
        <f t="shared" si="38"/>
        <v>Available</v>
      </c>
      <c r="X499" s="164" t="str" cm="1">
        <f t="array" aca="1" ref="X499" ca="1">SUBSTITUTE(SUBSTITUTE(MID(CELL("filename"),FIND("[",CELL("filename"))+1,FIND("]",CELL("filename"))-FIND("[",CELL("filename"))-1)," JH Farmer Payment-",""),".xlsx","")</f>
        <v>22.21-27 Aug</v>
      </c>
      <c r="Y499" s="13">
        <f t="shared" si="39"/>
        <v>28.001607087827427</v>
      </c>
      <c r="Z499" s="3">
        <v>0</v>
      </c>
    </row>
    <row r="500" spans="1:27" x14ac:dyDescent="0.25">
      <c r="A500" t="str">
        <f>CONCATENATE(Table2[[#This Row],[Code]],Table2[[#This Row],[Farmers Code]])</f>
        <v>200200070085</v>
      </c>
      <c r="B500" s="1" t="str">
        <f>INDEX('MPG Payment'!$A:$A,MATCH(Table2[[#This Row],[Code]],'MPG Payment'!B:B,0))</f>
        <v>BMC Code :2002</v>
      </c>
      <c r="C500" t="str">
        <f>VLOOKUP(Table2[[#This Row],[Code]],'MPG Payment'!B:C,2,0)</f>
        <v>SURSA</v>
      </c>
      <c r="D500" s="17">
        <v>20020007</v>
      </c>
      <c r="E500" s="17" t="s">
        <v>8327</v>
      </c>
      <c r="F500" s="1">
        <v>7</v>
      </c>
      <c r="G500" s="13">
        <v>8.7100000000000009</v>
      </c>
      <c r="H500" s="13">
        <v>367.20150000000001</v>
      </c>
      <c r="I500" s="166">
        <v>0</v>
      </c>
      <c r="J500" s="191">
        <v>0</v>
      </c>
      <c r="K500" s="166">
        <v>0</v>
      </c>
      <c r="L500" s="166">
        <v>0</v>
      </c>
      <c r="M500" s="18">
        <v>0</v>
      </c>
      <c r="N500" s="165" t="str">
        <f>VLOOKUP(Table2[[#This Row],[Code]],'MPG Payment'!$B$4:$Z$128,25,0)</f>
        <v>Release1</v>
      </c>
      <c r="O500" s="170">
        <f t="shared" si="36"/>
        <v>367</v>
      </c>
      <c r="P500" t="str">
        <f>IFERROR(VLOOKUP(D500,'Bank Master'!$C$3:$D$7898,2,0),"Indirect")</f>
        <v>Direct</v>
      </c>
      <c r="Q500" t="str">
        <f>IFERROR(VLOOKUP(A500,Table1424[],6,0),0)</f>
        <v>REENA LAKRA</v>
      </c>
      <c r="R500" t="str">
        <f>IFERROR(VLOOKUP(A500,Table1424[],7,0),0)</f>
        <v>84041182500</v>
      </c>
      <c r="S500" t="str">
        <f>IFERROR(VLOOKUP(A500,Table1424[],8,0),0)</f>
        <v>SBIN0RRVCGB</v>
      </c>
      <c r="T500">
        <f>IFERROR(VLOOKUP(A500,Table1424[],9,0),0)</f>
        <v>0</v>
      </c>
      <c r="U500" s="40">
        <f>IFERROR(VLOOKUP(A500,Table1424[],10,0),0)</f>
        <v>46034</v>
      </c>
      <c r="V500">
        <f t="shared" si="37"/>
        <v>1</v>
      </c>
      <c r="W500" t="str">
        <f t="shared" si="38"/>
        <v>Available</v>
      </c>
      <c r="X500" s="164" t="str" cm="1">
        <f t="array" aca="1" ref="X500" ca="1">SUBSTITUTE(SUBSTITUTE(MID(CELL("filename"),FIND("[",CELL("filename"))+1,FIND("]",CELL("filename"))-FIND("[",CELL("filename"))-1)," JH Farmer Payment-",""),".xlsx","")</f>
        <v>22.21-27 Aug</v>
      </c>
      <c r="Y500" s="13">
        <f t="shared" si="39"/>
        <v>14.75551377726751</v>
      </c>
      <c r="Z500" s="3">
        <v>0</v>
      </c>
    </row>
    <row r="501" spans="1:27" x14ac:dyDescent="0.25">
      <c r="A501" t="str">
        <f>CONCATENATE(Table2[[#This Row],[Code]],Table2[[#This Row],[Farmers Code]])</f>
        <v>200200070086</v>
      </c>
      <c r="B501" s="1" t="str">
        <f>INDEX('MPG Payment'!$A:$A,MATCH(Table2[[#This Row],[Code]],'MPG Payment'!B:B,0))</f>
        <v>BMC Code :2002</v>
      </c>
      <c r="C501" t="str">
        <f>VLOOKUP(Table2[[#This Row],[Code]],'MPG Payment'!B:C,2,0)</f>
        <v>SURSA</v>
      </c>
      <c r="D501" s="17">
        <v>20020007</v>
      </c>
      <c r="E501" s="17" t="s">
        <v>3463</v>
      </c>
      <c r="F501" s="1">
        <v>3</v>
      </c>
      <c r="G501" s="13">
        <v>8.01</v>
      </c>
      <c r="H501" s="13">
        <v>368.83519999999999</v>
      </c>
      <c r="I501" s="166">
        <v>0</v>
      </c>
      <c r="J501" s="191">
        <v>0</v>
      </c>
      <c r="K501" s="166">
        <v>0</v>
      </c>
      <c r="L501" s="166">
        <v>0</v>
      </c>
      <c r="M501" s="18">
        <v>0</v>
      </c>
      <c r="N501" s="165" t="str">
        <f>VLOOKUP(Table2[[#This Row],[Code]],'MPG Payment'!$B$4:$Z$128,25,0)</f>
        <v>Release1</v>
      </c>
      <c r="O501" s="170">
        <f t="shared" si="36"/>
        <v>369</v>
      </c>
      <c r="P501" t="str">
        <f>IFERROR(VLOOKUP(D501,'Bank Master'!$C$3:$D$7898,2,0),"Indirect")</f>
        <v>Direct</v>
      </c>
      <c r="Q501" t="str">
        <f>IFERROR(VLOOKUP(A501,Table1424[],6,0),0)</f>
        <v>SANDEEP ORAON</v>
      </c>
      <c r="R501" t="str">
        <f>IFERROR(VLOOKUP(A501,Table1424[],7,0),0)</f>
        <v>0407010126096</v>
      </c>
      <c r="S501" t="str">
        <f>IFERROR(VLOOKUP(A501,Table1424[],8,0),0)</f>
        <v>PUNB0040720</v>
      </c>
      <c r="T501">
        <f>IFERROR(VLOOKUP(A501,Table1424[],9,0),0)</f>
        <v>0</v>
      </c>
      <c r="U501" s="40">
        <f>IFERROR(VLOOKUP(A501,Table1424[],10,0),0)</f>
        <v>46041</v>
      </c>
      <c r="V501">
        <f t="shared" si="37"/>
        <v>1</v>
      </c>
      <c r="W501" t="str">
        <f t="shared" si="38"/>
        <v>Available</v>
      </c>
      <c r="X501" s="164" t="str" cm="1">
        <f t="array" aca="1" ref="X501" ca="1">SUBSTITUTE(SUBSTITUTE(MID(CELL("filename"),FIND("[",CELL("filename"))+1,FIND("]",CELL("filename"))-FIND("[",CELL("filename"))-1)," JH Farmer Payment-",""),".xlsx","")</f>
        <v>22.21-27 Aug</v>
      </c>
      <c r="Y501" s="13">
        <f t="shared" si="39"/>
        <v>6.9070262172284647</v>
      </c>
      <c r="Z501" s="3">
        <v>0</v>
      </c>
    </row>
    <row r="502" spans="1:27" x14ac:dyDescent="0.25">
      <c r="A502" t="str">
        <f>CONCATENATE(Table2[[#This Row],[Code]],Table2[[#This Row],[Farmers Code]])</f>
        <v>200200070088</v>
      </c>
      <c r="B502" s="1" t="str">
        <f>INDEX('MPG Payment'!$A:$A,MATCH(Table2[[#This Row],[Code]],'MPG Payment'!B:B,0))</f>
        <v>BMC Code :2002</v>
      </c>
      <c r="C502" t="str">
        <f>VLOOKUP(Table2[[#This Row],[Code]],'MPG Payment'!B:C,2,0)</f>
        <v>SURSA</v>
      </c>
      <c r="D502" s="17">
        <v>20020007</v>
      </c>
      <c r="E502" s="17" t="s">
        <v>3465</v>
      </c>
      <c r="F502" s="1">
        <v>7</v>
      </c>
      <c r="G502" s="13">
        <v>16.41</v>
      </c>
      <c r="H502" s="13">
        <v>657.31910000000016</v>
      </c>
      <c r="I502" s="166">
        <v>0</v>
      </c>
      <c r="J502" s="191">
        <v>0</v>
      </c>
      <c r="K502" s="166">
        <v>0</v>
      </c>
      <c r="L502" s="166">
        <v>0</v>
      </c>
      <c r="M502" s="18">
        <v>0</v>
      </c>
      <c r="N502" s="165" t="str">
        <f>VLOOKUP(Table2[[#This Row],[Code]],'MPG Payment'!$B$4:$Z$128,25,0)</f>
        <v>Release1</v>
      </c>
      <c r="O502" s="170">
        <f t="shared" si="36"/>
        <v>657</v>
      </c>
      <c r="P502" t="str">
        <f>IFERROR(VLOOKUP(D502,'Bank Master'!$C$3:$D$7898,2,0),"Indirect")</f>
        <v>Direct</v>
      </c>
      <c r="Q502" t="str">
        <f>IFERROR(VLOOKUP(A502,Table1424[],6,0),0)</f>
        <v>ARBAJ ANSARI</v>
      </c>
      <c r="R502" t="str">
        <f>IFERROR(VLOOKUP(A502,Table1424[],7,0),0)</f>
        <v>54248100006723</v>
      </c>
      <c r="S502" t="str">
        <f>IFERROR(VLOOKUP(A502,Table1424[],8,0),0)</f>
        <v>BARB0RATUCH</v>
      </c>
      <c r="T502">
        <f>IFERROR(VLOOKUP(A502,Table1424[],9,0),0)</f>
        <v>0</v>
      </c>
      <c r="U502" s="40">
        <f>IFERROR(VLOOKUP(A502,Table1424[],10,0),0)</f>
        <v>46097</v>
      </c>
      <c r="V502">
        <f t="shared" si="37"/>
        <v>1</v>
      </c>
      <c r="W502" t="str">
        <f t="shared" si="38"/>
        <v>Available</v>
      </c>
      <c r="X502" s="164" t="str" cm="1">
        <f t="array" aca="1" ref="X502" ca="1">SUBSTITUTE(SUBSTITUTE(MID(CELL("filename"),FIND("[",CELL("filename"))+1,FIND("]",CELL("filename"))-FIND("[",CELL("filename"))-1)," JH Farmer Payment-",""),".xlsx","")</f>
        <v>22.21-27 Aug</v>
      </c>
      <c r="Y502" s="13">
        <f t="shared" si="39"/>
        <v>14.019602985984161</v>
      </c>
      <c r="Z502" s="3">
        <v>0</v>
      </c>
    </row>
    <row r="503" spans="1:27" x14ac:dyDescent="0.25">
      <c r="A503" t="str">
        <f>CONCATENATE(Table2[[#This Row],[Code]],Table2[[#This Row],[Farmers Code]])</f>
        <v>200200070089</v>
      </c>
      <c r="B503" s="1" t="str">
        <f>INDEX('MPG Payment'!$A:$A,MATCH(Table2[[#This Row],[Code]],'MPG Payment'!B:B,0))</f>
        <v>BMC Code :2002</v>
      </c>
      <c r="C503" t="str">
        <f>VLOOKUP(Table2[[#This Row],[Code]],'MPG Payment'!B:C,2,0)</f>
        <v>SURSA</v>
      </c>
      <c r="D503" s="17">
        <v>20020007</v>
      </c>
      <c r="E503" s="17" t="s">
        <v>3577</v>
      </c>
      <c r="F503" s="1">
        <v>6</v>
      </c>
      <c r="G503" s="13">
        <v>16.57</v>
      </c>
      <c r="H503" s="13">
        <v>571.41149999999993</v>
      </c>
      <c r="I503" s="166">
        <v>0</v>
      </c>
      <c r="J503" s="191">
        <v>0</v>
      </c>
      <c r="K503" s="166">
        <v>0</v>
      </c>
      <c r="L503" s="166">
        <v>0</v>
      </c>
      <c r="M503" s="18">
        <v>0</v>
      </c>
      <c r="N503" s="165" t="str">
        <f>VLOOKUP(Table2[[#This Row],[Code]],'MPG Payment'!$B$4:$Z$128,25,0)</f>
        <v>Release1</v>
      </c>
      <c r="O503" s="170">
        <f t="shared" si="36"/>
        <v>571</v>
      </c>
      <c r="P503" t="str">
        <f>IFERROR(VLOOKUP(D503,'Bank Master'!$C$3:$D$7898,2,0),"Indirect")</f>
        <v>Direct</v>
      </c>
      <c r="Q503" t="str">
        <f>IFERROR(VLOOKUP(A503,Table1424[],6,0),0)</f>
        <v>SAMIDA KHATOON</v>
      </c>
      <c r="R503" t="str">
        <f>IFERROR(VLOOKUP(A503,Table1424[],7,0),0)</f>
        <v>50223431748</v>
      </c>
      <c r="S503" t="str">
        <f>IFERROR(VLOOKUP(A503,Table1424[],8,0),0)</f>
        <v>IDIB000B873</v>
      </c>
      <c r="T503">
        <f>IFERROR(VLOOKUP(A503,Table1424[],9,0),0)</f>
        <v>0</v>
      </c>
      <c r="U503" s="40">
        <f>IFERROR(VLOOKUP(A503,Table1424[],10,0),0)</f>
        <v>46153</v>
      </c>
      <c r="V503">
        <f t="shared" si="37"/>
        <v>1</v>
      </c>
      <c r="W503" t="str">
        <f t="shared" si="38"/>
        <v>Available</v>
      </c>
      <c r="X503" s="164" t="str" cm="1">
        <f t="array" aca="1" ref="X503" ca="1">SUBSTITUTE(SUBSTITUTE(MID(CELL("filename"),FIND("[",CELL("filename"))+1,FIND("]",CELL("filename"))-FIND("[",CELL("filename"))-1)," JH Farmer Payment-",""),".xlsx","")</f>
        <v>22.21-27 Aug</v>
      </c>
      <c r="Y503" s="13">
        <f t="shared" si="39"/>
        <v>10.345410380205191</v>
      </c>
      <c r="Z503" s="3">
        <v>0</v>
      </c>
    </row>
    <row r="504" spans="1:27" x14ac:dyDescent="0.25">
      <c r="A504" t="str">
        <f>CONCATENATE(Table2[[#This Row],[Code]],Table2[[#This Row],[Farmers Code]])</f>
        <v>200200070092</v>
      </c>
      <c r="B504" s="1" t="str">
        <f>INDEX('MPG Payment'!$A:$A,MATCH(Table2[[#This Row],[Code]],'MPG Payment'!B:B,0))</f>
        <v>BMC Code :2002</v>
      </c>
      <c r="C504" t="str">
        <f>VLOOKUP(Table2[[#This Row],[Code]],'MPG Payment'!B:C,2,0)</f>
        <v>SURSA</v>
      </c>
      <c r="D504" s="17">
        <v>20020007</v>
      </c>
      <c r="E504" s="17" t="s">
        <v>3653</v>
      </c>
      <c r="F504" s="1">
        <v>14</v>
      </c>
      <c r="G504" s="13">
        <v>40.22</v>
      </c>
      <c r="H504" s="13">
        <v>1946.1276</v>
      </c>
      <c r="I504" s="166">
        <v>0</v>
      </c>
      <c r="J504" s="191">
        <v>0</v>
      </c>
      <c r="K504" s="166">
        <v>0</v>
      </c>
      <c r="L504" s="166">
        <v>0</v>
      </c>
      <c r="M504" s="18">
        <v>0</v>
      </c>
      <c r="N504" s="165" t="str">
        <f>VLOOKUP(Table2[[#This Row],[Code]],'MPG Payment'!$B$4:$Z$128,25,0)</f>
        <v>Release1</v>
      </c>
      <c r="O504" s="170">
        <f t="shared" si="36"/>
        <v>1946</v>
      </c>
      <c r="P504" t="str">
        <f>IFERROR(VLOOKUP(D504,'Bank Master'!$C$3:$D$7898,2,0),"Indirect")</f>
        <v>Direct</v>
      </c>
      <c r="Q504" t="str">
        <f>IFERROR(VLOOKUP(A504,Table1424[],6,0),0)</f>
        <v>ANIL KHALKHO</v>
      </c>
      <c r="R504" t="str">
        <f>IFERROR(VLOOKUP(A504,Table1424[],7,0),0)</f>
        <v>54248100007439</v>
      </c>
      <c r="S504" t="str">
        <f>IFERROR(VLOOKUP(A504,Table1424[],8,0),0)</f>
        <v>BARB0RATUCH</v>
      </c>
      <c r="T504">
        <f>IFERROR(VLOOKUP(A504,Table1424[],9,0),0)</f>
        <v>0</v>
      </c>
      <c r="U504" s="40">
        <f>IFERROR(VLOOKUP(A504,Table1424[],10,0),0)</f>
        <v>46182</v>
      </c>
      <c r="V504">
        <f t="shared" si="37"/>
        <v>1</v>
      </c>
      <c r="W504" t="str">
        <f t="shared" si="38"/>
        <v>Available</v>
      </c>
      <c r="X504" s="164" t="str" cm="1">
        <f t="array" aca="1" ref="X504" ca="1">SUBSTITUTE(SUBSTITUTE(MID(CELL("filename"),FIND("[",CELL("filename"))+1,FIND("]",CELL("filename"))-FIND("[",CELL("filename"))-1)," JH Farmer Payment-",""),".xlsx","")</f>
        <v>22.21-27 Aug</v>
      </c>
      <c r="Y504" s="13">
        <f t="shared" si="39"/>
        <v>33.870942814520141</v>
      </c>
      <c r="Z504" s="3">
        <v>0</v>
      </c>
    </row>
    <row r="505" spans="1:27" x14ac:dyDescent="0.25">
      <c r="A505" t="str">
        <f>CONCATENATE(Table2[[#This Row],[Code]],Table2[[#This Row],[Farmers Code]])</f>
        <v>200200070093</v>
      </c>
      <c r="B505" s="1" t="str">
        <f>INDEX('MPG Payment'!$A:$A,MATCH(Table2[[#This Row],[Code]],'MPG Payment'!B:B,0))</f>
        <v>BMC Code :2002</v>
      </c>
      <c r="C505" t="str">
        <f>VLOOKUP(Table2[[#This Row],[Code]],'MPG Payment'!B:C,2,0)</f>
        <v>SURSA</v>
      </c>
      <c r="D505" s="17">
        <v>20020007</v>
      </c>
      <c r="E505" s="17" t="s">
        <v>3868</v>
      </c>
      <c r="F505" s="1">
        <v>7</v>
      </c>
      <c r="G505" s="13">
        <v>27.45</v>
      </c>
      <c r="H505" s="13">
        <v>1325.6806000000001</v>
      </c>
      <c r="I505" s="166">
        <v>0</v>
      </c>
      <c r="J505" s="191">
        <v>0</v>
      </c>
      <c r="K505" s="166">
        <v>0</v>
      </c>
      <c r="L505" s="166">
        <v>0</v>
      </c>
      <c r="M505" s="18">
        <v>0</v>
      </c>
      <c r="N505" s="165" t="str">
        <f>VLOOKUP(Table2[[#This Row],[Code]],'MPG Payment'!$B$4:$Z$128,25,0)</f>
        <v>Release1</v>
      </c>
      <c r="O505" s="170">
        <f t="shared" si="36"/>
        <v>1326</v>
      </c>
      <c r="P505" t="str">
        <f>IFERROR(VLOOKUP(D505,'Bank Master'!$C$3:$D$7898,2,0),"Indirect")</f>
        <v>Direct</v>
      </c>
      <c r="Q505" t="str">
        <f>IFERROR(VLOOKUP(A505,Table1424[],6,0),0)</f>
        <v>BAHRU ORAON</v>
      </c>
      <c r="R505" t="str">
        <f>IFERROR(VLOOKUP(A505,Table1424[],7,0),0)</f>
        <v>54240100008285</v>
      </c>
      <c r="S505" t="str">
        <f>IFERROR(VLOOKUP(A505,Table1424[],8,0),0)</f>
        <v>BARB0RATUCH</v>
      </c>
      <c r="T505">
        <f>IFERROR(VLOOKUP(A505,Table1424[],9,0),0)</f>
        <v>0</v>
      </c>
      <c r="U505" s="40">
        <f>IFERROR(VLOOKUP(A505,Table1424[],10,0),0)</f>
        <v>46195</v>
      </c>
      <c r="V505">
        <f t="shared" si="37"/>
        <v>1</v>
      </c>
      <c r="W505" t="str">
        <f t="shared" si="38"/>
        <v>Available</v>
      </c>
      <c r="X505" s="164" t="str" cm="1">
        <f t="array" aca="1" ref="X505" ca="1">SUBSTITUTE(SUBSTITUTE(MID(CELL("filename"),FIND("[",CELL("filename"))+1,FIND("]",CELL("filename"))-FIND("[",CELL("filename"))-1)," JH Farmer Payment-",""),".xlsx","")</f>
        <v>22.21-27 Aug</v>
      </c>
      <c r="Y505" s="13">
        <f t="shared" si="39"/>
        <v>16.90303132969035</v>
      </c>
      <c r="Z505" s="3">
        <v>0</v>
      </c>
      <c r="AA505" s="31"/>
    </row>
    <row r="506" spans="1:27" x14ac:dyDescent="0.25">
      <c r="A506" t="str">
        <f>CONCATENATE(Table2[[#This Row],[Code]],Table2[[#This Row],[Farmers Code]])</f>
        <v>200200070095</v>
      </c>
      <c r="B506" s="1" t="str">
        <f>INDEX('MPG Payment'!$A:$A,MATCH(Table2[[#This Row],[Code]],'MPG Payment'!B:B,0))</f>
        <v>BMC Code :2002</v>
      </c>
      <c r="C506" t="str">
        <f>VLOOKUP(Table2[[#This Row],[Code]],'MPG Payment'!B:C,2,0)</f>
        <v>SURSA</v>
      </c>
      <c r="D506" s="17">
        <v>20020007</v>
      </c>
      <c r="E506" s="17" t="s">
        <v>3870</v>
      </c>
      <c r="F506" s="1">
        <v>14</v>
      </c>
      <c r="G506" s="13">
        <v>83.97</v>
      </c>
      <c r="H506" s="13">
        <v>3178.5006000000003</v>
      </c>
      <c r="I506" s="166">
        <v>0</v>
      </c>
      <c r="J506" s="191">
        <v>0</v>
      </c>
      <c r="K506" s="166">
        <v>0</v>
      </c>
      <c r="L506" s="166">
        <v>0</v>
      </c>
      <c r="M506" s="18">
        <v>0</v>
      </c>
      <c r="N506" s="165" t="str">
        <f>VLOOKUP(Table2[[#This Row],[Code]],'MPG Payment'!$B$4:$Z$128,25,0)</f>
        <v>Release1</v>
      </c>
      <c r="O506" s="170">
        <f t="shared" si="36"/>
        <v>3179</v>
      </c>
      <c r="P506" t="str">
        <f>IFERROR(VLOOKUP(D506,'Bank Master'!$C$3:$D$7898,2,0),"Indirect")</f>
        <v>Direct</v>
      </c>
      <c r="Q506" t="str">
        <f>IFERROR(VLOOKUP(A506,Table1424[],6,0),0)</f>
        <v>PUSHPA ORAIN</v>
      </c>
      <c r="R506" t="str">
        <f>IFERROR(VLOOKUP(A506,Table1424[],7,0),0)</f>
        <v>22009556192</v>
      </c>
      <c r="S506" t="str">
        <f>IFERROR(VLOOKUP(A506,Table1424[],8,0),0)</f>
        <v>SBIN0RRVCGB</v>
      </c>
      <c r="T506">
        <f>IFERROR(VLOOKUP(A506,Table1424[],9,0),0)</f>
        <v>0</v>
      </c>
      <c r="U506" s="40">
        <f>IFERROR(VLOOKUP(A506,Table1424[],10,0),0)</f>
        <v>46182</v>
      </c>
      <c r="V506">
        <f t="shared" si="37"/>
        <v>1</v>
      </c>
      <c r="W506" t="str">
        <f t="shared" si="38"/>
        <v>Available</v>
      </c>
      <c r="X506" s="164" t="str" cm="1">
        <f t="array" aca="1" ref="X506" ca="1">SUBSTITUTE(SUBSTITUTE(MID(CELL("filename"),FIND("[",CELL("filename"))+1,FIND("]",CELL("filename"))-FIND("[",CELL("filename"))-1)," JH Farmer Payment-",""),".xlsx","")</f>
        <v>22.21-27 Aug</v>
      </c>
      <c r="Y506" s="13">
        <f t="shared" si="39"/>
        <v>26.496968202929626</v>
      </c>
      <c r="Z506" s="3">
        <v>0</v>
      </c>
    </row>
    <row r="507" spans="1:27" x14ac:dyDescent="0.25">
      <c r="A507" t="str">
        <f>CONCATENATE(Table2[[#This Row],[Code]],Table2[[#This Row],[Farmers Code]])</f>
        <v>200200070096</v>
      </c>
      <c r="B507" s="1" t="str">
        <f>INDEX('MPG Payment'!$A:$A,MATCH(Table2[[#This Row],[Code]],'MPG Payment'!B:B,0))</f>
        <v>BMC Code :2002</v>
      </c>
      <c r="C507" t="str">
        <f>VLOOKUP(Table2[[#This Row],[Code]],'MPG Payment'!B:C,2,0)</f>
        <v>SURSA</v>
      </c>
      <c r="D507" s="17">
        <v>20020007</v>
      </c>
      <c r="E507" s="17" t="s">
        <v>3871</v>
      </c>
      <c r="F507" s="1">
        <v>4</v>
      </c>
      <c r="G507" s="13">
        <v>5.48</v>
      </c>
      <c r="H507" s="13">
        <v>191.20409999999998</v>
      </c>
      <c r="I507" s="166">
        <v>0</v>
      </c>
      <c r="J507" s="191">
        <v>0</v>
      </c>
      <c r="K507" s="166">
        <v>0</v>
      </c>
      <c r="L507" s="166">
        <v>0</v>
      </c>
      <c r="M507" s="18">
        <v>0</v>
      </c>
      <c r="N507" s="165" t="str">
        <f>VLOOKUP(Table2[[#This Row],[Code]],'MPG Payment'!$B$4:$Z$128,25,0)</f>
        <v>Release1</v>
      </c>
      <c r="O507" s="170">
        <f t="shared" si="36"/>
        <v>191</v>
      </c>
      <c r="P507" t="str">
        <f>IFERROR(VLOOKUP(D507,'Bank Master'!$C$3:$D$7898,2,0),"Indirect")</f>
        <v>Direct</v>
      </c>
      <c r="Q507" t="str">
        <f>IFERROR(VLOOKUP(A507,Table1424[],6,0),0)</f>
        <v>CHAWA ORAON</v>
      </c>
      <c r="R507" t="str">
        <f>IFERROR(VLOOKUP(A507,Table1424[],7,0),0)</f>
        <v>22009492761</v>
      </c>
      <c r="S507" t="str">
        <f>IFERROR(VLOOKUP(A507,Table1424[],8,0),0)</f>
        <v>SBIN0RRVCGB</v>
      </c>
      <c r="T507">
        <f>IFERROR(VLOOKUP(A507,Table1424[],9,0),0)</f>
        <v>0</v>
      </c>
      <c r="U507" s="40">
        <f>IFERROR(VLOOKUP(A507,Table1424[],10,0),0)</f>
        <v>46195</v>
      </c>
      <c r="V507">
        <f t="shared" si="37"/>
        <v>1</v>
      </c>
      <c r="W507" t="str">
        <f t="shared" si="38"/>
        <v>Available</v>
      </c>
      <c r="X507" s="164" t="str" cm="1">
        <f t="array" aca="1" ref="X507" ca="1">SUBSTITUTE(SUBSTITUTE(MID(CELL("filename"),FIND("[",CELL("filename"))+1,FIND("]",CELL("filename"))-FIND("[",CELL("filename"))-1)," JH Farmer Payment-",""),".xlsx","")</f>
        <v>22.21-27 Aug</v>
      </c>
      <c r="Y507" s="13">
        <f t="shared" si="39"/>
        <v>6.9782518248175167</v>
      </c>
      <c r="Z507" s="3">
        <v>0</v>
      </c>
    </row>
    <row r="508" spans="1:27" x14ac:dyDescent="0.25">
      <c r="A508" t="str">
        <f>CONCATENATE(Table2[[#This Row],[Code]],Table2[[#This Row],[Farmers Code]])</f>
        <v>200200070097</v>
      </c>
      <c r="B508" s="1" t="str">
        <f>INDEX('MPG Payment'!$A:$A,MATCH(Table2[[#This Row],[Code]],'MPG Payment'!B:B,0))</f>
        <v>BMC Code :2002</v>
      </c>
      <c r="C508" t="str">
        <f>VLOOKUP(Table2[[#This Row],[Code]],'MPG Payment'!B:C,2,0)</f>
        <v>SURSA</v>
      </c>
      <c r="D508" s="17">
        <v>20020007</v>
      </c>
      <c r="E508" s="17" t="s">
        <v>3872</v>
      </c>
      <c r="F508" s="1">
        <v>14</v>
      </c>
      <c r="G508" s="13">
        <v>45.2</v>
      </c>
      <c r="H508" s="13">
        <v>1586.8891999999998</v>
      </c>
      <c r="I508" s="166">
        <v>0</v>
      </c>
      <c r="J508" s="191">
        <v>0</v>
      </c>
      <c r="K508" s="166">
        <v>0</v>
      </c>
      <c r="L508" s="166">
        <v>0</v>
      </c>
      <c r="M508" s="18">
        <v>0</v>
      </c>
      <c r="N508" s="165" t="str">
        <f>VLOOKUP(Table2[[#This Row],[Code]],'MPG Payment'!$B$4:$Z$128,25,0)</f>
        <v>Release1</v>
      </c>
      <c r="O508" s="170">
        <f t="shared" si="36"/>
        <v>1587</v>
      </c>
      <c r="P508" t="str">
        <f>IFERROR(VLOOKUP(D508,'Bank Master'!$C$3:$D$7898,2,0),"Indirect")</f>
        <v>Direct</v>
      </c>
      <c r="Q508" t="str">
        <f>IFERROR(VLOOKUP(A508,Table1424[],6,0),0)</f>
        <v>NAVEEN ORAON</v>
      </c>
      <c r="R508" t="str">
        <f>IFERROR(VLOOKUP(A508,Table1424[],7,0),0)</f>
        <v>41292566689</v>
      </c>
      <c r="S508" t="str">
        <f>IFERROR(VLOOKUP(A508,Table1424[],8,0),0)</f>
        <v>SBIN0014339</v>
      </c>
      <c r="T508">
        <f>IFERROR(VLOOKUP(A508,Table1424[],9,0),0)</f>
        <v>0</v>
      </c>
      <c r="U508" s="40">
        <f>IFERROR(VLOOKUP(A508,Table1424[],10,0),0)</f>
        <v>46195</v>
      </c>
      <c r="V508">
        <f t="shared" si="37"/>
        <v>1</v>
      </c>
      <c r="W508" t="str">
        <f t="shared" si="38"/>
        <v>Available</v>
      </c>
      <c r="X508" s="164" t="str" cm="1">
        <f t="array" aca="1" ref="X508" ca="1">SUBSTITUTE(SUBSTITUTE(MID(CELL("filename"),FIND("[",CELL("filename"))+1,FIND("]",CELL("filename"))-FIND("[",CELL("filename"))-1)," JH Farmer Payment-",""),".xlsx","")</f>
        <v>22.21-27 Aug</v>
      </c>
      <c r="Y508" s="13">
        <f t="shared" si="39"/>
        <v>24.575717699115042</v>
      </c>
      <c r="Z508" s="3">
        <v>0</v>
      </c>
    </row>
    <row r="509" spans="1:27" x14ac:dyDescent="0.25">
      <c r="A509" t="str">
        <f>CONCATENATE(Table2[[#This Row],[Code]],Table2[[#This Row],[Farmers Code]])</f>
        <v>200200070098</v>
      </c>
      <c r="B509" s="1" t="str">
        <f>INDEX('MPG Payment'!$A:$A,MATCH(Table2[[#This Row],[Code]],'MPG Payment'!B:B,0))</f>
        <v>BMC Code :2002</v>
      </c>
      <c r="C509" t="str">
        <f>VLOOKUP(Table2[[#This Row],[Code]],'MPG Payment'!B:C,2,0)</f>
        <v>SURSA</v>
      </c>
      <c r="D509" s="17">
        <v>20020007</v>
      </c>
      <c r="E509" s="17" t="s">
        <v>10942</v>
      </c>
      <c r="F509" s="1">
        <v>7</v>
      </c>
      <c r="G509" s="13">
        <v>30.23</v>
      </c>
      <c r="H509" s="13">
        <v>1076.6262000000002</v>
      </c>
      <c r="I509" s="166">
        <v>0</v>
      </c>
      <c r="J509" s="191">
        <v>0</v>
      </c>
      <c r="K509" s="166">
        <v>0</v>
      </c>
      <c r="L509" s="166">
        <v>0</v>
      </c>
      <c r="M509" s="18">
        <v>0</v>
      </c>
      <c r="N509" s="165" t="str">
        <f>VLOOKUP(Table2[[#This Row],[Code]],'MPG Payment'!$B$4:$Z$128,25,0)</f>
        <v>Release1</v>
      </c>
      <c r="O509" s="170">
        <f t="shared" si="36"/>
        <v>1077</v>
      </c>
      <c r="P509" t="str">
        <f>IFERROR(VLOOKUP(D509,'Bank Master'!$C$3:$D$7898,2,0),"Indirect")</f>
        <v>Direct</v>
      </c>
      <c r="Q509" t="str">
        <f>IFERROR(VLOOKUP(A509,Table1424[],6,0),0)</f>
        <v>JAUNI ORAIN</v>
      </c>
      <c r="R509" t="str">
        <f>IFERROR(VLOOKUP(A509,Table1424[],7,0),0)</f>
        <v>84062865741</v>
      </c>
      <c r="S509" t="str">
        <f>IFERROR(VLOOKUP(A509,Table1424[],8,0),0)</f>
        <v>SBIN0RRVCGB</v>
      </c>
      <c r="T509">
        <f>IFERROR(VLOOKUP(A509,Table1424[],9,0),0)</f>
        <v>0</v>
      </c>
      <c r="U509" s="40">
        <f>IFERROR(VLOOKUP(A509,Table1424[],10,0),0)</f>
        <v>46195</v>
      </c>
      <c r="V509">
        <f t="shared" si="37"/>
        <v>1</v>
      </c>
      <c r="W509" t="str">
        <f t="shared" si="38"/>
        <v>Available</v>
      </c>
      <c r="X509" s="164" t="str" cm="1">
        <f t="array" aca="1" ref="X509" ca="1">SUBSTITUTE(SUBSTITUTE(MID(CELL("filename"),FIND("[",CELL("filename"))+1,FIND("]",CELL("filename"))-FIND("[",CELL("filename"))-1)," JH Farmer Payment-",""),".xlsx","")</f>
        <v>22.21-27 Aug</v>
      </c>
      <c r="Y509" s="13">
        <f t="shared" si="39"/>
        <v>12.465073436983133</v>
      </c>
      <c r="Z509" s="3">
        <v>0</v>
      </c>
    </row>
    <row r="510" spans="1:27" x14ac:dyDescent="0.25">
      <c r="A510" t="str">
        <f>CONCATENATE(Table2[[#This Row],[Code]],Table2[[#This Row],[Farmers Code]])</f>
        <v>200200070100</v>
      </c>
      <c r="B510" s="1" t="str">
        <f>INDEX('MPG Payment'!$A:$A,MATCH(Table2[[#This Row],[Code]],'MPG Payment'!B:B,0))</f>
        <v>BMC Code :2002</v>
      </c>
      <c r="C510" t="str">
        <f>VLOOKUP(Table2[[#This Row],[Code]],'MPG Payment'!B:C,2,0)</f>
        <v>SURSA</v>
      </c>
      <c r="D510" s="17">
        <v>20020007</v>
      </c>
      <c r="E510" s="17" t="s">
        <v>4414</v>
      </c>
      <c r="F510" s="1">
        <v>7</v>
      </c>
      <c r="G510" s="13">
        <v>25.779999999999998</v>
      </c>
      <c r="H510" s="13">
        <v>1035.2962</v>
      </c>
      <c r="I510" s="166">
        <v>0</v>
      </c>
      <c r="J510" s="191">
        <v>0</v>
      </c>
      <c r="K510" s="166">
        <v>0</v>
      </c>
      <c r="L510" s="166">
        <v>0</v>
      </c>
      <c r="M510" s="18">
        <v>0</v>
      </c>
      <c r="N510" s="165" t="str">
        <f>VLOOKUP(Table2[[#This Row],[Code]],'MPG Payment'!$B$4:$Z$128,25,0)</f>
        <v>Release1</v>
      </c>
      <c r="O510" s="170">
        <f t="shared" si="36"/>
        <v>1035</v>
      </c>
      <c r="P510" t="str">
        <f>IFERROR(VLOOKUP(D510,'Bank Master'!$C$3:$D$7898,2,0),"Indirect")</f>
        <v>Direct</v>
      </c>
      <c r="Q510" t="str">
        <f>IFERROR(VLOOKUP(A510,Table1424[],6,0),0)</f>
        <v>BIGO ORAON</v>
      </c>
      <c r="R510" t="str">
        <f>IFERROR(VLOOKUP(A510,Table1424[],7,0),0)</f>
        <v>84065983807</v>
      </c>
      <c r="S510" t="str">
        <f>IFERROR(VLOOKUP(A510,Table1424[],8,0),0)</f>
        <v>SBIN0RRVCGB</v>
      </c>
      <c r="T510">
        <f>IFERROR(VLOOKUP(A510,Table1424[],9,0),0)</f>
        <v>0</v>
      </c>
      <c r="U510" s="40">
        <f>IFERROR(VLOOKUP(A510,Table1424[],10,0),0)</f>
        <v>46216</v>
      </c>
      <c r="V510">
        <f t="shared" si="37"/>
        <v>1</v>
      </c>
      <c r="W510" t="str">
        <f t="shared" si="38"/>
        <v>Available</v>
      </c>
      <c r="X510" s="164" t="str" cm="1">
        <f t="array" aca="1" ref="X510" ca="1">SUBSTITUTE(SUBSTITUTE(MID(CELL("filename"),FIND("[",CELL("filename"))+1,FIND("]",CELL("filename"))-FIND("[",CELL("filename"))-1)," JH Farmer Payment-",""),".xlsx","")</f>
        <v>22.21-27 Aug</v>
      </c>
      <c r="Y510" s="13">
        <f t="shared" si="39"/>
        <v>14.055611714507373</v>
      </c>
      <c r="Z510" s="3">
        <v>0</v>
      </c>
    </row>
    <row r="511" spans="1:27" x14ac:dyDescent="0.25">
      <c r="A511" t="str">
        <f>CONCATENATE(Table2[[#This Row],[Code]],Table2[[#This Row],[Farmers Code]])</f>
        <v>200200070101</v>
      </c>
      <c r="B511" s="1" t="str">
        <f>INDEX('MPG Payment'!$A:$A,MATCH(Table2[[#This Row],[Code]],'MPG Payment'!B:B,0))</f>
        <v>BMC Code :2002</v>
      </c>
      <c r="C511" t="str">
        <f>VLOOKUP(Table2[[#This Row],[Code]],'MPG Payment'!B:C,2,0)</f>
        <v>SURSA</v>
      </c>
      <c r="D511" s="17">
        <v>20020007</v>
      </c>
      <c r="E511" s="17" t="s">
        <v>4656</v>
      </c>
      <c r="F511" s="1">
        <v>10</v>
      </c>
      <c r="G511" s="13">
        <v>22.959999999999994</v>
      </c>
      <c r="H511" s="13">
        <v>854.79810000000009</v>
      </c>
      <c r="I511" s="166">
        <v>0</v>
      </c>
      <c r="J511" s="191">
        <v>0</v>
      </c>
      <c r="K511" s="166">
        <v>0</v>
      </c>
      <c r="L511" s="166">
        <v>0</v>
      </c>
      <c r="M511" s="18">
        <v>0</v>
      </c>
      <c r="N511" s="165" t="str">
        <f>VLOOKUP(Table2[[#This Row],[Code]],'MPG Payment'!$B$4:$Z$128,25,0)</f>
        <v>Release1</v>
      </c>
      <c r="O511" s="170">
        <f t="shared" si="36"/>
        <v>855</v>
      </c>
      <c r="P511" t="str">
        <f>IFERROR(VLOOKUP(D511,'Bank Master'!$C$3:$D$7898,2,0),"Indirect")</f>
        <v>Direct</v>
      </c>
      <c r="Q511" t="str">
        <f>IFERROR(VLOOKUP(A511,Table1424[],6,0),0)</f>
        <v>KAUSHILA DEVI</v>
      </c>
      <c r="R511" t="str">
        <f>IFERROR(VLOOKUP(A511,Table1424[],7,0),0)</f>
        <v>35370786863</v>
      </c>
      <c r="S511" t="str">
        <f>IFERROR(VLOOKUP(A511,Table1424[],8,0),0)</f>
        <v>SBIN0014339</v>
      </c>
      <c r="T511">
        <f>IFERROR(VLOOKUP(A511,Table1424[],9,0),0)</f>
        <v>0</v>
      </c>
      <c r="U511" s="40">
        <f>IFERROR(VLOOKUP(A511,Table1424[],10,0),0)</f>
        <v>46231</v>
      </c>
      <c r="V511">
        <f t="shared" si="37"/>
        <v>1</v>
      </c>
      <c r="W511" t="str">
        <f t="shared" si="38"/>
        <v>Available</v>
      </c>
      <c r="X511" s="164" t="str" cm="1">
        <f t="array" aca="1" ref="X511" ca="1">SUBSTITUTE(SUBSTITUTE(MID(CELL("filename"),FIND("[",CELL("filename"))+1,FIND("]",CELL("filename"))-FIND("[",CELL("filename"))-1)," JH Farmer Payment-",""),".xlsx","")</f>
        <v>22.21-27 Aug</v>
      </c>
      <c r="Y511" s="13">
        <f t="shared" si="39"/>
        <v>18.614941202090598</v>
      </c>
      <c r="Z511" s="3">
        <v>0</v>
      </c>
    </row>
    <row r="512" spans="1:27" x14ac:dyDescent="0.25">
      <c r="A512" t="str">
        <f>CONCATENATE(Table2[[#This Row],[Code]],Table2[[#This Row],[Farmers Code]])</f>
        <v>200200070102</v>
      </c>
      <c r="B512" s="1" t="str">
        <f>INDEX('MPG Payment'!$A:$A,MATCH(Table2[[#This Row],[Code]],'MPG Payment'!B:B,0))</f>
        <v>BMC Code :2002</v>
      </c>
      <c r="C512" t="str">
        <f>VLOOKUP(Table2[[#This Row],[Code]],'MPG Payment'!B:C,2,0)</f>
        <v>SURSA</v>
      </c>
      <c r="D512" s="17">
        <v>20020007</v>
      </c>
      <c r="E512" s="17" t="s">
        <v>5193</v>
      </c>
      <c r="F512" s="1">
        <v>14</v>
      </c>
      <c r="G512" s="13">
        <v>29.94</v>
      </c>
      <c r="H512" s="13">
        <v>1232.6959999999999</v>
      </c>
      <c r="I512" s="166">
        <v>0</v>
      </c>
      <c r="J512" s="191">
        <v>0</v>
      </c>
      <c r="K512" s="166">
        <v>0</v>
      </c>
      <c r="L512" s="166">
        <v>0</v>
      </c>
      <c r="M512" s="18">
        <v>0</v>
      </c>
      <c r="N512" s="165" t="str">
        <f>VLOOKUP(Table2[[#This Row],[Code]],'MPG Payment'!$B$4:$Z$128,25,0)</f>
        <v>Release1</v>
      </c>
      <c r="O512" s="170">
        <f t="shared" si="36"/>
        <v>1233</v>
      </c>
      <c r="P512" t="str">
        <f>IFERROR(VLOOKUP(D512,'Bank Master'!$C$3:$D$7898,2,0),"Indirect")</f>
        <v>Direct</v>
      </c>
      <c r="Q512" t="str">
        <f>IFERROR(VLOOKUP(A512,Table1424[],6,0),0)</f>
        <v>BIJAY SHREE KUJUR</v>
      </c>
      <c r="R512" t="str">
        <f>IFERROR(VLOOKUP(A512,Table1424[],7,0),0)</f>
        <v>494510110005526</v>
      </c>
      <c r="S512" t="str">
        <f>IFERROR(VLOOKUP(A512,Table1424[],8,0),0)</f>
        <v>BKID0004945</v>
      </c>
      <c r="T512">
        <f>IFERROR(VLOOKUP(A512,Table1424[],9,0),0)</f>
        <v>0</v>
      </c>
      <c r="U512" s="40">
        <f>IFERROR(VLOOKUP(A512,Table1424[],10,0),0)</f>
        <v>46251</v>
      </c>
      <c r="V512">
        <f t="shared" si="37"/>
        <v>1</v>
      </c>
      <c r="W512" t="str">
        <f t="shared" si="38"/>
        <v>Available</v>
      </c>
      <c r="X512" s="164" t="str" cm="1">
        <f t="array" aca="1" ref="X512" ca="1">SUBSTITUTE(SUBSTITUTE(MID(CELL("filename"),FIND("[",CELL("filename"))+1,FIND("]",CELL("filename"))-FIND("[",CELL("filename"))-1)," JH Farmer Payment-",""),".xlsx","")</f>
        <v>22.21-27 Aug</v>
      </c>
      <c r="Y512" s="13">
        <f t="shared" si="39"/>
        <v>28.820547762191048</v>
      </c>
      <c r="Z512" s="3">
        <v>0</v>
      </c>
    </row>
    <row r="513" spans="1:26" x14ac:dyDescent="0.25">
      <c r="A513" t="str">
        <f>CONCATENATE(Table2[[#This Row],[Code]],Table2[[#This Row],[Farmers Code]])</f>
        <v>200200070103</v>
      </c>
      <c r="B513" s="1" t="str">
        <f>INDEX('MPG Payment'!$A:$A,MATCH(Table2[[#This Row],[Code]],'MPG Payment'!B:B,0))</f>
        <v>BMC Code :2002</v>
      </c>
      <c r="C513" t="str">
        <f>VLOOKUP(Table2[[#This Row],[Code]],'MPG Payment'!B:C,2,0)</f>
        <v>SURSA</v>
      </c>
      <c r="D513" s="17">
        <v>20020007</v>
      </c>
      <c r="E513" s="17" t="s">
        <v>5194</v>
      </c>
      <c r="F513" s="1">
        <v>11</v>
      </c>
      <c r="G513" s="13">
        <v>23.01</v>
      </c>
      <c r="H513" s="13">
        <v>961.31499999999994</v>
      </c>
      <c r="I513" s="166">
        <v>0</v>
      </c>
      <c r="J513" s="191">
        <v>0</v>
      </c>
      <c r="K513" s="166">
        <v>0</v>
      </c>
      <c r="L513" s="166">
        <v>0</v>
      </c>
      <c r="M513" s="18">
        <v>0</v>
      </c>
      <c r="N513" s="165" t="str">
        <f>VLOOKUP(Table2[[#This Row],[Code]],'MPG Payment'!$B$4:$Z$128,25,0)</f>
        <v>Release1</v>
      </c>
      <c r="O513" s="170">
        <f t="shared" si="36"/>
        <v>961</v>
      </c>
      <c r="P513" t="str">
        <f>IFERROR(VLOOKUP(D513,'Bank Master'!$C$3:$D$7898,2,0),"Indirect")</f>
        <v>Direct</v>
      </c>
      <c r="Q513" t="str">
        <f>IFERROR(VLOOKUP(A513,Table1424[],6,0),0)</f>
        <v>RADHIKA TOPPO</v>
      </c>
      <c r="R513" t="str">
        <f>IFERROR(VLOOKUP(A513,Table1424[],7,0),0)</f>
        <v>638202120010287</v>
      </c>
      <c r="S513" t="str">
        <f>IFERROR(VLOOKUP(A513,Table1424[],8,0),0)</f>
        <v>UBIN0563820</v>
      </c>
      <c r="T513">
        <f>IFERROR(VLOOKUP(A513,Table1424[],9,0),0)</f>
        <v>0</v>
      </c>
      <c r="U513" s="40">
        <f>IFERROR(VLOOKUP(A513,Table1424[],10,0),0)</f>
        <v>46251</v>
      </c>
      <c r="V513">
        <f t="shared" si="37"/>
        <v>1</v>
      </c>
      <c r="W513" t="str">
        <f t="shared" si="38"/>
        <v>Available</v>
      </c>
      <c r="X513" s="164" t="str" cm="1">
        <f t="array" aca="1" ref="X513" ca="1">SUBSTITUTE(SUBSTITUTE(MID(CELL("filename"),FIND("[",CELL("filename"))+1,FIND("]",CELL("filename"))-FIND("[",CELL("filename"))-1)," JH Farmer Payment-",""),".xlsx","")</f>
        <v>22.21-27 Aug</v>
      </c>
      <c r="Y513" s="13">
        <f t="shared" si="39"/>
        <v>22.977976966536286</v>
      </c>
      <c r="Z513" s="3">
        <v>0</v>
      </c>
    </row>
    <row r="514" spans="1:26" x14ac:dyDescent="0.25">
      <c r="A514" t="str">
        <f>CONCATENATE(Table2[[#This Row],[Code]],Table2[[#This Row],[Farmers Code]])</f>
        <v>200200070104</v>
      </c>
      <c r="B514" s="1" t="str">
        <f>INDEX('MPG Payment'!$A:$A,MATCH(Table2[[#This Row],[Code]],'MPG Payment'!B:B,0))</f>
        <v>BMC Code :2002</v>
      </c>
      <c r="C514" t="str">
        <f>VLOOKUP(Table2[[#This Row],[Code]],'MPG Payment'!B:C,2,0)</f>
        <v>SURSA</v>
      </c>
      <c r="D514" s="17">
        <v>20020007</v>
      </c>
      <c r="E514" s="17" t="s">
        <v>5387</v>
      </c>
      <c r="F514" s="1">
        <v>14</v>
      </c>
      <c r="G514" s="13">
        <v>34.770000000000003</v>
      </c>
      <c r="H514" s="13">
        <v>1368.6370999999999</v>
      </c>
      <c r="I514" s="166">
        <v>0</v>
      </c>
      <c r="J514" s="191">
        <v>0</v>
      </c>
      <c r="K514" s="166">
        <v>0</v>
      </c>
      <c r="L514" s="166">
        <v>0</v>
      </c>
      <c r="M514" s="18">
        <v>0</v>
      </c>
      <c r="N514" s="165" t="str">
        <f>VLOOKUP(Table2[[#This Row],[Code]],'MPG Payment'!$B$4:$Z$128,25,0)</f>
        <v>Release1</v>
      </c>
      <c r="O514" s="170">
        <f t="shared" si="36"/>
        <v>1369</v>
      </c>
      <c r="P514" t="str">
        <f>IFERROR(VLOOKUP(D514,'Bank Master'!$C$3:$D$7898,2,0),"Indirect")</f>
        <v>Direct</v>
      </c>
      <c r="Q514" t="str">
        <f>IFERROR(VLOOKUP(A514,Table1424[],6,0),0)</f>
        <v>REYAJUL ANSARI</v>
      </c>
      <c r="R514" t="str">
        <f>IFERROR(VLOOKUP(A514,Table1424[],7,0),0)</f>
        <v>4904101001859</v>
      </c>
      <c r="S514" t="str">
        <f>IFERROR(VLOOKUP(A514,Table1424[],8,0),0)</f>
        <v>CNRB0004904</v>
      </c>
      <c r="T514">
        <f>IFERROR(VLOOKUP(A514,Table1424[],9,0),0)</f>
        <v>0</v>
      </c>
      <c r="U514" s="40">
        <f>IFERROR(VLOOKUP(A514,Table1424[],10,0),0)</f>
        <v>46258</v>
      </c>
      <c r="V514">
        <f t="shared" si="37"/>
        <v>1</v>
      </c>
      <c r="W514" t="str">
        <f t="shared" si="38"/>
        <v>Available</v>
      </c>
      <c r="X514" s="164" t="str" cm="1">
        <f t="array" aca="1" ref="X514" ca="1">SUBSTITUTE(SUBSTITUTE(MID(CELL("filename"),FIND("[",CELL("filename"))+1,FIND("]",CELL("filename"))-FIND("[",CELL("filename"))-1)," JH Farmer Payment-",""),".xlsx","")</f>
        <v>22.21-27 Aug</v>
      </c>
      <c r="Y514" s="13">
        <f t="shared" si="39"/>
        <v>27.553809893586426</v>
      </c>
      <c r="Z514" s="3">
        <v>0</v>
      </c>
    </row>
    <row r="515" spans="1:26" x14ac:dyDescent="0.25">
      <c r="A515" t="str">
        <f>CONCATENATE(Table2[[#This Row],[Code]],Table2[[#This Row],[Farmers Code]])</f>
        <v>200200110002</v>
      </c>
      <c r="B515" s="1" t="str">
        <f>INDEX('MPG Payment'!$A:$A,MATCH(Table2[[#This Row],[Code]],'MPG Payment'!B:B,0))</f>
        <v>BMC Code :2002</v>
      </c>
      <c r="C515" t="str">
        <f>VLOOKUP(Table2[[#This Row],[Code]],'MPG Payment'!B:C,2,0)</f>
        <v>DHONTHA TOLI</v>
      </c>
      <c r="D515" s="17">
        <v>20020011</v>
      </c>
      <c r="E515" s="17" t="s">
        <v>17</v>
      </c>
      <c r="F515" s="1">
        <v>1</v>
      </c>
      <c r="G515" s="13">
        <v>1.79</v>
      </c>
      <c r="H515" s="13">
        <v>71.385200000000012</v>
      </c>
      <c r="I515" s="166">
        <v>0</v>
      </c>
      <c r="J515" s="191">
        <v>0</v>
      </c>
      <c r="K515" s="166">
        <v>71</v>
      </c>
      <c r="L515" s="166">
        <v>0</v>
      </c>
      <c r="M515" s="18">
        <v>0</v>
      </c>
      <c r="N515" s="165" t="str">
        <f>VLOOKUP(Table2[[#This Row],[Code]],'MPG Payment'!$B$4:$Z$128,25,0)</f>
        <v>Release1</v>
      </c>
      <c r="O515" s="170">
        <f t="shared" si="36"/>
        <v>0</v>
      </c>
      <c r="P515" t="str">
        <f>IFERROR(VLOOKUP(D515,'Bank Master'!$C$3:$D$7898,2,0),"Indirect")</f>
        <v>Direct</v>
      </c>
      <c r="Q515" t="str">
        <f>IFERROR(VLOOKUP(A515,Table1424[],6,0),0)</f>
        <v xml:space="preserve">Paras Mahto </v>
      </c>
      <c r="R515" t="str">
        <f>IFERROR(VLOOKUP(A515,Table1424[],7,0),0)</f>
        <v>50368149826</v>
      </c>
      <c r="S515" t="str">
        <f>IFERROR(VLOOKUP(A515,Table1424[],8,0),0)</f>
        <v>IDIB000B873</v>
      </c>
      <c r="T515" t="str">
        <f>IFERROR(VLOOKUP(A515,Table1424[],9,0),0)</f>
        <v>Indian bank</v>
      </c>
      <c r="U515" s="40">
        <f>IFERROR(VLOOKUP(A515,Table1424[],10,0),0)</f>
        <v>45444</v>
      </c>
      <c r="V515">
        <f t="shared" si="37"/>
        <v>1</v>
      </c>
      <c r="W515" t="str">
        <f t="shared" si="38"/>
        <v>Available</v>
      </c>
      <c r="X515" s="164" t="str" cm="1">
        <f t="array" aca="1" ref="X515" ca="1">SUBSTITUTE(SUBSTITUTE(MID(CELL("filename"),FIND("[",CELL("filename"))+1,FIND("]",CELL("filename"))-FIND("[",CELL("filename"))-1)," JH Farmer Payment-",""),".xlsx","")</f>
        <v>22.21-27 Aug</v>
      </c>
      <c r="Y515" s="13">
        <f t="shared" si="39"/>
        <v>1.9940000000000002</v>
      </c>
      <c r="Z515" s="3">
        <v>0</v>
      </c>
    </row>
    <row r="516" spans="1:26" x14ac:dyDescent="0.25">
      <c r="A516" t="str">
        <f>CONCATENATE(Table2[[#This Row],[Code]],Table2[[#This Row],[Farmers Code]])</f>
        <v>200200110003</v>
      </c>
      <c r="B516" s="1" t="str">
        <f>INDEX('MPG Payment'!$A:$A,MATCH(Table2[[#This Row],[Code]],'MPG Payment'!B:B,0))</f>
        <v>BMC Code :2002</v>
      </c>
      <c r="C516" t="str">
        <f>VLOOKUP(Table2[[#This Row],[Code]],'MPG Payment'!B:C,2,0)</f>
        <v>DHONTHA TOLI</v>
      </c>
      <c r="D516" s="17">
        <v>20020011</v>
      </c>
      <c r="E516" s="17" t="s">
        <v>0</v>
      </c>
      <c r="F516" s="1">
        <v>7</v>
      </c>
      <c r="G516" s="13">
        <v>23.76</v>
      </c>
      <c r="H516" s="13">
        <v>957.30799999999999</v>
      </c>
      <c r="I516" s="166">
        <v>0</v>
      </c>
      <c r="J516" s="191">
        <v>0</v>
      </c>
      <c r="K516" s="166">
        <v>0</v>
      </c>
      <c r="L516" s="166">
        <v>0</v>
      </c>
      <c r="M516" s="18">
        <v>0</v>
      </c>
      <c r="N516" s="165" t="str">
        <f>VLOOKUP(Table2[[#This Row],[Code]],'MPG Payment'!$B$4:$Z$128,25,0)</f>
        <v>Release1</v>
      </c>
      <c r="O516" s="170">
        <f t="shared" si="36"/>
        <v>957</v>
      </c>
      <c r="P516" t="str">
        <f>IFERROR(VLOOKUP(D516,'Bank Master'!$C$3:$D$7898,2,0),"Indirect")</f>
        <v>Direct</v>
      </c>
      <c r="Q516" t="str">
        <f>IFERROR(VLOOKUP(A516,Table1424[],6,0),0)</f>
        <v xml:space="preserve">Sandhya Oraon </v>
      </c>
      <c r="R516" t="str">
        <f>IFERROR(VLOOKUP(A516,Table1424[],7,0),0)</f>
        <v>4904108003967</v>
      </c>
      <c r="S516" t="str">
        <f>IFERROR(VLOOKUP(A516,Table1424[],8,0),0)</f>
        <v>CNRB0004904</v>
      </c>
      <c r="T516" t="str">
        <f>IFERROR(VLOOKUP(A516,Table1424[],9,0),0)</f>
        <v>CANARA BANK</v>
      </c>
      <c r="U516" s="40">
        <f>IFERROR(VLOOKUP(A516,Table1424[],10,0),0)</f>
        <v>45465</v>
      </c>
      <c r="V516">
        <f t="shared" si="37"/>
        <v>1</v>
      </c>
      <c r="W516" t="str">
        <f t="shared" si="38"/>
        <v>Available</v>
      </c>
      <c r="X516" s="164" t="str" cm="1">
        <f t="array" aca="1" ref="X516" ca="1">SUBSTITUTE(SUBSTITUTE(MID(CELL("filename"),FIND("[",CELL("filename"))+1,FIND("]",CELL("filename"))-FIND("[",CELL("filename"))-1)," JH Farmer Payment-",""),".xlsx","")</f>
        <v>22.21-27 Aug</v>
      </c>
      <c r="Y516" s="13">
        <f t="shared" si="39"/>
        <v>14.101759259259259</v>
      </c>
      <c r="Z516" s="3">
        <v>0</v>
      </c>
    </row>
    <row r="517" spans="1:26" x14ac:dyDescent="0.25">
      <c r="A517" t="str">
        <f>CONCATENATE(Table2[[#This Row],[Code]],Table2[[#This Row],[Farmers Code]])</f>
        <v>200200110004</v>
      </c>
      <c r="B517" s="1" t="str">
        <f>INDEX('MPG Payment'!$A:$A,MATCH(Table2[[#This Row],[Code]],'MPG Payment'!B:B,0))</f>
        <v>BMC Code :2002</v>
      </c>
      <c r="C517" t="str">
        <f>VLOOKUP(Table2[[#This Row],[Code]],'MPG Payment'!B:C,2,0)</f>
        <v>DHONTHA TOLI</v>
      </c>
      <c r="D517" s="17">
        <v>20020011</v>
      </c>
      <c r="E517" s="17" t="s">
        <v>1</v>
      </c>
      <c r="F517" s="1">
        <v>7</v>
      </c>
      <c r="G517" s="13">
        <v>14.610000000000001</v>
      </c>
      <c r="H517" s="13">
        <v>580.50570000000005</v>
      </c>
      <c r="I517" s="166">
        <v>0</v>
      </c>
      <c r="J517" s="191">
        <v>0</v>
      </c>
      <c r="K517" s="166">
        <v>0</v>
      </c>
      <c r="L517" s="166">
        <v>0</v>
      </c>
      <c r="M517" s="18">
        <v>0</v>
      </c>
      <c r="N517" s="165" t="str">
        <f>VLOOKUP(Table2[[#This Row],[Code]],'MPG Payment'!$B$4:$Z$128,25,0)</f>
        <v>Release1</v>
      </c>
      <c r="O517" s="170">
        <f t="shared" si="36"/>
        <v>581</v>
      </c>
      <c r="P517" t="str">
        <f>IFERROR(VLOOKUP(D517,'Bank Master'!$C$3:$D$7898,2,0),"Indirect")</f>
        <v>Direct</v>
      </c>
      <c r="Q517" t="str">
        <f>IFERROR(VLOOKUP(A517,Table1424[],6,0),0)</f>
        <v xml:space="preserve">Rubi Khatun </v>
      </c>
      <c r="R517" t="str">
        <f>IFERROR(VLOOKUP(A517,Table1424[],7,0),0)</f>
        <v>22009566280</v>
      </c>
      <c r="S517" t="str">
        <f>IFERROR(VLOOKUP(A517,Table1424[],8,0),0)</f>
        <v>SBIN0RRVCGB</v>
      </c>
      <c r="T517" t="str">
        <f>IFERROR(VLOOKUP(A517,Table1424[],9,0),0)</f>
        <v>STATE BANK OF INDIA</v>
      </c>
      <c r="U517" s="40">
        <f>IFERROR(VLOOKUP(A517,Table1424[],10,0),0)</f>
        <v>45465</v>
      </c>
      <c r="V517">
        <f t="shared" si="37"/>
        <v>1</v>
      </c>
      <c r="W517" t="str">
        <f t="shared" si="38"/>
        <v>Available</v>
      </c>
      <c r="X517" s="164" t="str" cm="1">
        <f t="array" aca="1" ref="X517" ca="1">SUBSTITUTE(SUBSTITUTE(MID(CELL("filename"),FIND("[",CELL("filename"))+1,FIND("]",CELL("filename"))-FIND("[",CELL("filename"))-1)," JH Farmer Payment-",""),".xlsx","")</f>
        <v>22.21-27 Aug</v>
      </c>
      <c r="Y517" s="13">
        <f t="shared" si="39"/>
        <v>13.906707392197127</v>
      </c>
      <c r="Z517" s="3">
        <v>0</v>
      </c>
    </row>
    <row r="518" spans="1:26" x14ac:dyDescent="0.25">
      <c r="A518" t="str">
        <f>CONCATENATE(Table2[[#This Row],[Code]],Table2[[#This Row],[Farmers Code]])</f>
        <v>200200110006</v>
      </c>
      <c r="B518" s="1" t="str">
        <f>INDEX('MPG Payment'!$A:$A,MATCH(Table2[[#This Row],[Code]],'MPG Payment'!B:B,0))</f>
        <v>BMC Code :2002</v>
      </c>
      <c r="C518" t="str">
        <f>VLOOKUP(Table2[[#This Row],[Code]],'MPG Payment'!B:C,2,0)</f>
        <v>DHONTHA TOLI</v>
      </c>
      <c r="D518" s="17">
        <v>20020011</v>
      </c>
      <c r="E518" s="17" t="s">
        <v>19</v>
      </c>
      <c r="F518" s="1">
        <v>14</v>
      </c>
      <c r="G518" s="13">
        <v>86.649999999999991</v>
      </c>
      <c r="H518" s="13">
        <v>3518.6624999999999</v>
      </c>
      <c r="I518" s="166">
        <v>0</v>
      </c>
      <c r="J518" s="191">
        <v>0</v>
      </c>
      <c r="K518" s="166">
        <v>0</v>
      </c>
      <c r="L518" s="166">
        <v>0</v>
      </c>
      <c r="M518" s="18">
        <v>0</v>
      </c>
      <c r="N518" s="165" t="str">
        <f>VLOOKUP(Table2[[#This Row],[Code]],'MPG Payment'!$B$4:$Z$128,25,0)</f>
        <v>Release1</v>
      </c>
      <c r="O518" s="170">
        <f t="shared" si="36"/>
        <v>3519</v>
      </c>
      <c r="P518" t="str">
        <f>IFERROR(VLOOKUP(D518,'Bank Master'!$C$3:$D$7898,2,0),"Indirect")</f>
        <v>Direct</v>
      </c>
      <c r="Q518" t="str">
        <f>IFERROR(VLOOKUP(A518,Table1424[],6,0),0)</f>
        <v xml:space="preserve">Sanjeev Kumar </v>
      </c>
      <c r="R518" t="str">
        <f>IFERROR(VLOOKUP(A518,Table1424[],7,0),0)</f>
        <v>50386815886</v>
      </c>
      <c r="S518" t="str">
        <f>IFERROR(VLOOKUP(A518,Table1424[],8,0),0)</f>
        <v>IDIB000B873</v>
      </c>
      <c r="T518" t="str">
        <f>IFERROR(VLOOKUP(A518,Table1424[],9,0),0)</f>
        <v xml:space="preserve">Indian Bank </v>
      </c>
      <c r="U518" s="40">
        <f>IFERROR(VLOOKUP(A518,Table1424[],10,0),0)</f>
        <v>45524</v>
      </c>
      <c r="V518">
        <f t="shared" si="37"/>
        <v>1</v>
      </c>
      <c r="W518" t="str">
        <f t="shared" si="38"/>
        <v>Available</v>
      </c>
      <c r="X518" s="164" t="str" cm="1">
        <f t="array" aca="1" ref="X518" ca="1">SUBSTITUTE(SUBSTITUTE(MID(CELL("filename"),FIND("[",CELL("filename"))+1,FIND("]",CELL("filename"))-FIND("[",CELL("filename"))-1)," JH Farmer Payment-",""),".xlsx","")</f>
        <v>22.21-27 Aug</v>
      </c>
      <c r="Y518" s="13">
        <f t="shared" si="39"/>
        <v>28.425432775533761</v>
      </c>
      <c r="Z518" s="3">
        <v>0</v>
      </c>
    </row>
    <row r="519" spans="1:26" x14ac:dyDescent="0.25">
      <c r="A519" t="str">
        <f>CONCATENATE(Table2[[#This Row],[Code]],Table2[[#This Row],[Farmers Code]])</f>
        <v>200200110016</v>
      </c>
      <c r="B519" s="1" t="str">
        <f>INDEX('MPG Payment'!$A:$A,MATCH(Table2[[#This Row],[Code]],'MPG Payment'!B:B,0))</f>
        <v>BMC Code :2002</v>
      </c>
      <c r="C519" t="str">
        <f>VLOOKUP(Table2[[#This Row],[Code]],'MPG Payment'!B:C,2,0)</f>
        <v>DHONTHA TOLI</v>
      </c>
      <c r="D519" s="17">
        <v>20020011</v>
      </c>
      <c r="E519" s="17" t="s">
        <v>26</v>
      </c>
      <c r="F519" s="1">
        <v>7</v>
      </c>
      <c r="G519" s="13">
        <v>7.6500000000000012</v>
      </c>
      <c r="H519" s="13">
        <v>317.34469999999999</v>
      </c>
      <c r="I519" s="166">
        <v>0</v>
      </c>
      <c r="J519" s="191">
        <v>0</v>
      </c>
      <c r="K519" s="166">
        <v>0</v>
      </c>
      <c r="L519" s="166">
        <v>0</v>
      </c>
      <c r="M519" s="18">
        <v>0</v>
      </c>
      <c r="N519" s="165" t="str">
        <f>VLOOKUP(Table2[[#This Row],[Code]],'MPG Payment'!$B$4:$Z$128,25,0)</f>
        <v>Release1</v>
      </c>
      <c r="O519" s="170">
        <f t="shared" si="36"/>
        <v>317</v>
      </c>
      <c r="P519" t="str">
        <f>IFERROR(VLOOKUP(D519,'Bank Master'!$C$3:$D$7898,2,0),"Indirect")</f>
        <v>Direct</v>
      </c>
      <c r="Q519" t="str">
        <f>IFERROR(VLOOKUP(A519,Table1424[],6,0),0)</f>
        <v xml:space="preserve">Sukra Mahli </v>
      </c>
      <c r="R519" t="str">
        <f>IFERROR(VLOOKUP(A519,Table1424[],7,0),0)</f>
        <v>50280447024</v>
      </c>
      <c r="S519" t="str">
        <f>IFERROR(VLOOKUP(A519,Table1424[],8,0),0)</f>
        <v>IDIB000B873</v>
      </c>
      <c r="T519" t="str">
        <f>IFERROR(VLOOKUP(A519,Table1424[],9,0),0)</f>
        <v xml:space="preserve">Indian Bank </v>
      </c>
      <c r="U519" s="40">
        <f>IFERROR(VLOOKUP(A519,Table1424[],10,0),0)</f>
        <v>45502</v>
      </c>
      <c r="V519">
        <f t="shared" si="37"/>
        <v>1</v>
      </c>
      <c r="W519" t="str">
        <f t="shared" si="38"/>
        <v>Available</v>
      </c>
      <c r="X519" s="164" t="str" cm="1">
        <f t="array" aca="1" ref="X519" ca="1">SUBSTITUTE(SUBSTITUTE(MID(CELL("filename"),FIND("[",CELL("filename"))+1,FIND("]",CELL("filename"))-FIND("[",CELL("filename"))-1)," JH Farmer Payment-",""),".xlsx","")</f>
        <v>22.21-27 Aug</v>
      </c>
      <c r="Y519" s="13">
        <f t="shared" si="39"/>
        <v>14.519038562091502</v>
      </c>
      <c r="Z519" s="3">
        <v>0</v>
      </c>
    </row>
    <row r="520" spans="1:26" x14ac:dyDescent="0.25">
      <c r="A520" t="str">
        <f>CONCATENATE(Table2[[#This Row],[Code]],Table2[[#This Row],[Farmers Code]])</f>
        <v>200200110017</v>
      </c>
      <c r="B520" s="1" t="str">
        <f>INDEX('MPG Payment'!$A:$A,MATCH(Table2[[#This Row],[Code]],'MPG Payment'!B:B,0))</f>
        <v>BMC Code :2002</v>
      </c>
      <c r="C520" t="str">
        <f>VLOOKUP(Table2[[#This Row],[Code]],'MPG Payment'!B:C,2,0)</f>
        <v>DHONTHA TOLI</v>
      </c>
      <c r="D520" s="17">
        <v>20020011</v>
      </c>
      <c r="E520" s="17" t="s">
        <v>27</v>
      </c>
      <c r="F520" s="1">
        <v>5</v>
      </c>
      <c r="G520" s="13">
        <v>8.59</v>
      </c>
      <c r="H520" s="13">
        <v>347.12980000000005</v>
      </c>
      <c r="I520" s="166">
        <v>0</v>
      </c>
      <c r="J520" s="191">
        <v>0</v>
      </c>
      <c r="K520" s="166">
        <v>0</v>
      </c>
      <c r="L520" s="166">
        <v>0</v>
      </c>
      <c r="M520" s="18">
        <v>0</v>
      </c>
      <c r="N520" s="165" t="str">
        <f>VLOOKUP(Table2[[#This Row],[Code]],'MPG Payment'!$B$4:$Z$128,25,0)</f>
        <v>Release1</v>
      </c>
      <c r="O520" s="170">
        <f t="shared" si="36"/>
        <v>347</v>
      </c>
      <c r="P520" t="str">
        <f>IFERROR(VLOOKUP(D520,'Bank Master'!$C$3:$D$7898,2,0),"Indirect")</f>
        <v>Direct</v>
      </c>
      <c r="Q520" t="str">
        <f>IFERROR(VLOOKUP(A520,Table1424[],6,0),0)</f>
        <v>Sonil Kispotta</v>
      </c>
      <c r="R520" t="str">
        <f>IFERROR(VLOOKUP(A520,Table1424[],7,0),0)</f>
        <v>50448137138</v>
      </c>
      <c r="S520" t="str">
        <f>IFERROR(VLOOKUP(A520,Table1424[],8,0),0)</f>
        <v>IDIB000B873</v>
      </c>
      <c r="T520" t="str">
        <f>IFERROR(VLOOKUP(A520,Table1424[],9,0),0)</f>
        <v xml:space="preserve">Indian Bank </v>
      </c>
      <c r="U520" s="40">
        <f>IFERROR(VLOOKUP(A520,Table1424[],10,0),0)</f>
        <v>45502</v>
      </c>
      <c r="V520">
        <f t="shared" si="37"/>
        <v>1</v>
      </c>
      <c r="W520" t="str">
        <f t="shared" si="38"/>
        <v>Available</v>
      </c>
      <c r="X520" s="164" t="str" cm="1">
        <f t="array" aca="1" ref="X520" ca="1">SUBSTITUTE(SUBSTITUTE(MID(CELL("filename"),FIND("[",CELL("filename"))+1,FIND("]",CELL("filename"))-FIND("[",CELL("filename"))-1)," JH Farmer Payment-",""),".xlsx","")</f>
        <v>22.21-27 Aug</v>
      </c>
      <c r="Y520" s="13">
        <f t="shared" si="39"/>
        <v>10.102729918509898</v>
      </c>
      <c r="Z520" s="3">
        <v>0</v>
      </c>
    </row>
    <row r="521" spans="1:26" x14ac:dyDescent="0.25">
      <c r="A521" t="str">
        <f>CONCATENATE(Table2[[#This Row],[Code]],Table2[[#This Row],[Farmers Code]])</f>
        <v>200200110022</v>
      </c>
      <c r="B521" s="1" t="str">
        <f>INDEX('MPG Payment'!$A:$A,MATCH(Table2[[#This Row],[Code]],'MPG Payment'!B:B,0))</f>
        <v>BMC Code :2002</v>
      </c>
      <c r="C521" t="str">
        <f>VLOOKUP(Table2[[#This Row],[Code]],'MPG Payment'!B:C,2,0)</f>
        <v>DHONTHA TOLI</v>
      </c>
      <c r="D521" s="17">
        <v>20020011</v>
      </c>
      <c r="E521" s="17" t="s">
        <v>37</v>
      </c>
      <c r="F521" s="1">
        <v>6</v>
      </c>
      <c r="G521" s="13">
        <v>18.920000000000002</v>
      </c>
      <c r="H521" s="13">
        <v>773.89400000000001</v>
      </c>
      <c r="I521" s="166">
        <v>0</v>
      </c>
      <c r="J521" s="191">
        <v>0</v>
      </c>
      <c r="K521" s="166">
        <v>0</v>
      </c>
      <c r="L521" s="166">
        <v>0</v>
      </c>
      <c r="M521" s="18">
        <v>0</v>
      </c>
      <c r="N521" s="165" t="str">
        <f>VLOOKUP(Table2[[#This Row],[Code]],'MPG Payment'!$B$4:$Z$128,25,0)</f>
        <v>Release1</v>
      </c>
      <c r="O521" s="170">
        <f t="shared" si="36"/>
        <v>774</v>
      </c>
      <c r="P521" t="str">
        <f>IFERROR(VLOOKUP(D521,'Bank Master'!$C$3:$D$7898,2,0),"Indirect")</f>
        <v>Direct</v>
      </c>
      <c r="Q521" t="str">
        <f>IFERROR(VLOOKUP(A521,Table1424[],6,0),0)</f>
        <v xml:space="preserve">Karmi Urain </v>
      </c>
      <c r="R521" t="str">
        <f>IFERROR(VLOOKUP(A521,Table1424[],7,0),0)</f>
        <v>110128607863</v>
      </c>
      <c r="S521" t="str">
        <f>IFERROR(VLOOKUP(A521,Table1424[],8,0),0)</f>
        <v>CNRB0004904</v>
      </c>
      <c r="T521" t="str">
        <f>IFERROR(VLOOKUP(A521,Table1424[],9,0),0)</f>
        <v>CANARA BANK</v>
      </c>
      <c r="U521" s="40">
        <f>IFERROR(VLOOKUP(A521,Table1424[],10,0),0)</f>
        <v>45535</v>
      </c>
      <c r="V521">
        <f t="shared" si="37"/>
        <v>1</v>
      </c>
      <c r="W521" t="str">
        <f t="shared" si="38"/>
        <v>Available</v>
      </c>
      <c r="X521" s="164" t="str" cm="1">
        <f t="array" aca="1" ref="X521" ca="1">SUBSTITUTE(SUBSTITUTE(MID(CELL("filename"),FIND("[",CELL("filename"))+1,FIND("]",CELL("filename"))-FIND("[",CELL("filename"))-1)," JH Farmer Payment-",""),".xlsx","")</f>
        <v>22.21-27 Aug</v>
      </c>
      <c r="Y521" s="13">
        <f t="shared" si="39"/>
        <v>12.271046511627908</v>
      </c>
      <c r="Z521" s="3">
        <v>0</v>
      </c>
    </row>
    <row r="522" spans="1:26" x14ac:dyDescent="0.25">
      <c r="A522" t="str">
        <f>CONCATENATE(Table2[[#This Row],[Code]],Table2[[#This Row],[Farmers Code]])</f>
        <v>200200110024</v>
      </c>
      <c r="B522" s="1" t="str">
        <f>INDEX('MPG Payment'!$A:$A,MATCH(Table2[[#This Row],[Code]],'MPG Payment'!B:B,0))</f>
        <v>BMC Code :2002</v>
      </c>
      <c r="C522" t="str">
        <f>VLOOKUP(Table2[[#This Row],[Code]],'MPG Payment'!B:C,2,0)</f>
        <v>DHONTHA TOLI</v>
      </c>
      <c r="D522" s="17">
        <v>20020011</v>
      </c>
      <c r="E522" s="17" t="s">
        <v>29</v>
      </c>
      <c r="F522" s="1">
        <v>13</v>
      </c>
      <c r="G522" s="13">
        <v>44.05</v>
      </c>
      <c r="H522" s="13">
        <v>1757.0009</v>
      </c>
      <c r="I522" s="166">
        <v>0</v>
      </c>
      <c r="J522" s="191">
        <v>0</v>
      </c>
      <c r="K522" s="166">
        <v>0</v>
      </c>
      <c r="L522" s="166">
        <v>0</v>
      </c>
      <c r="M522" s="18">
        <v>0</v>
      </c>
      <c r="N522" s="165" t="str">
        <f>VLOOKUP(Table2[[#This Row],[Code]],'MPG Payment'!$B$4:$Z$128,25,0)</f>
        <v>Release1</v>
      </c>
      <c r="O522" s="170">
        <f t="shared" si="36"/>
        <v>1757</v>
      </c>
      <c r="P522" t="str">
        <f>IFERROR(VLOOKUP(D522,'Bank Master'!$C$3:$D$7898,2,0),"Indirect")</f>
        <v>Direct</v>
      </c>
      <c r="Q522" t="str">
        <f>IFERROR(VLOOKUP(A522,Table1424[],6,0),0)</f>
        <v>PINKI DEVI</v>
      </c>
      <c r="R522" t="str">
        <f>IFERROR(VLOOKUP(A522,Table1424[],7,0),0)</f>
        <v>7919401829</v>
      </c>
      <c r="S522" t="str">
        <f>IFERROR(VLOOKUP(A522,Table1424[],8,0),0)</f>
        <v>IDIB000B873</v>
      </c>
      <c r="T522" t="str">
        <f>IFERROR(VLOOKUP(A522,Table1424[],9,0),0)</f>
        <v xml:space="preserve">Indian Bank </v>
      </c>
      <c r="U522" s="40">
        <f>IFERROR(VLOOKUP(A522,Table1424[],10,0),0)</f>
        <v>45663</v>
      </c>
      <c r="V522">
        <f t="shared" si="37"/>
        <v>1</v>
      </c>
      <c r="W522" t="str">
        <f t="shared" si="38"/>
        <v>Available</v>
      </c>
      <c r="X522" s="164" t="str" cm="1">
        <f t="array" aca="1" ref="X522" ca="1">SUBSTITUTE(SUBSTITUTE(MID(CELL("filename"),FIND("[",CELL("filename"))+1,FIND("]",CELL("filename"))-FIND("[",CELL("filename"))-1)," JH Farmer Payment-",""),".xlsx","")</f>
        <v>22.21-27 Aug</v>
      </c>
      <c r="Y522" s="13">
        <f t="shared" si="39"/>
        <v>25.926233484676509</v>
      </c>
      <c r="Z522" s="3">
        <v>0</v>
      </c>
    </row>
    <row r="523" spans="1:26" x14ac:dyDescent="0.25">
      <c r="A523" t="str">
        <f>CONCATENATE(Table2[[#This Row],[Code]],Table2[[#This Row],[Farmers Code]])</f>
        <v>200200110033</v>
      </c>
      <c r="B523" s="1" t="str">
        <f>INDEX('MPG Payment'!$A:$A,MATCH(Table2[[#This Row],[Code]],'MPG Payment'!B:B,0))</f>
        <v>BMC Code :2002</v>
      </c>
      <c r="C523" t="str">
        <f>VLOOKUP(Table2[[#This Row],[Code]],'MPG Payment'!B:C,2,0)</f>
        <v>DHONTHA TOLI</v>
      </c>
      <c r="D523" s="17">
        <v>20020011</v>
      </c>
      <c r="E523" s="17" t="s">
        <v>32</v>
      </c>
      <c r="F523" s="1">
        <v>13</v>
      </c>
      <c r="G523" s="13">
        <v>28.13</v>
      </c>
      <c r="H523" s="13">
        <v>1162.0208</v>
      </c>
      <c r="I523" s="166">
        <v>0</v>
      </c>
      <c r="J523" s="191">
        <v>0</v>
      </c>
      <c r="K523" s="166">
        <v>0</v>
      </c>
      <c r="L523" s="166">
        <v>0</v>
      </c>
      <c r="M523" s="18">
        <v>0</v>
      </c>
      <c r="N523" s="165" t="str">
        <f>VLOOKUP(Table2[[#This Row],[Code]],'MPG Payment'!$B$4:$Z$128,25,0)</f>
        <v>Release1</v>
      </c>
      <c r="O523" s="170">
        <f t="shared" si="36"/>
        <v>1162</v>
      </c>
      <c r="P523" t="str">
        <f>IFERROR(VLOOKUP(D523,'Bank Master'!$C$3:$D$7898,2,0),"Indirect")</f>
        <v>Direct</v>
      </c>
      <c r="Q523" t="str">
        <f>IFERROR(VLOOKUP(A523,Table1424[],6,0),0)</f>
        <v>DEVANTI DEVI</v>
      </c>
      <c r="R523" t="str">
        <f>IFERROR(VLOOKUP(A523,Table1424[],7,0),0)</f>
        <v>000110132425</v>
      </c>
      <c r="S523" t="str">
        <f>IFERROR(VLOOKUP(A523,Table1424[],8,0),0)</f>
        <v>IPOS0000001</v>
      </c>
      <c r="T523" t="str">
        <f>IFERROR(VLOOKUP(A523,Table1424[],9,0),0)</f>
        <v xml:space="preserve">India post Payments Bank </v>
      </c>
      <c r="U523" s="40">
        <f>IFERROR(VLOOKUP(A523,Table1424[],10,0),0)</f>
        <v>45556</v>
      </c>
      <c r="V523">
        <f t="shared" si="37"/>
        <v>1</v>
      </c>
      <c r="W523" t="str">
        <f t="shared" si="38"/>
        <v>Available</v>
      </c>
      <c r="X523" s="164" t="str" cm="1">
        <f t="array" aca="1" ref="X523" ca="1">SUBSTITUTE(SUBSTITUTE(MID(CELL("filename"),FIND("[",CELL("filename"))+1,FIND("]",CELL("filename"))-FIND("[",CELL("filename"))-1)," JH Farmer Payment-",""),".xlsx","")</f>
        <v>22.21-27 Aug</v>
      </c>
      <c r="Y523" s="13">
        <f t="shared" si="39"/>
        <v>26.850818343405617</v>
      </c>
      <c r="Z523" s="3">
        <v>0</v>
      </c>
    </row>
    <row r="524" spans="1:26" x14ac:dyDescent="0.25">
      <c r="A524" t="str">
        <f>CONCATENATE(Table2[[#This Row],[Code]],Table2[[#This Row],[Farmers Code]])</f>
        <v>200200110038</v>
      </c>
      <c r="B524" s="1" t="str">
        <f>INDEX('MPG Payment'!$A:$A,MATCH(Table2[[#This Row],[Code]],'MPG Payment'!B:B,0))</f>
        <v>BMC Code :2002</v>
      </c>
      <c r="C524" t="str">
        <f>VLOOKUP(Table2[[#This Row],[Code]],'MPG Payment'!B:C,2,0)</f>
        <v>DHONTHA TOLI</v>
      </c>
      <c r="D524" s="17">
        <v>20020011</v>
      </c>
      <c r="E524" s="17" t="s">
        <v>11</v>
      </c>
      <c r="F524" s="1">
        <v>8</v>
      </c>
      <c r="G524" s="13">
        <v>37.29</v>
      </c>
      <c r="H524" s="13">
        <v>1489.6925000000001</v>
      </c>
      <c r="I524" s="166">
        <v>0</v>
      </c>
      <c r="J524" s="191">
        <v>0</v>
      </c>
      <c r="K524" s="166">
        <v>0</v>
      </c>
      <c r="L524" s="166">
        <v>0</v>
      </c>
      <c r="M524" s="18">
        <v>0</v>
      </c>
      <c r="N524" s="165" t="str">
        <f>VLOOKUP(Table2[[#This Row],[Code]],'MPG Payment'!$B$4:$Z$128,25,0)</f>
        <v>Release1</v>
      </c>
      <c r="O524" s="170">
        <f t="shared" si="36"/>
        <v>1490</v>
      </c>
      <c r="P524" t="str">
        <f>IFERROR(VLOOKUP(D524,'Bank Master'!$C$3:$D$7898,2,0),"Indirect")</f>
        <v>Direct</v>
      </c>
      <c r="Q524" t="str">
        <f>IFERROR(VLOOKUP(A524,Table1424[],6,0),0)</f>
        <v>SAHARUN ANSARI</v>
      </c>
      <c r="R524" t="str">
        <f>IFERROR(VLOOKUP(A524,Table1424[],7,0),0)</f>
        <v>22009548932</v>
      </c>
      <c r="S524" t="str">
        <f>IFERROR(VLOOKUP(A524,Table1424[],8,0),0)</f>
        <v>SBIN0RRVCGB</v>
      </c>
      <c r="T524" t="str">
        <f>IFERROR(VLOOKUP(A524,Table1424[],9,0),0)</f>
        <v>STATE BANK OF INDIA</v>
      </c>
      <c r="U524" s="40">
        <f>IFERROR(VLOOKUP(A524,Table1424[],10,0),0)</f>
        <v>45600</v>
      </c>
      <c r="V524">
        <f t="shared" si="37"/>
        <v>1</v>
      </c>
      <c r="W524" t="str">
        <f t="shared" si="38"/>
        <v>Available</v>
      </c>
      <c r="X524" s="164" t="str" cm="1">
        <f t="array" aca="1" ref="X524" ca="1">SUBSTITUTE(SUBSTITUTE(MID(CELL("filename"),FIND("[",CELL("filename"))+1,FIND("]",CELL("filename"))-FIND("[",CELL("filename"))-1)," JH Farmer Payment-",""),".xlsx","")</f>
        <v>22.21-27 Aug</v>
      </c>
      <c r="Y524" s="13">
        <f t="shared" si="39"/>
        <v>15.979538750335212</v>
      </c>
      <c r="Z524" s="3">
        <v>0</v>
      </c>
    </row>
    <row r="525" spans="1:26" x14ac:dyDescent="0.25">
      <c r="A525" t="str">
        <f>CONCATENATE(Table2[[#This Row],[Code]],Table2[[#This Row],[Farmers Code]])</f>
        <v>200200110042</v>
      </c>
      <c r="B525" s="1" t="str">
        <f>INDEX('MPG Payment'!$A:$A,MATCH(Table2[[#This Row],[Code]],'MPG Payment'!B:B,0))</f>
        <v>BMC Code :2002</v>
      </c>
      <c r="C525" t="str">
        <f>VLOOKUP(Table2[[#This Row],[Code]],'MPG Payment'!B:C,2,0)</f>
        <v>DHONTHA TOLI</v>
      </c>
      <c r="D525" s="17">
        <v>20020011</v>
      </c>
      <c r="E525" s="17" t="s">
        <v>14</v>
      </c>
      <c r="F525" s="1">
        <v>7</v>
      </c>
      <c r="G525" s="13">
        <v>14</v>
      </c>
      <c r="H525" s="13">
        <v>565.37599999999998</v>
      </c>
      <c r="I525" s="166">
        <v>0</v>
      </c>
      <c r="J525" s="191">
        <v>0</v>
      </c>
      <c r="K525" s="166">
        <v>0</v>
      </c>
      <c r="L525" s="166">
        <v>0</v>
      </c>
      <c r="M525" s="18">
        <v>0</v>
      </c>
      <c r="N525" s="165" t="str">
        <f>VLOOKUP(Table2[[#This Row],[Code]],'MPG Payment'!$B$4:$Z$128,25,0)</f>
        <v>Release1</v>
      </c>
      <c r="O525" s="170">
        <f t="shared" si="36"/>
        <v>565</v>
      </c>
      <c r="P525" t="str">
        <f>IFERROR(VLOOKUP(D525,'Bank Master'!$C$3:$D$7898,2,0),"Indirect")</f>
        <v>Direct</v>
      </c>
      <c r="Q525" t="str">
        <f>IFERROR(VLOOKUP(A525,Table1424[],6,0),0)</f>
        <v>NAGESHWAR ORAON</v>
      </c>
      <c r="R525" t="str">
        <f>IFERROR(VLOOKUP(A525,Table1424[],7,0),0)</f>
        <v>494510100012906</v>
      </c>
      <c r="S525" t="str">
        <f>IFERROR(VLOOKUP(A525,Table1424[],8,0),0)</f>
        <v>BKID0004945</v>
      </c>
      <c r="T525" t="str">
        <f>IFERROR(VLOOKUP(A525,Table1424[],9,0),0)</f>
        <v>BANK OF INDIA</v>
      </c>
      <c r="U525" s="40">
        <f>IFERROR(VLOOKUP(A525,Table1424[],10,0),0)</f>
        <v>45649</v>
      </c>
      <c r="V525">
        <f t="shared" si="37"/>
        <v>1</v>
      </c>
      <c r="W525" t="str">
        <f t="shared" si="38"/>
        <v>Available</v>
      </c>
      <c r="X525" s="164" t="str" cm="1">
        <f t="array" aca="1" ref="X525" ca="1">SUBSTITUTE(SUBSTITUTE(MID(CELL("filename"),FIND("[",CELL("filename"))+1,FIND("]",CELL("filename"))-FIND("[",CELL("filename"))-1)," JH Farmer Payment-",""),".xlsx","")</f>
        <v>22.21-27 Aug</v>
      </c>
      <c r="Y525" s="13">
        <f t="shared" si="39"/>
        <v>14.134400000000001</v>
      </c>
      <c r="Z525" s="3">
        <v>0</v>
      </c>
    </row>
    <row r="526" spans="1:26" x14ac:dyDescent="0.25">
      <c r="A526" t="str">
        <f>CONCATENATE(Table2[[#This Row],[Code]],Table2[[#This Row],[Farmers Code]])</f>
        <v>200200110046</v>
      </c>
      <c r="B526" s="1" t="str">
        <f>INDEX('MPG Payment'!$A:$A,MATCH(Table2[[#This Row],[Code]],'MPG Payment'!B:B,0))</f>
        <v>BMC Code :2002</v>
      </c>
      <c r="C526" t="str">
        <f>VLOOKUP(Table2[[#This Row],[Code]],'MPG Payment'!B:C,2,0)</f>
        <v>DHONTHA TOLI</v>
      </c>
      <c r="D526" s="17">
        <v>20020011</v>
      </c>
      <c r="E526" s="17" t="s">
        <v>129</v>
      </c>
      <c r="F526" s="1">
        <v>7</v>
      </c>
      <c r="G526" s="13">
        <v>28.919999999999998</v>
      </c>
      <c r="H526" s="13">
        <v>1178.1200999999999</v>
      </c>
      <c r="I526" s="166">
        <v>0</v>
      </c>
      <c r="J526" s="191">
        <v>0</v>
      </c>
      <c r="K526" s="166">
        <v>0</v>
      </c>
      <c r="L526" s="166">
        <v>0</v>
      </c>
      <c r="M526" s="18">
        <v>0</v>
      </c>
      <c r="N526" s="165" t="str">
        <f>VLOOKUP(Table2[[#This Row],[Code]],'MPG Payment'!$B$4:$Z$128,25,0)</f>
        <v>Release1</v>
      </c>
      <c r="O526" s="170">
        <f t="shared" si="36"/>
        <v>1178</v>
      </c>
      <c r="P526" t="str">
        <f>IFERROR(VLOOKUP(D526,'Bank Master'!$C$3:$D$7898,2,0),"Indirect")</f>
        <v>Direct</v>
      </c>
      <c r="Q526" t="str">
        <f>IFERROR(VLOOKUP(A526,Table1424[],6,0),0)</f>
        <v>KAMLI DEVI</v>
      </c>
      <c r="R526" t="str">
        <f>IFERROR(VLOOKUP(A526,Table1424[],7,0),0)</f>
        <v>110166614467</v>
      </c>
      <c r="S526" t="str">
        <f>IFERROR(VLOOKUP(A526,Table1424[],8,0),0)</f>
        <v>CNRB0004904</v>
      </c>
      <c r="T526">
        <f>IFERROR(VLOOKUP(A526,Table1424[],9,0),0)</f>
        <v>0</v>
      </c>
      <c r="U526" s="40">
        <f>IFERROR(VLOOKUP(A526,Table1424[],10,0),0)</f>
        <v>0</v>
      </c>
      <c r="V526">
        <f t="shared" si="37"/>
        <v>1</v>
      </c>
      <c r="W526" t="str">
        <f t="shared" si="38"/>
        <v>Available</v>
      </c>
      <c r="X526" s="164" t="str" cm="1">
        <f t="array" aca="1" ref="X526" ca="1">SUBSTITUTE(SUBSTITUTE(MID(CELL("filename"),FIND("[",CELL("filename"))+1,FIND("]",CELL("filename"))-FIND("[",CELL("filename"))-1)," JH Farmer Payment-",""),".xlsx","")</f>
        <v>22.21-27 Aug</v>
      </c>
      <c r="Y526" s="13">
        <f t="shared" si="39"/>
        <v>14.258023340248963</v>
      </c>
      <c r="Z526" s="3">
        <v>0</v>
      </c>
    </row>
    <row r="527" spans="1:26" x14ac:dyDescent="0.25">
      <c r="A527" t="str">
        <f>CONCATENATE(Table2[[#This Row],[Code]],Table2[[#This Row],[Farmers Code]])</f>
        <v>200200110048</v>
      </c>
      <c r="B527" s="1" t="str">
        <f>INDEX('MPG Payment'!$A:$A,MATCH(Table2[[#This Row],[Code]],'MPG Payment'!B:B,0))</f>
        <v>BMC Code :2002</v>
      </c>
      <c r="C527" t="str">
        <f>VLOOKUP(Table2[[#This Row],[Code]],'MPG Payment'!B:C,2,0)</f>
        <v>DHONTHA TOLI</v>
      </c>
      <c r="D527" s="17">
        <v>20020011</v>
      </c>
      <c r="E527" s="17" t="s">
        <v>424</v>
      </c>
      <c r="F527" s="1">
        <v>7</v>
      </c>
      <c r="G527" s="13">
        <v>12.709999999999999</v>
      </c>
      <c r="H527" s="13">
        <v>511.57859999999994</v>
      </c>
      <c r="I527" s="166">
        <v>0</v>
      </c>
      <c r="J527" s="191">
        <v>0</v>
      </c>
      <c r="K527" s="166">
        <v>0</v>
      </c>
      <c r="L527" s="166">
        <v>0</v>
      </c>
      <c r="M527" s="18">
        <v>0</v>
      </c>
      <c r="N527" s="165" t="str">
        <f>VLOOKUP(Table2[[#This Row],[Code]],'MPG Payment'!$B$4:$Z$128,25,0)</f>
        <v>Release1</v>
      </c>
      <c r="O527" s="170">
        <f t="shared" si="36"/>
        <v>512</v>
      </c>
      <c r="P527" t="str">
        <f>IFERROR(VLOOKUP(D527,'Bank Master'!$C$3:$D$7898,2,0),"Indirect")</f>
        <v>Direct</v>
      </c>
      <c r="Q527" t="str">
        <f>IFERROR(VLOOKUP(A527,Table1424[],6,0),0)</f>
        <v>BUDHNA ORAON</v>
      </c>
      <c r="R527" t="str">
        <f>IFERROR(VLOOKUP(A527,Table1424[],7,0),0)</f>
        <v>50147316062</v>
      </c>
      <c r="S527" t="str">
        <f>IFERROR(VLOOKUP(A527,Table1424[],8,0),0)</f>
        <v>IDIB000B873</v>
      </c>
      <c r="T527">
        <f>IFERROR(VLOOKUP(A527,Table1424[],9,0),0)</f>
        <v>0</v>
      </c>
      <c r="U527" s="40">
        <f>IFERROR(VLOOKUP(A527,Table1424[],10,0),0)</f>
        <v>0</v>
      </c>
      <c r="V527">
        <f t="shared" si="37"/>
        <v>1</v>
      </c>
      <c r="W527" t="str">
        <f t="shared" si="38"/>
        <v>Available</v>
      </c>
      <c r="X527" s="164" t="str" cm="1">
        <f t="array" aca="1" ref="X527" ca="1">SUBSTITUTE(SUBSTITUTE(MID(CELL("filename"),FIND("[",CELL("filename"))+1,FIND("]",CELL("filename"))-FIND("[",CELL("filename"))-1)," JH Farmer Payment-",""),".xlsx","")</f>
        <v>22.21-27 Aug</v>
      </c>
      <c r="Y527" s="13">
        <f t="shared" si="39"/>
        <v>14.087530291109363</v>
      </c>
      <c r="Z527" s="3">
        <v>0</v>
      </c>
    </row>
    <row r="528" spans="1:26" x14ac:dyDescent="0.25">
      <c r="A528" t="str">
        <f>CONCATENATE(Table2[[#This Row],[Code]],Table2[[#This Row],[Farmers Code]])</f>
        <v>200200110050</v>
      </c>
      <c r="B528" s="1" t="str">
        <f>INDEX('MPG Payment'!$A:$A,MATCH(Table2[[#This Row],[Code]],'MPG Payment'!B:B,0))</f>
        <v>BMC Code :2002</v>
      </c>
      <c r="C528" t="str">
        <f>VLOOKUP(Table2[[#This Row],[Code]],'MPG Payment'!B:C,2,0)</f>
        <v>DHONTHA TOLI</v>
      </c>
      <c r="D528" s="17">
        <v>20020011</v>
      </c>
      <c r="E528" s="17" t="s">
        <v>2068</v>
      </c>
      <c r="F528" s="1">
        <v>7</v>
      </c>
      <c r="G528" s="13">
        <v>19</v>
      </c>
      <c r="H528" s="13">
        <v>762.38440000000014</v>
      </c>
      <c r="I528" s="166">
        <v>0</v>
      </c>
      <c r="J528" s="191">
        <v>0</v>
      </c>
      <c r="K528" s="166">
        <v>0</v>
      </c>
      <c r="L528" s="166">
        <v>0</v>
      </c>
      <c r="M528" s="18">
        <v>0</v>
      </c>
      <c r="N528" s="165" t="str">
        <f>VLOOKUP(Table2[[#This Row],[Code]],'MPG Payment'!$B$4:$Z$128,25,0)</f>
        <v>Release1</v>
      </c>
      <c r="O528" s="170">
        <f t="shared" si="36"/>
        <v>762</v>
      </c>
      <c r="P528" t="str">
        <f>IFERROR(VLOOKUP(D528,'Bank Master'!$C$3:$D$7898,2,0),"Indirect")</f>
        <v>Direct</v>
      </c>
      <c r="Q528" t="str">
        <f>IFERROR(VLOOKUP(A528,Table1424[],6,0),0)</f>
        <v>KURESHA KHATUN</v>
      </c>
      <c r="R528" t="str">
        <f>IFERROR(VLOOKUP(A528,Table1424[],7,0),0)</f>
        <v>22009585500</v>
      </c>
      <c r="S528" t="str">
        <f>IFERROR(VLOOKUP(A528,Table1424[],8,0),0)</f>
        <v>SBIN0RRVCGB</v>
      </c>
      <c r="T528">
        <f>IFERROR(VLOOKUP(A528,Table1424[],9,0),0)</f>
        <v>0</v>
      </c>
      <c r="U528" s="40">
        <f>IFERROR(VLOOKUP(A528,Table1424[],10,0),0)</f>
        <v>45796</v>
      </c>
      <c r="V528">
        <f t="shared" si="37"/>
        <v>1</v>
      </c>
      <c r="W528" t="str">
        <f t="shared" si="38"/>
        <v>Available</v>
      </c>
      <c r="X528" s="164" t="str" cm="1">
        <f t="array" aca="1" ref="X528" ca="1">SUBSTITUTE(SUBSTITUTE(MID(CELL("filename"),FIND("[",CELL("filename"))+1,FIND("]",CELL("filename"))-FIND("[",CELL("filename"))-1)," JH Farmer Payment-",""),".xlsx","")</f>
        <v>22.21-27 Aug</v>
      </c>
      <c r="Y528" s="13">
        <f t="shared" si="39"/>
        <v>14.043923157894742</v>
      </c>
      <c r="Z528" s="3">
        <v>0</v>
      </c>
    </row>
    <row r="529" spans="1:27" x14ac:dyDescent="0.25">
      <c r="A529" t="str">
        <f>CONCATENATE(Table2[[#This Row],[Code]],Table2[[#This Row],[Farmers Code]])</f>
        <v>200200110051</v>
      </c>
      <c r="B529" s="1" t="str">
        <f>INDEX('MPG Payment'!$A:$A,MATCH(Table2[[#This Row],[Code]],'MPG Payment'!B:B,0))</f>
        <v>BMC Code :2002</v>
      </c>
      <c r="C529" t="str">
        <f>VLOOKUP(Table2[[#This Row],[Code]],'MPG Payment'!B:C,2,0)</f>
        <v>DHONTHA TOLI</v>
      </c>
      <c r="D529" s="17">
        <v>20020011</v>
      </c>
      <c r="E529" s="17" t="s">
        <v>130</v>
      </c>
      <c r="F529" s="1">
        <v>4</v>
      </c>
      <c r="G529" s="13">
        <v>75.210000000000008</v>
      </c>
      <c r="H529" s="13">
        <v>3121.1754999999998</v>
      </c>
      <c r="I529" s="166">
        <v>0</v>
      </c>
      <c r="J529" s="191">
        <v>0</v>
      </c>
      <c r="K529" s="166">
        <v>30</v>
      </c>
      <c r="L529" s="166">
        <v>0</v>
      </c>
      <c r="M529" s="18">
        <v>0</v>
      </c>
      <c r="N529" s="165" t="str">
        <f>VLOOKUP(Table2[[#This Row],[Code]],'MPG Payment'!$B$4:$Z$128,25,0)</f>
        <v>Release1</v>
      </c>
      <c r="O529" s="170">
        <f t="shared" si="36"/>
        <v>3091</v>
      </c>
      <c r="P529" t="str">
        <f>IFERROR(VLOOKUP(D529,'Bank Master'!$C$3:$D$7898,2,0),"Indirect")</f>
        <v>Direct</v>
      </c>
      <c r="Q529" t="str">
        <f>IFERROR(VLOOKUP(A529,Table1424[],6,0),0)</f>
        <v>ANUP KUMAR</v>
      </c>
      <c r="R529" t="str">
        <f>IFERROR(VLOOKUP(A529,Table1424[],7,0),0)</f>
        <v>494510510008975</v>
      </c>
      <c r="S529" t="str">
        <f>IFERROR(VLOOKUP(A529,Table1424[],8,0),0)</f>
        <v>BKID0004945</v>
      </c>
      <c r="T529">
        <f>IFERROR(VLOOKUP(A529,Table1424[],9,0),0)</f>
        <v>0</v>
      </c>
      <c r="U529" s="40">
        <f>IFERROR(VLOOKUP(A529,Table1424[],10,0),0)</f>
        <v>45818</v>
      </c>
      <c r="V529">
        <f t="shared" si="37"/>
        <v>1</v>
      </c>
      <c r="W529" t="str">
        <f t="shared" si="38"/>
        <v>Available</v>
      </c>
      <c r="X529" s="164" t="str" cm="1">
        <f t="array" aca="1" ref="X529" ca="1">SUBSTITUTE(SUBSTITUTE(MID(CELL("filename"),FIND("[",CELL("filename"))+1,FIND("]",CELL("filename"))-FIND("[",CELL("filename"))-1)," JH Farmer Payment-",""),".xlsx","")</f>
        <v>22.21-27 Aug</v>
      </c>
      <c r="Y529" s="13">
        <f t="shared" si="39"/>
        <v>8.2998949607764914</v>
      </c>
      <c r="Z529" s="3">
        <v>0</v>
      </c>
    </row>
    <row r="530" spans="1:27" x14ac:dyDescent="0.25">
      <c r="A530" t="str">
        <f>CONCATENATE(Table2[[#This Row],[Code]],Table2[[#This Row],[Farmers Code]])</f>
        <v>200200110053</v>
      </c>
      <c r="B530" s="1" t="str">
        <f>INDEX('MPG Payment'!$A:$A,MATCH(Table2[[#This Row],[Code]],'MPG Payment'!B:B,0))</f>
        <v>BMC Code :2002</v>
      </c>
      <c r="C530" t="str">
        <f>VLOOKUP(Table2[[#This Row],[Code]],'MPG Payment'!B:C,2,0)</f>
        <v>DHONTHA TOLI</v>
      </c>
      <c r="D530" s="17">
        <v>20020011</v>
      </c>
      <c r="E530" s="17" t="s">
        <v>131</v>
      </c>
      <c r="F530" s="1">
        <v>7</v>
      </c>
      <c r="G530" s="13">
        <v>16.12</v>
      </c>
      <c r="H530" s="13">
        <v>661.67000000000007</v>
      </c>
      <c r="I530" s="166">
        <v>0</v>
      </c>
      <c r="J530" s="191">
        <v>0</v>
      </c>
      <c r="K530" s="166">
        <v>0</v>
      </c>
      <c r="L530" s="166">
        <v>0</v>
      </c>
      <c r="M530" s="18">
        <v>0</v>
      </c>
      <c r="N530" s="165" t="str">
        <f>VLOOKUP(Table2[[#This Row],[Code]],'MPG Payment'!$B$4:$Z$128,25,0)</f>
        <v>Release1</v>
      </c>
      <c r="O530" s="170">
        <f t="shared" si="36"/>
        <v>662</v>
      </c>
      <c r="P530" t="str">
        <f>IFERROR(VLOOKUP(D530,'Bank Master'!$C$3:$D$7898,2,0),"Indirect")</f>
        <v>Direct</v>
      </c>
      <c r="Q530" t="str">
        <f>IFERROR(VLOOKUP(A530,Table1424[],6,0),0)</f>
        <v>LASIRAN KHATOON</v>
      </c>
      <c r="R530" t="str">
        <f>IFERROR(VLOOKUP(A530,Table1424[],7,0),0)</f>
        <v>50384101022</v>
      </c>
      <c r="S530" t="str">
        <f>IFERROR(VLOOKUP(A530,Table1424[],8,0),0)</f>
        <v>IDIB000B873</v>
      </c>
      <c r="T530">
        <f>IFERROR(VLOOKUP(A530,Table1424[],9,0),0)</f>
        <v>0</v>
      </c>
      <c r="U530" s="40">
        <f>IFERROR(VLOOKUP(A530,Table1424[],10,0),0)</f>
        <v>45846</v>
      </c>
      <c r="V530">
        <f t="shared" si="37"/>
        <v>1</v>
      </c>
      <c r="W530" t="str">
        <f t="shared" si="38"/>
        <v>Available</v>
      </c>
      <c r="X530" s="164" t="str" cm="1">
        <f t="array" aca="1" ref="X530" ca="1">SUBSTITUTE(SUBSTITUTE(MID(CELL("filename"),FIND("[",CELL("filename"))+1,FIND("]",CELL("filename"))-FIND("[",CELL("filename"))-1)," JH Farmer Payment-",""),".xlsx","")</f>
        <v>22.21-27 Aug</v>
      </c>
      <c r="Y530" s="13">
        <f t="shared" si="39"/>
        <v>14.366284119106702</v>
      </c>
      <c r="Z530" s="3">
        <v>0</v>
      </c>
    </row>
    <row r="531" spans="1:27" x14ac:dyDescent="0.25">
      <c r="A531" t="str">
        <f>CONCATENATE(Table2[[#This Row],[Code]],Table2[[#This Row],[Farmers Code]])</f>
        <v>200200110057</v>
      </c>
      <c r="B531" s="1" t="str">
        <f>INDEX('MPG Payment'!$A:$A,MATCH(Table2[[#This Row],[Code]],'MPG Payment'!B:B,0))</f>
        <v>BMC Code :2002</v>
      </c>
      <c r="C531" t="str">
        <f>VLOOKUP(Table2[[#This Row],[Code]],'MPG Payment'!B:C,2,0)</f>
        <v>DHONTHA TOLI</v>
      </c>
      <c r="D531" s="17">
        <v>20020011</v>
      </c>
      <c r="E531" s="17" t="s">
        <v>762</v>
      </c>
      <c r="F531" s="1">
        <v>2</v>
      </c>
      <c r="G531" s="13">
        <v>2.2000000000000002</v>
      </c>
      <c r="H531" s="13">
        <v>89.65</v>
      </c>
      <c r="I531" s="166">
        <v>0</v>
      </c>
      <c r="J531" s="191">
        <v>0</v>
      </c>
      <c r="K531" s="166">
        <v>0</v>
      </c>
      <c r="L531" s="166">
        <v>0</v>
      </c>
      <c r="M531" s="18">
        <v>0</v>
      </c>
      <c r="N531" s="165" t="str">
        <f>VLOOKUP(Table2[[#This Row],[Code]],'MPG Payment'!$B$4:$Z$128,25,0)</f>
        <v>Release1</v>
      </c>
      <c r="O531" s="170">
        <f t="shared" si="36"/>
        <v>90</v>
      </c>
      <c r="P531" t="str">
        <f>IFERROR(VLOOKUP(D531,'Bank Master'!$C$3:$D$7898,2,0),"Indirect")</f>
        <v>Direct</v>
      </c>
      <c r="Q531" t="str">
        <f>IFERROR(VLOOKUP(A531,Table1424[],6,0),0)</f>
        <v>BASUDEV ORAON</v>
      </c>
      <c r="R531" t="str">
        <f>IFERROR(VLOOKUP(A531,Table1424[],7,0),0)</f>
        <v>7795417462</v>
      </c>
      <c r="S531" t="str">
        <f>IFERROR(VLOOKUP(A531,Table1424[],8,0),0)</f>
        <v>IDIB000B873</v>
      </c>
      <c r="T531">
        <f>IFERROR(VLOOKUP(A531,Table1424[],9,0),0)</f>
        <v>0</v>
      </c>
      <c r="U531" s="40">
        <f>IFERROR(VLOOKUP(A531,Table1424[],10,0),0)</f>
        <v>45936</v>
      </c>
      <c r="V531">
        <f t="shared" si="37"/>
        <v>1</v>
      </c>
      <c r="W531" t="str">
        <f t="shared" si="38"/>
        <v>Available</v>
      </c>
      <c r="X531" s="164" t="str" cm="1">
        <f t="array" aca="1" ref="X531" ca="1">SUBSTITUTE(SUBSTITUTE(MID(CELL("filename"),FIND("[",CELL("filename"))+1,FIND("]",CELL("filename"))-FIND("[",CELL("filename"))-1)," JH Farmer Payment-",""),".xlsx","")</f>
        <v>22.21-27 Aug</v>
      </c>
      <c r="Y531" s="13">
        <f t="shared" si="39"/>
        <v>4.0750000000000002</v>
      </c>
      <c r="Z531" s="3">
        <v>0</v>
      </c>
    </row>
    <row r="532" spans="1:27" x14ac:dyDescent="0.25">
      <c r="A532" t="str">
        <f>CONCATENATE(Table2[[#This Row],[Code]],Table2[[#This Row],[Farmers Code]])</f>
        <v>200200110058</v>
      </c>
      <c r="B532" s="1" t="str">
        <f>INDEX('MPG Payment'!$A:$A,MATCH(Table2[[#This Row],[Code]],'MPG Payment'!B:B,0))</f>
        <v>BMC Code :2002</v>
      </c>
      <c r="C532" t="str">
        <f>VLOOKUP(Table2[[#This Row],[Code]],'MPG Payment'!B:C,2,0)</f>
        <v>DHONTHA TOLI</v>
      </c>
      <c r="D532" s="17">
        <v>20020011</v>
      </c>
      <c r="E532" s="17" t="s">
        <v>763</v>
      </c>
      <c r="F532" s="1">
        <v>6</v>
      </c>
      <c r="G532" s="13">
        <v>12.790000000000001</v>
      </c>
      <c r="H532" s="13">
        <v>526.8605</v>
      </c>
      <c r="I532" s="166">
        <v>0</v>
      </c>
      <c r="J532" s="191">
        <v>0</v>
      </c>
      <c r="K532" s="166">
        <v>0</v>
      </c>
      <c r="L532" s="166">
        <v>0</v>
      </c>
      <c r="M532" s="18">
        <v>0</v>
      </c>
      <c r="N532" s="165" t="str">
        <f>VLOOKUP(Table2[[#This Row],[Code]],'MPG Payment'!$B$4:$Z$128,25,0)</f>
        <v>Release1</v>
      </c>
      <c r="O532" s="170">
        <f t="shared" si="36"/>
        <v>527</v>
      </c>
      <c r="P532" t="str">
        <f>IFERROR(VLOOKUP(D532,'Bank Master'!$C$3:$D$7898,2,0),"Indirect")</f>
        <v>Direct</v>
      </c>
      <c r="Q532" t="str">
        <f>IFERROR(VLOOKUP(A532,Table1424[],6,0),0)</f>
        <v>RAJU YADAV</v>
      </c>
      <c r="R532" t="str">
        <f>IFERROR(VLOOKUP(A532,Table1424[],7,0),0)</f>
        <v>7319743650</v>
      </c>
      <c r="S532" t="str">
        <f>IFERROR(VLOOKUP(A532,Table1424[],8,0),0)</f>
        <v>IDIB000B873</v>
      </c>
      <c r="T532">
        <f>IFERROR(VLOOKUP(A532,Table1424[],9,0),0)</f>
        <v>0</v>
      </c>
      <c r="U532" s="40">
        <f>IFERROR(VLOOKUP(A532,Table1424[],10,0),0)</f>
        <v>45949</v>
      </c>
      <c r="V532">
        <f t="shared" si="37"/>
        <v>1</v>
      </c>
      <c r="W532" t="str">
        <f t="shared" si="38"/>
        <v>Available</v>
      </c>
      <c r="X532" s="164" t="str" cm="1">
        <f t="array" aca="1" ref="X532" ca="1">SUBSTITUTE(SUBSTITUTE(MID(CELL("filename"),FIND("[",CELL("filename"))+1,FIND("]",CELL("filename"))-FIND("[",CELL("filename"))-1)," JH Farmer Payment-",""),".xlsx","")</f>
        <v>22.21-27 Aug</v>
      </c>
      <c r="Y532" s="13">
        <f t="shared" si="39"/>
        <v>12.357947615324473</v>
      </c>
      <c r="Z532" s="3">
        <v>0</v>
      </c>
    </row>
    <row r="533" spans="1:27" x14ac:dyDescent="0.25">
      <c r="A533" t="str">
        <f>CONCATENATE(Table2[[#This Row],[Code]],Table2[[#This Row],[Farmers Code]])</f>
        <v>200200110060</v>
      </c>
      <c r="B533" s="1" t="str">
        <f>INDEX('MPG Payment'!$A:$A,MATCH(Table2[[#This Row],[Code]],'MPG Payment'!B:B,0))</f>
        <v>BMC Code :2002</v>
      </c>
      <c r="C533" t="str">
        <f>VLOOKUP(Table2[[#This Row],[Code]],'MPG Payment'!B:C,2,0)</f>
        <v>DHONTHA TOLI</v>
      </c>
      <c r="D533" s="17">
        <v>20020011</v>
      </c>
      <c r="E533" s="17" t="s">
        <v>957</v>
      </c>
      <c r="F533" s="1">
        <v>7</v>
      </c>
      <c r="G533" s="13">
        <v>18.38</v>
      </c>
      <c r="H533" s="13">
        <v>750.06909999999993</v>
      </c>
      <c r="I533" s="166">
        <v>0</v>
      </c>
      <c r="J533" s="191">
        <v>0</v>
      </c>
      <c r="K533" s="166">
        <v>0</v>
      </c>
      <c r="L533" s="166">
        <v>0</v>
      </c>
      <c r="M533" s="18">
        <v>0</v>
      </c>
      <c r="N533" s="165" t="str">
        <f>VLOOKUP(Table2[[#This Row],[Code]],'MPG Payment'!$B$4:$Z$128,25,0)</f>
        <v>Release1</v>
      </c>
      <c r="O533" s="170">
        <f t="shared" si="36"/>
        <v>750</v>
      </c>
      <c r="P533" t="str">
        <f>IFERROR(VLOOKUP(D533,'Bank Master'!$C$3:$D$7898,2,0),"Indirect")</f>
        <v>Direct</v>
      </c>
      <c r="Q533" t="str">
        <f>IFERROR(VLOOKUP(A533,Table1424[],6,0),0)</f>
        <v>RINA KUMARI</v>
      </c>
      <c r="R533" t="str">
        <f>IFERROR(VLOOKUP(A533,Table1424[],7,0),0)</f>
        <v>55528100000128</v>
      </c>
      <c r="S533" t="str">
        <f>IFERROR(VLOOKUP(A533,Table1424[],8,0),0)</f>
        <v>BARB0BEROXX</v>
      </c>
      <c r="T533">
        <f>IFERROR(VLOOKUP(A533,Table1424[],9,0),0)</f>
        <v>0</v>
      </c>
      <c r="U533" s="40">
        <f>IFERROR(VLOOKUP(A533,Table1424[],10,0),0)</f>
        <v>45949</v>
      </c>
      <c r="V533">
        <f t="shared" si="37"/>
        <v>1</v>
      </c>
      <c r="W533" t="str">
        <f t="shared" si="38"/>
        <v>Available</v>
      </c>
      <c r="X533" s="164" t="str" cm="1">
        <f t="array" aca="1" ref="X533" ca="1">SUBSTITUTE(SUBSTITUTE(MID(CELL("filename"),FIND("[",CELL("filename"))+1,FIND("]",CELL("filename"))-FIND("[",CELL("filename"))-1)," JH Farmer Payment-",""),".xlsx","")</f>
        <v>22.21-27 Aug</v>
      </c>
      <c r="Y533" s="13">
        <f t="shared" si="39"/>
        <v>14.283143906420023</v>
      </c>
      <c r="Z533" s="3">
        <v>0</v>
      </c>
    </row>
    <row r="534" spans="1:27" x14ac:dyDescent="0.25">
      <c r="A534" t="str">
        <f>CONCATENATE(Table2[[#This Row],[Code]],Table2[[#This Row],[Farmers Code]])</f>
        <v>200200110061</v>
      </c>
      <c r="B534" s="1" t="str">
        <f>INDEX('MPG Payment'!$A:$A,MATCH(Table2[[#This Row],[Code]],'MPG Payment'!B:B,0))</f>
        <v>BMC Code :2002</v>
      </c>
      <c r="C534" t="str">
        <f>VLOOKUP(Table2[[#This Row],[Code]],'MPG Payment'!B:C,2,0)</f>
        <v>DHONTHA TOLI</v>
      </c>
      <c r="D534" s="17">
        <v>20020011</v>
      </c>
      <c r="E534" s="17" t="s">
        <v>1061</v>
      </c>
      <c r="F534" s="1">
        <v>14</v>
      </c>
      <c r="G534" s="13">
        <v>46.249999999999993</v>
      </c>
      <c r="H534" s="13">
        <v>1890.7782999999997</v>
      </c>
      <c r="I534" s="166">
        <v>0</v>
      </c>
      <c r="J534" s="191">
        <v>0</v>
      </c>
      <c r="K534" s="166">
        <v>0</v>
      </c>
      <c r="L534" s="166">
        <v>0</v>
      </c>
      <c r="M534" s="18">
        <v>0</v>
      </c>
      <c r="N534" s="165" t="str">
        <f>VLOOKUP(Table2[[#This Row],[Code]],'MPG Payment'!$B$4:$Z$128,25,0)</f>
        <v>Release1</v>
      </c>
      <c r="O534" s="170">
        <f t="shared" si="36"/>
        <v>1891</v>
      </c>
      <c r="P534" t="str">
        <f>IFERROR(VLOOKUP(D534,'Bank Master'!$C$3:$D$7898,2,0),"Indirect")</f>
        <v>Direct</v>
      </c>
      <c r="Q534" t="str">
        <f>IFERROR(VLOOKUP(A534,Table1424[],6,0),0)</f>
        <v>ROSHAN KHATUN</v>
      </c>
      <c r="R534" t="str">
        <f>IFERROR(VLOOKUP(A534,Table1424[],7,0),0)</f>
        <v>22009555064</v>
      </c>
      <c r="S534" t="str">
        <f>IFERROR(VLOOKUP(A534,Table1424[],8,0),0)</f>
        <v>SBIN0RRVCGB</v>
      </c>
      <c r="T534">
        <f>IFERROR(VLOOKUP(A534,Table1424[],9,0),0)</f>
        <v>0</v>
      </c>
      <c r="U534" s="40">
        <f>IFERROR(VLOOKUP(A534,Table1424[],10,0),0)</f>
        <v>45971</v>
      </c>
      <c r="V534">
        <f t="shared" si="37"/>
        <v>1</v>
      </c>
      <c r="W534" t="str">
        <f t="shared" si="38"/>
        <v>Available</v>
      </c>
      <c r="X534" s="164" t="str" cm="1">
        <f t="array" aca="1" ref="X534" ca="1">SUBSTITUTE(SUBSTITUTE(MID(CELL("filename"),FIND("[",CELL("filename"))+1,FIND("]",CELL("filename"))-FIND("[",CELL("filename"))-1)," JH Farmer Payment-",""),".xlsx","")</f>
        <v>22.21-27 Aug</v>
      </c>
      <c r="Y534" s="13">
        <f t="shared" si="39"/>
        <v>28.617185081081082</v>
      </c>
      <c r="Z534" s="3">
        <v>0</v>
      </c>
    </row>
    <row r="535" spans="1:27" x14ac:dyDescent="0.25">
      <c r="A535" t="str">
        <f>CONCATENATE(Table2[[#This Row],[Code]],Table2[[#This Row],[Farmers Code]])</f>
        <v>200200110063</v>
      </c>
      <c r="B535" s="1" t="str">
        <f>INDEX('MPG Payment'!$A:$A,MATCH(Table2[[#This Row],[Code]],'MPG Payment'!B:B,0))</f>
        <v>BMC Code :2002</v>
      </c>
      <c r="C535" t="str">
        <f>VLOOKUP(Table2[[#This Row],[Code]],'MPG Payment'!B:C,2,0)</f>
        <v>DHONTHA TOLI</v>
      </c>
      <c r="D535" s="17">
        <v>20020011</v>
      </c>
      <c r="E535" s="17" t="s">
        <v>1151</v>
      </c>
      <c r="F535" s="1">
        <v>14</v>
      </c>
      <c r="G535" s="13">
        <v>34.81</v>
      </c>
      <c r="H535" s="13">
        <v>1394.6419999999998</v>
      </c>
      <c r="I535" s="166">
        <v>0</v>
      </c>
      <c r="J535" s="191">
        <v>0</v>
      </c>
      <c r="K535" s="166">
        <v>0</v>
      </c>
      <c r="L535" s="166">
        <v>0</v>
      </c>
      <c r="M535" s="18">
        <v>0</v>
      </c>
      <c r="N535" s="165" t="str">
        <f>VLOOKUP(Table2[[#This Row],[Code]],'MPG Payment'!$B$4:$Z$128,25,0)</f>
        <v>Release1</v>
      </c>
      <c r="O535" s="170">
        <f t="shared" si="36"/>
        <v>1395</v>
      </c>
      <c r="P535" t="str">
        <f>IFERROR(VLOOKUP(D535,'Bank Master'!$C$3:$D$7898,2,0),"Indirect")</f>
        <v>Direct</v>
      </c>
      <c r="Q535" t="str">
        <f>IFERROR(VLOOKUP(A535,Table1424[],6,0),0)</f>
        <v>PHAGU ORAON</v>
      </c>
      <c r="R535" t="str">
        <f>IFERROR(VLOOKUP(A535,Table1424[],7,0),0)</f>
        <v>21525007822</v>
      </c>
      <c r="S535" t="str">
        <f>IFERROR(VLOOKUP(A535,Table1424[],8,0),0)</f>
        <v>IDIB000B873</v>
      </c>
      <c r="T535">
        <f>IFERROR(VLOOKUP(A535,Table1424[],9,0),0)</f>
        <v>0</v>
      </c>
      <c r="U535" s="40">
        <f>IFERROR(VLOOKUP(A535,Table1424[],10,0),0)</f>
        <v>46153</v>
      </c>
      <c r="V535">
        <f t="shared" si="37"/>
        <v>1</v>
      </c>
      <c r="W535" t="str">
        <f t="shared" si="38"/>
        <v>Available</v>
      </c>
      <c r="X535" s="164" t="str" cm="1">
        <f t="array" aca="1" ref="X535" ca="1">SUBSTITUTE(SUBSTITUTE(MID(CELL("filename"),FIND("[",CELL("filename"))+1,FIND("]",CELL("filename"))-FIND("[",CELL("filename"))-1)," JH Farmer Payment-",""),".xlsx","")</f>
        <v>22.21-27 Aug</v>
      </c>
      <c r="Y535" s="13">
        <f t="shared" si="39"/>
        <v>28.045084745762708</v>
      </c>
      <c r="Z535" s="3">
        <v>0</v>
      </c>
    </row>
    <row r="536" spans="1:27" x14ac:dyDescent="0.25">
      <c r="A536" t="str">
        <f>CONCATENATE(Table2[[#This Row],[Code]],Table2[[#This Row],[Farmers Code]])</f>
        <v>200200110064</v>
      </c>
      <c r="B536" s="1" t="str">
        <f>INDEX('MPG Payment'!$A:$A,MATCH(Table2[[#This Row],[Code]],'MPG Payment'!B:B,0))</f>
        <v>BMC Code :2002</v>
      </c>
      <c r="C536" t="str">
        <f>VLOOKUP(Table2[[#This Row],[Code]],'MPG Payment'!B:C,2,0)</f>
        <v>DHONTHA TOLI</v>
      </c>
      <c r="D536" s="17">
        <v>20020011</v>
      </c>
      <c r="E536" s="17" t="s">
        <v>1237</v>
      </c>
      <c r="F536" s="1">
        <v>7</v>
      </c>
      <c r="G536" s="13">
        <v>11.11</v>
      </c>
      <c r="H536" s="13">
        <v>444.7869</v>
      </c>
      <c r="I536" s="166">
        <v>0</v>
      </c>
      <c r="J536" s="191">
        <v>0</v>
      </c>
      <c r="K536" s="166">
        <v>0</v>
      </c>
      <c r="L536" s="166">
        <v>0</v>
      </c>
      <c r="M536" s="18">
        <v>0</v>
      </c>
      <c r="N536" s="165" t="str">
        <f>VLOOKUP(Table2[[#This Row],[Code]],'MPG Payment'!$B$4:$Z$128,25,0)</f>
        <v>Release1</v>
      </c>
      <c r="O536" s="170">
        <f t="shared" ref="O536:O599" si="40">IF(N536="Yes",0,ROUND((H536-I536-J536-K536-L536-M536),0))</f>
        <v>445</v>
      </c>
      <c r="P536" t="str">
        <f>IFERROR(VLOOKUP(D536,'Bank Master'!$C$3:$D$7898,2,0),"Indirect")</f>
        <v>Direct</v>
      </c>
      <c r="Q536" t="str">
        <f>IFERROR(VLOOKUP(A536,Table1424[],6,0),0)</f>
        <v>URMILA DEVI</v>
      </c>
      <c r="R536" t="str">
        <f>IFERROR(VLOOKUP(A536,Table1424[],7,0),0)</f>
        <v>50121834528</v>
      </c>
      <c r="S536" t="str">
        <f>IFERROR(VLOOKUP(A536,Table1424[],8,0),0)</f>
        <v>IDIB000B873</v>
      </c>
      <c r="T536">
        <f>IFERROR(VLOOKUP(A536,Table1424[],9,0),0)</f>
        <v>0</v>
      </c>
      <c r="U536" s="40">
        <f>IFERROR(VLOOKUP(A536,Table1424[],10,0),0)</f>
        <v>46160</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22.21-27 Aug</v>
      </c>
      <c r="Y536" s="13">
        <f t="shared" ref="Y536:Y599" si="43">(F536*0.05)*(H536/G536)</f>
        <v>14.012188568856889</v>
      </c>
      <c r="Z536" s="3">
        <v>0</v>
      </c>
    </row>
    <row r="537" spans="1:27" x14ac:dyDescent="0.25">
      <c r="A537" t="str">
        <f>CONCATENATE(Table2[[#This Row],[Code]],Table2[[#This Row],[Farmers Code]])</f>
        <v>200200110065</v>
      </c>
      <c r="B537" s="1" t="str">
        <f>INDEX('MPG Payment'!$A:$A,MATCH(Table2[[#This Row],[Code]],'MPG Payment'!B:B,0))</f>
        <v>BMC Code :2002</v>
      </c>
      <c r="C537" t="str">
        <f>VLOOKUP(Table2[[#This Row],[Code]],'MPG Payment'!B:C,2,0)</f>
        <v>DHONTHA TOLI</v>
      </c>
      <c r="D537" s="17">
        <v>20020011</v>
      </c>
      <c r="E537" s="17" t="s">
        <v>1242</v>
      </c>
      <c r="F537" s="1">
        <v>7</v>
      </c>
      <c r="G537" s="13">
        <v>16.59</v>
      </c>
      <c r="H537" s="13">
        <v>664.73940000000005</v>
      </c>
      <c r="I537" s="166">
        <v>0</v>
      </c>
      <c r="J537" s="191">
        <v>0</v>
      </c>
      <c r="K537" s="166">
        <v>0</v>
      </c>
      <c r="L537" s="166">
        <v>0</v>
      </c>
      <c r="M537" s="18">
        <v>0</v>
      </c>
      <c r="N537" s="165" t="str">
        <f>VLOOKUP(Table2[[#This Row],[Code]],'MPG Payment'!$B$4:$Z$128,25,0)</f>
        <v>Release1</v>
      </c>
      <c r="O537" s="170">
        <f t="shared" si="40"/>
        <v>665</v>
      </c>
      <c r="P537" t="str">
        <f>IFERROR(VLOOKUP(D537,'Bank Master'!$C$3:$D$7898,2,0),"Indirect")</f>
        <v>Direct</v>
      </c>
      <c r="Q537" t="str">
        <f>IFERROR(VLOOKUP(A537,Table1424[],6,0),0)</f>
        <v>SUMITRA DEVI</v>
      </c>
      <c r="R537" t="str">
        <f>IFERROR(VLOOKUP(A537,Table1424[],7,0),0)</f>
        <v>22009549708</v>
      </c>
      <c r="S537" t="str">
        <f>IFERROR(VLOOKUP(A537,Table1424[],8,0),0)</f>
        <v>SBIN0RRVCGB</v>
      </c>
      <c r="T537">
        <f>IFERROR(VLOOKUP(A537,Table1424[],9,0),0)</f>
        <v>0</v>
      </c>
      <c r="U537" s="40">
        <f>IFERROR(VLOOKUP(A537,Table1424[],10,0),0)</f>
        <v>46216</v>
      </c>
      <c r="V537">
        <f t="shared" si="41"/>
        <v>1</v>
      </c>
      <c r="W537" t="str">
        <f t="shared" si="42"/>
        <v>Available</v>
      </c>
      <c r="X537" s="164" t="str" cm="1">
        <f t="array" aca="1" ref="X537" ca="1">SUBSTITUTE(SUBSTITUTE(MID(CELL("filename"),FIND("[",CELL("filename"))+1,FIND("]",CELL("filename"))-FIND("[",CELL("filename"))-1)," JH Farmer Payment-",""),".xlsx","")</f>
        <v>22.21-27 Aug</v>
      </c>
      <c r="Y537" s="13">
        <f t="shared" si="43"/>
        <v>14.024037974683548</v>
      </c>
      <c r="Z537" s="3">
        <v>0</v>
      </c>
    </row>
    <row r="538" spans="1:27" x14ac:dyDescent="0.25">
      <c r="A538" t="str">
        <f>CONCATENATE(Table2[[#This Row],[Code]],Table2[[#This Row],[Farmers Code]])</f>
        <v>200200140003</v>
      </c>
      <c r="B538" s="1" t="str">
        <f>INDEX('MPG Payment'!$A:$A,MATCH(Table2[[#This Row],[Code]],'MPG Payment'!B:B,0))</f>
        <v>BMC Code :2002</v>
      </c>
      <c r="C538" t="str">
        <f>VLOOKUP(Table2[[#This Row],[Code]],'MPG Payment'!B:C,2,0)</f>
        <v>BARGARI</v>
      </c>
      <c r="D538" s="17">
        <v>20020014</v>
      </c>
      <c r="E538" s="17" t="s">
        <v>0</v>
      </c>
      <c r="F538" s="1">
        <v>12</v>
      </c>
      <c r="G538" s="13">
        <v>41.64</v>
      </c>
      <c r="H538" s="13">
        <v>1513.0293999999999</v>
      </c>
      <c r="I538" s="166">
        <v>0</v>
      </c>
      <c r="J538" s="191">
        <v>0</v>
      </c>
      <c r="K538" s="166">
        <v>0</v>
      </c>
      <c r="L538" s="166">
        <v>0</v>
      </c>
      <c r="M538" s="18">
        <v>0</v>
      </c>
      <c r="N538" s="165">
        <f>VLOOKUP(Table2[[#This Row],[Code]],'MPG Payment'!$B$4:$Z$128,25,0)</f>
        <v>0</v>
      </c>
      <c r="O538" s="170">
        <f t="shared" si="40"/>
        <v>1513</v>
      </c>
      <c r="P538" t="str">
        <f>IFERROR(VLOOKUP(D538,'Bank Master'!$C$3:$D$7898,2,0),"Indirect")</f>
        <v>Direct</v>
      </c>
      <c r="Q538" t="str">
        <f>IFERROR(VLOOKUP(A538,Table1424[],6,0),0)</f>
        <v>VILCHEN KACHHAP</v>
      </c>
      <c r="R538" t="str">
        <f>IFERROR(VLOOKUP(A538,Table1424[],7,0),0)</f>
        <v>4904108000486</v>
      </c>
      <c r="S538" t="str">
        <f>IFERROR(VLOOKUP(A538,Table1424[],8,0),0)</f>
        <v>CNRB0004904</v>
      </c>
      <c r="T538">
        <f>IFERROR(VLOOKUP(A538,Table1424[],9,0),0)</f>
        <v>0</v>
      </c>
      <c r="U538" s="40">
        <f>IFERROR(VLOOKUP(A538,Table1424[],10,0),0)</f>
        <v>45789</v>
      </c>
      <c r="V538">
        <f t="shared" si="41"/>
        <v>1</v>
      </c>
      <c r="W538" t="str">
        <f t="shared" si="42"/>
        <v>Available</v>
      </c>
      <c r="X538" s="164" t="str" cm="1">
        <f t="array" aca="1" ref="X538" ca="1">SUBSTITUTE(SUBSTITUTE(MID(CELL("filename"),FIND("[",CELL("filename"))+1,FIND("]",CELL("filename"))-FIND("[",CELL("filename"))-1)," JH Farmer Payment-",""),".xlsx","")</f>
        <v>22.21-27 Aug</v>
      </c>
      <c r="Y538" s="13">
        <f t="shared" si="43"/>
        <v>21.801576368876081</v>
      </c>
      <c r="Z538" s="3">
        <v>0</v>
      </c>
    </row>
    <row r="539" spans="1:27" x14ac:dyDescent="0.25">
      <c r="A539" t="str">
        <f>CONCATENATE(Table2[[#This Row],[Code]],Table2[[#This Row],[Farmers Code]])</f>
        <v>200200140005</v>
      </c>
      <c r="B539" s="1" t="str">
        <f>INDEX('MPG Payment'!$A:$A,MATCH(Table2[[#This Row],[Code]],'MPG Payment'!B:B,0))</f>
        <v>BMC Code :2002</v>
      </c>
      <c r="C539" t="str">
        <f>VLOOKUP(Table2[[#This Row],[Code]],'MPG Payment'!B:C,2,0)</f>
        <v>BARGARI</v>
      </c>
      <c r="D539" s="17">
        <v>20020014</v>
      </c>
      <c r="E539" s="17" t="s">
        <v>18</v>
      </c>
      <c r="F539" s="1">
        <v>4</v>
      </c>
      <c r="G539" s="13">
        <v>6.13</v>
      </c>
      <c r="H539" s="13">
        <v>263.49379999999996</v>
      </c>
      <c r="I539" s="166">
        <v>0</v>
      </c>
      <c r="J539" s="191">
        <v>0</v>
      </c>
      <c r="K539" s="166">
        <v>0</v>
      </c>
      <c r="L539" s="166">
        <v>0</v>
      </c>
      <c r="M539" s="18">
        <v>0</v>
      </c>
      <c r="N539" s="165">
        <f>VLOOKUP(Table2[[#This Row],[Code]],'MPG Payment'!$B$4:$Z$128,25,0)</f>
        <v>0</v>
      </c>
      <c r="O539" s="170">
        <f t="shared" si="40"/>
        <v>263</v>
      </c>
      <c r="P539" t="str">
        <f>IFERROR(VLOOKUP(D539,'Bank Master'!$C$3:$D$7898,2,0),"Indirect")</f>
        <v>Direct</v>
      </c>
      <c r="Q539" t="str">
        <f>IFERROR(VLOOKUP(A539,Table1424[],6,0),0)</f>
        <v>RASLUN KHATUN</v>
      </c>
      <c r="R539" t="str">
        <f>IFERROR(VLOOKUP(A539,Table1424[],7,0),0)</f>
        <v>50156885448</v>
      </c>
      <c r="S539" t="str">
        <f>IFERROR(VLOOKUP(A539,Table1424[],8,0),0)</f>
        <v>IDIB000B873</v>
      </c>
      <c r="T539">
        <f>IFERROR(VLOOKUP(A539,Table1424[],9,0),0)</f>
        <v>0</v>
      </c>
      <c r="U539" s="40">
        <f>IFERROR(VLOOKUP(A539,Table1424[],10,0),0)</f>
        <v>0</v>
      </c>
      <c r="V539">
        <f t="shared" si="41"/>
        <v>1</v>
      </c>
      <c r="W539" t="str">
        <f t="shared" si="42"/>
        <v>Available</v>
      </c>
      <c r="X539" s="164" t="str" cm="1">
        <f t="array" aca="1" ref="X539" ca="1">SUBSTITUTE(SUBSTITUTE(MID(CELL("filename"),FIND("[",CELL("filename"))+1,FIND("]",CELL("filename"))-FIND("[",CELL("filename"))-1)," JH Farmer Payment-",""),".xlsx","")</f>
        <v>22.21-27 Aug</v>
      </c>
      <c r="Y539" s="13">
        <f t="shared" si="43"/>
        <v>8.5968613376835226</v>
      </c>
      <c r="Z539" s="3">
        <v>0</v>
      </c>
    </row>
    <row r="540" spans="1:27" x14ac:dyDescent="0.25">
      <c r="A540" t="str">
        <f>CONCATENATE(Table2[[#This Row],[Code]],Table2[[#This Row],[Farmers Code]])</f>
        <v>200200140009</v>
      </c>
      <c r="B540" s="1" t="str">
        <f>INDEX('MPG Payment'!$A:$A,MATCH(Table2[[#This Row],[Code]],'MPG Payment'!B:B,0))</f>
        <v>BMC Code :2002</v>
      </c>
      <c r="C540" t="str">
        <f>VLOOKUP(Table2[[#This Row],[Code]],'MPG Payment'!B:C,2,0)</f>
        <v>BARGARI</v>
      </c>
      <c r="D540" s="17">
        <v>20020014</v>
      </c>
      <c r="E540" s="17" t="s">
        <v>36</v>
      </c>
      <c r="F540" s="1">
        <v>14</v>
      </c>
      <c r="G540" s="13">
        <v>154.70000000000002</v>
      </c>
      <c r="H540" s="13">
        <v>6469.0785999999998</v>
      </c>
      <c r="I540" s="166">
        <v>0</v>
      </c>
      <c r="J540" s="191">
        <v>0</v>
      </c>
      <c r="K540" s="166">
        <v>0</v>
      </c>
      <c r="L540" s="166">
        <v>0</v>
      </c>
      <c r="M540" s="18">
        <v>0</v>
      </c>
      <c r="N540" s="165">
        <f>VLOOKUP(Table2[[#This Row],[Code]],'MPG Payment'!$B$4:$Z$128,25,0)</f>
        <v>0</v>
      </c>
      <c r="O540" s="170">
        <f t="shared" si="40"/>
        <v>6469</v>
      </c>
      <c r="P540" t="str">
        <f>IFERROR(VLOOKUP(D540,'Bank Master'!$C$3:$D$7898,2,0),"Indirect")</f>
        <v>Direct</v>
      </c>
      <c r="Q540" t="str">
        <f>IFERROR(VLOOKUP(A540,Table1424[],6,0),0)</f>
        <v>BAIJNATH GOPE</v>
      </c>
      <c r="R540" t="str">
        <f>IFERROR(VLOOKUP(A540,Table1424[],7,0),0)</f>
        <v>43341197352</v>
      </c>
      <c r="S540" t="str">
        <f>IFERROR(VLOOKUP(A540,Table1424[],8,0),0)</f>
        <v>SBIN0014339</v>
      </c>
      <c r="T540" t="str">
        <f>IFERROR(VLOOKUP(A540,Table1424[],9,0),0)</f>
        <v>STATE BANK OF INDIA</v>
      </c>
      <c r="U540" s="40">
        <f>IFERROR(VLOOKUP(A540,Table1424[],10,0),0)</f>
        <v>45642</v>
      </c>
      <c r="V540">
        <f t="shared" si="41"/>
        <v>1</v>
      </c>
      <c r="W540" t="str">
        <f t="shared" si="42"/>
        <v>Available</v>
      </c>
      <c r="X540" s="164" t="str" cm="1">
        <f t="array" aca="1" ref="X540" ca="1">SUBSTITUTE(SUBSTITUTE(MID(CELL("filename"),FIND("[",CELL("filename"))+1,FIND("]",CELL("filename"))-FIND("[",CELL("filename"))-1)," JH Farmer Payment-",""),".xlsx","")</f>
        <v>22.21-27 Aug</v>
      </c>
      <c r="Y540" s="13">
        <f t="shared" si="43"/>
        <v>29.271848868778282</v>
      </c>
      <c r="Z540" s="3">
        <v>0</v>
      </c>
    </row>
    <row r="541" spans="1:27" x14ac:dyDescent="0.25">
      <c r="A541" t="str">
        <f>CONCATENATE(Table2[[#This Row],[Code]],Table2[[#This Row],[Farmers Code]])</f>
        <v>200200140010</v>
      </c>
      <c r="B541" s="1" t="str">
        <f>INDEX('MPG Payment'!$A:$A,MATCH(Table2[[#This Row],[Code]],'MPG Payment'!B:B,0))</f>
        <v>BMC Code :2002</v>
      </c>
      <c r="C541" t="str">
        <f>VLOOKUP(Table2[[#This Row],[Code]],'MPG Payment'!B:C,2,0)</f>
        <v>BARGARI</v>
      </c>
      <c r="D541" s="17">
        <v>20020014</v>
      </c>
      <c r="E541" s="17" t="s">
        <v>21</v>
      </c>
      <c r="F541" s="1">
        <v>8</v>
      </c>
      <c r="G541" s="13">
        <v>16</v>
      </c>
      <c r="H541" s="13">
        <v>655.70670000000007</v>
      </c>
      <c r="I541" s="166">
        <v>0</v>
      </c>
      <c r="J541" s="191">
        <v>0</v>
      </c>
      <c r="K541" s="166">
        <v>0</v>
      </c>
      <c r="L541" s="166">
        <v>0</v>
      </c>
      <c r="M541" s="18">
        <v>0</v>
      </c>
      <c r="N541" s="165">
        <f>VLOOKUP(Table2[[#This Row],[Code]],'MPG Payment'!$B$4:$Z$128,25,0)</f>
        <v>0</v>
      </c>
      <c r="O541" s="170">
        <f t="shared" si="40"/>
        <v>656</v>
      </c>
      <c r="P541" t="str">
        <f>IFERROR(VLOOKUP(D541,'Bank Master'!$C$3:$D$7898,2,0),"Indirect")</f>
        <v>Direct</v>
      </c>
      <c r="Q541" t="str">
        <f>IFERROR(VLOOKUP(A541,Table1424[],6,0),0)</f>
        <v>DASMI DEVI</v>
      </c>
      <c r="R541" t="str">
        <f>IFERROR(VLOOKUP(A541,Table1424[],7,0),0)</f>
        <v>50219272873</v>
      </c>
      <c r="S541" t="str">
        <f>IFERROR(VLOOKUP(A541,Table1424[],8,0),0)</f>
        <v>IDIB000B873</v>
      </c>
      <c r="T541">
        <f>IFERROR(VLOOKUP(A541,Table1424[],9,0),0)</f>
        <v>0</v>
      </c>
      <c r="U541" s="40">
        <f>IFERROR(VLOOKUP(A541,Table1424[],10,0),0)</f>
        <v>0</v>
      </c>
      <c r="V541">
        <f t="shared" si="41"/>
        <v>1</v>
      </c>
      <c r="W541" t="str">
        <f t="shared" si="42"/>
        <v>Available</v>
      </c>
      <c r="X541" s="164" t="str" cm="1">
        <f t="array" aca="1" ref="X541" ca="1">SUBSTITUTE(SUBSTITUTE(MID(CELL("filename"),FIND("[",CELL("filename"))+1,FIND("]",CELL("filename"))-FIND("[",CELL("filename"))-1)," JH Farmer Payment-",""),".xlsx","")</f>
        <v>22.21-27 Aug</v>
      </c>
      <c r="Y541" s="13">
        <f t="shared" si="43"/>
        <v>16.392667500000002</v>
      </c>
      <c r="Z541" s="3">
        <v>0</v>
      </c>
    </row>
    <row r="542" spans="1:27" x14ac:dyDescent="0.25">
      <c r="A542" t="str">
        <f>CONCATENATE(Table2[[#This Row],[Code]],Table2[[#This Row],[Farmers Code]])</f>
        <v>200200140011</v>
      </c>
      <c r="B542" s="1" t="str">
        <f>INDEX('MPG Payment'!$A:$A,MATCH(Table2[[#This Row],[Code]],'MPG Payment'!B:B,0))</f>
        <v>BMC Code :2002</v>
      </c>
      <c r="C542" t="str">
        <f>VLOOKUP(Table2[[#This Row],[Code]],'MPG Payment'!B:C,2,0)</f>
        <v>BARGARI</v>
      </c>
      <c r="D542" s="17">
        <v>20020014</v>
      </c>
      <c r="E542" s="17" t="s">
        <v>22</v>
      </c>
      <c r="F542" s="1">
        <v>7</v>
      </c>
      <c r="G542" s="13">
        <v>30.03</v>
      </c>
      <c r="H542" s="13">
        <v>1249.8039999999999</v>
      </c>
      <c r="I542" s="166">
        <v>0</v>
      </c>
      <c r="J542" s="191">
        <v>0</v>
      </c>
      <c r="K542" s="166">
        <v>0</v>
      </c>
      <c r="L542" s="166">
        <v>0</v>
      </c>
      <c r="M542" s="18">
        <v>0</v>
      </c>
      <c r="N542" s="165">
        <f>VLOOKUP(Table2[[#This Row],[Code]],'MPG Payment'!$B$4:$Z$128,25,0)</f>
        <v>0</v>
      </c>
      <c r="O542" s="170">
        <f t="shared" si="40"/>
        <v>1250</v>
      </c>
      <c r="P542" t="str">
        <f>IFERROR(VLOOKUP(D542,'Bank Master'!$C$3:$D$7898,2,0),"Indirect")</f>
        <v>Direct</v>
      </c>
      <c r="Q542" t="str">
        <f>IFERROR(VLOOKUP(A542,Table1424[],6,0),0)</f>
        <v>PREMIKA EKKA</v>
      </c>
      <c r="R542" t="str">
        <f>IFERROR(VLOOKUP(A542,Table1424[],7,0),0)</f>
        <v>59088022639</v>
      </c>
      <c r="S542" t="str">
        <f>IFERROR(VLOOKUP(A542,Table1424[],8,0),0)</f>
        <v>IDIB000B873</v>
      </c>
      <c r="T542">
        <f>IFERROR(VLOOKUP(A542,Table1424[],9,0),0)</f>
        <v>0</v>
      </c>
      <c r="U542" s="40">
        <f>IFERROR(VLOOKUP(A542,Table1424[],10,0),0)</f>
        <v>45846</v>
      </c>
      <c r="V542">
        <f t="shared" si="41"/>
        <v>1</v>
      </c>
      <c r="W542" t="str">
        <f t="shared" si="42"/>
        <v>Available</v>
      </c>
      <c r="X542" s="164" t="str" cm="1">
        <f t="array" aca="1" ref="X542" ca="1">SUBSTITUTE(SUBSTITUTE(MID(CELL("filename"),FIND("[",CELL("filename"))+1,FIND("]",CELL("filename"))-FIND("[",CELL("filename"))-1)," JH Farmer Payment-",""),".xlsx","")</f>
        <v>22.21-27 Aug</v>
      </c>
      <c r="Y542" s="13">
        <f t="shared" si="43"/>
        <v>14.566480186480184</v>
      </c>
      <c r="Z542" s="3">
        <v>0</v>
      </c>
    </row>
    <row r="543" spans="1:27" x14ac:dyDescent="0.25">
      <c r="A543" t="str">
        <f>CONCATENATE(Table2[[#This Row],[Code]],Table2[[#This Row],[Farmers Code]])</f>
        <v>200200140012</v>
      </c>
      <c r="B543" s="1" t="str">
        <f>INDEX('MPG Payment'!$A:$A,MATCH(Table2[[#This Row],[Code]],'MPG Payment'!B:B,0))</f>
        <v>BMC Code :2002</v>
      </c>
      <c r="C543" t="str">
        <f>VLOOKUP(Table2[[#This Row],[Code]],'MPG Payment'!B:C,2,0)</f>
        <v>BARGARI</v>
      </c>
      <c r="D543" s="17">
        <v>20020014</v>
      </c>
      <c r="E543" s="17" t="s">
        <v>40</v>
      </c>
      <c r="F543" s="1">
        <v>14</v>
      </c>
      <c r="G543" s="13">
        <v>471.26</v>
      </c>
      <c r="H543" s="13">
        <v>19283.071399999997</v>
      </c>
      <c r="I543" s="166">
        <v>0</v>
      </c>
      <c r="J543" s="191">
        <v>0</v>
      </c>
      <c r="K543" s="166">
        <v>0</v>
      </c>
      <c r="L543" s="166">
        <v>0</v>
      </c>
      <c r="M543" s="18">
        <v>0</v>
      </c>
      <c r="N543" s="165">
        <f>VLOOKUP(Table2[[#This Row],[Code]],'MPG Payment'!$B$4:$Z$128,25,0)</f>
        <v>0</v>
      </c>
      <c r="O543" s="170">
        <f t="shared" si="40"/>
        <v>19283</v>
      </c>
      <c r="P543" t="str">
        <f>IFERROR(VLOOKUP(D543,'Bank Master'!$C$3:$D$7898,2,0),"Indirect")</f>
        <v>Direct</v>
      </c>
      <c r="Q543" t="str">
        <f>IFERROR(VLOOKUP(A543,Table1424[],6,0),0)</f>
        <v xml:space="preserve">MONO DEVI </v>
      </c>
      <c r="R543" t="str">
        <f>IFERROR(VLOOKUP(A543,Table1424[],7,0),0)</f>
        <v>50418954441</v>
      </c>
      <c r="S543" t="str">
        <f>IFERROR(VLOOKUP(A543,Table1424[],8,0),0)</f>
        <v>IDIB000B873</v>
      </c>
      <c r="T543" t="str">
        <f>IFERROR(VLOOKUP(A543,Table1424[],9,0),0)</f>
        <v xml:space="preserve">INDIAN BANK </v>
      </c>
      <c r="U543" s="40">
        <f>IFERROR(VLOOKUP(A543,Table1424[],10,0),0)</f>
        <v>45635</v>
      </c>
      <c r="V543">
        <f t="shared" si="41"/>
        <v>1</v>
      </c>
      <c r="W543" t="str">
        <f t="shared" si="42"/>
        <v>Available</v>
      </c>
      <c r="X543" s="164" t="str" cm="1">
        <f t="array" aca="1" ref="X543" ca="1">SUBSTITUTE(SUBSTITUTE(MID(CELL("filename"),FIND("[",CELL("filename"))+1,FIND("]",CELL("filename"))-FIND("[",CELL("filename"))-1)," JH Farmer Payment-",""),".xlsx","")</f>
        <v>22.21-27 Aug</v>
      </c>
      <c r="Y543" s="13">
        <f t="shared" si="43"/>
        <v>28.642681279972837</v>
      </c>
      <c r="Z543" s="3">
        <v>0</v>
      </c>
      <c r="AA543" s="3"/>
    </row>
    <row r="544" spans="1:27" x14ac:dyDescent="0.25">
      <c r="A544" t="str">
        <f>CONCATENATE(Table2[[#This Row],[Code]],Table2[[#This Row],[Farmers Code]])</f>
        <v>200200140016</v>
      </c>
      <c r="B544" s="1" t="str">
        <f>INDEX('MPG Payment'!$A:$A,MATCH(Table2[[#This Row],[Code]],'MPG Payment'!B:B,0))</f>
        <v>BMC Code :2002</v>
      </c>
      <c r="C544" t="str">
        <f>VLOOKUP(Table2[[#This Row],[Code]],'MPG Payment'!B:C,2,0)</f>
        <v>BARGARI</v>
      </c>
      <c r="D544" s="17">
        <v>20020014</v>
      </c>
      <c r="E544" s="17" t="s">
        <v>26</v>
      </c>
      <c r="F544" s="1">
        <v>14</v>
      </c>
      <c r="G544" s="13">
        <v>41.769999999999996</v>
      </c>
      <c r="H544" s="13">
        <v>1521.1888000000001</v>
      </c>
      <c r="I544" s="166">
        <v>0</v>
      </c>
      <c r="J544" s="191">
        <v>0</v>
      </c>
      <c r="K544" s="166">
        <v>0</v>
      </c>
      <c r="L544" s="166">
        <v>0</v>
      </c>
      <c r="M544" s="18">
        <v>0</v>
      </c>
      <c r="N544" s="165">
        <f>VLOOKUP(Table2[[#This Row],[Code]],'MPG Payment'!$B$4:$Z$128,25,0)</f>
        <v>0</v>
      </c>
      <c r="O544" s="170">
        <f t="shared" si="40"/>
        <v>1521</v>
      </c>
      <c r="P544" t="str">
        <f>IFERROR(VLOOKUP(D544,'Bank Master'!$C$3:$D$7898,2,0),"Indirect")</f>
        <v>Direct</v>
      </c>
      <c r="Q544" t="str">
        <f>IFERROR(VLOOKUP(A544,Table1424[],6,0),0)</f>
        <v>KRISHANA GOPE</v>
      </c>
      <c r="R544" t="str">
        <f>IFERROR(VLOOKUP(A544,Table1424[],7,0),0)</f>
        <v>7354125777</v>
      </c>
      <c r="S544" t="str">
        <f>IFERROR(VLOOKUP(A544,Table1424[],8,0),0)</f>
        <v>IDIB000B873</v>
      </c>
      <c r="T544">
        <f>IFERROR(VLOOKUP(A544,Table1424[],9,0),0)</f>
        <v>0</v>
      </c>
      <c r="U544" s="40">
        <f>IFERROR(VLOOKUP(A544,Table1424[],10,0),0)</f>
        <v>45908</v>
      </c>
      <c r="V544">
        <f t="shared" si="41"/>
        <v>1</v>
      </c>
      <c r="W544" t="str">
        <f t="shared" si="42"/>
        <v>Available</v>
      </c>
      <c r="X544" s="164" t="str" cm="1">
        <f t="array" aca="1" ref="X544" ca="1">SUBSTITUTE(SUBSTITUTE(MID(CELL("filename"),FIND("[",CELL("filename"))+1,FIND("]",CELL("filename"))-FIND("[",CELL("filename"))-1)," JH Farmer Payment-",""),".xlsx","")</f>
        <v>22.21-27 Aug</v>
      </c>
      <c r="Y544" s="13">
        <f t="shared" si="43"/>
        <v>25.492749820445301</v>
      </c>
      <c r="Z544" s="3">
        <v>0</v>
      </c>
      <c r="AA544" s="31"/>
    </row>
    <row r="545" spans="1:27" x14ac:dyDescent="0.25">
      <c r="A545" t="str">
        <f>CONCATENATE(Table2[[#This Row],[Code]],Table2[[#This Row],[Farmers Code]])</f>
        <v>200200140019</v>
      </c>
      <c r="B545" s="1" t="str">
        <f>INDEX('MPG Payment'!$A:$A,MATCH(Table2[[#This Row],[Code]],'MPG Payment'!B:B,0))</f>
        <v>BMC Code :2002</v>
      </c>
      <c r="C545" t="str">
        <f>VLOOKUP(Table2[[#This Row],[Code]],'MPG Payment'!B:C,2,0)</f>
        <v>BARGARI</v>
      </c>
      <c r="D545" s="17">
        <v>20020014</v>
      </c>
      <c r="E545" s="17" t="s">
        <v>3</v>
      </c>
      <c r="F545" s="1">
        <v>14</v>
      </c>
      <c r="G545" s="13">
        <v>88.36</v>
      </c>
      <c r="H545" s="13">
        <v>3550.5575000000003</v>
      </c>
      <c r="I545" s="166">
        <v>0</v>
      </c>
      <c r="J545" s="191">
        <v>0</v>
      </c>
      <c r="K545" s="166">
        <v>0</v>
      </c>
      <c r="L545" s="166">
        <v>0</v>
      </c>
      <c r="M545" s="18">
        <v>0</v>
      </c>
      <c r="N545" s="165">
        <f>VLOOKUP(Table2[[#This Row],[Code]],'MPG Payment'!$B$4:$Z$128,25,0)</f>
        <v>0</v>
      </c>
      <c r="O545" s="170">
        <f t="shared" si="40"/>
        <v>3551</v>
      </c>
      <c r="P545" t="str">
        <f>IFERROR(VLOOKUP(D545,'Bank Master'!$C$3:$D$7898,2,0),"Indirect")</f>
        <v>Direct</v>
      </c>
      <c r="Q545" t="str">
        <f>IFERROR(VLOOKUP(A545,Table1424[],6,0),0)</f>
        <v>MANUEL EKKA</v>
      </c>
      <c r="R545" t="str">
        <f>IFERROR(VLOOKUP(A545,Table1424[],7,0),0)</f>
        <v>4904108000435</v>
      </c>
      <c r="S545" t="str">
        <f>IFERROR(VLOOKUP(A545,Table1424[],8,0),0)</f>
        <v>CNRB0004904</v>
      </c>
      <c r="T545">
        <f>IFERROR(VLOOKUP(A545,Table1424[],9,0),0)</f>
        <v>0</v>
      </c>
      <c r="U545" s="40">
        <f>IFERROR(VLOOKUP(A545,Table1424[],10,0),0)</f>
        <v>45936</v>
      </c>
      <c r="V545">
        <f t="shared" si="41"/>
        <v>1</v>
      </c>
      <c r="W545" t="str">
        <f t="shared" si="42"/>
        <v>Available</v>
      </c>
      <c r="X545" s="164" t="str" cm="1">
        <f t="array" aca="1" ref="X545" ca="1">SUBSTITUTE(SUBSTITUTE(MID(CELL("filename"),FIND("[",CELL("filename"))+1,FIND("]",CELL("filename"))-FIND("[",CELL("filename"))-1)," JH Farmer Payment-",""),".xlsx","")</f>
        <v>22.21-27 Aug</v>
      </c>
      <c r="Y545" s="13">
        <f t="shared" si="43"/>
        <v>28.128001923947494</v>
      </c>
      <c r="Z545" s="3">
        <v>0</v>
      </c>
    </row>
    <row r="546" spans="1:27" x14ac:dyDescent="0.25">
      <c r="A546" t="str">
        <f>CONCATENATE(Table2[[#This Row],[Code]],Table2[[#This Row],[Farmers Code]])</f>
        <v>200200140020</v>
      </c>
      <c r="B546" s="1" t="str">
        <f>INDEX('MPG Payment'!$A:$A,MATCH(Table2[[#This Row],[Code]],'MPG Payment'!B:B,0))</f>
        <v>BMC Code :2002</v>
      </c>
      <c r="C546" t="str">
        <f>VLOOKUP(Table2[[#This Row],[Code]],'MPG Payment'!B:C,2,0)</f>
        <v>BARGARI</v>
      </c>
      <c r="D546" s="17">
        <v>20020014</v>
      </c>
      <c r="E546" s="17" t="s">
        <v>4</v>
      </c>
      <c r="F546" s="1">
        <v>14</v>
      </c>
      <c r="G546" s="13">
        <v>53.750000000000007</v>
      </c>
      <c r="H546" s="13">
        <v>1915.0426000000002</v>
      </c>
      <c r="I546" s="166">
        <v>0</v>
      </c>
      <c r="J546" s="191">
        <v>0</v>
      </c>
      <c r="K546" s="166">
        <v>0</v>
      </c>
      <c r="L546" s="166">
        <v>0</v>
      </c>
      <c r="M546" s="18">
        <v>0</v>
      </c>
      <c r="N546" s="165">
        <f>VLOOKUP(Table2[[#This Row],[Code]],'MPG Payment'!$B$4:$Z$128,25,0)</f>
        <v>0</v>
      </c>
      <c r="O546" s="170">
        <f t="shared" si="40"/>
        <v>1915</v>
      </c>
      <c r="P546" t="str">
        <f>IFERROR(VLOOKUP(D546,'Bank Master'!$C$3:$D$7898,2,0),"Indirect")</f>
        <v>Direct</v>
      </c>
      <c r="Q546" t="str">
        <f>IFERROR(VLOOKUP(A546,Table1424[],6,0),0)</f>
        <v>SAMINA KHATUN</v>
      </c>
      <c r="R546" t="str">
        <f>IFERROR(VLOOKUP(A546,Table1424[],7,0),0)</f>
        <v>59096679424</v>
      </c>
      <c r="S546" t="str">
        <f>IFERROR(VLOOKUP(A546,Table1424[],8,0),0)</f>
        <v>IDIB000B873</v>
      </c>
      <c r="T546">
        <f>IFERROR(VLOOKUP(A546,Table1424[],9,0),0)</f>
        <v>0</v>
      </c>
      <c r="U546" s="40">
        <f>IFERROR(VLOOKUP(A546,Table1424[],10,0),0)</f>
        <v>46006</v>
      </c>
      <c r="V546">
        <f t="shared" si="41"/>
        <v>1</v>
      </c>
      <c r="W546" t="str">
        <f t="shared" si="42"/>
        <v>Available</v>
      </c>
      <c r="X546" s="164" t="str" cm="1">
        <f t="array" aca="1" ref="X546" ca="1">SUBSTITUTE(SUBSTITUTE(MID(CELL("filename"),FIND("[",CELL("filename"))+1,FIND("]",CELL("filename"))-FIND("[",CELL("filename"))-1)," JH Farmer Payment-",""),".xlsx","")</f>
        <v>22.21-27 Aug</v>
      </c>
      <c r="Y546" s="13">
        <f t="shared" si="43"/>
        <v>24.940089674418608</v>
      </c>
      <c r="Z546" s="3">
        <v>0</v>
      </c>
      <c r="AA546" s="31"/>
    </row>
    <row r="547" spans="1:27" x14ac:dyDescent="0.25">
      <c r="A547" t="str">
        <f>CONCATENATE(Table2[[#This Row],[Code]],Table2[[#This Row],[Farmers Code]])</f>
        <v>200200140024</v>
      </c>
      <c r="B547" s="1" t="str">
        <f>INDEX('MPG Payment'!$A:$A,MATCH(Table2[[#This Row],[Code]],'MPG Payment'!B:B,0))</f>
        <v>BMC Code :2002</v>
      </c>
      <c r="C547" t="str">
        <f>VLOOKUP(Table2[[#This Row],[Code]],'MPG Payment'!B:C,2,0)</f>
        <v>BARGARI</v>
      </c>
      <c r="D547" s="17">
        <v>20020014</v>
      </c>
      <c r="E547" s="17" t="s">
        <v>29</v>
      </c>
      <c r="F547" s="1">
        <v>6</v>
      </c>
      <c r="G547" s="13">
        <v>10.690000000000001</v>
      </c>
      <c r="H547" s="13">
        <v>581.69389999999999</v>
      </c>
      <c r="I547" s="166">
        <v>0</v>
      </c>
      <c r="J547" s="191">
        <v>0</v>
      </c>
      <c r="K547" s="166">
        <v>0</v>
      </c>
      <c r="L547" s="166">
        <v>0</v>
      </c>
      <c r="M547" s="18">
        <v>0</v>
      </c>
      <c r="N547" s="165">
        <f>VLOOKUP(Table2[[#This Row],[Code]],'MPG Payment'!$B$4:$Z$128,25,0)</f>
        <v>0</v>
      </c>
      <c r="O547" s="170">
        <f t="shared" si="40"/>
        <v>582</v>
      </c>
      <c r="P547" t="str">
        <f>IFERROR(VLOOKUP(D547,'Bank Master'!$C$3:$D$7898,2,0),"Indirect")</f>
        <v>Direct</v>
      </c>
      <c r="Q547" t="str">
        <f>IFERROR(VLOOKUP(A547,Table1424[],6,0),0)</f>
        <v>PANCHU GOPE</v>
      </c>
      <c r="R547" t="str">
        <f>IFERROR(VLOOKUP(A547,Table1424[],7,0),0)</f>
        <v>21525011136</v>
      </c>
      <c r="S547" t="str">
        <f>IFERROR(VLOOKUP(A547,Table1424[],8,0),0)</f>
        <v>IDIB000B873</v>
      </c>
      <c r="T547">
        <f>IFERROR(VLOOKUP(A547,Table1424[],9,0),0)</f>
        <v>0</v>
      </c>
      <c r="U547" s="40">
        <f>IFERROR(VLOOKUP(A547,Table1424[],10,0),0)</f>
        <v>46097</v>
      </c>
      <c r="V547">
        <f t="shared" si="41"/>
        <v>1</v>
      </c>
      <c r="W547" t="str">
        <f t="shared" si="42"/>
        <v>Available</v>
      </c>
      <c r="X547" s="164" t="str" cm="1">
        <f t="array" aca="1" ref="X547" ca="1">SUBSTITUTE(SUBSTITUTE(MID(CELL("filename"),FIND("[",CELL("filename"))+1,FIND("]",CELL("filename"))-FIND("[",CELL("filename"))-1)," JH Farmer Payment-",""),".xlsx","")</f>
        <v>22.21-27 Aug</v>
      </c>
      <c r="Y547" s="13">
        <f t="shared" si="43"/>
        <v>16.324431244153413</v>
      </c>
      <c r="Z547" s="3">
        <v>0</v>
      </c>
    </row>
    <row r="548" spans="1:27" x14ac:dyDescent="0.25">
      <c r="A548" t="str">
        <f>CONCATENATE(Table2[[#This Row],[Code]],Table2[[#This Row],[Farmers Code]])</f>
        <v>200200140025</v>
      </c>
      <c r="B548" s="1" t="str">
        <f>INDEX('MPG Payment'!$A:$A,MATCH(Table2[[#This Row],[Code]],'MPG Payment'!B:B,0))</f>
        <v>BMC Code :2002</v>
      </c>
      <c r="C548" t="str">
        <f>VLOOKUP(Table2[[#This Row],[Code]],'MPG Payment'!B:C,2,0)</f>
        <v>BARGARI</v>
      </c>
      <c r="D548" s="17">
        <v>20020014</v>
      </c>
      <c r="E548" s="17" t="s">
        <v>5</v>
      </c>
      <c r="F548" s="1">
        <v>14</v>
      </c>
      <c r="G548" s="13">
        <v>43.99</v>
      </c>
      <c r="H548" s="13">
        <v>1778.0663000000002</v>
      </c>
      <c r="I548" s="166">
        <v>0</v>
      </c>
      <c r="J548" s="191">
        <v>0</v>
      </c>
      <c r="K548" s="166">
        <v>0</v>
      </c>
      <c r="L548" s="166">
        <v>0</v>
      </c>
      <c r="M548" s="18">
        <v>0</v>
      </c>
      <c r="N548" s="165">
        <f>VLOOKUP(Table2[[#This Row],[Code]],'MPG Payment'!$B$4:$Z$128,25,0)</f>
        <v>0</v>
      </c>
      <c r="O548" s="170">
        <f t="shared" si="40"/>
        <v>1778</v>
      </c>
      <c r="P548" t="str">
        <f>IFERROR(VLOOKUP(D548,'Bank Master'!$C$3:$D$7898,2,0),"Indirect")</f>
        <v>Direct</v>
      </c>
      <c r="Q548" t="str">
        <f>IFERROR(VLOOKUP(A548,Table1424[],6,0),0)</f>
        <v>NASIMA KHATUN</v>
      </c>
      <c r="R548" t="str">
        <f>IFERROR(VLOOKUP(A548,Table1424[],7,0),0)</f>
        <v>50348635570</v>
      </c>
      <c r="S548" t="str">
        <f>IFERROR(VLOOKUP(A548,Table1424[],8,0),0)</f>
        <v>IDIB000B873</v>
      </c>
      <c r="T548">
        <f>IFERROR(VLOOKUP(A548,Table1424[],9,0),0)</f>
        <v>0</v>
      </c>
      <c r="U548" s="40">
        <f>IFERROR(VLOOKUP(A548,Table1424[],10,0),0)</f>
        <v>46111</v>
      </c>
      <c r="V548">
        <f t="shared" si="41"/>
        <v>1</v>
      </c>
      <c r="W548" t="str">
        <f t="shared" si="42"/>
        <v>Available</v>
      </c>
      <c r="X548" s="164" t="str" cm="1">
        <f t="array" aca="1" ref="X548" ca="1">SUBSTITUTE(SUBSTITUTE(MID(CELL("filename"),FIND("[",CELL("filename"))+1,FIND("]",CELL("filename"))-FIND("[",CELL("filename"))-1)," JH Farmer Payment-",""),".xlsx","")</f>
        <v>22.21-27 Aug</v>
      </c>
      <c r="Y548" s="13">
        <f t="shared" si="43"/>
        <v>28.293848829279387</v>
      </c>
      <c r="Z548" s="3">
        <v>0</v>
      </c>
    </row>
    <row r="549" spans="1:27" x14ac:dyDescent="0.25">
      <c r="A549" t="str">
        <f>CONCATENATE(Table2[[#This Row],[Code]],Table2[[#This Row],[Farmers Code]])</f>
        <v>200200140026</v>
      </c>
      <c r="B549" s="1" t="str">
        <f>INDEX('MPG Payment'!$A:$A,MATCH(Table2[[#This Row],[Code]],'MPG Payment'!B:B,0))</f>
        <v>BMC Code :2002</v>
      </c>
      <c r="C549" t="str">
        <f>VLOOKUP(Table2[[#This Row],[Code]],'MPG Payment'!B:C,2,0)</f>
        <v>BARGARI</v>
      </c>
      <c r="D549" s="17">
        <v>20020014</v>
      </c>
      <c r="E549" s="17" t="s">
        <v>39</v>
      </c>
      <c r="F549" s="1">
        <v>7</v>
      </c>
      <c r="G549" s="13">
        <v>35.21</v>
      </c>
      <c r="H549" s="13">
        <v>1531.5475999999999</v>
      </c>
      <c r="I549" s="166">
        <v>0</v>
      </c>
      <c r="J549" s="191">
        <v>0</v>
      </c>
      <c r="K549" s="166">
        <v>0</v>
      </c>
      <c r="L549" s="166">
        <v>0</v>
      </c>
      <c r="M549" s="18">
        <v>0</v>
      </c>
      <c r="N549" s="165">
        <f>VLOOKUP(Table2[[#This Row],[Code]],'MPG Payment'!$B$4:$Z$128,25,0)</f>
        <v>0</v>
      </c>
      <c r="O549" s="170">
        <f t="shared" si="40"/>
        <v>1532</v>
      </c>
      <c r="P549" t="str">
        <f>IFERROR(VLOOKUP(D549,'Bank Master'!$C$3:$D$7898,2,0),"Indirect")</f>
        <v>Direct</v>
      </c>
      <c r="Q549" t="str">
        <f>IFERROR(VLOOKUP(A549,Table1424[],6,0),0)</f>
        <v>IRSHAD ANSARI</v>
      </c>
      <c r="R549" t="str">
        <f>IFERROR(VLOOKUP(A549,Table1424[],7,0),0)</f>
        <v>8329430137</v>
      </c>
      <c r="S549" t="str">
        <f>IFERROR(VLOOKUP(A549,Table1424[],8,0),0)</f>
        <v>IDIB000B873</v>
      </c>
      <c r="T549">
        <f>IFERROR(VLOOKUP(A549,Table1424[],9,0),0)</f>
        <v>0</v>
      </c>
      <c r="U549" s="40">
        <f>IFERROR(VLOOKUP(A549,Table1424[],10,0),0)</f>
        <v>46203</v>
      </c>
      <c r="V549">
        <f t="shared" si="41"/>
        <v>1</v>
      </c>
      <c r="W549" t="str">
        <f t="shared" si="42"/>
        <v>Available</v>
      </c>
      <c r="X549" s="164" t="str" cm="1">
        <f t="array" aca="1" ref="X549" ca="1">SUBSTITUTE(SUBSTITUTE(MID(CELL("filename"),FIND("[",CELL("filename"))+1,FIND("]",CELL("filename"))-FIND("[",CELL("filename"))-1)," JH Farmer Payment-",""),".xlsx","")</f>
        <v>22.21-27 Aug</v>
      </c>
      <c r="Y549" s="13">
        <f t="shared" si="43"/>
        <v>15.224131212723659</v>
      </c>
      <c r="Z549" s="3">
        <v>0</v>
      </c>
    </row>
    <row r="550" spans="1:27" x14ac:dyDescent="0.25">
      <c r="A550" t="str">
        <f>CONCATENATE(Table2[[#This Row],[Code]],Table2[[#This Row],[Farmers Code]])</f>
        <v>200200140027</v>
      </c>
      <c r="B550" s="1" t="str">
        <f>INDEX('MPG Payment'!$A:$A,MATCH(Table2[[#This Row],[Code]],'MPG Payment'!B:B,0))</f>
        <v>BMC Code :2002</v>
      </c>
      <c r="C550" t="str">
        <f>VLOOKUP(Table2[[#This Row],[Code]],'MPG Payment'!B:C,2,0)</f>
        <v>BARGARI</v>
      </c>
      <c r="D550" s="17">
        <v>20020014</v>
      </c>
      <c r="E550" s="17" t="s">
        <v>6</v>
      </c>
      <c r="F550" s="1">
        <v>7</v>
      </c>
      <c r="G550" s="13">
        <v>20.27</v>
      </c>
      <c r="H550" s="13">
        <v>804.30399999999997</v>
      </c>
      <c r="I550" s="166">
        <v>0</v>
      </c>
      <c r="J550" s="191">
        <v>0</v>
      </c>
      <c r="K550" s="166">
        <v>0</v>
      </c>
      <c r="L550" s="166">
        <v>0</v>
      </c>
      <c r="M550" s="18">
        <v>0</v>
      </c>
      <c r="N550" s="165">
        <f>VLOOKUP(Table2[[#This Row],[Code]],'MPG Payment'!$B$4:$Z$128,25,0)</f>
        <v>0</v>
      </c>
      <c r="O550" s="170">
        <f t="shared" si="40"/>
        <v>804</v>
      </c>
      <c r="P550" t="str">
        <f>IFERROR(VLOOKUP(D550,'Bank Master'!$C$3:$D$7898,2,0),"Indirect")</f>
        <v>Direct</v>
      </c>
      <c r="Q550" t="str">
        <f>IFERROR(VLOOKUP(A550,Table1424[],6,0),0)</f>
        <v>NANKU GOPE</v>
      </c>
      <c r="R550" t="str">
        <f>IFERROR(VLOOKUP(A550,Table1424[],7,0),0)</f>
        <v>22009572748</v>
      </c>
      <c r="S550" t="str">
        <f>IFERROR(VLOOKUP(A550,Table1424[],8,0),0)</f>
        <v>SBIN0RRVCGB</v>
      </c>
      <c r="T550">
        <f>IFERROR(VLOOKUP(A550,Table1424[],9,0),0)</f>
        <v>0</v>
      </c>
      <c r="U550" s="40">
        <f>IFERROR(VLOOKUP(A550,Table1424[],10,0),0)</f>
        <v>46216</v>
      </c>
      <c r="V550">
        <f t="shared" si="41"/>
        <v>1</v>
      </c>
      <c r="W550" t="str">
        <f t="shared" si="42"/>
        <v>Available</v>
      </c>
      <c r="X550" s="164" t="str" cm="1">
        <f t="array" aca="1" ref="X550" ca="1">SUBSTITUTE(SUBSTITUTE(MID(CELL("filename"),FIND("[",CELL("filename"))+1,FIND("]",CELL("filename"))-FIND("[",CELL("filename"))-1)," JH Farmer Payment-",""),".xlsx","")</f>
        <v>22.21-27 Aug</v>
      </c>
      <c r="Y550" s="13">
        <f t="shared" si="43"/>
        <v>13.887834237789839</v>
      </c>
      <c r="Z550" s="3">
        <v>0</v>
      </c>
    </row>
    <row r="551" spans="1:27" x14ac:dyDescent="0.25">
      <c r="A551" t="str">
        <f>CONCATENATE(Table2[[#This Row],[Code]],Table2[[#This Row],[Farmers Code]])</f>
        <v>200200140029</v>
      </c>
      <c r="B551" s="1" t="str">
        <f>INDEX('MPG Payment'!$A:$A,MATCH(Table2[[#This Row],[Code]],'MPG Payment'!B:B,0))</f>
        <v>BMC Code :2002</v>
      </c>
      <c r="C551" t="str">
        <f>VLOOKUP(Table2[[#This Row],[Code]],'MPG Payment'!B:C,2,0)</f>
        <v>BARGARI</v>
      </c>
      <c r="D551" s="17">
        <v>20020014</v>
      </c>
      <c r="E551" s="17" t="s">
        <v>31</v>
      </c>
      <c r="F551" s="1">
        <v>10</v>
      </c>
      <c r="G551" s="13">
        <v>29.16</v>
      </c>
      <c r="H551" s="13">
        <v>1038.558</v>
      </c>
      <c r="I551" s="166">
        <v>0</v>
      </c>
      <c r="J551" s="191">
        <v>0</v>
      </c>
      <c r="K551" s="166">
        <v>0</v>
      </c>
      <c r="L551" s="166">
        <v>0</v>
      </c>
      <c r="M551" s="18">
        <v>0</v>
      </c>
      <c r="N551" s="165">
        <f>VLOOKUP(Table2[[#This Row],[Code]],'MPG Payment'!$B$4:$Z$128,25,0)</f>
        <v>0</v>
      </c>
      <c r="O551" s="170">
        <f t="shared" si="40"/>
        <v>1039</v>
      </c>
      <c r="P551" t="str">
        <f>IFERROR(VLOOKUP(D551,'Bank Master'!$C$3:$D$7898,2,0),"Indirect")</f>
        <v>Direct</v>
      </c>
      <c r="Q551" t="str">
        <f>IFERROR(VLOOKUP(A551,Table1424[],6,0),0)</f>
        <v>SUSHMITA KUMARI</v>
      </c>
      <c r="R551" t="str">
        <f>IFERROR(VLOOKUP(A551,Table1424[],7,0),0)</f>
        <v>7726351080</v>
      </c>
      <c r="S551" t="str">
        <f>IFERROR(VLOOKUP(A551,Table1424[],8,0),0)</f>
        <v>IDIB000B873</v>
      </c>
      <c r="T551">
        <f>IFERROR(VLOOKUP(A551,Table1424[],9,0),0)</f>
        <v>0</v>
      </c>
      <c r="U551" s="40">
        <f>IFERROR(VLOOKUP(A551,Table1424[],10,0),0)</f>
        <v>46244</v>
      </c>
      <c r="V551">
        <f t="shared" si="41"/>
        <v>1</v>
      </c>
      <c r="W551" t="str">
        <f t="shared" si="42"/>
        <v>Available</v>
      </c>
      <c r="X551" s="164" t="str" cm="1">
        <f t="array" aca="1" ref="X551" ca="1">SUBSTITUTE(SUBSTITUTE(MID(CELL("filename"),FIND("[",CELL("filename"))+1,FIND("]",CELL("filename"))-FIND("[",CELL("filename"))-1)," JH Farmer Payment-",""),".xlsx","")</f>
        <v>22.21-27 Aug</v>
      </c>
      <c r="Y551" s="13">
        <f t="shared" si="43"/>
        <v>17.80792181069959</v>
      </c>
      <c r="Z551" s="3">
        <v>0</v>
      </c>
    </row>
    <row r="552" spans="1:27" x14ac:dyDescent="0.25">
      <c r="A552" t="str">
        <f>CONCATENATE(Table2[[#This Row],[Code]],Table2[[#This Row],[Farmers Code]])</f>
        <v>200200140030</v>
      </c>
      <c r="B552" s="1" t="str">
        <f>INDEX('MPG Payment'!$A:$A,MATCH(Table2[[#This Row],[Code]],'MPG Payment'!B:B,0))</f>
        <v>BMC Code :2002</v>
      </c>
      <c r="C552" t="str">
        <f>VLOOKUP(Table2[[#This Row],[Code]],'MPG Payment'!B:C,2,0)</f>
        <v>BARGARI</v>
      </c>
      <c r="D552" s="17">
        <v>20020014</v>
      </c>
      <c r="E552" s="17" t="s">
        <v>7</v>
      </c>
      <c r="F552" s="1">
        <v>8</v>
      </c>
      <c r="G552" s="13">
        <v>34.39</v>
      </c>
      <c r="H552" s="13">
        <v>1328.3751</v>
      </c>
      <c r="I552" s="166">
        <v>0</v>
      </c>
      <c r="J552" s="191">
        <v>0</v>
      </c>
      <c r="K552" s="166">
        <v>0</v>
      </c>
      <c r="L552" s="166">
        <v>0</v>
      </c>
      <c r="M552" s="18">
        <v>0</v>
      </c>
      <c r="N552" s="165">
        <f>VLOOKUP(Table2[[#This Row],[Code]],'MPG Payment'!$B$4:$Z$128,25,0)</f>
        <v>0</v>
      </c>
      <c r="O552" s="170">
        <f t="shared" si="40"/>
        <v>1328</v>
      </c>
      <c r="P552" t="str">
        <f>IFERROR(VLOOKUP(D552,'Bank Master'!$C$3:$D$7898,2,0),"Indirect")</f>
        <v>Direct</v>
      </c>
      <c r="Q552" t="str">
        <f>IFERROR(VLOOKUP(A552,Table1424[],6,0),0)</f>
        <v>LAKSHMI DEVI</v>
      </c>
      <c r="R552" t="str">
        <f>IFERROR(VLOOKUP(A552,Table1424[],7,0),0)</f>
        <v>50118157312</v>
      </c>
      <c r="S552" t="str">
        <f>IFERROR(VLOOKUP(A552,Table1424[],8,0),0)</f>
        <v>IDIB000B873</v>
      </c>
      <c r="T552">
        <f>IFERROR(VLOOKUP(A552,Table1424[],9,0),0)</f>
        <v>0</v>
      </c>
      <c r="U552" s="40">
        <f>IFERROR(VLOOKUP(A552,Table1424[],10,0),0)</f>
        <v>46258</v>
      </c>
      <c r="V552">
        <f t="shared" si="41"/>
        <v>1</v>
      </c>
      <c r="W552" t="str">
        <f t="shared" si="42"/>
        <v>Available</v>
      </c>
      <c r="X552" s="164" t="str" cm="1">
        <f t="array" aca="1" ref="X552" ca="1">SUBSTITUTE(SUBSTITUTE(MID(CELL("filename"),FIND("[",CELL("filename"))+1,FIND("]",CELL("filename"))-FIND("[",CELL("filename"))-1)," JH Farmer Payment-",""),".xlsx","")</f>
        <v>22.21-27 Aug</v>
      </c>
      <c r="Y552" s="13">
        <f t="shared" si="43"/>
        <v>15.450713579528932</v>
      </c>
      <c r="Z552" s="3">
        <v>0</v>
      </c>
    </row>
    <row r="553" spans="1:27" x14ac:dyDescent="0.25">
      <c r="A553" t="str">
        <f>CONCATENATE(Table2[[#This Row],[Code]],Table2[[#This Row],[Farmers Code]])</f>
        <v>200200140031</v>
      </c>
      <c r="B553" s="1" t="str">
        <f>INDEX('MPG Payment'!$A:$A,MATCH(Table2[[#This Row],[Code]],'MPG Payment'!B:B,0))</f>
        <v>BMC Code :2002</v>
      </c>
      <c r="C553" t="str">
        <f>VLOOKUP(Table2[[#This Row],[Code]],'MPG Payment'!B:C,2,0)</f>
        <v>BARGARI</v>
      </c>
      <c r="D553" s="17">
        <v>20020014</v>
      </c>
      <c r="E553" s="17" t="s">
        <v>422</v>
      </c>
      <c r="F553" s="1">
        <v>6</v>
      </c>
      <c r="G553" s="13">
        <v>8.6999999999999993</v>
      </c>
      <c r="H553" s="13">
        <v>336.07929999999999</v>
      </c>
      <c r="I553" s="166">
        <v>0</v>
      </c>
      <c r="J553" s="191">
        <v>0</v>
      </c>
      <c r="K553" s="166">
        <v>0</v>
      </c>
      <c r="L553" s="166">
        <v>0</v>
      </c>
      <c r="M553" s="18">
        <v>0</v>
      </c>
      <c r="N553" s="165">
        <f>VLOOKUP(Table2[[#This Row],[Code]],'MPG Payment'!$B$4:$Z$128,25,0)</f>
        <v>0</v>
      </c>
      <c r="O553" s="170">
        <f t="shared" si="40"/>
        <v>336</v>
      </c>
      <c r="P553" t="str">
        <f>IFERROR(VLOOKUP(D553,'Bank Master'!$C$3:$D$7898,2,0),"Indirect")</f>
        <v>Direct</v>
      </c>
      <c r="Q553">
        <f>IFERROR(VLOOKUP(A553,Table1424[],6,0),0)</f>
        <v>0</v>
      </c>
      <c r="R553">
        <f>IFERROR(VLOOKUP(A553,Table1424[],7,0),0)</f>
        <v>0</v>
      </c>
      <c r="S553">
        <f>IFERROR(VLOOKUP(A553,Table1424[],8,0),0)</f>
        <v>0</v>
      </c>
      <c r="T553">
        <f>IFERROR(VLOOKUP(A553,Table1424[],9,0),0)</f>
        <v>0</v>
      </c>
      <c r="U553" s="40">
        <f>IFERROR(VLOOKUP(A553,Table1424[],10,0),0)</f>
        <v>0</v>
      </c>
      <c r="V553">
        <f t="shared" si="41"/>
        <v>1</v>
      </c>
      <c r="W553" t="str">
        <f t="shared" si="42"/>
        <v>Not Available</v>
      </c>
      <c r="X553" s="164" t="str" cm="1">
        <f t="array" aca="1" ref="X553" ca="1">SUBSTITUTE(SUBSTITUTE(MID(CELL("filename"),FIND("[",CELL("filename"))+1,FIND("]",CELL("filename"))-FIND("[",CELL("filename"))-1)," JH Farmer Payment-",""),".xlsx","")</f>
        <v>22.21-27 Aug</v>
      </c>
      <c r="Y553" s="13">
        <f t="shared" si="43"/>
        <v>11.588941379310347</v>
      </c>
      <c r="Z553" s="3">
        <v>0</v>
      </c>
    </row>
    <row r="554" spans="1:27" x14ac:dyDescent="0.25">
      <c r="A554" t="str">
        <f>CONCATENATE(Table2[[#This Row],[Code]],Table2[[#This Row],[Farmers Code]])</f>
        <v>200200150004</v>
      </c>
      <c r="B554" s="1" t="str">
        <f>INDEX('MPG Payment'!$A:$A,MATCH(Table2[[#This Row],[Code]],'MPG Payment'!B:B,0))</f>
        <v>BMC Code :2002</v>
      </c>
      <c r="C554" t="str">
        <f>VLOOKUP(Table2[[#This Row],[Code]],'MPG Payment'!B:C,2,0)</f>
        <v>PATRATOLI</v>
      </c>
      <c r="D554" s="17">
        <v>20020015</v>
      </c>
      <c r="E554" s="17" t="s">
        <v>1</v>
      </c>
      <c r="F554" s="1">
        <v>11</v>
      </c>
      <c r="G554" s="13">
        <v>21.82</v>
      </c>
      <c r="H554" s="13">
        <v>927.25199999999995</v>
      </c>
      <c r="I554" s="166">
        <v>0</v>
      </c>
      <c r="J554" s="191">
        <v>0</v>
      </c>
      <c r="K554" s="166">
        <v>0</v>
      </c>
      <c r="L554" s="166">
        <v>0</v>
      </c>
      <c r="M554" s="18">
        <v>0</v>
      </c>
      <c r="N554" s="165" t="str">
        <f>VLOOKUP(Table2[[#This Row],[Code]],'MPG Payment'!$B$4:$Z$128,25,0)</f>
        <v>Release1</v>
      </c>
      <c r="O554" s="170">
        <f t="shared" si="40"/>
        <v>927</v>
      </c>
      <c r="P554" t="str">
        <f>IFERROR(VLOOKUP(D554,'Bank Master'!$C$3:$D$7898,2,0),"Indirect")</f>
        <v>Direct</v>
      </c>
      <c r="Q554" t="str">
        <f>IFERROR(VLOOKUP(A554,Table1424[],6,0),0)</f>
        <v>BANUWA ORAON</v>
      </c>
      <c r="R554" t="str">
        <f>IFERROR(VLOOKUP(A554,Table1424[],7,0),0)</f>
        <v>492410110006089</v>
      </c>
      <c r="S554" t="str">
        <f>IFERROR(VLOOKUP(A554,Table1424[],8,0),0)</f>
        <v>BKID0004924</v>
      </c>
      <c r="T554" t="str">
        <f>IFERROR(VLOOKUP(A554,Table1424[],9,0),0)</f>
        <v>BANK OF INDIA</v>
      </c>
      <c r="U554" s="40">
        <f>IFERROR(VLOOKUP(A554,Table1424[],10,0),0)</f>
        <v>45664</v>
      </c>
      <c r="V554">
        <f t="shared" si="41"/>
        <v>1</v>
      </c>
      <c r="W554" t="str">
        <f t="shared" si="42"/>
        <v>Available</v>
      </c>
      <c r="X554" s="164" t="str" cm="1">
        <f t="array" aca="1" ref="X554" ca="1">SUBSTITUTE(SUBSTITUTE(MID(CELL("filename"),FIND("[",CELL("filename"))+1,FIND("]",CELL("filename"))-FIND("[",CELL("filename"))-1)," JH Farmer Payment-",""),".xlsx","")</f>
        <v>22.21-27 Aug</v>
      </c>
      <c r="Y554" s="13">
        <f t="shared" si="43"/>
        <v>23.372529789184235</v>
      </c>
      <c r="Z554" s="3">
        <v>0</v>
      </c>
      <c r="AA554" s="3"/>
    </row>
    <row r="555" spans="1:27" x14ac:dyDescent="0.25">
      <c r="A555" t="str">
        <f>CONCATENATE(Table2[[#This Row],[Code]],Table2[[#This Row],[Farmers Code]])</f>
        <v>200200150005</v>
      </c>
      <c r="B555" s="1" t="str">
        <f>INDEX('MPG Payment'!$A:$A,MATCH(Table2[[#This Row],[Code]],'MPG Payment'!B:B,0))</f>
        <v>BMC Code :2002</v>
      </c>
      <c r="C555" t="str">
        <f>VLOOKUP(Table2[[#This Row],[Code]],'MPG Payment'!B:C,2,0)</f>
        <v>PATRATOLI</v>
      </c>
      <c r="D555" s="17">
        <v>20020015</v>
      </c>
      <c r="E555" s="17" t="s">
        <v>18</v>
      </c>
      <c r="F555" s="1">
        <v>7</v>
      </c>
      <c r="G555" s="13">
        <v>24.900000000000002</v>
      </c>
      <c r="H555" s="13">
        <v>1531.8630000000001</v>
      </c>
      <c r="I555" s="166">
        <v>0</v>
      </c>
      <c r="J555" s="191">
        <v>0</v>
      </c>
      <c r="K555" s="166">
        <v>0</v>
      </c>
      <c r="L555" s="166">
        <v>0</v>
      </c>
      <c r="M555" s="18">
        <v>0</v>
      </c>
      <c r="N555" s="165" t="str">
        <f>VLOOKUP(Table2[[#This Row],[Code]],'MPG Payment'!$B$4:$Z$128,25,0)</f>
        <v>Release1</v>
      </c>
      <c r="O555" s="170">
        <f t="shared" si="40"/>
        <v>1532</v>
      </c>
      <c r="P555" t="str">
        <f>IFERROR(VLOOKUP(D555,'Bank Master'!$C$3:$D$7898,2,0),"Indirect")</f>
        <v>Direct</v>
      </c>
      <c r="Q555" t="str">
        <f>IFERROR(VLOOKUP(A555,Table1424[],6,0),0)</f>
        <v>KHADDI OARAON</v>
      </c>
      <c r="R555" t="str">
        <f>IFERROR(VLOOKUP(A555,Table1424[],7,0),0)</f>
        <v>492410510007858</v>
      </c>
      <c r="S555" t="str">
        <f>IFERROR(VLOOKUP(A555,Table1424[],8,0),0)</f>
        <v>BKID0004924</v>
      </c>
      <c r="T555" t="str">
        <f>IFERROR(VLOOKUP(A555,Table1424[],9,0),0)</f>
        <v>BANK OF INDIA</v>
      </c>
      <c r="U555" s="40">
        <f>IFERROR(VLOOKUP(A555,Table1424[],10,0),0)</f>
        <v>45664</v>
      </c>
      <c r="V555">
        <f t="shared" si="41"/>
        <v>1</v>
      </c>
      <c r="W555" t="str">
        <f t="shared" si="42"/>
        <v>Available</v>
      </c>
      <c r="X555" s="164" t="str" cm="1">
        <f t="array" aca="1" ref="X555" ca="1">SUBSTITUTE(SUBSTITUTE(MID(CELL("filename"),FIND("[",CELL("filename"))+1,FIND("]",CELL("filename"))-FIND("[",CELL("filename"))-1)," JH Farmer Payment-",""),".xlsx","")</f>
        <v>22.21-27 Aug</v>
      </c>
      <c r="Y555" s="13">
        <f t="shared" si="43"/>
        <v>21.532210843373495</v>
      </c>
      <c r="Z555" s="3">
        <v>0</v>
      </c>
    </row>
    <row r="556" spans="1:27" x14ac:dyDescent="0.25">
      <c r="A556" t="str">
        <f>CONCATENATE(Table2[[#This Row],[Code]],Table2[[#This Row],[Farmers Code]])</f>
        <v>200200150006</v>
      </c>
      <c r="B556" s="1" t="str">
        <f>INDEX('MPG Payment'!$A:$A,MATCH(Table2[[#This Row],[Code]],'MPG Payment'!B:B,0))</f>
        <v>BMC Code :2002</v>
      </c>
      <c r="C556" t="str">
        <f>VLOOKUP(Table2[[#This Row],[Code]],'MPG Payment'!B:C,2,0)</f>
        <v>PATRATOLI</v>
      </c>
      <c r="D556" s="17">
        <v>20020015</v>
      </c>
      <c r="E556" s="17" t="s">
        <v>19</v>
      </c>
      <c r="F556" s="1">
        <v>14</v>
      </c>
      <c r="G556" s="13">
        <v>26.029999999999998</v>
      </c>
      <c r="H556" s="13">
        <v>1057.6288</v>
      </c>
      <c r="I556" s="166">
        <v>0</v>
      </c>
      <c r="J556" s="191">
        <v>0</v>
      </c>
      <c r="K556" s="166">
        <v>0</v>
      </c>
      <c r="L556" s="166">
        <v>0</v>
      </c>
      <c r="M556" s="18">
        <v>0</v>
      </c>
      <c r="N556" s="165" t="str">
        <f>VLOOKUP(Table2[[#This Row],[Code]],'MPG Payment'!$B$4:$Z$128,25,0)</f>
        <v>Release1</v>
      </c>
      <c r="O556" s="170">
        <f t="shared" si="40"/>
        <v>1058</v>
      </c>
      <c r="P556" t="str">
        <f>IFERROR(VLOOKUP(D556,'Bank Master'!$C$3:$D$7898,2,0),"Indirect")</f>
        <v>Direct</v>
      </c>
      <c r="Q556" t="str">
        <f>IFERROR(VLOOKUP(A556,Table1424[],6,0),0)</f>
        <v>SHANTI DEVI</v>
      </c>
      <c r="R556" t="str">
        <f>IFERROR(VLOOKUP(A556,Table1424[],7,0),0)</f>
        <v>492418210007119</v>
      </c>
      <c r="S556" t="str">
        <f>IFERROR(VLOOKUP(A556,Table1424[],8,0),0)</f>
        <v>BKID0004924</v>
      </c>
      <c r="T556" t="str">
        <f>IFERROR(VLOOKUP(A556,Table1424[],9,0),0)</f>
        <v>BANK OF INDIA</v>
      </c>
      <c r="U556" s="40">
        <f>IFERROR(VLOOKUP(A556,Table1424[],10,0),0)</f>
        <v>45664</v>
      </c>
      <c r="V556">
        <f t="shared" si="41"/>
        <v>1</v>
      </c>
      <c r="W556" t="str">
        <f t="shared" si="42"/>
        <v>Available</v>
      </c>
      <c r="X556" s="164" t="str" cm="1">
        <f t="array" aca="1" ref="X556" ca="1">SUBSTITUTE(SUBSTITUTE(MID(CELL("filename"),FIND("[",CELL("filename"))+1,FIND("]",CELL("filename"))-FIND("[",CELL("filename"))-1)," JH Farmer Payment-",""),".xlsx","")</f>
        <v>22.21-27 Aug</v>
      </c>
      <c r="Y556" s="13">
        <f t="shared" si="43"/>
        <v>28.441804072224357</v>
      </c>
      <c r="Z556" s="3">
        <v>0</v>
      </c>
    </row>
    <row r="557" spans="1:27" x14ac:dyDescent="0.25">
      <c r="A557" t="str">
        <f>CONCATENATE(Table2[[#This Row],[Code]],Table2[[#This Row],[Farmers Code]])</f>
        <v>200200150012</v>
      </c>
      <c r="B557" s="1" t="str">
        <f>INDEX('MPG Payment'!$A:$A,MATCH(Table2[[#This Row],[Code]],'MPG Payment'!B:B,0))</f>
        <v>BMC Code :2002</v>
      </c>
      <c r="C557" t="str">
        <f>VLOOKUP(Table2[[#This Row],[Code]],'MPG Payment'!B:C,2,0)</f>
        <v>PATRATOLI</v>
      </c>
      <c r="D557" s="17">
        <v>20020015</v>
      </c>
      <c r="E557" s="17" t="s">
        <v>40</v>
      </c>
      <c r="F557" s="1">
        <v>7</v>
      </c>
      <c r="G557" s="13">
        <v>24.150000000000002</v>
      </c>
      <c r="H557" s="13">
        <v>942.20680000000016</v>
      </c>
      <c r="I557" s="166">
        <v>0</v>
      </c>
      <c r="J557" s="191">
        <v>0</v>
      </c>
      <c r="K557" s="166">
        <v>0</v>
      </c>
      <c r="L557" s="166">
        <v>0</v>
      </c>
      <c r="M557" s="18">
        <v>0</v>
      </c>
      <c r="N557" s="165" t="str">
        <f>VLOOKUP(Table2[[#This Row],[Code]],'MPG Payment'!$B$4:$Z$128,25,0)</f>
        <v>Release1</v>
      </c>
      <c r="O557" s="170">
        <f t="shared" si="40"/>
        <v>942</v>
      </c>
      <c r="P557" t="str">
        <f>IFERROR(VLOOKUP(D557,'Bank Master'!$C$3:$D$7898,2,0),"Indirect")</f>
        <v>Direct</v>
      </c>
      <c r="Q557" t="str">
        <f>IFERROR(VLOOKUP(A557,Table1424[],6,0),0)</f>
        <v>BIKESH ORAON</v>
      </c>
      <c r="R557" t="str">
        <f>IFERROR(VLOOKUP(A557,Table1424[],7,0),0)</f>
        <v>39917094219</v>
      </c>
      <c r="S557" t="str">
        <f>IFERROR(VLOOKUP(A557,Table1424[],8,0),0)</f>
        <v>SBIN0014341</v>
      </c>
      <c r="T557" t="str">
        <f>IFERROR(VLOOKUP(A557,Table1424[],9,0),0)</f>
        <v>STATE BANK OF INDIA</v>
      </c>
      <c r="U557" s="40">
        <f>IFERROR(VLOOKUP(A557,Table1424[],10,0),0)</f>
        <v>0</v>
      </c>
      <c r="V557">
        <f t="shared" si="41"/>
        <v>1</v>
      </c>
      <c r="W557" t="str">
        <f t="shared" si="42"/>
        <v>Available</v>
      </c>
      <c r="X557" s="164" t="str" cm="1">
        <f t="array" aca="1" ref="X557" ca="1">SUBSTITUTE(SUBSTITUTE(MID(CELL("filename"),FIND("[",CELL("filename"))+1,FIND("]",CELL("filename"))-FIND("[",CELL("filename"))-1)," JH Farmer Payment-",""),".xlsx","")</f>
        <v>22.21-27 Aug</v>
      </c>
      <c r="Y557" s="13">
        <f t="shared" si="43"/>
        <v>13.655171014492755</v>
      </c>
      <c r="Z557" s="3">
        <v>0</v>
      </c>
    </row>
    <row r="558" spans="1:27" x14ac:dyDescent="0.25">
      <c r="A558" t="str">
        <f>CONCATENATE(Table2[[#This Row],[Code]],Table2[[#This Row],[Farmers Code]])</f>
        <v>200200150014</v>
      </c>
      <c r="B558" s="1" t="str">
        <f>INDEX('MPG Payment'!$A:$A,MATCH(Table2[[#This Row],[Code]],'MPG Payment'!B:B,0))</f>
        <v>BMC Code :2002</v>
      </c>
      <c r="C558" t="str">
        <f>VLOOKUP(Table2[[#This Row],[Code]],'MPG Payment'!B:C,2,0)</f>
        <v>PATRATOLI</v>
      </c>
      <c r="D558" s="17">
        <v>20020015</v>
      </c>
      <c r="E558" s="17" t="s">
        <v>24</v>
      </c>
      <c r="F558" s="1">
        <v>10</v>
      </c>
      <c r="G558" s="13">
        <v>34.510000000000005</v>
      </c>
      <c r="H558" s="13">
        <v>1373.8043</v>
      </c>
      <c r="I558" s="166">
        <v>0</v>
      </c>
      <c r="J558" s="191">
        <v>0</v>
      </c>
      <c r="K558" s="166">
        <v>0</v>
      </c>
      <c r="L558" s="166">
        <v>0</v>
      </c>
      <c r="M558" s="18">
        <v>0</v>
      </c>
      <c r="N558" s="165" t="str">
        <f>VLOOKUP(Table2[[#This Row],[Code]],'MPG Payment'!$B$4:$Z$128,25,0)</f>
        <v>Release1</v>
      </c>
      <c r="O558" s="170">
        <f t="shared" si="40"/>
        <v>1374</v>
      </c>
      <c r="P558" t="str">
        <f>IFERROR(VLOOKUP(D558,'Bank Master'!$C$3:$D$7898,2,0),"Indirect")</f>
        <v>Direct</v>
      </c>
      <c r="Q558" t="str">
        <f>IFERROR(VLOOKUP(A558,Table1424[],6,0),0)</f>
        <v>PUNAM DEVI</v>
      </c>
      <c r="R558" t="str">
        <f>IFERROR(VLOOKUP(A558,Table1424[],7,0),0)</f>
        <v>492410110008652</v>
      </c>
      <c r="S558" t="str">
        <f>IFERROR(VLOOKUP(A558,Table1424[],8,0),0)</f>
        <v>BKID0004924</v>
      </c>
      <c r="T558" t="str">
        <f>IFERROR(VLOOKUP(A558,Table1424[],9,0),0)</f>
        <v>BANK OF INDIA</v>
      </c>
      <c r="U558" s="40">
        <f>IFERROR(VLOOKUP(A558,Table1424[],10,0),0)</f>
        <v>0</v>
      </c>
      <c r="V558">
        <f t="shared" si="41"/>
        <v>1</v>
      </c>
      <c r="W558" t="str">
        <f t="shared" si="42"/>
        <v>Available</v>
      </c>
      <c r="X558" s="164" t="str" cm="1">
        <f t="array" aca="1" ref="X558" ca="1">SUBSTITUTE(SUBSTITUTE(MID(CELL("filename"),FIND("[",CELL("filename"))+1,FIND("]",CELL("filename"))-FIND("[",CELL("filename"))-1)," JH Farmer Payment-",""),".xlsx","")</f>
        <v>22.21-27 Aug</v>
      </c>
      <c r="Y558" s="13">
        <f t="shared" si="43"/>
        <v>19.904437844103157</v>
      </c>
      <c r="Z558" s="3">
        <v>0</v>
      </c>
    </row>
    <row r="559" spans="1:27" x14ac:dyDescent="0.25">
      <c r="A559" t="str">
        <f>CONCATENATE(Table2[[#This Row],[Code]],Table2[[#This Row],[Farmers Code]])</f>
        <v>200200150015</v>
      </c>
      <c r="B559" s="1" t="str">
        <f>INDEX('MPG Payment'!$A:$A,MATCH(Table2[[#This Row],[Code]],'MPG Payment'!B:B,0))</f>
        <v>BMC Code :2002</v>
      </c>
      <c r="C559" t="str">
        <f>VLOOKUP(Table2[[#This Row],[Code]],'MPG Payment'!B:C,2,0)</f>
        <v>PATRATOLI</v>
      </c>
      <c r="D559" s="17">
        <v>20020015</v>
      </c>
      <c r="E559" s="17" t="s">
        <v>25</v>
      </c>
      <c r="F559" s="1">
        <v>14</v>
      </c>
      <c r="G559" s="13">
        <v>34.330000000000005</v>
      </c>
      <c r="H559" s="13">
        <v>1265.9866000000002</v>
      </c>
      <c r="I559" s="166">
        <v>0</v>
      </c>
      <c r="J559" s="191">
        <v>0</v>
      </c>
      <c r="K559" s="166">
        <v>0</v>
      </c>
      <c r="L559" s="166">
        <v>0</v>
      </c>
      <c r="M559" s="18">
        <v>0</v>
      </c>
      <c r="N559" s="165" t="str">
        <f>VLOOKUP(Table2[[#This Row],[Code]],'MPG Payment'!$B$4:$Z$128,25,0)</f>
        <v>Release1</v>
      </c>
      <c r="O559" s="170">
        <f t="shared" si="40"/>
        <v>1266</v>
      </c>
      <c r="P559" t="str">
        <f>IFERROR(VLOOKUP(D559,'Bank Master'!$C$3:$D$7898,2,0),"Indirect")</f>
        <v>Direct</v>
      </c>
      <c r="Q559" t="str">
        <f>IFERROR(VLOOKUP(A559,Table1424[],6,0),0)</f>
        <v>IMARANI</v>
      </c>
      <c r="R559" t="str">
        <f>IFERROR(VLOOKUP(A559,Table1424[],7,0),0)</f>
        <v>492418210001035</v>
      </c>
      <c r="S559" t="str">
        <f>IFERROR(VLOOKUP(A559,Table1424[],8,0),0)</f>
        <v>BKID0004924</v>
      </c>
      <c r="T559" t="str">
        <f>IFERROR(VLOOKUP(A559,Table1424[],9,0),0)</f>
        <v>BANK OF INDIA</v>
      </c>
      <c r="U559" s="40">
        <f>IFERROR(VLOOKUP(A559,Table1424[],10,0),0)</f>
        <v>0</v>
      </c>
      <c r="V559">
        <f t="shared" si="41"/>
        <v>1</v>
      </c>
      <c r="W559" t="str">
        <f t="shared" si="42"/>
        <v>Available</v>
      </c>
      <c r="X559" s="164" t="str" cm="1">
        <f t="array" aca="1" ref="X559" ca="1">SUBSTITUTE(SUBSTITUTE(MID(CELL("filename"),FIND("[",CELL("filename"))+1,FIND("]",CELL("filename"))-FIND("[",CELL("filename"))-1)," JH Farmer Payment-",""),".xlsx","")</f>
        <v>22.21-27 Aug</v>
      </c>
      <c r="Y559" s="13">
        <f t="shared" si="43"/>
        <v>25.813883483833383</v>
      </c>
      <c r="Z559" s="3">
        <v>0</v>
      </c>
    </row>
    <row r="560" spans="1:27" x14ac:dyDescent="0.25">
      <c r="A560" t="str">
        <f>CONCATENATE(Table2[[#This Row],[Code]],Table2[[#This Row],[Farmers Code]])</f>
        <v>200200150016</v>
      </c>
      <c r="B560" s="1" t="str">
        <f>INDEX('MPG Payment'!$A:$A,MATCH(Table2[[#This Row],[Code]],'MPG Payment'!B:B,0))</f>
        <v>BMC Code :2002</v>
      </c>
      <c r="C560" t="str">
        <f>VLOOKUP(Table2[[#This Row],[Code]],'MPG Payment'!B:C,2,0)</f>
        <v>PATRATOLI</v>
      </c>
      <c r="D560" s="17">
        <v>20020015</v>
      </c>
      <c r="E560" s="17" t="s">
        <v>26</v>
      </c>
      <c r="F560" s="1">
        <v>6</v>
      </c>
      <c r="G560" s="13">
        <v>9.98</v>
      </c>
      <c r="H560" s="13">
        <v>400.60389999999995</v>
      </c>
      <c r="I560" s="166">
        <v>0</v>
      </c>
      <c r="J560" s="191">
        <v>0</v>
      </c>
      <c r="K560" s="166">
        <v>0</v>
      </c>
      <c r="L560" s="166">
        <v>0</v>
      </c>
      <c r="M560" s="18">
        <v>0</v>
      </c>
      <c r="N560" s="165" t="str">
        <f>VLOOKUP(Table2[[#This Row],[Code]],'MPG Payment'!$B$4:$Z$128,25,0)</f>
        <v>Release1</v>
      </c>
      <c r="O560" s="170">
        <f t="shared" si="40"/>
        <v>401</v>
      </c>
      <c r="P560" t="str">
        <f>IFERROR(VLOOKUP(D560,'Bank Master'!$C$3:$D$7898,2,0),"Indirect")</f>
        <v>Direct</v>
      </c>
      <c r="Q560" t="str">
        <f>IFERROR(VLOOKUP(A560,Table1424[],6,0),0)</f>
        <v>RITA DEVI</v>
      </c>
      <c r="R560" t="str">
        <f>IFERROR(VLOOKUP(A560,Table1424[],7,0),0)</f>
        <v>492410110007571</v>
      </c>
      <c r="S560" t="str">
        <f>IFERROR(VLOOKUP(A560,Table1424[],8,0),0)</f>
        <v>BKID0004924</v>
      </c>
      <c r="T560">
        <f>IFERROR(VLOOKUP(A560,Table1424[],9,0),0)</f>
        <v>0</v>
      </c>
      <c r="U560" s="40">
        <f>IFERROR(VLOOKUP(A560,Table1424[],10,0),0)</f>
        <v>0</v>
      </c>
      <c r="V560">
        <f t="shared" si="41"/>
        <v>1</v>
      </c>
      <c r="W560" t="str">
        <f t="shared" si="42"/>
        <v>Available</v>
      </c>
      <c r="X560" s="164" t="str" cm="1">
        <f t="array" aca="1" ref="X560" ca="1">SUBSTITUTE(SUBSTITUTE(MID(CELL("filename"),FIND("[",CELL("filename"))+1,FIND("]",CELL("filename"))-FIND("[",CELL("filename"))-1)," JH Farmer Payment-",""),".xlsx","")</f>
        <v>22.21-27 Aug</v>
      </c>
      <c r="Y560" s="13">
        <f t="shared" si="43"/>
        <v>12.042201402805611</v>
      </c>
      <c r="Z560" s="3">
        <v>0</v>
      </c>
      <c r="AA560" s="3"/>
    </row>
    <row r="561" spans="1:27" x14ac:dyDescent="0.25">
      <c r="A561" t="str">
        <f>CONCATENATE(Table2[[#This Row],[Code]],Table2[[#This Row],[Farmers Code]])</f>
        <v>200200150017</v>
      </c>
      <c r="B561" s="1" t="str">
        <f>INDEX('MPG Payment'!$A:$A,MATCH(Table2[[#This Row],[Code]],'MPG Payment'!B:B,0))</f>
        <v>BMC Code :2002</v>
      </c>
      <c r="C561" t="str">
        <f>VLOOKUP(Table2[[#This Row],[Code]],'MPG Payment'!B:C,2,0)</f>
        <v>PATRATOLI</v>
      </c>
      <c r="D561" s="17">
        <v>20020015</v>
      </c>
      <c r="E561" s="17" t="s">
        <v>27</v>
      </c>
      <c r="F561" s="1">
        <v>14</v>
      </c>
      <c r="G561" s="13">
        <v>201.40000000000003</v>
      </c>
      <c r="H561" s="13">
        <v>7593.173600000001</v>
      </c>
      <c r="I561" s="166">
        <v>0</v>
      </c>
      <c r="J561" s="191">
        <v>0</v>
      </c>
      <c r="K561" s="166">
        <v>0</v>
      </c>
      <c r="L561" s="166">
        <v>0</v>
      </c>
      <c r="M561" s="18">
        <v>0</v>
      </c>
      <c r="N561" s="165" t="str">
        <f>VLOOKUP(Table2[[#This Row],[Code]],'MPG Payment'!$B$4:$Z$128,25,0)</f>
        <v>Release1</v>
      </c>
      <c r="O561" s="170">
        <f t="shared" si="40"/>
        <v>7593</v>
      </c>
      <c r="P561" t="str">
        <f>IFERROR(VLOOKUP(D561,'Bank Master'!$C$3:$D$7898,2,0),"Indirect")</f>
        <v>Direct</v>
      </c>
      <c r="Q561" t="str">
        <f>IFERROR(VLOOKUP(A561,Table1424[],6,0),0)</f>
        <v>JITENDRA MAHTO</v>
      </c>
      <c r="R561" t="str">
        <f>IFERROR(VLOOKUP(A561,Table1424[],7,0),0)</f>
        <v>27620110006665</v>
      </c>
      <c r="S561" t="str">
        <f>IFERROR(VLOOKUP(A561,Table1424[],8,0),0)</f>
        <v>UCBA0002762</v>
      </c>
      <c r="T561">
        <f>IFERROR(VLOOKUP(A561,Table1424[],9,0),0)</f>
        <v>0</v>
      </c>
      <c r="U561" s="40">
        <f>IFERROR(VLOOKUP(A561,Table1424[],10,0),0)</f>
        <v>0</v>
      </c>
      <c r="V561">
        <f t="shared" si="41"/>
        <v>1</v>
      </c>
      <c r="W561" t="str">
        <f t="shared" si="42"/>
        <v>Available</v>
      </c>
      <c r="X561" s="164" t="str" cm="1">
        <f t="array" aca="1" ref="X561" ca="1">SUBSTITUTE(SUBSTITUTE(MID(CELL("filename"),FIND("[",CELL("filename"))+1,FIND("]",CELL("filename"))-FIND("[",CELL("filename"))-1)," JH Farmer Payment-",""),".xlsx","")</f>
        <v>22.21-27 Aug</v>
      </c>
      <c r="Y561" s="13">
        <f t="shared" si="43"/>
        <v>26.39136802383317</v>
      </c>
      <c r="Z561" s="3">
        <v>0</v>
      </c>
    </row>
    <row r="562" spans="1:27" x14ac:dyDescent="0.25">
      <c r="A562" t="str">
        <f>CONCATENATE(Table2[[#This Row],[Code]],Table2[[#This Row],[Farmers Code]])</f>
        <v>200200150018</v>
      </c>
      <c r="B562" s="1" t="str">
        <f>INDEX('MPG Payment'!$A:$A,MATCH(Table2[[#This Row],[Code]],'MPG Payment'!B:B,0))</f>
        <v>BMC Code :2002</v>
      </c>
      <c r="C562" t="str">
        <f>VLOOKUP(Table2[[#This Row],[Code]],'MPG Payment'!B:C,2,0)</f>
        <v>PATRATOLI</v>
      </c>
      <c r="D562" s="17">
        <v>20020015</v>
      </c>
      <c r="E562" s="17" t="s">
        <v>2</v>
      </c>
      <c r="F562" s="1">
        <v>7</v>
      </c>
      <c r="G562" s="13">
        <v>10.28</v>
      </c>
      <c r="H562" s="13">
        <v>495.06060000000002</v>
      </c>
      <c r="I562" s="166">
        <v>0</v>
      </c>
      <c r="J562" s="191">
        <v>0</v>
      </c>
      <c r="K562" s="166">
        <v>0</v>
      </c>
      <c r="L562" s="166">
        <v>0</v>
      </c>
      <c r="M562" s="18">
        <v>0</v>
      </c>
      <c r="N562" s="165" t="str">
        <f>VLOOKUP(Table2[[#This Row],[Code]],'MPG Payment'!$B$4:$Z$128,25,0)</f>
        <v>Release1</v>
      </c>
      <c r="O562" s="170">
        <f t="shared" si="40"/>
        <v>495</v>
      </c>
      <c r="P562" t="str">
        <f>IFERROR(VLOOKUP(D562,'Bank Master'!$C$3:$D$7898,2,0),"Indirect")</f>
        <v>Direct</v>
      </c>
      <c r="Q562" t="str">
        <f>IFERROR(VLOOKUP(A562,Table1424[],6,0),0)</f>
        <v>CHARO ORAON</v>
      </c>
      <c r="R562" t="str">
        <f>IFERROR(VLOOKUP(A562,Table1424[],7,0),0)</f>
        <v>492410100006849</v>
      </c>
      <c r="S562" t="str">
        <f>IFERROR(VLOOKUP(A562,Table1424[],8,0),0)</f>
        <v>BKID0004924</v>
      </c>
      <c r="T562">
        <f>IFERROR(VLOOKUP(A562,Table1424[],9,0),0)</f>
        <v>0</v>
      </c>
      <c r="U562" s="40">
        <f>IFERROR(VLOOKUP(A562,Table1424[],10,0),0)</f>
        <v>0</v>
      </c>
      <c r="V562">
        <f t="shared" si="41"/>
        <v>1</v>
      </c>
      <c r="W562" t="str">
        <f t="shared" si="42"/>
        <v>Available</v>
      </c>
      <c r="X562" s="164" t="str" cm="1">
        <f t="array" aca="1" ref="X562" ca="1">SUBSTITUTE(SUBSTITUTE(MID(CELL("filename"),FIND("[",CELL("filename"))+1,FIND("]",CELL("filename"))-FIND("[",CELL("filename"))-1)," JH Farmer Payment-",""),".xlsx","")</f>
        <v>22.21-27 Aug</v>
      </c>
      <c r="Y562" s="13">
        <f t="shared" si="43"/>
        <v>16.855176070038915</v>
      </c>
      <c r="Z562" s="3">
        <v>0</v>
      </c>
      <c r="AA562" s="3"/>
    </row>
    <row r="563" spans="1:27" x14ac:dyDescent="0.25">
      <c r="A563" t="str">
        <f>CONCATENATE(Table2[[#This Row],[Code]],Table2[[#This Row],[Farmers Code]])</f>
        <v>200200150025</v>
      </c>
      <c r="B563" s="1" t="str">
        <f>INDEX('MPG Payment'!$A:$A,MATCH(Table2[[#This Row],[Code]],'MPG Payment'!B:B,0))</f>
        <v>BMC Code :2002</v>
      </c>
      <c r="C563" t="str">
        <f>VLOOKUP(Table2[[#This Row],[Code]],'MPG Payment'!B:C,2,0)</f>
        <v>PATRATOLI</v>
      </c>
      <c r="D563" s="17">
        <v>20020015</v>
      </c>
      <c r="E563" s="17" t="s">
        <v>5</v>
      </c>
      <c r="F563" s="1">
        <v>14</v>
      </c>
      <c r="G563" s="13">
        <v>26.71</v>
      </c>
      <c r="H563" s="13">
        <v>1177.5920999999998</v>
      </c>
      <c r="I563" s="166">
        <v>0</v>
      </c>
      <c r="J563" s="191">
        <v>0</v>
      </c>
      <c r="K563" s="166">
        <v>0</v>
      </c>
      <c r="L563" s="166">
        <v>0</v>
      </c>
      <c r="M563" s="18">
        <v>0</v>
      </c>
      <c r="N563" s="165" t="str">
        <f>VLOOKUP(Table2[[#This Row],[Code]],'MPG Payment'!$B$4:$Z$128,25,0)</f>
        <v>Release1</v>
      </c>
      <c r="O563" s="170">
        <f t="shared" si="40"/>
        <v>1178</v>
      </c>
      <c r="P563" t="str">
        <f>IFERROR(VLOOKUP(D563,'Bank Master'!$C$3:$D$7898,2,0),"Indirect")</f>
        <v>Direct</v>
      </c>
      <c r="Q563" t="str">
        <f>IFERROR(VLOOKUP(A563,Table1424[],6,0),0)</f>
        <v>MUKESH ORAON</v>
      </c>
      <c r="R563" t="str">
        <f>IFERROR(VLOOKUP(A563,Table1424[],7,0),0)</f>
        <v>492418210010643</v>
      </c>
      <c r="S563" t="str">
        <f>IFERROR(VLOOKUP(A563,Table1424[],8,0),0)</f>
        <v>BKID0004924</v>
      </c>
      <c r="T563">
        <f>IFERROR(VLOOKUP(A563,Table1424[],9,0),0)</f>
        <v>0</v>
      </c>
      <c r="U563" s="40">
        <f>IFERROR(VLOOKUP(A563,Table1424[],10,0),0)</f>
        <v>45853</v>
      </c>
      <c r="V563">
        <f t="shared" si="41"/>
        <v>1</v>
      </c>
      <c r="W563" t="str">
        <f t="shared" si="42"/>
        <v>Available</v>
      </c>
      <c r="X563" s="164" t="str" cm="1">
        <f t="array" aca="1" ref="X563" ca="1">SUBSTITUTE(SUBSTITUTE(MID(CELL("filename"),FIND("[",CELL("filename"))+1,FIND("]",CELL("filename"))-FIND("[",CELL("filename"))-1)," JH Farmer Payment-",""),".xlsx","")</f>
        <v>22.21-27 Aug</v>
      </c>
      <c r="Y563" s="13">
        <f t="shared" si="43"/>
        <v>30.861642456008983</v>
      </c>
      <c r="Z563" s="3">
        <v>0</v>
      </c>
    </row>
    <row r="564" spans="1:27" x14ac:dyDescent="0.25">
      <c r="A564" t="str">
        <f>CONCATENATE(Table2[[#This Row],[Code]],Table2[[#This Row],[Farmers Code]])</f>
        <v>200200150026</v>
      </c>
      <c r="B564" s="1" t="str">
        <f>INDEX('MPG Payment'!$A:$A,MATCH(Table2[[#This Row],[Code]],'MPG Payment'!B:B,0))</f>
        <v>BMC Code :2002</v>
      </c>
      <c r="C564" t="str">
        <f>VLOOKUP(Table2[[#This Row],[Code]],'MPG Payment'!B:C,2,0)</f>
        <v>PATRATOLI</v>
      </c>
      <c r="D564" s="17">
        <v>20020015</v>
      </c>
      <c r="E564" s="17" t="s">
        <v>39</v>
      </c>
      <c r="F564" s="1">
        <v>14</v>
      </c>
      <c r="G564" s="13">
        <v>237.04000000000002</v>
      </c>
      <c r="H564" s="13">
        <v>8631.9651000000013</v>
      </c>
      <c r="I564" s="166">
        <v>0</v>
      </c>
      <c r="J564" s="191">
        <v>0</v>
      </c>
      <c r="K564" s="166">
        <v>0</v>
      </c>
      <c r="L564" s="166">
        <v>0</v>
      </c>
      <c r="M564" s="18">
        <v>0</v>
      </c>
      <c r="N564" s="165" t="str">
        <f>VLOOKUP(Table2[[#This Row],[Code]],'MPG Payment'!$B$4:$Z$128,25,0)</f>
        <v>Release1</v>
      </c>
      <c r="O564" s="170">
        <f t="shared" si="40"/>
        <v>8632</v>
      </c>
      <c r="P564" t="str">
        <f>IFERROR(VLOOKUP(D564,'Bank Master'!$C$3:$D$7898,2,0),"Indirect")</f>
        <v>Direct</v>
      </c>
      <c r="Q564" t="str">
        <f>IFERROR(VLOOKUP(A564,Table1424[],6,0),0)</f>
        <v>SUNIL TIGGA</v>
      </c>
      <c r="R564" t="str">
        <f>IFERROR(VLOOKUP(A564,Table1424[],7,0),0)</f>
        <v>492410110009026</v>
      </c>
      <c r="S564" t="str">
        <f>IFERROR(VLOOKUP(A564,Table1424[],8,0),0)</f>
        <v>BKID0004924</v>
      </c>
      <c r="T564">
        <f>IFERROR(VLOOKUP(A564,Table1424[],9,0),0)</f>
        <v>0</v>
      </c>
      <c r="U564" s="40">
        <f>IFERROR(VLOOKUP(A564,Table1424[],10,0),0)</f>
        <v>45895</v>
      </c>
      <c r="V564">
        <f t="shared" si="41"/>
        <v>1</v>
      </c>
      <c r="W564" t="str">
        <f t="shared" si="42"/>
        <v>Available</v>
      </c>
      <c r="X564" s="164" t="str" cm="1">
        <f t="array" aca="1" ref="X564" ca="1">SUBSTITUTE(SUBSTITUTE(MID(CELL("filename"),FIND("[",CELL("filename"))+1,FIND("]",CELL("filename"))-FIND("[",CELL("filename"))-1)," JH Farmer Payment-",""),".xlsx","")</f>
        <v>22.21-27 Aug</v>
      </c>
      <c r="Y564" s="13">
        <f t="shared" si="43"/>
        <v>25.490953299021267</v>
      </c>
      <c r="Z564" s="3">
        <v>0</v>
      </c>
    </row>
    <row r="565" spans="1:27" x14ac:dyDescent="0.25">
      <c r="A565" t="str">
        <f>CONCATENATE(Table2[[#This Row],[Code]],Table2[[#This Row],[Farmers Code]])</f>
        <v>200200150027</v>
      </c>
      <c r="B565" s="1" t="str">
        <f>INDEX('MPG Payment'!$A:$A,MATCH(Table2[[#This Row],[Code]],'MPG Payment'!B:B,0))</f>
        <v>BMC Code :2002</v>
      </c>
      <c r="C565" t="str">
        <f>VLOOKUP(Table2[[#This Row],[Code]],'MPG Payment'!B:C,2,0)</f>
        <v>PATRATOLI</v>
      </c>
      <c r="D565" s="17">
        <v>20020015</v>
      </c>
      <c r="E565" s="17" t="s">
        <v>6</v>
      </c>
      <c r="F565" s="1">
        <v>14</v>
      </c>
      <c r="G565" s="13">
        <v>124.15999999999998</v>
      </c>
      <c r="H565" s="13">
        <v>4397.0341999999991</v>
      </c>
      <c r="I565" s="166">
        <v>0</v>
      </c>
      <c r="J565" s="191">
        <v>0</v>
      </c>
      <c r="K565" s="166">
        <v>0</v>
      </c>
      <c r="L565" s="166">
        <v>0</v>
      </c>
      <c r="M565" s="18">
        <v>0</v>
      </c>
      <c r="N565" s="165" t="str">
        <f>VLOOKUP(Table2[[#This Row],[Code]],'MPG Payment'!$B$4:$Z$128,25,0)</f>
        <v>Release1</v>
      </c>
      <c r="O565" s="170">
        <f t="shared" si="40"/>
        <v>4397</v>
      </c>
      <c r="P565" t="str">
        <f>IFERROR(VLOOKUP(D565,'Bank Master'!$C$3:$D$7898,2,0),"Indirect")</f>
        <v>Direct</v>
      </c>
      <c r="Q565" t="str">
        <f>IFERROR(VLOOKUP(A565,Table1424[],6,0),0)</f>
        <v>PANKAJ GOP</v>
      </c>
      <c r="R565" t="str">
        <f>IFERROR(VLOOKUP(A565,Table1424[],7,0),0)</f>
        <v>000110151740</v>
      </c>
      <c r="S565" t="str">
        <f>IFERROR(VLOOKUP(A565,Table1424[],8,0),0)</f>
        <v>IPOS0000001</v>
      </c>
      <c r="T565">
        <f>IFERROR(VLOOKUP(A565,Table1424[],9,0),0)</f>
        <v>0</v>
      </c>
      <c r="U565" s="40">
        <f>IFERROR(VLOOKUP(A565,Table1424[],10,0),0)</f>
        <v>45978</v>
      </c>
      <c r="V565">
        <f t="shared" si="41"/>
        <v>1</v>
      </c>
      <c r="W565" t="str">
        <f t="shared" si="42"/>
        <v>Available</v>
      </c>
      <c r="X565" s="164" t="str" cm="1">
        <f t="array" aca="1" ref="X565" ca="1">SUBSTITUTE(SUBSTITUTE(MID(CELL("filename"),FIND("[",CELL("filename"))+1,FIND("]",CELL("filename"))-FIND("[",CELL("filename"))-1)," JH Farmer Payment-",""),".xlsx","")</f>
        <v>22.21-27 Aug</v>
      </c>
      <c r="Y565" s="13">
        <f t="shared" si="43"/>
        <v>24.789980186855672</v>
      </c>
      <c r="Z565" s="3">
        <v>0</v>
      </c>
      <c r="AA565" s="31"/>
    </row>
    <row r="566" spans="1:27" x14ac:dyDescent="0.25">
      <c r="A566" t="str">
        <f>CONCATENATE(Table2[[#This Row],[Code]],Table2[[#This Row],[Farmers Code]])</f>
        <v>200200150030</v>
      </c>
      <c r="B566" s="1" t="str">
        <f>INDEX('MPG Payment'!$A:$A,MATCH(Table2[[#This Row],[Code]],'MPG Payment'!B:B,0))</f>
        <v>BMC Code :2002</v>
      </c>
      <c r="C566" t="str">
        <f>VLOOKUP(Table2[[#This Row],[Code]],'MPG Payment'!B:C,2,0)</f>
        <v>PATRATOLI</v>
      </c>
      <c r="D566" s="17">
        <v>20020015</v>
      </c>
      <c r="E566" s="17" t="s">
        <v>7</v>
      </c>
      <c r="F566" s="1">
        <v>13</v>
      </c>
      <c r="G566" s="13">
        <v>20.43</v>
      </c>
      <c r="H566" s="13">
        <v>820.64160000000004</v>
      </c>
      <c r="I566" s="166">
        <v>0</v>
      </c>
      <c r="J566" s="191">
        <v>0</v>
      </c>
      <c r="K566" s="166">
        <v>0</v>
      </c>
      <c r="L566" s="166">
        <v>0</v>
      </c>
      <c r="M566" s="18">
        <v>0</v>
      </c>
      <c r="N566" s="165" t="str">
        <f>VLOOKUP(Table2[[#This Row],[Code]],'MPG Payment'!$B$4:$Z$128,25,0)</f>
        <v>Release1</v>
      </c>
      <c r="O566" s="170">
        <f t="shared" si="40"/>
        <v>821</v>
      </c>
      <c r="P566" t="str">
        <f>IFERROR(VLOOKUP(D566,'Bank Master'!$C$3:$D$7898,2,0),"Indirect")</f>
        <v>Direct</v>
      </c>
      <c r="Q566" t="str">
        <f>IFERROR(VLOOKUP(A566,Table1424[],6,0),0)</f>
        <v>SHASI ORAON</v>
      </c>
      <c r="R566" t="str">
        <f>IFERROR(VLOOKUP(A566,Table1424[],7,0),0)</f>
        <v>2869108002786</v>
      </c>
      <c r="S566" t="str">
        <f>IFERROR(VLOOKUP(A566,Table1424[],8,0),0)</f>
        <v>CNRB0004904</v>
      </c>
      <c r="T566">
        <f>IFERROR(VLOOKUP(A566,Table1424[],9,0),0)</f>
        <v>0</v>
      </c>
      <c r="U566" s="40">
        <f>IFERROR(VLOOKUP(A566,Table1424[],10,0),0)</f>
        <v>45943</v>
      </c>
      <c r="V566">
        <f t="shared" si="41"/>
        <v>1</v>
      </c>
      <c r="W566" t="str">
        <f t="shared" si="42"/>
        <v>Available</v>
      </c>
      <c r="X566" s="164" t="str" cm="1">
        <f t="array" aca="1" ref="X566" ca="1">SUBSTITUTE(SUBSTITUTE(MID(CELL("filename"),FIND("[",CELL("filename"))+1,FIND("]",CELL("filename"))-FIND("[",CELL("filename"))-1)," JH Farmer Payment-",""),".xlsx","")</f>
        <v>22.21-27 Aug</v>
      </c>
      <c r="Y566" s="13">
        <f t="shared" si="43"/>
        <v>26.109497797356831</v>
      </c>
      <c r="Z566" s="3">
        <v>0</v>
      </c>
    </row>
    <row r="567" spans="1:27" x14ac:dyDescent="0.25">
      <c r="A567" t="str">
        <f>CONCATENATE(Table2[[#This Row],[Code]],Table2[[#This Row],[Farmers Code]])</f>
        <v>200200150031</v>
      </c>
      <c r="B567" s="1" t="str">
        <f>INDEX('MPG Payment'!$A:$A,MATCH(Table2[[#This Row],[Code]],'MPG Payment'!B:B,0))</f>
        <v>BMC Code :2002</v>
      </c>
      <c r="C567" t="str">
        <f>VLOOKUP(Table2[[#This Row],[Code]],'MPG Payment'!B:C,2,0)</f>
        <v>PATRATOLI</v>
      </c>
      <c r="D567" s="17">
        <v>20020015</v>
      </c>
      <c r="E567" s="17" t="s">
        <v>422</v>
      </c>
      <c r="F567" s="1">
        <v>7</v>
      </c>
      <c r="G567" s="13">
        <v>20.720000000000002</v>
      </c>
      <c r="H567" s="13">
        <v>983.83870000000002</v>
      </c>
      <c r="I567" s="166">
        <v>0</v>
      </c>
      <c r="J567" s="191">
        <v>0</v>
      </c>
      <c r="K567" s="166">
        <v>0</v>
      </c>
      <c r="L567" s="166">
        <v>0</v>
      </c>
      <c r="M567" s="18">
        <v>0</v>
      </c>
      <c r="N567" s="165" t="str">
        <f>VLOOKUP(Table2[[#This Row],[Code]],'MPG Payment'!$B$4:$Z$128,25,0)</f>
        <v>Release1</v>
      </c>
      <c r="O567" s="170">
        <f t="shared" si="40"/>
        <v>984</v>
      </c>
      <c r="P567" t="str">
        <f>IFERROR(VLOOKUP(D567,'Bank Master'!$C$3:$D$7898,2,0),"Indirect")</f>
        <v>Direct</v>
      </c>
      <c r="Q567" t="str">
        <f>IFERROR(VLOOKUP(A567,Table1424[],6,0),0)</f>
        <v>RUSTAM ANSARI</v>
      </c>
      <c r="R567" t="str">
        <f>IFERROR(VLOOKUP(A567,Table1424[],7,0),0)</f>
        <v>492410100008279</v>
      </c>
      <c r="S567" t="str">
        <f>IFERROR(VLOOKUP(A567,Table1424[],8,0),0)</f>
        <v>BKID0004924</v>
      </c>
      <c r="T567">
        <f>IFERROR(VLOOKUP(A567,Table1424[],9,0),0)</f>
        <v>0</v>
      </c>
      <c r="U567" s="40">
        <f>IFERROR(VLOOKUP(A567,Table1424[],10,0),0)</f>
        <v>46020</v>
      </c>
      <c r="V567">
        <f t="shared" si="41"/>
        <v>1</v>
      </c>
      <c r="W567" t="str">
        <f t="shared" si="42"/>
        <v>Available</v>
      </c>
      <c r="X567" s="164" t="str" cm="1">
        <f t="array" aca="1" ref="X567" ca="1">SUBSTITUTE(SUBSTITUTE(MID(CELL("filename"),FIND("[",CELL("filename"))+1,FIND("]",CELL("filename"))-FIND("[",CELL("filename"))-1)," JH Farmer Payment-",""),".xlsx","")</f>
        <v>22.21-27 Aug</v>
      </c>
      <c r="Y567" s="13">
        <f t="shared" si="43"/>
        <v>16.618896959459459</v>
      </c>
      <c r="Z567" s="3">
        <v>0</v>
      </c>
    </row>
    <row r="568" spans="1:27" x14ac:dyDescent="0.25">
      <c r="A568" t="str">
        <f>CONCATENATE(Table2[[#This Row],[Code]],Table2[[#This Row],[Farmers Code]])</f>
        <v>200200150033</v>
      </c>
      <c r="B568" s="1" t="str">
        <f>INDEX('MPG Payment'!$A:$A,MATCH(Table2[[#This Row],[Code]],'MPG Payment'!B:B,0))</f>
        <v>BMC Code :2002</v>
      </c>
      <c r="C568" t="str">
        <f>VLOOKUP(Table2[[#This Row],[Code]],'MPG Payment'!B:C,2,0)</f>
        <v>PATRATOLI</v>
      </c>
      <c r="D568" s="17">
        <v>20020015</v>
      </c>
      <c r="E568" s="17" t="s">
        <v>32</v>
      </c>
      <c r="F568" s="1">
        <v>7</v>
      </c>
      <c r="G568" s="13">
        <v>10.86</v>
      </c>
      <c r="H568" s="13">
        <v>577.16980000000001</v>
      </c>
      <c r="I568" s="166">
        <v>0</v>
      </c>
      <c r="J568" s="191">
        <v>0</v>
      </c>
      <c r="K568" s="166">
        <v>0</v>
      </c>
      <c r="L568" s="166">
        <v>0</v>
      </c>
      <c r="M568" s="18">
        <v>0</v>
      </c>
      <c r="N568" s="165" t="str">
        <f>VLOOKUP(Table2[[#This Row],[Code]],'MPG Payment'!$B$4:$Z$128,25,0)</f>
        <v>Release1</v>
      </c>
      <c r="O568" s="170">
        <f t="shared" si="40"/>
        <v>577</v>
      </c>
      <c r="P568" t="str">
        <f>IFERROR(VLOOKUP(D568,'Bank Master'!$C$3:$D$7898,2,0),"Indirect")</f>
        <v>Direct</v>
      </c>
      <c r="Q568" t="str">
        <f>IFERROR(VLOOKUP(A568,Table1424[],6,0),0)</f>
        <v>BUDHWA ORAON</v>
      </c>
      <c r="R568" t="str">
        <f>IFERROR(VLOOKUP(A568,Table1424[],7,0),0)</f>
        <v>000110157307</v>
      </c>
      <c r="S568" t="str">
        <f>IFERROR(VLOOKUP(A568,Table1424[],8,0),0)</f>
        <v>IPOS0000001</v>
      </c>
      <c r="T568">
        <f>IFERROR(VLOOKUP(A568,Table1424[],9,0),0)</f>
        <v>0</v>
      </c>
      <c r="U568" s="40">
        <f>IFERROR(VLOOKUP(A568,Table1424[],10,0),0)</f>
        <v>45965</v>
      </c>
      <c r="V568">
        <f t="shared" si="41"/>
        <v>1</v>
      </c>
      <c r="W568" t="str">
        <f t="shared" si="42"/>
        <v>Available</v>
      </c>
      <c r="X568" s="164" t="str" cm="1">
        <f t="array" aca="1" ref="X568" ca="1">SUBSTITUTE(SUBSTITUTE(MID(CELL("filename"),FIND("[",CELL("filename"))+1,FIND("]",CELL("filename"))-FIND("[",CELL("filename"))-1)," JH Farmer Payment-",""),".xlsx","")</f>
        <v>22.21-27 Aug</v>
      </c>
      <c r="Y568" s="13">
        <f t="shared" si="43"/>
        <v>18.601236648250463</v>
      </c>
      <c r="Z568" s="3">
        <v>0</v>
      </c>
    </row>
    <row r="569" spans="1:27" x14ac:dyDescent="0.25">
      <c r="A569" t="str">
        <f>CONCATENATE(Table2[[#This Row],[Code]],Table2[[#This Row],[Farmers Code]])</f>
        <v>200200150035</v>
      </c>
      <c r="B569" s="1" t="str">
        <f>INDEX('MPG Payment'!$A:$A,MATCH(Table2[[#This Row],[Code]],'MPG Payment'!B:B,0))</f>
        <v>BMC Code :2002</v>
      </c>
      <c r="C569" t="str">
        <f>VLOOKUP(Table2[[#This Row],[Code]],'MPG Payment'!B:C,2,0)</f>
        <v>PATRATOLI</v>
      </c>
      <c r="D569" s="17">
        <v>20020015</v>
      </c>
      <c r="E569" s="17" t="s">
        <v>9</v>
      </c>
      <c r="F569" s="1">
        <v>7</v>
      </c>
      <c r="G569" s="13">
        <v>68.220000000000013</v>
      </c>
      <c r="H569" s="13">
        <v>2536.0809000000004</v>
      </c>
      <c r="I569" s="166">
        <v>0</v>
      </c>
      <c r="J569" s="191">
        <v>0</v>
      </c>
      <c r="K569" s="166">
        <v>0</v>
      </c>
      <c r="L569" s="166">
        <v>0</v>
      </c>
      <c r="M569" s="18">
        <v>0</v>
      </c>
      <c r="N569" s="165" t="str">
        <f>VLOOKUP(Table2[[#This Row],[Code]],'MPG Payment'!$B$4:$Z$128,25,0)</f>
        <v>Release1</v>
      </c>
      <c r="O569" s="170">
        <f t="shared" si="40"/>
        <v>2536</v>
      </c>
      <c r="P569" t="str">
        <f>IFERROR(VLOOKUP(D569,'Bank Master'!$C$3:$D$7898,2,0),"Indirect")</f>
        <v>Direct</v>
      </c>
      <c r="Q569" t="str">
        <f>IFERROR(VLOOKUP(A569,Table1424[],6,0),0)</f>
        <v>JITAN DEVI</v>
      </c>
      <c r="R569" t="str">
        <f>IFERROR(VLOOKUP(A569,Table1424[],7,0),0)</f>
        <v>492418210011395</v>
      </c>
      <c r="S569" t="str">
        <f>IFERROR(VLOOKUP(A569,Table1424[],8,0),0)</f>
        <v>BKID0004924</v>
      </c>
      <c r="T569">
        <f>IFERROR(VLOOKUP(A569,Table1424[],9,0),0)</f>
        <v>0</v>
      </c>
      <c r="U569" s="40">
        <f>IFERROR(VLOOKUP(A569,Table1424[],10,0),0)</f>
        <v>45965</v>
      </c>
      <c r="V569">
        <f t="shared" si="41"/>
        <v>1</v>
      </c>
      <c r="W569" t="str">
        <f t="shared" si="42"/>
        <v>Available</v>
      </c>
      <c r="X569" s="164" t="str" cm="1">
        <f t="array" aca="1" ref="X569" ca="1">SUBSTITUTE(SUBSTITUTE(MID(CELL("filename"),FIND("[",CELL("filename"))+1,FIND("]",CELL("filename"))-FIND("[",CELL("filename"))-1)," JH Farmer Payment-",""),".xlsx","")</f>
        <v>22.21-27 Aug</v>
      </c>
      <c r="Y569" s="13">
        <f t="shared" si="43"/>
        <v>13.011262313104663</v>
      </c>
      <c r="Z569" s="3">
        <v>0</v>
      </c>
    </row>
    <row r="570" spans="1:27" x14ac:dyDescent="0.25">
      <c r="A570" t="str">
        <f>CONCATENATE(Table2[[#This Row],[Code]],Table2[[#This Row],[Farmers Code]])</f>
        <v>200200150036</v>
      </c>
      <c r="B570" s="1" t="str">
        <f>INDEX('MPG Payment'!$A:$A,MATCH(Table2[[#This Row],[Code]],'MPG Payment'!B:B,0))</f>
        <v>BMC Code :2002</v>
      </c>
      <c r="C570" t="str">
        <f>VLOOKUP(Table2[[#This Row],[Code]],'MPG Payment'!B:C,2,0)</f>
        <v>PATRATOLI</v>
      </c>
      <c r="D570" s="17">
        <v>20020015</v>
      </c>
      <c r="E570" s="17" t="s">
        <v>10</v>
      </c>
      <c r="F570" s="1">
        <v>14</v>
      </c>
      <c r="G570" s="13">
        <v>91.58</v>
      </c>
      <c r="H570" s="13">
        <v>4288.4308999999994</v>
      </c>
      <c r="I570" s="166">
        <v>0</v>
      </c>
      <c r="J570" s="191">
        <v>0</v>
      </c>
      <c r="K570" s="166">
        <v>838</v>
      </c>
      <c r="L570" s="166">
        <v>0</v>
      </c>
      <c r="M570" s="18">
        <v>0</v>
      </c>
      <c r="N570" s="165" t="str">
        <f>VLOOKUP(Table2[[#This Row],[Code]],'MPG Payment'!$B$4:$Z$128,25,0)</f>
        <v>Release1</v>
      </c>
      <c r="O570" s="170">
        <f t="shared" si="40"/>
        <v>3450</v>
      </c>
      <c r="P570" t="str">
        <f>IFERROR(VLOOKUP(D570,'Bank Master'!$C$3:$D$7898,2,0),"Indirect")</f>
        <v>Direct</v>
      </c>
      <c r="Q570" t="str">
        <f>IFERROR(VLOOKUP(A570,Table1424[],6,0),0)</f>
        <v>HOLIKA KUMARI</v>
      </c>
      <c r="R570" t="str">
        <f>IFERROR(VLOOKUP(A570,Table1424[],7,0),0)</f>
        <v>492418210011081</v>
      </c>
      <c r="S570" t="str">
        <f>IFERROR(VLOOKUP(A570,Table1424[],8,0),0)</f>
        <v>BKID0004924</v>
      </c>
      <c r="T570">
        <f>IFERROR(VLOOKUP(A570,Table1424[],9,0),0)</f>
        <v>0</v>
      </c>
      <c r="U570" s="40">
        <f>IFERROR(VLOOKUP(A570,Table1424[],10,0),0)</f>
        <v>45986</v>
      </c>
      <c r="V570">
        <f t="shared" si="41"/>
        <v>1</v>
      </c>
      <c r="W570" t="str">
        <f t="shared" si="42"/>
        <v>Available</v>
      </c>
      <c r="X570" s="164" t="str" cm="1">
        <f t="array" aca="1" ref="X570" ca="1">SUBSTITUTE(SUBSTITUTE(MID(CELL("filename"),FIND("[",CELL("filename"))+1,FIND("]",CELL("filename"))-FIND("[",CELL("filename"))-1)," JH Farmer Payment-",""),".xlsx","")</f>
        <v>22.21-27 Aug</v>
      </c>
      <c r="Y570" s="13">
        <f t="shared" si="43"/>
        <v>32.779008844725922</v>
      </c>
      <c r="Z570" s="3">
        <v>0</v>
      </c>
    </row>
    <row r="571" spans="1:27" x14ac:dyDescent="0.25">
      <c r="A571" t="str">
        <f>CONCATENATE(Table2[[#This Row],[Code]],Table2[[#This Row],[Farmers Code]])</f>
        <v>200200150038</v>
      </c>
      <c r="B571" s="1" t="str">
        <f>INDEX('MPG Payment'!$A:$A,MATCH(Table2[[#This Row],[Code]],'MPG Payment'!B:B,0))</f>
        <v>BMC Code :2002</v>
      </c>
      <c r="C571" t="str">
        <f>VLOOKUP(Table2[[#This Row],[Code]],'MPG Payment'!B:C,2,0)</f>
        <v>PATRATOLI</v>
      </c>
      <c r="D571" s="17">
        <v>20020015</v>
      </c>
      <c r="E571" s="17" t="s">
        <v>11</v>
      </c>
      <c r="F571" s="1">
        <v>7</v>
      </c>
      <c r="G571" s="13">
        <v>16.079999999999998</v>
      </c>
      <c r="H571" s="13">
        <v>662.96169999999995</v>
      </c>
      <c r="I571" s="166">
        <v>0</v>
      </c>
      <c r="J571" s="191">
        <v>0</v>
      </c>
      <c r="K571" s="166">
        <v>0</v>
      </c>
      <c r="L571" s="166">
        <v>0</v>
      </c>
      <c r="M571" s="18">
        <v>0</v>
      </c>
      <c r="N571" s="165" t="str">
        <f>VLOOKUP(Table2[[#This Row],[Code]],'MPG Payment'!$B$4:$Z$128,25,0)</f>
        <v>Release1</v>
      </c>
      <c r="O571" s="170">
        <f t="shared" si="40"/>
        <v>663</v>
      </c>
      <c r="P571" t="str">
        <f>IFERROR(VLOOKUP(D571,'Bank Master'!$C$3:$D$7898,2,0),"Indirect")</f>
        <v>Direct</v>
      </c>
      <c r="Q571" t="str">
        <f>IFERROR(VLOOKUP(A571,Table1424[],6,0),0)</f>
        <v>NAUSHAD ANSARI</v>
      </c>
      <c r="R571" t="str">
        <f>IFERROR(VLOOKUP(A571,Table1424[],7,0),0)</f>
        <v>54248100008205</v>
      </c>
      <c r="S571" t="str">
        <f>IFERROR(VLOOKUP(A571,Table1424[],8,0),0)</f>
        <v>BARB0RATUCH</v>
      </c>
      <c r="T571">
        <f>IFERROR(VLOOKUP(A571,Table1424[],9,0),0)</f>
        <v>0</v>
      </c>
      <c r="U571" s="40">
        <f>IFERROR(VLOOKUP(A571,Table1424[],10,0),0)</f>
        <v>46006</v>
      </c>
      <c r="V571">
        <f t="shared" si="41"/>
        <v>1</v>
      </c>
      <c r="W571" t="str">
        <f t="shared" si="42"/>
        <v>Available</v>
      </c>
      <c r="X571" s="164" t="str" cm="1">
        <f t="array" aca="1" ref="X571" ca="1">SUBSTITUTE(SUBSTITUTE(MID(CELL("filename"),FIND("[",CELL("filename"))+1,FIND("]",CELL("filename"))-FIND("[",CELL("filename"))-1)," JH Farmer Payment-",""),".xlsx","")</f>
        <v>22.21-27 Aug</v>
      </c>
      <c r="Y571" s="13">
        <f t="shared" si="43"/>
        <v>14.430136504975128</v>
      </c>
      <c r="Z571" s="3">
        <v>0</v>
      </c>
    </row>
    <row r="572" spans="1:27" x14ac:dyDescent="0.25">
      <c r="A572" t="str">
        <f>CONCATENATE(Table2[[#This Row],[Code]],Table2[[#This Row],[Farmers Code]])</f>
        <v>200200150039</v>
      </c>
      <c r="B572" s="1" t="str">
        <f>INDEX('MPG Payment'!$A:$A,MATCH(Table2[[#This Row],[Code]],'MPG Payment'!B:B,0))</f>
        <v>BMC Code :2002</v>
      </c>
      <c r="C572" t="str">
        <f>VLOOKUP(Table2[[#This Row],[Code]],'MPG Payment'!B:C,2,0)</f>
        <v>PATRATOLI</v>
      </c>
      <c r="D572" s="17">
        <v>20020015</v>
      </c>
      <c r="E572" s="17" t="s">
        <v>12</v>
      </c>
      <c r="F572" s="1">
        <v>7</v>
      </c>
      <c r="G572" s="13">
        <v>32.39</v>
      </c>
      <c r="H572" s="13">
        <v>1389.3827999999999</v>
      </c>
      <c r="I572" s="166">
        <v>0</v>
      </c>
      <c r="J572" s="191">
        <v>0</v>
      </c>
      <c r="K572" s="166">
        <v>0</v>
      </c>
      <c r="L572" s="166">
        <v>0</v>
      </c>
      <c r="M572" s="18">
        <v>0</v>
      </c>
      <c r="N572" s="165" t="str">
        <f>VLOOKUP(Table2[[#This Row],[Code]],'MPG Payment'!$B$4:$Z$128,25,0)</f>
        <v>Release1</v>
      </c>
      <c r="O572" s="170">
        <f t="shared" si="40"/>
        <v>1389</v>
      </c>
      <c r="P572" t="str">
        <f>IFERROR(VLOOKUP(D572,'Bank Master'!$C$3:$D$7898,2,0),"Indirect")</f>
        <v>Direct</v>
      </c>
      <c r="Q572" t="str">
        <f>IFERROR(VLOOKUP(A572,Table1424[],6,0),0)</f>
        <v>SATISH ORAON</v>
      </c>
      <c r="R572" t="str">
        <f>IFERROR(VLOOKUP(A572,Table1424[],7,0),0)</f>
        <v>492418210001312</v>
      </c>
      <c r="S572" t="str">
        <f>IFERROR(VLOOKUP(A572,Table1424[],8,0),0)</f>
        <v>BKID0004924</v>
      </c>
      <c r="T572">
        <f>IFERROR(VLOOKUP(A572,Table1424[],9,0),0)</f>
        <v>0</v>
      </c>
      <c r="U572" s="40">
        <f>IFERROR(VLOOKUP(A572,Table1424[],10,0),0)</f>
        <v>46006</v>
      </c>
      <c r="V572">
        <f t="shared" si="41"/>
        <v>1</v>
      </c>
      <c r="W572" t="str">
        <f t="shared" si="42"/>
        <v>Available</v>
      </c>
      <c r="X572" s="164" t="str" cm="1">
        <f t="array" aca="1" ref="X572" ca="1">SUBSTITUTE(SUBSTITUTE(MID(CELL("filename"),FIND("[",CELL("filename"))+1,FIND("]",CELL("filename"))-FIND("[",CELL("filename"))-1)," JH Farmer Payment-",""),".xlsx","")</f>
        <v>22.21-27 Aug</v>
      </c>
      <c r="Y572" s="13">
        <f t="shared" si="43"/>
        <v>15.013398579808582</v>
      </c>
      <c r="Z572" s="3">
        <v>0</v>
      </c>
    </row>
    <row r="573" spans="1:27" x14ac:dyDescent="0.25">
      <c r="A573" t="str">
        <f>CONCATENATE(Table2[[#This Row],[Code]],Table2[[#This Row],[Farmers Code]])</f>
        <v>200200150040</v>
      </c>
      <c r="B573" s="1" t="str">
        <f>INDEX('MPG Payment'!$A:$A,MATCH(Table2[[#This Row],[Code]],'MPG Payment'!B:B,0))</f>
        <v>BMC Code :2002</v>
      </c>
      <c r="C573" t="str">
        <f>VLOOKUP(Table2[[#This Row],[Code]],'MPG Payment'!B:C,2,0)</f>
        <v>PATRATOLI</v>
      </c>
      <c r="D573" s="17">
        <v>20020015</v>
      </c>
      <c r="E573" s="17" t="s">
        <v>13</v>
      </c>
      <c r="F573" s="1">
        <v>7</v>
      </c>
      <c r="G573" s="13">
        <v>11.559999999999999</v>
      </c>
      <c r="H573" s="13">
        <v>413.65499999999997</v>
      </c>
      <c r="I573" s="166">
        <v>0</v>
      </c>
      <c r="J573" s="191">
        <v>0</v>
      </c>
      <c r="K573" s="166">
        <v>0</v>
      </c>
      <c r="L573" s="166">
        <v>0</v>
      </c>
      <c r="M573" s="18">
        <v>0</v>
      </c>
      <c r="N573" s="165" t="str">
        <f>VLOOKUP(Table2[[#This Row],[Code]],'MPG Payment'!$B$4:$Z$128,25,0)</f>
        <v>Release1</v>
      </c>
      <c r="O573" s="170">
        <f t="shared" si="40"/>
        <v>414</v>
      </c>
      <c r="P573" t="str">
        <f>IFERROR(VLOOKUP(D573,'Bank Master'!$C$3:$D$7898,2,0),"Indirect")</f>
        <v>Direct</v>
      </c>
      <c r="Q573" t="str">
        <f>IFERROR(VLOOKUP(A573,Table1424[],6,0),0)</f>
        <v>BIGALAHI KHATUN</v>
      </c>
      <c r="R573" t="str">
        <f>IFERROR(VLOOKUP(A573,Table1424[],7,0),0)</f>
        <v>492410110006392</v>
      </c>
      <c r="S573" t="str">
        <f>IFERROR(VLOOKUP(A573,Table1424[],8,0),0)</f>
        <v>BKID0004924</v>
      </c>
      <c r="T573">
        <f>IFERROR(VLOOKUP(A573,Table1424[],9,0),0)</f>
        <v>0</v>
      </c>
      <c r="U573" s="40">
        <f>IFERROR(VLOOKUP(A573,Table1424[],10,0),0)</f>
        <v>46034</v>
      </c>
      <c r="V573">
        <f t="shared" si="41"/>
        <v>1</v>
      </c>
      <c r="W573" t="str">
        <f t="shared" si="42"/>
        <v>Available</v>
      </c>
      <c r="X573" s="164" t="str" cm="1">
        <f t="array" aca="1" ref="X573" ca="1">SUBSTITUTE(SUBSTITUTE(MID(CELL("filename"),FIND("[",CELL("filename"))+1,FIND("]",CELL("filename"))-FIND("[",CELL("filename"))-1)," JH Farmer Payment-",""),".xlsx","")</f>
        <v>22.21-27 Aug</v>
      </c>
      <c r="Y573" s="13">
        <f t="shared" si="43"/>
        <v>12.524156574394466</v>
      </c>
      <c r="Z573" s="3">
        <v>0</v>
      </c>
    </row>
    <row r="574" spans="1:27" x14ac:dyDescent="0.25">
      <c r="A574" t="str">
        <f>CONCATENATE(Table2[[#This Row],[Code]],Table2[[#This Row],[Farmers Code]])</f>
        <v>200200150042</v>
      </c>
      <c r="B574" s="1" t="str">
        <f>INDEX('MPG Payment'!$A:$A,MATCH(Table2[[#This Row],[Code]],'MPG Payment'!B:B,0))</f>
        <v>BMC Code :2002</v>
      </c>
      <c r="C574" t="str">
        <f>VLOOKUP(Table2[[#This Row],[Code]],'MPG Payment'!B:C,2,0)</f>
        <v>PATRATOLI</v>
      </c>
      <c r="D574" s="17">
        <v>20020015</v>
      </c>
      <c r="E574" s="17" t="s">
        <v>14</v>
      </c>
      <c r="F574" s="1">
        <v>7</v>
      </c>
      <c r="G574" s="13">
        <v>13.629999999999999</v>
      </c>
      <c r="H574" s="13">
        <v>532.35890000000006</v>
      </c>
      <c r="I574" s="166">
        <v>0</v>
      </c>
      <c r="J574" s="191">
        <v>0</v>
      </c>
      <c r="K574" s="166">
        <v>0</v>
      </c>
      <c r="L574" s="166">
        <v>0</v>
      </c>
      <c r="M574" s="18">
        <v>0</v>
      </c>
      <c r="N574" s="165" t="str">
        <f>VLOOKUP(Table2[[#This Row],[Code]],'MPG Payment'!$B$4:$Z$128,25,0)</f>
        <v>Release1</v>
      </c>
      <c r="O574" s="170">
        <f t="shared" si="40"/>
        <v>532</v>
      </c>
      <c r="P574" t="str">
        <f>IFERROR(VLOOKUP(D574,'Bank Master'!$C$3:$D$7898,2,0),"Indirect")</f>
        <v>Direct</v>
      </c>
      <c r="Q574" t="str">
        <f>IFERROR(VLOOKUP(A574,Table1424[],6,0),0)</f>
        <v>MAHADEO ORAON</v>
      </c>
      <c r="R574" t="str">
        <f>IFERROR(VLOOKUP(A574,Table1424[],7,0),0)</f>
        <v>492410100010658</v>
      </c>
      <c r="S574" t="str">
        <f>IFERROR(VLOOKUP(A574,Table1424[],8,0),0)</f>
        <v>BKID0004924</v>
      </c>
      <c r="T574">
        <f>IFERROR(VLOOKUP(A574,Table1424[],9,0),0)</f>
        <v>0</v>
      </c>
      <c r="U574" s="40">
        <f>IFERROR(VLOOKUP(A574,Table1424[],10,0),0)</f>
        <v>46111</v>
      </c>
      <c r="V574">
        <f t="shared" si="41"/>
        <v>1</v>
      </c>
      <c r="W574" t="str">
        <f t="shared" si="42"/>
        <v>Available</v>
      </c>
      <c r="X574" s="164" t="str" cm="1">
        <f t="array" aca="1" ref="X574" ca="1">SUBSTITUTE(SUBSTITUTE(MID(CELL("filename"),FIND("[",CELL("filename"))+1,FIND("]",CELL("filename"))-FIND("[",CELL("filename"))-1)," JH Farmer Payment-",""),".xlsx","")</f>
        <v>22.21-27 Aug</v>
      </c>
      <c r="Y574" s="13">
        <f t="shared" si="43"/>
        <v>13.670257887013943</v>
      </c>
      <c r="Z574" s="3">
        <v>0</v>
      </c>
    </row>
    <row r="575" spans="1:27" x14ac:dyDescent="0.25">
      <c r="A575" t="str">
        <f>CONCATENATE(Table2[[#This Row],[Code]],Table2[[#This Row],[Farmers Code]])</f>
        <v>200200150044</v>
      </c>
      <c r="B575" s="1" t="str">
        <f>INDEX('MPG Payment'!$A:$A,MATCH(Table2[[#This Row],[Code]],'MPG Payment'!B:B,0))</f>
        <v>BMC Code :2002</v>
      </c>
      <c r="C575" t="str">
        <f>VLOOKUP(Table2[[#This Row],[Code]],'MPG Payment'!B:C,2,0)</f>
        <v>PATRATOLI</v>
      </c>
      <c r="D575" s="17">
        <v>20020015</v>
      </c>
      <c r="E575" s="17" t="s">
        <v>15</v>
      </c>
      <c r="F575" s="1">
        <v>12</v>
      </c>
      <c r="G575" s="13">
        <v>64.2</v>
      </c>
      <c r="H575" s="13">
        <v>2200.6130000000003</v>
      </c>
      <c r="I575" s="166">
        <v>0</v>
      </c>
      <c r="J575" s="191">
        <v>0</v>
      </c>
      <c r="K575" s="166">
        <v>0</v>
      </c>
      <c r="L575" s="166">
        <v>0</v>
      </c>
      <c r="M575" s="18">
        <v>0</v>
      </c>
      <c r="N575" s="165" t="str">
        <f>VLOOKUP(Table2[[#This Row],[Code]],'MPG Payment'!$B$4:$Z$128,25,0)</f>
        <v>Release1</v>
      </c>
      <c r="O575" s="170">
        <f t="shared" si="40"/>
        <v>2201</v>
      </c>
      <c r="P575" t="str">
        <f>IFERROR(VLOOKUP(D575,'Bank Master'!$C$3:$D$7898,2,0),"Indirect")</f>
        <v>Direct</v>
      </c>
      <c r="Q575" t="str">
        <f>IFERROR(VLOOKUP(A575,Table1424[],6,0),0)</f>
        <v>LILMUNI DEVI</v>
      </c>
      <c r="R575" t="str">
        <f>IFERROR(VLOOKUP(A575,Table1424[],7,0),0)</f>
        <v>492418210002899</v>
      </c>
      <c r="S575" t="str">
        <f>IFERROR(VLOOKUP(A575,Table1424[],8,0),0)</f>
        <v>BKID0004924</v>
      </c>
      <c r="T575">
        <f>IFERROR(VLOOKUP(A575,Table1424[],9,0),0)</f>
        <v>0</v>
      </c>
      <c r="U575" s="40">
        <f>IFERROR(VLOOKUP(A575,Table1424[],10,0),0)</f>
        <v>46111</v>
      </c>
      <c r="V575">
        <f t="shared" si="41"/>
        <v>1</v>
      </c>
      <c r="W575" t="str">
        <f t="shared" si="42"/>
        <v>Available</v>
      </c>
      <c r="X575" s="164" t="str" cm="1">
        <f t="array" aca="1" ref="X575" ca="1">SUBSTITUTE(SUBSTITUTE(MID(CELL("filename"),FIND("[",CELL("filename"))+1,FIND("]",CELL("filename"))-FIND("[",CELL("filename"))-1)," JH Farmer Payment-",""),".xlsx","")</f>
        <v>22.21-27 Aug</v>
      </c>
      <c r="Y575" s="13">
        <f t="shared" si="43"/>
        <v>20.566476635514022</v>
      </c>
      <c r="Z575" s="3">
        <v>0</v>
      </c>
    </row>
    <row r="576" spans="1:27" x14ac:dyDescent="0.25">
      <c r="A576" t="str">
        <f>CONCATENATE(Table2[[#This Row],[Code]],Table2[[#This Row],[Farmers Code]])</f>
        <v>200200150045</v>
      </c>
      <c r="B576" s="1" t="str">
        <f>INDEX('MPG Payment'!$A:$A,MATCH(Table2[[#This Row],[Code]],'MPG Payment'!B:B,0))</f>
        <v>BMC Code :2002</v>
      </c>
      <c r="C576" t="str">
        <f>VLOOKUP(Table2[[#This Row],[Code]],'MPG Payment'!B:C,2,0)</f>
        <v>PATRATOLI</v>
      </c>
      <c r="D576" s="17">
        <v>20020015</v>
      </c>
      <c r="E576" s="17" t="s">
        <v>16</v>
      </c>
      <c r="F576" s="1">
        <v>7</v>
      </c>
      <c r="G576" s="13">
        <v>14.75</v>
      </c>
      <c r="H576" s="13">
        <v>736.04179999999997</v>
      </c>
      <c r="I576" s="166">
        <v>0</v>
      </c>
      <c r="J576" s="191">
        <v>0</v>
      </c>
      <c r="K576" s="166">
        <v>0</v>
      </c>
      <c r="L576" s="166">
        <v>0</v>
      </c>
      <c r="M576" s="18">
        <v>0</v>
      </c>
      <c r="N576" s="165" t="str">
        <f>VLOOKUP(Table2[[#This Row],[Code]],'MPG Payment'!$B$4:$Z$128,25,0)</f>
        <v>Release1</v>
      </c>
      <c r="O576" s="170">
        <f t="shared" si="40"/>
        <v>736</v>
      </c>
      <c r="P576" t="str">
        <f>IFERROR(VLOOKUP(D576,'Bank Master'!$C$3:$D$7898,2,0),"Indirect")</f>
        <v>Direct</v>
      </c>
      <c r="Q576" t="str">
        <f>IFERROR(VLOOKUP(A576,Table1424[],6,0),0)</f>
        <v>AKHTARI KHATOON</v>
      </c>
      <c r="R576" t="str">
        <f>IFERROR(VLOOKUP(A576,Table1424[],7,0),0)</f>
        <v>492410110006217</v>
      </c>
      <c r="S576" t="str">
        <f>IFERROR(VLOOKUP(A576,Table1424[],8,0),0)</f>
        <v>BKID0004924</v>
      </c>
      <c r="T576">
        <f>IFERROR(VLOOKUP(A576,Table1424[],9,0),0)</f>
        <v>0</v>
      </c>
      <c r="U576" s="40">
        <f>IFERROR(VLOOKUP(A576,Table1424[],10,0),0)</f>
        <v>46125</v>
      </c>
      <c r="V576">
        <f t="shared" si="41"/>
        <v>1</v>
      </c>
      <c r="W576" t="str">
        <f t="shared" si="42"/>
        <v>Available</v>
      </c>
      <c r="X576" s="164" t="str" cm="1">
        <f t="array" aca="1" ref="X576" ca="1">SUBSTITUTE(SUBSTITUTE(MID(CELL("filename"),FIND("[",CELL("filename"))+1,FIND("]",CELL("filename"))-FIND("[",CELL("filename"))-1)," JH Farmer Payment-",""),".xlsx","")</f>
        <v>22.21-27 Aug</v>
      </c>
      <c r="Y576" s="13">
        <f t="shared" si="43"/>
        <v>17.465398644067797</v>
      </c>
      <c r="Z576" s="3">
        <v>0</v>
      </c>
    </row>
    <row r="577" spans="1:27" x14ac:dyDescent="0.25">
      <c r="A577" t="str">
        <f>CONCATENATE(Table2[[#This Row],[Code]],Table2[[#This Row],[Farmers Code]])</f>
        <v>200200150046</v>
      </c>
      <c r="B577" s="1" t="str">
        <f>INDEX('MPG Payment'!$A:$A,MATCH(Table2[[#This Row],[Code]],'MPG Payment'!B:B,0))</f>
        <v>BMC Code :2002</v>
      </c>
      <c r="C577" t="str">
        <f>VLOOKUP(Table2[[#This Row],[Code]],'MPG Payment'!B:C,2,0)</f>
        <v>PATRATOLI</v>
      </c>
      <c r="D577" s="17">
        <v>20020015</v>
      </c>
      <c r="E577" s="17" t="s">
        <v>129</v>
      </c>
      <c r="F577" s="1">
        <v>11</v>
      </c>
      <c r="G577" s="13">
        <v>24.14</v>
      </c>
      <c r="H577" s="13">
        <v>948.27399999999989</v>
      </c>
      <c r="I577" s="166">
        <v>0</v>
      </c>
      <c r="J577" s="191">
        <v>0</v>
      </c>
      <c r="K577" s="166">
        <v>0</v>
      </c>
      <c r="L577" s="166">
        <v>0</v>
      </c>
      <c r="M577" s="18">
        <v>0</v>
      </c>
      <c r="N577" s="165" t="str">
        <f>VLOOKUP(Table2[[#This Row],[Code]],'MPG Payment'!$B$4:$Z$128,25,0)</f>
        <v>Release1</v>
      </c>
      <c r="O577" s="170">
        <f t="shared" si="40"/>
        <v>948</v>
      </c>
      <c r="P577" t="str">
        <f>IFERROR(VLOOKUP(D577,'Bank Master'!$C$3:$D$7898,2,0),"Indirect")</f>
        <v>Direct</v>
      </c>
      <c r="Q577" t="str">
        <f>IFERROR(VLOOKUP(A577,Table1424[],6,0),0)</f>
        <v>BIMLA DEVI</v>
      </c>
      <c r="R577" t="str">
        <f>IFERROR(VLOOKUP(A577,Table1424[],7,0),0)</f>
        <v>000110155934</v>
      </c>
      <c r="S577" t="str">
        <f>IFERROR(VLOOKUP(A577,Table1424[],8,0),0)</f>
        <v>IPOS0000001</v>
      </c>
      <c r="T577">
        <f>IFERROR(VLOOKUP(A577,Table1424[],9,0),0)</f>
        <v>0</v>
      </c>
      <c r="U577" s="40">
        <f>IFERROR(VLOOKUP(A577,Table1424[],10,0),0)</f>
        <v>46125</v>
      </c>
      <c r="V577">
        <f t="shared" si="41"/>
        <v>1</v>
      </c>
      <c r="W577" t="str">
        <f t="shared" si="42"/>
        <v>Available</v>
      </c>
      <c r="X577" s="164" t="str" cm="1">
        <f t="array" aca="1" ref="X577" ca="1">SUBSTITUTE(SUBSTITUTE(MID(CELL("filename"),FIND("[",CELL("filename"))+1,FIND("]",CELL("filename"))-FIND("[",CELL("filename"))-1)," JH Farmer Payment-",""),".xlsx","")</f>
        <v>22.21-27 Aug</v>
      </c>
      <c r="Y577" s="13">
        <f t="shared" si="43"/>
        <v>21.605248550124273</v>
      </c>
      <c r="Z577" s="3">
        <v>0</v>
      </c>
    </row>
    <row r="578" spans="1:27" x14ac:dyDescent="0.25">
      <c r="A578" t="str">
        <f>CONCATENATE(Table2[[#This Row],[Code]],Table2[[#This Row],[Farmers Code]])</f>
        <v>200200150047</v>
      </c>
      <c r="B578" s="1" t="str">
        <f>INDEX('MPG Payment'!$A:$A,MATCH(Table2[[#This Row],[Code]],'MPG Payment'!B:B,0))</f>
        <v>BMC Code :2002</v>
      </c>
      <c r="C578" t="str">
        <f>VLOOKUP(Table2[[#This Row],[Code]],'MPG Payment'!B:C,2,0)</f>
        <v>PATRATOLI</v>
      </c>
      <c r="D578" s="17">
        <v>20020015</v>
      </c>
      <c r="E578" s="17" t="s">
        <v>423</v>
      </c>
      <c r="F578" s="1">
        <v>7</v>
      </c>
      <c r="G578" s="13">
        <v>43.47</v>
      </c>
      <c r="H578" s="13">
        <v>2126.1538</v>
      </c>
      <c r="I578" s="166">
        <v>0</v>
      </c>
      <c r="J578" s="191">
        <v>0</v>
      </c>
      <c r="K578" s="166">
        <v>0</v>
      </c>
      <c r="L578" s="166">
        <v>0</v>
      </c>
      <c r="M578" s="18">
        <v>0</v>
      </c>
      <c r="N578" s="165" t="str">
        <f>VLOOKUP(Table2[[#This Row],[Code]],'MPG Payment'!$B$4:$Z$128,25,0)</f>
        <v>Release1</v>
      </c>
      <c r="O578" s="170">
        <f t="shared" si="40"/>
        <v>2126</v>
      </c>
      <c r="P578" t="str">
        <f>IFERROR(VLOOKUP(D578,'Bank Master'!$C$3:$D$7898,2,0),"Indirect")</f>
        <v>Direct</v>
      </c>
      <c r="Q578" t="str">
        <f>IFERROR(VLOOKUP(A578,Table1424[],6,0),0)</f>
        <v>BALKU ORAON</v>
      </c>
      <c r="R578" t="str">
        <f>IFERROR(VLOOKUP(A578,Table1424[],7,0),0)</f>
        <v>492410110001300</v>
      </c>
      <c r="S578" t="str">
        <f>IFERROR(VLOOKUP(A578,Table1424[],8,0),0)</f>
        <v>BKID0004924</v>
      </c>
      <c r="T578">
        <f>IFERROR(VLOOKUP(A578,Table1424[],9,0),0)</f>
        <v>0</v>
      </c>
      <c r="U578" s="40">
        <f>IFERROR(VLOOKUP(A578,Table1424[],10,0),0)</f>
        <v>46231</v>
      </c>
      <c r="V578">
        <f t="shared" si="41"/>
        <v>1</v>
      </c>
      <c r="W578" t="str">
        <f t="shared" si="42"/>
        <v>Available</v>
      </c>
      <c r="X578" s="164" t="str" cm="1">
        <f t="array" aca="1" ref="X578" ca="1">SUBSTITUTE(SUBSTITUTE(MID(CELL("filename"),FIND("[",CELL("filename"))+1,FIND("]",CELL("filename"))-FIND("[",CELL("filename"))-1)," JH Farmer Payment-",""),".xlsx","")</f>
        <v>22.21-27 Aug</v>
      </c>
      <c r="Y578" s="13">
        <f t="shared" si="43"/>
        <v>17.118790660225443</v>
      </c>
      <c r="Z578" s="3">
        <v>0</v>
      </c>
      <c r="AA578" s="31"/>
    </row>
    <row r="579" spans="1:27" x14ac:dyDescent="0.25">
      <c r="A579" t="str">
        <f>CONCATENATE(Table2[[#This Row],[Code]],Table2[[#This Row],[Farmers Code]])</f>
        <v>200200150048</v>
      </c>
      <c r="B579" s="1" t="str">
        <f>INDEX('MPG Payment'!$A:$A,MATCH(Table2[[#This Row],[Code]],'MPG Payment'!B:B,0))</f>
        <v>BMC Code :2002</v>
      </c>
      <c r="C579" t="str">
        <f>VLOOKUP(Table2[[#This Row],[Code]],'MPG Payment'!B:C,2,0)</f>
        <v>PATRATOLI</v>
      </c>
      <c r="D579" s="17">
        <v>20020015</v>
      </c>
      <c r="E579" s="17" t="s">
        <v>424</v>
      </c>
      <c r="F579" s="1">
        <v>14</v>
      </c>
      <c r="G579" s="13">
        <v>163.60999999999999</v>
      </c>
      <c r="H579" s="13">
        <v>6402.3848999999991</v>
      </c>
      <c r="I579" s="166">
        <v>0</v>
      </c>
      <c r="J579" s="191">
        <v>0</v>
      </c>
      <c r="K579" s="166">
        <v>0</v>
      </c>
      <c r="L579" s="166">
        <v>0</v>
      </c>
      <c r="M579" s="18">
        <v>0</v>
      </c>
      <c r="N579" s="165" t="str">
        <f>VLOOKUP(Table2[[#This Row],[Code]],'MPG Payment'!$B$4:$Z$128,25,0)</f>
        <v>Release1</v>
      </c>
      <c r="O579" s="170">
        <f t="shared" si="40"/>
        <v>6402</v>
      </c>
      <c r="P579" t="str">
        <f>IFERROR(VLOOKUP(D579,'Bank Master'!$C$3:$D$7898,2,0),"Indirect")</f>
        <v>Direct</v>
      </c>
      <c r="Q579" t="str">
        <f>IFERROR(VLOOKUP(A579,Table1424[],6,0),0)</f>
        <v>SITA DEVI</v>
      </c>
      <c r="R579" t="str">
        <f>IFERROR(VLOOKUP(A579,Table1424[],7,0),0)</f>
        <v>492418210009947</v>
      </c>
      <c r="S579" t="str">
        <f>IFERROR(VLOOKUP(A579,Table1424[],8,0),0)</f>
        <v>BKID0004924</v>
      </c>
      <c r="T579">
        <f>IFERROR(VLOOKUP(A579,Table1424[],9,0),0)</f>
        <v>0</v>
      </c>
      <c r="U579" s="40">
        <f>IFERROR(VLOOKUP(A579,Table1424[],10,0),0)</f>
        <v>46146</v>
      </c>
      <c r="V579">
        <f t="shared" si="41"/>
        <v>1</v>
      </c>
      <c r="W579" t="str">
        <f t="shared" si="42"/>
        <v>Available</v>
      </c>
      <c r="X579" s="164" t="str" cm="1">
        <f t="array" aca="1" ref="X579" ca="1">SUBSTITUTE(SUBSTITUTE(MID(CELL("filename"),FIND("[",CELL("filename"))+1,FIND("]",CELL("filename"))-FIND("[",CELL("filename"))-1)," JH Farmer Payment-",""),".xlsx","")</f>
        <v>22.21-27 Aug</v>
      </c>
      <c r="Y579" s="13">
        <f t="shared" si="43"/>
        <v>27.392393068883322</v>
      </c>
      <c r="Z579" s="3">
        <v>0</v>
      </c>
    </row>
    <row r="580" spans="1:27" x14ac:dyDescent="0.25">
      <c r="A580" t="str">
        <f>CONCATENATE(Table2[[#This Row],[Code]],Table2[[#This Row],[Farmers Code]])</f>
        <v>200200150050</v>
      </c>
      <c r="B580" s="1" t="str">
        <f>INDEX('MPG Payment'!$A:$A,MATCH(Table2[[#This Row],[Code]],'MPG Payment'!B:B,0))</f>
        <v>BMC Code :2002</v>
      </c>
      <c r="C580" t="str">
        <f>VLOOKUP(Table2[[#This Row],[Code]],'MPG Payment'!B:C,2,0)</f>
        <v>PATRATOLI</v>
      </c>
      <c r="D580" s="17">
        <v>20020015</v>
      </c>
      <c r="E580" s="17" t="s">
        <v>2068</v>
      </c>
      <c r="F580" s="1">
        <v>14</v>
      </c>
      <c r="G580" s="13">
        <v>46.660000000000004</v>
      </c>
      <c r="H580" s="13">
        <v>1825.6433</v>
      </c>
      <c r="I580" s="166">
        <v>0</v>
      </c>
      <c r="J580" s="191">
        <v>0</v>
      </c>
      <c r="K580" s="166">
        <v>0</v>
      </c>
      <c r="L580" s="166">
        <v>0</v>
      </c>
      <c r="M580" s="18">
        <v>0</v>
      </c>
      <c r="N580" s="165" t="str">
        <f>VLOOKUP(Table2[[#This Row],[Code]],'MPG Payment'!$B$4:$Z$128,25,0)</f>
        <v>Release1</v>
      </c>
      <c r="O580" s="170">
        <f t="shared" si="40"/>
        <v>1826</v>
      </c>
      <c r="P580" t="str">
        <f>IFERROR(VLOOKUP(D580,'Bank Master'!$C$3:$D$7898,2,0),"Indirect")</f>
        <v>Direct</v>
      </c>
      <c r="Q580" t="str">
        <f>IFERROR(VLOOKUP(A580,Table1424[],6,0),0)</f>
        <v>AYUSH ORAON</v>
      </c>
      <c r="R580" t="str">
        <f>IFERROR(VLOOKUP(A580,Table1424[],7,0),0)</f>
        <v>492410510010520</v>
      </c>
      <c r="S580" t="str">
        <f>IFERROR(VLOOKUP(A580,Table1424[],8,0),0)</f>
        <v>BKID0004924</v>
      </c>
      <c r="T580">
        <f>IFERROR(VLOOKUP(A580,Table1424[],9,0),0)</f>
        <v>0</v>
      </c>
      <c r="U580" s="40">
        <f>IFERROR(VLOOKUP(A580,Table1424[],10,0),0)</f>
        <v>46182</v>
      </c>
      <c r="V580">
        <f t="shared" si="41"/>
        <v>1</v>
      </c>
      <c r="W580" t="str">
        <f t="shared" si="42"/>
        <v>Available</v>
      </c>
      <c r="X580" s="164" t="str" cm="1">
        <f t="array" aca="1" ref="X580" ca="1">SUBSTITUTE(SUBSTITUTE(MID(CELL("filename"),FIND("[",CELL("filename"))+1,FIND("]",CELL("filename"))-FIND("[",CELL("filename"))-1)," JH Farmer Payment-",""),".xlsx","")</f>
        <v>22.21-27 Aug</v>
      </c>
      <c r="Y580" s="13">
        <f t="shared" si="43"/>
        <v>27.388562151735965</v>
      </c>
      <c r="Z580" s="3">
        <v>0</v>
      </c>
    </row>
    <row r="581" spans="1:27" x14ac:dyDescent="0.25">
      <c r="A581" t="str">
        <f>CONCATENATE(Table2[[#This Row],[Code]],Table2[[#This Row],[Farmers Code]])</f>
        <v>200200150051</v>
      </c>
      <c r="B581" s="1" t="str">
        <f>INDEX('MPG Payment'!$A:$A,MATCH(Table2[[#This Row],[Code]],'MPG Payment'!B:B,0))</f>
        <v>BMC Code :2002</v>
      </c>
      <c r="C581" t="str">
        <f>VLOOKUP(Table2[[#This Row],[Code]],'MPG Payment'!B:C,2,0)</f>
        <v>PATRATOLI</v>
      </c>
      <c r="D581" s="17">
        <v>20020015</v>
      </c>
      <c r="E581" s="17" t="s">
        <v>130</v>
      </c>
      <c r="F581" s="1">
        <v>14</v>
      </c>
      <c r="G581" s="13">
        <v>29.810000000000002</v>
      </c>
      <c r="H581" s="13">
        <v>1171.3761000000002</v>
      </c>
      <c r="I581" s="166">
        <v>0</v>
      </c>
      <c r="J581" s="191">
        <v>0</v>
      </c>
      <c r="K581" s="166">
        <v>0</v>
      </c>
      <c r="L581" s="166">
        <v>0</v>
      </c>
      <c r="M581" s="18">
        <v>0</v>
      </c>
      <c r="N581" s="165" t="str">
        <f>VLOOKUP(Table2[[#This Row],[Code]],'MPG Payment'!$B$4:$Z$128,25,0)</f>
        <v>Release1</v>
      </c>
      <c r="O581" s="170">
        <f t="shared" si="40"/>
        <v>1171</v>
      </c>
      <c r="P581" t="str">
        <f>IFERROR(VLOOKUP(D581,'Bank Master'!$C$3:$D$7898,2,0),"Indirect")</f>
        <v>Direct</v>
      </c>
      <c r="Q581" t="str">
        <f>IFERROR(VLOOKUP(A581,Table1424[],6,0),0)</f>
        <v>SILA DEVI</v>
      </c>
      <c r="R581" t="str">
        <f>IFERROR(VLOOKUP(A581,Table1424[],7,0),0)</f>
        <v>492418210002704</v>
      </c>
      <c r="S581" t="str">
        <f>IFERROR(VLOOKUP(A581,Table1424[],8,0),0)</f>
        <v>BKID0004924</v>
      </c>
      <c r="T581">
        <f>IFERROR(VLOOKUP(A581,Table1424[],9,0),0)</f>
        <v>0</v>
      </c>
      <c r="U581" s="40">
        <f>IFERROR(VLOOKUP(A581,Table1424[],10,0),0)</f>
        <v>46160</v>
      </c>
      <c r="V581">
        <f t="shared" si="41"/>
        <v>1</v>
      </c>
      <c r="W581" t="str">
        <f t="shared" si="42"/>
        <v>Available</v>
      </c>
      <c r="X581" s="164" t="str" cm="1">
        <f t="array" aca="1" ref="X581" ca="1">SUBSTITUTE(SUBSTITUTE(MID(CELL("filename"),FIND("[",CELL("filename"))+1,FIND("]",CELL("filename"))-FIND("[",CELL("filename"))-1)," JH Farmer Payment-",""),".xlsx","")</f>
        <v>22.21-27 Aug</v>
      </c>
      <c r="Y581" s="13">
        <f t="shared" si="43"/>
        <v>27.506315665883935</v>
      </c>
      <c r="Z581" s="3">
        <v>0</v>
      </c>
    </row>
    <row r="582" spans="1:27" x14ac:dyDescent="0.25">
      <c r="A582" t="str">
        <f>CONCATENATE(Table2[[#This Row],[Code]],Table2[[#This Row],[Farmers Code]])</f>
        <v>200200150052</v>
      </c>
      <c r="B582" s="1" t="str">
        <f>INDEX('MPG Payment'!$A:$A,MATCH(Table2[[#This Row],[Code]],'MPG Payment'!B:B,0))</f>
        <v>BMC Code :2002</v>
      </c>
      <c r="C582" t="str">
        <f>VLOOKUP(Table2[[#This Row],[Code]],'MPG Payment'!B:C,2,0)</f>
        <v>PATRATOLI</v>
      </c>
      <c r="D582" s="17">
        <v>20020015</v>
      </c>
      <c r="E582" s="17" t="s">
        <v>426</v>
      </c>
      <c r="F582" s="1">
        <v>14</v>
      </c>
      <c r="G582" s="13">
        <v>153.5</v>
      </c>
      <c r="H582" s="13">
        <v>5962.991399999999</v>
      </c>
      <c r="I582" s="166">
        <v>0</v>
      </c>
      <c r="J582" s="191">
        <v>0</v>
      </c>
      <c r="K582" s="166">
        <v>0</v>
      </c>
      <c r="L582" s="166">
        <v>0</v>
      </c>
      <c r="M582" s="18">
        <v>0</v>
      </c>
      <c r="N582" s="165" t="str">
        <f>VLOOKUP(Table2[[#This Row],[Code]],'MPG Payment'!$B$4:$Z$128,25,0)</f>
        <v>Release1</v>
      </c>
      <c r="O582" s="170">
        <f t="shared" si="40"/>
        <v>5963</v>
      </c>
      <c r="P582" t="str">
        <f>IFERROR(VLOOKUP(D582,'Bank Master'!$C$3:$D$7898,2,0),"Indirect")</f>
        <v>Direct</v>
      </c>
      <c r="Q582" t="str">
        <f>IFERROR(VLOOKUP(A582,Table1424[],6,0),0)</f>
        <v>SOMNATH ORAON</v>
      </c>
      <c r="R582" t="str">
        <f>IFERROR(VLOOKUP(A582,Table1424[],7,0),0)</f>
        <v>492410100006393</v>
      </c>
      <c r="S582" t="str">
        <f>IFERROR(VLOOKUP(A582,Table1424[],8,0),0)</f>
        <v>BKID0004924</v>
      </c>
      <c r="T582">
        <f>IFERROR(VLOOKUP(A582,Table1424[],9,0),0)</f>
        <v>0</v>
      </c>
      <c r="U582" s="40">
        <f>IFERROR(VLOOKUP(A582,Table1424[],10,0),0)</f>
        <v>46203</v>
      </c>
      <c r="V582">
        <f t="shared" si="41"/>
        <v>1</v>
      </c>
      <c r="W582" t="str">
        <f t="shared" si="42"/>
        <v>Available</v>
      </c>
      <c r="X582" s="164" t="str" cm="1">
        <f t="array" aca="1" ref="X582" ca="1">SUBSTITUTE(SUBSTITUTE(MID(CELL("filename"),FIND("[",CELL("filename"))+1,FIND("]",CELL("filename"))-FIND("[",CELL("filename"))-1)," JH Farmer Payment-",""),".xlsx","")</f>
        <v>22.21-27 Aug</v>
      </c>
      <c r="Y582" s="13">
        <f t="shared" si="43"/>
        <v>27.192794657980453</v>
      </c>
      <c r="Z582" s="3">
        <v>0</v>
      </c>
      <c r="AA582" s="31"/>
    </row>
    <row r="583" spans="1:27" x14ac:dyDescent="0.25">
      <c r="A583" t="str">
        <f>CONCATENATE(Table2[[#This Row],[Code]],Table2[[#This Row],[Farmers Code]])</f>
        <v>200200150053</v>
      </c>
      <c r="B583" s="1" t="str">
        <f>INDEX('MPG Payment'!$A:$A,MATCH(Table2[[#This Row],[Code]],'MPG Payment'!B:B,0))</f>
        <v>BMC Code :2002</v>
      </c>
      <c r="C583" t="str">
        <f>VLOOKUP(Table2[[#This Row],[Code]],'MPG Payment'!B:C,2,0)</f>
        <v>PATRATOLI</v>
      </c>
      <c r="D583" s="17">
        <v>20020015</v>
      </c>
      <c r="E583" s="17" t="s">
        <v>131</v>
      </c>
      <c r="F583" s="1">
        <v>14</v>
      </c>
      <c r="G583" s="13">
        <v>36.260000000000005</v>
      </c>
      <c r="H583" s="13">
        <v>1438.0943000000002</v>
      </c>
      <c r="I583" s="166">
        <v>0</v>
      </c>
      <c r="J583" s="191">
        <v>0</v>
      </c>
      <c r="K583" s="166">
        <v>0</v>
      </c>
      <c r="L583" s="166">
        <v>0</v>
      </c>
      <c r="M583" s="18">
        <v>0</v>
      </c>
      <c r="N583" s="165" t="str">
        <f>VLOOKUP(Table2[[#This Row],[Code]],'MPG Payment'!$B$4:$Z$128,25,0)</f>
        <v>Release1</v>
      </c>
      <c r="O583" s="170">
        <f t="shared" si="40"/>
        <v>1438</v>
      </c>
      <c r="P583" t="str">
        <f>IFERROR(VLOOKUP(D583,'Bank Master'!$C$3:$D$7898,2,0),"Indirect")</f>
        <v>Direct</v>
      </c>
      <c r="Q583" t="str">
        <f>IFERROR(VLOOKUP(A583,Table1424[],6,0),0)</f>
        <v>JANKI DEVI</v>
      </c>
      <c r="R583" t="str">
        <f>IFERROR(VLOOKUP(A583,Table1424[],7,0),0)</f>
        <v>000110165949</v>
      </c>
      <c r="S583" t="str">
        <f>IFERROR(VLOOKUP(A583,Table1424[],8,0),0)</f>
        <v>IPOS0000001</v>
      </c>
      <c r="T583">
        <f>IFERROR(VLOOKUP(A583,Table1424[],9,0),0)</f>
        <v>0</v>
      </c>
      <c r="U583" s="40">
        <f>IFERROR(VLOOKUP(A583,Table1424[],10,0),0)</f>
        <v>46195</v>
      </c>
      <c r="V583">
        <f t="shared" si="41"/>
        <v>1</v>
      </c>
      <c r="W583" t="str">
        <f t="shared" si="42"/>
        <v>Available</v>
      </c>
      <c r="X583" s="164" t="str" cm="1">
        <f t="array" aca="1" ref="X583" ca="1">SUBSTITUTE(SUBSTITUTE(MID(CELL("filename"),FIND("[",CELL("filename"))+1,FIND("]",CELL("filename"))-FIND("[",CELL("filename"))-1)," JH Farmer Payment-",""),".xlsx","")</f>
        <v>22.21-27 Aug</v>
      </c>
      <c r="Y583" s="13">
        <f t="shared" si="43"/>
        <v>27.762438223938226</v>
      </c>
      <c r="Z583" s="3">
        <v>0</v>
      </c>
    </row>
    <row r="584" spans="1:27" x14ac:dyDescent="0.25">
      <c r="A584" t="str">
        <f>CONCATENATE(Table2[[#This Row],[Code]],Table2[[#This Row],[Farmers Code]])</f>
        <v>200200150054</v>
      </c>
      <c r="B584" s="1" t="str">
        <f>INDEX('MPG Payment'!$A:$A,MATCH(Table2[[#This Row],[Code]],'MPG Payment'!B:B,0))</f>
        <v>BMC Code :2002</v>
      </c>
      <c r="C584" t="str">
        <f>VLOOKUP(Table2[[#This Row],[Code]],'MPG Payment'!B:C,2,0)</f>
        <v>PATRATOLI</v>
      </c>
      <c r="D584" s="17">
        <v>20020015</v>
      </c>
      <c r="E584" s="17" t="s">
        <v>760</v>
      </c>
      <c r="F584" s="1">
        <v>14</v>
      </c>
      <c r="G584" s="13">
        <v>182.38</v>
      </c>
      <c r="H584" s="13">
        <v>6119.2929000000004</v>
      </c>
      <c r="I584" s="166">
        <v>0</v>
      </c>
      <c r="J584" s="191">
        <v>0</v>
      </c>
      <c r="K584" s="166">
        <v>0</v>
      </c>
      <c r="L584" s="166">
        <v>0</v>
      </c>
      <c r="M584" s="18">
        <v>0</v>
      </c>
      <c r="N584" s="165" t="str">
        <f>VLOOKUP(Table2[[#This Row],[Code]],'MPG Payment'!$B$4:$Z$128,25,0)</f>
        <v>Release1</v>
      </c>
      <c r="O584" s="170">
        <f t="shared" si="40"/>
        <v>6119</v>
      </c>
      <c r="P584" t="str">
        <f>IFERROR(VLOOKUP(D584,'Bank Master'!$C$3:$D$7898,2,0),"Indirect")</f>
        <v>Direct</v>
      </c>
      <c r="Q584" t="str">
        <f>IFERROR(VLOOKUP(A584,Table1424[],6,0),0)</f>
        <v>SABIR ANSARI</v>
      </c>
      <c r="R584" t="str">
        <f>IFERROR(VLOOKUP(A584,Table1424[],7,0),0)</f>
        <v>0407010103605</v>
      </c>
      <c r="S584" t="str">
        <f>IFERROR(VLOOKUP(A584,Table1424[],8,0),0)</f>
        <v>PUNB0040720</v>
      </c>
      <c r="T584">
        <f>IFERROR(VLOOKUP(A584,Table1424[],9,0),0)</f>
        <v>0</v>
      </c>
      <c r="U584" s="40">
        <f>IFERROR(VLOOKUP(A584,Table1424[],10,0),0)</f>
        <v>46203</v>
      </c>
      <c r="V584">
        <f t="shared" si="41"/>
        <v>1</v>
      </c>
      <c r="W584" t="str">
        <f t="shared" si="42"/>
        <v>Available</v>
      </c>
      <c r="X584" s="164" t="str" cm="1">
        <f t="array" aca="1" ref="X584" ca="1">SUBSTITUTE(SUBSTITUTE(MID(CELL("filename"),FIND("[",CELL("filename"))+1,FIND("]",CELL("filename"))-FIND("[",CELL("filename"))-1)," JH Farmer Payment-",""),".xlsx","")</f>
        <v>22.21-27 Aug</v>
      </c>
      <c r="Y584" s="13">
        <f t="shared" si="43"/>
        <v>23.486703750411234</v>
      </c>
      <c r="Z584" s="3">
        <v>0</v>
      </c>
    </row>
    <row r="585" spans="1:27" x14ac:dyDescent="0.25">
      <c r="A585" t="str">
        <f>CONCATENATE(Table2[[#This Row],[Code]],Table2[[#This Row],[Farmers Code]])</f>
        <v>200200150055</v>
      </c>
      <c r="B585" s="1" t="str">
        <f>INDEX('MPG Payment'!$A:$A,MATCH(Table2[[#This Row],[Code]],'MPG Payment'!B:B,0))</f>
        <v>BMC Code :2002</v>
      </c>
      <c r="C585" t="str">
        <f>VLOOKUP(Table2[[#This Row],[Code]],'MPG Payment'!B:C,2,0)</f>
        <v>PATRATOLI</v>
      </c>
      <c r="D585" s="17">
        <v>20020015</v>
      </c>
      <c r="E585" s="17" t="s">
        <v>427</v>
      </c>
      <c r="F585" s="1">
        <v>7</v>
      </c>
      <c r="G585" s="13">
        <v>106.99</v>
      </c>
      <c r="H585" s="13">
        <v>4139.4261000000006</v>
      </c>
      <c r="I585" s="166">
        <v>0</v>
      </c>
      <c r="J585" s="191">
        <v>0</v>
      </c>
      <c r="K585" s="166">
        <v>0</v>
      </c>
      <c r="L585" s="166">
        <v>0</v>
      </c>
      <c r="M585" s="18">
        <v>0</v>
      </c>
      <c r="N585" s="165" t="str">
        <f>VLOOKUP(Table2[[#This Row],[Code]],'MPG Payment'!$B$4:$Z$128,25,0)</f>
        <v>Release1</v>
      </c>
      <c r="O585" s="170">
        <f t="shared" si="40"/>
        <v>4139</v>
      </c>
      <c r="P585" t="str">
        <f>IFERROR(VLOOKUP(D585,'Bank Master'!$C$3:$D$7898,2,0),"Indirect")</f>
        <v>Direct</v>
      </c>
      <c r="Q585" t="str">
        <f>IFERROR(VLOOKUP(A585,Table1424[],6,0),0)</f>
        <v>PAWAN MAHTO</v>
      </c>
      <c r="R585" t="str">
        <f>IFERROR(VLOOKUP(A585,Table1424[],7,0),0)</f>
        <v>07852342000855</v>
      </c>
      <c r="S585" t="str">
        <f>IFERROR(VLOOKUP(A585,Table1424[],8,0),0)</f>
        <v>PUNB0727700</v>
      </c>
      <c r="T585">
        <f>IFERROR(VLOOKUP(A585,Table1424[],9,0),0)</f>
        <v>0</v>
      </c>
      <c r="U585" s="40">
        <f>IFERROR(VLOOKUP(A585,Table1424[],10,0),0)</f>
        <v>46223</v>
      </c>
      <c r="V585">
        <f t="shared" si="41"/>
        <v>1</v>
      </c>
      <c r="W585" t="str">
        <f t="shared" si="42"/>
        <v>Available</v>
      </c>
      <c r="X585" s="164" t="str" cm="1">
        <f t="array" aca="1" ref="X585" ca="1">SUBSTITUTE(SUBSTITUTE(MID(CELL("filename"),FIND("[",CELL("filename"))+1,FIND("]",CELL("filename"))-FIND("[",CELL("filename"))-1)," JH Farmer Payment-",""),".xlsx","")</f>
        <v>22.21-27 Aug</v>
      </c>
      <c r="Y585" s="13">
        <f t="shared" si="43"/>
        <v>13.541444387325923</v>
      </c>
      <c r="Z585" s="3">
        <v>0</v>
      </c>
      <c r="AA585" s="31"/>
    </row>
    <row r="586" spans="1:27" x14ac:dyDescent="0.25">
      <c r="A586" t="str">
        <f>CONCATENATE(Table2[[#This Row],[Code]],Table2[[#This Row],[Farmers Code]])</f>
        <v>200200150057</v>
      </c>
      <c r="B586" s="1" t="str">
        <f>INDEX('MPG Payment'!$A:$A,MATCH(Table2[[#This Row],[Code]],'MPG Payment'!B:B,0))</f>
        <v>BMC Code :2002</v>
      </c>
      <c r="C586" t="str">
        <f>VLOOKUP(Table2[[#This Row],[Code]],'MPG Payment'!B:C,2,0)</f>
        <v>PATRATOLI</v>
      </c>
      <c r="D586" s="17">
        <v>20020015</v>
      </c>
      <c r="E586" s="17" t="s">
        <v>762</v>
      </c>
      <c r="F586" s="1">
        <v>14</v>
      </c>
      <c r="G586" s="13">
        <v>47.4</v>
      </c>
      <c r="H586" s="13">
        <v>1834.1316999999999</v>
      </c>
      <c r="I586" s="166">
        <v>0</v>
      </c>
      <c r="J586" s="191">
        <v>0</v>
      </c>
      <c r="K586" s="166">
        <v>0</v>
      </c>
      <c r="L586" s="166">
        <v>0</v>
      </c>
      <c r="M586" s="18">
        <v>0</v>
      </c>
      <c r="N586" s="165" t="str">
        <f>VLOOKUP(Table2[[#This Row],[Code]],'MPG Payment'!$B$4:$Z$128,25,0)</f>
        <v>Release1</v>
      </c>
      <c r="O586" s="170">
        <f t="shared" si="40"/>
        <v>1834</v>
      </c>
      <c r="P586" t="str">
        <f>IFERROR(VLOOKUP(D586,'Bank Master'!$C$3:$D$7898,2,0),"Indirect")</f>
        <v>Direct</v>
      </c>
      <c r="Q586" t="str">
        <f>IFERROR(VLOOKUP(A586,Table1424[],6,0),0)</f>
        <v>PRIYA KUJUR</v>
      </c>
      <c r="R586" t="str">
        <f>IFERROR(VLOOKUP(A586,Table1424[],7,0),0)</f>
        <v>492410510006061</v>
      </c>
      <c r="S586" t="str">
        <f>IFERROR(VLOOKUP(A586,Table1424[],8,0),0)</f>
        <v>BKID0004924</v>
      </c>
      <c r="T586">
        <f>IFERROR(VLOOKUP(A586,Table1424[],9,0),0)</f>
        <v>0</v>
      </c>
      <c r="U586" s="40">
        <f>IFERROR(VLOOKUP(A586,Table1424[],10,0),0)</f>
        <v>46244</v>
      </c>
      <c r="V586">
        <f t="shared" si="41"/>
        <v>1</v>
      </c>
      <c r="W586" t="str">
        <f t="shared" si="42"/>
        <v>Available</v>
      </c>
      <c r="X586" s="164" t="str" cm="1">
        <f t="array" aca="1" ref="X586" ca="1">SUBSTITUTE(SUBSTITUTE(MID(CELL("filename"),FIND("[",CELL("filename"))+1,FIND("]",CELL("filename"))-FIND("[",CELL("filename"))-1)," JH Farmer Payment-",""),".xlsx","")</f>
        <v>22.21-27 Aug</v>
      </c>
      <c r="Y586" s="13">
        <f t="shared" si="43"/>
        <v>27.08633312236287</v>
      </c>
      <c r="Z586" s="3">
        <v>0</v>
      </c>
    </row>
    <row r="587" spans="1:27" x14ac:dyDescent="0.25">
      <c r="A587" t="str">
        <f>CONCATENATE(Table2[[#This Row],[Code]],Table2[[#This Row],[Farmers Code]])</f>
        <v>200200150058</v>
      </c>
      <c r="B587" s="1" t="str">
        <f>INDEX('MPG Payment'!$A:$A,MATCH(Table2[[#This Row],[Code]],'MPG Payment'!B:B,0))</f>
        <v>BMC Code :2002</v>
      </c>
      <c r="C587" t="str">
        <f>VLOOKUP(Table2[[#This Row],[Code]],'MPG Payment'!B:C,2,0)</f>
        <v>PATRATOLI</v>
      </c>
      <c r="D587" s="17">
        <v>20020015</v>
      </c>
      <c r="E587" s="17" t="s">
        <v>763</v>
      </c>
      <c r="F587" s="1">
        <v>14</v>
      </c>
      <c r="G587" s="13">
        <v>45.169999999999995</v>
      </c>
      <c r="H587" s="13">
        <v>1856.2712000000001</v>
      </c>
      <c r="I587" s="166">
        <v>0</v>
      </c>
      <c r="J587" s="191">
        <v>0</v>
      </c>
      <c r="K587" s="166">
        <v>0</v>
      </c>
      <c r="L587" s="166">
        <v>0</v>
      </c>
      <c r="M587" s="18">
        <v>0</v>
      </c>
      <c r="N587" s="165" t="str">
        <f>VLOOKUP(Table2[[#This Row],[Code]],'MPG Payment'!$B$4:$Z$128,25,0)</f>
        <v>Release1</v>
      </c>
      <c r="O587" s="170">
        <f t="shared" si="40"/>
        <v>1856</v>
      </c>
      <c r="P587" t="str">
        <f>IFERROR(VLOOKUP(D587,'Bank Master'!$C$3:$D$7898,2,0),"Indirect")</f>
        <v>Direct</v>
      </c>
      <c r="Q587" t="str">
        <f>IFERROR(VLOOKUP(A587,Table1424[],6,0),0)</f>
        <v>ANAMUL HAQUE</v>
      </c>
      <c r="R587" t="str">
        <f>IFERROR(VLOOKUP(A587,Table1424[],7,0),0)</f>
        <v>492410110004326</v>
      </c>
      <c r="S587" t="str">
        <f>IFERROR(VLOOKUP(A587,Table1424[],8,0),0)</f>
        <v>BKID0004924</v>
      </c>
      <c r="T587">
        <f>IFERROR(VLOOKUP(A587,Table1424[],9,0),0)</f>
        <v>0</v>
      </c>
      <c r="U587" s="40">
        <f>IFERROR(VLOOKUP(A587,Table1424[],10,0),0)</f>
        <v>46258</v>
      </c>
      <c r="V587">
        <f t="shared" si="41"/>
        <v>1</v>
      </c>
      <c r="W587" t="str">
        <f t="shared" si="42"/>
        <v>Available</v>
      </c>
      <c r="X587" s="164" t="str" cm="1">
        <f t="array" aca="1" ref="X587" ca="1">SUBSTITUTE(SUBSTITUTE(MID(CELL("filename"),FIND("[",CELL("filename"))+1,FIND("]",CELL("filename"))-FIND("[",CELL("filename"))-1)," JH Farmer Payment-",""),".xlsx","")</f>
        <v>22.21-27 Aug</v>
      </c>
      <c r="Y587" s="13">
        <f t="shared" si="43"/>
        <v>28.766655744963479</v>
      </c>
      <c r="Z587" s="3">
        <v>0</v>
      </c>
      <c r="AA587" s="31"/>
    </row>
    <row r="588" spans="1:27" x14ac:dyDescent="0.25">
      <c r="A588" t="str">
        <f>CONCATENATE(Table2[[#This Row],[Code]],Table2[[#This Row],[Farmers Code]])</f>
        <v>200200200004</v>
      </c>
      <c r="B588" s="1" t="str">
        <f>INDEX('MPG Payment'!$A:$A,MATCH(Table2[[#This Row],[Code]],'MPG Payment'!B:B,0))</f>
        <v>BMC Code :2002</v>
      </c>
      <c r="C588" t="str">
        <f>VLOOKUP(Table2[[#This Row],[Code]],'MPG Payment'!B:C,2,0)</f>
        <v>TIKO TOLI</v>
      </c>
      <c r="D588" s="17">
        <v>20020020</v>
      </c>
      <c r="E588" s="17" t="s">
        <v>1</v>
      </c>
      <c r="F588" s="1">
        <v>1</v>
      </c>
      <c r="G588" s="13">
        <v>1.18</v>
      </c>
      <c r="H588" s="13">
        <v>48.415399999999998</v>
      </c>
      <c r="I588" s="166">
        <v>0</v>
      </c>
      <c r="J588" s="191">
        <v>0</v>
      </c>
      <c r="K588" s="166">
        <v>0</v>
      </c>
      <c r="L588" s="166">
        <v>0</v>
      </c>
      <c r="M588" s="18">
        <v>0</v>
      </c>
      <c r="N588" s="165" t="str">
        <f>VLOOKUP(Table2[[#This Row],[Code]],'MPG Payment'!$B$4:$Z$128,25,0)</f>
        <v>Release1</v>
      </c>
      <c r="O588" s="170">
        <f t="shared" si="40"/>
        <v>48</v>
      </c>
      <c r="P588" t="str">
        <f>IFERROR(VLOOKUP(D588,'Bank Master'!$C$3:$D$7898,2,0),"Indirect")</f>
        <v>Direct</v>
      </c>
      <c r="Q588" t="str">
        <f>IFERROR(VLOOKUP(A588,Table1424[],6,0),0)</f>
        <v>MAMTA DEVI</v>
      </c>
      <c r="R588" t="str">
        <f>IFERROR(VLOOKUP(A588,Table1424[],7,0),0)</f>
        <v>22009565719</v>
      </c>
      <c r="S588" t="str">
        <f>IFERROR(VLOOKUP(A588,Table1424[],8,0),0)</f>
        <v>SBIN0RRVCGB</v>
      </c>
      <c r="T588">
        <f>IFERROR(VLOOKUP(A588,Table1424[],9,0),0)</f>
        <v>0</v>
      </c>
      <c r="U588" s="40">
        <f>IFERROR(VLOOKUP(A588,Table1424[],10,0),0)</f>
        <v>45867</v>
      </c>
      <c r="V588">
        <f t="shared" si="41"/>
        <v>1</v>
      </c>
      <c r="W588" t="str">
        <f t="shared" si="42"/>
        <v>Available</v>
      </c>
      <c r="X588" s="164" t="str" cm="1">
        <f t="array" aca="1" ref="X588" ca="1">SUBSTITUTE(SUBSTITUTE(MID(CELL("filename"),FIND("[",CELL("filename"))+1,FIND("]",CELL("filename"))-FIND("[",CELL("filename"))-1)," JH Farmer Payment-",""),".xlsx","")</f>
        <v>22.21-27 Aug</v>
      </c>
      <c r="Y588" s="13">
        <f t="shared" si="43"/>
        <v>2.0515000000000003</v>
      </c>
      <c r="Z588" s="3">
        <v>0</v>
      </c>
    </row>
    <row r="589" spans="1:27" x14ac:dyDescent="0.25">
      <c r="A589" t="str">
        <f>CONCATENATE(Table2[[#This Row],[Code]],Table2[[#This Row],[Farmers Code]])</f>
        <v>200200200008</v>
      </c>
      <c r="B589" s="1" t="str">
        <f>INDEX('MPG Payment'!$A:$A,MATCH(Table2[[#This Row],[Code]],'MPG Payment'!B:B,0))</f>
        <v>BMC Code :2002</v>
      </c>
      <c r="C589" t="str">
        <f>VLOOKUP(Table2[[#This Row],[Code]],'MPG Payment'!B:C,2,0)</f>
        <v>TIKO TOLI</v>
      </c>
      <c r="D589" s="17">
        <v>20020020</v>
      </c>
      <c r="E589" s="17" t="s">
        <v>41</v>
      </c>
      <c r="F589" s="1">
        <v>14</v>
      </c>
      <c r="G589" s="13">
        <v>52.500000000000007</v>
      </c>
      <c r="H589" s="13">
        <v>2524.2091999999998</v>
      </c>
      <c r="I589" s="166">
        <v>0</v>
      </c>
      <c r="J589" s="191">
        <v>0</v>
      </c>
      <c r="K589" s="166">
        <v>0</v>
      </c>
      <c r="L589" s="166">
        <v>0</v>
      </c>
      <c r="M589" s="18">
        <v>0</v>
      </c>
      <c r="N589" s="165" t="str">
        <f>VLOOKUP(Table2[[#This Row],[Code]],'MPG Payment'!$B$4:$Z$128,25,0)</f>
        <v>Release1</v>
      </c>
      <c r="O589" s="170">
        <f t="shared" si="40"/>
        <v>2524</v>
      </c>
      <c r="P589" t="str">
        <f>IFERROR(VLOOKUP(D589,'Bank Master'!$C$3:$D$7898,2,0),"Indirect")</f>
        <v>Direct</v>
      </c>
      <c r="Q589" t="str">
        <f>IFERROR(VLOOKUP(A589,Table1424[],6,0),0)</f>
        <v>ANJALI KUMARI</v>
      </c>
      <c r="R589" t="str">
        <f>IFERROR(VLOOKUP(A589,Table1424[],7,0),0)</f>
        <v>7910998457</v>
      </c>
      <c r="S589" t="str">
        <f>IFERROR(VLOOKUP(A589,Table1424[],8,0),0)</f>
        <v>IDIB000B873</v>
      </c>
      <c r="T589">
        <f>IFERROR(VLOOKUP(A589,Table1424[],9,0),0)</f>
        <v>0</v>
      </c>
      <c r="U589" s="40">
        <f>IFERROR(VLOOKUP(A589,Table1424[],10,0),0)</f>
        <v>45867</v>
      </c>
      <c r="V589">
        <f t="shared" si="41"/>
        <v>1</v>
      </c>
      <c r="W589" t="str">
        <f t="shared" si="42"/>
        <v>Available</v>
      </c>
      <c r="X589" s="164" t="str" cm="1">
        <f t="array" aca="1" ref="X589" ca="1">SUBSTITUTE(SUBSTITUTE(MID(CELL("filename"),FIND("[",CELL("filename"))+1,FIND("]",CELL("filename"))-FIND("[",CELL("filename"))-1)," JH Farmer Payment-",""),".xlsx","")</f>
        <v>22.21-27 Aug</v>
      </c>
      <c r="Y589" s="13">
        <f t="shared" si="43"/>
        <v>33.656122666666661</v>
      </c>
      <c r="Z589" s="3">
        <v>0</v>
      </c>
    </row>
    <row r="590" spans="1:27" x14ac:dyDescent="0.25">
      <c r="A590" t="str">
        <f>CONCATENATE(Table2[[#This Row],[Code]],Table2[[#This Row],[Farmers Code]])</f>
        <v>200200200010</v>
      </c>
      <c r="B590" s="1" t="str">
        <f>INDEX('MPG Payment'!$A:$A,MATCH(Table2[[#This Row],[Code]],'MPG Payment'!B:B,0))</f>
        <v>BMC Code :2002</v>
      </c>
      <c r="C590" t="str">
        <f>VLOOKUP(Table2[[#This Row],[Code]],'MPG Payment'!B:C,2,0)</f>
        <v>TIKO TOLI</v>
      </c>
      <c r="D590" s="17">
        <v>20020020</v>
      </c>
      <c r="E590" s="17" t="s">
        <v>21</v>
      </c>
      <c r="F590" s="1">
        <v>7</v>
      </c>
      <c r="G590" s="13">
        <v>26.860000000000003</v>
      </c>
      <c r="H590" s="13">
        <v>1196.0026</v>
      </c>
      <c r="I590" s="166">
        <v>0</v>
      </c>
      <c r="J590" s="191">
        <v>0</v>
      </c>
      <c r="K590" s="166">
        <v>0</v>
      </c>
      <c r="L590" s="166">
        <v>0</v>
      </c>
      <c r="M590" s="18">
        <v>0</v>
      </c>
      <c r="N590" s="165" t="str">
        <f>VLOOKUP(Table2[[#This Row],[Code]],'MPG Payment'!$B$4:$Z$128,25,0)</f>
        <v>Release1</v>
      </c>
      <c r="O590" s="170">
        <f t="shared" si="40"/>
        <v>1196</v>
      </c>
      <c r="P590" t="str">
        <f>IFERROR(VLOOKUP(D590,'Bank Master'!$C$3:$D$7898,2,0),"Indirect")</f>
        <v>Direct</v>
      </c>
      <c r="Q590" t="str">
        <f>IFERROR(VLOOKUP(A590,Table1424[],6,0),0)</f>
        <v>GOPAL SAHU</v>
      </c>
      <c r="R590" t="str">
        <f>IFERROR(VLOOKUP(A590,Table1424[],7,0),0)</f>
        <v>22009567320</v>
      </c>
      <c r="S590" t="str">
        <f>IFERROR(VLOOKUP(A590,Table1424[],8,0),0)</f>
        <v>SBIN0RRVCGB</v>
      </c>
      <c r="T590">
        <f>IFERROR(VLOOKUP(A590,Table1424[],9,0),0)</f>
        <v>0</v>
      </c>
      <c r="U590" s="40">
        <f>IFERROR(VLOOKUP(A590,Table1424[],10,0),0)</f>
        <v>45867</v>
      </c>
      <c r="V590">
        <f t="shared" si="41"/>
        <v>1</v>
      </c>
      <c r="W590" t="str">
        <f t="shared" si="42"/>
        <v>Available</v>
      </c>
      <c r="X590" s="164" t="str" cm="1">
        <f t="array" aca="1" ref="X590" ca="1">SUBSTITUTE(SUBSTITUTE(MID(CELL("filename"),FIND("[",CELL("filename"))+1,FIND("]",CELL("filename"))-FIND("[",CELL("filename"))-1)," JH Farmer Payment-",""),".xlsx","")</f>
        <v>22.21-27 Aug</v>
      </c>
      <c r="Y590" s="13">
        <f t="shared" si="43"/>
        <v>15.584546165301564</v>
      </c>
      <c r="Z590" s="3">
        <v>0</v>
      </c>
    </row>
    <row r="591" spans="1:27" x14ac:dyDescent="0.25">
      <c r="A591" t="str">
        <f>CONCATENATE(Table2[[#This Row],[Code]],Table2[[#This Row],[Farmers Code]])</f>
        <v>200200200011</v>
      </c>
      <c r="B591" s="1" t="str">
        <f>INDEX('MPG Payment'!$A:$A,MATCH(Table2[[#This Row],[Code]],'MPG Payment'!B:B,0))</f>
        <v>BMC Code :2002</v>
      </c>
      <c r="C591" t="str">
        <f>VLOOKUP(Table2[[#This Row],[Code]],'MPG Payment'!B:C,2,0)</f>
        <v>TIKO TOLI</v>
      </c>
      <c r="D591" s="17">
        <v>20020020</v>
      </c>
      <c r="E591" s="17" t="s">
        <v>22</v>
      </c>
      <c r="F591" s="1">
        <v>13</v>
      </c>
      <c r="G591" s="13">
        <v>71.44</v>
      </c>
      <c r="H591" s="13">
        <v>2596.2508000000003</v>
      </c>
      <c r="I591" s="166">
        <v>0</v>
      </c>
      <c r="J591" s="191">
        <v>0</v>
      </c>
      <c r="K591" s="166">
        <v>0</v>
      </c>
      <c r="L591" s="166">
        <v>0</v>
      </c>
      <c r="M591" s="18">
        <v>0</v>
      </c>
      <c r="N591" s="165" t="str">
        <f>VLOOKUP(Table2[[#This Row],[Code]],'MPG Payment'!$B$4:$Z$128,25,0)</f>
        <v>Release1</v>
      </c>
      <c r="O591" s="170">
        <f t="shared" si="40"/>
        <v>2596</v>
      </c>
      <c r="P591" t="str">
        <f>IFERROR(VLOOKUP(D591,'Bank Master'!$C$3:$D$7898,2,0),"Indirect")</f>
        <v>Direct</v>
      </c>
      <c r="Q591" t="str">
        <f>IFERROR(VLOOKUP(A591,Table1424[],6,0),0)</f>
        <v>URMEELA DEVI</v>
      </c>
      <c r="R591" t="str">
        <f>IFERROR(VLOOKUP(A591,Table1424[],7,0),0)</f>
        <v>84064010929</v>
      </c>
      <c r="S591" t="str">
        <f>IFERROR(VLOOKUP(A591,Table1424[],8,0),0)</f>
        <v>SBIN0RRVCGB</v>
      </c>
      <c r="T591">
        <f>IFERROR(VLOOKUP(A591,Table1424[],9,0),0)</f>
        <v>0</v>
      </c>
      <c r="U591" s="40">
        <f>IFERROR(VLOOKUP(A591,Table1424[],10,0),0)</f>
        <v>45867</v>
      </c>
      <c r="V591">
        <f t="shared" si="41"/>
        <v>1</v>
      </c>
      <c r="W591" t="str">
        <f t="shared" si="42"/>
        <v>Available</v>
      </c>
      <c r="X591" s="164" t="str" cm="1">
        <f t="array" aca="1" ref="X591" ca="1">SUBSTITUTE(SUBSTITUTE(MID(CELL("filename"),FIND("[",CELL("filename"))+1,FIND("]",CELL("filename"))-FIND("[",CELL("filename"))-1)," JH Farmer Payment-",""),".xlsx","")</f>
        <v>22.21-27 Aug</v>
      </c>
      <c r="Y591" s="13">
        <f t="shared" si="43"/>
        <v>23.622102743561037</v>
      </c>
      <c r="Z591" s="3">
        <v>0</v>
      </c>
    </row>
    <row r="592" spans="1:27" x14ac:dyDescent="0.25">
      <c r="A592" t="str">
        <f>CONCATENATE(Table2[[#This Row],[Code]],Table2[[#This Row],[Farmers Code]])</f>
        <v>200200200012</v>
      </c>
      <c r="B592" s="1" t="str">
        <f>INDEX('MPG Payment'!$A:$A,MATCH(Table2[[#This Row],[Code]],'MPG Payment'!B:B,0))</f>
        <v>BMC Code :2002</v>
      </c>
      <c r="C592" t="str">
        <f>VLOOKUP(Table2[[#This Row],[Code]],'MPG Payment'!B:C,2,0)</f>
        <v>TIKO TOLI</v>
      </c>
      <c r="D592" s="17">
        <v>20020020</v>
      </c>
      <c r="E592" s="17" t="s">
        <v>40</v>
      </c>
      <c r="F592" s="1">
        <v>14</v>
      </c>
      <c r="G592" s="13">
        <v>72.180000000000007</v>
      </c>
      <c r="H592" s="13">
        <v>2958.7074000000007</v>
      </c>
      <c r="I592" s="166">
        <v>0</v>
      </c>
      <c r="J592" s="191">
        <v>0</v>
      </c>
      <c r="K592" s="166">
        <v>0</v>
      </c>
      <c r="L592" s="166">
        <v>553</v>
      </c>
      <c r="M592" s="18">
        <v>0</v>
      </c>
      <c r="N592" s="165" t="str">
        <f>VLOOKUP(Table2[[#This Row],[Code]],'MPG Payment'!$B$4:$Z$128,25,0)</f>
        <v>Release1</v>
      </c>
      <c r="O592" s="170">
        <f t="shared" si="40"/>
        <v>2406</v>
      </c>
      <c r="P592" t="str">
        <f>IFERROR(VLOOKUP(D592,'Bank Master'!$C$3:$D$7898,2,0),"Indirect")</f>
        <v>Direct</v>
      </c>
      <c r="Q592" t="str">
        <f>IFERROR(VLOOKUP(A592,Table1424[],6,0),0)</f>
        <v>KARMI ORAON</v>
      </c>
      <c r="R592" t="str">
        <f>IFERROR(VLOOKUP(A592,Table1424[],7,0),0)</f>
        <v>84064992096</v>
      </c>
      <c r="S592" t="str">
        <f>IFERROR(VLOOKUP(A592,Table1424[],8,0),0)</f>
        <v>SBIN0RRVCGB</v>
      </c>
      <c r="T592">
        <f>IFERROR(VLOOKUP(A592,Table1424[],9,0),0)</f>
        <v>0</v>
      </c>
      <c r="U592" s="40">
        <f>IFERROR(VLOOKUP(A592,Table1424[],10,0),0)</f>
        <v>45881</v>
      </c>
      <c r="V592">
        <f t="shared" si="41"/>
        <v>1</v>
      </c>
      <c r="W592" t="str">
        <f t="shared" si="42"/>
        <v>Available</v>
      </c>
      <c r="X592" s="164" t="str" cm="1">
        <f t="array" aca="1" ref="X592" ca="1">SUBSTITUTE(SUBSTITUTE(MID(CELL("filename"),FIND("[",CELL("filename"))+1,FIND("]",CELL("filename"))-FIND("[",CELL("filename"))-1)," JH Farmer Payment-",""),".xlsx","")</f>
        <v>22.21-27 Aug</v>
      </c>
      <c r="Y592" s="13">
        <f t="shared" si="43"/>
        <v>28.693477140482134</v>
      </c>
      <c r="Z592" s="3">
        <v>0</v>
      </c>
    </row>
    <row r="593" spans="1:27" x14ac:dyDescent="0.25">
      <c r="A593" t="str">
        <f>CONCATENATE(Table2[[#This Row],[Code]],Table2[[#This Row],[Farmers Code]])</f>
        <v>200200200015</v>
      </c>
      <c r="B593" s="1" t="str">
        <f>INDEX('MPG Payment'!$A:$A,MATCH(Table2[[#This Row],[Code]],'MPG Payment'!B:B,0))</f>
        <v>BMC Code :2002</v>
      </c>
      <c r="C593" t="str">
        <f>VLOOKUP(Table2[[#This Row],[Code]],'MPG Payment'!B:C,2,0)</f>
        <v>TIKO TOLI</v>
      </c>
      <c r="D593" s="17">
        <v>20020020</v>
      </c>
      <c r="E593" s="17" t="s">
        <v>25</v>
      </c>
      <c r="F593" s="1">
        <v>13</v>
      </c>
      <c r="G593" s="13">
        <v>61.7</v>
      </c>
      <c r="H593" s="13">
        <v>2363.8663999999999</v>
      </c>
      <c r="I593" s="166">
        <v>0</v>
      </c>
      <c r="J593" s="191">
        <v>0</v>
      </c>
      <c r="K593" s="166">
        <v>0</v>
      </c>
      <c r="L593" s="166">
        <v>0</v>
      </c>
      <c r="M593" s="18">
        <v>0</v>
      </c>
      <c r="N593" s="165" t="str">
        <f>VLOOKUP(Table2[[#This Row],[Code]],'MPG Payment'!$B$4:$Z$128,25,0)</f>
        <v>Release1</v>
      </c>
      <c r="O593" s="170">
        <f t="shared" si="40"/>
        <v>2364</v>
      </c>
      <c r="P593" t="str">
        <f>IFERROR(VLOOKUP(D593,'Bank Master'!$C$3:$D$7898,2,0),"Indirect")</f>
        <v>Direct</v>
      </c>
      <c r="Q593" t="str">
        <f>IFERROR(VLOOKUP(A593,Table1424[],6,0),0)</f>
        <v>PARWATI DEVI</v>
      </c>
      <c r="R593" t="str">
        <f>IFERROR(VLOOKUP(A593,Table1424[],7,0),0)</f>
        <v>84028836175</v>
      </c>
      <c r="S593" t="str">
        <f>IFERROR(VLOOKUP(A593,Table1424[],8,0),0)</f>
        <v>SBIN0RRVCGB</v>
      </c>
      <c r="T593">
        <f>IFERROR(VLOOKUP(A593,Table1424[],9,0),0)</f>
        <v>0</v>
      </c>
      <c r="U593" s="40">
        <f>IFERROR(VLOOKUP(A593,Table1424[],10,0),0)</f>
        <v>45867</v>
      </c>
      <c r="V593">
        <f t="shared" si="41"/>
        <v>1</v>
      </c>
      <c r="W593" t="str">
        <f t="shared" si="42"/>
        <v>Available</v>
      </c>
      <c r="X593" s="164" t="str" cm="1">
        <f t="array" aca="1" ref="X593" ca="1">SUBSTITUTE(SUBSTITUTE(MID(CELL("filename"),FIND("[",CELL("filename"))+1,FIND("]",CELL("filename"))-FIND("[",CELL("filename"))-1)," JH Farmer Payment-",""),".xlsx","")</f>
        <v>22.21-27 Aug</v>
      </c>
      <c r="Y593" s="13">
        <f t="shared" si="43"/>
        <v>24.902968557536465</v>
      </c>
      <c r="Z593" s="3">
        <v>0</v>
      </c>
    </row>
    <row r="594" spans="1:27" x14ac:dyDescent="0.25">
      <c r="A594" t="str">
        <f>CONCATENATE(Table2[[#This Row],[Code]],Table2[[#This Row],[Farmers Code]])</f>
        <v>200200200016</v>
      </c>
      <c r="B594" s="1" t="str">
        <f>INDEX('MPG Payment'!$A:$A,MATCH(Table2[[#This Row],[Code]],'MPG Payment'!B:B,0))</f>
        <v>BMC Code :2002</v>
      </c>
      <c r="C594" t="str">
        <f>VLOOKUP(Table2[[#This Row],[Code]],'MPG Payment'!B:C,2,0)</f>
        <v>TIKO TOLI</v>
      </c>
      <c r="D594" s="17">
        <v>20020020</v>
      </c>
      <c r="E594" s="17" t="s">
        <v>26</v>
      </c>
      <c r="F594" s="1">
        <v>5</v>
      </c>
      <c r="G594" s="13">
        <v>8.16</v>
      </c>
      <c r="H594" s="13">
        <v>325.27100000000002</v>
      </c>
      <c r="I594" s="166">
        <v>0</v>
      </c>
      <c r="J594" s="191">
        <v>0</v>
      </c>
      <c r="K594" s="166">
        <v>0</v>
      </c>
      <c r="L594" s="166">
        <v>0</v>
      </c>
      <c r="M594" s="18">
        <v>0</v>
      </c>
      <c r="N594" s="165" t="str">
        <f>VLOOKUP(Table2[[#This Row],[Code]],'MPG Payment'!$B$4:$Z$128,25,0)</f>
        <v>Release1</v>
      </c>
      <c r="O594" s="170">
        <f t="shared" si="40"/>
        <v>325</v>
      </c>
      <c r="P594" t="str">
        <f>IFERROR(VLOOKUP(D594,'Bank Master'!$C$3:$D$7898,2,0),"Indirect")</f>
        <v>Direct</v>
      </c>
      <c r="Q594" t="str">
        <f>IFERROR(VLOOKUP(A594,Table1424[],6,0),0)</f>
        <v>NAMITA DEVI</v>
      </c>
      <c r="R594" t="str">
        <f>IFERROR(VLOOKUP(A594,Table1424[],7,0),0)</f>
        <v>22009562399</v>
      </c>
      <c r="S594" t="str">
        <f>IFERROR(VLOOKUP(A594,Table1424[],8,0),0)</f>
        <v>SBIN0RRVCGB</v>
      </c>
      <c r="T594">
        <f>IFERROR(VLOOKUP(A594,Table1424[],9,0),0)</f>
        <v>0</v>
      </c>
      <c r="U594" s="40">
        <f>IFERROR(VLOOKUP(A594,Table1424[],10,0),0)</f>
        <v>45867</v>
      </c>
      <c r="V594">
        <f t="shared" si="41"/>
        <v>1</v>
      </c>
      <c r="W594" t="str">
        <f t="shared" si="42"/>
        <v>Available</v>
      </c>
      <c r="X594" s="164" t="str" cm="1">
        <f t="array" aca="1" ref="X594" ca="1">SUBSTITUTE(SUBSTITUTE(MID(CELL("filename"),FIND("[",CELL("filename"))+1,FIND("]",CELL("filename"))-FIND("[",CELL("filename"))-1)," JH Farmer Payment-",""),".xlsx","")</f>
        <v>22.21-27 Aug</v>
      </c>
      <c r="Y594" s="13">
        <f t="shared" si="43"/>
        <v>9.9654105392156858</v>
      </c>
      <c r="Z594" s="3">
        <v>0</v>
      </c>
    </row>
    <row r="595" spans="1:27" x14ac:dyDescent="0.25">
      <c r="A595" t="str">
        <f>CONCATENATE(Table2[[#This Row],[Code]],Table2[[#This Row],[Farmers Code]])</f>
        <v>200200200017</v>
      </c>
      <c r="B595" s="1" t="str">
        <f>INDEX('MPG Payment'!$A:$A,MATCH(Table2[[#This Row],[Code]],'MPG Payment'!B:B,0))</f>
        <v>BMC Code :2002</v>
      </c>
      <c r="C595" t="str">
        <f>VLOOKUP(Table2[[#This Row],[Code]],'MPG Payment'!B:C,2,0)</f>
        <v>TIKO TOLI</v>
      </c>
      <c r="D595" s="17">
        <v>20020020</v>
      </c>
      <c r="E595" s="17" t="s">
        <v>27</v>
      </c>
      <c r="F595" s="1">
        <v>7</v>
      </c>
      <c r="G595" s="13">
        <v>19.7</v>
      </c>
      <c r="H595" s="13">
        <v>788.66059999999993</v>
      </c>
      <c r="I595" s="166">
        <v>0</v>
      </c>
      <c r="J595" s="191">
        <v>0</v>
      </c>
      <c r="K595" s="166">
        <v>0</v>
      </c>
      <c r="L595" s="166">
        <v>0</v>
      </c>
      <c r="M595" s="18">
        <v>0</v>
      </c>
      <c r="N595" s="165" t="str">
        <f>VLOOKUP(Table2[[#This Row],[Code]],'MPG Payment'!$B$4:$Z$128,25,0)</f>
        <v>Release1</v>
      </c>
      <c r="O595" s="170">
        <f t="shared" si="40"/>
        <v>789</v>
      </c>
      <c r="P595" t="str">
        <f>IFERROR(VLOOKUP(D595,'Bank Master'!$C$3:$D$7898,2,0),"Indirect")</f>
        <v>Direct</v>
      </c>
      <c r="Q595" t="str">
        <f>IFERROR(VLOOKUP(A595,Table1424[],6,0),0)</f>
        <v>RAMU ORAON</v>
      </c>
      <c r="R595" t="str">
        <f>IFERROR(VLOOKUP(A595,Table1424[],7,0),0)</f>
        <v>4904101002758</v>
      </c>
      <c r="S595" t="str">
        <f>IFERROR(VLOOKUP(A595,Table1424[],8,0),0)</f>
        <v>CNRB0004904</v>
      </c>
      <c r="T595">
        <f>IFERROR(VLOOKUP(A595,Table1424[],9,0),0)</f>
        <v>0</v>
      </c>
      <c r="U595" s="40">
        <f>IFERROR(VLOOKUP(A595,Table1424[],10,0),0)</f>
        <v>45867</v>
      </c>
      <c r="V595">
        <f t="shared" si="41"/>
        <v>1</v>
      </c>
      <c r="W595" t="str">
        <f t="shared" si="42"/>
        <v>Available</v>
      </c>
      <c r="X595" s="164" t="str" cm="1">
        <f t="array" aca="1" ref="X595" ca="1">SUBSTITUTE(SUBSTITUTE(MID(CELL("filename"),FIND("[",CELL("filename"))+1,FIND("]",CELL("filename"))-FIND("[",CELL("filename"))-1)," JH Farmer Payment-",""),".xlsx","")</f>
        <v>22.21-27 Aug</v>
      </c>
      <c r="Y595" s="13">
        <f t="shared" si="43"/>
        <v>14.01173654822335</v>
      </c>
      <c r="Z595" s="3">
        <v>0</v>
      </c>
    </row>
    <row r="596" spans="1:27" x14ac:dyDescent="0.25">
      <c r="A596" t="str">
        <f>CONCATENATE(Table2[[#This Row],[Code]],Table2[[#This Row],[Farmers Code]])</f>
        <v>200200200018</v>
      </c>
      <c r="B596" s="1" t="str">
        <f>INDEX('MPG Payment'!$A:$A,MATCH(Table2[[#This Row],[Code]],'MPG Payment'!B:B,0))</f>
        <v>BMC Code :2002</v>
      </c>
      <c r="C596" t="str">
        <f>VLOOKUP(Table2[[#This Row],[Code]],'MPG Payment'!B:C,2,0)</f>
        <v>TIKO TOLI</v>
      </c>
      <c r="D596" s="17">
        <v>20020020</v>
      </c>
      <c r="E596" s="17" t="s">
        <v>2</v>
      </c>
      <c r="F596" s="1">
        <v>14</v>
      </c>
      <c r="G596" s="13">
        <v>68.72</v>
      </c>
      <c r="H596" s="13">
        <v>2871.8130000000001</v>
      </c>
      <c r="I596" s="166">
        <v>0</v>
      </c>
      <c r="J596" s="191">
        <v>0</v>
      </c>
      <c r="K596" s="166">
        <v>0</v>
      </c>
      <c r="L596" s="166">
        <v>0</v>
      </c>
      <c r="M596" s="18">
        <v>0</v>
      </c>
      <c r="N596" s="165" t="str">
        <f>VLOOKUP(Table2[[#This Row],[Code]],'MPG Payment'!$B$4:$Z$128,25,0)</f>
        <v>Release1</v>
      </c>
      <c r="O596" s="170">
        <f t="shared" si="40"/>
        <v>2872</v>
      </c>
      <c r="P596" t="str">
        <f>IFERROR(VLOOKUP(D596,'Bank Master'!$C$3:$D$7898,2,0),"Indirect")</f>
        <v>Direct</v>
      </c>
      <c r="Q596" t="str">
        <f>IFERROR(VLOOKUP(A596,Table1424[],6,0),0)</f>
        <v>SILA DEVI</v>
      </c>
      <c r="R596" t="str">
        <f>IFERROR(VLOOKUP(A596,Table1424[],7,0),0)</f>
        <v>84049807092</v>
      </c>
      <c r="S596" t="str">
        <f>IFERROR(VLOOKUP(A596,Table1424[],8,0),0)</f>
        <v>SBIN0RRVCGB</v>
      </c>
      <c r="T596">
        <f>IFERROR(VLOOKUP(A596,Table1424[],9,0),0)</f>
        <v>0</v>
      </c>
      <c r="U596" s="40">
        <f>IFERROR(VLOOKUP(A596,Table1424[],10,0),0)</f>
        <v>45867</v>
      </c>
      <c r="V596">
        <f t="shared" si="41"/>
        <v>1</v>
      </c>
      <c r="W596" t="str">
        <f t="shared" si="42"/>
        <v>Available</v>
      </c>
      <c r="X596" s="164" t="str" cm="1">
        <f t="array" aca="1" ref="X596" ca="1">SUBSTITUTE(SUBSTITUTE(MID(CELL("filename"),FIND("[",CELL("filename"))+1,FIND("]",CELL("filename"))-FIND("[",CELL("filename"))-1)," JH Farmer Payment-",""),".xlsx","")</f>
        <v>22.21-27 Aug</v>
      </c>
      <c r="Y596" s="13">
        <f t="shared" si="43"/>
        <v>29.253042782305009</v>
      </c>
      <c r="Z596" s="3">
        <v>0</v>
      </c>
    </row>
    <row r="597" spans="1:27" x14ac:dyDescent="0.25">
      <c r="A597" t="str">
        <f>CONCATENATE(Table2[[#This Row],[Code]],Table2[[#This Row],[Farmers Code]])</f>
        <v>200200200019</v>
      </c>
      <c r="B597" s="1" t="str">
        <f>INDEX('MPG Payment'!$A:$A,MATCH(Table2[[#This Row],[Code]],'MPG Payment'!B:B,0))</f>
        <v>BMC Code :2002</v>
      </c>
      <c r="C597" t="str">
        <f>VLOOKUP(Table2[[#This Row],[Code]],'MPG Payment'!B:C,2,0)</f>
        <v>TIKO TOLI</v>
      </c>
      <c r="D597" s="17">
        <v>20020020</v>
      </c>
      <c r="E597" s="17" t="s">
        <v>3</v>
      </c>
      <c r="F597" s="1">
        <v>14</v>
      </c>
      <c r="G597" s="13">
        <v>23.9</v>
      </c>
      <c r="H597" s="13">
        <v>1049.5692000000001</v>
      </c>
      <c r="I597" s="166">
        <v>0</v>
      </c>
      <c r="J597" s="191">
        <v>0</v>
      </c>
      <c r="K597" s="166">
        <v>0</v>
      </c>
      <c r="L597" s="166">
        <v>0</v>
      </c>
      <c r="M597" s="18">
        <v>0</v>
      </c>
      <c r="N597" s="165" t="str">
        <f>VLOOKUP(Table2[[#This Row],[Code]],'MPG Payment'!$B$4:$Z$128,25,0)</f>
        <v>Release1</v>
      </c>
      <c r="O597" s="170">
        <f t="shared" si="40"/>
        <v>1050</v>
      </c>
      <c r="P597" t="str">
        <f>IFERROR(VLOOKUP(D597,'Bank Master'!$C$3:$D$7898,2,0),"Indirect")</f>
        <v>Direct</v>
      </c>
      <c r="Q597" t="str">
        <f>IFERROR(VLOOKUP(A597,Table1424[],6,0),0)</f>
        <v>CHANCHALA DEVI</v>
      </c>
      <c r="R597" t="str">
        <f>IFERROR(VLOOKUP(A597,Table1424[],7,0),0)</f>
        <v>22009526951</v>
      </c>
      <c r="S597" t="str">
        <f>IFERROR(VLOOKUP(A597,Table1424[],8,0),0)</f>
        <v>SBIN0RRVCGB</v>
      </c>
      <c r="T597">
        <f>IFERROR(VLOOKUP(A597,Table1424[],9,0),0)</f>
        <v>0</v>
      </c>
      <c r="U597" s="40">
        <f>IFERROR(VLOOKUP(A597,Table1424[],10,0),0)</f>
        <v>45867</v>
      </c>
      <c r="V597">
        <f t="shared" si="41"/>
        <v>1</v>
      </c>
      <c r="W597" t="str">
        <f t="shared" si="42"/>
        <v>Available</v>
      </c>
      <c r="X597" s="164" t="str" cm="1">
        <f t="array" aca="1" ref="X597" ca="1">SUBSTITUTE(SUBSTITUTE(MID(CELL("filename"),FIND("[",CELL("filename"))+1,FIND("]",CELL("filename"))-FIND("[",CELL("filename"))-1)," JH Farmer Payment-",""),".xlsx","")</f>
        <v>22.21-27 Aug</v>
      </c>
      <c r="Y597" s="13">
        <f t="shared" si="43"/>
        <v>30.74052050209206</v>
      </c>
      <c r="Z597" s="3">
        <v>0</v>
      </c>
    </row>
    <row r="598" spans="1:27" x14ac:dyDescent="0.25">
      <c r="A598" t="str">
        <f>CONCATENATE(Table2[[#This Row],[Code]],Table2[[#This Row],[Farmers Code]])</f>
        <v>200200200020</v>
      </c>
      <c r="B598" s="1" t="str">
        <f>INDEX('MPG Payment'!$A:$A,MATCH(Table2[[#This Row],[Code]],'MPG Payment'!B:B,0))</f>
        <v>BMC Code :2002</v>
      </c>
      <c r="C598" t="str">
        <f>VLOOKUP(Table2[[#This Row],[Code]],'MPG Payment'!B:C,2,0)</f>
        <v>TIKO TOLI</v>
      </c>
      <c r="D598" s="17">
        <v>20020020</v>
      </c>
      <c r="E598" s="17" t="s">
        <v>4</v>
      </c>
      <c r="F598" s="1">
        <v>14</v>
      </c>
      <c r="G598" s="13">
        <v>47.68</v>
      </c>
      <c r="H598" s="13">
        <v>1758.1904000000002</v>
      </c>
      <c r="I598" s="166">
        <v>0</v>
      </c>
      <c r="J598" s="191">
        <v>0</v>
      </c>
      <c r="K598" s="166">
        <v>0</v>
      </c>
      <c r="L598" s="166">
        <v>0</v>
      </c>
      <c r="M598" s="18">
        <v>0</v>
      </c>
      <c r="N598" s="165" t="str">
        <f>VLOOKUP(Table2[[#This Row],[Code]],'MPG Payment'!$B$4:$Z$128,25,0)</f>
        <v>Release1</v>
      </c>
      <c r="O598" s="170">
        <f t="shared" si="40"/>
        <v>1758</v>
      </c>
      <c r="P598" t="str">
        <f>IFERROR(VLOOKUP(D598,'Bank Master'!$C$3:$D$7898,2,0),"Indirect")</f>
        <v>Direct</v>
      </c>
      <c r="Q598" t="str">
        <f>IFERROR(VLOOKUP(A598,Table1424[],6,0),0)</f>
        <v>DEVAKI DEVI</v>
      </c>
      <c r="R598" t="str">
        <f>IFERROR(VLOOKUP(A598,Table1424[],7,0),0)</f>
        <v>84030543242</v>
      </c>
      <c r="S598" t="str">
        <f>IFERROR(VLOOKUP(A598,Table1424[],8,0),0)</f>
        <v>SBIN0RRVCGB</v>
      </c>
      <c r="T598">
        <f>IFERROR(VLOOKUP(A598,Table1424[],9,0),0)</f>
        <v>0</v>
      </c>
      <c r="U598" s="40">
        <f>IFERROR(VLOOKUP(A598,Table1424[],10,0),0)</f>
        <v>45867</v>
      </c>
      <c r="V598">
        <f t="shared" si="41"/>
        <v>1</v>
      </c>
      <c r="W598" t="str">
        <f t="shared" si="42"/>
        <v>Available</v>
      </c>
      <c r="X598" s="164" t="str" cm="1">
        <f t="array" aca="1" ref="X598" ca="1">SUBSTITUTE(SUBSTITUTE(MID(CELL("filename"),FIND("[",CELL("filename"))+1,FIND("]",CELL("filename"))-FIND("[",CELL("filename"))-1)," JH Farmer Payment-",""),".xlsx","")</f>
        <v>22.21-27 Aug</v>
      </c>
      <c r="Y598" s="13">
        <f t="shared" si="43"/>
        <v>25.812359060402688</v>
      </c>
      <c r="Z598" s="3">
        <v>0</v>
      </c>
    </row>
    <row r="599" spans="1:27" x14ac:dyDescent="0.25">
      <c r="A599" t="str">
        <f>CONCATENATE(Table2[[#This Row],[Code]],Table2[[#This Row],[Farmers Code]])</f>
        <v>200200200021</v>
      </c>
      <c r="B599" s="1" t="str">
        <f>INDEX('MPG Payment'!$A:$A,MATCH(Table2[[#This Row],[Code]],'MPG Payment'!B:B,0))</f>
        <v>BMC Code :2002</v>
      </c>
      <c r="C599" t="str">
        <f>VLOOKUP(Table2[[#This Row],[Code]],'MPG Payment'!B:C,2,0)</f>
        <v>TIKO TOLI</v>
      </c>
      <c r="D599" s="17">
        <v>20020020</v>
      </c>
      <c r="E599" s="17" t="s">
        <v>28</v>
      </c>
      <c r="F599" s="1">
        <v>14</v>
      </c>
      <c r="G599" s="13">
        <v>47.500000000000007</v>
      </c>
      <c r="H599" s="13">
        <v>1777.4556</v>
      </c>
      <c r="I599" s="166">
        <v>0</v>
      </c>
      <c r="J599" s="191">
        <v>0</v>
      </c>
      <c r="K599" s="166">
        <v>0</v>
      </c>
      <c r="L599" s="166">
        <v>0</v>
      </c>
      <c r="M599" s="18">
        <v>0</v>
      </c>
      <c r="N599" s="165" t="str">
        <f>VLOOKUP(Table2[[#This Row],[Code]],'MPG Payment'!$B$4:$Z$128,25,0)</f>
        <v>Release1</v>
      </c>
      <c r="O599" s="170">
        <f t="shared" si="40"/>
        <v>1777</v>
      </c>
      <c r="P599" t="str">
        <f>IFERROR(VLOOKUP(D599,'Bank Master'!$C$3:$D$7898,2,0),"Indirect")</f>
        <v>Direct</v>
      </c>
      <c r="Q599" t="str">
        <f>IFERROR(VLOOKUP(A599,Table1424[],6,0),0)</f>
        <v>PARMUKH MUNDA</v>
      </c>
      <c r="R599" t="str">
        <f>IFERROR(VLOOKUP(A599,Table1424[],7,0),0)</f>
        <v>84050444667</v>
      </c>
      <c r="S599" t="str">
        <f>IFERROR(VLOOKUP(A599,Table1424[],8,0),0)</f>
        <v>SBIN0RRVCGB</v>
      </c>
      <c r="T599">
        <f>IFERROR(VLOOKUP(A599,Table1424[],9,0),0)</f>
        <v>0</v>
      </c>
      <c r="U599" s="40">
        <f>IFERROR(VLOOKUP(A599,Table1424[],10,0),0)</f>
        <v>45881</v>
      </c>
      <c r="V599">
        <f t="shared" si="41"/>
        <v>1</v>
      </c>
      <c r="W599" t="str">
        <f t="shared" si="42"/>
        <v>Available</v>
      </c>
      <c r="X599" s="164" t="str" cm="1">
        <f t="array" aca="1" ref="X599" ca="1">SUBSTITUTE(SUBSTITUTE(MID(CELL("filename"),FIND("[",CELL("filename"))+1,FIND("]",CELL("filename"))-FIND("[",CELL("filename"))-1)," JH Farmer Payment-",""),".xlsx","")</f>
        <v>22.21-27 Aug</v>
      </c>
      <c r="Y599" s="13">
        <f t="shared" si="43"/>
        <v>26.194082526315785</v>
      </c>
      <c r="Z599" s="3">
        <v>0</v>
      </c>
    </row>
    <row r="600" spans="1:27" x14ac:dyDescent="0.25">
      <c r="A600" t="str">
        <f>CONCATENATE(Table2[[#This Row],[Code]],Table2[[#This Row],[Farmers Code]])</f>
        <v>200200200022</v>
      </c>
      <c r="B600" s="1" t="str">
        <f>INDEX('MPG Payment'!$A:$A,MATCH(Table2[[#This Row],[Code]],'MPG Payment'!B:B,0))</f>
        <v>BMC Code :2002</v>
      </c>
      <c r="C600" t="str">
        <f>VLOOKUP(Table2[[#This Row],[Code]],'MPG Payment'!B:C,2,0)</f>
        <v>TIKO TOLI</v>
      </c>
      <c r="D600" s="17">
        <v>20020020</v>
      </c>
      <c r="E600" s="17" t="s">
        <v>37</v>
      </c>
      <c r="F600" s="1">
        <v>14</v>
      </c>
      <c r="G600" s="13">
        <v>75.88</v>
      </c>
      <c r="H600" s="13">
        <v>3489.0282000000002</v>
      </c>
      <c r="I600" s="166">
        <v>0</v>
      </c>
      <c r="J600" s="191">
        <v>0</v>
      </c>
      <c r="K600" s="166">
        <v>0</v>
      </c>
      <c r="L600" s="166">
        <v>0</v>
      </c>
      <c r="M600" s="18">
        <v>0</v>
      </c>
      <c r="N600" s="165" t="str">
        <f>VLOOKUP(Table2[[#This Row],[Code]],'MPG Payment'!$B$4:$Z$128,25,0)</f>
        <v>Release1</v>
      </c>
      <c r="O600" s="170">
        <f t="shared" ref="O600:O663" si="44">IF(N600="Yes",0,ROUND((H600-I600-J600-K600-L600-M600),0))</f>
        <v>3489</v>
      </c>
      <c r="P600" t="str">
        <f>IFERROR(VLOOKUP(D600,'Bank Master'!$C$3:$D$7898,2,0),"Indirect")</f>
        <v>Direct</v>
      </c>
      <c r="Q600" t="str">
        <f>IFERROR(VLOOKUP(A600,Table1424[],6,0),0)</f>
        <v>RUKMANI DEVI</v>
      </c>
      <c r="R600" t="str">
        <f>IFERROR(VLOOKUP(A600,Table1424[],7,0),0)</f>
        <v>84032067688</v>
      </c>
      <c r="S600" t="str">
        <f>IFERROR(VLOOKUP(A600,Table1424[],8,0),0)</f>
        <v>SBIN0RRVCGB</v>
      </c>
      <c r="T600">
        <f>IFERROR(VLOOKUP(A600,Table1424[],9,0),0)</f>
        <v>0</v>
      </c>
      <c r="U600" s="40">
        <f>IFERROR(VLOOKUP(A600,Table1424[],10,0),0)</f>
        <v>45873</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22.21-27 Aug</v>
      </c>
      <c r="Y600" s="13">
        <f t="shared" ref="Y600:Y663" si="47">(F600*0.05)*(H600/G600)</f>
        <v>32.186607011070116</v>
      </c>
      <c r="Z600" s="3">
        <v>0</v>
      </c>
      <c r="AA600" s="3"/>
    </row>
    <row r="601" spans="1:27" x14ac:dyDescent="0.25">
      <c r="A601" t="str">
        <f>CONCATENATE(Table2[[#This Row],[Code]],Table2[[#This Row],[Farmers Code]])</f>
        <v>200200200023</v>
      </c>
      <c r="B601" s="1" t="str">
        <f>INDEX('MPG Payment'!$A:$A,MATCH(Table2[[#This Row],[Code]],'MPG Payment'!B:B,0))</f>
        <v>BMC Code :2002</v>
      </c>
      <c r="C601" t="str">
        <f>VLOOKUP(Table2[[#This Row],[Code]],'MPG Payment'!B:C,2,0)</f>
        <v>TIKO TOLI</v>
      </c>
      <c r="D601" s="17">
        <v>20020020</v>
      </c>
      <c r="E601" s="17" t="s">
        <v>38</v>
      </c>
      <c r="F601" s="1">
        <v>14</v>
      </c>
      <c r="G601" s="13">
        <v>184.68</v>
      </c>
      <c r="H601" s="13">
        <v>7558.7867999999999</v>
      </c>
      <c r="I601" s="166">
        <v>0</v>
      </c>
      <c r="J601" s="191">
        <v>0</v>
      </c>
      <c r="K601" s="166">
        <v>160</v>
      </c>
      <c r="L601" s="166">
        <v>0</v>
      </c>
      <c r="M601" s="18">
        <v>0</v>
      </c>
      <c r="N601" s="165" t="str">
        <f>VLOOKUP(Table2[[#This Row],[Code]],'MPG Payment'!$B$4:$Z$128,25,0)</f>
        <v>Release1</v>
      </c>
      <c r="O601" s="170">
        <f t="shared" si="44"/>
        <v>7399</v>
      </c>
      <c r="P601" t="str">
        <f>IFERROR(VLOOKUP(D601,'Bank Master'!$C$3:$D$7898,2,0),"Indirect")</f>
        <v>Direct</v>
      </c>
      <c r="Q601" t="str">
        <f>IFERROR(VLOOKUP(A601,Table1424[],6,0),0)</f>
        <v>SHANTI DEVI</v>
      </c>
      <c r="R601" t="str">
        <f>IFERROR(VLOOKUP(A601,Table1424[],7,0),0)</f>
        <v>22009545272</v>
      </c>
      <c r="S601" t="str">
        <f>IFERROR(VLOOKUP(A601,Table1424[],8,0),0)</f>
        <v>SBIN0RRVCGB</v>
      </c>
      <c r="T601">
        <f>IFERROR(VLOOKUP(A601,Table1424[],9,0),0)</f>
        <v>0</v>
      </c>
      <c r="U601" s="40">
        <f>IFERROR(VLOOKUP(A601,Table1424[],10,0),0)</f>
        <v>45873</v>
      </c>
      <c r="V601">
        <f t="shared" si="45"/>
        <v>1</v>
      </c>
      <c r="W601" t="str">
        <f t="shared" si="46"/>
        <v>Available</v>
      </c>
      <c r="X601" s="164" t="str" cm="1">
        <f t="array" aca="1" ref="X601" ca="1">SUBSTITUTE(SUBSTITUTE(MID(CELL("filename"),FIND("[",CELL("filename"))+1,FIND("]",CELL("filename"))-FIND("[",CELL("filename"))-1)," JH Farmer Payment-",""),".xlsx","")</f>
        <v>22.21-27 Aug</v>
      </c>
      <c r="Y601" s="13">
        <f t="shared" si="47"/>
        <v>28.65037231968811</v>
      </c>
      <c r="Z601" s="3">
        <v>0</v>
      </c>
      <c r="AA601" s="3"/>
    </row>
    <row r="602" spans="1:27" x14ac:dyDescent="0.25">
      <c r="A602" t="str">
        <f>CONCATENATE(Table2[[#This Row],[Code]],Table2[[#This Row],[Farmers Code]])</f>
        <v>200200200024</v>
      </c>
      <c r="B602" s="1" t="str">
        <f>INDEX('MPG Payment'!$A:$A,MATCH(Table2[[#This Row],[Code]],'MPG Payment'!B:B,0))</f>
        <v>BMC Code :2002</v>
      </c>
      <c r="C602" t="str">
        <f>VLOOKUP(Table2[[#This Row],[Code]],'MPG Payment'!B:C,2,0)</f>
        <v>TIKO TOLI</v>
      </c>
      <c r="D602" s="17">
        <v>20020020</v>
      </c>
      <c r="E602" s="17" t="s">
        <v>29</v>
      </c>
      <c r="F602" s="1">
        <v>7</v>
      </c>
      <c r="G602" s="13">
        <v>54.120000000000005</v>
      </c>
      <c r="H602" s="13">
        <v>2047.3336000000004</v>
      </c>
      <c r="I602" s="166">
        <v>0</v>
      </c>
      <c r="J602" s="191">
        <v>0</v>
      </c>
      <c r="K602" s="166">
        <v>0</v>
      </c>
      <c r="L602" s="166">
        <v>0</v>
      </c>
      <c r="M602" s="18">
        <v>0</v>
      </c>
      <c r="N602" s="165" t="str">
        <f>VLOOKUP(Table2[[#This Row],[Code]],'MPG Payment'!$B$4:$Z$128,25,0)</f>
        <v>Release1</v>
      </c>
      <c r="O602" s="170">
        <f t="shared" si="44"/>
        <v>2047</v>
      </c>
      <c r="P602" t="str">
        <f>IFERROR(VLOOKUP(D602,'Bank Master'!$C$3:$D$7898,2,0),"Indirect")</f>
        <v>Direct</v>
      </c>
      <c r="Q602" t="str">
        <f>IFERROR(VLOOKUP(A602,Table1424[],6,0),0)</f>
        <v>SUKHDEV ORAON</v>
      </c>
      <c r="R602" t="str">
        <f>IFERROR(VLOOKUP(A602,Table1424[],7,0),0)</f>
        <v>33477686241</v>
      </c>
      <c r="S602" t="str">
        <f>IFERROR(VLOOKUP(A602,Table1424[],8,0),0)</f>
        <v>SBIN0014341</v>
      </c>
      <c r="T602">
        <f>IFERROR(VLOOKUP(A602,Table1424[],9,0),0)</f>
        <v>0</v>
      </c>
      <c r="U602" s="40">
        <f>IFERROR(VLOOKUP(A602,Table1424[],10,0),0)</f>
        <v>45873</v>
      </c>
      <c r="V602">
        <f t="shared" si="45"/>
        <v>1</v>
      </c>
      <c r="W602" t="str">
        <f t="shared" si="46"/>
        <v>Available</v>
      </c>
      <c r="X602" s="164" t="str" cm="1">
        <f t="array" aca="1" ref="X602" ca="1">SUBSTITUTE(SUBSTITUTE(MID(CELL("filename"),FIND("[",CELL("filename"))+1,FIND("]",CELL("filename"))-FIND("[",CELL("filename"))-1)," JH Farmer Payment-",""),".xlsx","")</f>
        <v>22.21-27 Aug</v>
      </c>
      <c r="Y602" s="13">
        <f t="shared" si="47"/>
        <v>13.240331855136736</v>
      </c>
      <c r="Z602" s="3">
        <v>0</v>
      </c>
    </row>
    <row r="603" spans="1:27" x14ac:dyDescent="0.25">
      <c r="A603" t="str">
        <f>CONCATENATE(Table2[[#This Row],[Code]],Table2[[#This Row],[Farmers Code]])</f>
        <v>200200200025</v>
      </c>
      <c r="B603" s="1" t="str">
        <f>INDEX('MPG Payment'!$A:$A,MATCH(Table2[[#This Row],[Code]],'MPG Payment'!B:B,0))</f>
        <v>BMC Code :2002</v>
      </c>
      <c r="C603" t="str">
        <f>VLOOKUP(Table2[[#This Row],[Code]],'MPG Payment'!B:C,2,0)</f>
        <v>TIKO TOLI</v>
      </c>
      <c r="D603" s="17">
        <v>20020020</v>
      </c>
      <c r="E603" s="17" t="s">
        <v>5</v>
      </c>
      <c r="F603" s="1">
        <v>14</v>
      </c>
      <c r="G603" s="13">
        <v>50.2</v>
      </c>
      <c r="H603" s="13">
        <v>1856.9213999999999</v>
      </c>
      <c r="I603" s="166">
        <v>0</v>
      </c>
      <c r="J603" s="191">
        <v>0</v>
      </c>
      <c r="K603" s="166">
        <v>0</v>
      </c>
      <c r="L603" s="166">
        <v>0</v>
      </c>
      <c r="M603" s="18">
        <v>0</v>
      </c>
      <c r="N603" s="165" t="str">
        <f>VLOOKUP(Table2[[#This Row],[Code]],'MPG Payment'!$B$4:$Z$128,25,0)</f>
        <v>Release1</v>
      </c>
      <c r="O603" s="170">
        <f t="shared" si="44"/>
        <v>1857</v>
      </c>
      <c r="P603" t="str">
        <f>IFERROR(VLOOKUP(D603,'Bank Master'!$C$3:$D$7898,2,0),"Indirect")</f>
        <v>Direct</v>
      </c>
      <c r="Q603" t="str">
        <f>IFERROR(VLOOKUP(A603,Table1424[],6,0),0)</f>
        <v>REKHA DEVI</v>
      </c>
      <c r="R603" t="str">
        <f>IFERROR(VLOOKUP(A603,Table1424[],7,0),0)</f>
        <v>22009558893</v>
      </c>
      <c r="S603" t="str">
        <f>IFERROR(VLOOKUP(A603,Table1424[],8,0),0)</f>
        <v>SBIN0RRVCGB</v>
      </c>
      <c r="T603">
        <f>IFERROR(VLOOKUP(A603,Table1424[],9,0),0)</f>
        <v>0</v>
      </c>
      <c r="U603" s="40">
        <f>IFERROR(VLOOKUP(A603,Table1424[],10,0),0)</f>
        <v>45873</v>
      </c>
      <c r="V603">
        <f t="shared" si="45"/>
        <v>1</v>
      </c>
      <c r="W603" t="str">
        <f t="shared" si="46"/>
        <v>Available</v>
      </c>
      <c r="X603" s="164" t="str" cm="1">
        <f t="array" aca="1" ref="X603" ca="1">SUBSTITUTE(SUBSTITUTE(MID(CELL("filename"),FIND("[",CELL("filename"))+1,FIND("]",CELL("filename"))-FIND("[",CELL("filename"))-1)," JH Farmer Payment-",""),".xlsx","")</f>
        <v>22.21-27 Aug</v>
      </c>
      <c r="Y603" s="13">
        <f t="shared" si="47"/>
        <v>25.893326294820717</v>
      </c>
      <c r="Z603" s="3">
        <v>0</v>
      </c>
    </row>
    <row r="604" spans="1:27" x14ac:dyDescent="0.25">
      <c r="A604" t="str">
        <f>CONCATENATE(Table2[[#This Row],[Code]],Table2[[#This Row],[Farmers Code]])</f>
        <v>200200200026</v>
      </c>
      <c r="B604" s="1" t="str">
        <f>INDEX('MPG Payment'!$A:$A,MATCH(Table2[[#This Row],[Code]],'MPG Payment'!B:B,0))</f>
        <v>BMC Code :2002</v>
      </c>
      <c r="C604" t="str">
        <f>VLOOKUP(Table2[[#This Row],[Code]],'MPG Payment'!B:C,2,0)</f>
        <v>TIKO TOLI</v>
      </c>
      <c r="D604" s="17">
        <v>20020020</v>
      </c>
      <c r="E604" s="17" t="s">
        <v>39</v>
      </c>
      <c r="F604" s="1">
        <v>6</v>
      </c>
      <c r="G604" s="13">
        <v>16.96</v>
      </c>
      <c r="H604" s="13">
        <v>710.55480000000011</v>
      </c>
      <c r="I604" s="166">
        <v>0</v>
      </c>
      <c r="J604" s="191">
        <v>0</v>
      </c>
      <c r="K604" s="166">
        <v>0</v>
      </c>
      <c r="L604" s="166">
        <v>0</v>
      </c>
      <c r="M604" s="18">
        <v>0</v>
      </c>
      <c r="N604" s="165" t="str">
        <f>VLOOKUP(Table2[[#This Row],[Code]],'MPG Payment'!$B$4:$Z$128,25,0)</f>
        <v>Release1</v>
      </c>
      <c r="O604" s="170">
        <f t="shared" si="44"/>
        <v>711</v>
      </c>
      <c r="P604" t="str">
        <f>IFERROR(VLOOKUP(D604,'Bank Master'!$C$3:$D$7898,2,0),"Indirect")</f>
        <v>Direct</v>
      </c>
      <c r="Q604" t="str">
        <f>IFERROR(VLOOKUP(A604,Table1424[],6,0),0)</f>
        <v>SARO DEVI</v>
      </c>
      <c r="R604" t="str">
        <f>IFERROR(VLOOKUP(A604,Table1424[],7,0),0)</f>
        <v>20357210533</v>
      </c>
      <c r="S604" t="str">
        <f>IFERROR(VLOOKUP(A604,Table1424[],8,0),0)</f>
        <v>FINO0001157</v>
      </c>
      <c r="T604">
        <f>IFERROR(VLOOKUP(A604,Table1424[],9,0),0)</f>
        <v>0</v>
      </c>
      <c r="U604" s="40">
        <f>IFERROR(VLOOKUP(A604,Table1424[],10,0),0)</f>
        <v>45873</v>
      </c>
      <c r="V604">
        <f t="shared" si="45"/>
        <v>1</v>
      </c>
      <c r="W604" t="str">
        <f t="shared" si="46"/>
        <v>Available</v>
      </c>
      <c r="X604" s="164" t="str" cm="1">
        <f t="array" aca="1" ref="X604" ca="1">SUBSTITUTE(SUBSTITUTE(MID(CELL("filename"),FIND("[",CELL("filename"))+1,FIND("]",CELL("filename"))-FIND("[",CELL("filename"))-1)," JH Farmer Payment-",""),".xlsx","")</f>
        <v>22.21-27 Aug</v>
      </c>
      <c r="Y604" s="13">
        <f t="shared" si="47"/>
        <v>12.568775943396229</v>
      </c>
      <c r="Z604" s="3">
        <v>0</v>
      </c>
      <c r="AA604" s="3"/>
    </row>
    <row r="605" spans="1:27" x14ac:dyDescent="0.25">
      <c r="A605" t="str">
        <f>CONCATENATE(Table2[[#This Row],[Code]],Table2[[#This Row],[Farmers Code]])</f>
        <v>200200200027</v>
      </c>
      <c r="B605" s="1" t="str">
        <f>INDEX('MPG Payment'!$A:$A,MATCH(Table2[[#This Row],[Code]],'MPG Payment'!B:B,0))</f>
        <v>BMC Code :2002</v>
      </c>
      <c r="C605" t="str">
        <f>VLOOKUP(Table2[[#This Row],[Code]],'MPG Payment'!B:C,2,0)</f>
        <v>TIKO TOLI</v>
      </c>
      <c r="D605" s="17">
        <v>20020020</v>
      </c>
      <c r="E605" s="17" t="s">
        <v>6</v>
      </c>
      <c r="F605" s="1">
        <v>7</v>
      </c>
      <c r="G605" s="13">
        <v>26.900000000000002</v>
      </c>
      <c r="H605" s="13">
        <v>1143.8406</v>
      </c>
      <c r="I605" s="166">
        <v>0</v>
      </c>
      <c r="J605" s="191">
        <v>0</v>
      </c>
      <c r="K605" s="166">
        <v>0</v>
      </c>
      <c r="L605" s="166">
        <v>0</v>
      </c>
      <c r="M605" s="18">
        <v>0</v>
      </c>
      <c r="N605" s="165" t="str">
        <f>VLOOKUP(Table2[[#This Row],[Code]],'MPG Payment'!$B$4:$Z$128,25,0)</f>
        <v>Release1</v>
      </c>
      <c r="O605" s="170">
        <f t="shared" si="44"/>
        <v>1144</v>
      </c>
      <c r="P605" t="str">
        <f>IFERROR(VLOOKUP(D605,'Bank Master'!$C$3:$D$7898,2,0),"Indirect")</f>
        <v>Direct</v>
      </c>
      <c r="Q605" t="str">
        <f>IFERROR(VLOOKUP(A605,Table1424[],6,0),0)</f>
        <v>PARWATI BHAGAT</v>
      </c>
      <c r="R605" t="str">
        <f>IFERROR(VLOOKUP(A605,Table1424[],7,0),0)</f>
        <v>84029321450</v>
      </c>
      <c r="S605" t="str">
        <f>IFERROR(VLOOKUP(A605,Table1424[],8,0),0)</f>
        <v>SBIN0RRVCGB</v>
      </c>
      <c r="T605">
        <f>IFERROR(VLOOKUP(A605,Table1424[],9,0),0)</f>
        <v>0</v>
      </c>
      <c r="U605" s="40">
        <f>IFERROR(VLOOKUP(A605,Table1424[],10,0),0)</f>
        <v>45873</v>
      </c>
      <c r="V605">
        <f t="shared" si="45"/>
        <v>1</v>
      </c>
      <c r="W605" t="str">
        <f t="shared" si="46"/>
        <v>Available</v>
      </c>
      <c r="X605" s="164" t="str" cm="1">
        <f t="array" aca="1" ref="X605" ca="1">SUBSTITUTE(SUBSTITUTE(MID(CELL("filename"),FIND("[",CELL("filename"))+1,FIND("]",CELL("filename"))-FIND("[",CELL("filename"))-1)," JH Farmer Payment-",""),".xlsx","")</f>
        <v>22.21-27 Aug</v>
      </c>
      <c r="Y605" s="13">
        <f t="shared" si="47"/>
        <v>14.8826843866171</v>
      </c>
      <c r="Z605" s="3">
        <v>0</v>
      </c>
      <c r="AA605" s="3"/>
    </row>
    <row r="606" spans="1:27" x14ac:dyDescent="0.25">
      <c r="A606" t="str">
        <f>CONCATENATE(Table2[[#This Row],[Code]],Table2[[#This Row],[Farmers Code]])</f>
        <v>200200200030</v>
      </c>
      <c r="B606" s="1" t="str">
        <f>INDEX('MPG Payment'!$A:$A,MATCH(Table2[[#This Row],[Code]],'MPG Payment'!B:B,0))</f>
        <v>BMC Code :2002</v>
      </c>
      <c r="C606" t="str">
        <f>VLOOKUP(Table2[[#This Row],[Code]],'MPG Payment'!B:C,2,0)</f>
        <v>TIKO TOLI</v>
      </c>
      <c r="D606" s="17">
        <v>20020020</v>
      </c>
      <c r="E606" s="17" t="s">
        <v>7</v>
      </c>
      <c r="F606" s="1">
        <v>13</v>
      </c>
      <c r="G606" s="13">
        <v>31.22</v>
      </c>
      <c r="H606" s="13">
        <v>1484.1892</v>
      </c>
      <c r="I606" s="166">
        <v>0</v>
      </c>
      <c r="J606" s="191">
        <v>0</v>
      </c>
      <c r="K606" s="166">
        <v>0</v>
      </c>
      <c r="L606" s="166">
        <v>0</v>
      </c>
      <c r="M606" s="18">
        <v>0</v>
      </c>
      <c r="N606" s="165" t="str">
        <f>VLOOKUP(Table2[[#This Row],[Code]],'MPG Payment'!$B$4:$Z$128,25,0)</f>
        <v>Release1</v>
      </c>
      <c r="O606" s="170">
        <f t="shared" si="44"/>
        <v>1484</v>
      </c>
      <c r="P606" t="str">
        <f>IFERROR(VLOOKUP(D606,'Bank Master'!$C$3:$D$7898,2,0),"Indirect")</f>
        <v>Direct</v>
      </c>
      <c r="Q606" t="str">
        <f>IFERROR(VLOOKUP(A606,Table1424[],6,0),0)</f>
        <v>RINA DEVI</v>
      </c>
      <c r="R606" t="str">
        <f>IFERROR(VLOOKUP(A606,Table1424[],7,0),0)</f>
        <v>22009531100</v>
      </c>
      <c r="S606" t="str">
        <f>IFERROR(VLOOKUP(A606,Table1424[],8,0),0)</f>
        <v>SBIN0RRVCGB</v>
      </c>
      <c r="T606">
        <f>IFERROR(VLOOKUP(A606,Table1424[],9,0),0)</f>
        <v>0</v>
      </c>
      <c r="U606" s="40">
        <f>IFERROR(VLOOKUP(A606,Table1424[],10,0),0)</f>
        <v>45881</v>
      </c>
      <c r="V606">
        <f t="shared" si="45"/>
        <v>1</v>
      </c>
      <c r="W606" t="str">
        <f t="shared" si="46"/>
        <v>Available</v>
      </c>
      <c r="X606" s="164" t="str" cm="1">
        <f t="array" aca="1" ref="X606" ca="1">SUBSTITUTE(SUBSTITUTE(MID(CELL("filename"),FIND("[",CELL("filename"))+1,FIND("]",CELL("filename"))-FIND("[",CELL("filename"))-1)," JH Farmer Payment-",""),".xlsx","")</f>
        <v>22.21-27 Aug</v>
      </c>
      <c r="Y606" s="13">
        <f t="shared" si="47"/>
        <v>30.900800128122999</v>
      </c>
      <c r="Z606" s="3">
        <v>0</v>
      </c>
    </row>
    <row r="607" spans="1:27" x14ac:dyDescent="0.25">
      <c r="A607" t="str">
        <f>CONCATENATE(Table2[[#This Row],[Code]],Table2[[#This Row],[Farmers Code]])</f>
        <v>200200200032</v>
      </c>
      <c r="B607" s="1" t="str">
        <f>INDEX('MPG Payment'!$A:$A,MATCH(Table2[[#This Row],[Code]],'MPG Payment'!B:B,0))</f>
        <v>BMC Code :2002</v>
      </c>
      <c r="C607" t="str">
        <f>VLOOKUP(Table2[[#This Row],[Code]],'MPG Payment'!B:C,2,0)</f>
        <v>TIKO TOLI</v>
      </c>
      <c r="D607" s="17">
        <v>20020020</v>
      </c>
      <c r="E607" s="17" t="s">
        <v>8</v>
      </c>
      <c r="F607" s="1">
        <v>6</v>
      </c>
      <c r="G607" s="13">
        <v>14.340000000000002</v>
      </c>
      <c r="H607" s="13">
        <v>616.39840000000004</v>
      </c>
      <c r="I607" s="166">
        <v>0</v>
      </c>
      <c r="J607" s="191">
        <v>0</v>
      </c>
      <c r="K607" s="166">
        <v>0</v>
      </c>
      <c r="L607" s="166">
        <v>0</v>
      </c>
      <c r="M607" s="18">
        <v>0</v>
      </c>
      <c r="N607" s="165" t="str">
        <f>VLOOKUP(Table2[[#This Row],[Code]],'MPG Payment'!$B$4:$Z$128,25,0)</f>
        <v>Release1</v>
      </c>
      <c r="O607" s="170">
        <f t="shared" si="44"/>
        <v>616</v>
      </c>
      <c r="P607" t="str">
        <f>IFERROR(VLOOKUP(D607,'Bank Master'!$C$3:$D$7898,2,0),"Indirect")</f>
        <v>Direct</v>
      </c>
      <c r="Q607" t="str">
        <f>IFERROR(VLOOKUP(A607,Table1424[],6,0),0)</f>
        <v>TARA DEVI</v>
      </c>
      <c r="R607" t="str">
        <f>IFERROR(VLOOKUP(A607,Table1424[],7,0),0)</f>
        <v>22009590199</v>
      </c>
      <c r="S607" t="str">
        <f>IFERROR(VLOOKUP(A607,Table1424[],8,0),0)</f>
        <v>SBIN0RRVCGB</v>
      </c>
      <c r="T607">
        <f>IFERROR(VLOOKUP(A607,Table1424[],9,0),0)</f>
        <v>0</v>
      </c>
      <c r="U607" s="40">
        <f>IFERROR(VLOOKUP(A607,Table1424[],10,0),0)</f>
        <v>45936</v>
      </c>
      <c r="V607">
        <f t="shared" si="45"/>
        <v>1</v>
      </c>
      <c r="W607" t="str">
        <f t="shared" si="46"/>
        <v>Available</v>
      </c>
      <c r="X607" s="164" t="str" cm="1">
        <f t="array" aca="1" ref="X607" ca="1">SUBSTITUTE(SUBSTITUTE(MID(CELL("filename"),FIND("[",CELL("filename"))+1,FIND("]",CELL("filename"))-FIND("[",CELL("filename"))-1)," JH Farmer Payment-",""),".xlsx","")</f>
        <v>22.21-27 Aug</v>
      </c>
      <c r="Y607" s="13">
        <f t="shared" si="47"/>
        <v>12.895364016736401</v>
      </c>
      <c r="Z607" s="3">
        <v>0</v>
      </c>
    </row>
    <row r="608" spans="1:27" x14ac:dyDescent="0.25">
      <c r="A608" t="str">
        <f>CONCATENATE(Table2[[#This Row],[Code]],Table2[[#This Row],[Farmers Code]])</f>
        <v>200200200033</v>
      </c>
      <c r="B608" s="1" t="str">
        <f>INDEX('MPG Payment'!$A:$A,MATCH(Table2[[#This Row],[Code]],'MPG Payment'!B:B,0))</f>
        <v>BMC Code :2002</v>
      </c>
      <c r="C608" t="str">
        <f>VLOOKUP(Table2[[#This Row],[Code]],'MPG Payment'!B:C,2,0)</f>
        <v>TIKO TOLI</v>
      </c>
      <c r="D608" s="17">
        <v>20020020</v>
      </c>
      <c r="E608" s="17" t="s">
        <v>32</v>
      </c>
      <c r="F608" s="1">
        <v>12</v>
      </c>
      <c r="G608" s="13">
        <v>66.56</v>
      </c>
      <c r="H608" s="13">
        <v>2737.1138000000001</v>
      </c>
      <c r="I608" s="166">
        <v>0</v>
      </c>
      <c r="J608" s="191">
        <v>0</v>
      </c>
      <c r="K608" s="166">
        <v>0</v>
      </c>
      <c r="L608" s="166">
        <v>0</v>
      </c>
      <c r="M608" s="18">
        <v>0</v>
      </c>
      <c r="N608" s="165" t="str">
        <f>VLOOKUP(Table2[[#This Row],[Code]],'MPG Payment'!$B$4:$Z$128,25,0)</f>
        <v>Release1</v>
      </c>
      <c r="O608" s="170">
        <f t="shared" si="44"/>
        <v>2737</v>
      </c>
      <c r="P608" t="str">
        <f>IFERROR(VLOOKUP(D608,'Bank Master'!$C$3:$D$7898,2,0),"Indirect")</f>
        <v>Direct</v>
      </c>
      <c r="Q608" t="str">
        <f>IFERROR(VLOOKUP(A608,Table1424[],6,0),0)</f>
        <v>LAKSHMI GOPE</v>
      </c>
      <c r="R608" t="str">
        <f>IFERROR(VLOOKUP(A608,Table1424[],7,0),0)</f>
        <v>21525032305</v>
      </c>
      <c r="S608" t="str">
        <f>IFERROR(VLOOKUP(A608,Table1424[],8,0),0)</f>
        <v>IDIB000B873</v>
      </c>
      <c r="T608">
        <f>IFERROR(VLOOKUP(A608,Table1424[],9,0),0)</f>
        <v>0</v>
      </c>
      <c r="U608" s="40">
        <f>IFERROR(VLOOKUP(A608,Table1424[],10,0),0)</f>
        <v>45943</v>
      </c>
      <c r="V608">
        <f t="shared" si="45"/>
        <v>1</v>
      </c>
      <c r="W608" t="str">
        <f t="shared" si="46"/>
        <v>Available</v>
      </c>
      <c r="X608" s="164" t="str" cm="1">
        <f t="array" aca="1" ref="X608" ca="1">SUBSTITUTE(SUBSTITUTE(MID(CELL("filename"),FIND("[",CELL("filename"))+1,FIND("]",CELL("filename"))-FIND("[",CELL("filename"))-1)," JH Farmer Payment-",""),".xlsx","")</f>
        <v>22.21-27 Aug</v>
      </c>
      <c r="Y608" s="13">
        <f t="shared" si="47"/>
        <v>24.673501802884619</v>
      </c>
      <c r="Z608" s="3">
        <v>0</v>
      </c>
    </row>
    <row r="609" spans="1:27" x14ac:dyDescent="0.25">
      <c r="A609" t="str">
        <f>CONCATENATE(Table2[[#This Row],[Code]],Table2[[#This Row],[Farmers Code]])</f>
        <v>200200200038</v>
      </c>
      <c r="B609" s="1" t="str">
        <f>INDEX('MPG Payment'!$A:$A,MATCH(Table2[[#This Row],[Code]],'MPG Payment'!B:B,0))</f>
        <v>BMC Code :2002</v>
      </c>
      <c r="C609" t="str">
        <f>VLOOKUP(Table2[[#This Row],[Code]],'MPG Payment'!B:C,2,0)</f>
        <v>TIKO TOLI</v>
      </c>
      <c r="D609" s="17">
        <v>20020020</v>
      </c>
      <c r="E609" s="17" t="s">
        <v>11</v>
      </c>
      <c r="F609" s="1">
        <v>4</v>
      </c>
      <c r="G609" s="13">
        <v>8.9200000000000017</v>
      </c>
      <c r="H609" s="13">
        <v>393.99360000000001</v>
      </c>
      <c r="I609" s="166">
        <v>0</v>
      </c>
      <c r="J609" s="191">
        <v>0</v>
      </c>
      <c r="K609" s="166">
        <v>0</v>
      </c>
      <c r="L609" s="166">
        <v>0</v>
      </c>
      <c r="M609" s="18">
        <v>0</v>
      </c>
      <c r="N609" s="165" t="str">
        <f>VLOOKUP(Table2[[#This Row],[Code]],'MPG Payment'!$B$4:$Z$128,25,0)</f>
        <v>Release1</v>
      </c>
      <c r="O609" s="170">
        <f t="shared" si="44"/>
        <v>394</v>
      </c>
      <c r="P609" t="str">
        <f>IFERROR(VLOOKUP(D609,'Bank Master'!$C$3:$D$7898,2,0),"Indirect")</f>
        <v>Direct</v>
      </c>
      <c r="Q609" t="str">
        <f>IFERROR(VLOOKUP(A609,Table1424[],6,0),0)</f>
        <v>ANITA DEVI</v>
      </c>
      <c r="R609" t="str">
        <f>IFERROR(VLOOKUP(A609,Table1424[],7,0),0)</f>
        <v>4904101003760</v>
      </c>
      <c r="S609" t="str">
        <f>IFERROR(VLOOKUP(A609,Table1424[],8,0),0)</f>
        <v>CNRB0004904</v>
      </c>
      <c r="T609">
        <f>IFERROR(VLOOKUP(A609,Table1424[],9,0),0)</f>
        <v>0</v>
      </c>
      <c r="U609" s="40">
        <f>IFERROR(VLOOKUP(A609,Table1424[],10,0),0)</f>
        <v>45971</v>
      </c>
      <c r="V609">
        <f t="shared" si="45"/>
        <v>1</v>
      </c>
      <c r="W609" t="str">
        <f t="shared" si="46"/>
        <v>Available</v>
      </c>
      <c r="X609" s="164" t="str" cm="1">
        <f t="array" aca="1" ref="X609" ca="1">SUBSTITUTE(SUBSTITUTE(MID(CELL("filename"),FIND("[",CELL("filename"))+1,FIND("]",CELL("filename"))-FIND("[",CELL("filename"))-1)," JH Farmer Payment-",""),".xlsx","")</f>
        <v>22.21-27 Aug</v>
      </c>
      <c r="Y609" s="13">
        <f t="shared" si="47"/>
        <v>8.8339372197309398</v>
      </c>
      <c r="Z609" s="3">
        <v>0</v>
      </c>
    </row>
    <row r="610" spans="1:27" x14ac:dyDescent="0.25">
      <c r="A610" t="str">
        <f>CONCATENATE(Table2[[#This Row],[Code]],Table2[[#This Row],[Farmers Code]])</f>
        <v>200200200039</v>
      </c>
      <c r="B610" s="1" t="str">
        <f>INDEX('MPG Payment'!$A:$A,MATCH(Table2[[#This Row],[Code]],'MPG Payment'!B:B,0))</f>
        <v>BMC Code :2002</v>
      </c>
      <c r="C610" t="str">
        <f>VLOOKUP(Table2[[#This Row],[Code]],'MPG Payment'!B:C,2,0)</f>
        <v>TIKO TOLI</v>
      </c>
      <c r="D610" s="17">
        <v>20020020</v>
      </c>
      <c r="E610" s="17" t="s">
        <v>12</v>
      </c>
      <c r="F610" s="1">
        <v>7</v>
      </c>
      <c r="G610" s="13">
        <v>38.879999999999995</v>
      </c>
      <c r="H610" s="13">
        <v>1786.144</v>
      </c>
      <c r="I610" s="166">
        <v>0</v>
      </c>
      <c r="J610" s="191">
        <v>0</v>
      </c>
      <c r="K610" s="166">
        <v>0</v>
      </c>
      <c r="L610" s="166">
        <v>0</v>
      </c>
      <c r="M610" s="18">
        <v>0</v>
      </c>
      <c r="N610" s="165" t="str">
        <f>VLOOKUP(Table2[[#This Row],[Code]],'MPG Payment'!$B$4:$Z$128,25,0)</f>
        <v>Release1</v>
      </c>
      <c r="O610" s="170">
        <f t="shared" si="44"/>
        <v>1786</v>
      </c>
      <c r="P610" t="str">
        <f>IFERROR(VLOOKUP(D610,'Bank Master'!$C$3:$D$7898,2,0),"Indirect")</f>
        <v>Direct</v>
      </c>
      <c r="Q610" t="str">
        <f>IFERROR(VLOOKUP(A610,Table1424[],6,0),0)</f>
        <v>GUNJARIYA DEVI</v>
      </c>
      <c r="R610" t="str">
        <f>IFERROR(VLOOKUP(A610,Table1424[],7,0),0)</f>
        <v>84049993632</v>
      </c>
      <c r="S610" t="str">
        <f>IFERROR(VLOOKUP(A610,Table1424[],8,0),0)</f>
        <v>SBIN0RRVCGB</v>
      </c>
      <c r="T610">
        <f>IFERROR(VLOOKUP(A610,Table1424[],9,0),0)</f>
        <v>0</v>
      </c>
      <c r="U610" s="40">
        <f>IFERROR(VLOOKUP(A610,Table1424[],10,0),0)</f>
        <v>45999</v>
      </c>
      <c r="V610">
        <f t="shared" si="45"/>
        <v>1</v>
      </c>
      <c r="W610" t="str">
        <f t="shared" si="46"/>
        <v>Available</v>
      </c>
      <c r="X610" s="164" t="str" cm="1">
        <f t="array" aca="1" ref="X610" ca="1">SUBSTITUTE(SUBSTITUTE(MID(CELL("filename"),FIND("[",CELL("filename"))+1,FIND("]",CELL("filename"))-FIND("[",CELL("filename"))-1)," JH Farmer Payment-",""),".xlsx","")</f>
        <v>22.21-27 Aug</v>
      </c>
      <c r="Y610" s="13">
        <f t="shared" si="47"/>
        <v>16.07897119341564</v>
      </c>
      <c r="Z610" s="3">
        <v>0</v>
      </c>
    </row>
    <row r="611" spans="1:27" x14ac:dyDescent="0.25">
      <c r="A611" t="str">
        <f>CONCATENATE(Table2[[#This Row],[Code]],Table2[[#This Row],[Farmers Code]])</f>
        <v>200200200040</v>
      </c>
      <c r="B611" s="1" t="str">
        <f>INDEX('MPG Payment'!$A:$A,MATCH(Table2[[#This Row],[Code]],'MPG Payment'!B:B,0))</f>
        <v>BMC Code :2002</v>
      </c>
      <c r="C611" t="str">
        <f>VLOOKUP(Table2[[#This Row],[Code]],'MPG Payment'!B:C,2,0)</f>
        <v>TIKO TOLI</v>
      </c>
      <c r="D611" s="17">
        <v>20020020</v>
      </c>
      <c r="E611" s="17" t="s">
        <v>13</v>
      </c>
      <c r="F611" s="1">
        <v>13</v>
      </c>
      <c r="G611" s="13">
        <v>22.779999999999998</v>
      </c>
      <c r="H611" s="13">
        <v>927.28859999999997</v>
      </c>
      <c r="I611" s="166">
        <v>0</v>
      </c>
      <c r="J611" s="191">
        <v>0</v>
      </c>
      <c r="K611" s="166">
        <v>0</v>
      </c>
      <c r="L611" s="166">
        <v>0</v>
      </c>
      <c r="M611" s="18">
        <v>0</v>
      </c>
      <c r="N611" s="165" t="str">
        <f>VLOOKUP(Table2[[#This Row],[Code]],'MPG Payment'!$B$4:$Z$128,25,0)</f>
        <v>Release1</v>
      </c>
      <c r="O611" s="170">
        <f t="shared" si="44"/>
        <v>927</v>
      </c>
      <c r="P611" t="str">
        <f>IFERROR(VLOOKUP(D611,'Bank Master'!$C$3:$D$7898,2,0),"Indirect")</f>
        <v>Direct</v>
      </c>
      <c r="Q611" t="str">
        <f>IFERROR(VLOOKUP(A611,Table1424[],6,0),0)</f>
        <v>LALITA KUMARI</v>
      </c>
      <c r="R611" t="str">
        <f>IFERROR(VLOOKUP(A611,Table1424[],7,0),0)</f>
        <v>7763304535</v>
      </c>
      <c r="S611" t="str">
        <f>IFERROR(VLOOKUP(A611,Table1424[],8,0),0)</f>
        <v>IDIB000B873</v>
      </c>
      <c r="T611">
        <f>IFERROR(VLOOKUP(A611,Table1424[],9,0),0)</f>
        <v>0</v>
      </c>
      <c r="U611" s="40">
        <f>IFERROR(VLOOKUP(A611,Table1424[],10,0),0)</f>
        <v>46062</v>
      </c>
      <c r="V611">
        <f t="shared" si="45"/>
        <v>1</v>
      </c>
      <c r="W611" t="str">
        <f t="shared" si="46"/>
        <v>Available</v>
      </c>
      <c r="X611" s="164" t="str" cm="1">
        <f t="array" aca="1" ref="X611" ca="1">SUBSTITUTE(SUBSTITUTE(MID(CELL("filename"),FIND("[",CELL("filename"))+1,FIND("]",CELL("filename"))-FIND("[",CELL("filename"))-1)," JH Farmer Payment-",""),".xlsx","")</f>
        <v>22.21-27 Aug</v>
      </c>
      <c r="Y611" s="13">
        <f t="shared" si="47"/>
        <v>26.459068920105359</v>
      </c>
      <c r="Z611" s="3">
        <v>0</v>
      </c>
    </row>
    <row r="612" spans="1:27" x14ac:dyDescent="0.25">
      <c r="A612" t="str">
        <f>CONCATENATE(Table2[[#This Row],[Code]],Table2[[#This Row],[Farmers Code]])</f>
        <v>200200200041</v>
      </c>
      <c r="B612" s="1" t="str">
        <f>INDEX('MPG Payment'!$A:$A,MATCH(Table2[[#This Row],[Code]],'MPG Payment'!B:B,0))</f>
        <v>BMC Code :2002</v>
      </c>
      <c r="C612" t="str">
        <f>VLOOKUP(Table2[[#This Row],[Code]],'MPG Payment'!B:C,2,0)</f>
        <v>TIKO TOLI</v>
      </c>
      <c r="D612" s="17">
        <v>20020020</v>
      </c>
      <c r="E612" s="17" t="s">
        <v>35</v>
      </c>
      <c r="F612" s="1">
        <v>14</v>
      </c>
      <c r="G612" s="13">
        <v>34.74</v>
      </c>
      <c r="H612" s="13">
        <v>1543.9166000000002</v>
      </c>
      <c r="I612" s="166">
        <v>0</v>
      </c>
      <c r="J612" s="191">
        <v>0</v>
      </c>
      <c r="K612" s="166">
        <v>0</v>
      </c>
      <c r="L612" s="166">
        <v>0</v>
      </c>
      <c r="M612" s="18">
        <v>0</v>
      </c>
      <c r="N612" s="165" t="str">
        <f>VLOOKUP(Table2[[#This Row],[Code]],'MPG Payment'!$B$4:$Z$128,25,0)</f>
        <v>Release1</v>
      </c>
      <c r="O612" s="170">
        <f t="shared" si="44"/>
        <v>1544</v>
      </c>
      <c r="P612" t="str">
        <f>IFERROR(VLOOKUP(D612,'Bank Master'!$C$3:$D$7898,2,0),"Indirect")</f>
        <v>Direct</v>
      </c>
      <c r="Q612" t="str">
        <f>IFERROR(VLOOKUP(A612,Table1424[],6,0),0)</f>
        <v>VILAYAYI DEVI</v>
      </c>
      <c r="R612" t="str">
        <f>IFERROR(VLOOKUP(A612,Table1424[],7,0),0)</f>
        <v>22009565458</v>
      </c>
      <c r="S612" t="str">
        <f>IFERROR(VLOOKUP(A612,Table1424[],8,0),0)</f>
        <v>SBIN0RRVCGB</v>
      </c>
      <c r="T612">
        <f>IFERROR(VLOOKUP(A612,Table1424[],9,0),0)</f>
        <v>0</v>
      </c>
      <c r="U612" s="40">
        <f>IFERROR(VLOOKUP(A612,Table1424[],10,0),0)</f>
        <v>0</v>
      </c>
      <c r="V612">
        <f t="shared" si="45"/>
        <v>1</v>
      </c>
      <c r="W612" t="str">
        <f t="shared" si="46"/>
        <v>Available</v>
      </c>
      <c r="X612" s="164" t="str" cm="1">
        <f t="array" aca="1" ref="X612" ca="1">SUBSTITUTE(SUBSTITUTE(MID(CELL("filename"),FIND("[",CELL("filename"))+1,FIND("]",CELL("filename"))-FIND("[",CELL("filename"))-1)," JH Farmer Payment-",""),".xlsx","")</f>
        <v>22.21-27 Aug</v>
      </c>
      <c r="Y612" s="13">
        <f t="shared" si="47"/>
        <v>31.109430627518716</v>
      </c>
      <c r="Z612" s="3">
        <v>0</v>
      </c>
    </row>
    <row r="613" spans="1:27" x14ac:dyDescent="0.25">
      <c r="A613" t="str">
        <f>CONCATENATE(Table2[[#This Row],[Code]],Table2[[#This Row],[Farmers Code]])</f>
        <v>200200200042</v>
      </c>
      <c r="B613" s="1" t="str">
        <f>INDEX('MPG Payment'!$A:$A,MATCH(Table2[[#This Row],[Code]],'MPG Payment'!B:B,0))</f>
        <v>BMC Code :2002</v>
      </c>
      <c r="C613" t="str">
        <f>VLOOKUP(Table2[[#This Row],[Code]],'MPG Payment'!B:C,2,0)</f>
        <v>TIKO TOLI</v>
      </c>
      <c r="D613" s="17">
        <v>20020020</v>
      </c>
      <c r="E613" s="17" t="s">
        <v>14</v>
      </c>
      <c r="F613" s="1">
        <v>14</v>
      </c>
      <c r="G613" s="13">
        <v>45.76</v>
      </c>
      <c r="H613" s="13">
        <v>1841.9726000000001</v>
      </c>
      <c r="I613" s="166">
        <v>0</v>
      </c>
      <c r="J613" s="191">
        <v>0</v>
      </c>
      <c r="K613" s="166">
        <v>0</v>
      </c>
      <c r="L613" s="166">
        <v>0</v>
      </c>
      <c r="M613" s="18">
        <v>0</v>
      </c>
      <c r="N613" s="165" t="str">
        <f>VLOOKUP(Table2[[#This Row],[Code]],'MPG Payment'!$B$4:$Z$128,25,0)</f>
        <v>Release1</v>
      </c>
      <c r="O613" s="170">
        <f t="shared" si="44"/>
        <v>1842</v>
      </c>
      <c r="P613" t="str">
        <f>IFERROR(VLOOKUP(D613,'Bank Master'!$C$3:$D$7898,2,0),"Indirect")</f>
        <v>Direct</v>
      </c>
      <c r="Q613" t="str">
        <f>IFERROR(VLOOKUP(A613,Table1424[],6,0),0)</f>
        <v>NANDAN AHIR</v>
      </c>
      <c r="R613" t="str">
        <f>IFERROR(VLOOKUP(A613,Table1424[],7,0),0)</f>
        <v>22009514221</v>
      </c>
      <c r="S613" t="str">
        <f>IFERROR(VLOOKUP(A613,Table1424[],8,0),0)</f>
        <v>SBIN0RRVCGB</v>
      </c>
      <c r="T613">
        <f>IFERROR(VLOOKUP(A613,Table1424[],9,0),0)</f>
        <v>0</v>
      </c>
      <c r="U613" s="40">
        <f>IFERROR(VLOOKUP(A613,Table1424[],10,0),0)</f>
        <v>0</v>
      </c>
      <c r="V613">
        <f t="shared" si="45"/>
        <v>1</v>
      </c>
      <c r="W613" t="str">
        <f t="shared" si="46"/>
        <v>Available</v>
      </c>
      <c r="X613" s="164" t="str" cm="1">
        <f t="array" aca="1" ref="X613" ca="1">SUBSTITUTE(SUBSTITUTE(MID(CELL("filename"),FIND("[",CELL("filename"))+1,FIND("]",CELL("filename"))-FIND("[",CELL("filename"))-1)," JH Farmer Payment-",""),".xlsx","")</f>
        <v>22.21-27 Aug</v>
      </c>
      <c r="Y613" s="13">
        <f t="shared" si="47"/>
        <v>28.177028409090916</v>
      </c>
      <c r="Z613" s="3">
        <v>0</v>
      </c>
    </row>
    <row r="614" spans="1:27" x14ac:dyDescent="0.25">
      <c r="A614" t="str">
        <f>CONCATENATE(Table2[[#This Row],[Code]],Table2[[#This Row],[Farmers Code]])</f>
        <v>200200200043</v>
      </c>
      <c r="B614" s="1" t="str">
        <f>INDEX('MPG Payment'!$A:$A,MATCH(Table2[[#This Row],[Code]],'MPG Payment'!B:B,0))</f>
        <v>BMC Code :2002</v>
      </c>
      <c r="C614" t="str">
        <f>VLOOKUP(Table2[[#This Row],[Code]],'MPG Payment'!B:C,2,0)</f>
        <v>TIKO TOLI</v>
      </c>
      <c r="D614" s="17">
        <v>20020020</v>
      </c>
      <c r="E614" s="17" t="s">
        <v>1650</v>
      </c>
      <c r="F614" s="1">
        <v>14</v>
      </c>
      <c r="G614" s="13">
        <v>25.240000000000006</v>
      </c>
      <c r="H614" s="13">
        <v>1144.9312</v>
      </c>
      <c r="I614" s="166">
        <v>0</v>
      </c>
      <c r="J614" s="191">
        <v>0</v>
      </c>
      <c r="K614" s="166">
        <v>0</v>
      </c>
      <c r="L614" s="166">
        <v>0</v>
      </c>
      <c r="M614" s="18">
        <v>0</v>
      </c>
      <c r="N614" s="165" t="str">
        <f>VLOOKUP(Table2[[#This Row],[Code]],'MPG Payment'!$B$4:$Z$128,25,0)</f>
        <v>Release1</v>
      </c>
      <c r="O614" s="170">
        <f t="shared" si="44"/>
        <v>1145</v>
      </c>
      <c r="P614" t="str">
        <f>IFERROR(VLOOKUP(D614,'Bank Master'!$C$3:$D$7898,2,0),"Indirect")</f>
        <v>Direct</v>
      </c>
      <c r="Q614" t="str">
        <f>IFERROR(VLOOKUP(A614,Table1424[],6,0),0)</f>
        <v>NIRASHO DEVI</v>
      </c>
      <c r="R614" t="str">
        <f>IFERROR(VLOOKUP(A614,Table1424[],7,0),0)</f>
        <v>35760711612</v>
      </c>
      <c r="S614" t="str">
        <f>IFERROR(VLOOKUP(A614,Table1424[],8,0),0)</f>
        <v>SBIN0014339</v>
      </c>
      <c r="T614">
        <f>IFERROR(VLOOKUP(A614,Table1424[],9,0),0)</f>
        <v>0</v>
      </c>
      <c r="U614" s="40">
        <f>IFERROR(VLOOKUP(A614,Table1424[],10,0),0)</f>
        <v>46111</v>
      </c>
      <c r="V614">
        <f t="shared" si="45"/>
        <v>1</v>
      </c>
      <c r="W614" t="str">
        <f t="shared" si="46"/>
        <v>Available</v>
      </c>
      <c r="X614" s="164" t="str" cm="1">
        <f t="array" aca="1" ref="X614" ca="1">SUBSTITUTE(SUBSTITUTE(MID(CELL("filename"),FIND("[",CELL("filename"))+1,FIND("]",CELL("filename"))-FIND("[",CELL("filename"))-1)," JH Farmer Payment-",""),".xlsx","")</f>
        <v>22.21-27 Aug</v>
      </c>
      <c r="Y614" s="13">
        <f t="shared" si="47"/>
        <v>31.753242472266241</v>
      </c>
      <c r="Z614" s="3">
        <v>0</v>
      </c>
    </row>
    <row r="615" spans="1:27" x14ac:dyDescent="0.25">
      <c r="A615" t="str">
        <f>CONCATENATE(Table2[[#This Row],[Code]],Table2[[#This Row],[Farmers Code]])</f>
        <v>200200200044</v>
      </c>
      <c r="B615" s="1" t="str">
        <f>INDEX('MPG Payment'!$A:$A,MATCH(Table2[[#This Row],[Code]],'MPG Payment'!B:B,0))</f>
        <v>BMC Code :2002</v>
      </c>
      <c r="C615" t="str">
        <f>VLOOKUP(Table2[[#This Row],[Code]],'MPG Payment'!B:C,2,0)</f>
        <v>TIKO TOLI</v>
      </c>
      <c r="D615" s="17">
        <v>20020020</v>
      </c>
      <c r="E615" s="17" t="s">
        <v>15</v>
      </c>
      <c r="F615" s="1">
        <v>13</v>
      </c>
      <c r="G615" s="13">
        <v>55.660000000000011</v>
      </c>
      <c r="H615" s="13">
        <v>2139.0832</v>
      </c>
      <c r="I615" s="166">
        <v>0</v>
      </c>
      <c r="J615" s="191">
        <v>0</v>
      </c>
      <c r="K615" s="166">
        <v>0</v>
      </c>
      <c r="L615" s="166">
        <v>0</v>
      </c>
      <c r="M615" s="18">
        <v>0</v>
      </c>
      <c r="N615" s="165" t="str">
        <f>VLOOKUP(Table2[[#This Row],[Code]],'MPG Payment'!$B$4:$Z$128,25,0)</f>
        <v>Release1</v>
      </c>
      <c r="O615" s="170">
        <f t="shared" si="44"/>
        <v>2139</v>
      </c>
      <c r="P615" t="str">
        <f>IFERROR(VLOOKUP(D615,'Bank Master'!$C$3:$D$7898,2,0),"Indirect")</f>
        <v>Direct</v>
      </c>
      <c r="Q615" t="str">
        <f>IFERROR(VLOOKUP(A615,Table1424[],6,0),0)</f>
        <v>PRAKASH MUNDA</v>
      </c>
      <c r="R615" t="str">
        <f>IFERROR(VLOOKUP(A615,Table1424[],7,0),0)</f>
        <v>8278354397</v>
      </c>
      <c r="S615" t="str">
        <f>IFERROR(VLOOKUP(A615,Table1424[],8,0),0)</f>
        <v>IDIB000B873</v>
      </c>
      <c r="T615">
        <f>IFERROR(VLOOKUP(A615,Table1424[],9,0),0)</f>
        <v>0</v>
      </c>
      <c r="U615" s="40">
        <f>IFERROR(VLOOKUP(A615,Table1424[],10,0),0)</f>
        <v>46125</v>
      </c>
      <c r="V615">
        <f t="shared" si="45"/>
        <v>1</v>
      </c>
      <c r="W615" t="str">
        <f t="shared" si="46"/>
        <v>Available</v>
      </c>
      <c r="X615" s="164" t="str" cm="1">
        <f t="array" aca="1" ref="X615" ca="1">SUBSTITUTE(SUBSTITUTE(MID(CELL("filename"),FIND("[",CELL("filename"))+1,FIND("]",CELL("filename"))-FIND("[",CELL("filename"))-1)," JH Farmer Payment-",""),".xlsx","")</f>
        <v>22.21-27 Aug</v>
      </c>
      <c r="Y615" s="13">
        <f t="shared" si="47"/>
        <v>24.980310456342071</v>
      </c>
      <c r="Z615" s="3">
        <v>0</v>
      </c>
    </row>
    <row r="616" spans="1:27" x14ac:dyDescent="0.25">
      <c r="A616" t="str">
        <f>CONCATENATE(Table2[[#This Row],[Code]],Table2[[#This Row],[Farmers Code]])</f>
        <v>200200200045</v>
      </c>
      <c r="B616" s="1" t="str">
        <f>INDEX('MPG Payment'!$A:$A,MATCH(Table2[[#This Row],[Code]],'MPG Payment'!B:B,0))</f>
        <v>BMC Code :2002</v>
      </c>
      <c r="C616" t="str">
        <f>VLOOKUP(Table2[[#This Row],[Code]],'MPG Payment'!B:C,2,0)</f>
        <v>TIKO TOLI</v>
      </c>
      <c r="D616" s="17">
        <v>20020020</v>
      </c>
      <c r="E616" s="17" t="s">
        <v>16</v>
      </c>
      <c r="F616" s="1">
        <v>14</v>
      </c>
      <c r="G616" s="13">
        <v>57.78</v>
      </c>
      <c r="H616" s="13">
        <v>2345.9500000000003</v>
      </c>
      <c r="I616" s="166">
        <v>0</v>
      </c>
      <c r="J616" s="191">
        <v>0</v>
      </c>
      <c r="K616" s="166">
        <v>0</v>
      </c>
      <c r="L616" s="166">
        <v>0</v>
      </c>
      <c r="M616" s="18">
        <v>0</v>
      </c>
      <c r="N616" s="165" t="str">
        <f>VLOOKUP(Table2[[#This Row],[Code]],'MPG Payment'!$B$4:$Z$128,25,0)</f>
        <v>Release1</v>
      </c>
      <c r="O616" s="170">
        <f t="shared" si="44"/>
        <v>2346</v>
      </c>
      <c r="P616" t="str">
        <f>IFERROR(VLOOKUP(D616,'Bank Master'!$C$3:$D$7898,2,0),"Indirect")</f>
        <v>Direct</v>
      </c>
      <c r="Q616" t="str">
        <f>IFERROR(VLOOKUP(A616,Table1424[],6,0),0)</f>
        <v>DHNAO ORAON</v>
      </c>
      <c r="R616" t="str">
        <f>IFERROR(VLOOKUP(A616,Table1424[],7,0),0)</f>
        <v>110307273183</v>
      </c>
      <c r="S616" t="str">
        <f>IFERROR(VLOOKUP(A616,Table1424[],8,0),0)</f>
        <v>CNRB0004904</v>
      </c>
      <c r="T616">
        <f>IFERROR(VLOOKUP(A616,Table1424[],9,0),0)</f>
        <v>0</v>
      </c>
      <c r="U616" s="40">
        <f>IFERROR(VLOOKUP(A616,Table1424[],10,0),0)</f>
        <v>46175</v>
      </c>
      <c r="V616">
        <f t="shared" si="45"/>
        <v>1</v>
      </c>
      <c r="W616" t="str">
        <f t="shared" si="46"/>
        <v>Available</v>
      </c>
      <c r="X616" s="164" t="str" cm="1">
        <f t="array" aca="1" ref="X616" ca="1">SUBSTITUTE(SUBSTITUTE(MID(CELL("filename"),FIND("[",CELL("filename"))+1,FIND("]",CELL("filename"))-FIND("[",CELL("filename"))-1)," JH Farmer Payment-",""),".xlsx","")</f>
        <v>22.21-27 Aug</v>
      </c>
      <c r="Y616" s="13">
        <f t="shared" si="47"/>
        <v>28.420993423329879</v>
      </c>
      <c r="Z616" s="3">
        <v>0</v>
      </c>
    </row>
    <row r="617" spans="1:27" x14ac:dyDescent="0.25">
      <c r="A617" t="str">
        <f>CONCATENATE(Table2[[#This Row],[Code]],Table2[[#This Row],[Farmers Code]])</f>
        <v>200200200047</v>
      </c>
      <c r="B617" s="1" t="str">
        <f>INDEX('MPG Payment'!$A:$A,MATCH(Table2[[#This Row],[Code]],'MPG Payment'!B:B,0))</f>
        <v>BMC Code :2002</v>
      </c>
      <c r="C617" t="str">
        <f>VLOOKUP(Table2[[#This Row],[Code]],'MPG Payment'!B:C,2,0)</f>
        <v>TIKO TOLI</v>
      </c>
      <c r="D617" s="17">
        <v>20020020</v>
      </c>
      <c r="E617" s="17" t="s">
        <v>423</v>
      </c>
      <c r="F617" s="1">
        <v>14</v>
      </c>
      <c r="G617" s="13">
        <v>43.16</v>
      </c>
      <c r="H617" s="13">
        <v>1768.3162</v>
      </c>
      <c r="I617" s="166">
        <v>0</v>
      </c>
      <c r="J617" s="191">
        <v>0</v>
      </c>
      <c r="K617" s="166">
        <v>0</v>
      </c>
      <c r="L617" s="166">
        <v>0</v>
      </c>
      <c r="M617" s="18">
        <v>0</v>
      </c>
      <c r="N617" s="165" t="str">
        <f>VLOOKUP(Table2[[#This Row],[Code]],'MPG Payment'!$B$4:$Z$128,25,0)</f>
        <v>Release1</v>
      </c>
      <c r="O617" s="170">
        <f t="shared" si="44"/>
        <v>1768</v>
      </c>
      <c r="P617" t="str">
        <f>IFERROR(VLOOKUP(D617,'Bank Master'!$C$3:$D$7898,2,0),"Indirect")</f>
        <v>Direct</v>
      </c>
      <c r="Q617" t="str">
        <f>IFERROR(VLOOKUP(A617,Table1424[],6,0),0)</f>
        <v>KAJAL KUMARI</v>
      </c>
      <c r="R617" t="str">
        <f>IFERROR(VLOOKUP(A617,Table1424[],7,0),0)</f>
        <v>22008764352</v>
      </c>
      <c r="S617" t="str">
        <f>IFERROR(VLOOKUP(A617,Table1424[],8,0),0)</f>
        <v>SBIN0RRVCGB</v>
      </c>
      <c r="T617">
        <f>IFERROR(VLOOKUP(A617,Table1424[],9,0),0)</f>
        <v>0</v>
      </c>
      <c r="U617" s="40">
        <f>IFERROR(VLOOKUP(A617,Table1424[],10,0),0)</f>
        <v>46195</v>
      </c>
      <c r="V617">
        <f t="shared" si="45"/>
        <v>1</v>
      </c>
      <c r="W617" t="str">
        <f t="shared" si="46"/>
        <v>Available</v>
      </c>
      <c r="X617" s="164" t="str" cm="1">
        <f t="array" aca="1" ref="X617" ca="1">SUBSTITUTE(SUBSTITUTE(MID(CELL("filename"),FIND("[",CELL("filename"))+1,FIND("]",CELL("filename"))-FIND("[",CELL("filename"))-1)," JH Farmer Payment-",""),".xlsx","")</f>
        <v>22.21-27 Aug</v>
      </c>
      <c r="Y617" s="13">
        <f t="shared" si="47"/>
        <v>28.679827154772944</v>
      </c>
      <c r="Z617" s="3">
        <v>0</v>
      </c>
    </row>
    <row r="618" spans="1:27" x14ac:dyDescent="0.25">
      <c r="A618" t="str">
        <f>CONCATENATE(Table2[[#This Row],[Code]],Table2[[#This Row],[Farmers Code]])</f>
        <v>200200200048</v>
      </c>
      <c r="B618" s="1" t="str">
        <f>INDEX('MPG Payment'!$A:$A,MATCH(Table2[[#This Row],[Code]],'MPG Payment'!B:B,0))</f>
        <v>BMC Code :2002</v>
      </c>
      <c r="C618" t="str">
        <f>VLOOKUP(Table2[[#This Row],[Code]],'MPG Payment'!B:C,2,0)</f>
        <v>TIKO TOLI</v>
      </c>
      <c r="D618" s="17">
        <v>20020020</v>
      </c>
      <c r="E618" s="17" t="s">
        <v>424</v>
      </c>
      <c r="F618" s="1">
        <v>6</v>
      </c>
      <c r="G618" s="13">
        <v>18.020000000000003</v>
      </c>
      <c r="H618" s="13">
        <v>757.29380000000003</v>
      </c>
      <c r="I618" s="166">
        <v>0</v>
      </c>
      <c r="J618" s="191">
        <v>0</v>
      </c>
      <c r="K618" s="166">
        <v>0</v>
      </c>
      <c r="L618" s="166">
        <v>0</v>
      </c>
      <c r="M618" s="18">
        <v>0</v>
      </c>
      <c r="N618" s="165" t="str">
        <f>VLOOKUP(Table2[[#This Row],[Code]],'MPG Payment'!$B$4:$Z$128,25,0)</f>
        <v>Release1</v>
      </c>
      <c r="O618" s="170">
        <f t="shared" si="44"/>
        <v>757</v>
      </c>
      <c r="P618" t="str">
        <f>IFERROR(VLOOKUP(D618,'Bank Master'!$C$3:$D$7898,2,0),"Indirect")</f>
        <v>Direct</v>
      </c>
      <c r="Q618" t="str">
        <f>IFERROR(VLOOKUP(A618,Table1424[],6,0),0)</f>
        <v>BINDESHWAR GOPE</v>
      </c>
      <c r="R618" t="str">
        <f>IFERROR(VLOOKUP(A618,Table1424[],7,0),0)</f>
        <v>50442863315</v>
      </c>
      <c r="S618" t="str">
        <f>IFERROR(VLOOKUP(A618,Table1424[],8,0),0)</f>
        <v>IDIB000B873</v>
      </c>
      <c r="T618">
        <f>IFERROR(VLOOKUP(A618,Table1424[],9,0),0)</f>
        <v>0</v>
      </c>
      <c r="U618" s="40">
        <f>IFERROR(VLOOKUP(A618,Table1424[],10,0),0)</f>
        <v>46182</v>
      </c>
      <c r="V618">
        <f t="shared" si="45"/>
        <v>1</v>
      </c>
      <c r="W618" t="str">
        <f t="shared" si="46"/>
        <v>Available</v>
      </c>
      <c r="X618" s="164" t="str" cm="1">
        <f t="array" aca="1" ref="X618" ca="1">SUBSTITUTE(SUBSTITUTE(MID(CELL("filename"),FIND("[",CELL("filename"))+1,FIND("]",CELL("filename"))-FIND("[",CELL("filename"))-1)," JH Farmer Payment-",""),".xlsx","")</f>
        <v>22.21-27 Aug</v>
      </c>
      <c r="Y618" s="13">
        <f t="shared" si="47"/>
        <v>12.607554938956715</v>
      </c>
      <c r="Z618" s="3">
        <v>0</v>
      </c>
    </row>
    <row r="619" spans="1:27" x14ac:dyDescent="0.25">
      <c r="A619" t="str">
        <f>CONCATENATE(Table2[[#This Row],[Code]],Table2[[#This Row],[Farmers Code]])</f>
        <v>200200200049</v>
      </c>
      <c r="B619" s="1" t="str">
        <f>INDEX('MPG Payment'!$A:$A,MATCH(Table2[[#This Row],[Code]],'MPG Payment'!B:B,0))</f>
        <v>BMC Code :2002</v>
      </c>
      <c r="C619" t="str">
        <f>VLOOKUP(Table2[[#This Row],[Code]],'MPG Payment'!B:C,2,0)</f>
        <v>TIKO TOLI</v>
      </c>
      <c r="D619" s="17">
        <v>20020020</v>
      </c>
      <c r="E619" s="17" t="s">
        <v>425</v>
      </c>
      <c r="F619" s="1">
        <v>6</v>
      </c>
      <c r="G619" s="13">
        <v>8.48</v>
      </c>
      <c r="H619" s="13">
        <v>391.91339999999997</v>
      </c>
      <c r="I619" s="166">
        <v>0</v>
      </c>
      <c r="J619" s="191">
        <v>0</v>
      </c>
      <c r="K619" s="166">
        <v>0</v>
      </c>
      <c r="L619" s="166">
        <v>0</v>
      </c>
      <c r="M619" s="18">
        <v>0</v>
      </c>
      <c r="N619" s="165" t="str">
        <f>VLOOKUP(Table2[[#This Row],[Code]],'MPG Payment'!$B$4:$Z$128,25,0)</f>
        <v>Release1</v>
      </c>
      <c r="O619" s="170">
        <f t="shared" si="44"/>
        <v>392</v>
      </c>
      <c r="P619" t="str">
        <f>IFERROR(VLOOKUP(D619,'Bank Master'!$C$3:$D$7898,2,0),"Indirect")</f>
        <v>Direct</v>
      </c>
      <c r="Q619" t="str">
        <f>IFERROR(VLOOKUP(A619,Table1424[],6,0),0)</f>
        <v>DEONARAYAN SINGH</v>
      </c>
      <c r="R619" t="str">
        <f>IFERROR(VLOOKUP(A619,Table1424[],7,0),0)</f>
        <v>50131129321</v>
      </c>
      <c r="S619" t="str">
        <f>IFERROR(VLOOKUP(A619,Table1424[],8,0),0)</f>
        <v>IDIB000B873</v>
      </c>
      <c r="T619">
        <f>IFERROR(VLOOKUP(A619,Table1424[],9,0),0)</f>
        <v>0</v>
      </c>
      <c r="U619" s="40">
        <f>IFERROR(VLOOKUP(A619,Table1424[],10,0),0)</f>
        <v>46182</v>
      </c>
      <c r="V619">
        <f t="shared" si="45"/>
        <v>1</v>
      </c>
      <c r="W619" t="str">
        <f t="shared" si="46"/>
        <v>Available</v>
      </c>
      <c r="X619" s="164" t="str" cm="1">
        <f t="array" aca="1" ref="X619" ca="1">SUBSTITUTE(SUBSTITUTE(MID(CELL("filename"),FIND("[",CELL("filename"))+1,FIND("]",CELL("filename"))-FIND("[",CELL("filename"))-1)," JH Farmer Payment-",""),".xlsx","")</f>
        <v>22.21-27 Aug</v>
      </c>
      <c r="Y619" s="13">
        <f t="shared" si="47"/>
        <v>13.864860849056603</v>
      </c>
      <c r="Z619" s="3">
        <v>0</v>
      </c>
    </row>
    <row r="620" spans="1:27" x14ac:dyDescent="0.25">
      <c r="A620" t="str">
        <f>CONCATENATE(Table2[[#This Row],[Code]],Table2[[#This Row],[Farmers Code]])</f>
        <v>200200200050</v>
      </c>
      <c r="B620" s="1" t="str">
        <f>INDEX('MPG Payment'!$A:$A,MATCH(Table2[[#This Row],[Code]],'MPG Payment'!B:B,0))</f>
        <v>BMC Code :2002</v>
      </c>
      <c r="C620" t="str">
        <f>VLOOKUP(Table2[[#This Row],[Code]],'MPG Payment'!B:C,2,0)</f>
        <v>TIKO TOLI</v>
      </c>
      <c r="D620" s="17">
        <v>20020020</v>
      </c>
      <c r="E620" s="17" t="s">
        <v>2068</v>
      </c>
      <c r="F620" s="1">
        <v>14</v>
      </c>
      <c r="G620" s="13">
        <v>66.460000000000008</v>
      </c>
      <c r="H620" s="13">
        <v>2558.2096000000001</v>
      </c>
      <c r="I620" s="166">
        <v>0</v>
      </c>
      <c r="J620" s="191">
        <v>0</v>
      </c>
      <c r="K620" s="166">
        <v>0</v>
      </c>
      <c r="L620" s="166">
        <v>0</v>
      </c>
      <c r="M620" s="18">
        <v>0</v>
      </c>
      <c r="N620" s="165" t="str">
        <f>VLOOKUP(Table2[[#This Row],[Code]],'MPG Payment'!$B$4:$Z$128,25,0)</f>
        <v>Release1</v>
      </c>
      <c r="O620" s="170">
        <f t="shared" si="44"/>
        <v>2558</v>
      </c>
      <c r="P620" t="str">
        <f>IFERROR(VLOOKUP(D620,'Bank Master'!$C$3:$D$7898,2,0),"Indirect")</f>
        <v>Direct</v>
      </c>
      <c r="Q620" t="str">
        <f>IFERROR(VLOOKUP(A620,Table1424[],6,0),0)</f>
        <v>BAHADUR GOPE</v>
      </c>
      <c r="R620" t="str">
        <f>IFERROR(VLOOKUP(A620,Table1424[],7,0),0)</f>
        <v>000110111354</v>
      </c>
      <c r="S620" t="str">
        <f>IFERROR(VLOOKUP(A620,Table1424[],8,0),0)</f>
        <v>IPOS0000001</v>
      </c>
      <c r="T620">
        <f>IFERROR(VLOOKUP(A620,Table1424[],9,0),0)</f>
        <v>0</v>
      </c>
      <c r="U620" s="40">
        <f>IFERROR(VLOOKUP(A620,Table1424[],10,0),0)</f>
        <v>46216</v>
      </c>
      <c r="V620">
        <f t="shared" si="45"/>
        <v>1</v>
      </c>
      <c r="W620" t="str">
        <f t="shared" si="46"/>
        <v>Available</v>
      </c>
      <c r="X620" s="164" t="str" cm="1">
        <f t="array" aca="1" ref="X620" ca="1">SUBSTITUTE(SUBSTITUTE(MID(CELL("filename"),FIND("[",CELL("filename"))+1,FIND("]",CELL("filename"))-FIND("[",CELL("filename"))-1)," JH Farmer Payment-",""),".xlsx","")</f>
        <v>22.21-27 Aug</v>
      </c>
      <c r="Y620" s="13">
        <f t="shared" si="47"/>
        <v>26.944729461330123</v>
      </c>
      <c r="Z620" s="3">
        <v>0</v>
      </c>
    </row>
    <row r="621" spans="1:27" x14ac:dyDescent="0.25">
      <c r="A621" t="str">
        <f>CONCATENATE(Table2[[#This Row],[Code]],Table2[[#This Row],[Farmers Code]])</f>
        <v>200200210003</v>
      </c>
      <c r="B621" s="1" t="str">
        <f>INDEX('MPG Payment'!$A:$A,MATCH(Table2[[#This Row],[Code]],'MPG Payment'!B:B,0))</f>
        <v>BMC Code :2002</v>
      </c>
      <c r="C621" t="str">
        <f>VLOOKUP(Table2[[#This Row],[Code]],'MPG Payment'!B:C,2,0)</f>
        <v>PUNGI</v>
      </c>
      <c r="D621" s="17">
        <v>20020021</v>
      </c>
      <c r="E621" s="17" t="s">
        <v>0</v>
      </c>
      <c r="F621" s="1">
        <v>4</v>
      </c>
      <c r="G621" s="13">
        <v>4.9400000000000004</v>
      </c>
      <c r="H621" s="13">
        <v>169.9796</v>
      </c>
      <c r="I621" s="166">
        <v>0</v>
      </c>
      <c r="J621" s="191">
        <v>0</v>
      </c>
      <c r="K621" s="166">
        <v>0</v>
      </c>
      <c r="L621" s="166">
        <v>0</v>
      </c>
      <c r="M621" s="18">
        <v>0</v>
      </c>
      <c r="N621" s="165">
        <f>VLOOKUP(Table2[[#This Row],[Code]],'MPG Payment'!$B$4:$Z$128,25,0)</f>
        <v>0</v>
      </c>
      <c r="O621" s="170">
        <f t="shared" si="44"/>
        <v>170</v>
      </c>
      <c r="P621" t="str">
        <f>IFERROR(VLOOKUP(D621,'Bank Master'!$C$3:$D$7898,2,0),"Indirect")</f>
        <v>Direct</v>
      </c>
      <c r="Q621" t="str">
        <f>IFERROR(VLOOKUP(A621,Table1424[],6,0),0)</f>
        <v>OM NAND TIWARY</v>
      </c>
      <c r="R621" t="str">
        <f>IFERROR(VLOOKUP(A621,Table1424[],7,0),0)</f>
        <v>638202120007585</v>
      </c>
      <c r="S621" t="str">
        <f>IFERROR(VLOOKUP(A621,Table1424[],8,0),0)</f>
        <v>UBIN0563820</v>
      </c>
      <c r="T621">
        <f>IFERROR(VLOOKUP(A621,Table1424[],9,0),0)</f>
        <v>0</v>
      </c>
      <c r="U621" s="40">
        <f>IFERROR(VLOOKUP(A621,Table1424[],10,0),0)</f>
        <v>45923</v>
      </c>
      <c r="V621">
        <f t="shared" si="45"/>
        <v>1</v>
      </c>
      <c r="W621" t="str">
        <f t="shared" si="46"/>
        <v>Available</v>
      </c>
      <c r="X621" s="164" t="str" cm="1">
        <f t="array" aca="1" ref="X621" ca="1">SUBSTITUTE(SUBSTITUTE(MID(CELL("filename"),FIND("[",CELL("filename"))+1,FIND("]",CELL("filename"))-FIND("[",CELL("filename"))-1)," JH Farmer Payment-",""),".xlsx","")</f>
        <v>22.21-27 Aug</v>
      </c>
      <c r="Y621" s="13">
        <f t="shared" si="47"/>
        <v>6.8817651821862347</v>
      </c>
      <c r="Z621" s="3">
        <v>0</v>
      </c>
    </row>
    <row r="622" spans="1:27" x14ac:dyDescent="0.25">
      <c r="A622" t="str">
        <f>CONCATENATE(Table2[[#This Row],[Code]],Table2[[#This Row],[Farmers Code]])</f>
        <v>200200210004</v>
      </c>
      <c r="B622" s="1" t="str">
        <f>INDEX('MPG Payment'!$A:$A,MATCH(Table2[[#This Row],[Code]],'MPG Payment'!B:B,0))</f>
        <v>BMC Code :2002</v>
      </c>
      <c r="C622" t="str">
        <f>VLOOKUP(Table2[[#This Row],[Code]],'MPG Payment'!B:C,2,0)</f>
        <v>PUNGI</v>
      </c>
      <c r="D622" s="17">
        <v>20020021</v>
      </c>
      <c r="E622" s="17" t="s">
        <v>1</v>
      </c>
      <c r="F622" s="1">
        <v>7</v>
      </c>
      <c r="G622" s="13">
        <v>15.389999999999999</v>
      </c>
      <c r="H622" s="13">
        <v>604.0293999999999</v>
      </c>
      <c r="I622" s="166">
        <v>0</v>
      </c>
      <c r="J622" s="191">
        <v>0</v>
      </c>
      <c r="K622" s="166">
        <v>0</v>
      </c>
      <c r="L622" s="166">
        <v>0</v>
      </c>
      <c r="M622" s="18">
        <v>0</v>
      </c>
      <c r="N622" s="165">
        <f>VLOOKUP(Table2[[#This Row],[Code]],'MPG Payment'!$B$4:$Z$128,25,0)</f>
        <v>0</v>
      </c>
      <c r="O622" s="170">
        <f t="shared" si="44"/>
        <v>604</v>
      </c>
      <c r="P622" t="str">
        <f>IFERROR(VLOOKUP(D622,'Bank Master'!$C$3:$D$7898,2,0),"Indirect")</f>
        <v>Direct</v>
      </c>
      <c r="Q622" t="str">
        <f>IFERROR(VLOOKUP(A622,Table1424[],6,0),0)</f>
        <v>MINA KUMARI</v>
      </c>
      <c r="R622" t="str">
        <f>IFERROR(VLOOKUP(A622,Table1424[],7,0),0)</f>
        <v>59132253976</v>
      </c>
      <c r="S622" t="str">
        <f>IFERROR(VLOOKUP(A622,Table1424[],8,0),0)</f>
        <v>IDIB000B873</v>
      </c>
      <c r="T622">
        <f>IFERROR(VLOOKUP(A622,Table1424[],9,0),0)</f>
        <v>0</v>
      </c>
      <c r="U622" s="40">
        <f>IFERROR(VLOOKUP(A622,Table1424[],10,0),0)</f>
        <v>45916</v>
      </c>
      <c r="V622">
        <f t="shared" si="45"/>
        <v>1</v>
      </c>
      <c r="W622" t="str">
        <f t="shared" si="46"/>
        <v>Available</v>
      </c>
      <c r="X622" s="164" t="str" cm="1">
        <f t="array" aca="1" ref="X622" ca="1">SUBSTITUTE(SUBSTITUTE(MID(CELL("filename"),FIND("[",CELL("filename"))+1,FIND("]",CELL("filename"))-FIND("[",CELL("filename"))-1)," JH Farmer Payment-",""),".xlsx","")</f>
        <v>22.21-27 Aug</v>
      </c>
      <c r="Y622" s="13">
        <f t="shared" si="47"/>
        <v>13.736860948667967</v>
      </c>
      <c r="Z622" s="3">
        <v>0</v>
      </c>
    </row>
    <row r="623" spans="1:27" x14ac:dyDescent="0.25">
      <c r="A623" t="str">
        <f>CONCATENATE(Table2[[#This Row],[Code]],Table2[[#This Row],[Farmers Code]])</f>
        <v>200200210005</v>
      </c>
      <c r="B623" s="1" t="str">
        <f>INDEX('MPG Payment'!$A:$A,MATCH(Table2[[#This Row],[Code]],'MPG Payment'!B:B,0))</f>
        <v>BMC Code :2002</v>
      </c>
      <c r="C623" t="str">
        <f>VLOOKUP(Table2[[#This Row],[Code]],'MPG Payment'!B:C,2,0)</f>
        <v>PUNGI</v>
      </c>
      <c r="D623" s="17">
        <v>20020021</v>
      </c>
      <c r="E623" s="17" t="s">
        <v>18</v>
      </c>
      <c r="F623" s="1">
        <v>7</v>
      </c>
      <c r="G623" s="13">
        <v>16.790000000000003</v>
      </c>
      <c r="H623" s="13">
        <v>713.54370000000006</v>
      </c>
      <c r="I623" s="166">
        <v>0</v>
      </c>
      <c r="J623" s="191">
        <v>0</v>
      </c>
      <c r="K623" s="166">
        <v>0</v>
      </c>
      <c r="L623" s="166">
        <v>0</v>
      </c>
      <c r="M623" s="18">
        <v>0</v>
      </c>
      <c r="N623" s="165">
        <f>VLOOKUP(Table2[[#This Row],[Code]],'MPG Payment'!$B$4:$Z$128,25,0)</f>
        <v>0</v>
      </c>
      <c r="O623" s="170">
        <f t="shared" si="44"/>
        <v>714</v>
      </c>
      <c r="P623" t="str">
        <f>IFERROR(VLOOKUP(D623,'Bank Master'!$C$3:$D$7898,2,0),"Indirect")</f>
        <v>Direct</v>
      </c>
      <c r="Q623" t="str">
        <f>IFERROR(VLOOKUP(A623,Table1424[],6,0),0)</f>
        <v>CHAMRA GOPE</v>
      </c>
      <c r="R623" t="str">
        <f>IFERROR(VLOOKUP(A623,Table1424[],7,0),0)</f>
        <v>50040479559</v>
      </c>
      <c r="S623" t="str">
        <f>IFERROR(VLOOKUP(A623,Table1424[],8,0),0)</f>
        <v>IDIB000B873</v>
      </c>
      <c r="T623">
        <f>IFERROR(VLOOKUP(A623,Table1424[],9,0),0)</f>
        <v>0</v>
      </c>
      <c r="U623" s="40">
        <f>IFERROR(VLOOKUP(A623,Table1424[],10,0),0)</f>
        <v>45908</v>
      </c>
      <c r="V623">
        <f t="shared" si="45"/>
        <v>1</v>
      </c>
      <c r="W623" t="str">
        <f t="shared" si="46"/>
        <v>Available</v>
      </c>
      <c r="X623" s="164" t="str" cm="1">
        <f t="array" aca="1" ref="X623" ca="1">SUBSTITUTE(SUBSTITUTE(MID(CELL("filename"),FIND("[",CELL("filename"))+1,FIND("]",CELL("filename"))-FIND("[",CELL("filename"))-1)," JH Farmer Payment-",""),".xlsx","")</f>
        <v>22.21-27 Aug</v>
      </c>
      <c r="Y623" s="13">
        <f t="shared" si="47"/>
        <v>14.874347528290649</v>
      </c>
      <c r="Z623" s="3">
        <v>0</v>
      </c>
    </row>
    <row r="624" spans="1:27" x14ac:dyDescent="0.25">
      <c r="A624" t="str">
        <f>CONCATENATE(Table2[[#This Row],[Code]],Table2[[#This Row],[Farmers Code]])</f>
        <v>200200210006</v>
      </c>
      <c r="B624" s="1" t="str">
        <f>INDEX('MPG Payment'!$A:$A,MATCH(Table2[[#This Row],[Code]],'MPG Payment'!B:B,0))</f>
        <v>BMC Code :2002</v>
      </c>
      <c r="C624" t="str">
        <f>VLOOKUP(Table2[[#This Row],[Code]],'MPG Payment'!B:C,2,0)</f>
        <v>PUNGI</v>
      </c>
      <c r="D624" s="17">
        <v>20020021</v>
      </c>
      <c r="E624" s="17" t="s">
        <v>19</v>
      </c>
      <c r="F624" s="1">
        <v>5</v>
      </c>
      <c r="G624" s="13">
        <v>23.85</v>
      </c>
      <c r="H624" s="13">
        <v>1028.5056</v>
      </c>
      <c r="I624" s="166">
        <v>0</v>
      </c>
      <c r="J624" s="191">
        <v>0</v>
      </c>
      <c r="K624" s="166">
        <v>0</v>
      </c>
      <c r="L624" s="166">
        <v>0</v>
      </c>
      <c r="M624" s="18">
        <v>0</v>
      </c>
      <c r="N624" s="165">
        <f>VLOOKUP(Table2[[#This Row],[Code]],'MPG Payment'!$B$4:$Z$128,25,0)</f>
        <v>0</v>
      </c>
      <c r="O624" s="170">
        <f t="shared" si="44"/>
        <v>1029</v>
      </c>
      <c r="P624" t="str">
        <f>IFERROR(VLOOKUP(D624,'Bank Master'!$C$3:$D$7898,2,0),"Indirect")</f>
        <v>Direct</v>
      </c>
      <c r="Q624" t="str">
        <f>IFERROR(VLOOKUP(A624,Table1424[],6,0),0)</f>
        <v>PARWATI ORAON</v>
      </c>
      <c r="R624" t="str">
        <f>IFERROR(VLOOKUP(A624,Table1424[],7,0),0)</f>
        <v>638202010000598</v>
      </c>
      <c r="S624" t="str">
        <f>IFERROR(VLOOKUP(A624,Table1424[],8,0),0)</f>
        <v>UBIN0563820</v>
      </c>
      <c r="T624">
        <f>IFERROR(VLOOKUP(A624,Table1424[],9,0),0)</f>
        <v>0</v>
      </c>
      <c r="U624" s="40">
        <f>IFERROR(VLOOKUP(A624,Table1424[],10,0),0)</f>
        <v>45908</v>
      </c>
      <c r="V624">
        <f t="shared" si="45"/>
        <v>1</v>
      </c>
      <c r="W624" t="str">
        <f t="shared" si="46"/>
        <v>Available</v>
      </c>
      <c r="X624" s="164" t="str" cm="1">
        <f t="array" aca="1" ref="X624" ca="1">SUBSTITUTE(SUBSTITUTE(MID(CELL("filename"),FIND("[",CELL("filename"))+1,FIND("]",CELL("filename"))-FIND("[",CELL("filename"))-1)," JH Farmer Payment-",""),".xlsx","")</f>
        <v>22.21-27 Aug</v>
      </c>
      <c r="Y624" s="13">
        <f t="shared" si="47"/>
        <v>10.780981132075471</v>
      </c>
      <c r="Z624" s="3">
        <v>0</v>
      </c>
      <c r="AA624" s="3"/>
    </row>
    <row r="625" spans="1:27" x14ac:dyDescent="0.25">
      <c r="A625" t="str">
        <f>CONCATENATE(Table2[[#This Row],[Code]],Table2[[#This Row],[Farmers Code]])</f>
        <v>200200210008</v>
      </c>
      <c r="B625" s="1" t="str">
        <f>INDEX('MPG Payment'!$A:$A,MATCH(Table2[[#This Row],[Code]],'MPG Payment'!B:B,0))</f>
        <v>BMC Code :2002</v>
      </c>
      <c r="C625" t="str">
        <f>VLOOKUP(Table2[[#This Row],[Code]],'MPG Payment'!B:C,2,0)</f>
        <v>PUNGI</v>
      </c>
      <c r="D625" s="17">
        <v>20020021</v>
      </c>
      <c r="E625" s="17" t="s">
        <v>41</v>
      </c>
      <c r="F625" s="1">
        <v>6</v>
      </c>
      <c r="G625" s="13">
        <v>17.32</v>
      </c>
      <c r="H625" s="13">
        <v>1186.3839</v>
      </c>
      <c r="I625" s="166">
        <v>0</v>
      </c>
      <c r="J625" s="191">
        <v>0</v>
      </c>
      <c r="K625" s="166">
        <v>0</v>
      </c>
      <c r="L625" s="166">
        <v>0</v>
      </c>
      <c r="M625" s="18">
        <v>0</v>
      </c>
      <c r="N625" s="165">
        <f>VLOOKUP(Table2[[#This Row],[Code]],'MPG Payment'!$B$4:$Z$128,25,0)</f>
        <v>0</v>
      </c>
      <c r="O625" s="170">
        <f t="shared" si="44"/>
        <v>1186</v>
      </c>
      <c r="P625" t="str">
        <f>IFERROR(VLOOKUP(D625,'Bank Master'!$C$3:$D$7898,2,0),"Indirect")</f>
        <v>Direct</v>
      </c>
      <c r="Q625" t="str">
        <f>IFERROR(VLOOKUP(A625,Table1424[],6,0),0)</f>
        <v>LAXMAN GOPE</v>
      </c>
      <c r="R625" t="str">
        <f>IFERROR(VLOOKUP(A625,Table1424[],7,0),0)</f>
        <v>638202010003516</v>
      </c>
      <c r="S625" t="str">
        <f>IFERROR(VLOOKUP(A625,Table1424[],8,0),0)</f>
        <v>UBIN0563820</v>
      </c>
      <c r="T625">
        <f>IFERROR(VLOOKUP(A625,Table1424[],9,0),0)</f>
        <v>0</v>
      </c>
      <c r="U625" s="40">
        <f>IFERROR(VLOOKUP(A625,Table1424[],10,0),0)</f>
        <v>45916</v>
      </c>
      <c r="V625">
        <f t="shared" si="45"/>
        <v>1</v>
      </c>
      <c r="W625" t="str">
        <f t="shared" si="46"/>
        <v>Available</v>
      </c>
      <c r="X625" s="164" t="str" cm="1">
        <f t="array" aca="1" ref="X625" ca="1">SUBSTITUTE(SUBSTITUTE(MID(CELL("filename"),FIND("[",CELL("filename"))+1,FIND("]",CELL("filename"))-FIND("[",CELL("filename"))-1)," JH Farmer Payment-",""),".xlsx","")</f>
        <v>22.21-27 Aug</v>
      </c>
      <c r="Y625" s="13">
        <f t="shared" si="47"/>
        <v>20.5493747113164</v>
      </c>
      <c r="Z625" s="3">
        <v>0</v>
      </c>
    </row>
    <row r="626" spans="1:27" x14ac:dyDescent="0.25">
      <c r="A626" t="str">
        <f>CONCATENATE(Table2[[#This Row],[Code]],Table2[[#This Row],[Farmers Code]])</f>
        <v>200200210009</v>
      </c>
      <c r="B626" s="1" t="str">
        <f>INDEX('MPG Payment'!$A:$A,MATCH(Table2[[#This Row],[Code]],'MPG Payment'!B:B,0))</f>
        <v>BMC Code :2002</v>
      </c>
      <c r="C626" t="str">
        <f>VLOOKUP(Table2[[#This Row],[Code]],'MPG Payment'!B:C,2,0)</f>
        <v>PUNGI</v>
      </c>
      <c r="D626" s="17">
        <v>20020021</v>
      </c>
      <c r="E626" s="17" t="s">
        <v>36</v>
      </c>
      <c r="F626" s="1">
        <v>7</v>
      </c>
      <c r="G626" s="13">
        <v>19.18</v>
      </c>
      <c r="H626" s="13">
        <v>668.33180000000004</v>
      </c>
      <c r="I626" s="166">
        <v>0</v>
      </c>
      <c r="J626" s="191">
        <v>0</v>
      </c>
      <c r="K626" s="166">
        <v>0</v>
      </c>
      <c r="L626" s="166">
        <v>0</v>
      </c>
      <c r="M626" s="18">
        <v>0</v>
      </c>
      <c r="N626" s="165">
        <f>VLOOKUP(Table2[[#This Row],[Code]],'MPG Payment'!$B$4:$Z$128,25,0)</f>
        <v>0</v>
      </c>
      <c r="O626" s="170">
        <f t="shared" si="44"/>
        <v>668</v>
      </c>
      <c r="P626" t="str">
        <f>IFERROR(VLOOKUP(D626,'Bank Master'!$C$3:$D$7898,2,0),"Indirect")</f>
        <v>Direct</v>
      </c>
      <c r="Q626" t="str">
        <f>IFERROR(VLOOKUP(A626,Table1424[],6,0),0)</f>
        <v>RINKI DEVI</v>
      </c>
      <c r="R626" t="str">
        <f>IFERROR(VLOOKUP(A626,Table1424[],7,0),0)</f>
        <v>638202120003419</v>
      </c>
      <c r="S626" t="str">
        <f>IFERROR(VLOOKUP(A626,Table1424[],8,0),0)</f>
        <v>UBIN0563820</v>
      </c>
      <c r="T626">
        <f>IFERROR(VLOOKUP(A626,Table1424[],9,0),0)</f>
        <v>0</v>
      </c>
      <c r="U626" s="40">
        <f>IFERROR(VLOOKUP(A626,Table1424[],10,0),0)</f>
        <v>45916</v>
      </c>
      <c r="V626">
        <f t="shared" si="45"/>
        <v>1</v>
      </c>
      <c r="W626" t="str">
        <f t="shared" si="46"/>
        <v>Available</v>
      </c>
      <c r="X626" s="164" t="str" cm="1">
        <f t="array" aca="1" ref="X626" ca="1">SUBSTITUTE(SUBSTITUTE(MID(CELL("filename"),FIND("[",CELL("filename"))+1,FIND("]",CELL("filename"))-FIND("[",CELL("filename"))-1)," JH Farmer Payment-",""),".xlsx","")</f>
        <v>22.21-27 Aug</v>
      </c>
      <c r="Y626" s="13">
        <f t="shared" si="47"/>
        <v>12.195835766423359</v>
      </c>
      <c r="Z626" s="3">
        <v>0</v>
      </c>
    </row>
    <row r="627" spans="1:27" x14ac:dyDescent="0.25">
      <c r="A627" t="str">
        <f>CONCATENATE(Table2[[#This Row],[Code]],Table2[[#This Row],[Farmers Code]])</f>
        <v>200200210017</v>
      </c>
      <c r="B627" s="1" t="str">
        <f>INDEX('MPG Payment'!$A:$A,MATCH(Table2[[#This Row],[Code]],'MPG Payment'!B:B,0))</f>
        <v>BMC Code :2002</v>
      </c>
      <c r="C627" t="str">
        <f>VLOOKUP(Table2[[#This Row],[Code]],'MPG Payment'!B:C,2,0)</f>
        <v>PUNGI</v>
      </c>
      <c r="D627" s="17">
        <v>20020021</v>
      </c>
      <c r="E627" s="17" t="s">
        <v>27</v>
      </c>
      <c r="F627" s="1">
        <v>7</v>
      </c>
      <c r="G627" s="13">
        <v>21.38</v>
      </c>
      <c r="H627" s="13">
        <v>931.97370000000001</v>
      </c>
      <c r="I627" s="166">
        <v>0</v>
      </c>
      <c r="J627" s="191">
        <v>0</v>
      </c>
      <c r="K627" s="166">
        <v>0</v>
      </c>
      <c r="L627" s="166">
        <v>0</v>
      </c>
      <c r="M627" s="18">
        <v>0</v>
      </c>
      <c r="N627" s="165">
        <f>VLOOKUP(Table2[[#This Row],[Code]],'MPG Payment'!$B$4:$Z$128,25,0)</f>
        <v>0</v>
      </c>
      <c r="O627" s="170">
        <f t="shared" si="44"/>
        <v>932</v>
      </c>
      <c r="P627" t="str">
        <f>IFERROR(VLOOKUP(D627,'Bank Master'!$C$3:$D$7898,2,0),"Indirect")</f>
        <v>Direct</v>
      </c>
      <c r="Q627" t="str">
        <f>IFERROR(VLOOKUP(A627,Table1424[],6,0),0)</f>
        <v>ANKITA ORAON</v>
      </c>
      <c r="R627" t="str">
        <f>IFERROR(VLOOKUP(A627,Table1424[],7,0),0)</f>
        <v>590510510000955</v>
      </c>
      <c r="S627" t="str">
        <f>IFERROR(VLOOKUP(A627,Table1424[],8,0),0)</f>
        <v>BKID0005905</v>
      </c>
      <c r="T627">
        <f>IFERROR(VLOOKUP(A627,Table1424[],9,0),0)</f>
        <v>0</v>
      </c>
      <c r="U627" s="40">
        <f>IFERROR(VLOOKUP(A627,Table1424[],10,0),0)</f>
        <v>45959</v>
      </c>
      <c r="V627">
        <f t="shared" si="45"/>
        <v>1</v>
      </c>
      <c r="W627" t="str">
        <f t="shared" si="46"/>
        <v>Available</v>
      </c>
      <c r="X627" s="164" t="str" cm="1">
        <f t="array" aca="1" ref="X627" ca="1">SUBSTITUTE(SUBSTITUTE(MID(CELL("filename"),FIND("[",CELL("filename"))+1,FIND("]",CELL("filename"))-FIND("[",CELL("filename"))-1)," JH Farmer Payment-",""),".xlsx","")</f>
        <v>22.21-27 Aug</v>
      </c>
      <c r="Y627" s="13">
        <f t="shared" si="47"/>
        <v>15.256819223573435</v>
      </c>
      <c r="Z627" s="3">
        <v>0</v>
      </c>
      <c r="AA627" s="3"/>
    </row>
    <row r="628" spans="1:27" x14ac:dyDescent="0.25">
      <c r="A628" t="str">
        <f>CONCATENATE(Table2[[#This Row],[Code]],Table2[[#This Row],[Farmers Code]])</f>
        <v>200200210018</v>
      </c>
      <c r="B628" s="1" t="str">
        <f>INDEX('MPG Payment'!$A:$A,MATCH(Table2[[#This Row],[Code]],'MPG Payment'!B:B,0))</f>
        <v>BMC Code :2002</v>
      </c>
      <c r="C628" t="str">
        <f>VLOOKUP(Table2[[#This Row],[Code]],'MPG Payment'!B:C,2,0)</f>
        <v>PUNGI</v>
      </c>
      <c r="D628" s="17">
        <v>20020021</v>
      </c>
      <c r="E628" s="17" t="s">
        <v>2</v>
      </c>
      <c r="F628" s="1">
        <v>7</v>
      </c>
      <c r="G628" s="13">
        <v>30.19</v>
      </c>
      <c r="H628" s="13">
        <v>2229.7786000000001</v>
      </c>
      <c r="I628" s="166">
        <v>0</v>
      </c>
      <c r="J628" s="191">
        <v>0</v>
      </c>
      <c r="K628" s="166">
        <v>0</v>
      </c>
      <c r="L628" s="166">
        <v>0</v>
      </c>
      <c r="M628" s="18">
        <v>0</v>
      </c>
      <c r="N628" s="165">
        <f>VLOOKUP(Table2[[#This Row],[Code]],'MPG Payment'!$B$4:$Z$128,25,0)</f>
        <v>0</v>
      </c>
      <c r="O628" s="170">
        <f t="shared" si="44"/>
        <v>2230</v>
      </c>
      <c r="P628" t="str">
        <f>IFERROR(VLOOKUP(D628,'Bank Master'!$C$3:$D$7898,2,0),"Indirect")</f>
        <v>Direct</v>
      </c>
      <c r="Q628" t="str">
        <f>IFERROR(VLOOKUP(A628,Table1424[],6,0),0)</f>
        <v>TULSI ORAON</v>
      </c>
      <c r="R628" t="str">
        <f>IFERROR(VLOOKUP(A628,Table1424[],7,0),0)</f>
        <v>0407200100011372</v>
      </c>
      <c r="S628" t="str">
        <f>IFERROR(VLOOKUP(A628,Table1424[],8,0),0)</f>
        <v>PUNB0040720</v>
      </c>
      <c r="T628">
        <f>IFERROR(VLOOKUP(A628,Table1424[],9,0),0)</f>
        <v>0</v>
      </c>
      <c r="U628" s="40">
        <f>IFERROR(VLOOKUP(A628,Table1424[],10,0),0)</f>
        <v>45965</v>
      </c>
      <c r="V628">
        <f t="shared" si="45"/>
        <v>1</v>
      </c>
      <c r="W628" t="str">
        <f t="shared" si="46"/>
        <v>Available</v>
      </c>
      <c r="X628" s="164" t="str" cm="1">
        <f t="array" aca="1" ref="X628" ca="1">SUBSTITUTE(SUBSTITUTE(MID(CELL("filename"),FIND("[",CELL("filename"))+1,FIND("]",CELL("filename"))-FIND("[",CELL("filename"))-1)," JH Farmer Payment-",""),".xlsx","")</f>
        <v>22.21-27 Aug</v>
      </c>
      <c r="Y628" s="13">
        <f t="shared" si="47"/>
        <v>25.850364690294803</v>
      </c>
      <c r="Z628" s="3">
        <v>0</v>
      </c>
    </row>
    <row r="629" spans="1:27" x14ac:dyDescent="0.25">
      <c r="A629" t="str">
        <f>CONCATENATE(Table2[[#This Row],[Code]],Table2[[#This Row],[Farmers Code]])</f>
        <v>200200210019</v>
      </c>
      <c r="B629" s="1" t="str">
        <f>INDEX('MPG Payment'!$A:$A,MATCH(Table2[[#This Row],[Code]],'MPG Payment'!B:B,0))</f>
        <v>BMC Code :2002</v>
      </c>
      <c r="C629" t="str">
        <f>VLOOKUP(Table2[[#This Row],[Code]],'MPG Payment'!B:C,2,0)</f>
        <v>PUNGI</v>
      </c>
      <c r="D629" s="17">
        <v>20020021</v>
      </c>
      <c r="E629" s="17" t="s">
        <v>3</v>
      </c>
      <c r="F629" s="1">
        <v>6</v>
      </c>
      <c r="G629" s="13">
        <v>12.099999999999998</v>
      </c>
      <c r="H629" s="13">
        <v>538.81700000000001</v>
      </c>
      <c r="I629" s="166">
        <v>0</v>
      </c>
      <c r="J629" s="191">
        <v>0</v>
      </c>
      <c r="K629" s="166">
        <v>0</v>
      </c>
      <c r="L629" s="166">
        <v>0</v>
      </c>
      <c r="M629" s="18">
        <v>0</v>
      </c>
      <c r="N629" s="165">
        <f>VLOOKUP(Table2[[#This Row],[Code]],'MPG Payment'!$B$4:$Z$128,25,0)</f>
        <v>0</v>
      </c>
      <c r="O629" s="170">
        <f t="shared" si="44"/>
        <v>539</v>
      </c>
      <c r="P629" t="str">
        <f>IFERROR(VLOOKUP(D629,'Bank Master'!$C$3:$D$7898,2,0),"Indirect")</f>
        <v>Direct</v>
      </c>
      <c r="Q629" t="str">
        <f>IFERROR(VLOOKUP(A629,Table1424[],6,0),0)</f>
        <v>RADHA DEVI</v>
      </c>
      <c r="R629" t="str">
        <f>IFERROR(VLOOKUP(A629,Table1424[],7,0),0)</f>
        <v>638202010001971</v>
      </c>
      <c r="S629" t="str">
        <f>IFERROR(VLOOKUP(A629,Table1424[],8,0),0)</f>
        <v>UBIN0563820</v>
      </c>
      <c r="T629">
        <f>IFERROR(VLOOKUP(A629,Table1424[],9,0),0)</f>
        <v>0</v>
      </c>
      <c r="U629" s="40">
        <f>IFERROR(VLOOKUP(A629,Table1424[],10,0),0)</f>
        <v>45965</v>
      </c>
      <c r="V629">
        <f t="shared" si="45"/>
        <v>1</v>
      </c>
      <c r="W629" t="str">
        <f t="shared" si="46"/>
        <v>Available</v>
      </c>
      <c r="X629" s="164" t="str" cm="1">
        <f t="array" aca="1" ref="X629" ca="1">SUBSTITUTE(SUBSTITUTE(MID(CELL("filename"),FIND("[",CELL("filename"))+1,FIND("]",CELL("filename"))-FIND("[",CELL("filename"))-1)," JH Farmer Payment-",""),".xlsx","")</f>
        <v>22.21-27 Aug</v>
      </c>
      <c r="Y629" s="13">
        <f t="shared" si="47"/>
        <v>13.359099173553723</v>
      </c>
      <c r="Z629" s="3">
        <v>0</v>
      </c>
    </row>
    <row r="630" spans="1:27" x14ac:dyDescent="0.25">
      <c r="A630" t="str">
        <f>CONCATENATE(Table2[[#This Row],[Code]],Table2[[#This Row],[Farmers Code]])</f>
        <v>200200210021</v>
      </c>
      <c r="B630" s="1" t="str">
        <f>INDEX('MPG Payment'!$A:$A,MATCH(Table2[[#This Row],[Code]],'MPG Payment'!B:B,0))</f>
        <v>BMC Code :2002</v>
      </c>
      <c r="C630" t="str">
        <f>VLOOKUP(Table2[[#This Row],[Code]],'MPG Payment'!B:C,2,0)</f>
        <v>PUNGI</v>
      </c>
      <c r="D630" s="17">
        <v>20020021</v>
      </c>
      <c r="E630" s="17" t="s">
        <v>28</v>
      </c>
      <c r="F630" s="1">
        <v>12</v>
      </c>
      <c r="G630" s="13">
        <v>33.39</v>
      </c>
      <c r="H630" s="13">
        <v>1166.4011</v>
      </c>
      <c r="I630" s="166">
        <v>0</v>
      </c>
      <c r="J630" s="191">
        <v>0</v>
      </c>
      <c r="K630" s="166">
        <v>0</v>
      </c>
      <c r="L630" s="166">
        <v>0</v>
      </c>
      <c r="M630" s="18">
        <v>0</v>
      </c>
      <c r="N630" s="165">
        <f>VLOOKUP(Table2[[#This Row],[Code]],'MPG Payment'!$B$4:$Z$128,25,0)</f>
        <v>0</v>
      </c>
      <c r="O630" s="170">
        <f t="shared" si="44"/>
        <v>1166</v>
      </c>
      <c r="P630" t="str">
        <f>IFERROR(VLOOKUP(D630,'Bank Master'!$C$3:$D$7898,2,0),"Indirect")</f>
        <v>Direct</v>
      </c>
      <c r="Q630" t="str">
        <f>IFERROR(VLOOKUP(A630,Table1424[],6,0),0)</f>
        <v>AMIRIKA DEVI</v>
      </c>
      <c r="R630" t="str">
        <f>IFERROR(VLOOKUP(A630,Table1424[],7,0),0)</f>
        <v>638202010011568</v>
      </c>
      <c r="S630" t="str">
        <f>IFERROR(VLOOKUP(A630,Table1424[],8,0),0)</f>
        <v>UBIN0563820</v>
      </c>
      <c r="T630">
        <f>IFERROR(VLOOKUP(A630,Table1424[],9,0),0)</f>
        <v>0</v>
      </c>
      <c r="U630" s="40">
        <f>IFERROR(VLOOKUP(A630,Table1424[],10,0),0)</f>
        <v>45999</v>
      </c>
      <c r="V630">
        <f t="shared" si="45"/>
        <v>1</v>
      </c>
      <c r="W630" t="str">
        <f t="shared" si="46"/>
        <v>Available</v>
      </c>
      <c r="X630" s="164" t="str" cm="1">
        <f t="array" aca="1" ref="X630" ca="1">SUBSTITUTE(SUBSTITUTE(MID(CELL("filename"),FIND("[",CELL("filename"))+1,FIND("]",CELL("filename"))-FIND("[",CELL("filename"))-1)," JH Farmer Payment-",""),".xlsx","")</f>
        <v>22.21-27 Aug</v>
      </c>
      <c r="Y630" s="13">
        <f t="shared" si="47"/>
        <v>20.959588499550769</v>
      </c>
      <c r="Z630" s="3">
        <v>0</v>
      </c>
    </row>
    <row r="631" spans="1:27" x14ac:dyDescent="0.25">
      <c r="A631" t="str">
        <f>CONCATENATE(Table2[[#This Row],[Code]],Table2[[#This Row],[Farmers Code]])</f>
        <v>200200210024</v>
      </c>
      <c r="B631" s="1" t="str">
        <f>INDEX('MPG Payment'!$A:$A,MATCH(Table2[[#This Row],[Code]],'MPG Payment'!B:B,0))</f>
        <v>BMC Code :2002</v>
      </c>
      <c r="C631" t="str">
        <f>VLOOKUP(Table2[[#This Row],[Code]],'MPG Payment'!B:C,2,0)</f>
        <v>PUNGI</v>
      </c>
      <c r="D631" s="17">
        <v>20020021</v>
      </c>
      <c r="E631" s="17" t="s">
        <v>29</v>
      </c>
      <c r="F631" s="1">
        <v>10</v>
      </c>
      <c r="G631" s="13">
        <v>55.8</v>
      </c>
      <c r="H631" s="13">
        <v>2460.4618000000005</v>
      </c>
      <c r="I631" s="166">
        <v>0</v>
      </c>
      <c r="J631" s="191">
        <v>0</v>
      </c>
      <c r="K631" s="166">
        <v>0</v>
      </c>
      <c r="L631" s="166">
        <v>0</v>
      </c>
      <c r="M631" s="18">
        <v>0</v>
      </c>
      <c r="N631" s="165">
        <f>VLOOKUP(Table2[[#This Row],[Code]],'MPG Payment'!$B$4:$Z$128,25,0)</f>
        <v>0</v>
      </c>
      <c r="O631" s="170">
        <f t="shared" si="44"/>
        <v>2460</v>
      </c>
      <c r="P631" t="str">
        <f>IFERROR(VLOOKUP(D631,'Bank Master'!$C$3:$D$7898,2,0),"Indirect")</f>
        <v>Direct</v>
      </c>
      <c r="Q631" t="str">
        <f>IFERROR(VLOOKUP(A631,Table1424[],6,0),0)</f>
        <v>SOMRA ORAON</v>
      </c>
      <c r="R631" t="str">
        <f>IFERROR(VLOOKUP(A631,Table1424[],7,0),0)</f>
        <v>010092005386</v>
      </c>
      <c r="S631" t="str">
        <f>IFERROR(VLOOKUP(A631,Table1424[],8,0),0)</f>
        <v>IBKL063JS71</v>
      </c>
      <c r="T631">
        <f>IFERROR(VLOOKUP(A631,Table1424[],9,0),0)</f>
        <v>0</v>
      </c>
      <c r="U631" s="40">
        <f>IFERROR(VLOOKUP(A631,Table1424[],10,0),0)</f>
        <v>0</v>
      </c>
      <c r="V631">
        <f t="shared" si="45"/>
        <v>1</v>
      </c>
      <c r="W631" t="str">
        <f t="shared" si="46"/>
        <v>Available</v>
      </c>
      <c r="X631" s="164" t="str" cm="1">
        <f t="array" aca="1" ref="X631" ca="1">SUBSTITUTE(SUBSTITUTE(MID(CELL("filename"),FIND("[",CELL("filename"))+1,FIND("]",CELL("filename"))-FIND("[",CELL("filename"))-1)," JH Farmer Payment-",""),".xlsx","")</f>
        <v>22.21-27 Aug</v>
      </c>
      <c r="Y631" s="13">
        <f t="shared" si="47"/>
        <v>22.047148745519717</v>
      </c>
      <c r="Z631" s="3">
        <v>0</v>
      </c>
    </row>
    <row r="632" spans="1:27" x14ac:dyDescent="0.25">
      <c r="A632" t="str">
        <f>CONCATENATE(Table2[[#This Row],[Code]],Table2[[#This Row],[Farmers Code]])</f>
        <v>200200210025</v>
      </c>
      <c r="B632" s="1" t="str">
        <f>INDEX('MPG Payment'!$A:$A,MATCH(Table2[[#This Row],[Code]],'MPG Payment'!B:B,0))</f>
        <v>BMC Code :2002</v>
      </c>
      <c r="C632" t="str">
        <f>VLOOKUP(Table2[[#This Row],[Code]],'MPG Payment'!B:C,2,0)</f>
        <v>PUNGI</v>
      </c>
      <c r="D632" s="17">
        <v>20020021</v>
      </c>
      <c r="E632" s="17" t="s">
        <v>5</v>
      </c>
      <c r="F632" s="1">
        <v>6</v>
      </c>
      <c r="G632" s="13">
        <v>15.649999999999999</v>
      </c>
      <c r="H632" s="13">
        <v>716.60380000000009</v>
      </c>
      <c r="I632" s="166">
        <v>0</v>
      </c>
      <c r="J632" s="191">
        <v>0</v>
      </c>
      <c r="K632" s="166">
        <v>0</v>
      </c>
      <c r="L632" s="166">
        <v>0</v>
      </c>
      <c r="M632" s="18">
        <v>0</v>
      </c>
      <c r="N632" s="165">
        <f>VLOOKUP(Table2[[#This Row],[Code]],'MPG Payment'!$B$4:$Z$128,25,0)</f>
        <v>0</v>
      </c>
      <c r="O632" s="170">
        <f t="shared" si="44"/>
        <v>717</v>
      </c>
      <c r="P632" t="str">
        <f>IFERROR(VLOOKUP(D632,'Bank Master'!$C$3:$D$7898,2,0),"Indirect")</f>
        <v>Direct</v>
      </c>
      <c r="Q632" t="str">
        <f>IFERROR(VLOOKUP(A632,Table1424[],6,0),0)</f>
        <v>CHARO ORAON</v>
      </c>
      <c r="R632" t="str">
        <f>IFERROR(VLOOKUP(A632,Table1424[],7,0),0)</f>
        <v>638202010007279</v>
      </c>
      <c r="S632" t="str">
        <f>IFERROR(VLOOKUP(A632,Table1424[],8,0),0)</f>
        <v>UBIN0563820</v>
      </c>
      <c r="T632">
        <f>IFERROR(VLOOKUP(A632,Table1424[],9,0),0)</f>
        <v>0</v>
      </c>
      <c r="U632" s="40">
        <f>IFERROR(VLOOKUP(A632,Table1424[],10,0),0)</f>
        <v>46111</v>
      </c>
      <c r="V632">
        <f t="shared" si="45"/>
        <v>1</v>
      </c>
      <c r="W632" t="str">
        <f t="shared" si="46"/>
        <v>Available</v>
      </c>
      <c r="X632" s="164" t="str" cm="1">
        <f t="array" aca="1" ref="X632" ca="1">SUBSTITUTE(SUBSTITUTE(MID(CELL("filename"),FIND("[",CELL("filename"))+1,FIND("]",CELL("filename"))-FIND("[",CELL("filename"))-1)," JH Farmer Payment-",""),".xlsx","")</f>
        <v>22.21-27 Aug</v>
      </c>
      <c r="Y632" s="13">
        <f t="shared" si="47"/>
        <v>13.736814057507994</v>
      </c>
      <c r="Z632" s="3">
        <v>0</v>
      </c>
    </row>
    <row r="633" spans="1:27" x14ac:dyDescent="0.25">
      <c r="A633" t="str">
        <f>CONCATENATE(Table2[[#This Row],[Code]],Table2[[#This Row],[Farmers Code]])</f>
        <v>200200210027</v>
      </c>
      <c r="B633" s="1" t="str">
        <f>INDEX('MPG Payment'!$A:$A,MATCH(Table2[[#This Row],[Code]],'MPG Payment'!B:B,0))</f>
        <v>BMC Code :2002</v>
      </c>
      <c r="C633" t="str">
        <f>VLOOKUP(Table2[[#This Row],[Code]],'MPG Payment'!B:C,2,0)</f>
        <v>PUNGI</v>
      </c>
      <c r="D633" s="17">
        <v>20020021</v>
      </c>
      <c r="E633" s="17" t="s">
        <v>6</v>
      </c>
      <c r="F633" s="1">
        <v>8</v>
      </c>
      <c r="G633" s="13">
        <v>39.69</v>
      </c>
      <c r="H633" s="13">
        <v>1629.5543</v>
      </c>
      <c r="I633" s="166">
        <v>0</v>
      </c>
      <c r="J633" s="191">
        <v>0</v>
      </c>
      <c r="K633" s="166">
        <v>0</v>
      </c>
      <c r="L633" s="166">
        <v>0</v>
      </c>
      <c r="M633" s="18">
        <v>0</v>
      </c>
      <c r="N633" s="165">
        <f>VLOOKUP(Table2[[#This Row],[Code]],'MPG Payment'!$B$4:$Z$128,25,0)</f>
        <v>0</v>
      </c>
      <c r="O633" s="170">
        <f t="shared" si="44"/>
        <v>1630</v>
      </c>
      <c r="P633" t="str">
        <f>IFERROR(VLOOKUP(D633,'Bank Master'!$C$3:$D$7898,2,0),"Indirect")</f>
        <v>Direct</v>
      </c>
      <c r="Q633" t="str">
        <f>IFERROR(VLOOKUP(A633,Table1424[],6,0),0)</f>
        <v>AADYA PATHAK</v>
      </c>
      <c r="R633" t="str">
        <f>IFERROR(VLOOKUP(A633,Table1424[],7,0),0)</f>
        <v>110303886536</v>
      </c>
      <c r="S633" t="str">
        <f>IFERROR(VLOOKUP(A633,Table1424[],8,0),0)</f>
        <v>CNRB0008254</v>
      </c>
      <c r="T633">
        <f>IFERROR(VLOOKUP(A633,Table1424[],9,0),0)</f>
        <v>0</v>
      </c>
      <c r="U633" s="40">
        <f>IFERROR(VLOOKUP(A633,Table1424[],10,0),0)</f>
        <v>46140</v>
      </c>
      <c r="V633">
        <f t="shared" si="45"/>
        <v>1</v>
      </c>
      <c r="W633" t="str">
        <f t="shared" si="46"/>
        <v>Available</v>
      </c>
      <c r="X633" s="164" t="str" cm="1">
        <f t="array" aca="1" ref="X633" ca="1">SUBSTITUTE(SUBSTITUTE(MID(CELL("filename"),FIND("[",CELL("filename"))+1,FIND("]",CELL("filename"))-FIND("[",CELL("filename"))-1)," JH Farmer Payment-",""),".xlsx","")</f>
        <v>22.21-27 Aug</v>
      </c>
      <c r="Y633" s="13">
        <f t="shared" si="47"/>
        <v>16.422819853867477</v>
      </c>
      <c r="Z633" s="3">
        <v>0</v>
      </c>
    </row>
    <row r="634" spans="1:27" x14ac:dyDescent="0.25">
      <c r="A634" t="str">
        <f>CONCATENATE(Table2[[#This Row],[Code]],Table2[[#This Row],[Farmers Code]])</f>
        <v>200200210029</v>
      </c>
      <c r="B634" s="1" t="str">
        <f>INDEX('MPG Payment'!$A:$A,MATCH(Table2[[#This Row],[Code]],'MPG Payment'!B:B,0))</f>
        <v>BMC Code :2002</v>
      </c>
      <c r="C634" t="str">
        <f>VLOOKUP(Table2[[#This Row],[Code]],'MPG Payment'!B:C,2,0)</f>
        <v>PUNGI</v>
      </c>
      <c r="D634" s="17">
        <v>20020021</v>
      </c>
      <c r="E634" s="17" t="s">
        <v>31</v>
      </c>
      <c r="F634" s="1">
        <v>5</v>
      </c>
      <c r="G634" s="13">
        <v>11.77</v>
      </c>
      <c r="H634" s="13">
        <v>472.15699999999998</v>
      </c>
      <c r="I634" s="166">
        <v>0</v>
      </c>
      <c r="J634" s="191">
        <v>0</v>
      </c>
      <c r="K634" s="166">
        <v>0</v>
      </c>
      <c r="L634" s="166">
        <v>0</v>
      </c>
      <c r="M634" s="18">
        <v>0</v>
      </c>
      <c r="N634" s="165">
        <f>VLOOKUP(Table2[[#This Row],[Code]],'MPG Payment'!$B$4:$Z$128,25,0)</f>
        <v>0</v>
      </c>
      <c r="O634" s="170">
        <f t="shared" si="44"/>
        <v>472</v>
      </c>
      <c r="P634" t="str">
        <f>IFERROR(VLOOKUP(D634,'Bank Master'!$C$3:$D$7898,2,0),"Indirect")</f>
        <v>Direct</v>
      </c>
      <c r="Q634" t="str">
        <f>IFERROR(VLOOKUP(A634,Table1424[],6,0),0)</f>
        <v>RAJESH NAND TIWARI</v>
      </c>
      <c r="R634" t="str">
        <f>IFERROR(VLOOKUP(A634,Table1424[],7,0),0)</f>
        <v>59154181255</v>
      </c>
      <c r="S634" t="str">
        <f>IFERROR(VLOOKUP(A634,Table1424[],8,0),0)</f>
        <v>IDIB000B873</v>
      </c>
      <c r="T634">
        <f>IFERROR(VLOOKUP(A634,Table1424[],9,0),0)</f>
        <v>0</v>
      </c>
      <c r="U634" s="40">
        <f>IFERROR(VLOOKUP(A634,Table1424[],10,0),0)</f>
        <v>46203</v>
      </c>
      <c r="V634">
        <f t="shared" si="45"/>
        <v>1</v>
      </c>
      <c r="W634" t="str">
        <f t="shared" si="46"/>
        <v>Available</v>
      </c>
      <c r="X634" s="164" t="str" cm="1">
        <f t="array" aca="1" ref="X634" ca="1">SUBSTITUTE(SUBSTITUTE(MID(CELL("filename"),FIND("[",CELL("filename"))+1,FIND("]",CELL("filename"))-FIND("[",CELL("filename"))-1)," JH Farmer Payment-",""),".xlsx","")</f>
        <v>22.21-27 Aug</v>
      </c>
      <c r="Y634" s="13">
        <f t="shared" si="47"/>
        <v>10.028823279524214</v>
      </c>
      <c r="Z634" s="3">
        <v>0</v>
      </c>
    </row>
    <row r="635" spans="1:27" x14ac:dyDescent="0.25">
      <c r="A635" t="str">
        <f>CONCATENATE(Table2[[#This Row],[Code]],Table2[[#This Row],[Farmers Code]])</f>
        <v>200200210030</v>
      </c>
      <c r="B635" s="1" t="str">
        <f>INDEX('MPG Payment'!$A:$A,MATCH(Table2[[#This Row],[Code]],'MPG Payment'!B:B,0))</f>
        <v>BMC Code :2002</v>
      </c>
      <c r="C635" t="str">
        <f>VLOOKUP(Table2[[#This Row],[Code]],'MPG Payment'!B:C,2,0)</f>
        <v>PUNGI</v>
      </c>
      <c r="D635" s="17">
        <v>20020021</v>
      </c>
      <c r="E635" s="17" t="s">
        <v>7</v>
      </c>
      <c r="F635" s="1">
        <v>5</v>
      </c>
      <c r="G635" s="13">
        <v>6.58</v>
      </c>
      <c r="H635" s="13">
        <v>270.18510000000003</v>
      </c>
      <c r="I635" s="166">
        <v>0</v>
      </c>
      <c r="J635" s="191">
        <v>0</v>
      </c>
      <c r="K635" s="166">
        <v>0</v>
      </c>
      <c r="L635" s="166">
        <v>0</v>
      </c>
      <c r="M635" s="18">
        <v>0</v>
      </c>
      <c r="N635" s="165">
        <f>VLOOKUP(Table2[[#This Row],[Code]],'MPG Payment'!$B$4:$Z$128,25,0)</f>
        <v>0</v>
      </c>
      <c r="O635" s="170">
        <f t="shared" si="44"/>
        <v>270</v>
      </c>
      <c r="P635" t="str">
        <f>IFERROR(VLOOKUP(D635,'Bank Master'!$C$3:$D$7898,2,0),"Indirect")</f>
        <v>Direct</v>
      </c>
      <c r="Q635" t="str">
        <f>IFERROR(VLOOKUP(A635,Table1424[],6,0),0)</f>
        <v>ARTI KUMARI</v>
      </c>
      <c r="R635" t="str">
        <f>IFERROR(VLOOKUP(A635,Table1424[],7,0),0)</f>
        <v>4043001500093014</v>
      </c>
      <c r="S635" t="str">
        <f>IFERROR(VLOOKUP(A635,Table1424[],8,0),0)</f>
        <v>PUNB0040720</v>
      </c>
      <c r="T635">
        <f>IFERROR(VLOOKUP(A635,Table1424[],9,0),0)</f>
        <v>0</v>
      </c>
      <c r="U635" s="40">
        <f>IFERROR(VLOOKUP(A635,Table1424[],10,0),0)</f>
        <v>46209</v>
      </c>
      <c r="V635">
        <f t="shared" si="45"/>
        <v>1</v>
      </c>
      <c r="W635" t="str">
        <f t="shared" si="46"/>
        <v>Available</v>
      </c>
      <c r="X635" s="164" t="str" cm="1">
        <f t="array" aca="1" ref="X635" ca="1">SUBSTITUTE(SUBSTITUTE(MID(CELL("filename"),FIND("[",CELL("filename"))+1,FIND("]",CELL("filename"))-FIND("[",CELL("filename"))-1)," JH Farmer Payment-",""),".xlsx","")</f>
        <v>22.21-27 Aug</v>
      </c>
      <c r="Y635" s="13">
        <f t="shared" si="47"/>
        <v>10.265391337386019</v>
      </c>
      <c r="Z635" s="3">
        <v>0</v>
      </c>
    </row>
    <row r="636" spans="1:27" x14ac:dyDescent="0.25">
      <c r="A636" t="str">
        <f>CONCATENATE(Table2[[#This Row],[Code]],Table2[[#This Row],[Farmers Code]])</f>
        <v>200200210031</v>
      </c>
      <c r="B636" s="1" t="str">
        <f>INDEX('MPG Payment'!$A:$A,MATCH(Table2[[#This Row],[Code]],'MPG Payment'!B:B,0))</f>
        <v>BMC Code :2002</v>
      </c>
      <c r="C636" t="str">
        <f>VLOOKUP(Table2[[#This Row],[Code]],'MPG Payment'!B:C,2,0)</f>
        <v>PUNGI</v>
      </c>
      <c r="D636" s="17">
        <v>20020021</v>
      </c>
      <c r="E636" s="17" t="s">
        <v>422</v>
      </c>
      <c r="F636" s="1">
        <v>6</v>
      </c>
      <c r="G636" s="13">
        <v>19.39</v>
      </c>
      <c r="H636" s="13">
        <v>638.83750000000009</v>
      </c>
      <c r="I636" s="166">
        <v>0</v>
      </c>
      <c r="J636" s="191">
        <v>0</v>
      </c>
      <c r="K636" s="166">
        <v>0</v>
      </c>
      <c r="L636" s="166">
        <v>0</v>
      </c>
      <c r="M636" s="18">
        <v>0</v>
      </c>
      <c r="N636" s="165">
        <f>VLOOKUP(Table2[[#This Row],[Code]],'MPG Payment'!$B$4:$Z$128,25,0)</f>
        <v>0</v>
      </c>
      <c r="O636" s="170">
        <f t="shared" si="44"/>
        <v>639</v>
      </c>
      <c r="P636" t="str">
        <f>IFERROR(VLOOKUP(D636,'Bank Master'!$C$3:$D$7898,2,0),"Indirect")</f>
        <v>Direct</v>
      </c>
      <c r="Q636" t="str">
        <f>IFERROR(VLOOKUP(A636,Table1424[],6,0),0)</f>
        <v>JAGARNATH ORAON</v>
      </c>
      <c r="R636" t="str">
        <f>IFERROR(VLOOKUP(A636,Table1424[],7,0),0)</f>
        <v>59111084207</v>
      </c>
      <c r="S636" t="str">
        <f>IFERROR(VLOOKUP(A636,Table1424[],8,0),0)</f>
        <v>IDIB000B873</v>
      </c>
      <c r="T636">
        <f>IFERROR(VLOOKUP(A636,Table1424[],9,0),0)</f>
        <v>0</v>
      </c>
      <c r="U636" s="40">
        <f>IFERROR(VLOOKUP(A636,Table1424[],10,0),0)</f>
        <v>46223</v>
      </c>
      <c r="V636">
        <f t="shared" si="45"/>
        <v>1</v>
      </c>
      <c r="W636" t="str">
        <f t="shared" si="46"/>
        <v>Available</v>
      </c>
      <c r="X636" s="164" t="str" cm="1">
        <f t="array" aca="1" ref="X636" ca="1">SUBSTITUTE(SUBSTITUTE(MID(CELL("filename"),FIND("[",CELL("filename"))+1,FIND("]",CELL("filename"))-FIND("[",CELL("filename"))-1)," JH Farmer Payment-",""),".xlsx","")</f>
        <v>22.21-27 Aug</v>
      </c>
      <c r="Y636" s="13">
        <f t="shared" si="47"/>
        <v>9.8840252707581246</v>
      </c>
      <c r="Z636" s="3">
        <v>0</v>
      </c>
    </row>
    <row r="637" spans="1:27" x14ac:dyDescent="0.25">
      <c r="A637" t="str">
        <f>CONCATENATE(Table2[[#This Row],[Code]],Table2[[#This Row],[Farmers Code]])</f>
        <v>200200210032</v>
      </c>
      <c r="B637" s="1" t="str">
        <f>INDEX('MPG Payment'!$A:$A,MATCH(Table2[[#This Row],[Code]],'MPG Payment'!B:B,0))</f>
        <v>BMC Code :2002</v>
      </c>
      <c r="C637" t="str">
        <f>VLOOKUP(Table2[[#This Row],[Code]],'MPG Payment'!B:C,2,0)</f>
        <v>PUNGI</v>
      </c>
      <c r="D637" s="17">
        <v>20020021</v>
      </c>
      <c r="E637" s="17" t="s">
        <v>8</v>
      </c>
      <c r="F637" s="1">
        <v>4</v>
      </c>
      <c r="G637" s="13">
        <v>8.65</v>
      </c>
      <c r="H637" s="13">
        <v>276.21080000000001</v>
      </c>
      <c r="I637" s="166">
        <v>0</v>
      </c>
      <c r="J637" s="191">
        <v>0</v>
      </c>
      <c r="K637" s="166">
        <v>0</v>
      </c>
      <c r="L637" s="166">
        <v>0</v>
      </c>
      <c r="M637" s="18">
        <v>0</v>
      </c>
      <c r="N637" s="165">
        <f>VLOOKUP(Table2[[#This Row],[Code]],'MPG Payment'!$B$4:$Z$128,25,0)</f>
        <v>0</v>
      </c>
      <c r="O637" s="170">
        <f t="shared" si="44"/>
        <v>276</v>
      </c>
      <c r="P637" t="str">
        <f>IFERROR(VLOOKUP(D637,'Bank Master'!$C$3:$D$7898,2,0),"Indirect")</f>
        <v>Direct</v>
      </c>
      <c r="Q637" t="str">
        <f>IFERROR(VLOOKUP(A637,Table1424[],6,0),0)</f>
        <v>SHAMBHURAM PATHAK</v>
      </c>
      <c r="R637" t="str">
        <f>IFERROR(VLOOKUP(A637,Table1424[],7,0),0)</f>
        <v>590510110000447</v>
      </c>
      <c r="S637" t="str">
        <f>IFERROR(VLOOKUP(A637,Table1424[],8,0),0)</f>
        <v>BKID0005905</v>
      </c>
      <c r="T637">
        <f>IFERROR(VLOOKUP(A637,Table1424[],9,0),0)</f>
        <v>0</v>
      </c>
      <c r="U637" s="40">
        <f>IFERROR(VLOOKUP(A637,Table1424[],10,0),0)</f>
        <v>46223</v>
      </c>
      <c r="V637">
        <f t="shared" si="45"/>
        <v>1</v>
      </c>
      <c r="W637" t="str">
        <f t="shared" si="46"/>
        <v>Available</v>
      </c>
      <c r="X637" s="164" t="str" cm="1">
        <f t="array" aca="1" ref="X637" ca="1">SUBSTITUTE(SUBSTITUTE(MID(CELL("filename"),FIND("[",CELL("filename"))+1,FIND("]",CELL("filename"))-FIND("[",CELL("filename"))-1)," JH Farmer Payment-",""),".xlsx","")</f>
        <v>22.21-27 Aug</v>
      </c>
      <c r="Y637" s="13">
        <f t="shared" si="47"/>
        <v>6.3863768786127171</v>
      </c>
      <c r="Z637" s="3">
        <v>0</v>
      </c>
    </row>
    <row r="638" spans="1:27" x14ac:dyDescent="0.25">
      <c r="A638" t="str">
        <f>CONCATENATE(Table2[[#This Row],[Code]],Table2[[#This Row],[Farmers Code]])</f>
        <v>200200210033</v>
      </c>
      <c r="B638" s="1" t="str">
        <f>INDEX('MPG Payment'!$A:$A,MATCH(Table2[[#This Row],[Code]],'MPG Payment'!B:B,0))</f>
        <v>BMC Code :2002</v>
      </c>
      <c r="C638" t="str">
        <f>VLOOKUP(Table2[[#This Row],[Code]],'MPG Payment'!B:C,2,0)</f>
        <v>PUNGI</v>
      </c>
      <c r="D638" s="17">
        <v>20020021</v>
      </c>
      <c r="E638" s="17" t="s">
        <v>32</v>
      </c>
      <c r="F638" s="1">
        <v>14</v>
      </c>
      <c r="G638" s="13">
        <v>28.81</v>
      </c>
      <c r="H638" s="13">
        <v>1135.8088000000002</v>
      </c>
      <c r="I638" s="166">
        <v>0</v>
      </c>
      <c r="J638" s="191">
        <v>0</v>
      </c>
      <c r="K638" s="166">
        <v>0</v>
      </c>
      <c r="L638" s="166">
        <v>0</v>
      </c>
      <c r="M638" s="18">
        <v>0</v>
      </c>
      <c r="N638" s="165">
        <f>VLOOKUP(Table2[[#This Row],[Code]],'MPG Payment'!$B$4:$Z$128,25,0)</f>
        <v>0</v>
      </c>
      <c r="O638" s="170">
        <f t="shared" si="44"/>
        <v>1136</v>
      </c>
      <c r="P638" t="str">
        <f>IFERROR(VLOOKUP(D638,'Bank Master'!$C$3:$D$7898,2,0),"Indirect")</f>
        <v>Direct</v>
      </c>
      <c r="Q638" t="str">
        <f>IFERROR(VLOOKUP(A638,Table1424[],6,0),0)</f>
        <v>RAMA ORAON</v>
      </c>
      <c r="R638" t="str">
        <f>IFERROR(VLOOKUP(A638,Table1424[],7,0),0)</f>
        <v>638202010005059</v>
      </c>
      <c r="S638" t="str">
        <f>IFERROR(VLOOKUP(A638,Table1424[],8,0),0)</f>
        <v>UBIN0563820</v>
      </c>
      <c r="T638">
        <f>IFERROR(VLOOKUP(A638,Table1424[],9,0),0)</f>
        <v>0</v>
      </c>
      <c r="U638" s="40">
        <f>IFERROR(VLOOKUP(A638,Table1424[],10,0),0)</f>
        <v>46244</v>
      </c>
      <c r="V638">
        <f t="shared" si="45"/>
        <v>1</v>
      </c>
      <c r="W638" t="str">
        <f t="shared" si="46"/>
        <v>Available</v>
      </c>
      <c r="X638" s="164" t="str" cm="1">
        <f t="array" aca="1" ref="X638" ca="1">SUBSTITUTE(SUBSTITUTE(MID(CELL("filename"),FIND("[",CELL("filename"))+1,FIND("]",CELL("filename"))-FIND("[",CELL("filename"))-1)," JH Farmer Payment-",""),".xlsx","")</f>
        <v>22.21-27 Aug</v>
      </c>
      <c r="Y638" s="13">
        <f t="shared" si="47"/>
        <v>27.596881638320035</v>
      </c>
      <c r="Z638" s="3">
        <v>0</v>
      </c>
      <c r="AA638" s="3"/>
    </row>
    <row r="639" spans="1:27" x14ac:dyDescent="0.25">
      <c r="A639" t="str">
        <f>CONCATENATE(Table2[[#This Row],[Code]],Table2[[#This Row],[Farmers Code]])</f>
        <v>200200210034</v>
      </c>
      <c r="B639" s="1" t="str">
        <f>INDEX('MPG Payment'!$A:$A,MATCH(Table2[[#This Row],[Code]],'MPG Payment'!B:B,0))</f>
        <v>BMC Code :2002</v>
      </c>
      <c r="C639" t="str">
        <f>VLOOKUP(Table2[[#This Row],[Code]],'MPG Payment'!B:C,2,0)</f>
        <v>PUNGI</v>
      </c>
      <c r="D639" s="17">
        <v>20020021</v>
      </c>
      <c r="E639" s="17" t="s">
        <v>33</v>
      </c>
      <c r="F639" s="1">
        <v>7</v>
      </c>
      <c r="G639" s="13">
        <v>13.529999999999998</v>
      </c>
      <c r="H639" s="13">
        <v>468.17639999999994</v>
      </c>
      <c r="I639" s="166">
        <v>0</v>
      </c>
      <c r="J639" s="191">
        <v>0</v>
      </c>
      <c r="K639" s="166">
        <v>0</v>
      </c>
      <c r="L639" s="166">
        <v>0</v>
      </c>
      <c r="M639" s="18">
        <v>0</v>
      </c>
      <c r="N639" s="165">
        <f>VLOOKUP(Table2[[#This Row],[Code]],'MPG Payment'!$B$4:$Z$128,25,0)</f>
        <v>0</v>
      </c>
      <c r="O639" s="170">
        <f t="shared" si="44"/>
        <v>468</v>
      </c>
      <c r="P639" t="str">
        <f>IFERROR(VLOOKUP(D639,'Bank Master'!$C$3:$D$7898,2,0),"Indirect")</f>
        <v>Direct</v>
      </c>
      <c r="Q639" t="str">
        <f>IFERROR(VLOOKUP(A639,Table1424[],6,0),0)</f>
        <v>MAHESHWAR ORAON</v>
      </c>
      <c r="R639" t="str">
        <f>IFERROR(VLOOKUP(A639,Table1424[],7,0),0)</f>
        <v>638202010001638</v>
      </c>
      <c r="S639" t="str">
        <f>IFERROR(VLOOKUP(A639,Table1424[],8,0),0)</f>
        <v>UBIN0563820</v>
      </c>
      <c r="T639">
        <f>IFERROR(VLOOKUP(A639,Table1424[],9,0),0)</f>
        <v>0</v>
      </c>
      <c r="U639" s="40">
        <f>IFERROR(VLOOKUP(A639,Table1424[],10,0),0)</f>
        <v>46251</v>
      </c>
      <c r="V639">
        <f t="shared" si="45"/>
        <v>1</v>
      </c>
      <c r="W639" t="str">
        <f t="shared" si="46"/>
        <v>Available</v>
      </c>
      <c r="X639" s="164" t="str" cm="1">
        <f t="array" aca="1" ref="X639" ca="1">SUBSTITUTE(SUBSTITUTE(MID(CELL("filename"),FIND("[",CELL("filename"))+1,FIND("]",CELL("filename"))-FIND("[",CELL("filename"))-1)," JH Farmer Payment-",""),".xlsx","")</f>
        <v>22.21-27 Aug</v>
      </c>
      <c r="Y639" s="13">
        <f t="shared" si="47"/>
        <v>12.110993348115301</v>
      </c>
      <c r="Z639" s="3">
        <v>0</v>
      </c>
    </row>
    <row r="640" spans="1:27" x14ac:dyDescent="0.25">
      <c r="A640" t="str">
        <f>CONCATENATE(Table2[[#This Row],[Code]],Table2[[#This Row],[Farmers Code]])</f>
        <v>200200210035</v>
      </c>
      <c r="B640" s="1" t="str">
        <f>INDEX('MPG Payment'!$A:$A,MATCH(Table2[[#This Row],[Code]],'MPG Payment'!B:B,0))</f>
        <v>BMC Code :2002</v>
      </c>
      <c r="C640" t="str">
        <f>VLOOKUP(Table2[[#This Row],[Code]],'MPG Payment'!B:C,2,0)</f>
        <v>PUNGI</v>
      </c>
      <c r="D640" s="17">
        <v>20020021</v>
      </c>
      <c r="E640" s="17" t="s">
        <v>9</v>
      </c>
      <c r="F640" s="1">
        <v>1</v>
      </c>
      <c r="G640" s="13">
        <v>1.01</v>
      </c>
      <c r="H640" s="13">
        <v>32.229100000000003</v>
      </c>
      <c r="I640" s="166">
        <v>0</v>
      </c>
      <c r="J640" s="191">
        <v>0</v>
      </c>
      <c r="K640" s="166">
        <v>0</v>
      </c>
      <c r="L640" s="166">
        <v>0</v>
      </c>
      <c r="M640" s="18">
        <v>0</v>
      </c>
      <c r="N640" s="165">
        <f>VLOOKUP(Table2[[#This Row],[Code]],'MPG Payment'!$B$4:$Z$128,25,0)</f>
        <v>0</v>
      </c>
      <c r="O640" s="170">
        <f t="shared" si="44"/>
        <v>32</v>
      </c>
      <c r="P640" t="str">
        <f>IFERROR(VLOOKUP(D640,'Bank Master'!$C$3:$D$7898,2,0),"Indirect")</f>
        <v>Direct</v>
      </c>
      <c r="Q640">
        <f>IFERROR(VLOOKUP(A640,Table1424[],6,0),0)</f>
        <v>0</v>
      </c>
      <c r="R640">
        <f>IFERROR(VLOOKUP(A640,Table1424[],7,0),0)</f>
        <v>0</v>
      </c>
      <c r="S640">
        <f>IFERROR(VLOOKUP(A640,Table1424[],8,0),0)</f>
        <v>0</v>
      </c>
      <c r="T640">
        <f>IFERROR(VLOOKUP(A640,Table1424[],9,0),0)</f>
        <v>0</v>
      </c>
      <c r="U640" s="40">
        <f>IFERROR(VLOOKUP(A640,Table1424[],10,0),0)</f>
        <v>0</v>
      </c>
      <c r="V640">
        <f t="shared" si="45"/>
        <v>1</v>
      </c>
      <c r="W640" t="str">
        <f t="shared" si="46"/>
        <v>Not Available</v>
      </c>
      <c r="X640" s="164" t="str" cm="1">
        <f t="array" aca="1" ref="X640" ca="1">SUBSTITUTE(SUBSTITUTE(MID(CELL("filename"),FIND("[",CELL("filename"))+1,FIND("]",CELL("filename"))-FIND("[",CELL("filename"))-1)," JH Farmer Payment-",""),".xlsx","")</f>
        <v>22.21-27 Aug</v>
      </c>
      <c r="Y640" s="13">
        <f t="shared" si="47"/>
        <v>1.5955000000000004</v>
      </c>
      <c r="Z640" s="3">
        <v>0</v>
      </c>
    </row>
    <row r="641" spans="1:27" x14ac:dyDescent="0.25">
      <c r="A641" t="str">
        <f>CONCATENATE(Table2[[#This Row],[Code]],Table2[[#This Row],[Farmers Code]])</f>
        <v>200200230005</v>
      </c>
      <c r="B641" s="1" t="str">
        <f>INDEX('MPG Payment'!$A:$A,MATCH(Table2[[#This Row],[Code]],'MPG Payment'!B:B,0))</f>
        <v>BMC Code :2002</v>
      </c>
      <c r="C641" t="str">
        <f>VLOOKUP(Table2[[#This Row],[Code]],'MPG Payment'!B:C,2,0)</f>
        <v>BARTOLI</v>
      </c>
      <c r="D641" s="17">
        <v>20020023</v>
      </c>
      <c r="E641" s="17" t="s">
        <v>18</v>
      </c>
      <c r="F641" s="1">
        <v>14</v>
      </c>
      <c r="G641" s="13">
        <v>43.72</v>
      </c>
      <c r="H641" s="13">
        <v>1676.6122</v>
      </c>
      <c r="I641" s="166">
        <v>0</v>
      </c>
      <c r="J641" s="191">
        <v>0</v>
      </c>
      <c r="K641" s="166">
        <v>0</v>
      </c>
      <c r="L641" s="166">
        <v>0</v>
      </c>
      <c r="M641" s="18">
        <v>0</v>
      </c>
      <c r="N641" s="165">
        <f>VLOOKUP(Table2[[#This Row],[Code]],'MPG Payment'!$B$4:$Z$128,25,0)</f>
        <v>0</v>
      </c>
      <c r="O641" s="170">
        <f t="shared" si="44"/>
        <v>1677</v>
      </c>
      <c r="P641" t="str">
        <f>IFERROR(VLOOKUP(D641,'Bank Master'!$C$3:$D$7898,2,0),"Indirect")</f>
        <v>Direct</v>
      </c>
      <c r="Q641" t="str">
        <f>IFERROR(VLOOKUP(A641,Table1424[],6,0),0)</f>
        <v>SAHINA KHATUN</v>
      </c>
      <c r="R641" t="str">
        <f>IFERROR(VLOOKUP(A641,Table1424[],7,0),0)</f>
        <v>638202120003644</v>
      </c>
      <c r="S641" t="str">
        <f>IFERROR(VLOOKUP(A641,Table1424[],8,0),0)</f>
        <v>UBIN0563820</v>
      </c>
      <c r="T641">
        <f>IFERROR(VLOOKUP(A641,Table1424[],9,0),0)</f>
        <v>0</v>
      </c>
      <c r="U641" s="40">
        <f>IFERROR(VLOOKUP(A641,Table1424[],10,0),0)</f>
        <v>45959</v>
      </c>
      <c r="V641">
        <f t="shared" si="45"/>
        <v>1</v>
      </c>
      <c r="W641" t="str">
        <f t="shared" si="46"/>
        <v>Available</v>
      </c>
      <c r="X641" s="164" t="str" cm="1">
        <f t="array" aca="1" ref="X641" ca="1">SUBSTITUTE(SUBSTITUTE(MID(CELL("filename"),FIND("[",CELL("filename"))+1,FIND("]",CELL("filename"))-FIND("[",CELL("filename"))-1)," JH Farmer Payment-",""),".xlsx","")</f>
        <v>22.21-27 Aug</v>
      </c>
      <c r="Y641" s="13">
        <f t="shared" si="47"/>
        <v>26.844202653247947</v>
      </c>
      <c r="Z641" s="3">
        <v>0</v>
      </c>
    </row>
    <row r="642" spans="1:27" x14ac:dyDescent="0.25">
      <c r="A642" t="str">
        <f>CONCATENATE(Table2[[#This Row],[Code]],Table2[[#This Row],[Farmers Code]])</f>
        <v>200200230009</v>
      </c>
      <c r="B642" s="1" t="str">
        <f>INDEX('MPG Payment'!$A:$A,MATCH(Table2[[#This Row],[Code]],'MPG Payment'!B:B,0))</f>
        <v>BMC Code :2002</v>
      </c>
      <c r="C642" t="str">
        <f>VLOOKUP(Table2[[#This Row],[Code]],'MPG Payment'!B:C,2,0)</f>
        <v>BARTOLI</v>
      </c>
      <c r="D642" s="17">
        <v>20020023</v>
      </c>
      <c r="E642" s="17" t="s">
        <v>36</v>
      </c>
      <c r="F642" s="1">
        <v>5</v>
      </c>
      <c r="G642" s="13">
        <v>14.499999999999998</v>
      </c>
      <c r="H642" s="13">
        <v>540.10839999999996</v>
      </c>
      <c r="I642" s="166">
        <v>0</v>
      </c>
      <c r="J642" s="191">
        <v>0</v>
      </c>
      <c r="K642" s="166">
        <v>0</v>
      </c>
      <c r="L642" s="166">
        <v>0</v>
      </c>
      <c r="M642" s="18">
        <v>0</v>
      </c>
      <c r="N642" s="165">
        <f>VLOOKUP(Table2[[#This Row],[Code]],'MPG Payment'!$B$4:$Z$128,25,0)</f>
        <v>0</v>
      </c>
      <c r="O642" s="170">
        <f t="shared" si="44"/>
        <v>540</v>
      </c>
      <c r="P642" t="str">
        <f>IFERROR(VLOOKUP(D642,'Bank Master'!$C$3:$D$7898,2,0),"Indirect")</f>
        <v>Direct</v>
      </c>
      <c r="Q642" t="str">
        <f>IFERROR(VLOOKUP(A642,Table1424[],6,0),0)</f>
        <v>NAZMA</v>
      </c>
      <c r="R642" t="str">
        <f>IFERROR(VLOOKUP(A642,Table1424[],7,0),0)</f>
        <v>59094257891</v>
      </c>
      <c r="S642" t="str">
        <f>IFERROR(VLOOKUP(A642,Table1424[],8,0),0)</f>
        <v>IDIB000B873</v>
      </c>
      <c r="T642">
        <f>IFERROR(VLOOKUP(A642,Table1424[],9,0),0)</f>
        <v>0</v>
      </c>
      <c r="U642" s="40">
        <f>IFERROR(VLOOKUP(A642,Table1424[],10,0),0)</f>
        <v>45971</v>
      </c>
      <c r="V642">
        <f t="shared" si="45"/>
        <v>1</v>
      </c>
      <c r="W642" t="str">
        <f t="shared" si="46"/>
        <v>Available</v>
      </c>
      <c r="X642" s="164" t="str" cm="1">
        <f t="array" aca="1" ref="X642" ca="1">SUBSTITUTE(SUBSTITUTE(MID(CELL("filename"),FIND("[",CELL("filename"))+1,FIND("]",CELL("filename"))-FIND("[",CELL("filename"))-1)," JH Farmer Payment-",""),".xlsx","")</f>
        <v>22.21-27 Aug</v>
      </c>
      <c r="Y642" s="13">
        <f t="shared" si="47"/>
        <v>9.3122137931034494</v>
      </c>
      <c r="Z642" s="3">
        <v>0</v>
      </c>
    </row>
    <row r="643" spans="1:27" x14ac:dyDescent="0.25">
      <c r="A643" t="str">
        <f>CONCATENATE(Table2[[#This Row],[Code]],Table2[[#This Row],[Farmers Code]])</f>
        <v>200200230010</v>
      </c>
      <c r="B643" s="1" t="str">
        <f>INDEX('MPG Payment'!$A:$A,MATCH(Table2[[#This Row],[Code]],'MPG Payment'!B:B,0))</f>
        <v>BMC Code :2002</v>
      </c>
      <c r="C643" t="str">
        <f>VLOOKUP(Table2[[#This Row],[Code]],'MPG Payment'!B:C,2,0)</f>
        <v>BARTOLI</v>
      </c>
      <c r="D643" s="17">
        <v>20020023</v>
      </c>
      <c r="E643" s="17" t="s">
        <v>21</v>
      </c>
      <c r="F643" s="1">
        <v>12</v>
      </c>
      <c r="G643" s="13">
        <v>41.08</v>
      </c>
      <c r="H643" s="13">
        <v>1558.1790000000001</v>
      </c>
      <c r="I643" s="166">
        <v>0</v>
      </c>
      <c r="J643" s="191">
        <v>0</v>
      </c>
      <c r="K643" s="166">
        <v>0</v>
      </c>
      <c r="L643" s="166">
        <v>0</v>
      </c>
      <c r="M643" s="18">
        <v>0</v>
      </c>
      <c r="N643" s="165">
        <f>VLOOKUP(Table2[[#This Row],[Code]],'MPG Payment'!$B$4:$Z$128,25,0)</f>
        <v>0</v>
      </c>
      <c r="O643" s="170">
        <f t="shared" si="44"/>
        <v>1558</v>
      </c>
      <c r="P643" t="str">
        <f>IFERROR(VLOOKUP(D643,'Bank Master'!$C$3:$D$7898,2,0),"Indirect")</f>
        <v>Direct</v>
      </c>
      <c r="Q643" t="str">
        <f>IFERROR(VLOOKUP(A643,Table1424[],6,0),0)</f>
        <v>MAHFUJ ANSARI</v>
      </c>
      <c r="R643" t="str">
        <f>IFERROR(VLOOKUP(A643,Table1424[],7,0),0)</f>
        <v>0400010598880</v>
      </c>
      <c r="S643" t="str">
        <f>IFERROR(VLOOKUP(A643,Table1424[],8,0),0)</f>
        <v>PUNB0040020</v>
      </c>
      <c r="T643">
        <f>IFERROR(VLOOKUP(A643,Table1424[],9,0),0)</f>
        <v>0</v>
      </c>
      <c r="U643" s="40">
        <f>IFERROR(VLOOKUP(A643,Table1424[],10,0),0)</f>
        <v>45959</v>
      </c>
      <c r="V643">
        <f t="shared" si="45"/>
        <v>1</v>
      </c>
      <c r="W643" t="str">
        <f t="shared" si="46"/>
        <v>Available</v>
      </c>
      <c r="X643" s="164" t="str" cm="1">
        <f t="array" aca="1" ref="X643" ca="1">SUBSTITUTE(SUBSTITUTE(MID(CELL("filename"),FIND("[",CELL("filename"))+1,FIND("]",CELL("filename"))-FIND("[",CELL("filename"))-1)," JH Farmer Payment-",""),".xlsx","")</f>
        <v>22.21-27 Aug</v>
      </c>
      <c r="Y643" s="13">
        <f t="shared" si="47"/>
        <v>22.758213242453753</v>
      </c>
      <c r="Z643" s="3">
        <v>0</v>
      </c>
    </row>
    <row r="644" spans="1:27" x14ac:dyDescent="0.25">
      <c r="A644" t="str">
        <f>CONCATENATE(Table2[[#This Row],[Code]],Table2[[#This Row],[Farmers Code]])</f>
        <v>200200230015</v>
      </c>
      <c r="B644" s="1" t="str">
        <f>INDEX('MPG Payment'!$A:$A,MATCH(Table2[[#This Row],[Code]],'MPG Payment'!B:B,0))</f>
        <v>BMC Code :2002</v>
      </c>
      <c r="C644" t="str">
        <f>VLOOKUP(Table2[[#This Row],[Code]],'MPG Payment'!B:C,2,0)</f>
        <v>BARTOLI</v>
      </c>
      <c r="D644" s="17">
        <v>20020023</v>
      </c>
      <c r="E644" s="17" t="s">
        <v>25</v>
      </c>
      <c r="F644" s="1">
        <v>14</v>
      </c>
      <c r="G644" s="13">
        <v>53.160000000000004</v>
      </c>
      <c r="H644" s="13">
        <v>1986.4874000000002</v>
      </c>
      <c r="I644" s="166">
        <v>0</v>
      </c>
      <c r="J644" s="191">
        <v>0</v>
      </c>
      <c r="K644" s="166">
        <v>0</v>
      </c>
      <c r="L644" s="166">
        <v>0</v>
      </c>
      <c r="M644" s="18">
        <v>0</v>
      </c>
      <c r="N644" s="165">
        <f>VLOOKUP(Table2[[#This Row],[Code]],'MPG Payment'!$B$4:$Z$128,25,0)</f>
        <v>0</v>
      </c>
      <c r="O644" s="170">
        <f t="shared" si="44"/>
        <v>1986</v>
      </c>
      <c r="P644" t="str">
        <f>IFERROR(VLOOKUP(D644,'Bank Master'!$C$3:$D$7898,2,0),"Indirect")</f>
        <v>Direct</v>
      </c>
      <c r="Q644" t="str">
        <f>IFERROR(VLOOKUP(A644,Table1424[],6,0),0)</f>
        <v>THAHEMUN KHATUN</v>
      </c>
      <c r="R644" t="str">
        <f>IFERROR(VLOOKUP(A644,Table1424[],7,0),0)</f>
        <v>000110132062</v>
      </c>
      <c r="S644" t="str">
        <f>IFERROR(VLOOKUP(A644,Table1424[],8,0),0)</f>
        <v>IPOS0000001</v>
      </c>
      <c r="T644">
        <f>IFERROR(VLOOKUP(A644,Table1424[],9,0),0)</f>
        <v>0</v>
      </c>
      <c r="U644" s="40">
        <f>IFERROR(VLOOKUP(A644,Table1424[],10,0),0)</f>
        <v>46034</v>
      </c>
      <c r="V644">
        <f t="shared" si="45"/>
        <v>1</v>
      </c>
      <c r="W644" t="str">
        <f t="shared" si="46"/>
        <v>Available</v>
      </c>
      <c r="X644" s="164" t="str" cm="1">
        <f t="array" aca="1" ref="X644" ca="1">SUBSTITUTE(SUBSTITUTE(MID(CELL("filename"),FIND("[",CELL("filename"))+1,FIND("]",CELL("filename"))-FIND("[",CELL("filename"))-1)," JH Farmer Payment-",""),".xlsx","")</f>
        <v>22.21-27 Aug</v>
      </c>
      <c r="Y644" s="13">
        <f t="shared" si="47"/>
        <v>26.157659518434919</v>
      </c>
      <c r="Z644" s="3">
        <v>0</v>
      </c>
    </row>
    <row r="645" spans="1:27" x14ac:dyDescent="0.25">
      <c r="A645" t="str">
        <f>CONCATENATE(Table2[[#This Row],[Code]],Table2[[#This Row],[Farmers Code]])</f>
        <v>200200230016</v>
      </c>
      <c r="B645" s="1" t="str">
        <f>INDEX('MPG Payment'!$A:$A,MATCH(Table2[[#This Row],[Code]],'MPG Payment'!B:B,0))</f>
        <v>BMC Code :2002</v>
      </c>
      <c r="C645" t="str">
        <f>VLOOKUP(Table2[[#This Row],[Code]],'MPG Payment'!B:C,2,0)</f>
        <v>BARTOLI</v>
      </c>
      <c r="D645" s="17">
        <v>20020023</v>
      </c>
      <c r="E645" s="17" t="s">
        <v>26</v>
      </c>
      <c r="F645" s="1">
        <v>3</v>
      </c>
      <c r="G645" s="13">
        <v>1.3199999999999998</v>
      </c>
      <c r="H645" s="13">
        <v>52.751599999999996</v>
      </c>
      <c r="I645" s="166">
        <v>0</v>
      </c>
      <c r="J645" s="191">
        <v>0</v>
      </c>
      <c r="K645" s="166">
        <v>0</v>
      </c>
      <c r="L645" s="166">
        <v>0</v>
      </c>
      <c r="M645" s="18">
        <v>0</v>
      </c>
      <c r="N645" s="165">
        <f>VLOOKUP(Table2[[#This Row],[Code]],'MPG Payment'!$B$4:$Z$128,25,0)</f>
        <v>0</v>
      </c>
      <c r="O645" s="170">
        <f t="shared" si="44"/>
        <v>53</v>
      </c>
      <c r="P645" t="str">
        <f>IFERROR(VLOOKUP(D645,'Bank Master'!$C$3:$D$7898,2,0),"Indirect")</f>
        <v>Direct</v>
      </c>
      <c r="Q645" t="str">
        <f>IFERROR(VLOOKUP(A645,Table1424[],6,0),0)</f>
        <v>MUMTAJ ALAM</v>
      </c>
      <c r="R645" t="str">
        <f>IFERROR(VLOOKUP(A645,Table1424[],7,0),0)</f>
        <v>54240100007116</v>
      </c>
      <c r="S645" t="str">
        <f>IFERROR(VLOOKUP(A645,Table1424[],8,0),0)</f>
        <v>BARB0RATUCH</v>
      </c>
      <c r="T645">
        <f>IFERROR(VLOOKUP(A645,Table1424[],9,0),0)</f>
        <v>0</v>
      </c>
      <c r="U645" s="40">
        <f>IFERROR(VLOOKUP(A645,Table1424[],10,0),0)</f>
        <v>45965</v>
      </c>
      <c r="V645">
        <f t="shared" si="45"/>
        <v>1</v>
      </c>
      <c r="W645" t="str">
        <f t="shared" si="46"/>
        <v>Available</v>
      </c>
      <c r="X645" s="164" t="str" cm="1">
        <f t="array" aca="1" ref="X645" ca="1">SUBSTITUTE(SUBSTITUTE(MID(CELL("filename"),FIND("[",CELL("filename"))+1,FIND("]",CELL("filename"))-FIND("[",CELL("filename"))-1)," JH Farmer Payment-",""),".xlsx","")</f>
        <v>22.21-27 Aug</v>
      </c>
      <c r="Y645" s="13">
        <f t="shared" si="47"/>
        <v>5.9945000000000013</v>
      </c>
      <c r="Z645" s="3">
        <v>0</v>
      </c>
      <c r="AA645" s="3"/>
    </row>
    <row r="646" spans="1:27" x14ac:dyDescent="0.25">
      <c r="A646" t="str">
        <f>CONCATENATE(Table2[[#This Row],[Code]],Table2[[#This Row],[Farmers Code]])</f>
        <v>200200230022</v>
      </c>
      <c r="B646" s="1" t="str">
        <f>INDEX('MPG Payment'!$A:$A,MATCH(Table2[[#This Row],[Code]],'MPG Payment'!B:B,0))</f>
        <v>BMC Code :2002</v>
      </c>
      <c r="C646" t="str">
        <f>VLOOKUP(Table2[[#This Row],[Code]],'MPG Payment'!B:C,2,0)</f>
        <v>BARTOLI</v>
      </c>
      <c r="D646" s="17">
        <v>20020023</v>
      </c>
      <c r="E646" s="17" t="s">
        <v>37</v>
      </c>
      <c r="F646" s="1">
        <v>13</v>
      </c>
      <c r="G646" s="13">
        <v>52.379999999999995</v>
      </c>
      <c r="H646" s="13">
        <v>1975.348</v>
      </c>
      <c r="I646" s="166">
        <v>0</v>
      </c>
      <c r="J646" s="191">
        <v>0</v>
      </c>
      <c r="K646" s="166">
        <v>0</v>
      </c>
      <c r="L646" s="166">
        <v>0</v>
      </c>
      <c r="M646" s="18">
        <v>0</v>
      </c>
      <c r="N646" s="165">
        <f>VLOOKUP(Table2[[#This Row],[Code]],'MPG Payment'!$B$4:$Z$128,25,0)</f>
        <v>0</v>
      </c>
      <c r="O646" s="170">
        <f t="shared" si="44"/>
        <v>1975</v>
      </c>
      <c r="P646" t="str">
        <f>IFERROR(VLOOKUP(D646,'Bank Master'!$C$3:$D$7898,2,0),"Indirect")</f>
        <v>Direct</v>
      </c>
      <c r="Q646" t="str">
        <f>IFERROR(VLOOKUP(A646,Table1424[],6,0),0)</f>
        <v>BULAND AKHTAR</v>
      </c>
      <c r="R646" t="str">
        <f>IFERROR(VLOOKUP(A646,Table1424[],7,0),0)</f>
        <v>0407010557696</v>
      </c>
      <c r="S646" t="str">
        <f>IFERROR(VLOOKUP(A646,Table1424[],8,0),0)</f>
        <v>PUNB0040720</v>
      </c>
      <c r="T646">
        <f>IFERROR(VLOOKUP(A646,Table1424[],9,0),0)</f>
        <v>0</v>
      </c>
      <c r="U646" s="40">
        <f>IFERROR(VLOOKUP(A646,Table1424[],10,0),0)</f>
        <v>45959</v>
      </c>
      <c r="V646">
        <f t="shared" si="45"/>
        <v>1</v>
      </c>
      <c r="W646" t="str">
        <f t="shared" si="46"/>
        <v>Available</v>
      </c>
      <c r="X646" s="164" t="str" cm="1">
        <f t="array" aca="1" ref="X646" ca="1">SUBSTITUTE(SUBSTITUTE(MID(CELL("filename"),FIND("[",CELL("filename"))+1,FIND("]",CELL("filename"))-FIND("[",CELL("filename"))-1)," JH Farmer Payment-",""),".xlsx","")</f>
        <v>22.21-27 Aug</v>
      </c>
      <c r="Y646" s="13">
        <f t="shared" si="47"/>
        <v>24.512718594883545</v>
      </c>
      <c r="Z646" s="3">
        <v>0</v>
      </c>
    </row>
    <row r="647" spans="1:27" x14ac:dyDescent="0.25">
      <c r="A647" t="str">
        <f>CONCATENATE(Table2[[#This Row],[Code]],Table2[[#This Row],[Farmers Code]])</f>
        <v>200200230024</v>
      </c>
      <c r="B647" s="1" t="str">
        <f>INDEX('MPG Payment'!$A:$A,MATCH(Table2[[#This Row],[Code]],'MPG Payment'!B:B,0))</f>
        <v>BMC Code :2002</v>
      </c>
      <c r="C647" t="str">
        <f>VLOOKUP(Table2[[#This Row],[Code]],'MPG Payment'!B:C,2,0)</f>
        <v>BARTOLI</v>
      </c>
      <c r="D647" s="17">
        <v>20020023</v>
      </c>
      <c r="E647" s="17" t="s">
        <v>29</v>
      </c>
      <c r="F647" s="1">
        <v>12</v>
      </c>
      <c r="G647" s="13">
        <v>150.73999999999998</v>
      </c>
      <c r="H647" s="13">
        <v>5800.7262000000001</v>
      </c>
      <c r="I647" s="166">
        <v>0</v>
      </c>
      <c r="J647" s="191">
        <v>0</v>
      </c>
      <c r="K647" s="166">
        <v>0</v>
      </c>
      <c r="L647" s="166">
        <v>0</v>
      </c>
      <c r="M647" s="18">
        <v>0</v>
      </c>
      <c r="N647" s="165">
        <f>VLOOKUP(Table2[[#This Row],[Code]],'MPG Payment'!$B$4:$Z$128,25,0)</f>
        <v>0</v>
      </c>
      <c r="O647" s="170">
        <f t="shared" si="44"/>
        <v>5801</v>
      </c>
      <c r="P647" t="str">
        <f>IFERROR(VLOOKUP(D647,'Bank Master'!$C$3:$D$7898,2,0),"Indirect")</f>
        <v>Direct</v>
      </c>
      <c r="Q647" t="str">
        <f>IFERROR(VLOOKUP(A647,Table1424[],6,0),0)</f>
        <v>MANIR ANSARI</v>
      </c>
      <c r="R647" t="str">
        <f>IFERROR(VLOOKUP(A647,Table1424[],7,0),0)</f>
        <v>59015194785</v>
      </c>
      <c r="S647" t="str">
        <f>IFERROR(VLOOKUP(A647,Table1424[],8,0),0)</f>
        <v>IDIB000B873</v>
      </c>
      <c r="T647">
        <f>IFERROR(VLOOKUP(A647,Table1424[],9,0),0)</f>
        <v>0</v>
      </c>
      <c r="U647" s="40">
        <f>IFERROR(VLOOKUP(A647,Table1424[],10,0),0)</f>
        <v>45959</v>
      </c>
      <c r="V647">
        <f t="shared" si="45"/>
        <v>1</v>
      </c>
      <c r="W647" t="str">
        <f t="shared" si="46"/>
        <v>Available</v>
      </c>
      <c r="X647" s="164" t="str" cm="1">
        <f t="array" aca="1" ref="X647" ca="1">SUBSTITUTE(SUBSTITUTE(MID(CELL("filename"),FIND("[",CELL("filename"))+1,FIND("]",CELL("filename"))-FIND("[",CELL("filename"))-1)," JH Farmer Payment-",""),".xlsx","")</f>
        <v>22.21-27 Aug</v>
      </c>
      <c r="Y647" s="13">
        <f t="shared" si="47"/>
        <v>23.088999071248512</v>
      </c>
      <c r="Z647" s="3">
        <v>0</v>
      </c>
    </row>
    <row r="648" spans="1:27" x14ac:dyDescent="0.25">
      <c r="A648" t="str">
        <f>CONCATENATE(Table2[[#This Row],[Code]],Table2[[#This Row],[Farmers Code]])</f>
        <v>200200230026</v>
      </c>
      <c r="B648" s="1" t="str">
        <f>INDEX('MPG Payment'!$A:$A,MATCH(Table2[[#This Row],[Code]],'MPG Payment'!B:B,0))</f>
        <v>BMC Code :2002</v>
      </c>
      <c r="C648" t="str">
        <f>VLOOKUP(Table2[[#This Row],[Code]],'MPG Payment'!B:C,2,0)</f>
        <v>BARTOLI</v>
      </c>
      <c r="D648" s="17">
        <v>20020023</v>
      </c>
      <c r="E648" s="17" t="s">
        <v>39</v>
      </c>
      <c r="F648" s="1">
        <v>7</v>
      </c>
      <c r="G648" s="13">
        <v>17.100000000000001</v>
      </c>
      <c r="H648" s="13">
        <v>672.87620000000004</v>
      </c>
      <c r="I648" s="166">
        <v>0</v>
      </c>
      <c r="J648" s="191">
        <v>0</v>
      </c>
      <c r="K648" s="166">
        <v>0</v>
      </c>
      <c r="L648" s="166">
        <v>0</v>
      </c>
      <c r="M648" s="18">
        <v>0</v>
      </c>
      <c r="N648" s="165">
        <f>VLOOKUP(Table2[[#This Row],[Code]],'MPG Payment'!$B$4:$Z$128,25,0)</f>
        <v>0</v>
      </c>
      <c r="O648" s="170">
        <f t="shared" si="44"/>
        <v>673</v>
      </c>
      <c r="P648" t="str">
        <f>IFERROR(VLOOKUP(D648,'Bank Master'!$C$3:$D$7898,2,0),"Indirect")</f>
        <v>Direct</v>
      </c>
      <c r="Q648" t="str">
        <f>IFERROR(VLOOKUP(A648,Table1424[],6,0),0)</f>
        <v>ISMAT JAHA</v>
      </c>
      <c r="R648" t="str">
        <f>IFERROR(VLOOKUP(A648,Table1424[],7,0),0)</f>
        <v>84048184612</v>
      </c>
      <c r="S648" t="str">
        <f>IFERROR(VLOOKUP(A648,Table1424[],8,0),0)</f>
        <v>SBIN0RRVCGB</v>
      </c>
      <c r="T648">
        <f>IFERROR(VLOOKUP(A648,Table1424[],9,0),0)</f>
        <v>0</v>
      </c>
      <c r="U648" s="40">
        <f>IFERROR(VLOOKUP(A648,Table1424[],10,0),0)</f>
        <v>46013</v>
      </c>
      <c r="V648">
        <f t="shared" si="45"/>
        <v>1</v>
      </c>
      <c r="W648" t="str">
        <f t="shared" si="46"/>
        <v>Available</v>
      </c>
      <c r="X648" s="164" t="str" cm="1">
        <f t="array" aca="1" ref="X648" ca="1">SUBSTITUTE(SUBSTITUTE(MID(CELL("filename"),FIND("[",CELL("filename"))+1,FIND("]",CELL("filename"))-FIND("[",CELL("filename"))-1)," JH Farmer Payment-",""),".xlsx","")</f>
        <v>22.21-27 Aug</v>
      </c>
      <c r="Y648" s="13">
        <f t="shared" si="47"/>
        <v>13.772319883040938</v>
      </c>
      <c r="Z648" s="3">
        <v>0</v>
      </c>
    </row>
    <row r="649" spans="1:27" x14ac:dyDescent="0.25">
      <c r="A649" t="str">
        <f>CONCATENATE(Table2[[#This Row],[Code]],Table2[[#This Row],[Farmers Code]])</f>
        <v>200200230027</v>
      </c>
      <c r="B649" s="1" t="str">
        <f>INDEX('MPG Payment'!$A:$A,MATCH(Table2[[#This Row],[Code]],'MPG Payment'!B:B,0))</f>
        <v>BMC Code :2002</v>
      </c>
      <c r="C649" t="str">
        <f>VLOOKUP(Table2[[#This Row],[Code]],'MPG Payment'!B:C,2,0)</f>
        <v>BARTOLI</v>
      </c>
      <c r="D649" s="17">
        <v>20020023</v>
      </c>
      <c r="E649" s="17" t="s">
        <v>6</v>
      </c>
      <c r="F649" s="1">
        <v>14</v>
      </c>
      <c r="G649" s="13">
        <v>55.2</v>
      </c>
      <c r="H649" s="13">
        <v>2105.8427999999999</v>
      </c>
      <c r="I649" s="166">
        <v>0</v>
      </c>
      <c r="J649" s="191">
        <v>0</v>
      </c>
      <c r="K649" s="166">
        <v>0</v>
      </c>
      <c r="L649" s="166">
        <v>0</v>
      </c>
      <c r="M649" s="18">
        <v>0</v>
      </c>
      <c r="N649" s="165">
        <f>VLOOKUP(Table2[[#This Row],[Code]],'MPG Payment'!$B$4:$Z$128,25,0)</f>
        <v>0</v>
      </c>
      <c r="O649" s="170">
        <f t="shared" si="44"/>
        <v>2106</v>
      </c>
      <c r="P649" t="str">
        <f>IFERROR(VLOOKUP(D649,'Bank Master'!$C$3:$D$7898,2,0),"Indirect")</f>
        <v>Direct</v>
      </c>
      <c r="Q649" t="str">
        <f>IFERROR(VLOOKUP(A649,Table1424[],6,0),0)</f>
        <v>NEYAMAT ANSARI</v>
      </c>
      <c r="R649" t="str">
        <f>IFERROR(VLOOKUP(A649,Table1424[],7,0),0)</f>
        <v>59135205464</v>
      </c>
      <c r="S649" t="str">
        <f>IFERROR(VLOOKUP(A649,Table1424[],8,0),0)</f>
        <v>IDIB000B873</v>
      </c>
      <c r="T649">
        <f>IFERROR(VLOOKUP(A649,Table1424[],9,0),0)</f>
        <v>0</v>
      </c>
      <c r="U649" s="40">
        <f>IFERROR(VLOOKUP(A649,Table1424[],10,0),0)</f>
        <v>45971</v>
      </c>
      <c r="V649">
        <f t="shared" si="45"/>
        <v>1</v>
      </c>
      <c r="W649" t="str">
        <f t="shared" si="46"/>
        <v>Available</v>
      </c>
      <c r="X649" s="164" t="str" cm="1">
        <f t="array" aca="1" ref="X649" ca="1">SUBSTITUTE(SUBSTITUTE(MID(CELL("filename"),FIND("[",CELL("filename"))+1,FIND("]",CELL("filename"))-FIND("[",CELL("filename"))-1)," JH Farmer Payment-",""),".xlsx","")</f>
        <v>22.21-27 Aug</v>
      </c>
      <c r="Y649" s="13">
        <f t="shared" si="47"/>
        <v>26.704528260869566</v>
      </c>
      <c r="Z649" s="3">
        <v>0</v>
      </c>
    </row>
    <row r="650" spans="1:27" x14ac:dyDescent="0.25">
      <c r="A650" t="str">
        <f>CONCATENATE(Table2[[#This Row],[Code]],Table2[[#This Row],[Farmers Code]])</f>
        <v>200200230029</v>
      </c>
      <c r="B650" s="1" t="str">
        <f>INDEX('MPG Payment'!$A:$A,MATCH(Table2[[#This Row],[Code]],'MPG Payment'!B:B,0))</f>
        <v>BMC Code :2002</v>
      </c>
      <c r="C650" t="str">
        <f>VLOOKUP(Table2[[#This Row],[Code]],'MPG Payment'!B:C,2,0)</f>
        <v>BARTOLI</v>
      </c>
      <c r="D650" s="17">
        <v>20020023</v>
      </c>
      <c r="E650" s="17" t="s">
        <v>31</v>
      </c>
      <c r="F650" s="1">
        <v>7</v>
      </c>
      <c r="G650" s="13">
        <v>8.8800000000000008</v>
      </c>
      <c r="H650" s="13">
        <v>346.08880000000005</v>
      </c>
      <c r="I650" s="166">
        <v>0</v>
      </c>
      <c r="J650" s="191">
        <v>0</v>
      </c>
      <c r="K650" s="166">
        <v>0</v>
      </c>
      <c r="L650" s="166">
        <v>0</v>
      </c>
      <c r="M650" s="18">
        <v>0</v>
      </c>
      <c r="N650" s="165">
        <f>VLOOKUP(Table2[[#This Row],[Code]],'MPG Payment'!$B$4:$Z$128,25,0)</f>
        <v>0</v>
      </c>
      <c r="O650" s="170">
        <f t="shared" si="44"/>
        <v>346</v>
      </c>
      <c r="P650" t="str">
        <f>IFERROR(VLOOKUP(D650,'Bank Master'!$C$3:$D$7898,2,0),"Indirect")</f>
        <v>Direct</v>
      </c>
      <c r="Q650" t="str">
        <f>IFERROR(VLOOKUP(A650,Table1424[],6,0),0)</f>
        <v>SHAKINA KHATUN</v>
      </c>
      <c r="R650" t="str">
        <f>IFERROR(VLOOKUP(A650,Table1424[],7,0),0)</f>
        <v>20362452126</v>
      </c>
      <c r="S650" t="str">
        <f>IFERROR(VLOOKUP(A650,Table1424[],8,0),0)</f>
        <v>FINO0009002</v>
      </c>
      <c r="T650">
        <f>IFERROR(VLOOKUP(A650,Table1424[],9,0),0)</f>
        <v>0</v>
      </c>
      <c r="U650" s="40">
        <f>IFERROR(VLOOKUP(A650,Table1424[],10,0),0)</f>
        <v>45999</v>
      </c>
      <c r="V650">
        <f t="shared" si="45"/>
        <v>1</v>
      </c>
      <c r="W650" t="str">
        <f t="shared" si="46"/>
        <v>Available</v>
      </c>
      <c r="X650" s="164" t="str" cm="1">
        <f t="array" aca="1" ref="X650" ca="1">SUBSTITUTE(SUBSTITUTE(MID(CELL("filename"),FIND("[",CELL("filename"))+1,FIND("]",CELL("filename"))-FIND("[",CELL("filename"))-1)," JH Farmer Payment-",""),".xlsx","")</f>
        <v>22.21-27 Aug</v>
      </c>
      <c r="Y650" s="13">
        <f t="shared" si="47"/>
        <v>13.640887387387391</v>
      </c>
      <c r="Z650" s="3">
        <v>0</v>
      </c>
    </row>
    <row r="651" spans="1:27" x14ac:dyDescent="0.25">
      <c r="A651" t="str">
        <f>CONCATENATE(Table2[[#This Row],[Code]],Table2[[#This Row],[Farmers Code]])</f>
        <v>200200230035</v>
      </c>
      <c r="B651" s="1" t="str">
        <f>INDEX('MPG Payment'!$A:$A,MATCH(Table2[[#This Row],[Code]],'MPG Payment'!B:B,0))</f>
        <v>BMC Code :2002</v>
      </c>
      <c r="C651" t="str">
        <f>VLOOKUP(Table2[[#This Row],[Code]],'MPG Payment'!B:C,2,0)</f>
        <v>BARTOLI</v>
      </c>
      <c r="D651" s="17">
        <v>20020023</v>
      </c>
      <c r="E651" s="17" t="s">
        <v>9</v>
      </c>
      <c r="F651" s="1">
        <v>13</v>
      </c>
      <c r="G651" s="13">
        <v>96.2</v>
      </c>
      <c r="H651" s="13">
        <v>3679.9507999999996</v>
      </c>
      <c r="I651" s="166">
        <v>0</v>
      </c>
      <c r="J651" s="191">
        <v>0</v>
      </c>
      <c r="K651" s="166">
        <v>0</v>
      </c>
      <c r="L651" s="166">
        <v>0</v>
      </c>
      <c r="M651" s="18">
        <v>0</v>
      </c>
      <c r="N651" s="165">
        <f>VLOOKUP(Table2[[#This Row],[Code]],'MPG Payment'!$B$4:$Z$128,25,0)</f>
        <v>0</v>
      </c>
      <c r="O651" s="170">
        <f t="shared" si="44"/>
        <v>3680</v>
      </c>
      <c r="P651" t="str">
        <f>IFERROR(VLOOKUP(D651,'Bank Master'!$C$3:$D$7898,2,0),"Indirect")</f>
        <v>Direct</v>
      </c>
      <c r="Q651" t="str">
        <f>IFERROR(VLOOKUP(A651,Table1424[],6,0),0)</f>
        <v>RUKHSANA KHATUN</v>
      </c>
      <c r="R651" t="str">
        <f>IFERROR(VLOOKUP(A651,Table1424[],7,0),0)</f>
        <v>638202120016024</v>
      </c>
      <c r="S651" t="str">
        <f>IFERROR(VLOOKUP(A651,Table1424[],8,0),0)</f>
        <v>UBIN0563820</v>
      </c>
      <c r="T651">
        <f>IFERROR(VLOOKUP(A651,Table1424[],9,0),0)</f>
        <v>0</v>
      </c>
      <c r="U651" s="40">
        <f>IFERROR(VLOOKUP(A651,Table1424[],10,0),0)</f>
        <v>45971</v>
      </c>
      <c r="V651">
        <f t="shared" si="45"/>
        <v>1</v>
      </c>
      <c r="W651" t="str">
        <f t="shared" si="46"/>
        <v>Available</v>
      </c>
      <c r="X651" s="164" t="str" cm="1">
        <f t="array" aca="1" ref="X651" ca="1">SUBSTITUTE(SUBSTITUTE(MID(CELL("filename"),FIND("[",CELL("filename"))+1,FIND("]",CELL("filename"))-FIND("[",CELL("filename"))-1)," JH Farmer Payment-",""),".xlsx","")</f>
        <v>22.21-27 Aug</v>
      </c>
      <c r="Y651" s="13">
        <f t="shared" si="47"/>
        <v>24.86453243243243</v>
      </c>
      <c r="Z651" s="3">
        <v>0</v>
      </c>
      <c r="AA651" s="3"/>
    </row>
    <row r="652" spans="1:27" x14ac:dyDescent="0.25">
      <c r="A652" t="str">
        <f>CONCATENATE(Table2[[#This Row],[Code]],Table2[[#This Row],[Farmers Code]])</f>
        <v>200200230036</v>
      </c>
      <c r="B652" s="1" t="str">
        <f>INDEX('MPG Payment'!$A:$A,MATCH(Table2[[#This Row],[Code]],'MPG Payment'!B:B,0))</f>
        <v>BMC Code :2002</v>
      </c>
      <c r="C652" t="str">
        <f>VLOOKUP(Table2[[#This Row],[Code]],'MPG Payment'!B:C,2,0)</f>
        <v>BARTOLI</v>
      </c>
      <c r="D652" s="17">
        <v>20020023</v>
      </c>
      <c r="E652" s="17" t="s">
        <v>10</v>
      </c>
      <c r="F652" s="1">
        <v>13</v>
      </c>
      <c r="G652" s="13">
        <v>51.300000000000004</v>
      </c>
      <c r="H652" s="13">
        <v>1911.3853999999997</v>
      </c>
      <c r="I652" s="166">
        <v>0</v>
      </c>
      <c r="J652" s="191">
        <v>0</v>
      </c>
      <c r="K652" s="166">
        <v>0</v>
      </c>
      <c r="L652" s="166">
        <v>0</v>
      </c>
      <c r="M652" s="18">
        <v>0</v>
      </c>
      <c r="N652" s="165">
        <f>VLOOKUP(Table2[[#This Row],[Code]],'MPG Payment'!$B$4:$Z$128,25,0)</f>
        <v>0</v>
      </c>
      <c r="O652" s="170">
        <f t="shared" si="44"/>
        <v>1911</v>
      </c>
      <c r="P652" t="str">
        <f>IFERROR(VLOOKUP(D652,'Bank Master'!$C$3:$D$7898,2,0),"Indirect")</f>
        <v>Direct</v>
      </c>
      <c r="Q652" t="str">
        <f>IFERROR(VLOOKUP(A652,Table1424[],6,0),0)</f>
        <v>IDRISH ANSARI</v>
      </c>
      <c r="R652" t="str">
        <f>IFERROR(VLOOKUP(A652,Table1424[],7,0),0)</f>
        <v>638202010000349</v>
      </c>
      <c r="S652" t="str">
        <f>IFERROR(VLOOKUP(A652,Table1424[],8,0),0)</f>
        <v>UBIN0563820</v>
      </c>
      <c r="T652">
        <f>IFERROR(VLOOKUP(A652,Table1424[],9,0),0)</f>
        <v>0</v>
      </c>
      <c r="U652" s="40">
        <f>IFERROR(VLOOKUP(A652,Table1424[],10,0),0)</f>
        <v>45965</v>
      </c>
      <c r="V652">
        <f t="shared" si="45"/>
        <v>1</v>
      </c>
      <c r="W652" t="str">
        <f t="shared" si="46"/>
        <v>Available</v>
      </c>
      <c r="X652" s="164" t="str" cm="1">
        <f t="array" aca="1" ref="X652" ca="1">SUBSTITUTE(SUBSTITUTE(MID(CELL("filename"),FIND("[",CELL("filename"))+1,FIND("]",CELL("filename"))-FIND("[",CELL("filename"))-1)," JH Farmer Payment-",""),".xlsx","")</f>
        <v>22.21-27 Aug</v>
      </c>
      <c r="Y652" s="13">
        <f t="shared" si="47"/>
        <v>24.218333528265102</v>
      </c>
      <c r="Z652" s="3">
        <v>0</v>
      </c>
      <c r="AA652" s="3"/>
    </row>
    <row r="653" spans="1:27" x14ac:dyDescent="0.25">
      <c r="A653" t="str">
        <f>CONCATENATE(Table2[[#This Row],[Code]],Table2[[#This Row],[Farmers Code]])</f>
        <v>200200230037</v>
      </c>
      <c r="B653" s="1" t="str">
        <f>INDEX('MPG Payment'!$A:$A,MATCH(Table2[[#This Row],[Code]],'MPG Payment'!B:B,0))</f>
        <v>BMC Code :2002</v>
      </c>
      <c r="C653" t="str">
        <f>VLOOKUP(Table2[[#This Row],[Code]],'MPG Payment'!B:C,2,0)</f>
        <v>BARTOLI</v>
      </c>
      <c r="D653" s="17">
        <v>20020023</v>
      </c>
      <c r="E653" s="17" t="s">
        <v>34</v>
      </c>
      <c r="F653" s="1">
        <v>14</v>
      </c>
      <c r="G653" s="13">
        <v>28.200000000000006</v>
      </c>
      <c r="H653" s="13">
        <v>1126.6798000000001</v>
      </c>
      <c r="I653" s="166">
        <v>0</v>
      </c>
      <c r="J653" s="191">
        <v>0</v>
      </c>
      <c r="K653" s="166">
        <v>0</v>
      </c>
      <c r="L653" s="166">
        <v>0</v>
      </c>
      <c r="M653" s="18">
        <v>0</v>
      </c>
      <c r="N653" s="165">
        <f>VLOOKUP(Table2[[#This Row],[Code]],'MPG Payment'!$B$4:$Z$128,25,0)</f>
        <v>0</v>
      </c>
      <c r="O653" s="170">
        <f t="shared" si="44"/>
        <v>1127</v>
      </c>
      <c r="P653" t="str">
        <f>IFERROR(VLOOKUP(D653,'Bank Master'!$C$3:$D$7898,2,0),"Indirect")</f>
        <v>Direct</v>
      </c>
      <c r="Q653" t="str">
        <f>IFERROR(VLOOKUP(A653,Table1424[],6,0),0)</f>
        <v>ISRAT KHATUN</v>
      </c>
      <c r="R653" t="str">
        <f>IFERROR(VLOOKUP(A653,Table1424[],7,0),0)</f>
        <v>358702010633877</v>
      </c>
      <c r="S653" t="str">
        <f>IFERROR(VLOOKUP(A653,Table1424[],8,0),0)</f>
        <v>UBIN0563820</v>
      </c>
      <c r="T653">
        <f>IFERROR(VLOOKUP(A653,Table1424[],9,0),0)</f>
        <v>0</v>
      </c>
      <c r="U653" s="40">
        <f>IFERROR(VLOOKUP(A653,Table1424[],10,0),0)</f>
        <v>45999</v>
      </c>
      <c r="V653">
        <f t="shared" si="45"/>
        <v>1</v>
      </c>
      <c r="W653" t="str">
        <f t="shared" si="46"/>
        <v>Available</v>
      </c>
      <c r="X653" s="164" t="str" cm="1">
        <f t="array" aca="1" ref="X653" ca="1">SUBSTITUTE(SUBSTITUTE(MID(CELL("filename"),FIND("[",CELL("filename"))+1,FIND("]",CELL("filename"))-FIND("[",CELL("filename"))-1)," JH Farmer Payment-",""),".xlsx","")</f>
        <v>22.21-27 Aug</v>
      </c>
      <c r="Y653" s="13">
        <f t="shared" si="47"/>
        <v>27.967229078014181</v>
      </c>
      <c r="Z653" s="3">
        <v>0</v>
      </c>
    </row>
    <row r="654" spans="1:27" x14ac:dyDescent="0.25">
      <c r="A654" t="str">
        <f>CONCATENATE(Table2[[#This Row],[Code]],Table2[[#This Row],[Farmers Code]])</f>
        <v>200200230039</v>
      </c>
      <c r="B654" s="1" t="str">
        <f>INDEX('MPG Payment'!$A:$A,MATCH(Table2[[#This Row],[Code]],'MPG Payment'!B:B,0))</f>
        <v>BMC Code :2002</v>
      </c>
      <c r="C654" t="str">
        <f>VLOOKUP(Table2[[#This Row],[Code]],'MPG Payment'!B:C,2,0)</f>
        <v>BARTOLI</v>
      </c>
      <c r="D654" s="17">
        <v>20020023</v>
      </c>
      <c r="E654" s="17" t="s">
        <v>12</v>
      </c>
      <c r="F654" s="1">
        <v>6</v>
      </c>
      <c r="G654" s="13">
        <v>22.080000000000002</v>
      </c>
      <c r="H654" s="13">
        <v>910.49019999999996</v>
      </c>
      <c r="I654" s="166">
        <v>0</v>
      </c>
      <c r="J654" s="191">
        <v>0</v>
      </c>
      <c r="K654" s="166">
        <v>0</v>
      </c>
      <c r="L654" s="166">
        <v>0</v>
      </c>
      <c r="M654" s="18">
        <v>0</v>
      </c>
      <c r="N654" s="165">
        <f>VLOOKUP(Table2[[#This Row],[Code]],'MPG Payment'!$B$4:$Z$128,25,0)</f>
        <v>0</v>
      </c>
      <c r="O654" s="170">
        <f t="shared" si="44"/>
        <v>910</v>
      </c>
      <c r="P654" t="str">
        <f>IFERROR(VLOOKUP(D654,'Bank Master'!$C$3:$D$7898,2,0),"Indirect")</f>
        <v>Direct</v>
      </c>
      <c r="Q654" t="str">
        <f>IFERROR(VLOOKUP(A654,Table1424[],6,0),0)</f>
        <v>REHANA PRAWEEN</v>
      </c>
      <c r="R654" t="str">
        <f>IFERROR(VLOOKUP(A654,Table1424[],7,0),0)</f>
        <v>000110078803</v>
      </c>
      <c r="S654" t="str">
        <f>IFERROR(VLOOKUP(A654,Table1424[],8,0),0)</f>
        <v>IPOS0000001</v>
      </c>
      <c r="T654">
        <f>IFERROR(VLOOKUP(A654,Table1424[],9,0),0)</f>
        <v>0</v>
      </c>
      <c r="U654" s="40">
        <f>IFERROR(VLOOKUP(A654,Table1424[],10,0),0)</f>
        <v>45965</v>
      </c>
      <c r="V654">
        <f t="shared" si="45"/>
        <v>1</v>
      </c>
      <c r="W654" t="str">
        <f t="shared" si="46"/>
        <v>Available</v>
      </c>
      <c r="X654" s="164" t="str" cm="1">
        <f t="array" aca="1" ref="X654" ca="1">SUBSTITUTE(SUBSTITUTE(MID(CELL("filename"),FIND("[",CELL("filename"))+1,FIND("]",CELL("filename"))-FIND("[",CELL("filename"))-1)," JH Farmer Payment-",""),".xlsx","")</f>
        <v>22.21-27 Aug</v>
      </c>
      <c r="Y654" s="13">
        <f t="shared" si="47"/>
        <v>12.370790760869566</v>
      </c>
      <c r="Z654" s="3">
        <v>0</v>
      </c>
    </row>
    <row r="655" spans="1:27" x14ac:dyDescent="0.25">
      <c r="A655" t="str">
        <f>CONCATENATE(Table2[[#This Row],[Code]],Table2[[#This Row],[Farmers Code]])</f>
        <v>200200230044</v>
      </c>
      <c r="B655" s="1" t="str">
        <f>INDEX('MPG Payment'!$A:$A,MATCH(Table2[[#This Row],[Code]],'MPG Payment'!B:B,0))</f>
        <v>BMC Code :2002</v>
      </c>
      <c r="C655" t="str">
        <f>VLOOKUP(Table2[[#This Row],[Code]],'MPG Payment'!B:C,2,0)</f>
        <v>BARTOLI</v>
      </c>
      <c r="D655" s="17">
        <v>20020023</v>
      </c>
      <c r="E655" s="17" t="s">
        <v>15</v>
      </c>
      <c r="F655" s="1">
        <v>12</v>
      </c>
      <c r="G655" s="13">
        <v>10.8</v>
      </c>
      <c r="H655" s="13">
        <v>423.11220000000003</v>
      </c>
      <c r="I655" s="166">
        <v>0</v>
      </c>
      <c r="J655" s="191">
        <v>0</v>
      </c>
      <c r="K655" s="166">
        <v>0</v>
      </c>
      <c r="L655" s="166">
        <v>0</v>
      </c>
      <c r="M655" s="18">
        <v>0</v>
      </c>
      <c r="N655" s="165">
        <f>VLOOKUP(Table2[[#This Row],[Code]],'MPG Payment'!$B$4:$Z$128,25,0)</f>
        <v>0</v>
      </c>
      <c r="O655" s="170">
        <f t="shared" si="44"/>
        <v>423</v>
      </c>
      <c r="P655" t="str">
        <f>IFERROR(VLOOKUP(D655,'Bank Master'!$C$3:$D$7898,2,0),"Indirect")</f>
        <v>Direct</v>
      </c>
      <c r="Q655" t="str">
        <f>IFERROR(VLOOKUP(A655,Table1424[],6,0),0)</f>
        <v>SAJIRA</v>
      </c>
      <c r="R655" t="str">
        <f>IFERROR(VLOOKUP(A655,Table1424[],7,0),0)</f>
        <v>59015440675</v>
      </c>
      <c r="S655" t="str">
        <f>IFERROR(VLOOKUP(A655,Table1424[],8,0),0)</f>
        <v>IDIB000B873</v>
      </c>
      <c r="T655">
        <f>IFERROR(VLOOKUP(A655,Table1424[],9,0),0)</f>
        <v>0</v>
      </c>
      <c r="U655" s="40">
        <f>IFERROR(VLOOKUP(A655,Table1424[],10,0),0)</f>
        <v>46231</v>
      </c>
      <c r="V655">
        <f t="shared" si="45"/>
        <v>1</v>
      </c>
      <c r="W655" t="str">
        <f t="shared" si="46"/>
        <v>Available</v>
      </c>
      <c r="X655" s="164" t="str" cm="1">
        <f t="array" aca="1" ref="X655" ca="1">SUBSTITUTE(SUBSTITUTE(MID(CELL("filename"),FIND("[",CELL("filename"))+1,FIND("]",CELL("filename"))-FIND("[",CELL("filename"))-1)," JH Farmer Payment-",""),".xlsx","")</f>
        <v>22.21-27 Aug</v>
      </c>
      <c r="Y655" s="13">
        <f t="shared" si="47"/>
        <v>23.506233333333338</v>
      </c>
      <c r="Z655" s="3">
        <v>0</v>
      </c>
    </row>
    <row r="656" spans="1:27" x14ac:dyDescent="0.25">
      <c r="A656" t="str">
        <f>CONCATENATE(Table2[[#This Row],[Code]],Table2[[#This Row],[Farmers Code]])</f>
        <v>200200230045</v>
      </c>
      <c r="B656" s="1" t="str">
        <f>INDEX('MPG Payment'!$A:$A,MATCH(Table2[[#This Row],[Code]],'MPG Payment'!B:B,0))</f>
        <v>BMC Code :2002</v>
      </c>
      <c r="C656" t="str">
        <f>VLOOKUP(Table2[[#This Row],[Code]],'MPG Payment'!B:C,2,0)</f>
        <v>BARTOLI</v>
      </c>
      <c r="D656" s="17">
        <v>20020023</v>
      </c>
      <c r="E656" s="17" t="s">
        <v>16</v>
      </c>
      <c r="F656" s="1">
        <v>13</v>
      </c>
      <c r="G656" s="13">
        <v>50.419999999999995</v>
      </c>
      <c r="H656" s="13">
        <v>1905.2559999999999</v>
      </c>
      <c r="I656" s="166">
        <v>0</v>
      </c>
      <c r="J656" s="191">
        <v>0</v>
      </c>
      <c r="K656" s="166">
        <v>0</v>
      </c>
      <c r="L656" s="166">
        <v>0</v>
      </c>
      <c r="M656" s="18">
        <v>0</v>
      </c>
      <c r="N656" s="165">
        <f>VLOOKUP(Table2[[#This Row],[Code]],'MPG Payment'!$B$4:$Z$128,25,0)</f>
        <v>0</v>
      </c>
      <c r="O656" s="170">
        <f t="shared" si="44"/>
        <v>1905</v>
      </c>
      <c r="P656" t="str">
        <f>IFERROR(VLOOKUP(D656,'Bank Master'!$C$3:$D$7898,2,0),"Indirect")</f>
        <v>Direct</v>
      </c>
      <c r="Q656" t="str">
        <f>IFERROR(VLOOKUP(A656,Table1424[],6,0),0)</f>
        <v>REYAJUL ANSARI</v>
      </c>
      <c r="R656" t="str">
        <f>IFERROR(VLOOKUP(A656,Table1424[],7,0),0)</f>
        <v>50259072047</v>
      </c>
      <c r="S656" t="str">
        <f>IFERROR(VLOOKUP(A656,Table1424[],8,0),0)</f>
        <v>IDIB000B873</v>
      </c>
      <c r="T656">
        <f>IFERROR(VLOOKUP(A656,Table1424[],9,0),0)</f>
        <v>0</v>
      </c>
      <c r="U656" s="40">
        <f>IFERROR(VLOOKUP(A656,Table1424[],10,0),0)</f>
        <v>46182</v>
      </c>
      <c r="V656">
        <f t="shared" si="45"/>
        <v>1</v>
      </c>
      <c r="W656" t="str">
        <f t="shared" si="46"/>
        <v>Available</v>
      </c>
      <c r="X656" s="164" t="str" cm="1">
        <f t="array" aca="1" ref="X656" ca="1">SUBSTITUTE(SUBSTITUTE(MID(CELL("filename"),FIND("[",CELL("filename"))+1,FIND("]",CELL("filename"))-FIND("[",CELL("filename"))-1)," JH Farmer Payment-",""),".xlsx","")</f>
        <v>22.21-27 Aug</v>
      </c>
      <c r="Y656" s="13">
        <f t="shared" si="47"/>
        <v>24.562007140023802</v>
      </c>
      <c r="Z656" s="3">
        <v>0</v>
      </c>
    </row>
    <row r="657" spans="1:27" x14ac:dyDescent="0.25">
      <c r="A657" t="str">
        <f>CONCATENATE(Table2[[#This Row],[Code]],Table2[[#This Row],[Farmers Code]])</f>
        <v>200200230047</v>
      </c>
      <c r="B657" s="1" t="str">
        <f>INDEX('MPG Payment'!$A:$A,MATCH(Table2[[#This Row],[Code]],'MPG Payment'!B:B,0))</f>
        <v>BMC Code :2002</v>
      </c>
      <c r="C657" t="str">
        <f>VLOOKUP(Table2[[#This Row],[Code]],'MPG Payment'!B:C,2,0)</f>
        <v>BARTOLI</v>
      </c>
      <c r="D657" s="17">
        <v>20020023</v>
      </c>
      <c r="E657" s="17" t="s">
        <v>423</v>
      </c>
      <c r="F657" s="1">
        <v>7</v>
      </c>
      <c r="G657" s="13">
        <v>12</v>
      </c>
      <c r="H657" s="13">
        <v>473.90719999999993</v>
      </c>
      <c r="I657" s="166">
        <v>0</v>
      </c>
      <c r="J657" s="191">
        <v>0</v>
      </c>
      <c r="K657" s="166">
        <v>0</v>
      </c>
      <c r="L657" s="166">
        <v>0</v>
      </c>
      <c r="M657" s="18">
        <v>0</v>
      </c>
      <c r="N657" s="165">
        <f>VLOOKUP(Table2[[#This Row],[Code]],'MPG Payment'!$B$4:$Z$128,25,0)</f>
        <v>0</v>
      </c>
      <c r="O657" s="170">
        <f t="shared" si="44"/>
        <v>474</v>
      </c>
      <c r="P657" t="str">
        <f>IFERROR(VLOOKUP(D657,'Bank Master'!$C$3:$D$7898,2,0),"Indirect")</f>
        <v>Direct</v>
      </c>
      <c r="Q657" t="str">
        <f>IFERROR(VLOOKUP(A657,Table1424[],6,0),0)</f>
        <v>RASIDA PARWEEN</v>
      </c>
      <c r="R657" t="str">
        <f>IFERROR(VLOOKUP(A657,Table1424[],7,0),0)</f>
        <v>59117609435</v>
      </c>
      <c r="S657" t="str">
        <f>IFERROR(VLOOKUP(A657,Table1424[],8,0),0)</f>
        <v>IDIB000B873</v>
      </c>
      <c r="T657">
        <f>IFERROR(VLOOKUP(A657,Table1424[],9,0),0)</f>
        <v>0</v>
      </c>
      <c r="U657" s="40">
        <f>IFERROR(VLOOKUP(A657,Table1424[],10,0),0)</f>
        <v>46195</v>
      </c>
      <c r="V657">
        <f t="shared" si="45"/>
        <v>1</v>
      </c>
      <c r="W657" t="str">
        <f t="shared" si="46"/>
        <v>Available</v>
      </c>
      <c r="X657" s="164" t="str" cm="1">
        <f t="array" aca="1" ref="X657" ca="1">SUBSTITUTE(SUBSTITUTE(MID(CELL("filename"),FIND("[",CELL("filename"))+1,FIND("]",CELL("filename"))-FIND("[",CELL("filename"))-1)," JH Farmer Payment-",""),".xlsx","")</f>
        <v>22.21-27 Aug</v>
      </c>
      <c r="Y657" s="13">
        <f t="shared" si="47"/>
        <v>13.822293333333333</v>
      </c>
      <c r="Z657" s="3">
        <v>0</v>
      </c>
      <c r="AA657" s="3"/>
    </row>
    <row r="658" spans="1:27" x14ac:dyDescent="0.25">
      <c r="A658" t="str">
        <f>CONCATENATE(Table2[[#This Row],[Code]],Table2[[#This Row],[Farmers Code]])</f>
        <v>200200230048</v>
      </c>
      <c r="B658" s="1" t="str">
        <f>INDEX('MPG Payment'!$A:$A,MATCH(Table2[[#This Row],[Code]],'MPG Payment'!B:B,0))</f>
        <v>BMC Code :2002</v>
      </c>
      <c r="C658" t="str">
        <f>VLOOKUP(Table2[[#This Row],[Code]],'MPG Payment'!B:C,2,0)</f>
        <v>BARTOLI</v>
      </c>
      <c r="D658" s="17">
        <v>20020023</v>
      </c>
      <c r="E658" s="17" t="s">
        <v>424</v>
      </c>
      <c r="F658" s="1">
        <v>14</v>
      </c>
      <c r="G658" s="13">
        <v>50.900000000000006</v>
      </c>
      <c r="H658" s="13">
        <v>1920.6232</v>
      </c>
      <c r="I658" s="166">
        <v>0</v>
      </c>
      <c r="J658" s="191">
        <v>0</v>
      </c>
      <c r="K658" s="166">
        <v>0</v>
      </c>
      <c r="L658" s="166">
        <v>0</v>
      </c>
      <c r="M658" s="18">
        <v>0</v>
      </c>
      <c r="N658" s="165">
        <f>VLOOKUP(Table2[[#This Row],[Code]],'MPG Payment'!$B$4:$Z$128,25,0)</f>
        <v>0</v>
      </c>
      <c r="O658" s="170">
        <f t="shared" si="44"/>
        <v>1921</v>
      </c>
      <c r="P658" t="str">
        <f>IFERROR(VLOOKUP(D658,'Bank Master'!$C$3:$D$7898,2,0),"Indirect")</f>
        <v>Direct</v>
      </c>
      <c r="Q658" t="str">
        <f>IFERROR(VLOOKUP(A658,Table1424[],6,0),0)</f>
        <v>KAYUM ANSARI</v>
      </c>
      <c r="R658" t="str">
        <f>IFERROR(VLOOKUP(A658,Table1424[],7,0),0)</f>
        <v>010092007091</v>
      </c>
      <c r="S658" t="str">
        <f>IFERROR(VLOOKUP(A658,Table1424[],8,0),0)</f>
        <v>IBKL063JS71</v>
      </c>
      <c r="T658">
        <f>IFERROR(VLOOKUP(A658,Table1424[],9,0),0)</f>
        <v>0</v>
      </c>
      <c r="U658" s="40">
        <f>IFERROR(VLOOKUP(A658,Table1424[],10,0),0)</f>
        <v>46209</v>
      </c>
      <c r="V658">
        <f t="shared" si="45"/>
        <v>1</v>
      </c>
      <c r="W658" t="str">
        <f t="shared" si="46"/>
        <v>Available</v>
      </c>
      <c r="X658" s="164" t="str" cm="1">
        <f t="array" aca="1" ref="X658" ca="1">SUBSTITUTE(SUBSTITUTE(MID(CELL("filename"),FIND("[",CELL("filename"))+1,FIND("]",CELL("filename"))-FIND("[",CELL("filename"))-1)," JH Farmer Payment-",""),".xlsx","")</f>
        <v>22.21-27 Aug</v>
      </c>
      <c r="Y658" s="13">
        <f t="shared" si="47"/>
        <v>26.413285658153239</v>
      </c>
      <c r="Z658" s="3">
        <v>0</v>
      </c>
      <c r="AA658" s="3"/>
    </row>
    <row r="659" spans="1:27" x14ac:dyDescent="0.25">
      <c r="A659" t="str">
        <f>CONCATENATE(Table2[[#This Row],[Code]],Table2[[#This Row],[Farmers Code]])</f>
        <v>200200250003</v>
      </c>
      <c r="B659" s="1" t="str">
        <f>INDEX('MPG Payment'!$A:$A,MATCH(Table2[[#This Row],[Code]],'MPG Payment'!B:B,0))</f>
        <v>BMC Code :2002</v>
      </c>
      <c r="C659" t="str">
        <f>VLOOKUP(Table2[[#This Row],[Code]],'MPG Payment'!B:C,2,0)</f>
        <v>AGRU</v>
      </c>
      <c r="D659" s="17">
        <v>20020025</v>
      </c>
      <c r="E659" s="17" t="s">
        <v>0</v>
      </c>
      <c r="F659" s="1">
        <v>4</v>
      </c>
      <c r="G659" s="13">
        <v>49.92</v>
      </c>
      <c r="H659" s="13">
        <v>2117.9255000000003</v>
      </c>
      <c r="I659" s="166">
        <v>0</v>
      </c>
      <c r="J659" s="191">
        <v>0</v>
      </c>
      <c r="K659" s="166">
        <v>0</v>
      </c>
      <c r="L659" s="166">
        <v>0</v>
      </c>
      <c r="M659" s="18">
        <v>0</v>
      </c>
      <c r="N659" s="165">
        <f>VLOOKUP(Table2[[#This Row],[Code]],'MPG Payment'!$B$4:$Z$128,25,0)</f>
        <v>0</v>
      </c>
      <c r="O659" s="170">
        <f t="shared" si="44"/>
        <v>2118</v>
      </c>
      <c r="P659" t="str">
        <f>IFERROR(VLOOKUP(D659,'Bank Master'!$C$3:$D$7898,2,0),"Indirect")</f>
        <v>Direct</v>
      </c>
      <c r="Q659" t="str">
        <f>IFERROR(VLOOKUP(A659,Table1424[],6,0),0)</f>
        <v>PUJA KUMARI</v>
      </c>
      <c r="R659" t="str">
        <f>IFERROR(VLOOKUP(A659,Table1424[],7,0),0)</f>
        <v>3907108008041</v>
      </c>
      <c r="S659" t="str">
        <f>IFERROR(VLOOKUP(A659,Table1424[],8,0),0)</f>
        <v>CNRB0003907</v>
      </c>
      <c r="T659">
        <f>IFERROR(VLOOKUP(A659,Table1424[],9,0),0)</f>
        <v>0</v>
      </c>
      <c r="U659" s="40">
        <f>IFERROR(VLOOKUP(A659,Table1424[],10,0),0)</f>
        <v>46125</v>
      </c>
      <c r="V659">
        <f t="shared" si="45"/>
        <v>1</v>
      </c>
      <c r="W659" t="str">
        <f t="shared" si="46"/>
        <v>Available</v>
      </c>
      <c r="X659" s="164" t="str" cm="1">
        <f t="array" aca="1" ref="X659" ca="1">SUBSTITUTE(SUBSTITUTE(MID(CELL("filename"),FIND("[",CELL("filename"))+1,FIND("]",CELL("filename"))-FIND("[",CELL("filename"))-1)," JH Farmer Payment-",""),".xlsx","")</f>
        <v>22.21-27 Aug</v>
      </c>
      <c r="Y659" s="13">
        <f t="shared" si="47"/>
        <v>8.4852784455128223</v>
      </c>
      <c r="Z659" s="3">
        <v>0</v>
      </c>
    </row>
    <row r="660" spans="1:27" x14ac:dyDescent="0.25">
      <c r="A660" t="str">
        <f>CONCATENATE(Table2[[#This Row],[Code]],Table2[[#This Row],[Farmers Code]])</f>
        <v>200200250007</v>
      </c>
      <c r="B660" s="1" t="str">
        <f>INDEX('MPG Payment'!$A:$A,MATCH(Table2[[#This Row],[Code]],'MPG Payment'!B:B,0))</f>
        <v>BMC Code :2002</v>
      </c>
      <c r="C660" t="str">
        <f>VLOOKUP(Table2[[#This Row],[Code]],'MPG Payment'!B:C,2,0)</f>
        <v>AGRU</v>
      </c>
      <c r="D660" s="17">
        <v>20020025</v>
      </c>
      <c r="E660" s="17" t="s">
        <v>20</v>
      </c>
      <c r="F660" s="1">
        <v>7</v>
      </c>
      <c r="G660" s="13">
        <v>13.33</v>
      </c>
      <c r="H660" s="13">
        <v>574.10230000000013</v>
      </c>
      <c r="I660" s="166">
        <v>0</v>
      </c>
      <c r="J660" s="191">
        <v>0</v>
      </c>
      <c r="K660" s="166">
        <v>0</v>
      </c>
      <c r="L660" s="166">
        <v>0</v>
      </c>
      <c r="M660" s="18">
        <v>0</v>
      </c>
      <c r="N660" s="165">
        <f>VLOOKUP(Table2[[#This Row],[Code]],'MPG Payment'!$B$4:$Z$128,25,0)</f>
        <v>0</v>
      </c>
      <c r="O660" s="170">
        <f t="shared" si="44"/>
        <v>574</v>
      </c>
      <c r="P660" t="str">
        <f>IFERROR(VLOOKUP(D660,'Bank Master'!$C$3:$D$7898,2,0),"Indirect")</f>
        <v>Direct</v>
      </c>
      <c r="Q660" t="str">
        <f>IFERROR(VLOOKUP(A660,Table1424[],6,0),0)</f>
        <v>JUBER ANSARI</v>
      </c>
      <c r="R660" t="str">
        <f>IFERROR(VLOOKUP(A660,Table1424[],7,0),0)</f>
        <v>494510110001005</v>
      </c>
      <c r="S660" t="str">
        <f>IFERROR(VLOOKUP(A660,Table1424[],8,0),0)</f>
        <v>BKID0004945</v>
      </c>
      <c r="T660">
        <f>IFERROR(VLOOKUP(A660,Table1424[],9,0),0)</f>
        <v>0</v>
      </c>
      <c r="U660" s="40">
        <f>IFERROR(VLOOKUP(A660,Table1424[],10,0),0)</f>
        <v>46132</v>
      </c>
      <c r="V660">
        <f t="shared" si="45"/>
        <v>1</v>
      </c>
      <c r="W660" t="str">
        <f t="shared" si="46"/>
        <v>Available</v>
      </c>
      <c r="X660" s="164" t="str" cm="1">
        <f t="array" aca="1" ref="X660" ca="1">SUBSTITUTE(SUBSTITUTE(MID(CELL("filename"),FIND("[",CELL("filename"))+1,FIND("]",CELL("filename"))-FIND("[",CELL("filename"))-1)," JH Farmer Payment-",""),".xlsx","")</f>
        <v>22.21-27 Aug</v>
      </c>
      <c r="Y660" s="13">
        <f t="shared" si="47"/>
        <v>15.073953863465871</v>
      </c>
      <c r="Z660" s="3">
        <v>0</v>
      </c>
    </row>
    <row r="661" spans="1:27" x14ac:dyDescent="0.25">
      <c r="A661" t="str">
        <f>CONCATENATE(Table2[[#This Row],[Code]],Table2[[#This Row],[Farmers Code]])</f>
        <v>200200250009</v>
      </c>
      <c r="B661" s="1" t="str">
        <f>INDEX('MPG Payment'!$A:$A,MATCH(Table2[[#This Row],[Code]],'MPG Payment'!B:B,0))</f>
        <v>BMC Code :2002</v>
      </c>
      <c r="C661" t="str">
        <f>VLOOKUP(Table2[[#This Row],[Code]],'MPG Payment'!B:C,2,0)</f>
        <v>AGRU</v>
      </c>
      <c r="D661" s="17">
        <v>20020025</v>
      </c>
      <c r="E661" s="17" t="s">
        <v>36</v>
      </c>
      <c r="F661" s="1">
        <v>6</v>
      </c>
      <c r="G661" s="13">
        <v>12.3</v>
      </c>
      <c r="H661" s="13">
        <v>579.3614</v>
      </c>
      <c r="I661" s="166">
        <v>0</v>
      </c>
      <c r="J661" s="191">
        <v>0</v>
      </c>
      <c r="K661" s="166">
        <v>0</v>
      </c>
      <c r="L661" s="166">
        <v>0</v>
      </c>
      <c r="M661" s="18">
        <v>0</v>
      </c>
      <c r="N661" s="165">
        <f>VLOOKUP(Table2[[#This Row],[Code]],'MPG Payment'!$B$4:$Z$128,25,0)</f>
        <v>0</v>
      </c>
      <c r="O661" s="170">
        <f t="shared" si="44"/>
        <v>579</v>
      </c>
      <c r="P661" t="str">
        <f>IFERROR(VLOOKUP(D661,'Bank Master'!$C$3:$D$7898,2,0),"Indirect")</f>
        <v>Direct</v>
      </c>
      <c r="Q661" t="str">
        <f>IFERROR(VLOOKUP(A661,Table1424[],6,0),0)</f>
        <v>HASIM ANSARI</v>
      </c>
      <c r="R661" t="str">
        <f>IFERROR(VLOOKUP(A661,Table1424[],7,0),0)</f>
        <v>3907108002424</v>
      </c>
      <c r="S661" t="str">
        <f>IFERROR(VLOOKUP(A661,Table1424[],8,0),0)</f>
        <v>CNRB0003907</v>
      </c>
      <c r="T661">
        <f>IFERROR(VLOOKUP(A661,Table1424[],9,0),0)</f>
        <v>0</v>
      </c>
      <c r="U661" s="40">
        <f>IFERROR(VLOOKUP(A661,Table1424[],10,0),0)</f>
        <v>46140</v>
      </c>
      <c r="V661">
        <f t="shared" si="45"/>
        <v>1</v>
      </c>
      <c r="W661" t="str">
        <f t="shared" si="46"/>
        <v>Available</v>
      </c>
      <c r="X661" s="164" t="str" cm="1">
        <f t="array" aca="1" ref="X661" ca="1">SUBSTITUTE(SUBSTITUTE(MID(CELL("filename"),FIND("[",CELL("filename"))+1,FIND("]",CELL("filename"))-FIND("[",CELL("filename"))-1)," JH Farmer Payment-",""),".xlsx","")</f>
        <v>22.21-27 Aug</v>
      </c>
      <c r="Y661" s="13">
        <f t="shared" si="47"/>
        <v>14.130765853658538</v>
      </c>
      <c r="Z661" s="3">
        <v>0</v>
      </c>
    </row>
    <row r="662" spans="1:27" x14ac:dyDescent="0.25">
      <c r="A662" t="str">
        <f>CONCATENATE(Table2[[#This Row],[Code]],Table2[[#This Row],[Farmers Code]])</f>
        <v>200200250015</v>
      </c>
      <c r="B662" s="1" t="str">
        <f>INDEX('MPG Payment'!$A:$A,MATCH(Table2[[#This Row],[Code]],'MPG Payment'!B:B,0))</f>
        <v>BMC Code :2002</v>
      </c>
      <c r="C662" t="str">
        <f>VLOOKUP(Table2[[#This Row],[Code]],'MPG Payment'!B:C,2,0)</f>
        <v>AGRU</v>
      </c>
      <c r="D662" s="17">
        <v>20020025</v>
      </c>
      <c r="E662" s="17" t="s">
        <v>25</v>
      </c>
      <c r="F662" s="1">
        <v>8</v>
      </c>
      <c r="G662" s="13">
        <v>36.380000000000003</v>
      </c>
      <c r="H662" s="13">
        <v>1407.0666000000001</v>
      </c>
      <c r="I662" s="166">
        <v>0</v>
      </c>
      <c r="J662" s="191">
        <v>0</v>
      </c>
      <c r="K662" s="166">
        <v>0</v>
      </c>
      <c r="L662" s="166">
        <v>0</v>
      </c>
      <c r="M662" s="18">
        <v>0</v>
      </c>
      <c r="N662" s="165">
        <f>VLOOKUP(Table2[[#This Row],[Code]],'MPG Payment'!$B$4:$Z$128,25,0)</f>
        <v>0</v>
      </c>
      <c r="O662" s="170">
        <f t="shared" si="44"/>
        <v>1407</v>
      </c>
      <c r="P662" t="str">
        <f>IFERROR(VLOOKUP(D662,'Bank Master'!$C$3:$D$7898,2,0),"Indirect")</f>
        <v>Direct</v>
      </c>
      <c r="Q662" t="str">
        <f>IFERROR(VLOOKUP(A662,Table1424[],6,0),0)</f>
        <v>DIPIKA DEVI</v>
      </c>
      <c r="R662" t="str">
        <f>IFERROR(VLOOKUP(A662,Table1424[],7,0),0)</f>
        <v>494518210001166</v>
      </c>
      <c r="S662" t="str">
        <f>IFERROR(VLOOKUP(A662,Table1424[],8,0),0)</f>
        <v>BKID0004945</v>
      </c>
      <c r="T662">
        <f>IFERROR(VLOOKUP(A662,Table1424[],9,0),0)</f>
        <v>0</v>
      </c>
      <c r="U662" s="40">
        <f>IFERROR(VLOOKUP(A662,Table1424[],10,0),0)</f>
        <v>46140</v>
      </c>
      <c r="V662">
        <f t="shared" si="45"/>
        <v>1</v>
      </c>
      <c r="W662" t="str">
        <f t="shared" si="46"/>
        <v>Available</v>
      </c>
      <c r="X662" s="164" t="str" cm="1">
        <f t="array" aca="1" ref="X662" ca="1">SUBSTITUTE(SUBSTITUTE(MID(CELL("filename"),FIND("[",CELL("filename"))+1,FIND("]",CELL("filename"))-FIND("[",CELL("filename"))-1)," JH Farmer Payment-",""),".xlsx","")</f>
        <v>22.21-27 Aug</v>
      </c>
      <c r="Y662" s="13">
        <f t="shared" si="47"/>
        <v>15.470770753161077</v>
      </c>
      <c r="Z662" s="3">
        <v>0</v>
      </c>
    </row>
    <row r="663" spans="1:27" x14ac:dyDescent="0.25">
      <c r="A663" t="str">
        <f>CONCATENATE(Table2[[#This Row],[Code]],Table2[[#This Row],[Farmers Code]])</f>
        <v>200200250016</v>
      </c>
      <c r="B663" s="1" t="str">
        <f>INDEX('MPG Payment'!$A:$A,MATCH(Table2[[#This Row],[Code]],'MPG Payment'!B:B,0))</f>
        <v>BMC Code :2002</v>
      </c>
      <c r="C663" t="str">
        <f>VLOOKUP(Table2[[#This Row],[Code]],'MPG Payment'!B:C,2,0)</f>
        <v>AGRU</v>
      </c>
      <c r="D663" s="17">
        <v>20020025</v>
      </c>
      <c r="E663" s="17" t="s">
        <v>26</v>
      </c>
      <c r="F663" s="1">
        <v>7</v>
      </c>
      <c r="G663" s="13">
        <v>45.96</v>
      </c>
      <c r="H663" s="13">
        <v>1777.5671</v>
      </c>
      <c r="I663" s="166">
        <v>0</v>
      </c>
      <c r="J663" s="191">
        <v>0</v>
      </c>
      <c r="K663" s="166">
        <v>0</v>
      </c>
      <c r="L663" s="166">
        <v>0</v>
      </c>
      <c r="M663" s="18">
        <v>0</v>
      </c>
      <c r="N663" s="165">
        <f>VLOOKUP(Table2[[#This Row],[Code]],'MPG Payment'!$B$4:$Z$128,25,0)</f>
        <v>0</v>
      </c>
      <c r="O663" s="170">
        <f t="shared" si="44"/>
        <v>1778</v>
      </c>
      <c r="P663" t="str">
        <f>IFERROR(VLOOKUP(D663,'Bank Master'!$C$3:$D$7898,2,0),"Indirect")</f>
        <v>Direct</v>
      </c>
      <c r="Q663" t="str">
        <f>IFERROR(VLOOKUP(A663,Table1424[],6,0),0)</f>
        <v>ANNA SUSHMA KHALKHO</v>
      </c>
      <c r="R663" t="str">
        <f>IFERROR(VLOOKUP(A663,Table1424[],7,0),0)</f>
        <v>490110110006505</v>
      </c>
      <c r="S663" t="str">
        <f>IFERROR(VLOOKUP(A663,Table1424[],8,0),0)</f>
        <v>BKID0004901</v>
      </c>
      <c r="T663">
        <f>IFERROR(VLOOKUP(A663,Table1424[],9,0),0)</f>
        <v>0</v>
      </c>
      <c r="U663" s="40">
        <f>IFERROR(VLOOKUP(A663,Table1424[],10,0),0)</f>
        <v>46146</v>
      </c>
      <c r="V663">
        <f t="shared" si="45"/>
        <v>1</v>
      </c>
      <c r="W663" t="str">
        <f t="shared" si="46"/>
        <v>Available</v>
      </c>
      <c r="X663" s="164" t="str" cm="1">
        <f t="array" aca="1" ref="X663" ca="1">SUBSTITUTE(SUBSTITUTE(MID(CELL("filename"),FIND("[",CELL("filename"))+1,FIND("]",CELL("filename"))-FIND("[",CELL("filename"))-1)," JH Farmer Payment-",""),".xlsx","")</f>
        <v>22.21-27 Aug</v>
      </c>
      <c r="Y663" s="13">
        <f t="shared" si="47"/>
        <v>13.536738141862489</v>
      </c>
      <c r="Z663" s="3">
        <v>0</v>
      </c>
    </row>
    <row r="664" spans="1:27" x14ac:dyDescent="0.25">
      <c r="A664" t="str">
        <f>CONCATENATE(Table2[[#This Row],[Code]],Table2[[#This Row],[Farmers Code]])</f>
        <v>200200250017</v>
      </c>
      <c r="B664" s="1" t="str">
        <f>INDEX('MPG Payment'!$A:$A,MATCH(Table2[[#This Row],[Code]],'MPG Payment'!B:B,0))</f>
        <v>BMC Code :2002</v>
      </c>
      <c r="C664" t="str">
        <f>VLOOKUP(Table2[[#This Row],[Code]],'MPG Payment'!B:C,2,0)</f>
        <v>AGRU</v>
      </c>
      <c r="D664" s="17">
        <v>20020025</v>
      </c>
      <c r="E664" s="17" t="s">
        <v>27</v>
      </c>
      <c r="F664" s="1">
        <v>14</v>
      </c>
      <c r="G664" s="13">
        <v>44.449999999999996</v>
      </c>
      <c r="H664" s="13">
        <v>1900.0910000000003</v>
      </c>
      <c r="I664" s="166">
        <v>0</v>
      </c>
      <c r="J664" s="191">
        <v>0</v>
      </c>
      <c r="K664" s="166">
        <v>0</v>
      </c>
      <c r="L664" s="166">
        <v>0</v>
      </c>
      <c r="M664" s="18">
        <v>0</v>
      </c>
      <c r="N664" s="165">
        <f>VLOOKUP(Table2[[#This Row],[Code]],'MPG Payment'!$B$4:$Z$128,25,0)</f>
        <v>0</v>
      </c>
      <c r="O664" s="170">
        <f t="shared" ref="O664:O727" si="48">IF(N664="Yes",0,ROUND((H664-I664-J664-K664-L664-M664),0))</f>
        <v>1900</v>
      </c>
      <c r="P664" t="str">
        <f>IFERROR(VLOOKUP(D664,'Bank Master'!$C$3:$D$7898,2,0),"Indirect")</f>
        <v>Direct</v>
      </c>
      <c r="Q664" t="str">
        <f>IFERROR(VLOOKUP(A664,Table1424[],6,0),0)</f>
        <v>SALMAN ANSARI</v>
      </c>
      <c r="R664" t="str">
        <f>IFERROR(VLOOKUP(A664,Table1424[],7,0),0)</f>
        <v>110080358088</v>
      </c>
      <c r="S664" t="str">
        <f>IFERROR(VLOOKUP(A664,Table1424[],8,0),0)</f>
        <v>CNRB0002514</v>
      </c>
      <c r="T664">
        <f>IFERROR(VLOOKUP(A664,Table1424[],9,0),0)</f>
        <v>0</v>
      </c>
      <c r="U664" s="40">
        <f>IFERROR(VLOOKUP(A664,Table1424[],10,0),0)</f>
        <v>46160</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22.21-27 Aug</v>
      </c>
      <c r="Y664" s="13">
        <f t="shared" ref="Y664:Y727" si="51">(F664*0.05)*(H664/G664)</f>
        <v>29.922692913385838</v>
      </c>
      <c r="Z664" s="3">
        <v>0</v>
      </c>
      <c r="AA664" s="31"/>
    </row>
    <row r="665" spans="1:27" x14ac:dyDescent="0.25">
      <c r="A665" t="str">
        <f>CONCATENATE(Table2[[#This Row],[Code]],Table2[[#This Row],[Farmers Code]])</f>
        <v>200200250021</v>
      </c>
      <c r="B665" s="1" t="str">
        <f>INDEX('MPG Payment'!$A:$A,MATCH(Table2[[#This Row],[Code]],'MPG Payment'!B:B,0))</f>
        <v>BMC Code :2002</v>
      </c>
      <c r="C665" t="str">
        <f>VLOOKUP(Table2[[#This Row],[Code]],'MPG Payment'!B:C,2,0)</f>
        <v>AGRU</v>
      </c>
      <c r="D665" s="17">
        <v>20020025</v>
      </c>
      <c r="E665" s="17" t="s">
        <v>28</v>
      </c>
      <c r="F665" s="1">
        <v>3</v>
      </c>
      <c r="G665" s="13">
        <v>3.1100000000000003</v>
      </c>
      <c r="H665" s="13">
        <v>123.65350000000001</v>
      </c>
      <c r="I665" s="166">
        <v>0</v>
      </c>
      <c r="J665" s="191">
        <v>0</v>
      </c>
      <c r="K665" s="166">
        <v>0</v>
      </c>
      <c r="L665" s="166">
        <v>0</v>
      </c>
      <c r="M665" s="18">
        <v>0</v>
      </c>
      <c r="N665" s="165">
        <f>VLOOKUP(Table2[[#This Row],[Code]],'MPG Payment'!$B$4:$Z$128,25,0)</f>
        <v>0</v>
      </c>
      <c r="O665" s="170">
        <f t="shared" si="48"/>
        <v>124</v>
      </c>
      <c r="P665" t="str">
        <f>IFERROR(VLOOKUP(D665,'Bank Master'!$C$3:$D$7898,2,0),"Indirect")</f>
        <v>Direct</v>
      </c>
      <c r="Q665" t="str">
        <f>IFERROR(VLOOKUP(A665,Table1424[],6,0),0)</f>
        <v>SAHANAZ PRAVIN KHATUN</v>
      </c>
      <c r="R665" t="str">
        <f>IFERROR(VLOOKUP(A665,Table1424[],7,0),0)</f>
        <v>110010067802</v>
      </c>
      <c r="S665" t="str">
        <f>IFERROR(VLOOKUP(A665,Table1424[],8,0),0)</f>
        <v>CNRB0003907</v>
      </c>
      <c r="T665">
        <f>IFERROR(VLOOKUP(A665,Table1424[],9,0),0)</f>
        <v>0</v>
      </c>
      <c r="U665" s="40">
        <f>IFERROR(VLOOKUP(A665,Table1424[],10,0),0)</f>
        <v>46146</v>
      </c>
      <c r="V665">
        <f t="shared" si="49"/>
        <v>1</v>
      </c>
      <c r="W665" t="str">
        <f t="shared" si="50"/>
        <v>Available</v>
      </c>
      <c r="X665" s="164" t="str" cm="1">
        <f t="array" aca="1" ref="X665" ca="1">SUBSTITUTE(SUBSTITUTE(MID(CELL("filename"),FIND("[",CELL("filename"))+1,FIND("]",CELL("filename"))-FIND("[",CELL("filename"))-1)," JH Farmer Payment-",""),".xlsx","")</f>
        <v>22.21-27 Aug</v>
      </c>
      <c r="Y665" s="13">
        <f t="shared" si="51"/>
        <v>5.9639951768488748</v>
      </c>
      <c r="Z665" s="3">
        <v>0</v>
      </c>
    </row>
    <row r="666" spans="1:27" x14ac:dyDescent="0.25">
      <c r="A666" t="str">
        <f>CONCATENATE(Table2[[#This Row],[Code]],Table2[[#This Row],[Farmers Code]])</f>
        <v>200200250022</v>
      </c>
      <c r="B666" s="1" t="str">
        <f>INDEX('MPG Payment'!$A:$A,MATCH(Table2[[#This Row],[Code]],'MPG Payment'!B:B,0))</f>
        <v>BMC Code :2002</v>
      </c>
      <c r="C666" t="str">
        <f>VLOOKUP(Table2[[#This Row],[Code]],'MPG Payment'!B:C,2,0)</f>
        <v>AGRU</v>
      </c>
      <c r="D666" s="17">
        <v>20020025</v>
      </c>
      <c r="E666" s="17" t="s">
        <v>37</v>
      </c>
      <c r="F666" s="1">
        <v>1</v>
      </c>
      <c r="G666" s="13">
        <v>9.94</v>
      </c>
      <c r="H666" s="13">
        <v>403.86220000000003</v>
      </c>
      <c r="I666" s="166">
        <v>0</v>
      </c>
      <c r="J666" s="191">
        <v>0</v>
      </c>
      <c r="K666" s="166">
        <v>0</v>
      </c>
      <c r="L666" s="166">
        <v>0</v>
      </c>
      <c r="M666" s="18">
        <v>0</v>
      </c>
      <c r="N666" s="165">
        <f>VLOOKUP(Table2[[#This Row],[Code]],'MPG Payment'!$B$4:$Z$128,25,0)</f>
        <v>0</v>
      </c>
      <c r="O666" s="170">
        <f t="shared" si="48"/>
        <v>404</v>
      </c>
      <c r="P666" t="str">
        <f>IFERROR(VLOOKUP(D666,'Bank Master'!$C$3:$D$7898,2,0),"Indirect")</f>
        <v>Direct</v>
      </c>
      <c r="Q666" t="str">
        <f>IFERROR(VLOOKUP(A666,Table1424[],6,0),0)</f>
        <v>PRAMILA DEVI</v>
      </c>
      <c r="R666" t="str">
        <f>IFERROR(VLOOKUP(A666,Table1424[],7,0),0)</f>
        <v>494510110009082</v>
      </c>
      <c r="S666" t="str">
        <f>IFERROR(VLOOKUP(A666,Table1424[],8,0),0)</f>
        <v>BKID0004945</v>
      </c>
      <c r="T666">
        <f>IFERROR(VLOOKUP(A666,Table1424[],9,0),0)</f>
        <v>0</v>
      </c>
      <c r="U666" s="40">
        <f>IFERROR(VLOOKUP(A666,Table1424[],10,0),0)</f>
        <v>46153</v>
      </c>
      <c r="V666">
        <f t="shared" si="49"/>
        <v>1</v>
      </c>
      <c r="W666" t="str">
        <f t="shared" si="50"/>
        <v>Available</v>
      </c>
      <c r="X666" s="164" t="str" cm="1">
        <f t="array" aca="1" ref="X666" ca="1">SUBSTITUTE(SUBSTITUTE(MID(CELL("filename"),FIND("[",CELL("filename"))+1,FIND("]",CELL("filename"))-FIND("[",CELL("filename"))-1)," JH Farmer Payment-",""),".xlsx","")</f>
        <v>22.21-27 Aug</v>
      </c>
      <c r="Y666" s="13">
        <f t="shared" si="51"/>
        <v>2.0315000000000003</v>
      </c>
      <c r="Z666" s="3">
        <v>0</v>
      </c>
      <c r="AA666" s="3"/>
    </row>
    <row r="667" spans="1:27" x14ac:dyDescent="0.25">
      <c r="A667" t="str">
        <f>CONCATENATE(Table2[[#This Row],[Code]],Table2[[#This Row],[Farmers Code]])</f>
        <v>200200250023</v>
      </c>
      <c r="B667" s="1" t="str">
        <f>INDEX('MPG Payment'!$A:$A,MATCH(Table2[[#This Row],[Code]],'MPG Payment'!B:B,0))</f>
        <v>BMC Code :2002</v>
      </c>
      <c r="C667" t="str">
        <f>VLOOKUP(Table2[[#This Row],[Code]],'MPG Payment'!B:C,2,0)</f>
        <v>AGRU</v>
      </c>
      <c r="D667" s="17">
        <v>20020025</v>
      </c>
      <c r="E667" s="17" t="s">
        <v>38</v>
      </c>
      <c r="F667" s="1">
        <v>14</v>
      </c>
      <c r="G667" s="13">
        <v>38.470000000000006</v>
      </c>
      <c r="H667" s="13">
        <v>1789.0021000000002</v>
      </c>
      <c r="I667" s="166">
        <v>0</v>
      </c>
      <c r="J667" s="191">
        <v>0</v>
      </c>
      <c r="K667" s="166">
        <v>0</v>
      </c>
      <c r="L667" s="166">
        <v>0</v>
      </c>
      <c r="M667" s="18">
        <v>0</v>
      </c>
      <c r="N667" s="165">
        <f>VLOOKUP(Table2[[#This Row],[Code]],'MPG Payment'!$B$4:$Z$128,25,0)</f>
        <v>0</v>
      </c>
      <c r="O667" s="170">
        <f t="shared" si="48"/>
        <v>1789</v>
      </c>
      <c r="P667" t="str">
        <f>IFERROR(VLOOKUP(D667,'Bank Master'!$C$3:$D$7898,2,0),"Indirect")</f>
        <v>Direct</v>
      </c>
      <c r="Q667" t="str">
        <f>IFERROR(VLOOKUP(A667,Table1424[],6,0),0)</f>
        <v>DEEPAK TIGGA</v>
      </c>
      <c r="R667" t="str">
        <f>IFERROR(VLOOKUP(A667,Table1424[],7,0),0)</f>
        <v>31987439658</v>
      </c>
      <c r="S667" t="str">
        <f>IFERROR(VLOOKUP(A667,Table1424[],8,0),0)</f>
        <v>SBIN0014341</v>
      </c>
      <c r="T667">
        <f>IFERROR(VLOOKUP(A667,Table1424[],9,0),0)</f>
        <v>0</v>
      </c>
      <c r="U667" s="40">
        <f>IFERROR(VLOOKUP(A667,Table1424[],10,0),0)</f>
        <v>46203</v>
      </c>
      <c r="V667">
        <f t="shared" si="49"/>
        <v>1</v>
      </c>
      <c r="W667" t="str">
        <f t="shared" si="50"/>
        <v>Available</v>
      </c>
      <c r="X667" s="164" t="str" cm="1">
        <f t="array" aca="1" ref="X667" ca="1">SUBSTITUTE(SUBSTITUTE(MID(CELL("filename"),FIND("[",CELL("filename"))+1,FIND("]",CELL("filename"))-FIND("[",CELL("filename"))-1)," JH Farmer Payment-",""),".xlsx","")</f>
        <v>22.21-27 Aug</v>
      </c>
      <c r="Y667" s="13">
        <f t="shared" si="51"/>
        <v>32.552676631141146</v>
      </c>
      <c r="Z667" s="3">
        <v>0</v>
      </c>
    </row>
    <row r="668" spans="1:27" x14ac:dyDescent="0.25">
      <c r="A668" t="str">
        <f>CONCATENATE(Table2[[#This Row],[Code]],Table2[[#This Row],[Farmers Code]])</f>
        <v>200200260002</v>
      </c>
      <c r="B668" s="1" t="str">
        <f>INDEX('MPG Payment'!$A:$A,MATCH(Table2[[#This Row],[Code]],'MPG Payment'!B:B,0))</f>
        <v>BMC Code :2002</v>
      </c>
      <c r="C668" t="str">
        <f>VLOOKUP(Table2[[#This Row],[Code]],'MPG Payment'!B:C,2,0)</f>
        <v>TIGRA</v>
      </c>
      <c r="D668" s="17">
        <v>20020026</v>
      </c>
      <c r="E668" s="17" t="s">
        <v>17</v>
      </c>
      <c r="F668" s="1">
        <v>2</v>
      </c>
      <c r="G668" s="13">
        <v>8.09</v>
      </c>
      <c r="H668" s="13">
        <v>304.42039999999997</v>
      </c>
      <c r="I668" s="166">
        <v>0</v>
      </c>
      <c r="J668" s="191">
        <v>0</v>
      </c>
      <c r="K668" s="166">
        <v>0</v>
      </c>
      <c r="L668" s="166">
        <v>0</v>
      </c>
      <c r="M668" s="18">
        <v>0</v>
      </c>
      <c r="N668" s="165">
        <f>VLOOKUP(Table2[[#This Row],[Code]],'MPG Payment'!$B$4:$Z$128,25,0)</f>
        <v>0</v>
      </c>
      <c r="O668" s="170">
        <f t="shared" si="48"/>
        <v>304</v>
      </c>
      <c r="P668" t="str">
        <f>IFERROR(VLOOKUP(D668,'Bank Master'!$C$3:$D$7898,2,0),"Indirect")</f>
        <v>Direct</v>
      </c>
      <c r="Q668" t="str">
        <f>IFERROR(VLOOKUP(A668,Table1424[],6,0),0)</f>
        <v>RAVI TIRKEY</v>
      </c>
      <c r="R668" t="str">
        <f>IFERROR(VLOOKUP(A668,Table1424[],7,0),0)</f>
        <v>75382010002493</v>
      </c>
      <c r="S668" t="str">
        <f>IFERROR(VLOOKUP(A668,Table1424[],8,0),0)</f>
        <v>CNRB0017538</v>
      </c>
      <c r="T668">
        <f>IFERROR(VLOOKUP(A668,Table1424[],9,0),0)</f>
        <v>0</v>
      </c>
      <c r="U668" s="40">
        <f>IFERROR(VLOOKUP(A668,Table1424[],10,0),0)</f>
        <v>46168</v>
      </c>
      <c r="V668">
        <f t="shared" si="49"/>
        <v>1</v>
      </c>
      <c r="W668" t="str">
        <f t="shared" si="50"/>
        <v>Available</v>
      </c>
      <c r="X668" s="164" t="str" cm="1">
        <f t="array" aca="1" ref="X668" ca="1">SUBSTITUTE(SUBSTITUTE(MID(CELL("filename"),FIND("[",CELL("filename"))+1,FIND("]",CELL("filename"))-FIND("[",CELL("filename"))-1)," JH Farmer Payment-",""),".xlsx","")</f>
        <v>22.21-27 Aug</v>
      </c>
      <c r="Y668" s="13">
        <f t="shared" si="51"/>
        <v>3.7629221260815822</v>
      </c>
      <c r="Z668" s="3">
        <v>0</v>
      </c>
    </row>
    <row r="669" spans="1:27" x14ac:dyDescent="0.25">
      <c r="A669" t="str">
        <f>CONCATENATE(Table2[[#This Row],[Code]],Table2[[#This Row],[Farmers Code]])</f>
        <v>200200260003</v>
      </c>
      <c r="B669" s="1" t="str">
        <f>INDEX('MPG Payment'!$A:$A,MATCH(Table2[[#This Row],[Code]],'MPG Payment'!B:B,0))</f>
        <v>BMC Code :2002</v>
      </c>
      <c r="C669" t="str">
        <f>VLOOKUP(Table2[[#This Row],[Code]],'MPG Payment'!B:C,2,0)</f>
        <v>TIGRA</v>
      </c>
      <c r="D669" s="17">
        <v>20020026</v>
      </c>
      <c r="E669" s="17" t="s">
        <v>0</v>
      </c>
      <c r="F669" s="1">
        <v>14</v>
      </c>
      <c r="G669" s="13">
        <v>64.02</v>
      </c>
      <c r="H669" s="13">
        <v>2529.1929999999998</v>
      </c>
      <c r="I669" s="166">
        <v>0</v>
      </c>
      <c r="J669" s="191">
        <v>0</v>
      </c>
      <c r="K669" s="166">
        <v>0</v>
      </c>
      <c r="L669" s="166">
        <v>0</v>
      </c>
      <c r="M669" s="18">
        <v>0</v>
      </c>
      <c r="N669" s="165">
        <f>VLOOKUP(Table2[[#This Row],[Code]],'MPG Payment'!$B$4:$Z$128,25,0)</f>
        <v>0</v>
      </c>
      <c r="O669" s="170">
        <f t="shared" si="48"/>
        <v>2529</v>
      </c>
      <c r="P669" t="str">
        <f>IFERROR(VLOOKUP(D669,'Bank Master'!$C$3:$D$7898,2,0),"Indirect")</f>
        <v>Direct</v>
      </c>
      <c r="Q669" t="str">
        <f>IFERROR(VLOOKUP(A669,Table1424[],6,0),0)</f>
        <v>SHEKHAR PRASAD</v>
      </c>
      <c r="R669" t="str">
        <f>IFERROR(VLOOKUP(A669,Table1424[],7,0),0)</f>
        <v>5970031324</v>
      </c>
      <c r="S669" t="str">
        <f>IFERROR(VLOOKUP(A669,Table1424[],8,0),0)</f>
        <v>CBIN0284871</v>
      </c>
      <c r="T669">
        <f>IFERROR(VLOOKUP(A669,Table1424[],9,0),0)</f>
        <v>0</v>
      </c>
      <c r="U669" s="40">
        <f>IFERROR(VLOOKUP(A669,Table1424[],10,0),0)</f>
        <v>46168</v>
      </c>
      <c r="V669">
        <f t="shared" si="49"/>
        <v>1</v>
      </c>
      <c r="W669" t="str">
        <f t="shared" si="50"/>
        <v>Available</v>
      </c>
      <c r="X669" s="164" t="str" cm="1">
        <f t="array" aca="1" ref="X669" ca="1">SUBSTITUTE(SUBSTITUTE(MID(CELL("filename"),FIND("[",CELL("filename"))+1,FIND("]",CELL("filename"))-FIND("[",CELL("filename"))-1)," JH Farmer Payment-",""),".xlsx","")</f>
        <v>22.21-27 Aug</v>
      </c>
      <c r="Y669" s="13">
        <f t="shared" si="51"/>
        <v>27.654406435488912</v>
      </c>
      <c r="Z669" s="3">
        <v>0</v>
      </c>
      <c r="AA669" s="31"/>
    </row>
    <row r="670" spans="1:27" x14ac:dyDescent="0.25">
      <c r="A670" t="str">
        <f>CONCATENATE(Table2[[#This Row],[Code]],Table2[[#This Row],[Farmers Code]])</f>
        <v>200200260004</v>
      </c>
      <c r="B670" s="1" t="str">
        <f>INDEX('MPG Payment'!$A:$A,MATCH(Table2[[#This Row],[Code]],'MPG Payment'!B:B,0))</f>
        <v>BMC Code :2002</v>
      </c>
      <c r="C670" t="str">
        <f>VLOOKUP(Table2[[#This Row],[Code]],'MPG Payment'!B:C,2,0)</f>
        <v>TIGRA</v>
      </c>
      <c r="D670" s="17">
        <v>20020026</v>
      </c>
      <c r="E670" s="17" t="s">
        <v>1</v>
      </c>
      <c r="F670" s="1">
        <v>14</v>
      </c>
      <c r="G670" s="13">
        <v>209.77</v>
      </c>
      <c r="H670" s="13">
        <v>8722.8245000000006</v>
      </c>
      <c r="I670" s="166">
        <v>0</v>
      </c>
      <c r="J670" s="191">
        <v>0</v>
      </c>
      <c r="K670" s="166">
        <v>0</v>
      </c>
      <c r="L670" s="166">
        <v>0</v>
      </c>
      <c r="M670" s="18">
        <v>0</v>
      </c>
      <c r="N670" s="165">
        <f>VLOOKUP(Table2[[#This Row],[Code]],'MPG Payment'!$B$4:$Z$128,25,0)</f>
        <v>0</v>
      </c>
      <c r="O670" s="170">
        <f t="shared" si="48"/>
        <v>8723</v>
      </c>
      <c r="P670" t="str">
        <f>IFERROR(VLOOKUP(D670,'Bank Master'!$C$3:$D$7898,2,0),"Indirect")</f>
        <v>Direct</v>
      </c>
      <c r="Q670" t="str">
        <f>IFERROR(VLOOKUP(A670,Table1424[],6,0),0)</f>
        <v>AMRIT TIRKEY</v>
      </c>
      <c r="R670" t="str">
        <f>IFERROR(VLOOKUP(A670,Table1424[],7,0),0)</f>
        <v>494518210002937</v>
      </c>
      <c r="S670" t="str">
        <f>IFERROR(VLOOKUP(A670,Table1424[],8,0),0)</f>
        <v>BKID0004945</v>
      </c>
      <c r="T670">
        <f>IFERROR(VLOOKUP(A670,Table1424[],9,0),0)</f>
        <v>0</v>
      </c>
      <c r="U670" s="40">
        <f>IFERROR(VLOOKUP(A670,Table1424[],10,0),0)</f>
        <v>46168</v>
      </c>
      <c r="V670">
        <f t="shared" si="49"/>
        <v>1</v>
      </c>
      <c r="W670" t="str">
        <f t="shared" si="50"/>
        <v>Available</v>
      </c>
      <c r="X670" s="164" t="str" cm="1">
        <f t="array" aca="1" ref="X670" ca="1">SUBSTITUTE(SUBSTITUTE(MID(CELL("filename"),FIND("[",CELL("filename"))+1,FIND("]",CELL("filename"))-FIND("[",CELL("filename"))-1)," JH Farmer Payment-",""),".xlsx","")</f>
        <v>22.21-27 Aug</v>
      </c>
      <c r="Y670" s="13">
        <f t="shared" si="51"/>
        <v>29.107961815321548</v>
      </c>
      <c r="Z670" s="3">
        <v>0</v>
      </c>
      <c r="AA670" s="3"/>
    </row>
    <row r="671" spans="1:27" x14ac:dyDescent="0.25">
      <c r="A671" t="str">
        <f>CONCATENATE(Table2[[#This Row],[Code]],Table2[[#This Row],[Farmers Code]])</f>
        <v>200200260005</v>
      </c>
      <c r="B671" s="1" t="str">
        <f>INDEX('MPG Payment'!$A:$A,MATCH(Table2[[#This Row],[Code]],'MPG Payment'!B:B,0))</f>
        <v>BMC Code :2002</v>
      </c>
      <c r="C671" t="str">
        <f>VLOOKUP(Table2[[#This Row],[Code]],'MPG Payment'!B:C,2,0)</f>
        <v>TIGRA</v>
      </c>
      <c r="D671" s="17">
        <v>20020026</v>
      </c>
      <c r="E671" s="17" t="s">
        <v>18</v>
      </c>
      <c r="F671" s="1">
        <v>14</v>
      </c>
      <c r="G671" s="13">
        <v>1182.6599999999999</v>
      </c>
      <c r="H671" s="13">
        <v>48209.326200000003</v>
      </c>
      <c r="I671" s="166">
        <v>0</v>
      </c>
      <c r="J671" s="191">
        <v>0</v>
      </c>
      <c r="K671" s="166">
        <v>0</v>
      </c>
      <c r="L671" s="166">
        <v>0</v>
      </c>
      <c r="M671" s="18">
        <v>0</v>
      </c>
      <c r="N671" s="165">
        <f>VLOOKUP(Table2[[#This Row],[Code]],'MPG Payment'!$B$4:$Z$128,25,0)</f>
        <v>0</v>
      </c>
      <c r="O671" s="170">
        <f t="shared" si="48"/>
        <v>48209</v>
      </c>
      <c r="P671" t="str">
        <f>IFERROR(VLOOKUP(D671,'Bank Master'!$C$3:$D$7898,2,0),"Indirect")</f>
        <v>Direct</v>
      </c>
      <c r="Q671" t="str">
        <f>IFERROR(VLOOKUP(A671,Table1424[],6,0),0)</f>
        <v>ALAM ANSARI</v>
      </c>
      <c r="R671" t="str">
        <f>IFERROR(VLOOKUP(A671,Table1424[],7,0),0)</f>
        <v>29170100011261</v>
      </c>
      <c r="S671" t="str">
        <f>IFERROR(VLOOKUP(A671,Table1424[],8,0),0)</f>
        <v>BARB0RATURO</v>
      </c>
      <c r="T671">
        <f>IFERROR(VLOOKUP(A671,Table1424[],9,0),0)</f>
        <v>0</v>
      </c>
      <c r="U671" s="40">
        <f>IFERROR(VLOOKUP(A671,Table1424[],10,0),0)</f>
        <v>46168</v>
      </c>
      <c r="V671">
        <f t="shared" si="49"/>
        <v>1</v>
      </c>
      <c r="W671" t="str">
        <f t="shared" si="50"/>
        <v>Available</v>
      </c>
      <c r="X671" s="164" t="str" cm="1">
        <f t="array" aca="1" ref="X671" ca="1">SUBSTITUTE(SUBSTITUTE(MID(CELL("filename"),FIND("[",CELL("filename"))+1,FIND("]",CELL("filename"))-FIND("[",CELL("filename"))-1)," JH Farmer Payment-",""),".xlsx","")</f>
        <v>22.21-27 Aug</v>
      </c>
      <c r="Y671" s="13">
        <f t="shared" si="51"/>
        <v>28.534429455633919</v>
      </c>
      <c r="Z671" s="3">
        <v>0</v>
      </c>
    </row>
    <row r="672" spans="1:27" x14ac:dyDescent="0.25">
      <c r="A672" t="str">
        <f>CONCATENATE(Table2[[#This Row],[Code]],Table2[[#This Row],[Farmers Code]])</f>
        <v>200200260006</v>
      </c>
      <c r="B672" s="1" t="str">
        <f>INDEX('MPG Payment'!$A:$A,MATCH(Table2[[#This Row],[Code]],'MPG Payment'!B:B,0))</f>
        <v>BMC Code :2002</v>
      </c>
      <c r="C672" t="str">
        <f>VLOOKUP(Table2[[#This Row],[Code]],'MPG Payment'!B:C,2,0)</f>
        <v>TIGRA</v>
      </c>
      <c r="D672" s="17">
        <v>20020026</v>
      </c>
      <c r="E672" s="17" t="s">
        <v>19</v>
      </c>
      <c r="F672" s="1">
        <v>13</v>
      </c>
      <c r="G672" s="13">
        <v>54.2</v>
      </c>
      <c r="H672" s="13">
        <v>2205.4714000000004</v>
      </c>
      <c r="I672" s="166">
        <v>0</v>
      </c>
      <c r="J672" s="191">
        <v>0</v>
      </c>
      <c r="K672" s="166">
        <v>0</v>
      </c>
      <c r="L672" s="166">
        <v>0</v>
      </c>
      <c r="M672" s="18">
        <v>0</v>
      </c>
      <c r="N672" s="165">
        <f>VLOOKUP(Table2[[#This Row],[Code]],'MPG Payment'!$B$4:$Z$128,25,0)</f>
        <v>0</v>
      </c>
      <c r="O672" s="170">
        <f t="shared" si="48"/>
        <v>2205</v>
      </c>
      <c r="P672" t="str">
        <f>IFERROR(VLOOKUP(D672,'Bank Master'!$C$3:$D$7898,2,0),"Indirect")</f>
        <v>Direct</v>
      </c>
      <c r="Q672" t="str">
        <f>IFERROR(VLOOKUP(A672,Table1424[],6,0),0)</f>
        <v>MARKASH TIRKEY</v>
      </c>
      <c r="R672" t="str">
        <f>IFERROR(VLOOKUP(A672,Table1424[],7,0),0)</f>
        <v>3907119003137</v>
      </c>
      <c r="S672" t="str">
        <f>IFERROR(VLOOKUP(A672,Table1424[],8,0),0)</f>
        <v>CNRB0003907</v>
      </c>
      <c r="T672">
        <f>IFERROR(VLOOKUP(A672,Table1424[],9,0),0)</f>
        <v>0</v>
      </c>
      <c r="U672" s="40">
        <f>IFERROR(VLOOKUP(A672,Table1424[],10,0),0)</f>
        <v>46168</v>
      </c>
      <c r="V672">
        <f t="shared" si="49"/>
        <v>1</v>
      </c>
      <c r="W672" t="str">
        <f t="shared" si="50"/>
        <v>Available</v>
      </c>
      <c r="X672" s="164" t="str" cm="1">
        <f t="array" aca="1" ref="X672" ca="1">SUBSTITUTE(SUBSTITUTE(MID(CELL("filename"),FIND("[",CELL("filename"))+1,FIND("]",CELL("filename"))-FIND("[",CELL("filename"))-1)," JH Farmer Payment-",""),".xlsx","")</f>
        <v>22.21-27 Aug</v>
      </c>
      <c r="Y672" s="13">
        <f t="shared" si="51"/>
        <v>26.44938025830259</v>
      </c>
      <c r="Z672" s="3">
        <v>0</v>
      </c>
    </row>
    <row r="673" spans="1:27" x14ac:dyDescent="0.25">
      <c r="A673" t="str">
        <f>CONCATENATE(Table2[[#This Row],[Code]],Table2[[#This Row],[Farmers Code]])</f>
        <v>200200260007</v>
      </c>
      <c r="B673" s="1" t="str">
        <f>INDEX('MPG Payment'!$A:$A,MATCH(Table2[[#This Row],[Code]],'MPG Payment'!B:B,0))</f>
        <v>BMC Code :2002</v>
      </c>
      <c r="C673" t="str">
        <f>VLOOKUP(Table2[[#This Row],[Code]],'MPG Payment'!B:C,2,0)</f>
        <v>TIGRA</v>
      </c>
      <c r="D673" s="17">
        <v>20020026</v>
      </c>
      <c r="E673" s="17" t="s">
        <v>20</v>
      </c>
      <c r="F673" s="1">
        <v>7</v>
      </c>
      <c r="G673" s="13">
        <v>5.7799999999999994</v>
      </c>
      <c r="H673" s="13">
        <v>264.17410000000001</v>
      </c>
      <c r="I673" s="166">
        <v>0</v>
      </c>
      <c r="J673" s="191">
        <v>0</v>
      </c>
      <c r="K673" s="166">
        <v>0</v>
      </c>
      <c r="L673" s="166">
        <v>0</v>
      </c>
      <c r="M673" s="18">
        <v>0</v>
      </c>
      <c r="N673" s="165">
        <f>VLOOKUP(Table2[[#This Row],[Code]],'MPG Payment'!$B$4:$Z$128,25,0)</f>
        <v>0</v>
      </c>
      <c r="O673" s="170">
        <f t="shared" si="48"/>
        <v>264</v>
      </c>
      <c r="P673" t="str">
        <f>IFERROR(VLOOKUP(D673,'Bank Master'!$C$3:$D$7898,2,0),"Indirect")</f>
        <v>Direct</v>
      </c>
      <c r="Q673" t="str">
        <f>IFERROR(VLOOKUP(A673,Table1424[],6,0),0)</f>
        <v>UNIL LAKRA</v>
      </c>
      <c r="R673" t="str">
        <f>IFERROR(VLOOKUP(A673,Table1424[],7,0),0)</f>
        <v>494518210011089</v>
      </c>
      <c r="S673" t="str">
        <f>IFERROR(VLOOKUP(A673,Table1424[],8,0),0)</f>
        <v>BKID0004945</v>
      </c>
      <c r="T673">
        <f>IFERROR(VLOOKUP(A673,Table1424[],9,0),0)</f>
        <v>0</v>
      </c>
      <c r="U673" s="40">
        <f>IFERROR(VLOOKUP(A673,Table1424[],10,0),0)</f>
        <v>46168</v>
      </c>
      <c r="V673">
        <f t="shared" si="49"/>
        <v>1</v>
      </c>
      <c r="W673" t="str">
        <f t="shared" si="50"/>
        <v>Available</v>
      </c>
      <c r="X673" s="164" t="str" cm="1">
        <f t="array" aca="1" ref="X673" ca="1">SUBSTITUTE(SUBSTITUTE(MID(CELL("filename"),FIND("[",CELL("filename"))+1,FIND("]",CELL("filename"))-FIND("[",CELL("filename"))-1)," JH Farmer Payment-",""),".xlsx","")</f>
        <v>22.21-27 Aug</v>
      </c>
      <c r="Y673" s="13">
        <f t="shared" si="51"/>
        <v>15.996701557093431</v>
      </c>
      <c r="Z673" s="3">
        <v>0</v>
      </c>
      <c r="AA673" s="3"/>
    </row>
    <row r="674" spans="1:27" x14ac:dyDescent="0.25">
      <c r="A674" t="str">
        <f>CONCATENATE(Table2[[#This Row],[Code]],Table2[[#This Row],[Farmers Code]])</f>
        <v>200200260008</v>
      </c>
      <c r="B674" s="1" t="str">
        <f>INDEX('MPG Payment'!$A:$A,MATCH(Table2[[#This Row],[Code]],'MPG Payment'!B:B,0))</f>
        <v>BMC Code :2002</v>
      </c>
      <c r="C674" t="str">
        <f>VLOOKUP(Table2[[#This Row],[Code]],'MPG Payment'!B:C,2,0)</f>
        <v>TIGRA</v>
      </c>
      <c r="D674" s="17">
        <v>20020026</v>
      </c>
      <c r="E674" s="17" t="s">
        <v>41</v>
      </c>
      <c r="F674" s="1">
        <v>7</v>
      </c>
      <c r="G674" s="13">
        <v>60.55</v>
      </c>
      <c r="H674" s="13">
        <v>2409.7413999999999</v>
      </c>
      <c r="I674" s="166">
        <v>0</v>
      </c>
      <c r="J674" s="191">
        <v>0</v>
      </c>
      <c r="K674" s="166">
        <v>0</v>
      </c>
      <c r="L674" s="166">
        <v>0</v>
      </c>
      <c r="M674" s="18">
        <v>0</v>
      </c>
      <c r="N674" s="165">
        <f>VLOOKUP(Table2[[#This Row],[Code]],'MPG Payment'!$B$4:$Z$128,25,0)</f>
        <v>0</v>
      </c>
      <c r="O674" s="170">
        <f t="shared" si="48"/>
        <v>2410</v>
      </c>
      <c r="P674" t="str">
        <f>IFERROR(VLOOKUP(D674,'Bank Master'!$C$3:$D$7898,2,0),"Indirect")</f>
        <v>Direct</v>
      </c>
      <c r="Q674" t="str">
        <f>IFERROR(VLOOKUP(A674,Table1424[],6,0),0)</f>
        <v>ANITA DEVI</v>
      </c>
      <c r="R674" t="str">
        <f>IFERROR(VLOOKUP(A674,Table1424[],7,0),0)</f>
        <v>494510110009487</v>
      </c>
      <c r="S674" t="str">
        <f>IFERROR(VLOOKUP(A674,Table1424[],8,0),0)</f>
        <v>BKID0004945</v>
      </c>
      <c r="T674">
        <f>IFERROR(VLOOKUP(A674,Table1424[],9,0),0)</f>
        <v>0</v>
      </c>
      <c r="U674" s="40">
        <f>IFERROR(VLOOKUP(A674,Table1424[],10,0),0)</f>
        <v>46168</v>
      </c>
      <c r="V674">
        <f t="shared" si="49"/>
        <v>1</v>
      </c>
      <c r="W674" t="str">
        <f t="shared" si="50"/>
        <v>Available</v>
      </c>
      <c r="X674" s="164" t="str" cm="1">
        <f t="array" aca="1" ref="X674" ca="1">SUBSTITUTE(SUBSTITUTE(MID(CELL("filename"),FIND("[",CELL("filename"))+1,FIND("]",CELL("filename"))-FIND("[",CELL("filename"))-1)," JH Farmer Payment-",""),".xlsx","")</f>
        <v>22.21-27 Aug</v>
      </c>
      <c r="Y674" s="13">
        <f t="shared" si="51"/>
        <v>13.929141040462428</v>
      </c>
      <c r="Z674" s="3">
        <v>0</v>
      </c>
    </row>
    <row r="675" spans="1:27" x14ac:dyDescent="0.25">
      <c r="A675" t="str">
        <f>CONCATENATE(Table2[[#This Row],[Code]],Table2[[#This Row],[Farmers Code]])</f>
        <v>200200260009</v>
      </c>
      <c r="B675" s="1" t="str">
        <f>INDEX('MPG Payment'!$A:$A,MATCH(Table2[[#This Row],[Code]],'MPG Payment'!B:B,0))</f>
        <v>BMC Code :2002</v>
      </c>
      <c r="C675" t="str">
        <f>VLOOKUP(Table2[[#This Row],[Code]],'MPG Payment'!B:C,2,0)</f>
        <v>TIGRA</v>
      </c>
      <c r="D675" s="17">
        <v>20020026</v>
      </c>
      <c r="E675" s="17" t="s">
        <v>36</v>
      </c>
      <c r="F675" s="1">
        <v>14</v>
      </c>
      <c r="G675" s="13">
        <v>76.48</v>
      </c>
      <c r="H675" s="13">
        <v>3105.9752999999996</v>
      </c>
      <c r="I675" s="166">
        <v>0</v>
      </c>
      <c r="J675" s="191">
        <v>0</v>
      </c>
      <c r="K675" s="166">
        <v>0</v>
      </c>
      <c r="L675" s="166">
        <v>0</v>
      </c>
      <c r="M675" s="18">
        <v>0</v>
      </c>
      <c r="N675" s="165">
        <f>VLOOKUP(Table2[[#This Row],[Code]],'MPG Payment'!$B$4:$Z$128,25,0)</f>
        <v>0</v>
      </c>
      <c r="O675" s="170">
        <f t="shared" si="48"/>
        <v>3106</v>
      </c>
      <c r="P675" t="str">
        <f>IFERROR(VLOOKUP(D675,'Bank Master'!$C$3:$D$7898,2,0),"Indirect")</f>
        <v>Direct</v>
      </c>
      <c r="Q675" t="str">
        <f>IFERROR(VLOOKUP(A675,Table1424[],6,0),0)</f>
        <v>VIKASH GOPE</v>
      </c>
      <c r="R675" t="str">
        <f>IFERROR(VLOOKUP(A675,Table1424[],7,0),0)</f>
        <v>494518210008161</v>
      </c>
      <c r="S675" t="str">
        <f>IFERROR(VLOOKUP(A675,Table1424[],8,0),0)</f>
        <v>BKID0004945</v>
      </c>
      <c r="T675">
        <f>IFERROR(VLOOKUP(A675,Table1424[],9,0),0)</f>
        <v>0</v>
      </c>
      <c r="U675" s="40">
        <f>IFERROR(VLOOKUP(A675,Table1424[],10,0),0)</f>
        <v>46168</v>
      </c>
      <c r="V675">
        <f t="shared" si="49"/>
        <v>1</v>
      </c>
      <c r="W675" t="str">
        <f t="shared" si="50"/>
        <v>Available</v>
      </c>
      <c r="X675" s="164" t="str" cm="1">
        <f t="array" aca="1" ref="X675" ca="1">SUBSTITUTE(SUBSTITUTE(MID(CELL("filename"),FIND("[",CELL("filename"))+1,FIND("]",CELL("filename"))-FIND("[",CELL("filename"))-1)," JH Farmer Payment-",""),".xlsx","")</f>
        <v>22.21-27 Aug</v>
      </c>
      <c r="Y675" s="13">
        <f t="shared" si="51"/>
        <v>28.428121208158991</v>
      </c>
      <c r="Z675" s="3">
        <v>0</v>
      </c>
      <c r="AA675" s="3"/>
    </row>
    <row r="676" spans="1:27" x14ac:dyDescent="0.25">
      <c r="A676" t="str">
        <f>CONCATENATE(Table2[[#This Row],[Code]],Table2[[#This Row],[Farmers Code]])</f>
        <v>200200260010</v>
      </c>
      <c r="B676" s="1" t="str">
        <f>INDEX('MPG Payment'!$A:$A,MATCH(Table2[[#This Row],[Code]],'MPG Payment'!B:B,0))</f>
        <v>BMC Code :2002</v>
      </c>
      <c r="C676" t="str">
        <f>VLOOKUP(Table2[[#This Row],[Code]],'MPG Payment'!B:C,2,0)</f>
        <v>TIGRA</v>
      </c>
      <c r="D676" s="17">
        <v>20020026</v>
      </c>
      <c r="E676" s="17" t="s">
        <v>21</v>
      </c>
      <c r="F676" s="1">
        <v>13</v>
      </c>
      <c r="G676" s="13">
        <v>42.609999999999992</v>
      </c>
      <c r="H676" s="13">
        <v>1834.9459000000002</v>
      </c>
      <c r="I676" s="166">
        <v>0</v>
      </c>
      <c r="J676" s="191">
        <v>0</v>
      </c>
      <c r="K676" s="166">
        <v>0</v>
      </c>
      <c r="L676" s="166">
        <v>0</v>
      </c>
      <c r="M676" s="18">
        <v>0</v>
      </c>
      <c r="N676" s="165">
        <f>VLOOKUP(Table2[[#This Row],[Code]],'MPG Payment'!$B$4:$Z$128,25,0)</f>
        <v>0</v>
      </c>
      <c r="O676" s="170">
        <f t="shared" si="48"/>
        <v>1835</v>
      </c>
      <c r="P676" t="str">
        <f>IFERROR(VLOOKUP(D676,'Bank Master'!$C$3:$D$7898,2,0),"Indirect")</f>
        <v>Direct</v>
      </c>
      <c r="Q676" t="str">
        <f>IFERROR(VLOOKUP(A676,Table1424[],6,0),0)</f>
        <v>SAVITRI DEVI</v>
      </c>
      <c r="R676" t="str">
        <f>IFERROR(VLOOKUP(A676,Table1424[],7,0),0)</f>
        <v>3907101002165</v>
      </c>
      <c r="S676" t="str">
        <f>IFERROR(VLOOKUP(A676,Table1424[],8,0),0)</f>
        <v>CNRB0003907</v>
      </c>
      <c r="T676">
        <f>IFERROR(VLOOKUP(A676,Table1424[],9,0),0)</f>
        <v>0</v>
      </c>
      <c r="U676" s="40">
        <f>IFERROR(VLOOKUP(A676,Table1424[],10,0),0)</f>
        <v>46168</v>
      </c>
      <c r="V676">
        <f t="shared" si="49"/>
        <v>1</v>
      </c>
      <c r="W676" t="str">
        <f t="shared" si="50"/>
        <v>Available</v>
      </c>
      <c r="X676" s="164" t="str" cm="1">
        <f t="array" aca="1" ref="X676" ca="1">SUBSTITUTE(SUBSTITUTE(MID(CELL("filename"),FIND("[",CELL("filename"))+1,FIND("]",CELL("filename"))-FIND("[",CELL("filename"))-1)," JH Farmer Payment-",""),".xlsx","")</f>
        <v>22.21-27 Aug</v>
      </c>
      <c r="Y676" s="13">
        <f t="shared" si="51"/>
        <v>27.991430063365414</v>
      </c>
      <c r="Z676" s="3">
        <v>0</v>
      </c>
    </row>
    <row r="677" spans="1:27" x14ac:dyDescent="0.25">
      <c r="A677" t="str">
        <f>CONCATENATE(Table2[[#This Row],[Code]],Table2[[#This Row],[Farmers Code]])</f>
        <v>200200260011</v>
      </c>
      <c r="B677" s="1" t="str">
        <f>INDEX('MPG Payment'!$A:$A,MATCH(Table2[[#This Row],[Code]],'MPG Payment'!B:B,0))</f>
        <v>BMC Code :2002</v>
      </c>
      <c r="C677" t="str">
        <f>VLOOKUP(Table2[[#This Row],[Code]],'MPG Payment'!B:C,2,0)</f>
        <v>TIGRA</v>
      </c>
      <c r="D677" s="17">
        <v>20020026</v>
      </c>
      <c r="E677" s="17" t="s">
        <v>22</v>
      </c>
      <c r="F677" s="1">
        <v>7</v>
      </c>
      <c r="G677" s="13">
        <v>39.86</v>
      </c>
      <c r="H677" s="13">
        <v>1765.4502</v>
      </c>
      <c r="I677" s="166">
        <v>0</v>
      </c>
      <c r="J677" s="191">
        <v>0</v>
      </c>
      <c r="K677" s="166">
        <v>0</v>
      </c>
      <c r="L677" s="166">
        <v>0</v>
      </c>
      <c r="M677" s="18">
        <v>0</v>
      </c>
      <c r="N677" s="165">
        <f>VLOOKUP(Table2[[#This Row],[Code]],'MPG Payment'!$B$4:$Z$128,25,0)</f>
        <v>0</v>
      </c>
      <c r="O677" s="170">
        <f t="shared" si="48"/>
        <v>1765</v>
      </c>
      <c r="P677" t="str">
        <f>IFERROR(VLOOKUP(D677,'Bank Master'!$C$3:$D$7898,2,0),"Indirect")</f>
        <v>Direct</v>
      </c>
      <c r="Q677" t="str">
        <f>IFERROR(VLOOKUP(A677,Table1424[],6,0),0)</f>
        <v>MAHAVIR ORAON</v>
      </c>
      <c r="R677" t="str">
        <f>IFERROR(VLOOKUP(A677,Table1424[],7,0),0)</f>
        <v>494510110010173</v>
      </c>
      <c r="S677" t="str">
        <f>IFERROR(VLOOKUP(A677,Table1424[],8,0),0)</f>
        <v>BKID0004945</v>
      </c>
      <c r="T677">
        <f>IFERROR(VLOOKUP(A677,Table1424[],9,0),0)</f>
        <v>0</v>
      </c>
      <c r="U677" s="40">
        <f>IFERROR(VLOOKUP(A677,Table1424[],10,0),0)</f>
        <v>46168</v>
      </c>
      <c r="V677">
        <f t="shared" si="49"/>
        <v>1</v>
      </c>
      <c r="W677" t="str">
        <f t="shared" si="50"/>
        <v>Available</v>
      </c>
      <c r="X677" s="164" t="str" cm="1">
        <f t="array" aca="1" ref="X677" ca="1">SUBSTITUTE(SUBSTITUTE(MID(CELL("filename"),FIND("[",CELL("filename"))+1,FIND("]",CELL("filename"))-FIND("[",CELL("filename"))-1)," JH Farmer Payment-",""),".xlsx","")</f>
        <v>22.21-27 Aug</v>
      </c>
      <c r="Y677" s="13">
        <f t="shared" si="51"/>
        <v>15.501946061214252</v>
      </c>
      <c r="Z677" s="3">
        <v>0</v>
      </c>
    </row>
    <row r="678" spans="1:27" x14ac:dyDescent="0.25">
      <c r="A678" t="str">
        <f>CONCATENATE(Table2[[#This Row],[Code]],Table2[[#This Row],[Farmers Code]])</f>
        <v>200200260012</v>
      </c>
      <c r="B678" s="1" t="str">
        <f>INDEX('MPG Payment'!$A:$A,MATCH(Table2[[#This Row],[Code]],'MPG Payment'!B:B,0))</f>
        <v>BMC Code :2002</v>
      </c>
      <c r="C678" t="str">
        <f>VLOOKUP(Table2[[#This Row],[Code]],'MPG Payment'!B:C,2,0)</f>
        <v>TIGRA</v>
      </c>
      <c r="D678" s="17">
        <v>20020026</v>
      </c>
      <c r="E678" s="17" t="s">
        <v>40</v>
      </c>
      <c r="F678" s="1">
        <v>14</v>
      </c>
      <c r="G678" s="13">
        <v>134.66</v>
      </c>
      <c r="H678" s="13">
        <v>5629.0289999999995</v>
      </c>
      <c r="I678" s="166">
        <v>0</v>
      </c>
      <c r="J678" s="191">
        <v>0</v>
      </c>
      <c r="K678" s="166">
        <v>0</v>
      </c>
      <c r="L678" s="166">
        <v>0</v>
      </c>
      <c r="M678" s="18">
        <v>0</v>
      </c>
      <c r="N678" s="165">
        <f>VLOOKUP(Table2[[#This Row],[Code]],'MPG Payment'!$B$4:$Z$128,25,0)</f>
        <v>0</v>
      </c>
      <c r="O678" s="170">
        <f t="shared" si="48"/>
        <v>5629</v>
      </c>
      <c r="P678" t="str">
        <f>IFERROR(VLOOKUP(D678,'Bank Master'!$C$3:$D$7898,2,0),"Indirect")</f>
        <v>Direct</v>
      </c>
      <c r="Q678" t="str">
        <f>IFERROR(VLOOKUP(A678,Table1424[],6,0),0)</f>
        <v>RIKESH KUMAR MAHTO</v>
      </c>
      <c r="R678" t="str">
        <f>IFERROR(VLOOKUP(A678,Table1424[],7,0),0)</f>
        <v>3907101002585</v>
      </c>
      <c r="S678" t="str">
        <f>IFERROR(VLOOKUP(A678,Table1424[],8,0),0)</f>
        <v>CNRB0003907</v>
      </c>
      <c r="T678">
        <f>IFERROR(VLOOKUP(A678,Table1424[],9,0),0)</f>
        <v>0</v>
      </c>
      <c r="U678" s="40">
        <f>IFERROR(VLOOKUP(A678,Table1424[],10,0),0)</f>
        <v>46168</v>
      </c>
      <c r="V678">
        <f t="shared" si="49"/>
        <v>1</v>
      </c>
      <c r="W678" t="str">
        <f t="shared" si="50"/>
        <v>Available</v>
      </c>
      <c r="X678" s="164" t="str" cm="1">
        <f t="array" aca="1" ref="X678" ca="1">SUBSTITUTE(SUBSTITUTE(MID(CELL("filename"),FIND("[",CELL("filename"))+1,FIND("]",CELL("filename"))-FIND("[",CELL("filename"))-1)," JH Farmer Payment-",""),".xlsx","")</f>
        <v>22.21-27 Aug</v>
      </c>
      <c r="Y678" s="13">
        <f t="shared" si="51"/>
        <v>29.261252784791328</v>
      </c>
      <c r="Z678" s="3">
        <v>0</v>
      </c>
    </row>
    <row r="679" spans="1:27" x14ac:dyDescent="0.25">
      <c r="A679" t="str">
        <f>CONCATENATE(Table2[[#This Row],[Code]],Table2[[#This Row],[Farmers Code]])</f>
        <v>200200260013</v>
      </c>
      <c r="B679" s="1" t="str">
        <f>INDEX('MPG Payment'!$A:$A,MATCH(Table2[[#This Row],[Code]],'MPG Payment'!B:B,0))</f>
        <v>BMC Code :2002</v>
      </c>
      <c r="C679" t="str">
        <f>VLOOKUP(Table2[[#This Row],[Code]],'MPG Payment'!B:C,2,0)</f>
        <v>TIGRA</v>
      </c>
      <c r="D679" s="17">
        <v>20020026</v>
      </c>
      <c r="E679" s="17" t="s">
        <v>23</v>
      </c>
      <c r="F679" s="1">
        <v>13</v>
      </c>
      <c r="G679" s="13">
        <v>31.909999999999997</v>
      </c>
      <c r="H679" s="13">
        <v>1371.9663</v>
      </c>
      <c r="I679" s="166">
        <v>0</v>
      </c>
      <c r="J679" s="191">
        <v>0</v>
      </c>
      <c r="K679" s="166">
        <v>0</v>
      </c>
      <c r="L679" s="166">
        <v>0</v>
      </c>
      <c r="M679" s="18">
        <v>0</v>
      </c>
      <c r="N679" s="165">
        <f>VLOOKUP(Table2[[#This Row],[Code]],'MPG Payment'!$B$4:$Z$128,25,0)</f>
        <v>0</v>
      </c>
      <c r="O679" s="170">
        <f t="shared" si="48"/>
        <v>1372</v>
      </c>
      <c r="P679" t="str">
        <f>IFERROR(VLOOKUP(D679,'Bank Master'!$C$3:$D$7898,2,0),"Indirect")</f>
        <v>Direct</v>
      </c>
      <c r="Q679" t="str">
        <f>IFERROR(VLOOKUP(A679,Table1424[],6,0),0)</f>
        <v>SUSHMA TOPPO</v>
      </c>
      <c r="R679" t="str">
        <f>IFERROR(VLOOKUP(A679,Table1424[],7,0),0)</f>
        <v>110153334907</v>
      </c>
      <c r="S679" t="str">
        <f>IFERROR(VLOOKUP(A679,Table1424[],8,0),0)</f>
        <v>CNRB0003907</v>
      </c>
      <c r="T679">
        <f>IFERROR(VLOOKUP(A679,Table1424[],9,0),0)</f>
        <v>0</v>
      </c>
      <c r="U679" s="40">
        <f>IFERROR(VLOOKUP(A679,Table1424[],10,0),0)</f>
        <v>46168</v>
      </c>
      <c r="V679">
        <f t="shared" si="49"/>
        <v>1</v>
      </c>
      <c r="W679" t="str">
        <f t="shared" si="50"/>
        <v>Available</v>
      </c>
      <c r="X679" s="164" t="str" cm="1">
        <f t="array" aca="1" ref="X679" ca="1">SUBSTITUTE(SUBSTITUTE(MID(CELL("filename"),FIND("[",CELL("filename"))+1,FIND("]",CELL("filename"))-FIND("[",CELL("filename"))-1)," JH Farmer Payment-",""),".xlsx","")</f>
        <v>22.21-27 Aug</v>
      </c>
      <c r="Y679" s="13">
        <f t="shared" si="51"/>
        <v>27.94666546537136</v>
      </c>
      <c r="Z679" s="3">
        <v>0</v>
      </c>
    </row>
    <row r="680" spans="1:27" x14ac:dyDescent="0.25">
      <c r="A680" t="str">
        <f>CONCATENATE(Table2[[#This Row],[Code]],Table2[[#This Row],[Farmers Code]])</f>
        <v>200200260014</v>
      </c>
      <c r="B680" s="1" t="str">
        <f>INDEX('MPG Payment'!$A:$A,MATCH(Table2[[#This Row],[Code]],'MPG Payment'!B:B,0))</f>
        <v>BMC Code :2002</v>
      </c>
      <c r="C680" t="str">
        <f>VLOOKUP(Table2[[#This Row],[Code]],'MPG Payment'!B:C,2,0)</f>
        <v>TIGRA</v>
      </c>
      <c r="D680" s="17">
        <v>20020026</v>
      </c>
      <c r="E680" s="17" t="s">
        <v>24</v>
      </c>
      <c r="F680" s="1">
        <v>14</v>
      </c>
      <c r="G680" s="13">
        <v>39.230000000000004</v>
      </c>
      <c r="H680" s="13">
        <v>1562.4658999999999</v>
      </c>
      <c r="I680" s="166">
        <v>0</v>
      </c>
      <c r="J680" s="191">
        <v>0</v>
      </c>
      <c r="K680" s="166">
        <v>0</v>
      </c>
      <c r="L680" s="166">
        <v>0</v>
      </c>
      <c r="M680" s="18">
        <v>0</v>
      </c>
      <c r="N680" s="165">
        <f>VLOOKUP(Table2[[#This Row],[Code]],'MPG Payment'!$B$4:$Z$128,25,0)</f>
        <v>0</v>
      </c>
      <c r="O680" s="170">
        <f t="shared" si="48"/>
        <v>1562</v>
      </c>
      <c r="P680" t="str">
        <f>IFERROR(VLOOKUP(D680,'Bank Master'!$C$3:$D$7898,2,0),"Indirect")</f>
        <v>Direct</v>
      </c>
      <c r="Q680" t="str">
        <f>IFERROR(VLOOKUP(A680,Table1424[],6,0),0)</f>
        <v>VISHNU LOHRA</v>
      </c>
      <c r="R680" t="str">
        <f>IFERROR(VLOOKUP(A680,Table1424[],7,0),0)</f>
        <v>494518210006030</v>
      </c>
      <c r="S680" t="str">
        <f>IFERROR(VLOOKUP(A680,Table1424[],8,0),0)</f>
        <v>BKID0004945</v>
      </c>
      <c r="T680">
        <f>IFERROR(VLOOKUP(A680,Table1424[],9,0),0)</f>
        <v>0</v>
      </c>
      <c r="U680" s="40">
        <f>IFERROR(VLOOKUP(A680,Table1424[],10,0),0)</f>
        <v>46168</v>
      </c>
      <c r="V680">
        <f t="shared" si="49"/>
        <v>1</v>
      </c>
      <c r="W680" t="str">
        <f t="shared" si="50"/>
        <v>Available</v>
      </c>
      <c r="X680" s="164" t="str" cm="1">
        <f t="array" aca="1" ref="X680" ca="1">SUBSTITUTE(SUBSTITUTE(MID(CELL("filename"),FIND("[",CELL("filename"))+1,FIND("]",CELL("filename"))-FIND("[",CELL("filename"))-1)," JH Farmer Payment-",""),".xlsx","")</f>
        <v>22.21-27 Aug</v>
      </c>
      <c r="Y680" s="13">
        <f t="shared" si="51"/>
        <v>27.879840173336728</v>
      </c>
      <c r="Z680" s="3">
        <v>0</v>
      </c>
    </row>
    <row r="681" spans="1:27" x14ac:dyDescent="0.25">
      <c r="A681" t="str">
        <f>CONCATENATE(Table2[[#This Row],[Code]],Table2[[#This Row],[Farmers Code]])</f>
        <v>200200260015</v>
      </c>
      <c r="B681" s="1" t="str">
        <f>INDEX('MPG Payment'!$A:$A,MATCH(Table2[[#This Row],[Code]],'MPG Payment'!B:B,0))</f>
        <v>BMC Code :2002</v>
      </c>
      <c r="C681" t="str">
        <f>VLOOKUP(Table2[[#This Row],[Code]],'MPG Payment'!B:C,2,0)</f>
        <v>TIGRA</v>
      </c>
      <c r="D681" s="17">
        <v>20020026</v>
      </c>
      <c r="E681" s="17" t="s">
        <v>25</v>
      </c>
      <c r="F681" s="1">
        <v>14</v>
      </c>
      <c r="G681" s="13">
        <v>36.019999999999996</v>
      </c>
      <c r="H681" s="13">
        <v>1511.9914000000001</v>
      </c>
      <c r="I681" s="166">
        <v>0</v>
      </c>
      <c r="J681" s="191">
        <v>0</v>
      </c>
      <c r="K681" s="166">
        <v>0</v>
      </c>
      <c r="L681" s="166">
        <v>0</v>
      </c>
      <c r="M681" s="18">
        <v>0</v>
      </c>
      <c r="N681" s="165">
        <f>VLOOKUP(Table2[[#This Row],[Code]],'MPG Payment'!$B$4:$Z$128,25,0)</f>
        <v>0</v>
      </c>
      <c r="O681" s="170">
        <f t="shared" si="48"/>
        <v>1512</v>
      </c>
      <c r="P681" t="str">
        <f>IFERROR(VLOOKUP(D681,'Bank Master'!$C$3:$D$7898,2,0),"Indirect")</f>
        <v>Direct</v>
      </c>
      <c r="Q681" t="str">
        <f>IFERROR(VLOOKUP(A681,Table1424[],6,0),0)</f>
        <v>LAKHNA ORAON</v>
      </c>
      <c r="R681" t="str">
        <f>IFERROR(VLOOKUP(A681,Table1424[],7,0),0)</f>
        <v>494518210007545</v>
      </c>
      <c r="S681" t="str">
        <f>IFERROR(VLOOKUP(A681,Table1424[],8,0),0)</f>
        <v>BKID0004945</v>
      </c>
      <c r="T681">
        <f>IFERROR(VLOOKUP(A681,Table1424[],9,0),0)</f>
        <v>0</v>
      </c>
      <c r="U681" s="40">
        <f>IFERROR(VLOOKUP(A681,Table1424[],10,0),0)</f>
        <v>46168</v>
      </c>
      <c r="V681">
        <f t="shared" si="49"/>
        <v>1</v>
      </c>
      <c r="W681" t="str">
        <f t="shared" si="50"/>
        <v>Available</v>
      </c>
      <c r="X681" s="164" t="str" cm="1">
        <f t="array" aca="1" ref="X681" ca="1">SUBSTITUTE(SUBSTITUTE(MID(CELL("filename"),FIND("[",CELL("filename"))+1,FIND("]",CELL("filename"))-FIND("[",CELL("filename"))-1)," JH Farmer Payment-",""),".xlsx","")</f>
        <v>22.21-27 Aug</v>
      </c>
      <c r="Y681" s="13">
        <f t="shared" si="51"/>
        <v>29.383508606329826</v>
      </c>
      <c r="Z681" s="3">
        <v>0</v>
      </c>
    </row>
    <row r="682" spans="1:27" x14ac:dyDescent="0.25">
      <c r="A682" t="str">
        <f>CONCATENATE(Table2[[#This Row],[Code]],Table2[[#This Row],[Farmers Code]])</f>
        <v>200200260016</v>
      </c>
      <c r="B682" s="1" t="str">
        <f>INDEX('MPG Payment'!$A:$A,MATCH(Table2[[#This Row],[Code]],'MPG Payment'!B:B,0))</f>
        <v>BMC Code :2002</v>
      </c>
      <c r="C682" t="str">
        <f>VLOOKUP(Table2[[#This Row],[Code]],'MPG Payment'!B:C,2,0)</f>
        <v>TIGRA</v>
      </c>
      <c r="D682" s="17">
        <v>20020026</v>
      </c>
      <c r="E682" s="17" t="s">
        <v>26</v>
      </c>
      <c r="F682" s="1">
        <v>13</v>
      </c>
      <c r="G682" s="13">
        <v>99.089999999999989</v>
      </c>
      <c r="H682" s="13">
        <v>4057.2595000000006</v>
      </c>
      <c r="I682" s="166">
        <v>0</v>
      </c>
      <c r="J682" s="191">
        <v>0</v>
      </c>
      <c r="K682" s="166">
        <v>0</v>
      </c>
      <c r="L682" s="166">
        <v>0</v>
      </c>
      <c r="M682" s="18">
        <v>0</v>
      </c>
      <c r="N682" s="165">
        <f>VLOOKUP(Table2[[#This Row],[Code]],'MPG Payment'!$B$4:$Z$128,25,0)</f>
        <v>0</v>
      </c>
      <c r="O682" s="170">
        <f t="shared" si="48"/>
        <v>4057</v>
      </c>
      <c r="P682" t="str">
        <f>IFERROR(VLOOKUP(D682,'Bank Master'!$C$3:$D$7898,2,0),"Indirect")</f>
        <v>Direct</v>
      </c>
      <c r="Q682" t="str">
        <f>IFERROR(VLOOKUP(A682,Table1424[],6,0),0)</f>
        <v>SUJATA KUMARI</v>
      </c>
      <c r="R682" t="str">
        <f>IFERROR(VLOOKUP(A682,Table1424[],7,0),0)</f>
        <v>494518210004808</v>
      </c>
      <c r="S682" t="str">
        <f>IFERROR(VLOOKUP(A682,Table1424[],8,0),0)</f>
        <v>BKID0004945</v>
      </c>
      <c r="T682">
        <f>IFERROR(VLOOKUP(A682,Table1424[],9,0),0)</f>
        <v>0</v>
      </c>
      <c r="U682" s="40">
        <f>IFERROR(VLOOKUP(A682,Table1424[],10,0),0)</f>
        <v>46168</v>
      </c>
      <c r="V682">
        <f t="shared" si="49"/>
        <v>1</v>
      </c>
      <c r="W682" t="str">
        <f t="shared" si="50"/>
        <v>Available</v>
      </c>
      <c r="X682" s="164" t="str" cm="1">
        <f t="array" aca="1" ref="X682" ca="1">SUBSTITUTE(SUBSTITUTE(MID(CELL("filename"),FIND("[",CELL("filename"))+1,FIND("]",CELL("filename"))-FIND("[",CELL("filename"))-1)," JH Farmer Payment-",""),".xlsx","")</f>
        <v>22.21-27 Aug</v>
      </c>
      <c r="Y682" s="13">
        <f t="shared" si="51"/>
        <v>26.614377586032909</v>
      </c>
      <c r="Z682" s="3">
        <v>0</v>
      </c>
      <c r="AA682" s="31"/>
    </row>
    <row r="683" spans="1:27" x14ac:dyDescent="0.25">
      <c r="A683" t="str">
        <f>CONCATENATE(Table2[[#This Row],[Code]],Table2[[#This Row],[Farmers Code]])</f>
        <v>200200260017</v>
      </c>
      <c r="B683" s="1" t="str">
        <f>INDEX('MPG Payment'!$A:$A,MATCH(Table2[[#This Row],[Code]],'MPG Payment'!B:B,0))</f>
        <v>BMC Code :2002</v>
      </c>
      <c r="C683" t="str">
        <f>VLOOKUP(Table2[[#This Row],[Code]],'MPG Payment'!B:C,2,0)</f>
        <v>TIGRA</v>
      </c>
      <c r="D683" s="17">
        <v>20020026</v>
      </c>
      <c r="E683" s="17" t="s">
        <v>27</v>
      </c>
      <c r="F683" s="1">
        <v>12</v>
      </c>
      <c r="G683" s="13">
        <v>29.81</v>
      </c>
      <c r="H683" s="13">
        <v>1342.5464999999999</v>
      </c>
      <c r="I683" s="166">
        <v>0</v>
      </c>
      <c r="J683" s="191">
        <v>0</v>
      </c>
      <c r="K683" s="166">
        <v>0</v>
      </c>
      <c r="L683" s="166">
        <v>0</v>
      </c>
      <c r="M683" s="18">
        <v>0</v>
      </c>
      <c r="N683" s="165">
        <f>VLOOKUP(Table2[[#This Row],[Code]],'MPG Payment'!$B$4:$Z$128,25,0)</f>
        <v>0</v>
      </c>
      <c r="O683" s="170">
        <f t="shared" si="48"/>
        <v>1343</v>
      </c>
      <c r="P683" t="str">
        <f>IFERROR(VLOOKUP(D683,'Bank Master'!$C$3:$D$7898,2,0),"Indirect")</f>
        <v>Direct</v>
      </c>
      <c r="Q683" t="str">
        <f>IFERROR(VLOOKUP(A683,Table1424[],6,0),0)</f>
        <v>RATAN MAHLI</v>
      </c>
      <c r="R683" t="str">
        <f>IFERROR(VLOOKUP(A683,Table1424[],7,0),0)</f>
        <v>494518210004195</v>
      </c>
      <c r="S683" t="str">
        <f>IFERROR(VLOOKUP(A683,Table1424[],8,0),0)</f>
        <v>BKID0004945</v>
      </c>
      <c r="T683">
        <f>IFERROR(VLOOKUP(A683,Table1424[],9,0),0)</f>
        <v>0</v>
      </c>
      <c r="U683" s="40">
        <f>IFERROR(VLOOKUP(A683,Table1424[],10,0),0)</f>
        <v>46168</v>
      </c>
      <c r="V683">
        <f t="shared" si="49"/>
        <v>1</v>
      </c>
      <c r="W683" t="str">
        <f t="shared" si="50"/>
        <v>Available</v>
      </c>
      <c r="X683" s="164" t="str" cm="1">
        <f t="array" aca="1" ref="X683" ca="1">SUBSTITUTE(SUBSTITUTE(MID(CELL("filename"),FIND("[",CELL("filename"))+1,FIND("]",CELL("filename"))-FIND("[",CELL("filename"))-1)," JH Farmer Payment-",""),".xlsx","")</f>
        <v>22.21-27 Aug</v>
      </c>
      <c r="Y683" s="13">
        <f t="shared" si="51"/>
        <v>27.02206977524321</v>
      </c>
      <c r="Z683" s="3">
        <v>0</v>
      </c>
      <c r="AA683" s="3"/>
    </row>
    <row r="684" spans="1:27" x14ac:dyDescent="0.25">
      <c r="A684" t="str">
        <f>CONCATENATE(Table2[[#This Row],[Code]],Table2[[#This Row],[Farmers Code]])</f>
        <v>200200260018</v>
      </c>
      <c r="B684" s="1" t="str">
        <f>INDEX('MPG Payment'!$A:$A,MATCH(Table2[[#This Row],[Code]],'MPG Payment'!B:B,0))</f>
        <v>BMC Code :2002</v>
      </c>
      <c r="C684" t="str">
        <f>VLOOKUP(Table2[[#This Row],[Code]],'MPG Payment'!B:C,2,0)</f>
        <v>TIGRA</v>
      </c>
      <c r="D684" s="17">
        <v>20020026</v>
      </c>
      <c r="E684" s="17" t="s">
        <v>2</v>
      </c>
      <c r="F684" s="1">
        <v>14</v>
      </c>
      <c r="G684" s="13">
        <v>50.599999999999994</v>
      </c>
      <c r="H684" s="13">
        <v>1961.5831000000001</v>
      </c>
      <c r="I684" s="166">
        <v>0</v>
      </c>
      <c r="J684" s="191">
        <v>0</v>
      </c>
      <c r="K684" s="166">
        <v>0</v>
      </c>
      <c r="L684" s="166">
        <v>0</v>
      </c>
      <c r="M684" s="18">
        <v>0</v>
      </c>
      <c r="N684" s="165">
        <f>VLOOKUP(Table2[[#This Row],[Code]],'MPG Payment'!$B$4:$Z$128,25,0)</f>
        <v>0</v>
      </c>
      <c r="O684" s="170">
        <f t="shared" si="48"/>
        <v>1962</v>
      </c>
      <c r="P684" t="str">
        <f>IFERROR(VLOOKUP(D684,'Bank Master'!$C$3:$D$7898,2,0),"Indirect")</f>
        <v>Direct</v>
      </c>
      <c r="Q684" t="str">
        <f>IFERROR(VLOOKUP(A684,Table1424[],6,0),0)</f>
        <v>SHIKHA ORAON</v>
      </c>
      <c r="R684" t="str">
        <f>IFERROR(VLOOKUP(A684,Table1424[],7,0),0)</f>
        <v>494518210004588</v>
      </c>
      <c r="S684" t="str">
        <f>IFERROR(VLOOKUP(A684,Table1424[],8,0),0)</f>
        <v>BKID0004945</v>
      </c>
      <c r="T684">
        <f>IFERROR(VLOOKUP(A684,Table1424[],9,0),0)</f>
        <v>0</v>
      </c>
      <c r="U684" s="40">
        <f>IFERROR(VLOOKUP(A684,Table1424[],10,0),0)</f>
        <v>46168</v>
      </c>
      <c r="V684">
        <f t="shared" si="49"/>
        <v>1</v>
      </c>
      <c r="W684" t="str">
        <f t="shared" si="50"/>
        <v>Available</v>
      </c>
      <c r="X684" s="164" t="str" cm="1">
        <f t="array" aca="1" ref="X684" ca="1">SUBSTITUTE(SUBSTITUTE(MID(CELL("filename"),FIND("[",CELL("filename"))+1,FIND("]",CELL("filename"))-FIND("[",CELL("filename"))-1)," JH Farmer Payment-",""),".xlsx","")</f>
        <v>22.21-27 Aug</v>
      </c>
      <c r="Y684" s="13">
        <f t="shared" si="51"/>
        <v>27.136525098814236</v>
      </c>
      <c r="Z684" s="3">
        <v>0</v>
      </c>
      <c r="AA684" s="31"/>
    </row>
    <row r="685" spans="1:27" x14ac:dyDescent="0.25">
      <c r="A685" t="str">
        <f>CONCATENATE(Table2[[#This Row],[Code]],Table2[[#This Row],[Farmers Code]])</f>
        <v>200200260019</v>
      </c>
      <c r="B685" s="1" t="str">
        <f>INDEX('MPG Payment'!$A:$A,MATCH(Table2[[#This Row],[Code]],'MPG Payment'!B:B,0))</f>
        <v>BMC Code :2002</v>
      </c>
      <c r="C685" t="str">
        <f>VLOOKUP(Table2[[#This Row],[Code]],'MPG Payment'!B:C,2,0)</f>
        <v>TIGRA</v>
      </c>
      <c r="D685" s="17">
        <v>20020026</v>
      </c>
      <c r="E685" s="17" t="s">
        <v>3</v>
      </c>
      <c r="F685" s="1">
        <v>14</v>
      </c>
      <c r="G685" s="13">
        <v>122.30000000000001</v>
      </c>
      <c r="H685" s="13">
        <v>5210.3750999999993</v>
      </c>
      <c r="I685" s="166">
        <v>0</v>
      </c>
      <c r="J685" s="191">
        <v>0</v>
      </c>
      <c r="K685" s="166">
        <v>0</v>
      </c>
      <c r="L685" s="166">
        <v>0</v>
      </c>
      <c r="M685" s="18">
        <v>0</v>
      </c>
      <c r="N685" s="165">
        <f>VLOOKUP(Table2[[#This Row],[Code]],'MPG Payment'!$B$4:$Z$128,25,0)</f>
        <v>0</v>
      </c>
      <c r="O685" s="170">
        <f t="shared" si="48"/>
        <v>5210</v>
      </c>
      <c r="P685" t="str">
        <f>IFERROR(VLOOKUP(D685,'Bank Master'!$C$3:$D$7898,2,0),"Indirect")</f>
        <v>Direct</v>
      </c>
      <c r="Q685" t="str">
        <f>IFERROR(VLOOKUP(A685,Table1424[],6,0),0)</f>
        <v>Savitri Devi</v>
      </c>
      <c r="R685" t="str">
        <f>IFERROR(VLOOKUP(A685,Table1424[],7,0),0)</f>
        <v>494518210004104</v>
      </c>
      <c r="S685" t="str">
        <f>IFERROR(VLOOKUP(A685,Table1424[],8,0),0)</f>
        <v>BKID0004945</v>
      </c>
      <c r="T685">
        <f>IFERROR(VLOOKUP(A685,Table1424[],9,0),0)</f>
        <v>0</v>
      </c>
      <c r="U685" s="40">
        <f>IFERROR(VLOOKUP(A685,Table1424[],10,0),0)</f>
        <v>46175</v>
      </c>
      <c r="V685">
        <f t="shared" si="49"/>
        <v>1</v>
      </c>
      <c r="W685" t="str">
        <f t="shared" si="50"/>
        <v>Available</v>
      </c>
      <c r="X685" s="164" t="str" cm="1">
        <f t="array" aca="1" ref="X685" ca="1">SUBSTITUTE(SUBSTITUTE(MID(CELL("filename"),FIND("[",CELL("filename"))+1,FIND("]",CELL("filename"))-FIND("[",CELL("filename"))-1)," JH Farmer Payment-",""),".xlsx","")</f>
        <v>22.21-27 Aug</v>
      </c>
      <c r="Y685" s="13">
        <f t="shared" si="51"/>
        <v>29.822261406377756</v>
      </c>
      <c r="Z685" s="3">
        <v>0</v>
      </c>
    </row>
    <row r="686" spans="1:27" x14ac:dyDescent="0.25">
      <c r="A686" t="str">
        <f>CONCATENATE(Table2[[#This Row],[Code]],Table2[[#This Row],[Farmers Code]])</f>
        <v>200200260020</v>
      </c>
      <c r="B686" s="1" t="str">
        <f>INDEX('MPG Payment'!$A:$A,MATCH(Table2[[#This Row],[Code]],'MPG Payment'!B:B,0))</f>
        <v>BMC Code :2002</v>
      </c>
      <c r="C686" t="str">
        <f>VLOOKUP(Table2[[#This Row],[Code]],'MPG Payment'!B:C,2,0)</f>
        <v>TIGRA</v>
      </c>
      <c r="D686" s="17">
        <v>20020026</v>
      </c>
      <c r="E686" s="17" t="s">
        <v>4</v>
      </c>
      <c r="F686" s="1">
        <v>13</v>
      </c>
      <c r="G686" s="13">
        <v>41.830000000000005</v>
      </c>
      <c r="H686" s="13">
        <v>1713.8916000000002</v>
      </c>
      <c r="I686" s="166">
        <v>0</v>
      </c>
      <c r="J686" s="191">
        <v>0</v>
      </c>
      <c r="K686" s="166">
        <v>0</v>
      </c>
      <c r="L686" s="166">
        <v>0</v>
      </c>
      <c r="M686" s="18">
        <v>0</v>
      </c>
      <c r="N686" s="165">
        <f>VLOOKUP(Table2[[#This Row],[Code]],'MPG Payment'!$B$4:$Z$128,25,0)</f>
        <v>0</v>
      </c>
      <c r="O686" s="170">
        <f t="shared" si="48"/>
        <v>1714</v>
      </c>
      <c r="P686" t="str">
        <f>IFERROR(VLOOKUP(D686,'Bank Master'!$C$3:$D$7898,2,0),"Indirect")</f>
        <v>Direct</v>
      </c>
      <c r="Q686" t="str">
        <f>IFERROR(VLOOKUP(A686,Table1424[],6,0),0)</f>
        <v>Bikram Gop</v>
      </c>
      <c r="R686" t="str">
        <f>IFERROR(VLOOKUP(A686,Table1424[],7,0),0)</f>
        <v>110080094073</v>
      </c>
      <c r="S686" t="str">
        <f>IFERROR(VLOOKUP(A686,Table1424[],8,0),0)</f>
        <v>CNRB0003907</v>
      </c>
      <c r="T686">
        <f>IFERROR(VLOOKUP(A686,Table1424[],9,0),0)</f>
        <v>0</v>
      </c>
      <c r="U686" s="40">
        <f>IFERROR(VLOOKUP(A686,Table1424[],10,0),0)</f>
        <v>46175</v>
      </c>
      <c r="V686">
        <f t="shared" si="49"/>
        <v>1</v>
      </c>
      <c r="W686" t="str">
        <f t="shared" si="50"/>
        <v>Available</v>
      </c>
      <c r="X686" s="164" t="str" cm="1">
        <f t="array" aca="1" ref="X686" ca="1">SUBSTITUTE(SUBSTITUTE(MID(CELL("filename"),FIND("[",CELL("filename"))+1,FIND("]",CELL("filename"))-FIND("[",CELL("filename"))-1)," JH Farmer Payment-",""),".xlsx","")</f>
        <v>22.21-27 Aug</v>
      </c>
      <c r="Y686" s="13">
        <f t="shared" si="51"/>
        <v>26.632310303609849</v>
      </c>
      <c r="Z686" s="3">
        <v>0</v>
      </c>
    </row>
    <row r="687" spans="1:27" x14ac:dyDescent="0.25">
      <c r="A687" t="str">
        <f>CONCATENATE(Table2[[#This Row],[Code]],Table2[[#This Row],[Farmers Code]])</f>
        <v>200200260022</v>
      </c>
      <c r="B687" s="1" t="str">
        <f>INDEX('MPG Payment'!$A:$A,MATCH(Table2[[#This Row],[Code]],'MPG Payment'!B:B,0))</f>
        <v>BMC Code :2002</v>
      </c>
      <c r="C687" t="str">
        <f>VLOOKUP(Table2[[#This Row],[Code]],'MPG Payment'!B:C,2,0)</f>
        <v>TIGRA</v>
      </c>
      <c r="D687" s="17">
        <v>20020026</v>
      </c>
      <c r="E687" s="17" t="s">
        <v>37</v>
      </c>
      <c r="F687" s="1">
        <v>7</v>
      </c>
      <c r="G687" s="13">
        <v>75.930000000000007</v>
      </c>
      <c r="H687" s="13">
        <v>3123.3104999999996</v>
      </c>
      <c r="I687" s="166">
        <v>0</v>
      </c>
      <c r="J687" s="191">
        <v>0</v>
      </c>
      <c r="K687" s="166">
        <v>0</v>
      </c>
      <c r="L687" s="166">
        <v>0</v>
      </c>
      <c r="M687" s="18">
        <v>0</v>
      </c>
      <c r="N687" s="165">
        <f>VLOOKUP(Table2[[#This Row],[Code]],'MPG Payment'!$B$4:$Z$128,25,0)</f>
        <v>0</v>
      </c>
      <c r="O687" s="170">
        <f t="shared" si="48"/>
        <v>3123</v>
      </c>
      <c r="P687" t="str">
        <f>IFERROR(VLOOKUP(D687,'Bank Master'!$C$3:$D$7898,2,0),"Indirect")</f>
        <v>Direct</v>
      </c>
      <c r="Q687" t="str">
        <f>IFERROR(VLOOKUP(A687,Table1424[],6,0),0)</f>
        <v>Akshay Tirkey</v>
      </c>
      <c r="R687" t="str">
        <f>IFERROR(VLOOKUP(A687,Table1424[],7,0),0)</f>
        <v>32862810495</v>
      </c>
      <c r="S687" t="str">
        <f>IFERROR(VLOOKUP(A687,Table1424[],8,0),0)</f>
        <v>SBIN0014341</v>
      </c>
      <c r="T687">
        <f>IFERROR(VLOOKUP(A687,Table1424[],9,0),0)</f>
        <v>0</v>
      </c>
      <c r="U687" s="40">
        <f>IFERROR(VLOOKUP(A687,Table1424[],10,0),0)</f>
        <v>46168</v>
      </c>
      <c r="V687">
        <f t="shared" si="49"/>
        <v>1</v>
      </c>
      <c r="W687" t="str">
        <f t="shared" si="50"/>
        <v>Available</v>
      </c>
      <c r="X687" s="164" t="str" cm="1">
        <f t="array" aca="1" ref="X687" ca="1">SUBSTITUTE(SUBSTITUTE(MID(CELL("filename"),FIND("[",CELL("filename"))+1,FIND("]",CELL("filename"))-FIND("[",CELL("filename"))-1)," JH Farmer Payment-",""),".xlsx","")</f>
        <v>22.21-27 Aug</v>
      </c>
      <c r="Y687" s="13">
        <f t="shared" si="51"/>
        <v>14.396927103911494</v>
      </c>
      <c r="Z687" s="3">
        <v>0</v>
      </c>
      <c r="AA687" s="31"/>
    </row>
    <row r="688" spans="1:27" x14ac:dyDescent="0.25">
      <c r="A688" t="str">
        <f>CONCATENATE(Table2[[#This Row],[Code]],Table2[[#This Row],[Farmers Code]])</f>
        <v>200200260024</v>
      </c>
      <c r="B688" s="1" t="str">
        <f>INDEX('MPG Payment'!$A:$A,MATCH(Table2[[#This Row],[Code]],'MPG Payment'!B:B,0))</f>
        <v>BMC Code :2002</v>
      </c>
      <c r="C688" t="str">
        <f>VLOOKUP(Table2[[#This Row],[Code]],'MPG Payment'!B:C,2,0)</f>
        <v>TIGRA</v>
      </c>
      <c r="D688" s="17">
        <v>20020026</v>
      </c>
      <c r="E688" s="17" t="s">
        <v>29</v>
      </c>
      <c r="F688" s="1">
        <v>7</v>
      </c>
      <c r="G688" s="13">
        <v>30.23</v>
      </c>
      <c r="H688" s="13">
        <v>1250.0398</v>
      </c>
      <c r="I688" s="166">
        <v>0</v>
      </c>
      <c r="J688" s="191">
        <v>0</v>
      </c>
      <c r="K688" s="166">
        <v>0</v>
      </c>
      <c r="L688" s="166">
        <v>0</v>
      </c>
      <c r="M688" s="18">
        <v>0</v>
      </c>
      <c r="N688" s="165">
        <f>VLOOKUP(Table2[[#This Row],[Code]],'MPG Payment'!$B$4:$Z$128,25,0)</f>
        <v>0</v>
      </c>
      <c r="O688" s="170">
        <f t="shared" si="48"/>
        <v>1250</v>
      </c>
      <c r="P688" t="str">
        <f>IFERROR(VLOOKUP(D688,'Bank Master'!$C$3:$D$7898,2,0),"Indirect")</f>
        <v>Direct</v>
      </c>
      <c r="Q688" t="str">
        <f>IFERROR(VLOOKUP(A688,Table1424[],6,0),0)</f>
        <v>VISHNU TIRKEY</v>
      </c>
      <c r="R688" t="str">
        <f>IFERROR(VLOOKUP(A688,Table1424[],7,0),0)</f>
        <v>494518210006843</v>
      </c>
      <c r="S688" t="str">
        <f>IFERROR(VLOOKUP(A688,Table1424[],8,0),0)</f>
        <v>BKID0004945</v>
      </c>
      <c r="T688">
        <f>IFERROR(VLOOKUP(A688,Table1424[],9,0),0)</f>
        <v>0</v>
      </c>
      <c r="U688" s="40">
        <f>IFERROR(VLOOKUP(A688,Table1424[],10,0),0)</f>
        <v>46175</v>
      </c>
      <c r="V688">
        <f t="shared" si="49"/>
        <v>1</v>
      </c>
      <c r="W688" t="str">
        <f t="shared" si="50"/>
        <v>Available</v>
      </c>
      <c r="X688" s="164" t="str" cm="1">
        <f t="array" aca="1" ref="X688" ca="1">SUBSTITUTE(SUBSTITUTE(MID(CELL("filename"),FIND("[",CELL("filename"))+1,FIND("]",CELL("filename"))-FIND("[",CELL("filename"))-1)," JH Farmer Payment-",""),".xlsx","")</f>
        <v>22.21-27 Aug</v>
      </c>
      <c r="Y688" s="13">
        <f t="shared" si="51"/>
        <v>14.472839232550449</v>
      </c>
      <c r="Z688" s="3">
        <v>0</v>
      </c>
    </row>
    <row r="689" spans="1:27" x14ac:dyDescent="0.25">
      <c r="A689" t="str">
        <f>CONCATENATE(Table2[[#This Row],[Code]],Table2[[#This Row],[Farmers Code]])</f>
        <v>200200260026</v>
      </c>
      <c r="B689" s="1" t="str">
        <f>INDEX('MPG Payment'!$A:$A,MATCH(Table2[[#This Row],[Code]],'MPG Payment'!B:B,0))</f>
        <v>BMC Code :2002</v>
      </c>
      <c r="C689" t="str">
        <f>VLOOKUP(Table2[[#This Row],[Code]],'MPG Payment'!B:C,2,0)</f>
        <v>TIGRA</v>
      </c>
      <c r="D689" s="17">
        <v>20020026</v>
      </c>
      <c r="E689" s="17" t="s">
        <v>39</v>
      </c>
      <c r="F689" s="1">
        <v>7</v>
      </c>
      <c r="G689" s="13">
        <v>44.51</v>
      </c>
      <c r="H689" s="13">
        <v>1898.7384000000002</v>
      </c>
      <c r="I689" s="166">
        <v>0</v>
      </c>
      <c r="J689" s="191">
        <v>0</v>
      </c>
      <c r="K689" s="166">
        <v>0</v>
      </c>
      <c r="L689" s="166">
        <v>0</v>
      </c>
      <c r="M689" s="18">
        <v>0</v>
      </c>
      <c r="N689" s="165">
        <f>VLOOKUP(Table2[[#This Row],[Code]],'MPG Payment'!$B$4:$Z$128,25,0)</f>
        <v>0</v>
      </c>
      <c r="O689" s="170">
        <f t="shared" si="48"/>
        <v>1899</v>
      </c>
      <c r="P689" t="str">
        <f>IFERROR(VLOOKUP(D689,'Bank Master'!$C$3:$D$7898,2,0),"Indirect")</f>
        <v>Direct</v>
      </c>
      <c r="Q689" t="str">
        <f>IFERROR(VLOOKUP(A689,Table1424[],6,0),0)</f>
        <v>ETWARI ORAIN</v>
      </c>
      <c r="R689" t="str">
        <f>IFERROR(VLOOKUP(A689,Table1424[],7,0),0)</f>
        <v>50100193207070</v>
      </c>
      <c r="S689" t="str">
        <f>IFERROR(VLOOKUP(A689,Table1424[],8,0),0)</f>
        <v>HDFC0001470</v>
      </c>
      <c r="T689">
        <f>IFERROR(VLOOKUP(A689,Table1424[],9,0),0)</f>
        <v>0</v>
      </c>
      <c r="U689" s="40">
        <f>IFERROR(VLOOKUP(A689,Table1424[],10,0),0)</f>
        <v>46175</v>
      </c>
      <c r="V689">
        <f t="shared" si="49"/>
        <v>1</v>
      </c>
      <c r="W689" t="str">
        <f t="shared" si="50"/>
        <v>Available</v>
      </c>
      <c r="X689" s="164" t="str" cm="1">
        <f t="array" aca="1" ref="X689" ca="1">SUBSTITUTE(SUBSTITUTE(MID(CELL("filename"),FIND("[",CELL("filename"))+1,FIND("]",CELL("filename"))-FIND("[",CELL("filename"))-1)," JH Farmer Payment-",""),".xlsx","")</f>
        <v>22.21-27 Aug</v>
      </c>
      <c r="Y689" s="13">
        <f t="shared" si="51"/>
        <v>14.930542350033704</v>
      </c>
      <c r="Z689" s="3">
        <v>0</v>
      </c>
    </row>
    <row r="690" spans="1:27" x14ac:dyDescent="0.25">
      <c r="A690" t="str">
        <f>CONCATENATE(Table2[[#This Row],[Code]],Table2[[#This Row],[Farmers Code]])</f>
        <v>200200260027</v>
      </c>
      <c r="B690" s="1" t="str">
        <f>INDEX('MPG Payment'!$A:$A,MATCH(Table2[[#This Row],[Code]],'MPG Payment'!B:B,0))</f>
        <v>BMC Code :2002</v>
      </c>
      <c r="C690" t="str">
        <f>VLOOKUP(Table2[[#This Row],[Code]],'MPG Payment'!B:C,2,0)</f>
        <v>TIGRA</v>
      </c>
      <c r="D690" s="17">
        <v>20020026</v>
      </c>
      <c r="E690" s="17" t="s">
        <v>6</v>
      </c>
      <c r="F690" s="1">
        <v>7</v>
      </c>
      <c r="G690" s="13">
        <v>52.099999999999994</v>
      </c>
      <c r="H690" s="13">
        <v>2484.5133000000001</v>
      </c>
      <c r="I690" s="166">
        <v>0</v>
      </c>
      <c r="J690" s="191">
        <v>0</v>
      </c>
      <c r="K690" s="166">
        <v>0</v>
      </c>
      <c r="L690" s="166">
        <v>0</v>
      </c>
      <c r="M690" s="18">
        <v>0</v>
      </c>
      <c r="N690" s="165">
        <f>VLOOKUP(Table2[[#This Row],[Code]],'MPG Payment'!$B$4:$Z$128,25,0)</f>
        <v>0</v>
      </c>
      <c r="O690" s="170">
        <f t="shared" si="48"/>
        <v>2485</v>
      </c>
      <c r="P690" t="str">
        <f>IFERROR(VLOOKUP(D690,'Bank Master'!$C$3:$D$7898,2,0),"Indirect")</f>
        <v>Direct</v>
      </c>
      <c r="Q690" t="str">
        <f>IFERROR(VLOOKUP(A690,Table1424[],6,0),0)</f>
        <v>LILAWATI DEVI</v>
      </c>
      <c r="R690" t="str">
        <f>IFERROR(VLOOKUP(A690,Table1424[],7,0),0)</f>
        <v>30493211010593</v>
      </c>
      <c r="S690" t="str">
        <f>IFERROR(VLOOKUP(A690,Table1424[],8,0),0)</f>
        <v>UCBA0003049</v>
      </c>
      <c r="T690">
        <f>IFERROR(VLOOKUP(A690,Table1424[],9,0),0)</f>
        <v>0</v>
      </c>
      <c r="U690" s="40">
        <f>IFERROR(VLOOKUP(A690,Table1424[],10,0),0)</f>
        <v>46195</v>
      </c>
      <c r="V690">
        <f t="shared" si="49"/>
        <v>1</v>
      </c>
      <c r="W690" t="str">
        <f t="shared" si="50"/>
        <v>Available</v>
      </c>
      <c r="X690" s="164" t="str" cm="1">
        <f t="array" aca="1" ref="X690" ca="1">SUBSTITUTE(SUBSTITUTE(MID(CELL("filename"),FIND("[",CELL("filename"))+1,FIND("]",CELL("filename"))-FIND("[",CELL("filename"))-1)," JH Farmer Payment-",""),".xlsx","")</f>
        <v>22.21-27 Aug</v>
      </c>
      <c r="Y690" s="13">
        <f t="shared" si="51"/>
        <v>16.690588387715938</v>
      </c>
      <c r="Z690" s="3">
        <v>0</v>
      </c>
    </row>
    <row r="691" spans="1:27" x14ac:dyDescent="0.25">
      <c r="A691" t="str">
        <f>CONCATENATE(Table2[[#This Row],[Code]],Table2[[#This Row],[Farmers Code]])</f>
        <v>200200260028</v>
      </c>
      <c r="B691" s="1" t="str">
        <f>INDEX('MPG Payment'!$A:$A,MATCH(Table2[[#This Row],[Code]],'MPG Payment'!B:B,0))</f>
        <v>BMC Code :2002</v>
      </c>
      <c r="C691" t="str">
        <f>VLOOKUP(Table2[[#This Row],[Code]],'MPG Payment'!B:C,2,0)</f>
        <v>TIGRA</v>
      </c>
      <c r="D691" s="17">
        <v>20020026</v>
      </c>
      <c r="E691" s="17" t="s">
        <v>30</v>
      </c>
      <c r="F691" s="1">
        <v>7</v>
      </c>
      <c r="G691" s="13">
        <v>34.57</v>
      </c>
      <c r="H691" s="13">
        <v>1596.4911999999999</v>
      </c>
      <c r="I691" s="166">
        <v>0</v>
      </c>
      <c r="J691" s="191">
        <v>0</v>
      </c>
      <c r="K691" s="166">
        <v>0</v>
      </c>
      <c r="L691" s="166">
        <v>0</v>
      </c>
      <c r="M691" s="18">
        <v>0</v>
      </c>
      <c r="N691" s="165">
        <f>VLOOKUP(Table2[[#This Row],[Code]],'MPG Payment'!$B$4:$Z$128,25,0)</f>
        <v>0</v>
      </c>
      <c r="O691" s="170">
        <f t="shared" si="48"/>
        <v>1596</v>
      </c>
      <c r="P691" t="str">
        <f>IFERROR(VLOOKUP(D691,'Bank Master'!$C$3:$D$7898,2,0),"Indirect")</f>
        <v>Direct</v>
      </c>
      <c r="Q691" t="str">
        <f>IFERROR(VLOOKUP(A691,Table1424[],6,0),0)</f>
        <v>BALI DEVI</v>
      </c>
      <c r="R691" t="str">
        <f>IFERROR(VLOOKUP(A691,Table1424[],7,0),0)</f>
        <v>30493211009634</v>
      </c>
      <c r="S691" t="str">
        <f>IFERROR(VLOOKUP(A691,Table1424[],8,0),0)</f>
        <v>UCBA0003049</v>
      </c>
      <c r="T691">
        <f>IFERROR(VLOOKUP(A691,Table1424[],9,0),0)</f>
        <v>0</v>
      </c>
      <c r="U691" s="40">
        <f>IFERROR(VLOOKUP(A691,Table1424[],10,0),0)</f>
        <v>46175</v>
      </c>
      <c r="V691">
        <f t="shared" si="49"/>
        <v>1</v>
      </c>
      <c r="W691" t="str">
        <f t="shared" si="50"/>
        <v>Available</v>
      </c>
      <c r="X691" s="164" t="str" cm="1">
        <f t="array" aca="1" ref="X691" ca="1">SUBSTITUTE(SUBSTITUTE(MID(CELL("filename"),FIND("[",CELL("filename"))+1,FIND("]",CELL("filename"))-FIND("[",CELL("filename"))-1)," JH Farmer Payment-",""),".xlsx","")</f>
        <v>22.21-27 Aug</v>
      </c>
      <c r="Y691" s="13">
        <f t="shared" si="51"/>
        <v>16.163492045125832</v>
      </c>
      <c r="Z691" s="3">
        <v>0</v>
      </c>
    </row>
    <row r="692" spans="1:27" x14ac:dyDescent="0.25">
      <c r="A692" t="str">
        <f>CONCATENATE(Table2[[#This Row],[Code]],Table2[[#This Row],[Farmers Code]])</f>
        <v>200200260029</v>
      </c>
      <c r="B692" s="1" t="str">
        <f>INDEX('MPG Payment'!$A:$A,MATCH(Table2[[#This Row],[Code]],'MPG Payment'!B:B,0))</f>
        <v>BMC Code :2002</v>
      </c>
      <c r="C692" t="str">
        <f>VLOOKUP(Table2[[#This Row],[Code]],'MPG Payment'!B:C,2,0)</f>
        <v>TIGRA</v>
      </c>
      <c r="D692" s="17">
        <v>20020026</v>
      </c>
      <c r="E692" s="17" t="s">
        <v>31</v>
      </c>
      <c r="F692" s="1">
        <v>11</v>
      </c>
      <c r="G692" s="13">
        <v>55.259999999999991</v>
      </c>
      <c r="H692" s="13">
        <v>2198.5013000000004</v>
      </c>
      <c r="I692" s="166">
        <v>0</v>
      </c>
      <c r="J692" s="191">
        <v>0</v>
      </c>
      <c r="K692" s="166">
        <v>0</v>
      </c>
      <c r="L692" s="166">
        <v>0</v>
      </c>
      <c r="M692" s="18">
        <v>0</v>
      </c>
      <c r="N692" s="165">
        <f>VLOOKUP(Table2[[#This Row],[Code]],'MPG Payment'!$B$4:$Z$128,25,0)</f>
        <v>0</v>
      </c>
      <c r="O692" s="170">
        <f t="shared" si="48"/>
        <v>2199</v>
      </c>
      <c r="P692" t="str">
        <f>IFERROR(VLOOKUP(D692,'Bank Master'!$C$3:$D$7898,2,0),"Indirect")</f>
        <v>Direct</v>
      </c>
      <c r="Q692" t="str">
        <f>IFERROR(VLOOKUP(A692,Table1424[],6,0),0)</f>
        <v>AFINDRA MAHTO</v>
      </c>
      <c r="R692" t="str">
        <f>IFERROR(VLOOKUP(A692,Table1424[],7,0),0)</f>
        <v>494510100012547</v>
      </c>
      <c r="S692" t="str">
        <f>IFERROR(VLOOKUP(A692,Table1424[],8,0),0)</f>
        <v>BKID0004945</v>
      </c>
      <c r="T692">
        <f>IFERROR(VLOOKUP(A692,Table1424[],9,0),0)</f>
        <v>0</v>
      </c>
      <c r="U692" s="40">
        <f>IFERROR(VLOOKUP(A692,Table1424[],10,0),0)</f>
        <v>46175</v>
      </c>
      <c r="V692">
        <f t="shared" si="49"/>
        <v>1</v>
      </c>
      <c r="W692" t="str">
        <f t="shared" si="50"/>
        <v>Available</v>
      </c>
      <c r="X692" s="164" t="str" cm="1">
        <f t="array" aca="1" ref="X692" ca="1">SUBSTITUTE(SUBSTITUTE(MID(CELL("filename"),FIND("[",CELL("filename"))+1,FIND("]",CELL("filename"))-FIND("[",CELL("filename"))-1)," JH Farmer Payment-",""),".xlsx","")</f>
        <v>22.21-27 Aug</v>
      </c>
      <c r="Y692" s="13">
        <f t="shared" si="51"/>
        <v>21.881572837495487</v>
      </c>
      <c r="Z692" s="3">
        <v>0</v>
      </c>
    </row>
    <row r="693" spans="1:27" x14ac:dyDescent="0.25">
      <c r="A693" t="str">
        <f>CONCATENATE(Table2[[#This Row],[Code]],Table2[[#This Row],[Farmers Code]])</f>
        <v>200200260030</v>
      </c>
      <c r="B693" s="1" t="str">
        <f>INDEX('MPG Payment'!$A:$A,MATCH(Table2[[#This Row],[Code]],'MPG Payment'!B:B,0))</f>
        <v>BMC Code :2002</v>
      </c>
      <c r="C693" t="str">
        <f>VLOOKUP(Table2[[#This Row],[Code]],'MPG Payment'!B:C,2,0)</f>
        <v>TIGRA</v>
      </c>
      <c r="D693" s="17">
        <v>20020026</v>
      </c>
      <c r="E693" s="17" t="s">
        <v>7</v>
      </c>
      <c r="F693" s="1">
        <v>12</v>
      </c>
      <c r="G693" s="13">
        <v>24.380000000000003</v>
      </c>
      <c r="H693" s="13">
        <v>1103.0046</v>
      </c>
      <c r="I693" s="166">
        <v>0</v>
      </c>
      <c r="J693" s="191">
        <v>0</v>
      </c>
      <c r="K693" s="166">
        <v>0</v>
      </c>
      <c r="L693" s="166">
        <v>0</v>
      </c>
      <c r="M693" s="18">
        <v>0</v>
      </c>
      <c r="N693" s="165">
        <f>VLOOKUP(Table2[[#This Row],[Code]],'MPG Payment'!$B$4:$Z$128,25,0)</f>
        <v>0</v>
      </c>
      <c r="O693" s="170">
        <f t="shared" si="48"/>
        <v>1103</v>
      </c>
      <c r="P693" t="str">
        <f>IFERROR(VLOOKUP(D693,'Bank Master'!$C$3:$D$7898,2,0),"Indirect")</f>
        <v>Direct</v>
      </c>
      <c r="Q693" t="str">
        <f>IFERROR(VLOOKUP(A693,Table1424[],6,0),0)</f>
        <v>SUNITA ORAIN</v>
      </c>
      <c r="R693" t="str">
        <f>IFERROR(VLOOKUP(A693,Table1424[],7,0),0)</f>
        <v>50100180732318</v>
      </c>
      <c r="S693" t="str">
        <f>IFERROR(VLOOKUP(A693,Table1424[],8,0),0)</f>
        <v>HDFC0001470</v>
      </c>
      <c r="T693">
        <f>IFERROR(VLOOKUP(A693,Table1424[],9,0),0)</f>
        <v>0</v>
      </c>
      <c r="U693" s="40">
        <f>IFERROR(VLOOKUP(A693,Table1424[],10,0),0)</f>
        <v>46175</v>
      </c>
      <c r="V693">
        <f t="shared" si="49"/>
        <v>1</v>
      </c>
      <c r="W693" t="str">
        <f t="shared" si="50"/>
        <v>Available</v>
      </c>
      <c r="X693" s="164" t="str" cm="1">
        <f t="array" aca="1" ref="X693" ca="1">SUBSTITUTE(SUBSTITUTE(MID(CELL("filename"),FIND("[",CELL("filename"))+1,FIND("]",CELL("filename"))-FIND("[",CELL("filename"))-1)," JH Farmer Payment-",""),".xlsx","")</f>
        <v>22.21-27 Aug</v>
      </c>
      <c r="Y693" s="13">
        <f t="shared" si="51"/>
        <v>27.145314191960622</v>
      </c>
      <c r="Z693" s="3">
        <v>0</v>
      </c>
    </row>
    <row r="694" spans="1:27" x14ac:dyDescent="0.25">
      <c r="A694" t="str">
        <f>CONCATENATE(Table2[[#This Row],[Code]],Table2[[#This Row],[Farmers Code]])</f>
        <v>200200260031</v>
      </c>
      <c r="B694" s="1" t="str">
        <f>INDEX('MPG Payment'!$A:$A,MATCH(Table2[[#This Row],[Code]],'MPG Payment'!B:B,0))</f>
        <v>BMC Code :2002</v>
      </c>
      <c r="C694" t="str">
        <f>VLOOKUP(Table2[[#This Row],[Code]],'MPG Payment'!B:C,2,0)</f>
        <v>TIGRA</v>
      </c>
      <c r="D694" s="17">
        <v>20020026</v>
      </c>
      <c r="E694" s="17" t="s">
        <v>422</v>
      </c>
      <c r="F694" s="1">
        <v>13</v>
      </c>
      <c r="G694" s="13">
        <v>26.1</v>
      </c>
      <c r="H694" s="13">
        <v>1002.9694000000001</v>
      </c>
      <c r="I694" s="166">
        <v>0</v>
      </c>
      <c r="J694" s="191">
        <v>0</v>
      </c>
      <c r="K694" s="166">
        <v>0</v>
      </c>
      <c r="L694" s="166">
        <v>0</v>
      </c>
      <c r="M694" s="18">
        <v>0</v>
      </c>
      <c r="N694" s="165">
        <f>VLOOKUP(Table2[[#This Row],[Code]],'MPG Payment'!$B$4:$Z$128,25,0)</f>
        <v>0</v>
      </c>
      <c r="O694" s="170">
        <f t="shared" si="48"/>
        <v>1003</v>
      </c>
      <c r="P694" t="str">
        <f>IFERROR(VLOOKUP(D694,'Bank Master'!$C$3:$D$7898,2,0),"Indirect")</f>
        <v>Direct</v>
      </c>
      <c r="Q694" t="str">
        <f>IFERROR(VLOOKUP(A694,Table1424[],6,0),0)</f>
        <v>KIRAN KUMARI</v>
      </c>
      <c r="R694" t="str">
        <f>IFERROR(VLOOKUP(A694,Table1424[],7,0),0)</f>
        <v>34020625846</v>
      </c>
      <c r="S694" t="str">
        <f>IFERROR(VLOOKUP(A694,Table1424[],8,0),0)</f>
        <v>SBIN0006999</v>
      </c>
      <c r="T694">
        <f>IFERROR(VLOOKUP(A694,Table1424[],9,0),0)</f>
        <v>0</v>
      </c>
      <c r="U694" s="40">
        <f>IFERROR(VLOOKUP(A694,Table1424[],10,0),0)</f>
        <v>46175</v>
      </c>
      <c r="V694">
        <f t="shared" si="49"/>
        <v>1</v>
      </c>
      <c r="W694" t="str">
        <f t="shared" si="50"/>
        <v>Available</v>
      </c>
      <c r="X694" s="164" t="str" cm="1">
        <f t="array" aca="1" ref="X694" ca="1">SUBSTITUTE(SUBSTITUTE(MID(CELL("filename"),FIND("[",CELL("filename"))+1,FIND("]",CELL("filename"))-FIND("[",CELL("filename"))-1)," JH Farmer Payment-",""),".xlsx","")</f>
        <v>22.21-27 Aug</v>
      </c>
      <c r="Y694" s="13">
        <f t="shared" si="51"/>
        <v>24.978165134099619</v>
      </c>
      <c r="Z694" s="3">
        <v>0</v>
      </c>
    </row>
    <row r="695" spans="1:27" x14ac:dyDescent="0.25">
      <c r="A695" t="str">
        <f>CONCATENATE(Table2[[#This Row],[Code]],Table2[[#This Row],[Farmers Code]])</f>
        <v>200200260032</v>
      </c>
      <c r="B695" s="1" t="str">
        <f>INDEX('MPG Payment'!$A:$A,MATCH(Table2[[#This Row],[Code]],'MPG Payment'!B:B,0))</f>
        <v>BMC Code :2002</v>
      </c>
      <c r="C695" t="str">
        <f>VLOOKUP(Table2[[#This Row],[Code]],'MPG Payment'!B:C,2,0)</f>
        <v>TIGRA</v>
      </c>
      <c r="D695" s="17">
        <v>20020026</v>
      </c>
      <c r="E695" s="17" t="s">
        <v>8</v>
      </c>
      <c r="F695" s="1">
        <v>14</v>
      </c>
      <c r="G695" s="13">
        <v>48.540000000000006</v>
      </c>
      <c r="H695" s="13">
        <v>2035.9702000000002</v>
      </c>
      <c r="I695" s="166">
        <v>0</v>
      </c>
      <c r="J695" s="191">
        <v>0</v>
      </c>
      <c r="K695" s="166">
        <v>0</v>
      </c>
      <c r="L695" s="166">
        <v>0</v>
      </c>
      <c r="M695" s="18">
        <v>0</v>
      </c>
      <c r="N695" s="165">
        <f>VLOOKUP(Table2[[#This Row],[Code]],'MPG Payment'!$B$4:$Z$128,25,0)</f>
        <v>0</v>
      </c>
      <c r="O695" s="170">
        <f t="shared" si="48"/>
        <v>2036</v>
      </c>
      <c r="P695" t="str">
        <f>IFERROR(VLOOKUP(D695,'Bank Master'!$C$3:$D$7898,2,0),"Indirect")</f>
        <v>Direct</v>
      </c>
      <c r="Q695" t="str">
        <f>IFERROR(VLOOKUP(A695,Table1424[],6,0),0)</f>
        <v>ARTI DEVI</v>
      </c>
      <c r="R695" t="str">
        <f>IFERROR(VLOOKUP(A695,Table1424[],7,0),0)</f>
        <v>3907101002420</v>
      </c>
      <c r="S695" t="str">
        <f>IFERROR(VLOOKUP(A695,Table1424[],8,0),0)</f>
        <v>CNRB0003907</v>
      </c>
      <c r="T695">
        <f>IFERROR(VLOOKUP(A695,Table1424[],9,0),0)</f>
        <v>0</v>
      </c>
      <c r="U695" s="40">
        <f>IFERROR(VLOOKUP(A695,Table1424[],10,0),0)</f>
        <v>46175</v>
      </c>
      <c r="V695">
        <f t="shared" si="49"/>
        <v>1</v>
      </c>
      <c r="W695" t="str">
        <f t="shared" si="50"/>
        <v>Available</v>
      </c>
      <c r="X695" s="164" t="str" cm="1">
        <f t="array" aca="1" ref="X695" ca="1">SUBSTITUTE(SUBSTITUTE(MID(CELL("filename"),FIND("[",CELL("filename"))+1,FIND("]",CELL("filename"))-FIND("[",CELL("filename"))-1)," JH Farmer Payment-",""),".xlsx","")</f>
        <v>22.21-27 Aug</v>
      </c>
      <c r="Y695" s="13">
        <f t="shared" si="51"/>
        <v>29.360921714050271</v>
      </c>
      <c r="Z695" s="3">
        <v>0</v>
      </c>
    </row>
    <row r="696" spans="1:27" x14ac:dyDescent="0.25">
      <c r="A696" t="str">
        <f>CONCATENATE(Table2[[#This Row],[Code]],Table2[[#This Row],[Farmers Code]])</f>
        <v>200200260033</v>
      </c>
      <c r="B696" s="1" t="str">
        <f>INDEX('MPG Payment'!$A:$A,MATCH(Table2[[#This Row],[Code]],'MPG Payment'!B:B,0))</f>
        <v>BMC Code :2002</v>
      </c>
      <c r="C696" t="str">
        <f>VLOOKUP(Table2[[#This Row],[Code]],'MPG Payment'!B:C,2,0)</f>
        <v>TIGRA</v>
      </c>
      <c r="D696" s="17">
        <v>20020026</v>
      </c>
      <c r="E696" s="17" t="s">
        <v>32</v>
      </c>
      <c r="F696" s="1">
        <v>13</v>
      </c>
      <c r="G696" s="13">
        <v>44.61</v>
      </c>
      <c r="H696" s="13">
        <v>1817.3283000000001</v>
      </c>
      <c r="I696" s="166">
        <v>0</v>
      </c>
      <c r="J696" s="191">
        <v>0</v>
      </c>
      <c r="K696" s="166">
        <v>0</v>
      </c>
      <c r="L696" s="166">
        <v>0</v>
      </c>
      <c r="M696" s="18">
        <v>0</v>
      </c>
      <c r="N696" s="165">
        <f>VLOOKUP(Table2[[#This Row],[Code]],'MPG Payment'!$B$4:$Z$128,25,0)</f>
        <v>0</v>
      </c>
      <c r="O696" s="170">
        <f t="shared" si="48"/>
        <v>1817</v>
      </c>
      <c r="P696" t="str">
        <f>IFERROR(VLOOKUP(D696,'Bank Master'!$C$3:$D$7898,2,0),"Indirect")</f>
        <v>Direct</v>
      </c>
      <c r="Q696" t="str">
        <f>IFERROR(VLOOKUP(A696,Table1424[],6,0),0)</f>
        <v>ANJANI KUMARI</v>
      </c>
      <c r="R696" t="str">
        <f>IFERROR(VLOOKUP(A696,Table1424[],7,0),0)</f>
        <v>110234132507</v>
      </c>
      <c r="S696" t="str">
        <f>IFERROR(VLOOKUP(A696,Table1424[],8,0),0)</f>
        <v>CNRB0003907</v>
      </c>
      <c r="T696">
        <f>IFERROR(VLOOKUP(A696,Table1424[],9,0),0)</f>
        <v>0</v>
      </c>
      <c r="U696" s="40">
        <f>IFERROR(VLOOKUP(A696,Table1424[],10,0),0)</f>
        <v>46182</v>
      </c>
      <c r="V696">
        <f t="shared" si="49"/>
        <v>1</v>
      </c>
      <c r="W696" t="str">
        <f t="shared" si="50"/>
        <v>Available</v>
      </c>
      <c r="X696" s="164" t="str" cm="1">
        <f t="array" aca="1" ref="X696" ca="1">SUBSTITUTE(SUBSTITUTE(MID(CELL("filename"),FIND("[",CELL("filename"))+1,FIND("]",CELL("filename"))-FIND("[",CELL("filename"))-1)," JH Farmer Payment-",""),".xlsx","")</f>
        <v>22.21-27 Aug</v>
      </c>
      <c r="Y696" s="13">
        <f t="shared" si="51"/>
        <v>26.479789172831207</v>
      </c>
      <c r="Z696" s="3">
        <v>0</v>
      </c>
      <c r="AA696" s="3"/>
    </row>
    <row r="697" spans="1:27" x14ac:dyDescent="0.25">
      <c r="A697" t="str">
        <f>CONCATENATE(Table2[[#This Row],[Code]],Table2[[#This Row],[Farmers Code]])</f>
        <v>200200260035</v>
      </c>
      <c r="B697" s="1" t="str">
        <f>INDEX('MPG Payment'!$A:$A,MATCH(Table2[[#This Row],[Code]],'MPG Payment'!B:B,0))</f>
        <v>BMC Code :2002</v>
      </c>
      <c r="C697" t="str">
        <f>VLOOKUP(Table2[[#This Row],[Code]],'MPG Payment'!B:C,2,0)</f>
        <v>TIGRA</v>
      </c>
      <c r="D697" s="17">
        <v>20020026</v>
      </c>
      <c r="E697" s="17" t="s">
        <v>9</v>
      </c>
      <c r="F697" s="1">
        <v>14</v>
      </c>
      <c r="G697" s="13">
        <v>403.36</v>
      </c>
      <c r="H697" s="13">
        <v>16539.892199999998</v>
      </c>
      <c r="I697" s="166">
        <v>0</v>
      </c>
      <c r="J697" s="191">
        <v>0</v>
      </c>
      <c r="K697" s="166">
        <v>0</v>
      </c>
      <c r="L697" s="166">
        <v>0</v>
      </c>
      <c r="M697" s="18">
        <v>0</v>
      </c>
      <c r="N697" s="165">
        <f>VLOOKUP(Table2[[#This Row],[Code]],'MPG Payment'!$B$4:$Z$128,25,0)</f>
        <v>0</v>
      </c>
      <c r="O697" s="170">
        <f t="shared" si="48"/>
        <v>16540</v>
      </c>
      <c r="P697" t="str">
        <f>IFERROR(VLOOKUP(D697,'Bank Master'!$C$3:$D$7898,2,0),"Indirect")</f>
        <v>Direct</v>
      </c>
      <c r="Q697" t="str">
        <f>IFERROR(VLOOKUP(A697,Table1424[],6,0),0)</f>
        <v>SANDEEP ORAON</v>
      </c>
      <c r="R697" t="str">
        <f>IFERROR(VLOOKUP(A697,Table1424[],7,0),0)</f>
        <v>494518210004158</v>
      </c>
      <c r="S697" t="str">
        <f>IFERROR(VLOOKUP(A697,Table1424[],8,0),0)</f>
        <v>BKID0004945</v>
      </c>
      <c r="T697">
        <f>IFERROR(VLOOKUP(A697,Table1424[],9,0),0)</f>
        <v>0</v>
      </c>
      <c r="U697" s="40">
        <f>IFERROR(VLOOKUP(A697,Table1424[],10,0),0)</f>
        <v>46195</v>
      </c>
      <c r="V697">
        <f t="shared" si="49"/>
        <v>1</v>
      </c>
      <c r="W697" t="str">
        <f t="shared" si="50"/>
        <v>Available</v>
      </c>
      <c r="X697" s="164" t="str" cm="1">
        <f t="array" aca="1" ref="X697" ca="1">SUBSTITUTE(SUBSTITUTE(MID(CELL("filename"),FIND("[",CELL("filename"))+1,FIND("]",CELL("filename"))-FIND("[",CELL("filename"))-1)," JH Farmer Payment-",""),".xlsx","")</f>
        <v>22.21-27 Aug</v>
      </c>
      <c r="Y697" s="13">
        <f t="shared" si="51"/>
        <v>28.703700267750889</v>
      </c>
      <c r="Z697" s="3">
        <v>0</v>
      </c>
    </row>
    <row r="698" spans="1:27" x14ac:dyDescent="0.25">
      <c r="A698" t="str">
        <f>CONCATENATE(Table2[[#This Row],[Code]],Table2[[#This Row],[Farmers Code]])</f>
        <v>200200260038</v>
      </c>
      <c r="B698" s="1" t="str">
        <f>INDEX('MPG Payment'!$A:$A,MATCH(Table2[[#This Row],[Code]],'MPG Payment'!B:B,0))</f>
        <v>BMC Code :2002</v>
      </c>
      <c r="C698" t="str">
        <f>VLOOKUP(Table2[[#This Row],[Code]],'MPG Payment'!B:C,2,0)</f>
        <v>TIGRA</v>
      </c>
      <c r="D698" s="17">
        <v>20020026</v>
      </c>
      <c r="E698" s="17" t="s">
        <v>11</v>
      </c>
      <c r="F698" s="1">
        <v>4</v>
      </c>
      <c r="G698" s="13">
        <v>11.129999999999999</v>
      </c>
      <c r="H698" s="13">
        <v>462.94400000000002</v>
      </c>
      <c r="I698" s="166">
        <v>0</v>
      </c>
      <c r="J698" s="191">
        <v>0</v>
      </c>
      <c r="K698" s="166">
        <v>0</v>
      </c>
      <c r="L698" s="166">
        <v>0</v>
      </c>
      <c r="M698" s="18">
        <v>0</v>
      </c>
      <c r="N698" s="165">
        <f>VLOOKUP(Table2[[#This Row],[Code]],'MPG Payment'!$B$4:$Z$128,25,0)</f>
        <v>0</v>
      </c>
      <c r="O698" s="170">
        <f t="shared" si="48"/>
        <v>463</v>
      </c>
      <c r="P698" t="str">
        <f>IFERROR(VLOOKUP(D698,'Bank Master'!$C$3:$D$7898,2,0),"Indirect")</f>
        <v>Direct</v>
      </c>
      <c r="Q698" t="str">
        <f>IFERROR(VLOOKUP(A698,Table1424[],6,0),0)</f>
        <v>MD SABAN ANSARI</v>
      </c>
      <c r="R698" t="str">
        <f>IFERROR(VLOOKUP(A698,Table1424[],7,0),0)</f>
        <v>494518210008505</v>
      </c>
      <c r="S698" t="str">
        <f>IFERROR(VLOOKUP(A698,Table1424[],8,0),0)</f>
        <v>BKID0004945</v>
      </c>
      <c r="T698">
        <f>IFERROR(VLOOKUP(A698,Table1424[],9,0),0)</f>
        <v>0</v>
      </c>
      <c r="U698" s="40">
        <f>IFERROR(VLOOKUP(A698,Table1424[],10,0),0)</f>
        <v>46195</v>
      </c>
      <c r="V698">
        <f t="shared" si="49"/>
        <v>1</v>
      </c>
      <c r="W698" t="str">
        <f t="shared" si="50"/>
        <v>Available</v>
      </c>
      <c r="X698" s="164" t="str" cm="1">
        <f t="array" aca="1" ref="X698" ca="1">SUBSTITUTE(SUBSTITUTE(MID(CELL("filename"),FIND("[",CELL("filename"))+1,FIND("]",CELL("filename"))-FIND("[",CELL("filename"))-1)," JH Farmer Payment-",""),".xlsx","")</f>
        <v>22.21-27 Aug</v>
      </c>
      <c r="Y698" s="13">
        <f t="shared" si="51"/>
        <v>8.3188499550763719</v>
      </c>
      <c r="Z698" s="3">
        <v>0</v>
      </c>
    </row>
    <row r="699" spans="1:27" x14ac:dyDescent="0.25">
      <c r="A699" t="str">
        <f>CONCATENATE(Table2[[#This Row],[Code]],Table2[[#This Row],[Farmers Code]])</f>
        <v>200200260039</v>
      </c>
      <c r="B699" s="1" t="str">
        <f>INDEX('MPG Payment'!$A:$A,MATCH(Table2[[#This Row],[Code]],'MPG Payment'!B:B,0))</f>
        <v>BMC Code :2002</v>
      </c>
      <c r="C699" t="str">
        <f>VLOOKUP(Table2[[#This Row],[Code]],'MPG Payment'!B:C,2,0)</f>
        <v>TIGRA</v>
      </c>
      <c r="D699" s="17">
        <v>20020026</v>
      </c>
      <c r="E699" s="17" t="s">
        <v>12</v>
      </c>
      <c r="F699" s="1">
        <v>7</v>
      </c>
      <c r="G699" s="13">
        <v>31.179999999999996</v>
      </c>
      <c r="H699" s="13">
        <v>1239.6873000000001</v>
      </c>
      <c r="I699" s="166">
        <v>0</v>
      </c>
      <c r="J699" s="191">
        <v>0</v>
      </c>
      <c r="K699" s="166">
        <v>0</v>
      </c>
      <c r="L699" s="166">
        <v>0</v>
      </c>
      <c r="M699" s="18">
        <v>0</v>
      </c>
      <c r="N699" s="165">
        <f>VLOOKUP(Table2[[#This Row],[Code]],'MPG Payment'!$B$4:$Z$128,25,0)</f>
        <v>0</v>
      </c>
      <c r="O699" s="170">
        <f t="shared" si="48"/>
        <v>1240</v>
      </c>
      <c r="P699" t="str">
        <f>IFERROR(VLOOKUP(D699,'Bank Master'!$C$3:$D$7898,2,0),"Indirect")</f>
        <v>Direct</v>
      </c>
      <c r="Q699" t="str">
        <f>IFERROR(VLOOKUP(A699,Table1424[],6,0),0)</f>
        <v>CHANGO ORAON</v>
      </c>
      <c r="R699" t="str">
        <f>IFERROR(VLOOKUP(A699,Table1424[],7,0),0)</f>
        <v>494518210003248</v>
      </c>
      <c r="S699" t="str">
        <f>IFERROR(VLOOKUP(A699,Table1424[],8,0),0)</f>
        <v>BKID0004945</v>
      </c>
      <c r="T699">
        <f>IFERROR(VLOOKUP(A699,Table1424[],9,0),0)</f>
        <v>0</v>
      </c>
      <c r="U699" s="40">
        <f>IFERROR(VLOOKUP(A699,Table1424[],10,0),0)</f>
        <v>46195</v>
      </c>
      <c r="V699">
        <f t="shared" si="49"/>
        <v>1</v>
      </c>
      <c r="W699" t="str">
        <f t="shared" si="50"/>
        <v>Available</v>
      </c>
      <c r="X699" s="164" t="str" cm="1">
        <f t="array" aca="1" ref="X699" ca="1">SUBSTITUTE(SUBSTITUTE(MID(CELL("filename"),FIND("[",CELL("filename"))+1,FIND("]",CELL("filename"))-FIND("[",CELL("filename"))-1)," JH Farmer Payment-",""),".xlsx","")</f>
        <v>22.21-27 Aug</v>
      </c>
      <c r="Y699" s="13">
        <f t="shared" si="51"/>
        <v>13.915668858242467</v>
      </c>
      <c r="Z699" s="3">
        <v>0</v>
      </c>
      <c r="AA699" s="31"/>
    </row>
    <row r="700" spans="1:27" x14ac:dyDescent="0.25">
      <c r="A700" t="str">
        <f>CONCATENATE(Table2[[#This Row],[Code]],Table2[[#This Row],[Farmers Code]])</f>
        <v>200200260040</v>
      </c>
      <c r="B700" s="1" t="str">
        <f>INDEX('MPG Payment'!$A:$A,MATCH(Table2[[#This Row],[Code]],'MPG Payment'!B:B,0))</f>
        <v>BMC Code :2002</v>
      </c>
      <c r="C700" t="str">
        <f>VLOOKUP(Table2[[#This Row],[Code]],'MPG Payment'!B:C,2,0)</f>
        <v>TIGRA</v>
      </c>
      <c r="D700" s="17">
        <v>20020026</v>
      </c>
      <c r="E700" s="17" t="s">
        <v>13</v>
      </c>
      <c r="F700" s="1">
        <v>14</v>
      </c>
      <c r="G700" s="13">
        <v>111.49999999999999</v>
      </c>
      <c r="H700" s="13">
        <v>4660.9753000000001</v>
      </c>
      <c r="I700" s="166">
        <v>0</v>
      </c>
      <c r="J700" s="191">
        <v>0</v>
      </c>
      <c r="K700" s="166">
        <v>0</v>
      </c>
      <c r="L700" s="166">
        <v>0</v>
      </c>
      <c r="M700" s="18">
        <v>0</v>
      </c>
      <c r="N700" s="165">
        <f>VLOOKUP(Table2[[#This Row],[Code]],'MPG Payment'!$B$4:$Z$128,25,0)</f>
        <v>0</v>
      </c>
      <c r="O700" s="170">
        <f t="shared" si="48"/>
        <v>4661</v>
      </c>
      <c r="P700" t="str">
        <f>IFERROR(VLOOKUP(D700,'Bank Master'!$C$3:$D$7898,2,0),"Indirect")</f>
        <v>Direct</v>
      </c>
      <c r="Q700" t="str">
        <f>IFERROR(VLOOKUP(A700,Table1424[],6,0),0)</f>
        <v>MARIYAM KHALKHO</v>
      </c>
      <c r="R700" t="str">
        <f>IFERROR(VLOOKUP(A700,Table1424[],7,0),0)</f>
        <v>1943200100005887</v>
      </c>
      <c r="S700" t="str">
        <f>IFERROR(VLOOKUP(A700,Table1424[],8,0),0)</f>
        <v>PUNB0194320</v>
      </c>
      <c r="T700">
        <f>IFERROR(VLOOKUP(A700,Table1424[],9,0),0)</f>
        <v>0</v>
      </c>
      <c r="U700" s="40">
        <f>IFERROR(VLOOKUP(A700,Table1424[],10,0),0)</f>
        <v>46195</v>
      </c>
      <c r="V700">
        <f t="shared" si="49"/>
        <v>1</v>
      </c>
      <c r="W700" t="str">
        <f t="shared" si="50"/>
        <v>Available</v>
      </c>
      <c r="X700" s="164" t="str" cm="1">
        <f t="array" aca="1" ref="X700" ca="1">SUBSTITUTE(SUBSTITUTE(MID(CELL("filename"),FIND("[",CELL("filename"))+1,FIND("]",CELL("filename"))-FIND("[",CELL("filename"))-1)," JH Farmer Payment-",""),".xlsx","")</f>
        <v>22.21-27 Aug</v>
      </c>
      <c r="Y700" s="13">
        <f t="shared" si="51"/>
        <v>29.261728340807181</v>
      </c>
      <c r="Z700" s="3">
        <v>0</v>
      </c>
      <c r="AA700" s="31"/>
    </row>
    <row r="701" spans="1:27" x14ac:dyDescent="0.25">
      <c r="A701" t="str">
        <f>CONCATENATE(Table2[[#This Row],[Code]],Table2[[#This Row],[Farmers Code]])</f>
        <v>200200260041</v>
      </c>
      <c r="B701" s="1" t="str">
        <f>INDEX('MPG Payment'!$A:$A,MATCH(Table2[[#This Row],[Code]],'MPG Payment'!B:B,0))</f>
        <v>BMC Code :2002</v>
      </c>
      <c r="C701" t="str">
        <f>VLOOKUP(Table2[[#This Row],[Code]],'MPG Payment'!B:C,2,0)</f>
        <v>TIGRA</v>
      </c>
      <c r="D701" s="17">
        <v>20020026</v>
      </c>
      <c r="E701" s="17" t="s">
        <v>35</v>
      </c>
      <c r="F701" s="1">
        <v>14</v>
      </c>
      <c r="G701" s="13">
        <v>84.9</v>
      </c>
      <c r="H701" s="13">
        <v>3381.0418000000004</v>
      </c>
      <c r="I701" s="166">
        <v>0</v>
      </c>
      <c r="J701" s="191">
        <v>0</v>
      </c>
      <c r="K701" s="166">
        <v>0</v>
      </c>
      <c r="L701" s="166">
        <v>0</v>
      </c>
      <c r="M701" s="18">
        <v>0</v>
      </c>
      <c r="N701" s="165">
        <f>VLOOKUP(Table2[[#This Row],[Code]],'MPG Payment'!$B$4:$Z$128,25,0)</f>
        <v>0</v>
      </c>
      <c r="O701" s="170">
        <f t="shared" si="48"/>
        <v>3381</v>
      </c>
      <c r="P701" t="str">
        <f>IFERROR(VLOOKUP(D701,'Bank Master'!$C$3:$D$7898,2,0),"Indirect")</f>
        <v>Direct</v>
      </c>
      <c r="Q701" t="str">
        <f>IFERROR(VLOOKUP(A701,Table1424[],6,0),0)</f>
        <v>HISRON TIRKEY</v>
      </c>
      <c r="R701" t="str">
        <f>IFERROR(VLOOKUP(A701,Table1424[],7,0),0)</f>
        <v>494518210001647</v>
      </c>
      <c r="S701" t="str">
        <f>IFERROR(VLOOKUP(A701,Table1424[],8,0),0)</f>
        <v>BKID0004945</v>
      </c>
      <c r="T701">
        <f>IFERROR(VLOOKUP(A701,Table1424[],9,0),0)</f>
        <v>0</v>
      </c>
      <c r="U701" s="40">
        <f>IFERROR(VLOOKUP(A701,Table1424[],10,0),0)</f>
        <v>46203</v>
      </c>
      <c r="V701">
        <f t="shared" si="49"/>
        <v>1</v>
      </c>
      <c r="W701" t="str">
        <f t="shared" si="50"/>
        <v>Available</v>
      </c>
      <c r="X701" s="164" t="str" cm="1">
        <f t="array" aca="1" ref="X701" ca="1">SUBSTITUTE(SUBSTITUTE(MID(CELL("filename"),FIND("[",CELL("filename"))+1,FIND("]",CELL("filename"))-FIND("[",CELL("filename"))-1)," JH Farmer Payment-",""),".xlsx","")</f>
        <v>22.21-27 Aug</v>
      </c>
      <c r="Y701" s="13">
        <f t="shared" si="51"/>
        <v>27.876669729093052</v>
      </c>
      <c r="Z701" s="3">
        <v>0</v>
      </c>
    </row>
    <row r="702" spans="1:27" x14ac:dyDescent="0.25">
      <c r="A702" t="str">
        <f>CONCATENATE(Table2[[#This Row],[Code]],Table2[[#This Row],[Farmers Code]])</f>
        <v>200200260042</v>
      </c>
      <c r="B702" s="1" t="str">
        <f>INDEX('MPG Payment'!$A:$A,MATCH(Table2[[#This Row],[Code]],'MPG Payment'!B:B,0))</f>
        <v>BMC Code :2002</v>
      </c>
      <c r="C702" t="str">
        <f>VLOOKUP(Table2[[#This Row],[Code]],'MPG Payment'!B:C,2,0)</f>
        <v>TIGRA</v>
      </c>
      <c r="D702" s="17">
        <v>20020026</v>
      </c>
      <c r="E702" s="17" t="s">
        <v>14</v>
      </c>
      <c r="F702" s="1">
        <v>14</v>
      </c>
      <c r="G702" s="13">
        <v>99.91</v>
      </c>
      <c r="H702" s="13">
        <v>3953.0754999999999</v>
      </c>
      <c r="I702" s="166">
        <v>0</v>
      </c>
      <c r="J702" s="191">
        <v>0</v>
      </c>
      <c r="K702" s="166">
        <v>0</v>
      </c>
      <c r="L702" s="166">
        <v>0</v>
      </c>
      <c r="M702" s="18">
        <v>0</v>
      </c>
      <c r="N702" s="165">
        <f>VLOOKUP(Table2[[#This Row],[Code]],'MPG Payment'!$B$4:$Z$128,25,0)</f>
        <v>0</v>
      </c>
      <c r="O702" s="170">
        <f t="shared" si="48"/>
        <v>3953</v>
      </c>
      <c r="P702" t="str">
        <f>IFERROR(VLOOKUP(D702,'Bank Master'!$C$3:$D$7898,2,0),"Indirect")</f>
        <v>Direct</v>
      </c>
      <c r="Q702" t="str">
        <f>IFERROR(VLOOKUP(A702,Table1424[],6,0),0)</f>
        <v>SONI DEVI</v>
      </c>
      <c r="R702" t="str">
        <f>IFERROR(VLOOKUP(A702,Table1424[],7,0),0)</f>
        <v>494518210001812</v>
      </c>
      <c r="S702" t="str">
        <f>IFERROR(VLOOKUP(A702,Table1424[],8,0),0)</f>
        <v>BKID0004945</v>
      </c>
      <c r="T702">
        <f>IFERROR(VLOOKUP(A702,Table1424[],9,0),0)</f>
        <v>0</v>
      </c>
      <c r="U702" s="40">
        <f>IFERROR(VLOOKUP(A702,Table1424[],10,0),0)</f>
        <v>46209</v>
      </c>
      <c r="V702">
        <f t="shared" si="49"/>
        <v>1</v>
      </c>
      <c r="W702" t="str">
        <f t="shared" si="50"/>
        <v>Available</v>
      </c>
      <c r="X702" s="164" t="str" cm="1">
        <f t="array" aca="1" ref="X702" ca="1">SUBSTITUTE(SUBSTITUTE(MID(CELL("filename"),FIND("[",CELL("filename"))+1,FIND("]",CELL("filename"))-FIND("[",CELL("filename"))-1)," JH Farmer Payment-",""),".xlsx","")</f>
        <v>22.21-27 Aug</v>
      </c>
      <c r="Y702" s="13">
        <f t="shared" si="51"/>
        <v>27.696455309778802</v>
      </c>
      <c r="Z702" s="3">
        <v>0</v>
      </c>
    </row>
    <row r="703" spans="1:27" x14ac:dyDescent="0.25">
      <c r="A703" t="str">
        <f>CONCATENATE(Table2[[#This Row],[Code]],Table2[[#This Row],[Farmers Code]])</f>
        <v>200200260043</v>
      </c>
      <c r="B703" s="1" t="str">
        <f>INDEX('MPG Payment'!$A:$A,MATCH(Table2[[#This Row],[Code]],'MPG Payment'!B:B,0))</f>
        <v>BMC Code :2002</v>
      </c>
      <c r="C703" t="str">
        <f>VLOOKUP(Table2[[#This Row],[Code]],'MPG Payment'!B:C,2,0)</f>
        <v>TIGRA</v>
      </c>
      <c r="D703" s="17">
        <v>20020026</v>
      </c>
      <c r="E703" s="17" t="s">
        <v>1650</v>
      </c>
      <c r="F703" s="1">
        <v>14</v>
      </c>
      <c r="G703" s="13">
        <v>70.03</v>
      </c>
      <c r="H703" s="13">
        <v>2805.4935999999993</v>
      </c>
      <c r="I703" s="166">
        <v>0</v>
      </c>
      <c r="J703" s="191">
        <v>0</v>
      </c>
      <c r="K703" s="166">
        <v>0</v>
      </c>
      <c r="L703" s="166">
        <v>0</v>
      </c>
      <c r="M703" s="18">
        <v>0</v>
      </c>
      <c r="N703" s="165">
        <f>VLOOKUP(Table2[[#This Row],[Code]],'MPG Payment'!$B$4:$Z$128,25,0)</f>
        <v>0</v>
      </c>
      <c r="O703" s="170">
        <f t="shared" si="48"/>
        <v>2805</v>
      </c>
      <c r="P703" t="str">
        <f>IFERROR(VLOOKUP(D703,'Bank Master'!$C$3:$D$7898,2,0),"Indirect")</f>
        <v>Direct</v>
      </c>
      <c r="Q703" t="str">
        <f>IFERROR(VLOOKUP(A703,Table1424[],6,0),0)</f>
        <v>USHA DEVI</v>
      </c>
      <c r="R703" t="str">
        <f>IFERROR(VLOOKUP(A703,Table1424[],7,0),0)</f>
        <v>494510110003911</v>
      </c>
      <c r="S703" t="str">
        <f>IFERROR(VLOOKUP(A703,Table1424[],8,0),0)</f>
        <v>BKID0004945</v>
      </c>
      <c r="T703">
        <f>IFERROR(VLOOKUP(A703,Table1424[],9,0),0)</f>
        <v>0</v>
      </c>
      <c r="U703" s="40">
        <f>IFERROR(VLOOKUP(A703,Table1424[],10,0),0)</f>
        <v>46237</v>
      </c>
      <c r="V703">
        <f t="shared" si="49"/>
        <v>1</v>
      </c>
      <c r="W703" t="str">
        <f t="shared" si="50"/>
        <v>Available</v>
      </c>
      <c r="X703" s="164" t="str" cm="1">
        <f t="array" aca="1" ref="X703" ca="1">SUBSTITUTE(SUBSTITUTE(MID(CELL("filename"),FIND("[",CELL("filename"))+1,FIND("]",CELL("filename"))-FIND("[",CELL("filename"))-1)," JH Farmer Payment-",""),".xlsx","")</f>
        <v>22.21-27 Aug</v>
      </c>
      <c r="Y703" s="13">
        <f t="shared" si="51"/>
        <v>28.042917606739962</v>
      </c>
      <c r="Z703" s="3">
        <v>0</v>
      </c>
    </row>
    <row r="704" spans="1:27" x14ac:dyDescent="0.25">
      <c r="A704" t="str">
        <f>CONCATENATE(Table2[[#This Row],[Code]],Table2[[#This Row],[Farmers Code]])</f>
        <v>200200260044</v>
      </c>
      <c r="B704" s="1" t="str">
        <f>INDEX('MPG Payment'!$A:$A,MATCH(Table2[[#This Row],[Code]],'MPG Payment'!B:B,0))</f>
        <v>BMC Code :2002</v>
      </c>
      <c r="C704" t="str">
        <f>VLOOKUP(Table2[[#This Row],[Code]],'MPG Payment'!B:C,2,0)</f>
        <v>TIGRA</v>
      </c>
      <c r="D704" s="17">
        <v>20020026</v>
      </c>
      <c r="E704" s="17" t="s">
        <v>15</v>
      </c>
      <c r="F704" s="1">
        <v>14</v>
      </c>
      <c r="G704" s="13">
        <v>62.889999999999993</v>
      </c>
      <c r="H704" s="13">
        <v>2622.7967000000003</v>
      </c>
      <c r="I704" s="166">
        <v>0</v>
      </c>
      <c r="J704" s="191">
        <v>0</v>
      </c>
      <c r="K704" s="166">
        <v>0</v>
      </c>
      <c r="L704" s="166">
        <v>0</v>
      </c>
      <c r="M704" s="18">
        <v>0</v>
      </c>
      <c r="N704" s="165">
        <f>VLOOKUP(Table2[[#This Row],[Code]],'MPG Payment'!$B$4:$Z$128,25,0)</f>
        <v>0</v>
      </c>
      <c r="O704" s="170">
        <f t="shared" si="48"/>
        <v>2623</v>
      </c>
      <c r="P704" t="str">
        <f>IFERROR(VLOOKUP(D704,'Bank Master'!$C$3:$D$7898,2,0),"Indirect")</f>
        <v>Direct</v>
      </c>
      <c r="Q704" t="str">
        <f>IFERROR(VLOOKUP(A704,Table1424[],6,0),0)</f>
        <v>SABNAM TIGGA</v>
      </c>
      <c r="R704" t="str">
        <f>IFERROR(VLOOKUP(A704,Table1424[],7,0),0)</f>
        <v>494510100011825</v>
      </c>
      <c r="S704" t="str">
        <f>IFERROR(VLOOKUP(A704,Table1424[],8,0),0)</f>
        <v>BKID0004945</v>
      </c>
      <c r="T704">
        <f>IFERROR(VLOOKUP(A704,Table1424[],9,0),0)</f>
        <v>0</v>
      </c>
      <c r="U704" s="40">
        <f>IFERROR(VLOOKUP(A704,Table1424[],10,0),0)</f>
        <v>46231</v>
      </c>
      <c r="V704">
        <f t="shared" si="49"/>
        <v>1</v>
      </c>
      <c r="W704" t="str">
        <f t="shared" si="50"/>
        <v>Available</v>
      </c>
      <c r="X704" s="164" t="str" cm="1">
        <f t="array" aca="1" ref="X704" ca="1">SUBSTITUTE(SUBSTITUTE(MID(CELL("filename"),FIND("[",CELL("filename"))+1,FIND("]",CELL("filename"))-FIND("[",CELL("filename"))-1)," JH Farmer Payment-",""),".xlsx","")</f>
        <v>22.21-27 Aug</v>
      </c>
      <c r="Y704" s="13">
        <f t="shared" si="51"/>
        <v>29.193157735729059</v>
      </c>
      <c r="Z704" s="3">
        <v>0</v>
      </c>
    </row>
    <row r="705" spans="1:27" x14ac:dyDescent="0.25">
      <c r="A705" t="str">
        <f>CONCATENATE(Table2[[#This Row],[Code]],Table2[[#This Row],[Farmers Code]])</f>
        <v>200200260045</v>
      </c>
      <c r="B705" s="1" t="str">
        <f>INDEX('MPG Payment'!$A:$A,MATCH(Table2[[#This Row],[Code]],'MPG Payment'!B:B,0))</f>
        <v>BMC Code :2002</v>
      </c>
      <c r="C705" t="str">
        <f>VLOOKUP(Table2[[#This Row],[Code]],'MPG Payment'!B:C,2,0)</f>
        <v>TIGRA</v>
      </c>
      <c r="D705" s="17">
        <v>20020026</v>
      </c>
      <c r="E705" s="17" t="s">
        <v>16</v>
      </c>
      <c r="F705" s="1">
        <v>10</v>
      </c>
      <c r="G705" s="13">
        <v>26.760000000000005</v>
      </c>
      <c r="H705" s="13">
        <v>1033.5291999999999</v>
      </c>
      <c r="I705" s="166">
        <v>0</v>
      </c>
      <c r="J705" s="191">
        <v>0</v>
      </c>
      <c r="K705" s="166">
        <v>0</v>
      </c>
      <c r="L705" s="166">
        <v>0</v>
      </c>
      <c r="M705" s="18">
        <v>0</v>
      </c>
      <c r="N705" s="165">
        <f>VLOOKUP(Table2[[#This Row],[Code]],'MPG Payment'!$B$4:$Z$128,25,0)</f>
        <v>0</v>
      </c>
      <c r="O705" s="170">
        <f t="shared" si="48"/>
        <v>1034</v>
      </c>
      <c r="P705" t="str">
        <f>IFERROR(VLOOKUP(D705,'Bank Master'!$C$3:$D$7898,2,0),"Indirect")</f>
        <v>Direct</v>
      </c>
      <c r="Q705" t="str">
        <f>IFERROR(VLOOKUP(A705,Table1424[],6,0),0)</f>
        <v>RAMESH ORAON</v>
      </c>
      <c r="R705" t="str">
        <f>IFERROR(VLOOKUP(A705,Table1424[],7,0),0)</f>
        <v>494518210002341</v>
      </c>
      <c r="S705" t="str">
        <f>IFERROR(VLOOKUP(A705,Table1424[],8,0),0)</f>
        <v>BKID0004945</v>
      </c>
      <c r="T705">
        <f>IFERROR(VLOOKUP(A705,Table1424[],9,0),0)</f>
        <v>0</v>
      </c>
      <c r="U705" s="40">
        <f>IFERROR(VLOOKUP(A705,Table1424[],10,0),0)</f>
        <v>46237</v>
      </c>
      <c r="V705">
        <f t="shared" si="49"/>
        <v>1</v>
      </c>
      <c r="W705" t="str">
        <f t="shared" si="50"/>
        <v>Available</v>
      </c>
      <c r="X705" s="164" t="str" cm="1">
        <f t="array" aca="1" ref="X705" ca="1">SUBSTITUTE(SUBSTITUTE(MID(CELL("filename"),FIND("[",CELL("filename"))+1,FIND("]",CELL("filename"))-FIND("[",CELL("filename"))-1)," JH Farmer Payment-",""),".xlsx","")</f>
        <v>22.21-27 Aug</v>
      </c>
      <c r="Y705" s="13">
        <f t="shared" si="51"/>
        <v>19.311083707025407</v>
      </c>
      <c r="Z705" s="3">
        <v>0</v>
      </c>
      <c r="AA705" s="3"/>
    </row>
    <row r="706" spans="1:27" x14ac:dyDescent="0.25">
      <c r="A706" t="str">
        <f>CONCATENATE(Table2[[#This Row],[Code]],Table2[[#This Row],[Farmers Code]])</f>
        <v>200200260046</v>
      </c>
      <c r="B706" s="1" t="str">
        <f>INDEX('MPG Payment'!$A:$A,MATCH(Table2[[#This Row],[Code]],'MPG Payment'!B:B,0))</f>
        <v>BMC Code :2002</v>
      </c>
      <c r="C706" t="str">
        <f>VLOOKUP(Table2[[#This Row],[Code]],'MPG Payment'!B:C,2,0)</f>
        <v>TIGRA</v>
      </c>
      <c r="D706" s="17">
        <v>20020026</v>
      </c>
      <c r="E706" s="17" t="s">
        <v>129</v>
      </c>
      <c r="F706" s="1">
        <v>14</v>
      </c>
      <c r="G706" s="13">
        <v>40.900000000000006</v>
      </c>
      <c r="H706" s="13">
        <v>1825.8001999999999</v>
      </c>
      <c r="I706" s="166">
        <v>0</v>
      </c>
      <c r="J706" s="191">
        <v>0</v>
      </c>
      <c r="K706" s="166">
        <v>0</v>
      </c>
      <c r="L706" s="166">
        <v>0</v>
      </c>
      <c r="M706" s="18">
        <v>0</v>
      </c>
      <c r="N706" s="165">
        <f>VLOOKUP(Table2[[#This Row],[Code]],'MPG Payment'!$B$4:$Z$128,25,0)</f>
        <v>0</v>
      </c>
      <c r="O706" s="170">
        <f t="shared" si="48"/>
        <v>1826</v>
      </c>
      <c r="P706" t="str">
        <f>IFERROR(VLOOKUP(D706,'Bank Master'!$C$3:$D$7898,2,0),"Indirect")</f>
        <v>Direct</v>
      </c>
      <c r="Q706" t="str">
        <f>IFERROR(VLOOKUP(A706,Table1424[],6,0),0)</f>
        <v>JAYANTI KUMARI</v>
      </c>
      <c r="R706" t="str">
        <f>IFERROR(VLOOKUP(A706,Table1424[],7,0),0)</f>
        <v>08030110066140</v>
      </c>
      <c r="S706" t="str">
        <f>IFERROR(VLOOKUP(A706,Table1424[],8,0),0)</f>
        <v>UCBA0000803</v>
      </c>
      <c r="T706">
        <f>IFERROR(VLOOKUP(A706,Table1424[],9,0),0)</f>
        <v>0</v>
      </c>
      <c r="U706" s="40">
        <f>IFERROR(VLOOKUP(A706,Table1424[],10,0),0)</f>
        <v>46244</v>
      </c>
      <c r="V706">
        <f t="shared" si="49"/>
        <v>1</v>
      </c>
      <c r="W706" t="str">
        <f t="shared" si="50"/>
        <v>Available</v>
      </c>
      <c r="X706" s="164" t="str" cm="1">
        <f t="array" aca="1" ref="X706" ca="1">SUBSTITUTE(SUBSTITUTE(MID(CELL("filename"),FIND("[",CELL("filename"))+1,FIND("]",CELL("filename"))-FIND("[",CELL("filename"))-1)," JH Farmer Payment-",""),".xlsx","")</f>
        <v>22.21-27 Aug</v>
      </c>
      <c r="Y706" s="13">
        <f t="shared" si="51"/>
        <v>31.248414180929093</v>
      </c>
      <c r="Z706" s="3">
        <v>0</v>
      </c>
      <c r="AA706" s="31"/>
    </row>
    <row r="707" spans="1:27" x14ac:dyDescent="0.25">
      <c r="A707" t="str">
        <f>CONCATENATE(Table2[[#This Row],[Code]],Table2[[#This Row],[Farmers Code]])</f>
        <v>200200260047</v>
      </c>
      <c r="B707" s="1" t="str">
        <f>INDEX('MPG Payment'!$A:$A,MATCH(Table2[[#This Row],[Code]],'MPG Payment'!B:B,0))</f>
        <v>BMC Code :2002</v>
      </c>
      <c r="C707" t="str">
        <f>VLOOKUP(Table2[[#This Row],[Code]],'MPG Payment'!B:C,2,0)</f>
        <v>TIGRA</v>
      </c>
      <c r="D707" s="17">
        <v>20020026</v>
      </c>
      <c r="E707" s="17" t="s">
        <v>423</v>
      </c>
      <c r="F707" s="1">
        <v>5</v>
      </c>
      <c r="G707" s="13">
        <v>25.419999999999998</v>
      </c>
      <c r="H707" s="13">
        <v>1055.0506</v>
      </c>
      <c r="I707" s="166">
        <v>0</v>
      </c>
      <c r="J707" s="191">
        <v>0</v>
      </c>
      <c r="K707" s="166">
        <v>0</v>
      </c>
      <c r="L707" s="166">
        <v>0</v>
      </c>
      <c r="M707" s="18">
        <v>0</v>
      </c>
      <c r="N707" s="165">
        <f>VLOOKUP(Table2[[#This Row],[Code]],'MPG Payment'!$B$4:$Z$128,25,0)</f>
        <v>0</v>
      </c>
      <c r="O707" s="170">
        <f t="shared" si="48"/>
        <v>1055</v>
      </c>
      <c r="P707" t="str">
        <f>IFERROR(VLOOKUP(D707,'Bank Master'!$C$3:$D$7898,2,0),"Indirect")</f>
        <v>Direct</v>
      </c>
      <c r="Q707">
        <f>IFERROR(VLOOKUP(A707,Table1424[],6,0),0)</f>
        <v>0</v>
      </c>
      <c r="R707">
        <f>IFERROR(VLOOKUP(A707,Table1424[],7,0),0)</f>
        <v>0</v>
      </c>
      <c r="S707">
        <f>IFERROR(VLOOKUP(A707,Table1424[],8,0),0)</f>
        <v>0</v>
      </c>
      <c r="T707">
        <f>IFERROR(VLOOKUP(A707,Table1424[],9,0),0)</f>
        <v>0</v>
      </c>
      <c r="U707" s="40">
        <f>IFERROR(VLOOKUP(A707,Table1424[],10,0),0)</f>
        <v>0</v>
      </c>
      <c r="V707">
        <f t="shared" si="49"/>
        <v>1</v>
      </c>
      <c r="W707" t="str">
        <f t="shared" si="50"/>
        <v>Not Available</v>
      </c>
      <c r="X707" s="164" t="str" cm="1">
        <f t="array" aca="1" ref="X707" ca="1">SUBSTITUTE(SUBSTITUTE(MID(CELL("filename"),FIND("[",CELL("filename"))+1,FIND("]",CELL("filename"))-FIND("[",CELL("filename"))-1)," JH Farmer Payment-",""),".xlsx","")</f>
        <v>22.21-27 Aug</v>
      </c>
      <c r="Y707" s="13">
        <f t="shared" si="51"/>
        <v>10.376186073957514</v>
      </c>
      <c r="Z707" s="3">
        <v>0</v>
      </c>
    </row>
    <row r="708" spans="1:27" x14ac:dyDescent="0.25">
      <c r="A708" t="str">
        <f>CONCATENATE(Table2[[#This Row],[Code]],Table2[[#This Row],[Farmers Code]])</f>
        <v>200200260048</v>
      </c>
      <c r="B708" s="1" t="str">
        <f>INDEX('MPG Payment'!$A:$A,MATCH(Table2[[#This Row],[Code]],'MPG Payment'!B:B,0))</f>
        <v>BMC Code :2002</v>
      </c>
      <c r="C708" t="str">
        <f>VLOOKUP(Table2[[#This Row],[Code]],'MPG Payment'!B:C,2,0)</f>
        <v>TIGRA</v>
      </c>
      <c r="D708" s="17">
        <v>20020026</v>
      </c>
      <c r="E708" s="17" t="s">
        <v>424</v>
      </c>
      <c r="F708" s="1">
        <v>4</v>
      </c>
      <c r="G708" s="13">
        <v>12.35</v>
      </c>
      <c r="H708" s="13">
        <v>523.15840000000003</v>
      </c>
      <c r="I708" s="166">
        <v>0</v>
      </c>
      <c r="J708" s="191">
        <v>0</v>
      </c>
      <c r="K708" s="166">
        <v>0</v>
      </c>
      <c r="L708" s="166">
        <v>0</v>
      </c>
      <c r="M708" s="18">
        <v>0</v>
      </c>
      <c r="N708" s="165">
        <f>VLOOKUP(Table2[[#This Row],[Code]],'MPG Payment'!$B$4:$Z$128,25,0)</f>
        <v>0</v>
      </c>
      <c r="O708" s="170">
        <f t="shared" si="48"/>
        <v>523</v>
      </c>
      <c r="P708" t="str">
        <f>IFERROR(VLOOKUP(D708,'Bank Master'!$C$3:$D$7898,2,0),"Indirect")</f>
        <v>Direct</v>
      </c>
      <c r="Q708">
        <f>IFERROR(VLOOKUP(A708,Table1424[],6,0),0)</f>
        <v>0</v>
      </c>
      <c r="R708">
        <f>IFERROR(VLOOKUP(A708,Table1424[],7,0),0)</f>
        <v>0</v>
      </c>
      <c r="S708">
        <f>IFERROR(VLOOKUP(A708,Table1424[],8,0),0)</f>
        <v>0</v>
      </c>
      <c r="T708">
        <f>IFERROR(VLOOKUP(A708,Table1424[],9,0),0)</f>
        <v>0</v>
      </c>
      <c r="U708" s="40">
        <f>IFERROR(VLOOKUP(A708,Table1424[],10,0),0)</f>
        <v>0</v>
      </c>
      <c r="V708">
        <f t="shared" si="49"/>
        <v>1</v>
      </c>
      <c r="W708" t="str">
        <f t="shared" si="50"/>
        <v>Not Available</v>
      </c>
      <c r="X708" s="164" t="str" cm="1">
        <f t="array" aca="1" ref="X708" ca="1">SUBSTITUTE(SUBSTITUTE(MID(CELL("filename"),FIND("[",CELL("filename"))+1,FIND("]",CELL("filename"))-FIND("[",CELL("filename"))-1)," JH Farmer Payment-",""),".xlsx","")</f>
        <v>22.21-27 Aug</v>
      </c>
      <c r="Y708" s="13">
        <f t="shared" si="51"/>
        <v>8.4722008097166004</v>
      </c>
      <c r="Z708" s="3">
        <v>0</v>
      </c>
      <c r="AA708" s="3"/>
    </row>
    <row r="709" spans="1:27" x14ac:dyDescent="0.25">
      <c r="A709" t="str">
        <f>CONCATENATE(Table2[[#This Row],[Code]],Table2[[#This Row],[Farmers Code]])</f>
        <v>200200270002</v>
      </c>
      <c r="B709" s="1" t="str">
        <f>INDEX('MPG Payment'!$A:$A,MATCH(Table2[[#This Row],[Code]],'MPG Payment'!B:B,0))</f>
        <v>BMC Code :2002</v>
      </c>
      <c r="C709" t="str">
        <f>VLOOKUP(Table2[[#This Row],[Code]],'MPG Payment'!B:C,2,0)</f>
        <v>GARRI</v>
      </c>
      <c r="D709" s="17">
        <v>20020027</v>
      </c>
      <c r="E709" s="17" t="s">
        <v>17</v>
      </c>
      <c r="F709" s="1">
        <v>12</v>
      </c>
      <c r="G709" s="13">
        <v>139.08000000000001</v>
      </c>
      <c r="H709" s="13">
        <v>6030.2946999999995</v>
      </c>
      <c r="I709" s="166">
        <v>0</v>
      </c>
      <c r="J709" s="191">
        <v>0</v>
      </c>
      <c r="K709" s="166">
        <v>698.33999999999651</v>
      </c>
      <c r="L709" s="166">
        <v>0</v>
      </c>
      <c r="M709" s="18">
        <v>0</v>
      </c>
      <c r="N709" s="165" t="str">
        <f>VLOOKUP(Table2[[#This Row],[Code]],'MPG Payment'!$B$4:$Z$128,25,0)</f>
        <v>Release1</v>
      </c>
      <c r="O709" s="170">
        <f t="shared" si="48"/>
        <v>5332</v>
      </c>
      <c r="P709" t="str">
        <f>IFERROR(VLOOKUP(D709,'Bank Master'!$C$3:$D$7898,2,0),"Indirect")</f>
        <v>Direct</v>
      </c>
      <c r="Q709" t="str">
        <f>IFERROR(VLOOKUP(A709,Table1424[],6,0),0)</f>
        <v>MANJHU KUMARI</v>
      </c>
      <c r="R709" t="str">
        <f>IFERROR(VLOOKUP(A709,Table1424[],7,0),0)</f>
        <v>75382250002874</v>
      </c>
      <c r="S709" t="str">
        <f>IFERROR(VLOOKUP(A709,Table1424[],8,0),0)</f>
        <v>CNRB0017538</v>
      </c>
      <c r="T709">
        <f>IFERROR(VLOOKUP(A709,Table1424[],9,0),0)</f>
        <v>0</v>
      </c>
      <c r="U709" s="40">
        <f>IFERROR(VLOOKUP(A709,Table1424[],10,0),0)</f>
        <v>46182</v>
      </c>
      <c r="V709">
        <f t="shared" si="49"/>
        <v>1</v>
      </c>
      <c r="W709" t="str">
        <f t="shared" si="50"/>
        <v>Available</v>
      </c>
      <c r="X709" s="164" t="str" cm="1">
        <f t="array" aca="1" ref="X709" ca="1">SUBSTITUTE(SUBSTITUTE(MID(CELL("filename"),FIND("[",CELL("filename"))+1,FIND("]",CELL("filename"))-FIND("[",CELL("filename"))-1)," JH Farmer Payment-",""),".xlsx","")</f>
        <v>22.21-27 Aug</v>
      </c>
      <c r="Y709" s="13">
        <f t="shared" si="51"/>
        <v>26.015076358930109</v>
      </c>
      <c r="Z709" s="3">
        <v>0</v>
      </c>
    </row>
    <row r="710" spans="1:27" x14ac:dyDescent="0.25">
      <c r="A710" t="str">
        <f>CONCATENATE(Table2[[#This Row],[Code]],Table2[[#This Row],[Farmers Code]])</f>
        <v>200200270003</v>
      </c>
      <c r="B710" s="1" t="str">
        <f>INDEX('MPG Payment'!$A:$A,MATCH(Table2[[#This Row],[Code]],'MPG Payment'!B:B,0))</f>
        <v>BMC Code :2002</v>
      </c>
      <c r="C710" t="str">
        <f>VLOOKUP(Table2[[#This Row],[Code]],'MPG Payment'!B:C,2,0)</f>
        <v>GARRI</v>
      </c>
      <c r="D710" s="17">
        <v>20020027</v>
      </c>
      <c r="E710" s="17" t="s">
        <v>0</v>
      </c>
      <c r="F710" s="1">
        <v>7</v>
      </c>
      <c r="G710" s="13">
        <v>16.43</v>
      </c>
      <c r="H710" s="13">
        <v>802.81350000000009</v>
      </c>
      <c r="I710" s="166">
        <v>0</v>
      </c>
      <c r="J710" s="191">
        <v>0</v>
      </c>
      <c r="K710" s="166">
        <v>0</v>
      </c>
      <c r="L710" s="166">
        <v>0</v>
      </c>
      <c r="M710" s="18">
        <v>0</v>
      </c>
      <c r="N710" s="165" t="str">
        <f>VLOOKUP(Table2[[#This Row],[Code]],'MPG Payment'!$B$4:$Z$128,25,0)</f>
        <v>Release1</v>
      </c>
      <c r="O710" s="170">
        <f t="shared" si="48"/>
        <v>803</v>
      </c>
      <c r="P710" t="str">
        <f>IFERROR(VLOOKUP(D710,'Bank Master'!$C$3:$D$7898,2,0),"Indirect")</f>
        <v>Direct</v>
      </c>
      <c r="Q710" t="str">
        <f>IFERROR(VLOOKUP(A710,Table1424[],6,0),0)</f>
        <v>LAXAMI KUMARI</v>
      </c>
      <c r="R710" t="str">
        <f>IFERROR(VLOOKUP(A710,Table1424[],7,0),0)</f>
        <v>494518210002677</v>
      </c>
      <c r="S710" t="str">
        <f>IFERROR(VLOOKUP(A710,Table1424[],8,0),0)</f>
        <v>BKID0004945</v>
      </c>
      <c r="T710">
        <f>IFERROR(VLOOKUP(A710,Table1424[],9,0),0)</f>
        <v>0</v>
      </c>
      <c r="U710" s="40">
        <f>IFERROR(VLOOKUP(A710,Table1424[],10,0),0)</f>
        <v>46195</v>
      </c>
      <c r="V710">
        <f t="shared" si="49"/>
        <v>1</v>
      </c>
      <c r="W710" t="str">
        <f t="shared" si="50"/>
        <v>Available</v>
      </c>
      <c r="X710" s="164" t="str" cm="1">
        <f t="array" aca="1" ref="X710" ca="1">SUBSTITUTE(SUBSTITUTE(MID(CELL("filename"),FIND("[",CELL("filename"))+1,FIND("]",CELL("filename"))-FIND("[",CELL("filename"))-1)," JH Farmer Payment-",""),".xlsx","")</f>
        <v>22.21-27 Aug</v>
      </c>
      <c r="Y710" s="13">
        <f t="shared" si="51"/>
        <v>17.10193091905052</v>
      </c>
      <c r="Z710" s="3">
        <v>0</v>
      </c>
    </row>
    <row r="711" spans="1:27" x14ac:dyDescent="0.25">
      <c r="A711" t="str">
        <f>CONCATENATE(Table2[[#This Row],[Code]],Table2[[#This Row],[Farmers Code]])</f>
        <v>200200270005</v>
      </c>
      <c r="B711" s="1" t="str">
        <f>INDEX('MPG Payment'!$A:$A,MATCH(Table2[[#This Row],[Code]],'MPG Payment'!B:B,0))</f>
        <v>BMC Code :2002</v>
      </c>
      <c r="C711" t="str">
        <f>VLOOKUP(Table2[[#This Row],[Code]],'MPG Payment'!B:C,2,0)</f>
        <v>GARRI</v>
      </c>
      <c r="D711" s="17">
        <v>20020027</v>
      </c>
      <c r="E711" s="17" t="s">
        <v>18</v>
      </c>
      <c r="F711" s="1">
        <v>14</v>
      </c>
      <c r="G711" s="13">
        <v>111.5</v>
      </c>
      <c r="H711" s="13">
        <v>5010.064699999999</v>
      </c>
      <c r="I711" s="166">
        <v>0</v>
      </c>
      <c r="J711" s="191">
        <v>0</v>
      </c>
      <c r="K711" s="166">
        <v>0</v>
      </c>
      <c r="L711" s="166">
        <v>0</v>
      </c>
      <c r="M711" s="18">
        <v>0</v>
      </c>
      <c r="N711" s="165" t="str">
        <f>VLOOKUP(Table2[[#This Row],[Code]],'MPG Payment'!$B$4:$Z$128,25,0)</f>
        <v>Release1</v>
      </c>
      <c r="O711" s="170">
        <f t="shared" si="48"/>
        <v>5010</v>
      </c>
      <c r="P711" t="str">
        <f>IFERROR(VLOOKUP(D711,'Bank Master'!$C$3:$D$7898,2,0),"Indirect")</f>
        <v>Direct</v>
      </c>
      <c r="Q711" t="str">
        <f>IFERROR(VLOOKUP(A711,Table1424[],6,0),0)</f>
        <v>LAKHIMANI DEVI</v>
      </c>
      <c r="R711" t="str">
        <f>IFERROR(VLOOKUP(A711,Table1424[],7,0),0)</f>
        <v>84030243114</v>
      </c>
      <c r="S711" t="str">
        <f>IFERROR(VLOOKUP(A711,Table1424[],8,0),0)</f>
        <v>SBIN0RRVCGB</v>
      </c>
      <c r="T711">
        <f>IFERROR(VLOOKUP(A711,Table1424[],9,0),0)</f>
        <v>0</v>
      </c>
      <c r="U711" s="40">
        <f>IFERROR(VLOOKUP(A711,Table1424[],10,0),0)</f>
        <v>46195</v>
      </c>
      <c r="V711">
        <f t="shared" si="49"/>
        <v>1</v>
      </c>
      <c r="W711" t="str">
        <f t="shared" si="50"/>
        <v>Available</v>
      </c>
      <c r="X711" s="164" t="str" cm="1">
        <f t="array" aca="1" ref="X711" ca="1">SUBSTITUTE(SUBSTITUTE(MID(CELL("filename"),FIND("[",CELL("filename"))+1,FIND("]",CELL("filename"))-FIND("[",CELL("filename"))-1)," JH Farmer Payment-",""),".xlsx","")</f>
        <v>22.21-27 Aug</v>
      </c>
      <c r="Y711" s="13">
        <f t="shared" si="51"/>
        <v>31.453320986547084</v>
      </c>
      <c r="Z711" s="3">
        <v>0</v>
      </c>
    </row>
    <row r="712" spans="1:27" x14ac:dyDescent="0.25">
      <c r="A712" t="str">
        <f>CONCATENATE(Table2[[#This Row],[Code]],Table2[[#This Row],[Farmers Code]])</f>
        <v>200200270006</v>
      </c>
      <c r="B712" s="1" t="str">
        <f>INDEX('MPG Payment'!$A:$A,MATCH(Table2[[#This Row],[Code]],'MPG Payment'!B:B,0))</f>
        <v>BMC Code :2002</v>
      </c>
      <c r="C712" t="str">
        <f>VLOOKUP(Table2[[#This Row],[Code]],'MPG Payment'!B:C,2,0)</f>
        <v>GARRI</v>
      </c>
      <c r="D712" s="17">
        <v>20020027</v>
      </c>
      <c r="E712" s="17" t="s">
        <v>19</v>
      </c>
      <c r="F712" s="1">
        <v>13</v>
      </c>
      <c r="G712" s="13">
        <v>37.309999999999995</v>
      </c>
      <c r="H712" s="13">
        <v>1588.2322999999999</v>
      </c>
      <c r="I712" s="166">
        <v>0</v>
      </c>
      <c r="J712" s="191">
        <v>0</v>
      </c>
      <c r="K712" s="166">
        <v>0</v>
      </c>
      <c r="L712" s="166">
        <v>0</v>
      </c>
      <c r="M712" s="18">
        <v>0</v>
      </c>
      <c r="N712" s="165" t="str">
        <f>VLOOKUP(Table2[[#This Row],[Code]],'MPG Payment'!$B$4:$Z$128,25,0)</f>
        <v>Release1</v>
      </c>
      <c r="O712" s="170">
        <f t="shared" si="48"/>
        <v>1588</v>
      </c>
      <c r="P712" t="str">
        <f>IFERROR(VLOOKUP(D712,'Bank Master'!$C$3:$D$7898,2,0),"Indirect")</f>
        <v>Direct</v>
      </c>
      <c r="Q712" t="str">
        <f>IFERROR(VLOOKUP(A712,Table1424[],6,0),0)</f>
        <v>ATAVA ORAON</v>
      </c>
      <c r="R712" t="str">
        <f>IFERROR(VLOOKUP(A712,Table1424[],7,0),0)</f>
        <v>469510510002574</v>
      </c>
      <c r="S712" t="str">
        <f>IFERROR(VLOOKUP(A712,Table1424[],8,0),0)</f>
        <v>BKID0004695</v>
      </c>
      <c r="T712">
        <f>IFERROR(VLOOKUP(A712,Table1424[],9,0),0)</f>
        <v>0</v>
      </c>
      <c r="U712" s="40">
        <f>IFERROR(VLOOKUP(A712,Table1424[],10,0),0)</f>
        <v>46195</v>
      </c>
      <c r="V712">
        <f t="shared" si="49"/>
        <v>1</v>
      </c>
      <c r="W712" t="str">
        <f t="shared" si="50"/>
        <v>Available</v>
      </c>
      <c r="X712" s="164" t="str" cm="1">
        <f t="array" aca="1" ref="X712" ca="1">SUBSTITUTE(SUBSTITUTE(MID(CELL("filename"),FIND("[",CELL("filename"))+1,FIND("]",CELL("filename"))-FIND("[",CELL("filename"))-1)," JH Farmer Payment-",""),".xlsx","")</f>
        <v>22.21-27 Aug</v>
      </c>
      <c r="Y712" s="13">
        <f t="shared" si="51"/>
        <v>27.669552264808367</v>
      </c>
      <c r="Z712" s="3">
        <v>0</v>
      </c>
    </row>
    <row r="713" spans="1:27" x14ac:dyDescent="0.25">
      <c r="A713" t="str">
        <f>CONCATENATE(Table2[[#This Row],[Code]],Table2[[#This Row],[Farmers Code]])</f>
        <v>200200270009</v>
      </c>
      <c r="B713" s="1" t="str">
        <f>INDEX('MPG Payment'!$A:$A,MATCH(Table2[[#This Row],[Code]],'MPG Payment'!B:B,0))</f>
        <v>BMC Code :2002</v>
      </c>
      <c r="C713" t="str">
        <f>VLOOKUP(Table2[[#This Row],[Code]],'MPG Payment'!B:C,2,0)</f>
        <v>GARRI</v>
      </c>
      <c r="D713" s="17">
        <v>20020027</v>
      </c>
      <c r="E713" s="17" t="s">
        <v>36</v>
      </c>
      <c r="F713" s="1">
        <v>14</v>
      </c>
      <c r="G713" s="13">
        <v>71.2</v>
      </c>
      <c r="H713" s="13">
        <v>2946.9185999999995</v>
      </c>
      <c r="I713" s="166">
        <v>0</v>
      </c>
      <c r="J713" s="191">
        <v>0</v>
      </c>
      <c r="K713" s="166">
        <v>0</v>
      </c>
      <c r="L713" s="166">
        <v>1537</v>
      </c>
      <c r="M713" s="18">
        <v>0</v>
      </c>
      <c r="N713" s="165" t="str">
        <f>VLOOKUP(Table2[[#This Row],[Code]],'MPG Payment'!$B$4:$Z$128,25,0)</f>
        <v>Release1</v>
      </c>
      <c r="O713" s="170">
        <f t="shared" si="48"/>
        <v>1410</v>
      </c>
      <c r="P713" t="str">
        <f>IFERROR(VLOOKUP(D713,'Bank Master'!$C$3:$D$7898,2,0),"Indirect")</f>
        <v>Direct</v>
      </c>
      <c r="Q713" t="str">
        <f>IFERROR(VLOOKUP(A713,Table1424[],6,0),0)</f>
        <v>NIDHI MINJ</v>
      </c>
      <c r="R713" t="str">
        <f>IFERROR(VLOOKUP(A713,Table1424[],7,0),0)</f>
        <v>35705557916</v>
      </c>
      <c r="S713" t="str">
        <f>IFERROR(VLOOKUP(A713,Table1424[],8,0),0)</f>
        <v>SBIN0012619</v>
      </c>
      <c r="T713">
        <f>IFERROR(VLOOKUP(A713,Table1424[],9,0),0)</f>
        <v>0</v>
      </c>
      <c r="U713" s="40">
        <f>IFERROR(VLOOKUP(A713,Table1424[],10,0),0)</f>
        <v>46195</v>
      </c>
      <c r="V713">
        <f t="shared" si="49"/>
        <v>1</v>
      </c>
      <c r="W713" t="str">
        <f t="shared" si="50"/>
        <v>Available</v>
      </c>
      <c r="X713" s="164" t="str" cm="1">
        <f t="array" aca="1" ref="X713" ca="1">SUBSTITUTE(SUBSTITUTE(MID(CELL("filename"),FIND("[",CELL("filename"))+1,FIND("]",CELL("filename"))-FIND("[",CELL("filename"))-1)," JH Farmer Payment-",""),".xlsx","")</f>
        <v>22.21-27 Aug</v>
      </c>
      <c r="Y713" s="13">
        <f t="shared" si="51"/>
        <v>28.972514325842695</v>
      </c>
      <c r="Z713" s="3">
        <v>0</v>
      </c>
    </row>
    <row r="714" spans="1:27" x14ac:dyDescent="0.25">
      <c r="A714" t="str">
        <f>CONCATENATE(Table2[[#This Row],[Code]],Table2[[#This Row],[Farmers Code]])</f>
        <v>200200270010</v>
      </c>
      <c r="B714" s="1" t="str">
        <f>INDEX('MPG Payment'!$A:$A,MATCH(Table2[[#This Row],[Code]],'MPG Payment'!B:B,0))</f>
        <v>BMC Code :2002</v>
      </c>
      <c r="C714" t="str">
        <f>VLOOKUP(Table2[[#This Row],[Code]],'MPG Payment'!B:C,2,0)</f>
        <v>GARRI</v>
      </c>
      <c r="D714" s="17">
        <v>20020027</v>
      </c>
      <c r="E714" s="17" t="s">
        <v>21</v>
      </c>
      <c r="F714" s="1">
        <v>5</v>
      </c>
      <c r="G714" s="13">
        <v>18.39</v>
      </c>
      <c r="H714" s="13">
        <v>770.14480000000003</v>
      </c>
      <c r="I714" s="166">
        <v>0</v>
      </c>
      <c r="J714" s="191">
        <v>0</v>
      </c>
      <c r="K714" s="166">
        <v>0</v>
      </c>
      <c r="L714" s="166">
        <v>0</v>
      </c>
      <c r="M714" s="18">
        <v>0</v>
      </c>
      <c r="N714" s="165" t="str">
        <f>VLOOKUP(Table2[[#This Row],[Code]],'MPG Payment'!$B$4:$Z$128,25,0)</f>
        <v>Release1</v>
      </c>
      <c r="O714" s="170">
        <f t="shared" si="48"/>
        <v>770</v>
      </c>
      <c r="P714" t="str">
        <f>IFERROR(VLOOKUP(D714,'Bank Master'!$C$3:$D$7898,2,0),"Indirect")</f>
        <v>Direct</v>
      </c>
      <c r="Q714">
        <f>IFERROR(VLOOKUP(A714,Table1424[],6,0),0)</f>
        <v>0</v>
      </c>
      <c r="R714">
        <f>IFERROR(VLOOKUP(A714,Table1424[],7,0),0)</f>
        <v>0</v>
      </c>
      <c r="S714">
        <f>IFERROR(VLOOKUP(A714,Table1424[],8,0),0)</f>
        <v>0</v>
      </c>
      <c r="T714">
        <f>IFERROR(VLOOKUP(A714,Table1424[],9,0),0)</f>
        <v>0</v>
      </c>
      <c r="U714" s="40">
        <f>IFERROR(VLOOKUP(A714,Table1424[],10,0),0)</f>
        <v>0</v>
      </c>
      <c r="V714">
        <f t="shared" si="49"/>
        <v>1</v>
      </c>
      <c r="W714" t="str">
        <f t="shared" si="50"/>
        <v>Not Available</v>
      </c>
      <c r="X714" s="164" t="str" cm="1">
        <f t="array" aca="1" ref="X714" ca="1">SUBSTITUTE(SUBSTITUTE(MID(CELL("filename"),FIND("[",CELL("filename"))+1,FIND("]",CELL("filename"))-FIND("[",CELL("filename"))-1)," JH Farmer Payment-",""),".xlsx","")</f>
        <v>22.21-27 Aug</v>
      </c>
      <c r="Y714" s="13">
        <f t="shared" si="51"/>
        <v>10.469613920609026</v>
      </c>
      <c r="Z714" s="3">
        <v>0</v>
      </c>
    </row>
    <row r="715" spans="1:27" x14ac:dyDescent="0.25">
      <c r="A715" t="str">
        <f>CONCATENATE(Table2[[#This Row],[Code]],Table2[[#This Row],[Farmers Code]])</f>
        <v>200200270011</v>
      </c>
      <c r="B715" s="1" t="str">
        <f>INDEX('MPG Payment'!$A:$A,MATCH(Table2[[#This Row],[Code]],'MPG Payment'!B:B,0))</f>
        <v>BMC Code :2002</v>
      </c>
      <c r="C715" t="str">
        <f>VLOOKUP(Table2[[#This Row],[Code]],'MPG Payment'!B:C,2,0)</f>
        <v>GARRI</v>
      </c>
      <c r="D715" s="17">
        <v>20020027</v>
      </c>
      <c r="E715" s="17" t="s">
        <v>22</v>
      </c>
      <c r="F715" s="1">
        <v>2</v>
      </c>
      <c r="G715" s="13">
        <v>27.14</v>
      </c>
      <c r="H715" s="13">
        <v>1393.8220999999999</v>
      </c>
      <c r="I715" s="166">
        <v>0</v>
      </c>
      <c r="J715" s="191">
        <v>0</v>
      </c>
      <c r="K715" s="166">
        <v>0</v>
      </c>
      <c r="L715" s="166">
        <v>0</v>
      </c>
      <c r="M715" s="18">
        <v>0</v>
      </c>
      <c r="N715" s="165" t="str">
        <f>VLOOKUP(Table2[[#This Row],[Code]],'MPG Payment'!$B$4:$Z$128,25,0)</f>
        <v>Release1</v>
      </c>
      <c r="O715" s="170">
        <f t="shared" si="48"/>
        <v>1394</v>
      </c>
      <c r="P715" t="str">
        <f>IFERROR(VLOOKUP(D715,'Bank Master'!$C$3:$D$7898,2,0),"Indirect")</f>
        <v>Direct</v>
      </c>
      <c r="Q715">
        <f>IFERROR(VLOOKUP(A715,Table1424[],6,0),0)</f>
        <v>0</v>
      </c>
      <c r="R715">
        <f>IFERROR(VLOOKUP(A715,Table1424[],7,0),0)</f>
        <v>0</v>
      </c>
      <c r="S715">
        <f>IFERROR(VLOOKUP(A715,Table1424[],8,0),0)</f>
        <v>0</v>
      </c>
      <c r="T715">
        <f>IFERROR(VLOOKUP(A715,Table1424[],9,0),0)</f>
        <v>0</v>
      </c>
      <c r="U715" s="40">
        <f>IFERROR(VLOOKUP(A715,Table1424[],10,0),0)</f>
        <v>0</v>
      </c>
      <c r="V715">
        <f t="shared" si="49"/>
        <v>1</v>
      </c>
      <c r="W715" t="str">
        <f t="shared" si="50"/>
        <v>Not Available</v>
      </c>
      <c r="X715" s="164" t="str" cm="1">
        <f t="array" aca="1" ref="X715" ca="1">SUBSTITUTE(SUBSTITUTE(MID(CELL("filename"),FIND("[",CELL("filename"))+1,FIND("]",CELL("filename"))-FIND("[",CELL("filename"))-1)," JH Farmer Payment-",""),".xlsx","")</f>
        <v>22.21-27 Aug</v>
      </c>
      <c r="Y715" s="13">
        <f t="shared" si="51"/>
        <v>5.1356746499631534</v>
      </c>
      <c r="Z715" s="3">
        <v>0</v>
      </c>
    </row>
    <row r="716" spans="1:27" x14ac:dyDescent="0.25">
      <c r="A716" t="str">
        <f>CONCATENATE(Table2[[#This Row],[Code]],Table2[[#This Row],[Farmers Code]])</f>
        <v>200200280003</v>
      </c>
      <c r="B716" s="1" t="str">
        <f>INDEX('MPG Payment'!$A:$A,MATCH(Table2[[#This Row],[Code]],'MPG Payment'!B:B,0))</f>
        <v>BMC Code :2002</v>
      </c>
      <c r="C716" t="str">
        <f>VLOOKUP(Table2[[#This Row],[Code]],'MPG Payment'!B:C,2,0)</f>
        <v xml:space="preserve">HISRI </v>
      </c>
      <c r="D716" s="17">
        <v>20020028</v>
      </c>
      <c r="E716" s="17" t="s">
        <v>0</v>
      </c>
      <c r="F716" s="1">
        <v>8</v>
      </c>
      <c r="G716" s="13">
        <v>47.38</v>
      </c>
      <c r="H716" s="13">
        <v>2213.0817999999999</v>
      </c>
      <c r="I716" s="166">
        <v>0</v>
      </c>
      <c r="J716" s="191">
        <v>0</v>
      </c>
      <c r="K716" s="166">
        <v>0</v>
      </c>
      <c r="L716" s="166">
        <v>0</v>
      </c>
      <c r="M716" s="18">
        <v>0</v>
      </c>
      <c r="N716" s="165" t="str">
        <f>VLOOKUP(Table2[[#This Row],[Code]],'MPG Payment'!$B$4:$Z$128,25,0)</f>
        <v>Release1</v>
      </c>
      <c r="O716" s="170">
        <f t="shared" si="48"/>
        <v>2213</v>
      </c>
      <c r="P716" t="str">
        <f>IFERROR(VLOOKUP(D716,'Bank Master'!$C$3:$D$7898,2,0),"Indirect")</f>
        <v>Direct</v>
      </c>
      <c r="Q716" t="str">
        <f>IFERROR(VLOOKUP(A716,Table1424[],6,0),0)</f>
        <v>ABUL ANSARI</v>
      </c>
      <c r="R716" t="str">
        <f>IFERROR(VLOOKUP(A716,Table1424[],7,0),0)</f>
        <v>30493211002161</v>
      </c>
      <c r="S716" t="str">
        <f>IFERROR(VLOOKUP(A716,Table1424[],8,0),0)</f>
        <v>UCBA0003049</v>
      </c>
      <c r="T716">
        <f>IFERROR(VLOOKUP(A716,Table1424[],9,0),0)</f>
        <v>0</v>
      </c>
      <c r="U716" s="40">
        <f>IFERROR(VLOOKUP(A716,Table1424[],10,0),0)</f>
        <v>46182</v>
      </c>
      <c r="V716">
        <f t="shared" si="49"/>
        <v>1</v>
      </c>
      <c r="W716" t="str">
        <f t="shared" si="50"/>
        <v>Available</v>
      </c>
      <c r="X716" s="164" t="str" cm="1">
        <f t="array" aca="1" ref="X716" ca="1">SUBSTITUTE(SUBSTITUTE(MID(CELL("filename"),FIND("[",CELL("filename"))+1,FIND("]",CELL("filename"))-FIND("[",CELL("filename"))-1)," JH Farmer Payment-",""),".xlsx","")</f>
        <v>22.21-27 Aug</v>
      </c>
      <c r="Y716" s="13">
        <f t="shared" si="51"/>
        <v>18.683679189531446</v>
      </c>
      <c r="Z716" s="3">
        <v>0</v>
      </c>
    </row>
    <row r="717" spans="1:27" x14ac:dyDescent="0.25">
      <c r="A717" t="str">
        <f>CONCATENATE(Table2[[#This Row],[Code]],Table2[[#This Row],[Farmers Code]])</f>
        <v>200200280004</v>
      </c>
      <c r="B717" s="1" t="str">
        <f>INDEX('MPG Payment'!$A:$A,MATCH(Table2[[#This Row],[Code]],'MPG Payment'!B:B,0))</f>
        <v>BMC Code :2002</v>
      </c>
      <c r="C717" t="str">
        <f>VLOOKUP(Table2[[#This Row],[Code]],'MPG Payment'!B:C,2,0)</f>
        <v xml:space="preserve">HISRI </v>
      </c>
      <c r="D717" s="17">
        <v>20020028</v>
      </c>
      <c r="E717" s="17" t="s">
        <v>1</v>
      </c>
      <c r="F717" s="1">
        <v>14</v>
      </c>
      <c r="G717" s="13">
        <v>46.63000000000001</v>
      </c>
      <c r="H717" s="13">
        <v>1901.0257999999999</v>
      </c>
      <c r="I717" s="166">
        <v>0</v>
      </c>
      <c r="J717" s="191">
        <v>0</v>
      </c>
      <c r="K717" s="166">
        <v>0</v>
      </c>
      <c r="L717" s="166">
        <v>0</v>
      </c>
      <c r="M717" s="18">
        <v>0</v>
      </c>
      <c r="N717" s="165" t="str">
        <f>VLOOKUP(Table2[[#This Row],[Code]],'MPG Payment'!$B$4:$Z$128,25,0)</f>
        <v>Release1</v>
      </c>
      <c r="O717" s="170">
        <f t="shared" si="48"/>
        <v>1901</v>
      </c>
      <c r="P717" t="str">
        <f>IFERROR(VLOOKUP(D717,'Bank Master'!$C$3:$D$7898,2,0),"Indirect")</f>
        <v>Direct</v>
      </c>
      <c r="Q717" t="str">
        <f>IFERROR(VLOOKUP(A717,Table1424[],6,0),0)</f>
        <v>RAMESH GOPE</v>
      </c>
      <c r="R717" t="str">
        <f>IFERROR(VLOOKUP(A717,Table1424[],7,0),0)</f>
        <v>494518210004438</v>
      </c>
      <c r="S717" t="str">
        <f>IFERROR(VLOOKUP(A717,Table1424[],8,0),0)</f>
        <v>BKID0004945</v>
      </c>
      <c r="T717">
        <f>IFERROR(VLOOKUP(A717,Table1424[],9,0),0)</f>
        <v>0</v>
      </c>
      <c r="U717" s="40">
        <f>IFERROR(VLOOKUP(A717,Table1424[],10,0),0)</f>
        <v>46182</v>
      </c>
      <c r="V717">
        <f t="shared" si="49"/>
        <v>1</v>
      </c>
      <c r="W717" t="str">
        <f t="shared" si="50"/>
        <v>Available</v>
      </c>
      <c r="X717" s="164" t="str" cm="1">
        <f t="array" aca="1" ref="X717" ca="1">SUBSTITUTE(SUBSTITUTE(MID(CELL("filename"),FIND("[",CELL("filename"))+1,FIND("]",CELL("filename"))-FIND("[",CELL("filename"))-1)," JH Farmer Payment-",""),".xlsx","")</f>
        <v>22.21-27 Aug</v>
      </c>
      <c r="Y717" s="13">
        <f t="shared" si="51"/>
        <v>28.537809564657937</v>
      </c>
      <c r="Z717" s="3">
        <v>0</v>
      </c>
    </row>
    <row r="718" spans="1:27" x14ac:dyDescent="0.25">
      <c r="A718" t="str">
        <f>CONCATENATE(Table2[[#This Row],[Code]],Table2[[#This Row],[Farmers Code]])</f>
        <v>200200280006</v>
      </c>
      <c r="B718" s="1" t="str">
        <f>INDEX('MPG Payment'!$A:$A,MATCH(Table2[[#This Row],[Code]],'MPG Payment'!B:B,0))</f>
        <v>BMC Code :2002</v>
      </c>
      <c r="C718" t="str">
        <f>VLOOKUP(Table2[[#This Row],[Code]],'MPG Payment'!B:C,2,0)</f>
        <v xml:space="preserve">HISRI </v>
      </c>
      <c r="D718" s="17">
        <v>20020028</v>
      </c>
      <c r="E718" s="17" t="s">
        <v>19</v>
      </c>
      <c r="F718" s="1">
        <v>14</v>
      </c>
      <c r="G718" s="13">
        <v>50.67</v>
      </c>
      <c r="H718" s="13">
        <v>2298.2515000000003</v>
      </c>
      <c r="I718" s="166">
        <v>0</v>
      </c>
      <c r="J718" s="191">
        <v>0</v>
      </c>
      <c r="K718" s="166">
        <v>0</v>
      </c>
      <c r="L718" s="166">
        <v>0</v>
      </c>
      <c r="M718" s="18">
        <v>0</v>
      </c>
      <c r="N718" s="165" t="str">
        <f>VLOOKUP(Table2[[#This Row],[Code]],'MPG Payment'!$B$4:$Z$128,25,0)</f>
        <v>Release1</v>
      </c>
      <c r="O718" s="170">
        <f t="shared" si="48"/>
        <v>2298</v>
      </c>
      <c r="P718" t="str">
        <f>IFERROR(VLOOKUP(D718,'Bank Master'!$C$3:$D$7898,2,0),"Indirect")</f>
        <v>Direct</v>
      </c>
      <c r="Q718" t="str">
        <f>IFERROR(VLOOKUP(A718,Table1424[],6,0),0)</f>
        <v>SHILA MINZ</v>
      </c>
      <c r="R718" t="str">
        <f>IFERROR(VLOOKUP(A718,Table1424[],7,0),0)</f>
        <v>43366241419</v>
      </c>
      <c r="S718" t="str">
        <f>IFERROR(VLOOKUP(A718,Table1424[],8,0),0)</f>
        <v>SBIN0014341</v>
      </c>
      <c r="T718">
        <f>IFERROR(VLOOKUP(A718,Table1424[],9,0),0)</f>
        <v>0</v>
      </c>
      <c r="U718" s="40">
        <f>IFERROR(VLOOKUP(A718,Table1424[],10,0),0)</f>
        <v>46182</v>
      </c>
      <c r="V718">
        <f t="shared" si="49"/>
        <v>1</v>
      </c>
      <c r="W718" t="str">
        <f t="shared" si="50"/>
        <v>Available</v>
      </c>
      <c r="X718" s="164" t="str" cm="1">
        <f t="array" aca="1" ref="X718" ca="1">SUBSTITUTE(SUBSTITUTE(MID(CELL("filename"),FIND("[",CELL("filename"))+1,FIND("]",CELL("filename"))-FIND("[",CELL("filename"))-1)," JH Farmer Payment-",""),".xlsx","")</f>
        <v>22.21-27 Aug</v>
      </c>
      <c r="Y718" s="13">
        <f t="shared" si="51"/>
        <v>31.750070061180189</v>
      </c>
      <c r="Z718" s="3">
        <v>0</v>
      </c>
    </row>
    <row r="719" spans="1:27" x14ac:dyDescent="0.25">
      <c r="A719" t="str">
        <f>CONCATENATE(Table2[[#This Row],[Code]],Table2[[#This Row],[Farmers Code]])</f>
        <v>200200280007</v>
      </c>
      <c r="B719" s="1" t="str">
        <f>INDEX('MPG Payment'!$A:$A,MATCH(Table2[[#This Row],[Code]],'MPG Payment'!B:B,0))</f>
        <v>BMC Code :2002</v>
      </c>
      <c r="C719" t="str">
        <f>VLOOKUP(Table2[[#This Row],[Code]],'MPG Payment'!B:C,2,0)</f>
        <v xml:space="preserve">HISRI </v>
      </c>
      <c r="D719" s="17">
        <v>20020028</v>
      </c>
      <c r="E719" s="17" t="s">
        <v>20</v>
      </c>
      <c r="F719" s="1">
        <v>7</v>
      </c>
      <c r="G719" s="13">
        <v>27.38</v>
      </c>
      <c r="H719" s="13">
        <v>1170.3922000000002</v>
      </c>
      <c r="I719" s="166">
        <v>0</v>
      </c>
      <c r="J719" s="191">
        <v>0</v>
      </c>
      <c r="K719" s="166">
        <v>0</v>
      </c>
      <c r="L719" s="166">
        <v>0</v>
      </c>
      <c r="M719" s="18">
        <v>0</v>
      </c>
      <c r="N719" s="165" t="str">
        <f>VLOOKUP(Table2[[#This Row],[Code]],'MPG Payment'!$B$4:$Z$128,25,0)</f>
        <v>Release1</v>
      </c>
      <c r="O719" s="170">
        <f t="shared" si="48"/>
        <v>1170</v>
      </c>
      <c r="P719" t="str">
        <f>IFERROR(VLOOKUP(D719,'Bank Master'!$C$3:$D$7898,2,0),"Indirect")</f>
        <v>Direct</v>
      </c>
      <c r="Q719" t="str">
        <f>IFERROR(VLOOKUP(A719,Table1424[],6,0),0)</f>
        <v>SANJIDA KHATUN</v>
      </c>
      <c r="R719" t="str">
        <f>IFERROR(VLOOKUP(A719,Table1424[],7,0),0)</f>
        <v>494518210003752</v>
      </c>
      <c r="S719" t="str">
        <f>IFERROR(VLOOKUP(A719,Table1424[],8,0),0)</f>
        <v>BKID0004945</v>
      </c>
      <c r="T719">
        <f>IFERROR(VLOOKUP(A719,Table1424[],9,0),0)</f>
        <v>0</v>
      </c>
      <c r="U719" s="40">
        <f>IFERROR(VLOOKUP(A719,Table1424[],10,0),0)</f>
        <v>46182</v>
      </c>
      <c r="V719">
        <f t="shared" si="49"/>
        <v>1</v>
      </c>
      <c r="W719" t="str">
        <f t="shared" si="50"/>
        <v>Available</v>
      </c>
      <c r="X719" s="164" t="str" cm="1">
        <f t="array" aca="1" ref="X719" ca="1">SUBSTITUTE(SUBSTITUTE(MID(CELL("filename"),FIND("[",CELL("filename"))+1,FIND("]",CELL("filename"))-FIND("[",CELL("filename"))-1)," JH Farmer Payment-",""),".xlsx","")</f>
        <v>22.21-27 Aug</v>
      </c>
      <c r="Y719" s="13">
        <f t="shared" si="51"/>
        <v>14.96118590211834</v>
      </c>
      <c r="Z719" s="3">
        <v>0</v>
      </c>
      <c r="AA719" s="3"/>
    </row>
    <row r="720" spans="1:27" x14ac:dyDescent="0.25">
      <c r="A720" t="str">
        <f>CONCATENATE(Table2[[#This Row],[Code]],Table2[[#This Row],[Farmers Code]])</f>
        <v>200200280008</v>
      </c>
      <c r="B720" s="1" t="str">
        <f>INDEX('MPG Payment'!$A:$A,MATCH(Table2[[#This Row],[Code]],'MPG Payment'!B:B,0))</f>
        <v>BMC Code :2002</v>
      </c>
      <c r="C720" t="str">
        <f>VLOOKUP(Table2[[#This Row],[Code]],'MPG Payment'!B:C,2,0)</f>
        <v xml:space="preserve">HISRI </v>
      </c>
      <c r="D720" s="17">
        <v>20020028</v>
      </c>
      <c r="E720" s="17" t="s">
        <v>41</v>
      </c>
      <c r="F720" s="1">
        <v>14</v>
      </c>
      <c r="G720" s="13">
        <v>138.67000000000002</v>
      </c>
      <c r="H720" s="13">
        <v>5748.0819999999994</v>
      </c>
      <c r="I720" s="166">
        <v>0</v>
      </c>
      <c r="J720" s="191">
        <v>0</v>
      </c>
      <c r="K720" s="166">
        <v>0</v>
      </c>
      <c r="L720" s="166">
        <v>0</v>
      </c>
      <c r="M720" s="18">
        <v>0</v>
      </c>
      <c r="N720" s="165" t="str">
        <f>VLOOKUP(Table2[[#This Row],[Code]],'MPG Payment'!$B$4:$Z$128,25,0)</f>
        <v>Release1</v>
      </c>
      <c r="O720" s="170">
        <f t="shared" si="48"/>
        <v>5748</v>
      </c>
      <c r="P720" t="str">
        <f>IFERROR(VLOOKUP(D720,'Bank Master'!$C$3:$D$7898,2,0),"Indirect")</f>
        <v>Direct</v>
      </c>
      <c r="Q720" t="str">
        <f>IFERROR(VLOOKUP(A720,Table1424[],6,0),0)</f>
        <v>NEHA KUMARI</v>
      </c>
      <c r="R720" t="str">
        <f>IFERROR(VLOOKUP(A720,Table1424[],7,0),0)</f>
        <v>110214148976</v>
      </c>
      <c r="S720" t="str">
        <f>IFERROR(VLOOKUP(A720,Table1424[],8,0),0)</f>
        <v>CNRB0003907</v>
      </c>
      <c r="T720">
        <f>IFERROR(VLOOKUP(A720,Table1424[],9,0),0)</f>
        <v>0</v>
      </c>
      <c r="U720" s="40">
        <f>IFERROR(VLOOKUP(A720,Table1424[],10,0),0)</f>
        <v>46182</v>
      </c>
      <c r="V720">
        <f t="shared" si="49"/>
        <v>1</v>
      </c>
      <c r="W720" t="str">
        <f t="shared" si="50"/>
        <v>Available</v>
      </c>
      <c r="X720" s="164" t="str" cm="1">
        <f t="array" aca="1" ref="X720" ca="1">SUBSTITUTE(SUBSTITUTE(MID(CELL("filename"),FIND("[",CELL("filename"))+1,FIND("]",CELL("filename"))-FIND("[",CELL("filename"))-1)," JH Farmer Payment-",""),".xlsx","")</f>
        <v>22.21-27 Aug</v>
      </c>
      <c r="Y720" s="13">
        <f t="shared" si="51"/>
        <v>29.016062594649163</v>
      </c>
      <c r="Z720" s="3">
        <v>0</v>
      </c>
      <c r="AA720" s="3"/>
    </row>
    <row r="721" spans="1:26" x14ac:dyDescent="0.25">
      <c r="A721" t="str">
        <f>CONCATENATE(Table2[[#This Row],[Code]],Table2[[#This Row],[Farmers Code]])</f>
        <v>200200280009</v>
      </c>
      <c r="B721" s="1" t="str">
        <f>INDEX('MPG Payment'!$A:$A,MATCH(Table2[[#This Row],[Code]],'MPG Payment'!B:B,0))</f>
        <v>BMC Code :2002</v>
      </c>
      <c r="C721" t="str">
        <f>VLOOKUP(Table2[[#This Row],[Code]],'MPG Payment'!B:C,2,0)</f>
        <v xml:space="preserve">HISRI </v>
      </c>
      <c r="D721" s="17">
        <v>20020028</v>
      </c>
      <c r="E721" s="17" t="s">
        <v>36</v>
      </c>
      <c r="F721" s="1">
        <v>14</v>
      </c>
      <c r="G721" s="13">
        <v>127.52000000000001</v>
      </c>
      <c r="H721" s="13">
        <v>5600.7336999999998</v>
      </c>
      <c r="I721" s="166">
        <v>0</v>
      </c>
      <c r="J721" s="191">
        <v>0</v>
      </c>
      <c r="K721" s="166">
        <v>0</v>
      </c>
      <c r="L721" s="166">
        <v>0</v>
      </c>
      <c r="M721" s="18">
        <v>0</v>
      </c>
      <c r="N721" s="165" t="str">
        <f>VLOOKUP(Table2[[#This Row],[Code]],'MPG Payment'!$B$4:$Z$128,25,0)</f>
        <v>Release1</v>
      </c>
      <c r="O721" s="170">
        <f t="shared" si="48"/>
        <v>5601</v>
      </c>
      <c r="P721" t="str">
        <f>IFERROR(VLOOKUP(D721,'Bank Master'!$C$3:$D$7898,2,0),"Indirect")</f>
        <v>Direct</v>
      </c>
      <c r="Q721" t="str">
        <f>IFERROR(VLOOKUP(A721,Table1424[],6,0),0)</f>
        <v>REKHA ORAIN</v>
      </c>
      <c r="R721" t="str">
        <f>IFERROR(VLOOKUP(A721,Table1424[],7,0),0)</f>
        <v>494518210002083</v>
      </c>
      <c r="S721" t="str">
        <f>IFERROR(VLOOKUP(A721,Table1424[],8,0),0)</f>
        <v>BKID0004945</v>
      </c>
      <c r="T721">
        <f>IFERROR(VLOOKUP(A721,Table1424[],9,0),0)</f>
        <v>0</v>
      </c>
      <c r="U721" s="40">
        <f>IFERROR(VLOOKUP(A721,Table1424[],10,0),0)</f>
        <v>46182</v>
      </c>
      <c r="V721">
        <f t="shared" si="49"/>
        <v>1</v>
      </c>
      <c r="W721" t="str">
        <f t="shared" si="50"/>
        <v>Available</v>
      </c>
      <c r="X721" s="164" t="str" cm="1">
        <f t="array" aca="1" ref="X721" ca="1">SUBSTITUTE(SUBSTITUTE(MID(CELL("filename"),FIND("[",CELL("filename"))+1,FIND("]",CELL("filename"))-FIND("[",CELL("filename"))-1)," JH Farmer Payment-",""),".xlsx","")</f>
        <v>22.21-27 Aug</v>
      </c>
      <c r="Y721" s="13">
        <f t="shared" si="51"/>
        <v>30.744303560225845</v>
      </c>
      <c r="Z721" s="3">
        <v>0</v>
      </c>
    </row>
    <row r="722" spans="1:26" x14ac:dyDescent="0.25">
      <c r="A722" t="str">
        <f>CONCATENATE(Table2[[#This Row],[Code]],Table2[[#This Row],[Farmers Code]])</f>
        <v>200200280010</v>
      </c>
      <c r="B722" s="1" t="str">
        <f>INDEX('MPG Payment'!$A:$A,MATCH(Table2[[#This Row],[Code]],'MPG Payment'!B:B,0))</f>
        <v>BMC Code :2002</v>
      </c>
      <c r="C722" t="str">
        <f>VLOOKUP(Table2[[#This Row],[Code]],'MPG Payment'!B:C,2,0)</f>
        <v xml:space="preserve">HISRI </v>
      </c>
      <c r="D722" s="17">
        <v>20020028</v>
      </c>
      <c r="E722" s="17" t="s">
        <v>21</v>
      </c>
      <c r="F722" s="1">
        <v>14</v>
      </c>
      <c r="G722" s="13">
        <v>32.019999999999996</v>
      </c>
      <c r="H722" s="13">
        <v>1296.8869000000002</v>
      </c>
      <c r="I722" s="166">
        <v>0</v>
      </c>
      <c r="J722" s="191">
        <v>0</v>
      </c>
      <c r="K722" s="166">
        <v>0</v>
      </c>
      <c r="L722" s="166">
        <v>0</v>
      </c>
      <c r="M722" s="18">
        <v>0</v>
      </c>
      <c r="N722" s="165" t="str">
        <f>VLOOKUP(Table2[[#This Row],[Code]],'MPG Payment'!$B$4:$Z$128,25,0)</f>
        <v>Release1</v>
      </c>
      <c r="O722" s="170">
        <f t="shared" si="48"/>
        <v>1297</v>
      </c>
      <c r="P722" t="str">
        <f>IFERROR(VLOOKUP(D722,'Bank Master'!$C$3:$D$7898,2,0),"Indirect")</f>
        <v>Direct</v>
      </c>
      <c r="Q722" t="str">
        <f>IFERROR(VLOOKUP(A722,Table1424[],6,0),0)</f>
        <v>ANITA MINZ</v>
      </c>
      <c r="R722" t="str">
        <f>IFERROR(VLOOKUP(A722,Table1424[],7,0),0)</f>
        <v>494510110014855</v>
      </c>
      <c r="S722" t="str">
        <f>IFERROR(VLOOKUP(A722,Table1424[],8,0),0)</f>
        <v>BKID0004945</v>
      </c>
      <c r="T722">
        <f>IFERROR(VLOOKUP(A722,Table1424[],9,0),0)</f>
        <v>0</v>
      </c>
      <c r="U722" s="40">
        <f>IFERROR(VLOOKUP(A722,Table1424[],10,0),0)</f>
        <v>46182</v>
      </c>
      <c r="V722">
        <f t="shared" si="49"/>
        <v>1</v>
      </c>
      <c r="W722" t="str">
        <f t="shared" si="50"/>
        <v>Available</v>
      </c>
      <c r="X722" s="164" t="str" cm="1">
        <f t="array" aca="1" ref="X722" ca="1">SUBSTITUTE(SUBSTITUTE(MID(CELL("filename"),FIND("[",CELL("filename"))+1,FIND("]",CELL("filename"))-FIND("[",CELL("filename"))-1)," JH Farmer Payment-",""),".xlsx","")</f>
        <v>22.21-27 Aug</v>
      </c>
      <c r="Y722" s="13">
        <f t="shared" si="51"/>
        <v>28.351681136789519</v>
      </c>
      <c r="Z722" s="3">
        <v>0</v>
      </c>
    </row>
    <row r="723" spans="1:26" x14ac:dyDescent="0.25">
      <c r="A723" t="str">
        <f>CONCATENATE(Table2[[#This Row],[Code]],Table2[[#This Row],[Farmers Code]])</f>
        <v>200200280011</v>
      </c>
      <c r="B723" s="1" t="str">
        <f>INDEX('MPG Payment'!$A:$A,MATCH(Table2[[#This Row],[Code]],'MPG Payment'!B:B,0))</f>
        <v>BMC Code :2002</v>
      </c>
      <c r="C723" t="str">
        <f>VLOOKUP(Table2[[#This Row],[Code]],'MPG Payment'!B:C,2,0)</f>
        <v xml:space="preserve">HISRI </v>
      </c>
      <c r="D723" s="17">
        <v>20020028</v>
      </c>
      <c r="E723" s="17" t="s">
        <v>22</v>
      </c>
      <c r="F723" s="1">
        <v>6</v>
      </c>
      <c r="G723" s="13">
        <v>14.2</v>
      </c>
      <c r="H723" s="13">
        <v>606.15179999999998</v>
      </c>
      <c r="I723" s="166">
        <v>0</v>
      </c>
      <c r="J723" s="191">
        <v>0</v>
      </c>
      <c r="K723" s="166">
        <v>0</v>
      </c>
      <c r="L723" s="166">
        <v>0</v>
      </c>
      <c r="M723" s="18">
        <v>0</v>
      </c>
      <c r="N723" s="165" t="str">
        <f>VLOOKUP(Table2[[#This Row],[Code]],'MPG Payment'!$B$4:$Z$128,25,0)</f>
        <v>Release1</v>
      </c>
      <c r="O723" s="170">
        <f t="shared" si="48"/>
        <v>606</v>
      </c>
      <c r="P723" t="str">
        <f>IFERROR(VLOOKUP(D723,'Bank Master'!$C$3:$D$7898,2,0),"Indirect")</f>
        <v>Direct</v>
      </c>
      <c r="Q723" t="str">
        <f>IFERROR(VLOOKUP(A723,Table1424[],6,0),0)</f>
        <v>SHRIYA KUMARI</v>
      </c>
      <c r="R723" t="str">
        <f>IFERROR(VLOOKUP(A723,Table1424[],7,0),0)</f>
        <v>494518210010271</v>
      </c>
      <c r="S723" t="str">
        <f>IFERROR(VLOOKUP(A723,Table1424[],8,0),0)</f>
        <v>BKID0004945</v>
      </c>
      <c r="T723">
        <f>IFERROR(VLOOKUP(A723,Table1424[],9,0),0)</f>
        <v>0</v>
      </c>
      <c r="U723" s="40">
        <f>IFERROR(VLOOKUP(A723,Table1424[],10,0),0)</f>
        <v>46182</v>
      </c>
      <c r="V723">
        <f t="shared" si="49"/>
        <v>1</v>
      </c>
      <c r="W723" t="str">
        <f t="shared" si="50"/>
        <v>Available</v>
      </c>
      <c r="X723" s="164" t="str" cm="1">
        <f t="array" aca="1" ref="X723" ca="1">SUBSTITUTE(SUBSTITUTE(MID(CELL("filename"),FIND("[",CELL("filename"))+1,FIND("]",CELL("filename"))-FIND("[",CELL("filename"))-1)," JH Farmer Payment-",""),".xlsx","")</f>
        <v>22.21-27 Aug</v>
      </c>
      <c r="Y723" s="13">
        <f t="shared" si="51"/>
        <v>12.806023943661973</v>
      </c>
      <c r="Z723" s="3">
        <v>0</v>
      </c>
    </row>
    <row r="724" spans="1:26" x14ac:dyDescent="0.25">
      <c r="A724" t="str">
        <f>CONCATENATE(Table2[[#This Row],[Code]],Table2[[#This Row],[Farmers Code]])</f>
        <v>200200280013</v>
      </c>
      <c r="B724" s="1" t="str">
        <f>INDEX('MPG Payment'!$A:$A,MATCH(Table2[[#This Row],[Code]],'MPG Payment'!B:B,0))</f>
        <v>BMC Code :2002</v>
      </c>
      <c r="C724" t="str">
        <f>VLOOKUP(Table2[[#This Row],[Code]],'MPG Payment'!B:C,2,0)</f>
        <v xml:space="preserve">HISRI </v>
      </c>
      <c r="D724" s="17">
        <v>20020028</v>
      </c>
      <c r="E724" s="17" t="s">
        <v>23</v>
      </c>
      <c r="F724" s="1">
        <v>12</v>
      </c>
      <c r="G724" s="13">
        <v>16.330000000000002</v>
      </c>
      <c r="H724" s="13">
        <v>725.51389999999992</v>
      </c>
      <c r="I724" s="166">
        <v>0</v>
      </c>
      <c r="J724" s="191">
        <v>0</v>
      </c>
      <c r="K724" s="166">
        <v>0</v>
      </c>
      <c r="L724" s="166">
        <v>0</v>
      </c>
      <c r="M724" s="18">
        <v>0</v>
      </c>
      <c r="N724" s="165" t="str">
        <f>VLOOKUP(Table2[[#This Row],[Code]],'MPG Payment'!$B$4:$Z$128,25,0)</f>
        <v>Release1</v>
      </c>
      <c r="O724" s="170">
        <f t="shared" si="48"/>
        <v>726</v>
      </c>
      <c r="P724" t="str">
        <f>IFERROR(VLOOKUP(D724,'Bank Master'!$C$3:$D$7898,2,0),"Indirect")</f>
        <v>Direct</v>
      </c>
      <c r="Q724" t="str">
        <f>IFERROR(VLOOKUP(A724,Table1424[],6,0),0)</f>
        <v>USHA ORAIN</v>
      </c>
      <c r="R724" t="str">
        <f>IFERROR(VLOOKUP(A724,Table1424[],7,0),0)</f>
        <v>3907101000566</v>
      </c>
      <c r="S724" t="str">
        <f>IFERROR(VLOOKUP(A724,Table1424[],8,0),0)</f>
        <v>CNRB0003907</v>
      </c>
      <c r="T724">
        <f>IFERROR(VLOOKUP(A724,Table1424[],9,0),0)</f>
        <v>0</v>
      </c>
      <c r="U724" s="40">
        <f>IFERROR(VLOOKUP(A724,Table1424[],10,0),0)</f>
        <v>46182</v>
      </c>
      <c r="V724">
        <f t="shared" si="49"/>
        <v>1</v>
      </c>
      <c r="W724" t="str">
        <f t="shared" si="50"/>
        <v>Available</v>
      </c>
      <c r="X724" s="164" t="str" cm="1">
        <f t="array" aca="1" ref="X724" ca="1">SUBSTITUTE(SUBSTITUTE(MID(CELL("filename"),FIND("[",CELL("filename"))+1,FIND("]",CELL("filename"))-FIND("[",CELL("filename"))-1)," JH Farmer Payment-",""),".xlsx","")</f>
        <v>22.21-27 Aug</v>
      </c>
      <c r="Y724" s="13">
        <f t="shared" si="51"/>
        <v>26.656971218616043</v>
      </c>
      <c r="Z724" s="3">
        <v>0</v>
      </c>
    </row>
    <row r="725" spans="1:26" x14ac:dyDescent="0.25">
      <c r="A725" t="str">
        <f>CONCATENATE(Table2[[#This Row],[Code]],Table2[[#This Row],[Farmers Code]])</f>
        <v>200200280014</v>
      </c>
      <c r="B725" s="1" t="str">
        <f>INDEX('MPG Payment'!$A:$A,MATCH(Table2[[#This Row],[Code]],'MPG Payment'!B:B,0))</f>
        <v>BMC Code :2002</v>
      </c>
      <c r="C725" t="str">
        <f>VLOOKUP(Table2[[#This Row],[Code]],'MPG Payment'!B:C,2,0)</f>
        <v xml:space="preserve">HISRI </v>
      </c>
      <c r="D725" s="17">
        <v>20020028</v>
      </c>
      <c r="E725" s="17" t="s">
        <v>24</v>
      </c>
      <c r="F725" s="1">
        <v>7</v>
      </c>
      <c r="G725" s="13">
        <v>18.32</v>
      </c>
      <c r="H725" s="13">
        <v>866.20500000000004</v>
      </c>
      <c r="I725" s="166">
        <v>0</v>
      </c>
      <c r="J725" s="191">
        <v>0</v>
      </c>
      <c r="K725" s="166">
        <v>0</v>
      </c>
      <c r="L725" s="166">
        <v>0</v>
      </c>
      <c r="M725" s="18">
        <v>0</v>
      </c>
      <c r="N725" s="165" t="str">
        <f>VLOOKUP(Table2[[#This Row],[Code]],'MPG Payment'!$B$4:$Z$128,25,0)</f>
        <v>Release1</v>
      </c>
      <c r="O725" s="170">
        <f t="shared" si="48"/>
        <v>866</v>
      </c>
      <c r="P725" t="str">
        <f>IFERROR(VLOOKUP(D725,'Bank Master'!$C$3:$D$7898,2,0),"Indirect")</f>
        <v>Direct</v>
      </c>
      <c r="Q725" t="str">
        <f>IFERROR(VLOOKUP(A725,Table1424[],6,0),0)</f>
        <v>TASIMA KHATUN</v>
      </c>
      <c r="R725" t="str">
        <f>IFERROR(VLOOKUP(A725,Table1424[],7,0),0)</f>
        <v>494518210001416</v>
      </c>
      <c r="S725" t="str">
        <f>IFERROR(VLOOKUP(A725,Table1424[],8,0),0)</f>
        <v>BKID0004945</v>
      </c>
      <c r="T725">
        <f>IFERROR(VLOOKUP(A725,Table1424[],9,0),0)</f>
        <v>0</v>
      </c>
      <c r="U725" s="40">
        <f>IFERROR(VLOOKUP(A725,Table1424[],10,0),0)</f>
        <v>46182</v>
      </c>
      <c r="V725">
        <f t="shared" si="49"/>
        <v>1</v>
      </c>
      <c r="W725" t="str">
        <f t="shared" si="50"/>
        <v>Available</v>
      </c>
      <c r="X725" s="164" t="str" cm="1">
        <f t="array" aca="1" ref="X725" ca="1">SUBSTITUTE(SUBSTITUTE(MID(CELL("filename"),FIND("[",CELL("filename"))+1,FIND("]",CELL("filename"))-FIND("[",CELL("filename"))-1)," JH Farmer Payment-",""),".xlsx","")</f>
        <v>22.21-27 Aug</v>
      </c>
      <c r="Y725" s="13">
        <f t="shared" si="51"/>
        <v>16.548676310043671</v>
      </c>
      <c r="Z725" s="3">
        <v>0</v>
      </c>
    </row>
    <row r="726" spans="1:26" x14ac:dyDescent="0.25">
      <c r="A726" t="str">
        <f>CONCATENATE(Table2[[#This Row],[Code]],Table2[[#This Row],[Farmers Code]])</f>
        <v>200200280017</v>
      </c>
      <c r="B726" s="1" t="str">
        <f>INDEX('MPG Payment'!$A:$A,MATCH(Table2[[#This Row],[Code]],'MPG Payment'!B:B,0))</f>
        <v>BMC Code :2002</v>
      </c>
      <c r="C726" t="str">
        <f>VLOOKUP(Table2[[#This Row],[Code]],'MPG Payment'!B:C,2,0)</f>
        <v xml:space="preserve">HISRI </v>
      </c>
      <c r="D726" s="17">
        <v>20020028</v>
      </c>
      <c r="E726" s="17" t="s">
        <v>27</v>
      </c>
      <c r="F726" s="1">
        <v>6</v>
      </c>
      <c r="G726" s="13">
        <v>10.999999999999998</v>
      </c>
      <c r="H726" s="13">
        <v>485.73990000000003</v>
      </c>
      <c r="I726" s="166">
        <v>0</v>
      </c>
      <c r="J726" s="191">
        <v>0</v>
      </c>
      <c r="K726" s="166">
        <v>0</v>
      </c>
      <c r="L726" s="166">
        <v>0</v>
      </c>
      <c r="M726" s="18">
        <v>0</v>
      </c>
      <c r="N726" s="165" t="str">
        <f>VLOOKUP(Table2[[#This Row],[Code]],'MPG Payment'!$B$4:$Z$128,25,0)</f>
        <v>Release1</v>
      </c>
      <c r="O726" s="170">
        <f t="shared" si="48"/>
        <v>486</v>
      </c>
      <c r="P726" t="str">
        <f>IFERROR(VLOOKUP(D726,'Bank Master'!$C$3:$D$7898,2,0),"Indirect")</f>
        <v>Direct</v>
      </c>
      <c r="Q726" t="str">
        <f>IFERROR(VLOOKUP(A726,Table1424[],6,0),0)</f>
        <v>SAROJ MINZ</v>
      </c>
      <c r="R726" t="str">
        <f>IFERROR(VLOOKUP(A726,Table1424[],7,0),0)</f>
        <v>494518210000516</v>
      </c>
      <c r="S726" t="str">
        <f>IFERROR(VLOOKUP(A726,Table1424[],8,0),0)</f>
        <v>BKID0004945</v>
      </c>
      <c r="T726">
        <f>IFERROR(VLOOKUP(A726,Table1424[],9,0),0)</f>
        <v>0</v>
      </c>
      <c r="U726" s="40">
        <f>IFERROR(VLOOKUP(A726,Table1424[],10,0),0)</f>
        <v>46182</v>
      </c>
      <c r="V726">
        <f t="shared" si="49"/>
        <v>1</v>
      </c>
      <c r="W726" t="str">
        <f t="shared" si="50"/>
        <v>Available</v>
      </c>
      <c r="X726" s="164" t="str" cm="1">
        <f t="array" aca="1" ref="X726" ca="1">SUBSTITUTE(SUBSTITUTE(MID(CELL("filename"),FIND("[",CELL("filename"))+1,FIND("]",CELL("filename"))-FIND("[",CELL("filename"))-1)," JH Farmer Payment-",""),".xlsx","")</f>
        <v>22.21-27 Aug</v>
      </c>
      <c r="Y726" s="13">
        <f t="shared" si="51"/>
        <v>13.247451818181823</v>
      </c>
      <c r="Z726" s="3">
        <v>0</v>
      </c>
    </row>
    <row r="727" spans="1:26" x14ac:dyDescent="0.25">
      <c r="A727" t="str">
        <f>CONCATENATE(Table2[[#This Row],[Code]],Table2[[#This Row],[Farmers Code]])</f>
        <v>200200280018</v>
      </c>
      <c r="B727" s="1" t="str">
        <f>INDEX('MPG Payment'!$A:$A,MATCH(Table2[[#This Row],[Code]],'MPG Payment'!B:B,0))</f>
        <v>BMC Code :2002</v>
      </c>
      <c r="C727" t="str">
        <f>VLOOKUP(Table2[[#This Row],[Code]],'MPG Payment'!B:C,2,0)</f>
        <v xml:space="preserve">HISRI </v>
      </c>
      <c r="D727" s="17">
        <v>20020028</v>
      </c>
      <c r="E727" s="17" t="s">
        <v>2</v>
      </c>
      <c r="F727" s="1">
        <v>14</v>
      </c>
      <c r="G727" s="13">
        <v>28.57</v>
      </c>
      <c r="H727" s="13">
        <v>1327.5204999999999</v>
      </c>
      <c r="I727" s="166">
        <v>0</v>
      </c>
      <c r="J727" s="191">
        <v>0</v>
      </c>
      <c r="K727" s="166">
        <v>0</v>
      </c>
      <c r="L727" s="166">
        <v>0</v>
      </c>
      <c r="M727" s="18">
        <v>0</v>
      </c>
      <c r="N727" s="165" t="str">
        <f>VLOOKUP(Table2[[#This Row],[Code]],'MPG Payment'!$B$4:$Z$128,25,0)</f>
        <v>Release1</v>
      </c>
      <c r="O727" s="170">
        <f t="shared" si="48"/>
        <v>1328</v>
      </c>
      <c r="P727" t="str">
        <f>IFERROR(VLOOKUP(D727,'Bank Master'!$C$3:$D$7898,2,0),"Indirect")</f>
        <v>Direct</v>
      </c>
      <c r="Q727" t="str">
        <f>IFERROR(VLOOKUP(A727,Table1424[],6,0),0)</f>
        <v>PRADEEP ORAON</v>
      </c>
      <c r="R727" t="str">
        <f>IFERROR(VLOOKUP(A727,Table1424[],7,0),0)</f>
        <v>32562783801</v>
      </c>
      <c r="S727" t="str">
        <f>IFERROR(VLOOKUP(A727,Table1424[],8,0),0)</f>
        <v>SBIN0014341</v>
      </c>
      <c r="T727">
        <f>IFERROR(VLOOKUP(A727,Table1424[],9,0),0)</f>
        <v>0</v>
      </c>
      <c r="U727" s="40">
        <f>IFERROR(VLOOKUP(A727,Table1424[],10,0),0)</f>
        <v>46182</v>
      </c>
      <c r="V727">
        <f t="shared" si="49"/>
        <v>1</v>
      </c>
      <c r="W727" t="str">
        <f t="shared" si="50"/>
        <v>Available</v>
      </c>
      <c r="X727" s="164" t="str" cm="1">
        <f t="array" aca="1" ref="X727" ca="1">SUBSTITUTE(SUBSTITUTE(MID(CELL("filename"),FIND("[",CELL("filename"))+1,FIND("]",CELL("filename"))-FIND("[",CELL("filename"))-1)," JH Farmer Payment-",""),".xlsx","")</f>
        <v>22.21-27 Aug</v>
      </c>
      <c r="Y727" s="13">
        <f t="shared" si="51"/>
        <v>32.525878543927199</v>
      </c>
      <c r="Z727" s="3">
        <v>0</v>
      </c>
    </row>
    <row r="728" spans="1:26" x14ac:dyDescent="0.25">
      <c r="A728" t="str">
        <f>CONCATENATE(Table2[[#This Row],[Code]],Table2[[#This Row],[Farmers Code]])</f>
        <v>200200280020</v>
      </c>
      <c r="B728" s="1" t="str">
        <f>INDEX('MPG Payment'!$A:$A,MATCH(Table2[[#This Row],[Code]],'MPG Payment'!B:B,0))</f>
        <v>BMC Code :2002</v>
      </c>
      <c r="C728" t="str">
        <f>VLOOKUP(Table2[[#This Row],[Code]],'MPG Payment'!B:C,2,0)</f>
        <v xml:space="preserve">HISRI </v>
      </c>
      <c r="D728" s="17">
        <v>20020028</v>
      </c>
      <c r="E728" s="17" t="s">
        <v>4</v>
      </c>
      <c r="F728" s="1">
        <v>14</v>
      </c>
      <c r="G728" s="13">
        <v>88.460000000000008</v>
      </c>
      <c r="H728" s="13">
        <v>3649.6311999999998</v>
      </c>
      <c r="I728" s="166">
        <v>0</v>
      </c>
      <c r="J728" s="191">
        <v>0</v>
      </c>
      <c r="K728" s="166">
        <v>0</v>
      </c>
      <c r="L728" s="166">
        <v>0</v>
      </c>
      <c r="M728" s="18">
        <v>0</v>
      </c>
      <c r="N728" s="165" t="str">
        <f>VLOOKUP(Table2[[#This Row],[Code]],'MPG Payment'!$B$4:$Z$128,25,0)</f>
        <v>Release1</v>
      </c>
      <c r="O728" s="170">
        <f t="shared" ref="O728:O791" si="52">IF(N728="Yes",0,ROUND((H728-I728-J728-K728-L728-M728),0))</f>
        <v>3650</v>
      </c>
      <c r="P728" t="str">
        <f>IFERROR(VLOOKUP(D728,'Bank Master'!$C$3:$D$7898,2,0),"Indirect")</f>
        <v>Direct</v>
      </c>
      <c r="Q728" t="str">
        <f>IFERROR(VLOOKUP(A728,Table1424[],6,0),0)</f>
        <v>MUMTAJ KHATUN</v>
      </c>
      <c r="R728" t="str">
        <f>IFERROR(VLOOKUP(A728,Table1424[],7,0),0)</f>
        <v>494518210003758</v>
      </c>
      <c r="S728" t="str">
        <f>IFERROR(VLOOKUP(A728,Table1424[],8,0),0)</f>
        <v>BKID0004945</v>
      </c>
      <c r="T728">
        <f>IFERROR(VLOOKUP(A728,Table1424[],9,0),0)</f>
        <v>0</v>
      </c>
      <c r="U728" s="40">
        <f>IFERROR(VLOOKUP(A728,Table1424[],10,0),0)</f>
        <v>46182</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22.21-27 Aug</v>
      </c>
      <c r="Y728" s="13">
        <f t="shared" ref="Y728:Y791" si="55">(F728*0.05)*(H728/G728)</f>
        <v>28.88019262943703</v>
      </c>
      <c r="Z728" s="3">
        <v>0</v>
      </c>
    </row>
    <row r="729" spans="1:26" x14ac:dyDescent="0.25">
      <c r="A729" t="str">
        <f>CONCATENATE(Table2[[#This Row],[Code]],Table2[[#This Row],[Farmers Code]])</f>
        <v>200200280021</v>
      </c>
      <c r="B729" s="1" t="str">
        <f>INDEX('MPG Payment'!$A:$A,MATCH(Table2[[#This Row],[Code]],'MPG Payment'!B:B,0))</f>
        <v>BMC Code :2002</v>
      </c>
      <c r="C729" t="str">
        <f>VLOOKUP(Table2[[#This Row],[Code]],'MPG Payment'!B:C,2,0)</f>
        <v xml:space="preserve">HISRI </v>
      </c>
      <c r="D729" s="17">
        <v>20020028</v>
      </c>
      <c r="E729" s="17" t="s">
        <v>28</v>
      </c>
      <c r="F729" s="1">
        <v>13</v>
      </c>
      <c r="G729" s="13">
        <v>78.09</v>
      </c>
      <c r="H729" s="13">
        <v>3185.6125999999995</v>
      </c>
      <c r="I729" s="166">
        <v>0</v>
      </c>
      <c r="J729" s="191">
        <v>0</v>
      </c>
      <c r="K729" s="166">
        <v>0</v>
      </c>
      <c r="L729" s="166">
        <v>0</v>
      </c>
      <c r="M729" s="18">
        <v>0</v>
      </c>
      <c r="N729" s="165" t="str">
        <f>VLOOKUP(Table2[[#This Row],[Code]],'MPG Payment'!$B$4:$Z$128,25,0)</f>
        <v>Release1</v>
      </c>
      <c r="O729" s="170">
        <f t="shared" si="52"/>
        <v>3186</v>
      </c>
      <c r="P729" t="str">
        <f>IFERROR(VLOOKUP(D729,'Bank Master'!$C$3:$D$7898,2,0),"Indirect")</f>
        <v>Direct</v>
      </c>
      <c r="Q729" t="str">
        <f>IFERROR(VLOOKUP(A729,Table1424[],6,0),0)</f>
        <v>SHABANA KHATOON</v>
      </c>
      <c r="R729" t="str">
        <f>IFERROR(VLOOKUP(A729,Table1424[],7,0),0)</f>
        <v>494518210001543</v>
      </c>
      <c r="S729" t="str">
        <f>IFERROR(VLOOKUP(A729,Table1424[],8,0),0)</f>
        <v>BKID0004945</v>
      </c>
      <c r="T729">
        <f>IFERROR(VLOOKUP(A729,Table1424[],9,0),0)</f>
        <v>0</v>
      </c>
      <c r="U729" s="40">
        <f>IFERROR(VLOOKUP(A729,Table1424[],10,0),0)</f>
        <v>46182</v>
      </c>
      <c r="V729">
        <f t="shared" si="53"/>
        <v>1</v>
      </c>
      <c r="W729" t="str">
        <f t="shared" si="54"/>
        <v>Available</v>
      </c>
      <c r="X729" s="164" t="str" cm="1">
        <f t="array" aca="1" ref="X729" ca="1">SUBSTITUTE(SUBSTITUTE(MID(CELL("filename"),FIND("[",CELL("filename"))+1,FIND("]",CELL("filename"))-FIND("[",CELL("filename"))-1)," JH Farmer Payment-",""),".xlsx","")</f>
        <v>22.21-27 Aug</v>
      </c>
      <c r="Y729" s="13">
        <f t="shared" si="55"/>
        <v>26.516176078883337</v>
      </c>
      <c r="Z729" s="3">
        <v>0</v>
      </c>
    </row>
    <row r="730" spans="1:26" x14ac:dyDescent="0.25">
      <c r="A730" t="str">
        <f>CONCATENATE(Table2[[#This Row],[Code]],Table2[[#This Row],[Farmers Code]])</f>
        <v>200200280022</v>
      </c>
      <c r="B730" s="1" t="str">
        <f>INDEX('MPG Payment'!$A:$A,MATCH(Table2[[#This Row],[Code]],'MPG Payment'!B:B,0))</f>
        <v>BMC Code :2002</v>
      </c>
      <c r="C730" t="str">
        <f>VLOOKUP(Table2[[#This Row],[Code]],'MPG Payment'!B:C,2,0)</f>
        <v xml:space="preserve">HISRI </v>
      </c>
      <c r="D730" s="17">
        <v>20020028</v>
      </c>
      <c r="E730" s="17" t="s">
        <v>37</v>
      </c>
      <c r="F730" s="1">
        <v>7</v>
      </c>
      <c r="G730" s="13">
        <v>35.779999999999994</v>
      </c>
      <c r="H730" s="13">
        <v>1497.1969999999999</v>
      </c>
      <c r="I730" s="166">
        <v>0</v>
      </c>
      <c r="J730" s="191">
        <v>0</v>
      </c>
      <c r="K730" s="166">
        <v>0</v>
      </c>
      <c r="L730" s="166">
        <v>0</v>
      </c>
      <c r="M730" s="18">
        <v>0</v>
      </c>
      <c r="N730" s="165" t="str">
        <f>VLOOKUP(Table2[[#This Row],[Code]],'MPG Payment'!$B$4:$Z$128,25,0)</f>
        <v>Release1</v>
      </c>
      <c r="O730" s="170">
        <f t="shared" si="52"/>
        <v>1497</v>
      </c>
      <c r="P730" t="str">
        <f>IFERROR(VLOOKUP(D730,'Bank Master'!$C$3:$D$7898,2,0),"Indirect")</f>
        <v>Direct</v>
      </c>
      <c r="Q730" t="str">
        <f>IFERROR(VLOOKUP(A730,Table1424[],6,0),0)</f>
        <v>ABDUL SATTAR</v>
      </c>
      <c r="R730" t="str">
        <f>IFERROR(VLOOKUP(A730,Table1424[],7,0),0)</f>
        <v>494510100015757</v>
      </c>
      <c r="S730" t="str">
        <f>IFERROR(VLOOKUP(A730,Table1424[],8,0),0)</f>
        <v>BKID0004945</v>
      </c>
      <c r="T730">
        <f>IFERROR(VLOOKUP(A730,Table1424[],9,0),0)</f>
        <v>0</v>
      </c>
      <c r="U730" s="40">
        <f>IFERROR(VLOOKUP(A730,Table1424[],10,0),0)</f>
        <v>46182</v>
      </c>
      <c r="V730">
        <f t="shared" si="53"/>
        <v>1</v>
      </c>
      <c r="W730" t="str">
        <f t="shared" si="54"/>
        <v>Available</v>
      </c>
      <c r="X730" s="164" t="str" cm="1">
        <f t="array" aca="1" ref="X730" ca="1">SUBSTITUTE(SUBSTITUTE(MID(CELL("filename"),FIND("[",CELL("filename"))+1,FIND("]",CELL("filename"))-FIND("[",CELL("filename"))-1)," JH Farmer Payment-",""),".xlsx","")</f>
        <v>22.21-27 Aug</v>
      </c>
      <c r="Y730" s="13">
        <f t="shared" si="55"/>
        <v>14.645582727780885</v>
      </c>
      <c r="Z730" s="3">
        <v>0</v>
      </c>
    </row>
    <row r="731" spans="1:26" x14ac:dyDescent="0.25">
      <c r="A731" t="str">
        <f>CONCATENATE(Table2[[#This Row],[Code]],Table2[[#This Row],[Farmers Code]])</f>
        <v>200200280024</v>
      </c>
      <c r="B731" s="1" t="str">
        <f>INDEX('MPG Payment'!$A:$A,MATCH(Table2[[#This Row],[Code]],'MPG Payment'!B:B,0))</f>
        <v>BMC Code :2002</v>
      </c>
      <c r="C731" t="str">
        <f>VLOOKUP(Table2[[#This Row],[Code]],'MPG Payment'!B:C,2,0)</f>
        <v xml:space="preserve">HISRI </v>
      </c>
      <c r="D731" s="17">
        <v>20020028</v>
      </c>
      <c r="E731" s="17" t="s">
        <v>29</v>
      </c>
      <c r="F731" s="1">
        <v>13</v>
      </c>
      <c r="G731" s="13">
        <v>43.82</v>
      </c>
      <c r="H731" s="13">
        <v>1724.6231000000002</v>
      </c>
      <c r="I731" s="166">
        <v>0</v>
      </c>
      <c r="J731" s="191">
        <v>0</v>
      </c>
      <c r="K731" s="166">
        <v>0</v>
      </c>
      <c r="L731" s="166">
        <v>0</v>
      </c>
      <c r="M731" s="18">
        <v>0</v>
      </c>
      <c r="N731" s="165" t="str">
        <f>VLOOKUP(Table2[[#This Row],[Code]],'MPG Payment'!$B$4:$Z$128,25,0)</f>
        <v>Release1</v>
      </c>
      <c r="O731" s="170">
        <f t="shared" si="52"/>
        <v>1725</v>
      </c>
      <c r="P731" t="str">
        <f>IFERROR(VLOOKUP(D731,'Bank Master'!$C$3:$D$7898,2,0),"Indirect")</f>
        <v>Direct</v>
      </c>
      <c r="Q731" t="str">
        <f>IFERROR(VLOOKUP(A731,Table1424[],6,0),0)</f>
        <v>BASANTI DEVI</v>
      </c>
      <c r="R731" t="str">
        <f>IFERROR(VLOOKUP(A731,Table1424[],7,0),0)</f>
        <v>3907108007265</v>
      </c>
      <c r="S731" t="str">
        <f>IFERROR(VLOOKUP(A731,Table1424[],8,0),0)</f>
        <v>CNRB0003907</v>
      </c>
      <c r="T731">
        <f>IFERROR(VLOOKUP(A731,Table1424[],9,0),0)</f>
        <v>0</v>
      </c>
      <c r="U731" s="40">
        <f>IFERROR(VLOOKUP(A731,Table1424[],10,0),0)</f>
        <v>46182</v>
      </c>
      <c r="V731">
        <f t="shared" si="53"/>
        <v>1</v>
      </c>
      <c r="W731" t="str">
        <f t="shared" si="54"/>
        <v>Available</v>
      </c>
      <c r="X731" s="164" t="str" cm="1">
        <f t="array" aca="1" ref="X731" ca="1">SUBSTITUTE(SUBSTITUTE(MID(CELL("filename"),FIND("[",CELL("filename"))+1,FIND("]",CELL("filename"))-FIND("[",CELL("filename"))-1)," JH Farmer Payment-",""),".xlsx","")</f>
        <v>22.21-27 Aug</v>
      </c>
      <c r="Y731" s="13">
        <f t="shared" si="55"/>
        <v>25.582040506617986</v>
      </c>
      <c r="Z731" s="3">
        <v>0</v>
      </c>
    </row>
    <row r="732" spans="1:26" x14ac:dyDescent="0.25">
      <c r="A732" t="str">
        <f>CONCATENATE(Table2[[#This Row],[Code]],Table2[[#This Row],[Farmers Code]])</f>
        <v>200200280026</v>
      </c>
      <c r="B732" s="1" t="str">
        <f>INDEX('MPG Payment'!$A:$A,MATCH(Table2[[#This Row],[Code]],'MPG Payment'!B:B,0))</f>
        <v>BMC Code :2002</v>
      </c>
      <c r="C732" t="str">
        <f>VLOOKUP(Table2[[#This Row],[Code]],'MPG Payment'!B:C,2,0)</f>
        <v xml:space="preserve">HISRI </v>
      </c>
      <c r="D732" s="17">
        <v>20020028</v>
      </c>
      <c r="E732" s="17" t="s">
        <v>39</v>
      </c>
      <c r="F732" s="1">
        <v>14</v>
      </c>
      <c r="G732" s="13">
        <v>71.33</v>
      </c>
      <c r="H732" s="13">
        <v>3007.0241999999998</v>
      </c>
      <c r="I732" s="166">
        <v>0</v>
      </c>
      <c r="J732" s="191">
        <v>0</v>
      </c>
      <c r="K732" s="166">
        <v>0</v>
      </c>
      <c r="L732" s="166">
        <v>0</v>
      </c>
      <c r="M732" s="18">
        <v>0</v>
      </c>
      <c r="N732" s="165" t="str">
        <f>VLOOKUP(Table2[[#This Row],[Code]],'MPG Payment'!$B$4:$Z$128,25,0)</f>
        <v>Release1</v>
      </c>
      <c r="O732" s="170">
        <f t="shared" si="52"/>
        <v>3007</v>
      </c>
      <c r="P732" t="str">
        <f>IFERROR(VLOOKUP(D732,'Bank Master'!$C$3:$D$7898,2,0),"Indirect")</f>
        <v>Direct</v>
      </c>
      <c r="Q732" t="str">
        <f>IFERROR(VLOOKUP(A732,Table1424[],6,0),0)</f>
        <v>BUDHESHWARI DEVI</v>
      </c>
      <c r="R732" t="str">
        <f>IFERROR(VLOOKUP(A732,Table1424[],7,0),0)</f>
        <v>494518210004041</v>
      </c>
      <c r="S732" t="str">
        <f>IFERROR(VLOOKUP(A732,Table1424[],8,0),0)</f>
        <v>BKID0004945</v>
      </c>
      <c r="T732">
        <f>IFERROR(VLOOKUP(A732,Table1424[],9,0),0)</f>
        <v>0</v>
      </c>
      <c r="U732" s="40">
        <f>IFERROR(VLOOKUP(A732,Table1424[],10,0),0)</f>
        <v>46182</v>
      </c>
      <c r="V732">
        <f t="shared" si="53"/>
        <v>1</v>
      </c>
      <c r="W732" t="str">
        <f t="shared" si="54"/>
        <v>Available</v>
      </c>
      <c r="X732" s="164" t="str" cm="1">
        <f t="array" aca="1" ref="X732" ca="1">SUBSTITUTE(SUBSTITUTE(MID(CELL("filename"),FIND("[",CELL("filename"))+1,FIND("]",CELL("filename"))-FIND("[",CELL("filename"))-1)," JH Farmer Payment-",""),".xlsx","")</f>
        <v>22.21-27 Aug</v>
      </c>
      <c r="Y732" s="13">
        <f t="shared" si="55"/>
        <v>29.50956035328754</v>
      </c>
      <c r="Z732" s="3">
        <v>0</v>
      </c>
    </row>
    <row r="733" spans="1:26" x14ac:dyDescent="0.25">
      <c r="A733" t="str">
        <f>CONCATENATE(Table2[[#This Row],[Code]],Table2[[#This Row],[Farmers Code]])</f>
        <v>200200280027</v>
      </c>
      <c r="B733" s="1" t="str">
        <f>INDEX('MPG Payment'!$A:$A,MATCH(Table2[[#This Row],[Code]],'MPG Payment'!B:B,0))</f>
        <v>BMC Code :2002</v>
      </c>
      <c r="C733" t="str">
        <f>VLOOKUP(Table2[[#This Row],[Code]],'MPG Payment'!B:C,2,0)</f>
        <v xml:space="preserve">HISRI </v>
      </c>
      <c r="D733" s="17">
        <v>20020028</v>
      </c>
      <c r="E733" s="17" t="s">
        <v>6</v>
      </c>
      <c r="F733" s="1">
        <v>6</v>
      </c>
      <c r="G733" s="13">
        <v>14.93</v>
      </c>
      <c r="H733" s="13">
        <v>621.31280000000004</v>
      </c>
      <c r="I733" s="166">
        <v>0</v>
      </c>
      <c r="J733" s="191">
        <v>0</v>
      </c>
      <c r="K733" s="166">
        <v>0</v>
      </c>
      <c r="L733" s="166">
        <v>0</v>
      </c>
      <c r="M733" s="18">
        <v>0</v>
      </c>
      <c r="N733" s="165" t="str">
        <f>VLOOKUP(Table2[[#This Row],[Code]],'MPG Payment'!$B$4:$Z$128,25,0)</f>
        <v>Release1</v>
      </c>
      <c r="O733" s="170">
        <f t="shared" si="52"/>
        <v>621</v>
      </c>
      <c r="P733" t="str">
        <f>IFERROR(VLOOKUP(D733,'Bank Master'!$C$3:$D$7898,2,0),"Indirect")</f>
        <v>Direct</v>
      </c>
      <c r="Q733" t="str">
        <f>IFERROR(VLOOKUP(A733,Table1424[],6,0),0)</f>
        <v>DILU MAHTO</v>
      </c>
      <c r="R733" t="str">
        <f>IFERROR(VLOOKUP(A733,Table1424[],7,0),0)</f>
        <v>3506800069</v>
      </c>
      <c r="S733" t="str">
        <f>IFERROR(VLOOKUP(A733,Table1424[],8,0),0)</f>
        <v>CBIN0284871</v>
      </c>
      <c r="T733">
        <f>IFERROR(VLOOKUP(A733,Table1424[],9,0),0)</f>
        <v>0</v>
      </c>
      <c r="U733" s="40">
        <f>IFERROR(VLOOKUP(A733,Table1424[],10,0),0)</f>
        <v>46182</v>
      </c>
      <c r="V733">
        <f t="shared" si="53"/>
        <v>1</v>
      </c>
      <c r="W733" t="str">
        <f t="shared" si="54"/>
        <v>Available</v>
      </c>
      <c r="X733" s="164" t="str" cm="1">
        <f t="array" aca="1" ref="X733" ca="1">SUBSTITUTE(SUBSTITUTE(MID(CELL("filename"),FIND("[",CELL("filename"))+1,FIND("]",CELL("filename"))-FIND("[",CELL("filename"))-1)," JH Farmer Payment-",""),".xlsx","")</f>
        <v>22.21-27 Aug</v>
      </c>
      <c r="Y733" s="13">
        <f t="shared" si="55"/>
        <v>12.484517079705293</v>
      </c>
      <c r="Z733" s="3">
        <v>0</v>
      </c>
    </row>
    <row r="734" spans="1:26" x14ac:dyDescent="0.25">
      <c r="A734" t="str">
        <f>CONCATENATE(Table2[[#This Row],[Code]],Table2[[#This Row],[Farmers Code]])</f>
        <v>200200280028</v>
      </c>
      <c r="B734" s="1" t="str">
        <f>INDEX('MPG Payment'!$A:$A,MATCH(Table2[[#This Row],[Code]],'MPG Payment'!B:B,0))</f>
        <v>BMC Code :2002</v>
      </c>
      <c r="C734" t="str">
        <f>VLOOKUP(Table2[[#This Row],[Code]],'MPG Payment'!B:C,2,0)</f>
        <v xml:space="preserve">HISRI </v>
      </c>
      <c r="D734" s="17">
        <v>20020028</v>
      </c>
      <c r="E734" s="17" t="s">
        <v>30</v>
      </c>
      <c r="F734" s="1">
        <v>12</v>
      </c>
      <c r="G734" s="13">
        <v>18.830000000000002</v>
      </c>
      <c r="H734" s="13">
        <v>840.78319999999997</v>
      </c>
      <c r="I734" s="166">
        <v>0</v>
      </c>
      <c r="J734" s="191">
        <v>0</v>
      </c>
      <c r="K734" s="166">
        <v>0</v>
      </c>
      <c r="L734" s="166">
        <v>0</v>
      </c>
      <c r="M734" s="18">
        <v>0</v>
      </c>
      <c r="N734" s="165" t="str">
        <f>VLOOKUP(Table2[[#This Row],[Code]],'MPG Payment'!$B$4:$Z$128,25,0)</f>
        <v>Release1</v>
      </c>
      <c r="O734" s="170">
        <f t="shared" si="52"/>
        <v>841</v>
      </c>
      <c r="P734" t="str">
        <f>IFERROR(VLOOKUP(D734,'Bank Master'!$C$3:$D$7898,2,0),"Indirect")</f>
        <v>Direct</v>
      </c>
      <c r="Q734" t="str">
        <f>IFERROR(VLOOKUP(A734,Table1424[],6,0),0)</f>
        <v>PUSHPA MINZ</v>
      </c>
      <c r="R734" t="str">
        <f>IFERROR(VLOOKUP(A734,Table1424[],7,0),0)</f>
        <v>494518210000869</v>
      </c>
      <c r="S734" t="str">
        <f>IFERROR(VLOOKUP(A734,Table1424[],8,0),0)</f>
        <v>BKID0004945</v>
      </c>
      <c r="T734">
        <f>IFERROR(VLOOKUP(A734,Table1424[],9,0),0)</f>
        <v>0</v>
      </c>
      <c r="U734" s="40">
        <f>IFERROR(VLOOKUP(A734,Table1424[],10,0),0)</f>
        <v>46182</v>
      </c>
      <c r="V734">
        <f t="shared" si="53"/>
        <v>1</v>
      </c>
      <c r="W734" t="str">
        <f t="shared" si="54"/>
        <v>Available</v>
      </c>
      <c r="X734" s="164" t="str" cm="1">
        <f t="array" aca="1" ref="X734" ca="1">SUBSTITUTE(SUBSTITUTE(MID(CELL("filename"),FIND("[",CELL("filename"))+1,FIND("]",CELL("filename"))-FIND("[",CELL("filename"))-1)," JH Farmer Payment-",""),".xlsx","")</f>
        <v>22.21-27 Aug</v>
      </c>
      <c r="Y734" s="13">
        <f t="shared" si="55"/>
        <v>26.790755177907595</v>
      </c>
      <c r="Z734" s="3">
        <v>0</v>
      </c>
    </row>
    <row r="735" spans="1:26" x14ac:dyDescent="0.25">
      <c r="A735" t="str">
        <f>CONCATENATE(Table2[[#This Row],[Code]],Table2[[#This Row],[Farmers Code]])</f>
        <v>200200280029</v>
      </c>
      <c r="B735" s="1" t="str">
        <f>INDEX('MPG Payment'!$A:$A,MATCH(Table2[[#This Row],[Code]],'MPG Payment'!B:B,0))</f>
        <v>BMC Code :2002</v>
      </c>
      <c r="C735" t="str">
        <f>VLOOKUP(Table2[[#This Row],[Code]],'MPG Payment'!B:C,2,0)</f>
        <v xml:space="preserve">HISRI </v>
      </c>
      <c r="D735" s="17">
        <v>20020028</v>
      </c>
      <c r="E735" s="17" t="s">
        <v>31</v>
      </c>
      <c r="F735" s="1">
        <v>14</v>
      </c>
      <c r="G735" s="13">
        <v>39.93</v>
      </c>
      <c r="H735" s="13">
        <v>1920.5864000000001</v>
      </c>
      <c r="I735" s="166">
        <v>0</v>
      </c>
      <c r="J735" s="191">
        <v>0</v>
      </c>
      <c r="K735" s="166">
        <v>0</v>
      </c>
      <c r="L735" s="166">
        <v>0</v>
      </c>
      <c r="M735" s="18">
        <v>0</v>
      </c>
      <c r="N735" s="165" t="str">
        <f>VLOOKUP(Table2[[#This Row],[Code]],'MPG Payment'!$B$4:$Z$128,25,0)</f>
        <v>Release1</v>
      </c>
      <c r="O735" s="170">
        <f t="shared" si="52"/>
        <v>1921</v>
      </c>
      <c r="P735" t="str">
        <f>IFERROR(VLOOKUP(D735,'Bank Master'!$C$3:$D$7898,2,0),"Indirect")</f>
        <v>Direct</v>
      </c>
      <c r="Q735" t="str">
        <f>IFERROR(VLOOKUP(A735,Table1424[],6,0),0)</f>
        <v>GITA DEVI</v>
      </c>
      <c r="R735" t="str">
        <f>IFERROR(VLOOKUP(A735,Table1424[],7,0),0)</f>
        <v>494518210002180</v>
      </c>
      <c r="S735" t="str">
        <f>IFERROR(VLOOKUP(A735,Table1424[],8,0),0)</f>
        <v>BKID0004945</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22.21-27 Aug</v>
      </c>
      <c r="Y735" s="13">
        <f t="shared" si="55"/>
        <v>33.669183070373158</v>
      </c>
      <c r="Z735" s="3">
        <v>0</v>
      </c>
    </row>
    <row r="736" spans="1:26" x14ac:dyDescent="0.25">
      <c r="A736" t="str">
        <f>CONCATENATE(Table2[[#This Row],[Code]],Table2[[#This Row],[Farmers Code]])</f>
        <v>200200280030</v>
      </c>
      <c r="B736" s="1" t="str">
        <f>INDEX('MPG Payment'!$A:$A,MATCH(Table2[[#This Row],[Code]],'MPG Payment'!B:B,0))</f>
        <v>BMC Code :2002</v>
      </c>
      <c r="C736" t="str">
        <f>VLOOKUP(Table2[[#This Row],[Code]],'MPG Payment'!B:C,2,0)</f>
        <v xml:space="preserve">HISRI </v>
      </c>
      <c r="D736" s="17">
        <v>20020028</v>
      </c>
      <c r="E736" s="17" t="s">
        <v>7</v>
      </c>
      <c r="F736" s="1">
        <v>14</v>
      </c>
      <c r="G736" s="13">
        <v>54.990000000000009</v>
      </c>
      <c r="H736" s="13">
        <v>2432.6311999999998</v>
      </c>
      <c r="I736" s="166">
        <v>0</v>
      </c>
      <c r="J736" s="191">
        <v>0</v>
      </c>
      <c r="K736" s="166">
        <v>0</v>
      </c>
      <c r="L736" s="166">
        <v>0</v>
      </c>
      <c r="M736" s="18">
        <v>0</v>
      </c>
      <c r="N736" s="165" t="str">
        <f>VLOOKUP(Table2[[#This Row],[Code]],'MPG Payment'!$B$4:$Z$128,25,0)</f>
        <v>Release1</v>
      </c>
      <c r="O736" s="170">
        <f t="shared" si="52"/>
        <v>2433</v>
      </c>
      <c r="P736" t="str">
        <f>IFERROR(VLOOKUP(D736,'Bank Master'!$C$3:$D$7898,2,0),"Indirect")</f>
        <v>Direct</v>
      </c>
      <c r="Q736" t="str">
        <f>IFERROR(VLOOKUP(A736,Table1424[],6,0),0)</f>
        <v>SUSHMITA ORAON</v>
      </c>
      <c r="R736" t="str">
        <f>IFERROR(VLOOKUP(A736,Table1424[],7,0),0)</f>
        <v>494518210005147</v>
      </c>
      <c r="S736" t="str">
        <f>IFERROR(VLOOKUP(A736,Table1424[],8,0),0)</f>
        <v>BKID0004945</v>
      </c>
      <c r="T736">
        <f>IFERROR(VLOOKUP(A736,Table1424[],9,0),0)</f>
        <v>0</v>
      </c>
      <c r="U736" s="40">
        <f>IFERROR(VLOOKUP(A736,Table1424[],10,0),0)</f>
        <v>46182</v>
      </c>
      <c r="V736">
        <f t="shared" si="53"/>
        <v>1</v>
      </c>
      <c r="W736" t="str">
        <f t="shared" si="54"/>
        <v>Available</v>
      </c>
      <c r="X736" s="164" t="str" cm="1">
        <f t="array" aca="1" ref="X736" ca="1">SUBSTITUTE(SUBSTITUTE(MID(CELL("filename"),FIND("[",CELL("filename"))+1,FIND("]",CELL("filename"))-FIND("[",CELL("filename"))-1)," JH Farmer Payment-",""),".xlsx","")</f>
        <v>22.21-27 Aug</v>
      </c>
      <c r="Y736" s="13">
        <f t="shared" si="55"/>
        <v>30.966390980178208</v>
      </c>
      <c r="Z736" s="3">
        <v>0</v>
      </c>
    </row>
    <row r="737" spans="1:26" x14ac:dyDescent="0.25">
      <c r="A737" t="str">
        <f>CONCATENATE(Table2[[#This Row],[Code]],Table2[[#This Row],[Farmers Code]])</f>
        <v>200200280031</v>
      </c>
      <c r="B737" s="1" t="str">
        <f>INDEX('MPG Payment'!$A:$A,MATCH(Table2[[#This Row],[Code]],'MPG Payment'!B:B,0))</f>
        <v>BMC Code :2002</v>
      </c>
      <c r="C737" t="str">
        <f>VLOOKUP(Table2[[#This Row],[Code]],'MPG Payment'!B:C,2,0)</f>
        <v xml:space="preserve">HISRI </v>
      </c>
      <c r="D737" s="17">
        <v>20020028</v>
      </c>
      <c r="E737" s="17" t="s">
        <v>422</v>
      </c>
      <c r="F737" s="1">
        <v>4</v>
      </c>
      <c r="G737" s="13">
        <v>6.02</v>
      </c>
      <c r="H737" s="13">
        <v>319.26709999999997</v>
      </c>
      <c r="I737" s="166">
        <v>0</v>
      </c>
      <c r="J737" s="191">
        <v>0</v>
      </c>
      <c r="K737" s="166">
        <v>0</v>
      </c>
      <c r="L737" s="166">
        <v>0</v>
      </c>
      <c r="M737" s="18">
        <v>0</v>
      </c>
      <c r="N737" s="165" t="str">
        <f>VLOOKUP(Table2[[#This Row],[Code]],'MPG Payment'!$B$4:$Z$128,25,0)</f>
        <v>Release1</v>
      </c>
      <c r="O737" s="170">
        <f t="shared" si="52"/>
        <v>319</v>
      </c>
      <c r="P737" t="str">
        <f>IFERROR(VLOOKUP(D737,'Bank Master'!$C$3:$D$7898,2,0),"Indirect")</f>
        <v>Direct</v>
      </c>
      <c r="Q737" t="str">
        <f>IFERROR(VLOOKUP(A737,Table1424[],6,0),0)</f>
        <v>SANIJA KHATUN</v>
      </c>
      <c r="R737" t="str">
        <f>IFERROR(VLOOKUP(A737,Table1424[],7,0),0)</f>
        <v>494510510009558</v>
      </c>
      <c r="S737" t="str">
        <f>IFERROR(VLOOKUP(A737,Table1424[],8,0),0)</f>
        <v>BKID0004945</v>
      </c>
      <c r="T737">
        <f>IFERROR(VLOOKUP(A737,Table1424[],9,0),0)</f>
        <v>0</v>
      </c>
      <c r="U737" s="40">
        <f>IFERROR(VLOOKUP(A737,Table1424[],10,0),0)</f>
        <v>46182</v>
      </c>
      <c r="V737">
        <f t="shared" si="53"/>
        <v>1</v>
      </c>
      <c r="W737" t="str">
        <f t="shared" si="54"/>
        <v>Available</v>
      </c>
      <c r="X737" s="164" t="str" cm="1">
        <f t="array" aca="1" ref="X737" ca="1">SUBSTITUTE(SUBSTITUTE(MID(CELL("filename"),FIND("[",CELL("filename"))+1,FIND("]",CELL("filename"))-FIND("[",CELL("filename"))-1)," JH Farmer Payment-",""),".xlsx","")</f>
        <v>22.21-27 Aug</v>
      </c>
      <c r="Y737" s="13">
        <f t="shared" si="55"/>
        <v>10.606880398671096</v>
      </c>
      <c r="Z737" s="3">
        <v>0</v>
      </c>
    </row>
    <row r="738" spans="1:26" x14ac:dyDescent="0.25">
      <c r="A738" t="str">
        <f>CONCATENATE(Table2[[#This Row],[Code]],Table2[[#This Row],[Farmers Code]])</f>
        <v>200200280033</v>
      </c>
      <c r="B738" s="1" t="str">
        <f>INDEX('MPG Payment'!$A:$A,MATCH(Table2[[#This Row],[Code]],'MPG Payment'!B:B,0))</f>
        <v>BMC Code :2002</v>
      </c>
      <c r="C738" t="str">
        <f>VLOOKUP(Table2[[#This Row],[Code]],'MPG Payment'!B:C,2,0)</f>
        <v xml:space="preserve">HISRI </v>
      </c>
      <c r="D738" s="17">
        <v>20020028</v>
      </c>
      <c r="E738" s="17" t="s">
        <v>32</v>
      </c>
      <c r="F738" s="1">
        <v>7</v>
      </c>
      <c r="G738" s="13">
        <v>43.01</v>
      </c>
      <c r="H738" s="13">
        <v>2003.1852999999999</v>
      </c>
      <c r="I738" s="166">
        <v>0</v>
      </c>
      <c r="J738" s="191">
        <v>0</v>
      </c>
      <c r="K738" s="166">
        <v>0</v>
      </c>
      <c r="L738" s="166">
        <v>0</v>
      </c>
      <c r="M738" s="18">
        <v>0</v>
      </c>
      <c r="N738" s="165" t="str">
        <f>VLOOKUP(Table2[[#This Row],[Code]],'MPG Payment'!$B$4:$Z$128,25,0)</f>
        <v>Release1</v>
      </c>
      <c r="O738" s="170">
        <f t="shared" si="52"/>
        <v>2003</v>
      </c>
      <c r="P738" t="str">
        <f>IFERROR(VLOOKUP(D738,'Bank Master'!$C$3:$D$7898,2,0),"Indirect")</f>
        <v>Direct</v>
      </c>
      <c r="Q738" t="str">
        <f>IFERROR(VLOOKUP(A738,Table1424[],6,0),0)</f>
        <v>TARANNUM BEGAM</v>
      </c>
      <c r="R738" t="str">
        <f>IFERROR(VLOOKUP(A738,Table1424[],7,0),0)</f>
        <v>520101037195391</v>
      </c>
      <c r="S738" t="str">
        <f>IFERROR(VLOOKUP(A738,Table1424[],8,0),0)</f>
        <v>UBIN0915874</v>
      </c>
      <c r="T738">
        <f>IFERROR(VLOOKUP(A738,Table1424[],9,0),0)</f>
        <v>0</v>
      </c>
      <c r="U738" s="40">
        <f>IFERROR(VLOOKUP(A738,Table1424[],10,0),0)</f>
        <v>46182</v>
      </c>
      <c r="V738">
        <f t="shared" si="53"/>
        <v>1</v>
      </c>
      <c r="W738" t="str">
        <f t="shared" si="54"/>
        <v>Available</v>
      </c>
      <c r="X738" s="164" t="str" cm="1">
        <f t="array" aca="1" ref="X738" ca="1">SUBSTITUTE(SUBSTITUTE(MID(CELL("filename"),FIND("[",CELL("filename"))+1,FIND("]",CELL("filename"))-FIND("[",CELL("filename"))-1)," JH Farmer Payment-",""),".xlsx","")</f>
        <v>22.21-27 Aug</v>
      </c>
      <c r="Y738" s="13">
        <f t="shared" si="55"/>
        <v>16.301205649848875</v>
      </c>
      <c r="Z738" s="3">
        <v>0</v>
      </c>
    </row>
    <row r="739" spans="1:26" x14ac:dyDescent="0.25">
      <c r="A739" t="str">
        <f>CONCATENATE(Table2[[#This Row],[Code]],Table2[[#This Row],[Farmers Code]])</f>
        <v>200200280034</v>
      </c>
      <c r="B739" s="1" t="str">
        <f>INDEX('MPG Payment'!$A:$A,MATCH(Table2[[#This Row],[Code]],'MPG Payment'!B:B,0))</f>
        <v>BMC Code :2002</v>
      </c>
      <c r="C739" t="str">
        <f>VLOOKUP(Table2[[#This Row],[Code]],'MPG Payment'!B:C,2,0)</f>
        <v xml:space="preserve">HISRI </v>
      </c>
      <c r="D739" s="17">
        <v>20020028</v>
      </c>
      <c r="E739" s="17" t="s">
        <v>33</v>
      </c>
      <c r="F739" s="1">
        <v>3</v>
      </c>
      <c r="G739" s="13">
        <v>6.08</v>
      </c>
      <c r="H739" s="13">
        <v>289.26690000000002</v>
      </c>
      <c r="I739" s="166">
        <v>0</v>
      </c>
      <c r="J739" s="191">
        <v>0</v>
      </c>
      <c r="K739" s="166">
        <v>0</v>
      </c>
      <c r="L739" s="166">
        <v>0</v>
      </c>
      <c r="M739" s="18">
        <v>0</v>
      </c>
      <c r="N739" s="165" t="str">
        <f>VLOOKUP(Table2[[#This Row],[Code]],'MPG Payment'!$B$4:$Z$128,25,0)</f>
        <v>Release1</v>
      </c>
      <c r="O739" s="170">
        <f t="shared" si="52"/>
        <v>289</v>
      </c>
      <c r="P739" t="str">
        <f>IFERROR(VLOOKUP(D739,'Bank Master'!$C$3:$D$7898,2,0),"Indirect")</f>
        <v>Direct</v>
      </c>
      <c r="Q739" t="str">
        <f>IFERROR(VLOOKUP(A739,Table1424[],6,0),0)</f>
        <v>DHANKU GOP</v>
      </c>
      <c r="R739" t="str">
        <f>IFERROR(VLOOKUP(A739,Table1424[],7,0),0)</f>
        <v>494510110004663</v>
      </c>
      <c r="S739" t="str">
        <f>IFERROR(VLOOKUP(A739,Table1424[],8,0),0)</f>
        <v>BKID0004945</v>
      </c>
      <c r="T739">
        <f>IFERROR(VLOOKUP(A739,Table1424[],9,0),0)</f>
        <v>0</v>
      </c>
      <c r="U739" s="40">
        <f>IFERROR(VLOOKUP(A739,Table1424[],10,0),0)</f>
        <v>46182</v>
      </c>
      <c r="V739">
        <f t="shared" si="53"/>
        <v>1</v>
      </c>
      <c r="W739" t="str">
        <f t="shared" si="54"/>
        <v>Available</v>
      </c>
      <c r="X739" s="164" t="str" cm="1">
        <f t="array" aca="1" ref="X739" ca="1">SUBSTITUTE(SUBSTITUTE(MID(CELL("filename"),FIND("[",CELL("filename"))+1,FIND("]",CELL("filename"))-FIND("[",CELL("filename"))-1)," JH Farmer Payment-",""),".xlsx","")</f>
        <v>22.21-27 Aug</v>
      </c>
      <c r="Y739" s="13">
        <f t="shared" si="55"/>
        <v>7.1365189144736858</v>
      </c>
      <c r="Z739" s="3">
        <v>0</v>
      </c>
    </row>
    <row r="740" spans="1:26" x14ac:dyDescent="0.25">
      <c r="A740" t="str">
        <f>CONCATENATE(Table2[[#This Row],[Code]],Table2[[#This Row],[Farmers Code]])</f>
        <v>200200280035</v>
      </c>
      <c r="B740" s="1" t="str">
        <f>INDEX('MPG Payment'!$A:$A,MATCH(Table2[[#This Row],[Code]],'MPG Payment'!B:B,0))</f>
        <v>BMC Code :2002</v>
      </c>
      <c r="C740" t="str">
        <f>VLOOKUP(Table2[[#This Row],[Code]],'MPG Payment'!B:C,2,0)</f>
        <v xml:space="preserve">HISRI </v>
      </c>
      <c r="D740" s="17">
        <v>20020028</v>
      </c>
      <c r="E740" s="17" t="s">
        <v>9</v>
      </c>
      <c r="F740" s="1">
        <v>13</v>
      </c>
      <c r="G740" s="13">
        <v>34.11</v>
      </c>
      <c r="H740" s="13">
        <v>1549.8736999999999</v>
      </c>
      <c r="I740" s="166">
        <v>0</v>
      </c>
      <c r="J740" s="191">
        <v>0</v>
      </c>
      <c r="K740" s="166">
        <v>0</v>
      </c>
      <c r="L740" s="166">
        <v>0</v>
      </c>
      <c r="M740" s="18">
        <v>0</v>
      </c>
      <c r="N740" s="165" t="str">
        <f>VLOOKUP(Table2[[#This Row],[Code]],'MPG Payment'!$B$4:$Z$128,25,0)</f>
        <v>Release1</v>
      </c>
      <c r="O740" s="170">
        <f t="shared" si="52"/>
        <v>1550</v>
      </c>
      <c r="P740" t="str">
        <f>IFERROR(VLOOKUP(D740,'Bank Master'!$C$3:$D$7898,2,0),"Indirect")</f>
        <v>Direct</v>
      </c>
      <c r="Q740" t="str">
        <f>IFERROR(VLOOKUP(A740,Table1424[],6,0),0)</f>
        <v>ISRAFIL ANSARI</v>
      </c>
      <c r="R740" t="str">
        <f>IFERROR(VLOOKUP(A740,Table1424[],7,0),0)</f>
        <v>494510100018898</v>
      </c>
      <c r="S740" t="str">
        <f>IFERROR(VLOOKUP(A740,Table1424[],8,0),0)</f>
        <v>BKID0004945</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22.21-27 Aug</v>
      </c>
      <c r="Y740" s="13">
        <f t="shared" si="55"/>
        <v>29.534385957197305</v>
      </c>
      <c r="Z740" s="3">
        <v>0</v>
      </c>
    </row>
    <row r="741" spans="1:26" x14ac:dyDescent="0.25">
      <c r="A741" t="str">
        <f>CONCATENATE(Table2[[#This Row],[Code]],Table2[[#This Row],[Farmers Code]])</f>
        <v>200200280036</v>
      </c>
      <c r="B741" s="1" t="str">
        <f>INDEX('MPG Payment'!$A:$A,MATCH(Table2[[#This Row],[Code]],'MPG Payment'!B:B,0))</f>
        <v>BMC Code :2002</v>
      </c>
      <c r="C741" t="str">
        <f>VLOOKUP(Table2[[#This Row],[Code]],'MPG Payment'!B:C,2,0)</f>
        <v xml:space="preserve">HISRI </v>
      </c>
      <c r="D741" s="17">
        <v>20020028</v>
      </c>
      <c r="E741" s="17" t="s">
        <v>10</v>
      </c>
      <c r="F741" s="1">
        <v>11</v>
      </c>
      <c r="G741" s="13">
        <v>22.799999999999997</v>
      </c>
      <c r="H741" s="13">
        <v>972.04140000000007</v>
      </c>
      <c r="I741" s="166">
        <v>0</v>
      </c>
      <c r="J741" s="191">
        <v>0</v>
      </c>
      <c r="K741" s="166">
        <v>176</v>
      </c>
      <c r="L741" s="166">
        <v>0</v>
      </c>
      <c r="M741" s="18">
        <v>0</v>
      </c>
      <c r="N741" s="165" t="str">
        <f>VLOOKUP(Table2[[#This Row],[Code]],'MPG Payment'!$B$4:$Z$128,25,0)</f>
        <v>Release1</v>
      </c>
      <c r="O741" s="170">
        <f t="shared" si="52"/>
        <v>796</v>
      </c>
      <c r="P741" t="str">
        <f>IFERROR(VLOOKUP(D741,'Bank Master'!$C$3:$D$7898,2,0),"Indirect")</f>
        <v>Direct</v>
      </c>
      <c r="Q741" t="str">
        <f>IFERROR(VLOOKUP(A741,Table1424[],6,0),0)</f>
        <v>NAHIDA KHATOON</v>
      </c>
      <c r="R741" t="str">
        <f>IFERROR(VLOOKUP(A741,Table1424[],7,0),0)</f>
        <v>494518210005473</v>
      </c>
      <c r="S741" t="str">
        <f>IFERROR(VLOOKUP(A741,Table1424[],8,0),0)</f>
        <v>BKID0004945</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22.21-27 Aug</v>
      </c>
      <c r="Y741" s="13">
        <f t="shared" si="55"/>
        <v>23.448367105263163</v>
      </c>
      <c r="Z741" s="3">
        <v>0</v>
      </c>
    </row>
    <row r="742" spans="1:26" x14ac:dyDescent="0.25">
      <c r="A742" t="str">
        <f>CONCATENATE(Table2[[#This Row],[Code]],Table2[[#This Row],[Farmers Code]])</f>
        <v>200200280037</v>
      </c>
      <c r="B742" s="1" t="str">
        <f>INDEX('MPG Payment'!$A:$A,MATCH(Table2[[#This Row],[Code]],'MPG Payment'!B:B,0))</f>
        <v>BMC Code :2002</v>
      </c>
      <c r="C742" t="str">
        <f>VLOOKUP(Table2[[#This Row],[Code]],'MPG Payment'!B:C,2,0)</f>
        <v xml:space="preserve">HISRI </v>
      </c>
      <c r="D742" s="17">
        <v>20020028</v>
      </c>
      <c r="E742" s="17" t="s">
        <v>34</v>
      </c>
      <c r="F742" s="1">
        <v>7</v>
      </c>
      <c r="G742" s="13">
        <v>18.54</v>
      </c>
      <c r="H742" s="13">
        <v>913.27729999999997</v>
      </c>
      <c r="I742" s="166">
        <v>0</v>
      </c>
      <c r="J742" s="191">
        <v>0</v>
      </c>
      <c r="K742" s="166">
        <v>0</v>
      </c>
      <c r="L742" s="166">
        <v>0</v>
      </c>
      <c r="M742" s="18">
        <v>0</v>
      </c>
      <c r="N742" s="165" t="str">
        <f>VLOOKUP(Table2[[#This Row],[Code]],'MPG Payment'!$B$4:$Z$128,25,0)</f>
        <v>Release1</v>
      </c>
      <c r="O742" s="170">
        <f t="shared" si="52"/>
        <v>913</v>
      </c>
      <c r="P742" t="str">
        <f>IFERROR(VLOOKUP(D742,'Bank Master'!$C$3:$D$7898,2,0),"Indirect")</f>
        <v>Direct</v>
      </c>
      <c r="Q742" t="str">
        <f>IFERROR(VLOOKUP(A742,Table1424[],6,0),0)</f>
        <v>RITA DEVI</v>
      </c>
      <c r="R742" t="str">
        <f>IFERROR(VLOOKUP(A742,Table1424[],7,0),0)</f>
        <v>110285728119</v>
      </c>
      <c r="S742" t="str">
        <f>IFERROR(VLOOKUP(A742,Table1424[],8,0),0)</f>
        <v>CNRB0003907</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22.21-27 Aug</v>
      </c>
      <c r="Y742" s="13">
        <f t="shared" si="55"/>
        <v>17.240941477885652</v>
      </c>
      <c r="Z742" s="3">
        <v>0</v>
      </c>
    </row>
    <row r="743" spans="1:26" x14ac:dyDescent="0.25">
      <c r="A743" t="str">
        <f>CONCATENATE(Table2[[#This Row],[Code]],Table2[[#This Row],[Farmers Code]])</f>
        <v>200200280038</v>
      </c>
      <c r="B743" s="1" t="str">
        <f>INDEX('MPG Payment'!$A:$A,MATCH(Table2[[#This Row],[Code]],'MPG Payment'!B:B,0))</f>
        <v>BMC Code :2002</v>
      </c>
      <c r="C743" t="str">
        <f>VLOOKUP(Table2[[#This Row],[Code]],'MPG Payment'!B:C,2,0)</f>
        <v xml:space="preserve">HISRI </v>
      </c>
      <c r="D743" s="17">
        <v>20020028</v>
      </c>
      <c r="E743" s="17" t="s">
        <v>11</v>
      </c>
      <c r="F743" s="1">
        <v>13</v>
      </c>
      <c r="G743" s="13">
        <v>75.55</v>
      </c>
      <c r="H743" s="13">
        <v>3162.8074999999999</v>
      </c>
      <c r="I743" s="166">
        <v>0</v>
      </c>
      <c r="J743" s="191">
        <v>0</v>
      </c>
      <c r="K743" s="166">
        <v>0</v>
      </c>
      <c r="L743" s="166">
        <v>0</v>
      </c>
      <c r="M743" s="18">
        <v>0</v>
      </c>
      <c r="N743" s="165" t="str">
        <f>VLOOKUP(Table2[[#This Row],[Code]],'MPG Payment'!$B$4:$Z$128,25,0)</f>
        <v>Release1</v>
      </c>
      <c r="O743" s="170">
        <f t="shared" si="52"/>
        <v>3163</v>
      </c>
      <c r="P743" t="str">
        <f>IFERROR(VLOOKUP(D743,'Bank Master'!$C$3:$D$7898,2,0),"Indirect")</f>
        <v>Direct</v>
      </c>
      <c r="Q743" t="str">
        <f>IFERROR(VLOOKUP(A743,Table1424[],6,0),0)</f>
        <v>BRAJ MAHTO</v>
      </c>
      <c r="R743" t="str">
        <f>IFERROR(VLOOKUP(A743,Table1424[],7,0),0)</f>
        <v>110294422102</v>
      </c>
      <c r="S743" t="str">
        <f>IFERROR(VLOOKUP(A743,Table1424[],8,0),0)</f>
        <v>CNRB0003907</v>
      </c>
      <c r="T743">
        <f>IFERROR(VLOOKUP(A743,Table1424[],9,0),0)</f>
        <v>0</v>
      </c>
      <c r="U743" s="40">
        <f>IFERROR(VLOOKUP(A743,Table1424[],10,0),0)</f>
        <v>46195</v>
      </c>
      <c r="V743">
        <f t="shared" si="53"/>
        <v>1</v>
      </c>
      <c r="W743" t="str">
        <f t="shared" si="54"/>
        <v>Available</v>
      </c>
      <c r="X743" s="164" t="str" cm="1">
        <f t="array" aca="1" ref="X743" ca="1">SUBSTITUTE(SUBSTITUTE(MID(CELL("filename"),FIND("[",CELL("filename"))+1,FIND("]",CELL("filename"))-FIND("[",CELL("filename"))-1)," JH Farmer Payment-",""),".xlsx","")</f>
        <v>22.21-27 Aug</v>
      </c>
      <c r="Y743" s="13">
        <f t="shared" si="55"/>
        <v>27.21144771674388</v>
      </c>
      <c r="Z743" s="3">
        <v>0</v>
      </c>
    </row>
    <row r="744" spans="1:26" x14ac:dyDescent="0.25">
      <c r="A744" t="str">
        <f>CONCATENATE(Table2[[#This Row],[Code]],Table2[[#This Row],[Farmers Code]])</f>
        <v>200200280040</v>
      </c>
      <c r="B744" s="1" t="str">
        <f>INDEX('MPG Payment'!$A:$A,MATCH(Table2[[#This Row],[Code]],'MPG Payment'!B:B,0))</f>
        <v>BMC Code :2002</v>
      </c>
      <c r="C744" t="str">
        <f>VLOOKUP(Table2[[#This Row],[Code]],'MPG Payment'!B:C,2,0)</f>
        <v xml:space="preserve">HISRI </v>
      </c>
      <c r="D744" s="17">
        <v>20020028</v>
      </c>
      <c r="E744" s="17" t="s">
        <v>13</v>
      </c>
      <c r="F744" s="1">
        <v>14</v>
      </c>
      <c r="G744" s="13">
        <v>89.82</v>
      </c>
      <c r="H744" s="13">
        <v>3819.8259999999996</v>
      </c>
      <c r="I744" s="166">
        <v>0</v>
      </c>
      <c r="J744" s="191">
        <v>0</v>
      </c>
      <c r="K744" s="166">
        <v>0</v>
      </c>
      <c r="L744" s="166">
        <v>0</v>
      </c>
      <c r="M744" s="18">
        <v>0</v>
      </c>
      <c r="N744" s="165" t="str">
        <f>VLOOKUP(Table2[[#This Row],[Code]],'MPG Payment'!$B$4:$Z$128,25,0)</f>
        <v>Release1</v>
      </c>
      <c r="O744" s="170">
        <f t="shared" si="52"/>
        <v>3820</v>
      </c>
      <c r="P744" t="str">
        <f>IFERROR(VLOOKUP(D744,'Bank Master'!$C$3:$D$7898,2,0),"Indirect")</f>
        <v>Direct</v>
      </c>
      <c r="Q744" t="str">
        <f>IFERROR(VLOOKUP(A744,Table1424[],6,0),0)</f>
        <v>ROSHNI KERKETTA</v>
      </c>
      <c r="R744" t="str">
        <f>IFERROR(VLOOKUP(A744,Table1424[],7,0),0)</f>
        <v>20349381105</v>
      </c>
      <c r="S744" t="str">
        <f>IFERROR(VLOOKUP(A744,Table1424[],8,0),0)</f>
        <v>SBIN0014341</v>
      </c>
      <c r="T744">
        <f>IFERROR(VLOOKUP(A744,Table1424[],9,0),0)</f>
        <v>0</v>
      </c>
      <c r="U744" s="40">
        <f>IFERROR(VLOOKUP(A744,Table1424[],10,0),0)</f>
        <v>46203</v>
      </c>
      <c r="V744">
        <f t="shared" si="53"/>
        <v>1</v>
      </c>
      <c r="W744" t="str">
        <f t="shared" si="54"/>
        <v>Available</v>
      </c>
      <c r="X744" s="164" t="str" cm="1">
        <f t="array" aca="1" ref="X744" ca="1">SUBSTITUTE(SUBSTITUTE(MID(CELL("filename"),FIND("[",CELL("filename"))+1,FIND("]",CELL("filename"))-FIND("[",CELL("filename"))-1)," JH Farmer Payment-",""),".xlsx","")</f>
        <v>22.21-27 Aug</v>
      </c>
      <c r="Y744" s="13">
        <f t="shared" si="55"/>
        <v>29.76929637051882</v>
      </c>
      <c r="Z744" s="3">
        <v>0</v>
      </c>
    </row>
    <row r="745" spans="1:26" x14ac:dyDescent="0.25">
      <c r="A745" t="str">
        <f>CONCATENATE(Table2[[#This Row],[Code]],Table2[[#This Row],[Farmers Code]])</f>
        <v>200200280042</v>
      </c>
      <c r="B745" s="1" t="str">
        <f>INDEX('MPG Payment'!$A:$A,MATCH(Table2[[#This Row],[Code]],'MPG Payment'!B:B,0))</f>
        <v>BMC Code :2002</v>
      </c>
      <c r="C745" t="str">
        <f>VLOOKUP(Table2[[#This Row],[Code]],'MPG Payment'!B:C,2,0)</f>
        <v xml:space="preserve">HISRI </v>
      </c>
      <c r="D745" s="17">
        <v>20020028</v>
      </c>
      <c r="E745" s="17" t="s">
        <v>14</v>
      </c>
      <c r="F745" s="1">
        <v>14</v>
      </c>
      <c r="G745" s="13">
        <v>45.73</v>
      </c>
      <c r="H745" s="13">
        <v>2198.7402999999999</v>
      </c>
      <c r="I745" s="166">
        <v>0</v>
      </c>
      <c r="J745" s="191">
        <v>0</v>
      </c>
      <c r="K745" s="166">
        <v>0</v>
      </c>
      <c r="L745" s="166">
        <v>0</v>
      </c>
      <c r="M745" s="18">
        <v>0</v>
      </c>
      <c r="N745" s="165" t="str">
        <f>VLOOKUP(Table2[[#This Row],[Code]],'MPG Payment'!$B$4:$Z$128,25,0)</f>
        <v>Release1</v>
      </c>
      <c r="O745" s="170">
        <f t="shared" si="52"/>
        <v>2199</v>
      </c>
      <c r="P745" t="str">
        <f>IFERROR(VLOOKUP(D745,'Bank Master'!$C$3:$D$7898,2,0),"Indirect")</f>
        <v>Direct</v>
      </c>
      <c r="Q745" t="str">
        <f>IFERROR(VLOOKUP(A745,Table1424[],6,0),0)</f>
        <v>ANAND GOPE</v>
      </c>
      <c r="R745" t="str">
        <f>IFERROR(VLOOKUP(A745,Table1424[],7,0),0)</f>
        <v>54240100003684</v>
      </c>
      <c r="S745" t="str">
        <f>IFERROR(VLOOKUP(A745,Table1424[],8,0),0)</f>
        <v>BARB0RATUCH</v>
      </c>
      <c r="T745">
        <f>IFERROR(VLOOKUP(A745,Table1424[],9,0),0)</f>
        <v>0</v>
      </c>
      <c r="U745" s="40">
        <f>IFERROR(VLOOKUP(A745,Table1424[],10,0),0)</f>
        <v>46251</v>
      </c>
      <c r="V745">
        <f t="shared" si="53"/>
        <v>1</v>
      </c>
      <c r="W745" t="str">
        <f t="shared" si="54"/>
        <v>Available</v>
      </c>
      <c r="X745" s="164" t="str" cm="1">
        <f t="array" aca="1" ref="X745" ca="1">SUBSTITUTE(SUBSTITUTE(MID(CELL("filename"),FIND("[",CELL("filename"))+1,FIND("]",CELL("filename"))-FIND("[",CELL("filename"))-1)," JH Farmer Payment-",""),".xlsx","")</f>
        <v>22.21-27 Aug</v>
      </c>
      <c r="Y745" s="13">
        <f t="shared" si="55"/>
        <v>33.656641373277942</v>
      </c>
      <c r="Z745" s="3">
        <v>0</v>
      </c>
    </row>
    <row r="746" spans="1:26" x14ac:dyDescent="0.25">
      <c r="A746" t="str">
        <f>CONCATENATE(Table2[[#This Row],[Code]],Table2[[#This Row],[Farmers Code]])</f>
        <v>200200280043</v>
      </c>
      <c r="B746" s="1" t="str">
        <f>INDEX('MPG Payment'!$A:$A,MATCH(Table2[[#This Row],[Code]],'MPG Payment'!B:B,0))</f>
        <v>BMC Code :2002</v>
      </c>
      <c r="C746" t="str">
        <f>VLOOKUP(Table2[[#This Row],[Code]],'MPG Payment'!B:C,2,0)</f>
        <v xml:space="preserve">HISRI </v>
      </c>
      <c r="D746" s="17">
        <v>20020028</v>
      </c>
      <c r="E746" s="17" t="s">
        <v>1650</v>
      </c>
      <c r="F746" s="1">
        <v>14</v>
      </c>
      <c r="G746" s="13">
        <v>49.89</v>
      </c>
      <c r="H746" s="13">
        <v>2094.2267999999999</v>
      </c>
      <c r="I746" s="166">
        <v>0</v>
      </c>
      <c r="J746" s="191">
        <v>0</v>
      </c>
      <c r="K746" s="166">
        <v>0</v>
      </c>
      <c r="L746" s="166">
        <v>0</v>
      </c>
      <c r="M746" s="18">
        <v>0</v>
      </c>
      <c r="N746" s="165" t="str">
        <f>VLOOKUP(Table2[[#This Row],[Code]],'MPG Payment'!$B$4:$Z$128,25,0)</f>
        <v>Release1</v>
      </c>
      <c r="O746" s="170">
        <f t="shared" si="52"/>
        <v>2094</v>
      </c>
      <c r="P746" t="str">
        <f>IFERROR(VLOOKUP(D746,'Bank Master'!$C$3:$D$7898,2,0),"Indirect")</f>
        <v>Direct</v>
      </c>
      <c r="Q746" t="str">
        <f>IFERROR(VLOOKUP(A746,Table1424[],6,0),0)</f>
        <v>LALCHAND GOPE</v>
      </c>
      <c r="R746" t="str">
        <f>IFERROR(VLOOKUP(A746,Table1424[],7,0),0)</f>
        <v>3907108004204</v>
      </c>
      <c r="S746" t="str">
        <f>IFERROR(VLOOKUP(A746,Table1424[],8,0),0)</f>
        <v>CNRB0003907</v>
      </c>
      <c r="T746">
        <f>IFERROR(VLOOKUP(A746,Table1424[],9,0),0)</f>
        <v>0</v>
      </c>
      <c r="U746" s="40">
        <f>IFERROR(VLOOKUP(A746,Table1424[],10,0),0)</f>
        <v>46237</v>
      </c>
      <c r="V746">
        <f t="shared" si="53"/>
        <v>1</v>
      </c>
      <c r="W746" t="str">
        <f t="shared" si="54"/>
        <v>Available</v>
      </c>
      <c r="X746" s="164" t="str" cm="1">
        <f t="array" aca="1" ref="X746" ca="1">SUBSTITUTE(SUBSTITUTE(MID(CELL("filename"),FIND("[",CELL("filename"))+1,FIND("]",CELL("filename"))-FIND("[",CELL("filename"))-1)," JH Farmer Payment-",""),".xlsx","")</f>
        <v>22.21-27 Aug</v>
      </c>
      <c r="Y746" s="13">
        <f t="shared" si="55"/>
        <v>29.383819603126881</v>
      </c>
      <c r="Z746" s="3">
        <v>0</v>
      </c>
    </row>
    <row r="747" spans="1:26" x14ac:dyDescent="0.25">
      <c r="A747" t="str">
        <f>CONCATENATE(Table2[[#This Row],[Code]],Table2[[#This Row],[Farmers Code]])</f>
        <v>200200280044</v>
      </c>
      <c r="B747" s="1" t="str">
        <f>INDEX('MPG Payment'!$A:$A,MATCH(Table2[[#This Row],[Code]],'MPG Payment'!B:B,0))</f>
        <v>BMC Code :2002</v>
      </c>
      <c r="C747" t="str">
        <f>VLOOKUP(Table2[[#This Row],[Code]],'MPG Payment'!B:C,2,0)</f>
        <v xml:space="preserve">HISRI </v>
      </c>
      <c r="D747" s="17">
        <v>20020028</v>
      </c>
      <c r="E747" s="17" t="s">
        <v>15</v>
      </c>
      <c r="F747" s="1">
        <v>9</v>
      </c>
      <c r="G747" s="13">
        <v>32.07</v>
      </c>
      <c r="H747" s="13">
        <v>1294.8708999999999</v>
      </c>
      <c r="I747" s="166">
        <v>0</v>
      </c>
      <c r="J747" s="191">
        <v>0</v>
      </c>
      <c r="K747" s="166">
        <v>0</v>
      </c>
      <c r="L747" s="166">
        <v>0</v>
      </c>
      <c r="M747" s="18">
        <v>0</v>
      </c>
      <c r="N747" s="165" t="str">
        <f>VLOOKUP(Table2[[#This Row],[Code]],'MPG Payment'!$B$4:$Z$128,25,0)</f>
        <v>Release1</v>
      </c>
      <c r="O747" s="170">
        <f t="shared" si="52"/>
        <v>1295</v>
      </c>
      <c r="P747" t="str">
        <f>IFERROR(VLOOKUP(D747,'Bank Master'!$C$3:$D$7898,2,0),"Indirect")</f>
        <v>Direct</v>
      </c>
      <c r="Q747">
        <f>IFERROR(VLOOKUP(A747,Table1424[],6,0),0)</f>
        <v>0</v>
      </c>
      <c r="R747">
        <f>IFERROR(VLOOKUP(A747,Table1424[],7,0),0)</f>
        <v>0</v>
      </c>
      <c r="S747">
        <f>IFERROR(VLOOKUP(A747,Table1424[],8,0),0)</f>
        <v>0</v>
      </c>
      <c r="T747">
        <f>IFERROR(VLOOKUP(A747,Table1424[],9,0),0)</f>
        <v>0</v>
      </c>
      <c r="U747" s="40">
        <f>IFERROR(VLOOKUP(A747,Table1424[],10,0),0)</f>
        <v>0</v>
      </c>
      <c r="V747">
        <f t="shared" si="53"/>
        <v>1</v>
      </c>
      <c r="W747" t="str">
        <f t="shared" si="54"/>
        <v>Not Available</v>
      </c>
      <c r="X747" s="164" t="str" cm="1">
        <f t="array" aca="1" ref="X747" ca="1">SUBSTITUTE(SUBSTITUTE(MID(CELL("filename"),FIND("[",CELL("filename"))+1,FIND("]",CELL("filename"))-FIND("[",CELL("filename"))-1)," JH Farmer Payment-",""),".xlsx","")</f>
        <v>22.21-27 Aug</v>
      </c>
      <c r="Y747" s="13">
        <f t="shared" si="55"/>
        <v>18.169376520112255</v>
      </c>
      <c r="Z747" s="3">
        <v>0</v>
      </c>
    </row>
    <row r="748" spans="1:26" x14ac:dyDescent="0.25">
      <c r="A748" t="str">
        <f>CONCATENATE(Table2[[#This Row],[Code]],Table2[[#This Row],[Farmers Code]])</f>
        <v>200200290003</v>
      </c>
      <c r="B748" s="1" t="str">
        <f>INDEX('MPG Payment'!$A:$A,MATCH(Table2[[#This Row],[Code]],'MPG Payment'!B:B,0))</f>
        <v>BMC Code :2002</v>
      </c>
      <c r="C748" t="str">
        <f>VLOOKUP(Table2[[#This Row],[Code]],'MPG Payment'!B:C,2,0)</f>
        <v>MURMA</v>
      </c>
      <c r="D748" s="17">
        <v>20020029</v>
      </c>
      <c r="E748" s="17" t="s">
        <v>0</v>
      </c>
      <c r="F748" s="1">
        <v>14</v>
      </c>
      <c r="G748" s="13">
        <v>46.339999999999996</v>
      </c>
      <c r="H748" s="13">
        <v>2116.6273999999999</v>
      </c>
      <c r="I748" s="166">
        <v>0</v>
      </c>
      <c r="J748" s="191">
        <v>0</v>
      </c>
      <c r="K748" s="166">
        <v>0</v>
      </c>
      <c r="L748" s="166">
        <v>0</v>
      </c>
      <c r="M748" s="18">
        <v>0</v>
      </c>
      <c r="N748" s="165" t="str">
        <f>VLOOKUP(Table2[[#This Row],[Code]],'MPG Payment'!$B$4:$Z$128,25,0)</f>
        <v>Release1</v>
      </c>
      <c r="O748" s="170">
        <f t="shared" si="52"/>
        <v>2117</v>
      </c>
      <c r="P748" t="str">
        <f>IFERROR(VLOOKUP(D748,'Bank Master'!$C$3:$D$7898,2,0),"Indirect")</f>
        <v>Direct</v>
      </c>
      <c r="Q748" t="str">
        <f>IFERROR(VLOOKUP(A748,Table1424[],6,0),0)</f>
        <v>USHA DEVI</v>
      </c>
      <c r="R748" t="str">
        <f>IFERROR(VLOOKUP(A748,Table1424[],7,0),0)</f>
        <v>22009533651</v>
      </c>
      <c r="S748" t="str">
        <f>IFERROR(VLOOKUP(A748,Table1424[],8,0),0)</f>
        <v>SBIN0RRVCGB</v>
      </c>
      <c r="T748">
        <f>IFERROR(VLOOKUP(A748,Table1424[],9,0),0)</f>
        <v>0</v>
      </c>
      <c r="U748" s="40">
        <f>IFERROR(VLOOKUP(A748,Table1424[],10,0),0)</f>
        <v>46216</v>
      </c>
      <c r="V748">
        <f t="shared" si="53"/>
        <v>1</v>
      </c>
      <c r="W748" t="str">
        <f t="shared" si="54"/>
        <v>Available</v>
      </c>
      <c r="X748" s="164" t="str" cm="1">
        <f t="array" aca="1" ref="X748" ca="1">SUBSTITUTE(SUBSTITUTE(MID(CELL("filename"),FIND("[",CELL("filename"))+1,FIND("]",CELL("filename"))-FIND("[",CELL("filename"))-1)," JH Farmer Payment-",""),".xlsx","")</f>
        <v>22.21-27 Aug</v>
      </c>
      <c r="Y748" s="13">
        <f t="shared" si="55"/>
        <v>31.973223564954683</v>
      </c>
      <c r="Z748" s="3">
        <v>0</v>
      </c>
    </row>
    <row r="749" spans="1:26" x14ac:dyDescent="0.25">
      <c r="A749" t="str">
        <f>CONCATENATE(Table2[[#This Row],[Code]],Table2[[#This Row],[Farmers Code]])</f>
        <v>200200290005</v>
      </c>
      <c r="B749" s="1" t="str">
        <f>INDEX('MPG Payment'!$A:$A,MATCH(Table2[[#This Row],[Code]],'MPG Payment'!B:B,0))</f>
        <v>BMC Code :2002</v>
      </c>
      <c r="C749" t="str">
        <f>VLOOKUP(Table2[[#This Row],[Code]],'MPG Payment'!B:C,2,0)</f>
        <v>MURMA</v>
      </c>
      <c r="D749" s="17">
        <v>20020029</v>
      </c>
      <c r="E749" s="17" t="s">
        <v>18</v>
      </c>
      <c r="F749" s="1">
        <v>13</v>
      </c>
      <c r="G749" s="13">
        <v>74.27000000000001</v>
      </c>
      <c r="H749" s="13">
        <v>3145.8793000000001</v>
      </c>
      <c r="I749" s="166">
        <v>0</v>
      </c>
      <c r="J749" s="191">
        <v>0</v>
      </c>
      <c r="K749" s="166">
        <v>0</v>
      </c>
      <c r="L749" s="166">
        <v>0</v>
      </c>
      <c r="M749" s="18">
        <v>0</v>
      </c>
      <c r="N749" s="165" t="str">
        <f>VLOOKUP(Table2[[#This Row],[Code]],'MPG Payment'!$B$4:$Z$128,25,0)</f>
        <v>Release1</v>
      </c>
      <c r="O749" s="170">
        <f t="shared" si="52"/>
        <v>3146</v>
      </c>
      <c r="P749" t="str">
        <f>IFERROR(VLOOKUP(D749,'Bank Master'!$C$3:$D$7898,2,0),"Indirect")</f>
        <v>Direct</v>
      </c>
      <c r="Q749" t="str">
        <f>IFERROR(VLOOKUP(A749,Table1424[],6,0),0)</f>
        <v>SHASHI KUMAR</v>
      </c>
      <c r="R749" t="str">
        <f>IFERROR(VLOOKUP(A749,Table1424[],7,0),0)</f>
        <v>22009514129</v>
      </c>
      <c r="S749" t="str">
        <f>IFERROR(VLOOKUP(A749,Table1424[],8,0),0)</f>
        <v>SBIN0RRVCGB</v>
      </c>
      <c r="T749">
        <f>IFERROR(VLOOKUP(A749,Table1424[],9,0),0)</f>
        <v>0</v>
      </c>
      <c r="U749" s="40">
        <f>IFERROR(VLOOKUP(A749,Table1424[],10,0),0)</f>
        <v>46216</v>
      </c>
      <c r="V749">
        <f t="shared" si="53"/>
        <v>1</v>
      </c>
      <c r="W749" t="str">
        <f t="shared" si="54"/>
        <v>Available</v>
      </c>
      <c r="X749" s="164" t="str" cm="1">
        <f t="array" aca="1" ref="X749" ca="1">SUBSTITUTE(SUBSTITUTE(MID(CELL("filename"),FIND("[",CELL("filename"))+1,FIND("]",CELL("filename"))-FIND("[",CELL("filename"))-1)," JH Farmer Payment-",""),".xlsx","")</f>
        <v>22.21-27 Aug</v>
      </c>
      <c r="Y749" s="13">
        <f t="shared" si="55"/>
        <v>27.532268008617208</v>
      </c>
      <c r="Z749" s="3">
        <v>0</v>
      </c>
    </row>
    <row r="750" spans="1:26" x14ac:dyDescent="0.25">
      <c r="A750" t="str">
        <f>CONCATENATE(Table2[[#This Row],[Code]],Table2[[#This Row],[Farmers Code]])</f>
        <v>200200290007</v>
      </c>
      <c r="B750" s="1" t="str">
        <f>INDEX('MPG Payment'!$A:$A,MATCH(Table2[[#This Row],[Code]],'MPG Payment'!B:B,0))</f>
        <v>BMC Code :2002</v>
      </c>
      <c r="C750" t="str">
        <f>VLOOKUP(Table2[[#This Row],[Code]],'MPG Payment'!B:C,2,0)</f>
        <v>MURMA</v>
      </c>
      <c r="D750" s="17">
        <v>20020029</v>
      </c>
      <c r="E750" s="17" t="s">
        <v>20</v>
      </c>
      <c r="F750" s="1">
        <v>7</v>
      </c>
      <c r="G750" s="13">
        <v>8.85</v>
      </c>
      <c r="H750" s="13">
        <v>310.36249999999995</v>
      </c>
      <c r="I750" s="166">
        <v>0</v>
      </c>
      <c r="J750" s="191">
        <v>0</v>
      </c>
      <c r="K750" s="166">
        <v>0</v>
      </c>
      <c r="L750" s="166">
        <v>0</v>
      </c>
      <c r="M750" s="18">
        <v>0</v>
      </c>
      <c r="N750" s="165" t="str">
        <f>VLOOKUP(Table2[[#This Row],[Code]],'MPG Payment'!$B$4:$Z$128,25,0)</f>
        <v>Release1</v>
      </c>
      <c r="O750" s="170">
        <f t="shared" si="52"/>
        <v>310</v>
      </c>
      <c r="P750" t="str">
        <f>IFERROR(VLOOKUP(D750,'Bank Master'!$C$3:$D$7898,2,0),"Indirect")</f>
        <v>Direct</v>
      </c>
      <c r="Q750" t="str">
        <f>IFERROR(VLOOKUP(A750,Table1424[],6,0),0)</f>
        <v>SHEELA DEVI</v>
      </c>
      <c r="R750" t="str">
        <f>IFERROR(VLOOKUP(A750,Table1424[],7,0),0)</f>
        <v>4904101006346</v>
      </c>
      <c r="S750" t="str">
        <f>IFERROR(VLOOKUP(A750,Table1424[],8,0),0)</f>
        <v>CNRB0004904</v>
      </c>
      <c r="T750">
        <f>IFERROR(VLOOKUP(A750,Table1424[],9,0),0)</f>
        <v>0</v>
      </c>
      <c r="U750" s="40">
        <f>IFERROR(VLOOKUP(A750,Table1424[],10,0),0)</f>
        <v>46216</v>
      </c>
      <c r="V750">
        <f t="shared" si="53"/>
        <v>1</v>
      </c>
      <c r="W750" t="str">
        <f t="shared" si="54"/>
        <v>Available</v>
      </c>
      <c r="X750" s="164" t="str" cm="1">
        <f t="array" aca="1" ref="X750" ca="1">SUBSTITUTE(SUBSTITUTE(MID(CELL("filename"),FIND("[",CELL("filename"))+1,FIND("]",CELL("filename"))-FIND("[",CELL("filename"))-1)," JH Farmer Payment-",""),".xlsx","")</f>
        <v>22.21-27 Aug</v>
      </c>
      <c r="Y750" s="13">
        <f t="shared" si="55"/>
        <v>12.274223163841809</v>
      </c>
      <c r="Z750" s="3">
        <v>0</v>
      </c>
    </row>
    <row r="751" spans="1:26" x14ac:dyDescent="0.25">
      <c r="A751" t="str">
        <f>CONCATENATE(Table2[[#This Row],[Code]],Table2[[#This Row],[Farmers Code]])</f>
        <v>200200290008</v>
      </c>
      <c r="B751" s="1" t="str">
        <f>INDEX('MPG Payment'!$A:$A,MATCH(Table2[[#This Row],[Code]],'MPG Payment'!B:B,0))</f>
        <v>BMC Code :2002</v>
      </c>
      <c r="C751" t="str">
        <f>VLOOKUP(Table2[[#This Row],[Code]],'MPG Payment'!B:C,2,0)</f>
        <v>MURMA</v>
      </c>
      <c r="D751" s="17">
        <v>20020029</v>
      </c>
      <c r="E751" s="17" t="s">
        <v>41</v>
      </c>
      <c r="F751" s="1">
        <v>3</v>
      </c>
      <c r="G751" s="13">
        <v>8.17</v>
      </c>
      <c r="H751" s="13">
        <v>358.44009999999997</v>
      </c>
      <c r="I751" s="166">
        <v>0</v>
      </c>
      <c r="J751" s="191">
        <v>0</v>
      </c>
      <c r="K751" s="166">
        <v>0</v>
      </c>
      <c r="L751" s="166">
        <v>0</v>
      </c>
      <c r="M751" s="18">
        <v>0</v>
      </c>
      <c r="N751" s="165" t="str">
        <f>VLOOKUP(Table2[[#This Row],[Code]],'MPG Payment'!$B$4:$Z$128,25,0)</f>
        <v>Release1</v>
      </c>
      <c r="O751" s="170">
        <f t="shared" si="52"/>
        <v>358</v>
      </c>
      <c r="P751" t="str">
        <f>IFERROR(VLOOKUP(D751,'Bank Master'!$C$3:$D$7898,2,0),"Indirect")</f>
        <v>Direct</v>
      </c>
      <c r="Q751">
        <f>IFERROR(VLOOKUP(A751,Table1424[],6,0),0)</f>
        <v>0</v>
      </c>
      <c r="R751">
        <f>IFERROR(VLOOKUP(A751,Table1424[],7,0),0)</f>
        <v>0</v>
      </c>
      <c r="S751">
        <f>IFERROR(VLOOKUP(A751,Table1424[],8,0),0)</f>
        <v>0</v>
      </c>
      <c r="T751">
        <f>IFERROR(VLOOKUP(A751,Table1424[],9,0),0)</f>
        <v>0</v>
      </c>
      <c r="U751" s="40">
        <f>IFERROR(VLOOKUP(A751,Table1424[],10,0),0)</f>
        <v>0</v>
      </c>
      <c r="V751">
        <f t="shared" si="53"/>
        <v>1</v>
      </c>
      <c r="W751" t="str">
        <f t="shared" si="54"/>
        <v>Not Available</v>
      </c>
      <c r="X751" s="164" t="str" cm="1">
        <f t="array" aca="1" ref="X751" ca="1">SUBSTITUTE(SUBSTITUTE(MID(CELL("filename"),FIND("[",CELL("filename"))+1,FIND("]",CELL("filename"))-FIND("[",CELL("filename"))-1)," JH Farmer Payment-",""),".xlsx","")</f>
        <v>22.21-27 Aug</v>
      </c>
      <c r="Y751" s="13">
        <f t="shared" si="55"/>
        <v>6.58090758873929</v>
      </c>
      <c r="Z751" s="3">
        <v>0</v>
      </c>
    </row>
    <row r="752" spans="1:26" x14ac:dyDescent="0.25">
      <c r="A752" t="str">
        <f>CONCATENATE(Table2[[#This Row],[Code]],Table2[[#This Row],[Farmers Code]])</f>
        <v>200200290010</v>
      </c>
      <c r="B752" s="1" t="str">
        <f>INDEX('MPG Payment'!$A:$A,MATCH(Table2[[#This Row],[Code]],'MPG Payment'!B:B,0))</f>
        <v>BMC Code :2002</v>
      </c>
      <c r="C752" t="str">
        <f>VLOOKUP(Table2[[#This Row],[Code]],'MPG Payment'!B:C,2,0)</f>
        <v>MURMA</v>
      </c>
      <c r="D752" s="17">
        <v>20020029</v>
      </c>
      <c r="E752" s="17" t="s">
        <v>21</v>
      </c>
      <c r="F752" s="1">
        <v>14</v>
      </c>
      <c r="G752" s="13">
        <v>56.230000000000004</v>
      </c>
      <c r="H752" s="13">
        <v>2293.6026000000002</v>
      </c>
      <c r="I752" s="166">
        <v>0</v>
      </c>
      <c r="J752" s="191">
        <v>0</v>
      </c>
      <c r="K752" s="166">
        <v>0</v>
      </c>
      <c r="L752" s="166">
        <v>0</v>
      </c>
      <c r="M752" s="18">
        <v>0</v>
      </c>
      <c r="N752" s="165" t="str">
        <f>VLOOKUP(Table2[[#This Row],[Code]],'MPG Payment'!$B$4:$Z$128,25,0)</f>
        <v>Release1</v>
      </c>
      <c r="O752" s="170">
        <f t="shared" si="52"/>
        <v>2294</v>
      </c>
      <c r="P752" t="str">
        <f>IFERROR(VLOOKUP(D752,'Bank Master'!$C$3:$D$7898,2,0),"Indirect")</f>
        <v>Direct</v>
      </c>
      <c r="Q752" t="str">
        <f>IFERROR(VLOOKUP(A752,Table1424[],6,0),0)</f>
        <v>BINA GARI</v>
      </c>
      <c r="R752" t="str">
        <f>IFERROR(VLOOKUP(A752,Table1424[],7,0),0)</f>
        <v>22009518918</v>
      </c>
      <c r="S752" t="str">
        <f>IFERROR(VLOOKUP(A752,Table1424[],8,0),0)</f>
        <v>SBIN0RRVCGB</v>
      </c>
      <c r="T752">
        <f>IFERROR(VLOOKUP(A752,Table1424[],9,0),0)</f>
        <v>0</v>
      </c>
      <c r="U752" s="40">
        <f>IFERROR(VLOOKUP(A752,Table1424[],10,0),0)</f>
        <v>46216</v>
      </c>
      <c r="V752">
        <f t="shared" si="53"/>
        <v>1</v>
      </c>
      <c r="W752" t="str">
        <f t="shared" si="54"/>
        <v>Available</v>
      </c>
      <c r="X752" s="164" t="str" cm="1">
        <f t="array" aca="1" ref="X752" ca="1">SUBSTITUTE(SUBSTITUTE(MID(CELL("filename"),FIND("[",CELL("filename"))+1,FIND("]",CELL("filename"))-FIND("[",CELL("filename"))-1)," JH Farmer Payment-",""),".xlsx","")</f>
        <v>22.21-27 Aug</v>
      </c>
      <c r="Y752" s="13">
        <f t="shared" si="55"/>
        <v>28.552762226569449</v>
      </c>
      <c r="Z752" s="3">
        <v>0</v>
      </c>
    </row>
    <row r="753" spans="1:27" x14ac:dyDescent="0.25">
      <c r="A753" t="str">
        <f>CONCATENATE(Table2[[#This Row],[Code]],Table2[[#This Row],[Farmers Code]])</f>
        <v>200200290012</v>
      </c>
      <c r="B753" s="1" t="str">
        <f>INDEX('MPG Payment'!$A:$A,MATCH(Table2[[#This Row],[Code]],'MPG Payment'!B:B,0))</f>
        <v>BMC Code :2002</v>
      </c>
      <c r="C753" t="str">
        <f>VLOOKUP(Table2[[#This Row],[Code]],'MPG Payment'!B:C,2,0)</f>
        <v>MURMA</v>
      </c>
      <c r="D753" s="17">
        <v>20020029</v>
      </c>
      <c r="E753" s="17" t="s">
        <v>40</v>
      </c>
      <c r="F753" s="1">
        <v>14</v>
      </c>
      <c r="G753" s="13">
        <v>53.99</v>
      </c>
      <c r="H753" s="13">
        <v>1975.5823</v>
      </c>
      <c r="I753" s="166">
        <v>0</v>
      </c>
      <c r="J753" s="191">
        <v>0</v>
      </c>
      <c r="K753" s="166">
        <v>0</v>
      </c>
      <c r="L753" s="166">
        <v>0</v>
      </c>
      <c r="M753" s="18">
        <v>0</v>
      </c>
      <c r="N753" s="165" t="str">
        <f>VLOOKUP(Table2[[#This Row],[Code]],'MPG Payment'!$B$4:$Z$128,25,0)</f>
        <v>Release1</v>
      </c>
      <c r="O753" s="170">
        <f t="shared" si="52"/>
        <v>1976</v>
      </c>
      <c r="P753" t="str">
        <f>IFERROR(VLOOKUP(D753,'Bank Master'!$C$3:$D$7898,2,0),"Indirect")</f>
        <v>Direct</v>
      </c>
      <c r="Q753" t="str">
        <f>IFERROR(VLOOKUP(A753,Table1424[],6,0),0)</f>
        <v>ANISA KHATOON</v>
      </c>
      <c r="R753" t="str">
        <f>IFERROR(VLOOKUP(A753,Table1424[],7,0),0)</f>
        <v>110150174944</v>
      </c>
      <c r="S753" t="str">
        <f>IFERROR(VLOOKUP(A753,Table1424[],8,0),0)</f>
        <v>CNRB0004904</v>
      </c>
      <c r="T753">
        <f>IFERROR(VLOOKUP(A753,Table1424[],9,0),0)</f>
        <v>0</v>
      </c>
      <c r="U753" s="40">
        <f>IFERROR(VLOOKUP(A753,Table1424[],10,0),0)</f>
        <v>46216</v>
      </c>
      <c r="V753">
        <f t="shared" si="53"/>
        <v>1</v>
      </c>
      <c r="W753" t="str">
        <f t="shared" si="54"/>
        <v>Available</v>
      </c>
      <c r="X753" s="164" t="str" cm="1">
        <f t="array" aca="1" ref="X753" ca="1">SUBSTITUTE(SUBSTITUTE(MID(CELL("filename"),FIND("[",CELL("filename"))+1,FIND("]",CELL("filename"))-FIND("[",CELL("filename"))-1)," JH Farmer Payment-",""),".xlsx","")</f>
        <v>22.21-27 Aug</v>
      </c>
      <c r="Y753" s="13">
        <f t="shared" si="55"/>
        <v>25.614143545100948</v>
      </c>
      <c r="Z753" s="3">
        <v>0</v>
      </c>
    </row>
    <row r="754" spans="1:27" x14ac:dyDescent="0.25">
      <c r="A754" t="str">
        <f>CONCATENATE(Table2[[#This Row],[Code]],Table2[[#This Row],[Farmers Code]])</f>
        <v>200200290014</v>
      </c>
      <c r="B754" s="1" t="str">
        <f>INDEX('MPG Payment'!$A:$A,MATCH(Table2[[#This Row],[Code]],'MPG Payment'!B:B,0))</f>
        <v>BMC Code :2002</v>
      </c>
      <c r="C754" t="str">
        <f>VLOOKUP(Table2[[#This Row],[Code]],'MPG Payment'!B:C,2,0)</f>
        <v>MURMA</v>
      </c>
      <c r="D754" s="17">
        <v>20020029</v>
      </c>
      <c r="E754" s="17" t="s">
        <v>24</v>
      </c>
      <c r="F754" s="1">
        <v>14</v>
      </c>
      <c r="G754" s="13">
        <v>42.61</v>
      </c>
      <c r="H754" s="13">
        <v>1692.3388000000002</v>
      </c>
      <c r="I754" s="166">
        <v>0</v>
      </c>
      <c r="J754" s="191">
        <v>0</v>
      </c>
      <c r="K754" s="166">
        <v>0</v>
      </c>
      <c r="L754" s="166">
        <v>0</v>
      </c>
      <c r="M754" s="18">
        <v>0</v>
      </c>
      <c r="N754" s="165" t="str">
        <f>VLOOKUP(Table2[[#This Row],[Code]],'MPG Payment'!$B$4:$Z$128,25,0)</f>
        <v>Release1</v>
      </c>
      <c r="O754" s="170">
        <f t="shared" si="52"/>
        <v>1692</v>
      </c>
      <c r="P754" t="str">
        <f>IFERROR(VLOOKUP(D754,'Bank Master'!$C$3:$D$7898,2,0),"Indirect")</f>
        <v>Direct</v>
      </c>
      <c r="Q754" t="str">
        <f>IFERROR(VLOOKUP(A754,Table1424[],6,0),0)</f>
        <v>MARIYAM KHATOON</v>
      </c>
      <c r="R754" t="str">
        <f>IFERROR(VLOOKUP(A754,Table1424[],7,0),0)</f>
        <v>35934868013</v>
      </c>
      <c r="S754" t="str">
        <f>IFERROR(VLOOKUP(A754,Table1424[],8,0),0)</f>
        <v>SBIN0014339</v>
      </c>
      <c r="T754">
        <f>IFERROR(VLOOKUP(A754,Table1424[],9,0),0)</f>
        <v>0</v>
      </c>
      <c r="U754" s="40">
        <f>IFERROR(VLOOKUP(A754,Table1424[],10,0),0)</f>
        <v>46216</v>
      </c>
      <c r="V754">
        <f t="shared" si="53"/>
        <v>1</v>
      </c>
      <c r="W754" t="str">
        <f t="shared" si="54"/>
        <v>Available</v>
      </c>
      <c r="X754" s="164" t="str" cm="1">
        <f t="array" aca="1" ref="X754" ca="1">SUBSTITUTE(SUBSTITUTE(MID(CELL("filename"),FIND("[",CELL("filename"))+1,FIND("]",CELL("filename"))-FIND("[",CELL("filename"))-1)," JH Farmer Payment-",""),".xlsx","")</f>
        <v>22.21-27 Aug</v>
      </c>
      <c r="Y754" s="13">
        <f t="shared" si="55"/>
        <v>27.801857779863891</v>
      </c>
      <c r="Z754" s="3">
        <v>0</v>
      </c>
      <c r="AA754" s="3"/>
    </row>
    <row r="755" spans="1:27" x14ac:dyDescent="0.25">
      <c r="A755" t="str">
        <f>CONCATENATE(Table2[[#This Row],[Code]],Table2[[#This Row],[Farmers Code]])</f>
        <v>200200290016</v>
      </c>
      <c r="B755" s="1" t="str">
        <f>INDEX('MPG Payment'!$A:$A,MATCH(Table2[[#This Row],[Code]],'MPG Payment'!B:B,0))</f>
        <v>BMC Code :2002</v>
      </c>
      <c r="C755" t="str">
        <f>VLOOKUP(Table2[[#This Row],[Code]],'MPG Payment'!B:C,2,0)</f>
        <v>MURMA</v>
      </c>
      <c r="D755" s="17">
        <v>20020029</v>
      </c>
      <c r="E755" s="17" t="s">
        <v>26</v>
      </c>
      <c r="F755" s="1">
        <v>7</v>
      </c>
      <c r="G755" s="13">
        <v>46.569999999999993</v>
      </c>
      <c r="H755" s="13">
        <v>1863.6175000000001</v>
      </c>
      <c r="I755" s="166">
        <v>0</v>
      </c>
      <c r="J755" s="191">
        <v>0</v>
      </c>
      <c r="K755" s="166">
        <v>0</v>
      </c>
      <c r="L755" s="166">
        <v>0</v>
      </c>
      <c r="M755" s="18">
        <v>0</v>
      </c>
      <c r="N755" s="165" t="str">
        <f>VLOOKUP(Table2[[#This Row],[Code]],'MPG Payment'!$B$4:$Z$128,25,0)</f>
        <v>Release1</v>
      </c>
      <c r="O755" s="170">
        <f t="shared" si="52"/>
        <v>1864</v>
      </c>
      <c r="P755" t="str">
        <f>IFERROR(VLOOKUP(D755,'Bank Master'!$C$3:$D$7898,2,0),"Indirect")</f>
        <v>Direct</v>
      </c>
      <c r="Q755" t="str">
        <f>IFERROR(VLOOKUP(A755,Table1424[],6,0),0)</f>
        <v>PETER KERKETTA</v>
      </c>
      <c r="R755" t="str">
        <f>IFERROR(VLOOKUP(A755,Table1424[],7,0),0)</f>
        <v>84064189065</v>
      </c>
      <c r="S755" t="str">
        <f>IFERROR(VLOOKUP(A755,Table1424[],8,0),0)</f>
        <v>SBIN0RRVCGB</v>
      </c>
      <c r="T755">
        <f>IFERROR(VLOOKUP(A755,Table1424[],9,0),0)</f>
        <v>0</v>
      </c>
      <c r="U755" s="40">
        <f>IFERROR(VLOOKUP(A755,Table1424[],10,0),0)</f>
        <v>46223</v>
      </c>
      <c r="V755">
        <f t="shared" si="53"/>
        <v>1</v>
      </c>
      <c r="W755" t="str">
        <f t="shared" si="54"/>
        <v>Available</v>
      </c>
      <c r="X755" s="164" t="str" cm="1">
        <f t="array" aca="1" ref="X755" ca="1">SUBSTITUTE(SUBSTITUTE(MID(CELL("filename"),FIND("[",CELL("filename"))+1,FIND("]",CELL("filename"))-FIND("[",CELL("filename"))-1)," JH Farmer Payment-",""),".xlsx","")</f>
        <v>22.21-27 Aug</v>
      </c>
      <c r="Y755" s="13">
        <f t="shared" si="55"/>
        <v>14.006143976809108</v>
      </c>
      <c r="Z755" s="3">
        <v>0</v>
      </c>
    </row>
    <row r="756" spans="1:27" x14ac:dyDescent="0.25">
      <c r="A756" t="str">
        <f>CONCATENATE(Table2[[#This Row],[Code]],Table2[[#This Row],[Farmers Code]])</f>
        <v>200200290017</v>
      </c>
      <c r="B756" s="1" t="str">
        <f>INDEX('MPG Payment'!$A:$A,MATCH(Table2[[#This Row],[Code]],'MPG Payment'!B:B,0))</f>
        <v>BMC Code :2002</v>
      </c>
      <c r="C756" t="str">
        <f>VLOOKUP(Table2[[#This Row],[Code]],'MPG Payment'!B:C,2,0)</f>
        <v>MURMA</v>
      </c>
      <c r="D756" s="17">
        <v>20020029</v>
      </c>
      <c r="E756" s="17" t="s">
        <v>27</v>
      </c>
      <c r="F756" s="1">
        <v>14</v>
      </c>
      <c r="G756" s="13">
        <v>79.199999999999989</v>
      </c>
      <c r="H756" s="13">
        <v>3012.1904000000009</v>
      </c>
      <c r="I756" s="166">
        <v>0</v>
      </c>
      <c r="J756" s="191">
        <v>0</v>
      </c>
      <c r="K756" s="166">
        <v>0</v>
      </c>
      <c r="L756" s="166">
        <v>0</v>
      </c>
      <c r="M756" s="18">
        <v>0</v>
      </c>
      <c r="N756" s="165" t="str">
        <f>VLOOKUP(Table2[[#This Row],[Code]],'MPG Payment'!$B$4:$Z$128,25,0)</f>
        <v>Release1</v>
      </c>
      <c r="O756" s="170">
        <f t="shared" si="52"/>
        <v>3012</v>
      </c>
      <c r="P756" t="str">
        <f>IFERROR(VLOOKUP(D756,'Bank Master'!$C$3:$D$7898,2,0),"Indirect")</f>
        <v>Direct</v>
      </c>
      <c r="Q756" t="str">
        <f>IFERROR(VLOOKUP(A756,Table1424[],6,0),0)</f>
        <v>RESHMA PARWEEN</v>
      </c>
      <c r="R756" t="str">
        <f>IFERROR(VLOOKUP(A756,Table1424[],7,0),0)</f>
        <v>110148312609</v>
      </c>
      <c r="S756" t="str">
        <f>IFERROR(VLOOKUP(A756,Table1424[],8,0),0)</f>
        <v>CNRB0004904</v>
      </c>
      <c r="T756">
        <f>IFERROR(VLOOKUP(A756,Table1424[],9,0),0)</f>
        <v>0</v>
      </c>
      <c r="U756" s="40">
        <f>IFERROR(VLOOKUP(A756,Table1424[],10,0),0)</f>
        <v>46237</v>
      </c>
      <c r="V756">
        <f t="shared" si="53"/>
        <v>1</v>
      </c>
      <c r="W756" t="str">
        <f t="shared" si="54"/>
        <v>Available</v>
      </c>
      <c r="X756" s="164" t="str" cm="1">
        <f t="array" aca="1" ref="X756" ca="1">SUBSTITUTE(SUBSTITUTE(MID(CELL("filename"),FIND("[",CELL("filename"))+1,FIND("]",CELL("filename"))-FIND("[",CELL("filename"))-1)," JH Farmer Payment-",""),".xlsx","")</f>
        <v>22.21-27 Aug</v>
      </c>
      <c r="Y756" s="13">
        <f t="shared" si="55"/>
        <v>26.622894949494967</v>
      </c>
      <c r="Z756" s="3">
        <v>0</v>
      </c>
    </row>
    <row r="757" spans="1:27" x14ac:dyDescent="0.25">
      <c r="A757" t="str">
        <f>CONCATENATE(Table2[[#This Row],[Code]],Table2[[#This Row],[Farmers Code]])</f>
        <v>200200290018</v>
      </c>
      <c r="B757" s="1" t="str">
        <f>INDEX('MPG Payment'!$A:$A,MATCH(Table2[[#This Row],[Code]],'MPG Payment'!B:B,0))</f>
        <v>BMC Code :2002</v>
      </c>
      <c r="C757" t="str">
        <f>VLOOKUP(Table2[[#This Row],[Code]],'MPG Payment'!B:C,2,0)</f>
        <v>MURMA</v>
      </c>
      <c r="D757" s="17">
        <v>20020029</v>
      </c>
      <c r="E757" s="17" t="s">
        <v>2</v>
      </c>
      <c r="F757" s="1">
        <v>7</v>
      </c>
      <c r="G757" s="13">
        <v>48.010000000000005</v>
      </c>
      <c r="H757" s="13">
        <v>1984.5945000000002</v>
      </c>
      <c r="I757" s="166">
        <v>0</v>
      </c>
      <c r="J757" s="191">
        <v>0</v>
      </c>
      <c r="K757" s="166">
        <v>0</v>
      </c>
      <c r="L757" s="166">
        <v>1900</v>
      </c>
      <c r="M757" s="18">
        <v>0</v>
      </c>
      <c r="N757" s="165" t="str">
        <f>VLOOKUP(Table2[[#This Row],[Code]],'MPG Payment'!$B$4:$Z$128,25,0)</f>
        <v>Release1</v>
      </c>
      <c r="O757" s="170">
        <f t="shared" si="52"/>
        <v>85</v>
      </c>
      <c r="P757" t="str">
        <f>IFERROR(VLOOKUP(D757,'Bank Master'!$C$3:$D$7898,2,0),"Indirect")</f>
        <v>Direct</v>
      </c>
      <c r="Q757" t="str">
        <f>IFERROR(VLOOKUP(A757,Table1424[],6,0),0)</f>
        <v>BUDHAN ORAON</v>
      </c>
      <c r="R757" t="str">
        <f>IFERROR(VLOOKUP(A757,Table1424[],7,0),0)</f>
        <v>59093695279</v>
      </c>
      <c r="S757" t="str">
        <f>IFERROR(VLOOKUP(A757,Table1424[],8,0),0)</f>
        <v>IDIB000B873</v>
      </c>
      <c r="T757">
        <f>IFERROR(VLOOKUP(A757,Table1424[],9,0),0)</f>
        <v>0</v>
      </c>
      <c r="U757" s="40">
        <f>IFERROR(VLOOKUP(A757,Table1424[],10,0),0)</f>
        <v>46231</v>
      </c>
      <c r="V757">
        <f t="shared" si="53"/>
        <v>1</v>
      </c>
      <c r="W757" t="str">
        <f t="shared" si="54"/>
        <v>Available</v>
      </c>
      <c r="X757" s="164" t="str" cm="1">
        <f t="array" aca="1" ref="X757" ca="1">SUBSTITUTE(SUBSTITUTE(MID(CELL("filename"),FIND("[",CELL("filename"))+1,FIND("]",CELL("filename"))-FIND("[",CELL("filename"))-1)," JH Farmer Payment-",""),".xlsx","")</f>
        <v>22.21-27 Aug</v>
      </c>
      <c r="Y757" s="13">
        <f t="shared" si="55"/>
        <v>14.467987398458655</v>
      </c>
      <c r="Z757" s="3">
        <v>0</v>
      </c>
    </row>
    <row r="758" spans="1:27" x14ac:dyDescent="0.25">
      <c r="A758" t="str">
        <f>CONCATENATE(Table2[[#This Row],[Code]],Table2[[#This Row],[Farmers Code]])</f>
        <v>200200290021</v>
      </c>
      <c r="B758" s="1" t="str">
        <f>INDEX('MPG Payment'!$A:$A,MATCH(Table2[[#This Row],[Code]],'MPG Payment'!B:B,0))</f>
        <v>BMC Code :2002</v>
      </c>
      <c r="C758" t="str">
        <f>VLOOKUP(Table2[[#This Row],[Code]],'MPG Payment'!B:C,2,0)</f>
        <v>MURMA</v>
      </c>
      <c r="D758" s="17">
        <v>20020029</v>
      </c>
      <c r="E758" s="17" t="s">
        <v>28</v>
      </c>
      <c r="F758" s="1">
        <v>14</v>
      </c>
      <c r="G758" s="13">
        <v>98.43</v>
      </c>
      <c r="H758" s="13">
        <v>4071.5170000000007</v>
      </c>
      <c r="I758" s="166">
        <v>0</v>
      </c>
      <c r="J758" s="191">
        <v>0</v>
      </c>
      <c r="K758" s="166">
        <v>0</v>
      </c>
      <c r="L758" s="166">
        <v>0</v>
      </c>
      <c r="M758" s="18">
        <v>0</v>
      </c>
      <c r="N758" s="165" t="str">
        <f>VLOOKUP(Table2[[#This Row],[Code]],'MPG Payment'!$B$4:$Z$128,25,0)</f>
        <v>Release1</v>
      </c>
      <c r="O758" s="170">
        <f t="shared" si="52"/>
        <v>4072</v>
      </c>
      <c r="P758" t="str">
        <f>IFERROR(VLOOKUP(D758,'Bank Master'!$C$3:$D$7898,2,0),"Indirect")</f>
        <v>Direct</v>
      </c>
      <c r="Q758" t="str">
        <f>IFERROR(VLOOKUP(A758,Table1424[],6,0),0)</f>
        <v>KHUSHBOO KUJUR</v>
      </c>
      <c r="R758" t="str">
        <f>IFERROR(VLOOKUP(A758,Table1424[],7,0),0)</f>
        <v>84070293384</v>
      </c>
      <c r="S758" t="str">
        <f>IFERROR(VLOOKUP(A758,Table1424[],8,0),0)</f>
        <v>SBIN0RRVCGB</v>
      </c>
      <c r="T758">
        <f>IFERROR(VLOOKUP(A758,Table1424[],9,0),0)</f>
        <v>0</v>
      </c>
      <c r="U758" s="40">
        <f>IFERROR(VLOOKUP(A758,Table1424[],10,0),0)</f>
        <v>46251</v>
      </c>
      <c r="V758">
        <f t="shared" si="53"/>
        <v>1</v>
      </c>
      <c r="W758" t="str">
        <f t="shared" si="54"/>
        <v>Available</v>
      </c>
      <c r="X758" s="164" t="str" cm="1">
        <f t="array" aca="1" ref="X758" ca="1">SUBSTITUTE(SUBSTITUTE(MID(CELL("filename"),FIND("[",CELL("filename"))+1,FIND("]",CELL("filename"))-FIND("[",CELL("filename"))-1)," JH Farmer Payment-",""),".xlsx","")</f>
        <v>22.21-27 Aug</v>
      </c>
      <c r="Y758" s="13">
        <f t="shared" si="55"/>
        <v>28.955215889464601</v>
      </c>
      <c r="Z758" s="3">
        <v>0</v>
      </c>
    </row>
    <row r="759" spans="1:27" x14ac:dyDescent="0.25">
      <c r="A759" t="str">
        <f>CONCATENATE(Table2[[#This Row],[Code]],Table2[[#This Row],[Farmers Code]])</f>
        <v>200200290022</v>
      </c>
      <c r="B759" s="1" t="str">
        <f>INDEX('MPG Payment'!$A:$A,MATCH(Table2[[#This Row],[Code]],'MPG Payment'!B:B,0))</f>
        <v>BMC Code :2002</v>
      </c>
      <c r="C759" t="str">
        <f>VLOOKUP(Table2[[#This Row],[Code]],'MPG Payment'!B:C,2,0)</f>
        <v>MURMA</v>
      </c>
      <c r="D759" s="17">
        <v>20020029</v>
      </c>
      <c r="E759" s="17" t="s">
        <v>37</v>
      </c>
      <c r="F759" s="1">
        <v>14</v>
      </c>
      <c r="G759" s="13">
        <v>49.720000000000013</v>
      </c>
      <c r="H759" s="13">
        <v>1929.7574000000004</v>
      </c>
      <c r="I759" s="166">
        <v>0</v>
      </c>
      <c r="J759" s="191">
        <v>0</v>
      </c>
      <c r="K759" s="166">
        <v>0</v>
      </c>
      <c r="L759" s="166">
        <v>0</v>
      </c>
      <c r="M759" s="18">
        <v>0</v>
      </c>
      <c r="N759" s="165" t="str">
        <f>VLOOKUP(Table2[[#This Row],[Code]],'MPG Payment'!$B$4:$Z$128,25,0)</f>
        <v>Release1</v>
      </c>
      <c r="O759" s="170">
        <f t="shared" si="52"/>
        <v>1930</v>
      </c>
      <c r="P759" t="str">
        <f>IFERROR(VLOOKUP(D759,'Bank Master'!$C$3:$D$7898,2,0),"Indirect")</f>
        <v>Direct</v>
      </c>
      <c r="Q759" t="str">
        <f>IFERROR(VLOOKUP(A759,Table1424[],6,0),0)</f>
        <v>PUNIT ORAON</v>
      </c>
      <c r="R759" t="str">
        <f>IFERROR(VLOOKUP(A759,Table1424[],7,0),0)</f>
        <v>84067147102</v>
      </c>
      <c r="S759" t="str">
        <f>IFERROR(VLOOKUP(A759,Table1424[],8,0),0)</f>
        <v>SBIN0RRVCGB</v>
      </c>
      <c r="T759">
        <f>IFERROR(VLOOKUP(A759,Table1424[],9,0),0)</f>
        <v>0</v>
      </c>
      <c r="U759" s="40">
        <f>IFERROR(VLOOKUP(A759,Table1424[],10,0),0)</f>
        <v>46251</v>
      </c>
      <c r="V759">
        <f t="shared" si="53"/>
        <v>1</v>
      </c>
      <c r="W759" t="str">
        <f t="shared" si="54"/>
        <v>Available</v>
      </c>
      <c r="X759" s="164" t="str" cm="1">
        <f t="array" aca="1" ref="X759" ca="1">SUBSTITUTE(SUBSTITUTE(MID(CELL("filename"),FIND("[",CELL("filename"))+1,FIND("]",CELL("filename"))-FIND("[",CELL("filename"))-1)," JH Farmer Payment-",""),".xlsx","")</f>
        <v>22.21-27 Aug</v>
      </c>
      <c r="Y759" s="13">
        <f t="shared" si="55"/>
        <v>27.168748592115847</v>
      </c>
      <c r="Z759" s="3">
        <v>0</v>
      </c>
    </row>
    <row r="760" spans="1:27" x14ac:dyDescent="0.25">
      <c r="A760" t="str">
        <f>CONCATENATE(Table2[[#This Row],[Code]],Table2[[#This Row],[Farmers Code]])</f>
        <v>200200290023</v>
      </c>
      <c r="B760" s="1" t="str">
        <f>INDEX('MPG Payment'!$A:$A,MATCH(Table2[[#This Row],[Code]],'MPG Payment'!B:B,0))</f>
        <v>BMC Code :2002</v>
      </c>
      <c r="C760" t="str">
        <f>VLOOKUP(Table2[[#This Row],[Code]],'MPG Payment'!B:C,2,0)</f>
        <v>MURMA</v>
      </c>
      <c r="D760" s="17">
        <v>20020029</v>
      </c>
      <c r="E760" s="17" t="s">
        <v>38</v>
      </c>
      <c r="F760" s="1">
        <v>7</v>
      </c>
      <c r="G760" s="13">
        <v>26.58</v>
      </c>
      <c r="H760" s="13">
        <v>1159.7781</v>
      </c>
      <c r="I760" s="166">
        <v>0</v>
      </c>
      <c r="J760" s="191">
        <v>0</v>
      </c>
      <c r="K760" s="166">
        <v>0</v>
      </c>
      <c r="L760" s="166">
        <v>0</v>
      </c>
      <c r="M760" s="18">
        <v>0</v>
      </c>
      <c r="N760" s="165" t="str">
        <f>VLOOKUP(Table2[[#This Row],[Code]],'MPG Payment'!$B$4:$Z$128,25,0)</f>
        <v>Release1</v>
      </c>
      <c r="O760" s="170">
        <f t="shared" si="52"/>
        <v>1160</v>
      </c>
      <c r="P760" t="str">
        <f>IFERROR(VLOOKUP(D760,'Bank Master'!$C$3:$D$7898,2,0),"Indirect")</f>
        <v>Direct</v>
      </c>
      <c r="Q760" t="str">
        <f>IFERROR(VLOOKUP(A760,Table1424[],6,0),0)</f>
        <v>SUSHIL BHAGAT</v>
      </c>
      <c r="R760" t="str">
        <f>IFERROR(VLOOKUP(A760,Table1424[],7,0),0)</f>
        <v>22009511730</v>
      </c>
      <c r="S760" t="str">
        <f>IFERROR(VLOOKUP(A760,Table1424[],8,0),0)</f>
        <v>SBIN0RRVCGB</v>
      </c>
      <c r="T760">
        <f>IFERROR(VLOOKUP(A760,Table1424[],9,0),0)</f>
        <v>0</v>
      </c>
      <c r="U760" s="40">
        <f>IFERROR(VLOOKUP(A760,Table1424[],10,0),0)</f>
        <v>46251</v>
      </c>
      <c r="V760">
        <f t="shared" si="53"/>
        <v>1</v>
      </c>
      <c r="W760" t="str">
        <f t="shared" si="54"/>
        <v>Available</v>
      </c>
      <c r="X760" s="164" t="str" cm="1">
        <f t="array" aca="1" ref="X760" ca="1">SUBSTITUTE(SUBSTITUTE(MID(CELL("filename"),FIND("[",CELL("filename"))+1,FIND("]",CELL("filename"))-FIND("[",CELL("filename"))-1)," JH Farmer Payment-",""),".xlsx","")</f>
        <v>22.21-27 Aug</v>
      </c>
      <c r="Y760" s="13">
        <f t="shared" si="55"/>
        <v>15.27172065462754</v>
      </c>
      <c r="Z760" s="3">
        <v>0</v>
      </c>
    </row>
    <row r="761" spans="1:27" x14ac:dyDescent="0.25">
      <c r="A761" t="str">
        <f>CONCATENATE(Table2[[#This Row],[Code]],Table2[[#This Row],[Farmers Code]])</f>
        <v>200200290024</v>
      </c>
      <c r="B761" s="1" t="str">
        <f>INDEX('MPG Payment'!$A:$A,MATCH(Table2[[#This Row],[Code]],'MPG Payment'!B:B,0))</f>
        <v>BMC Code :2002</v>
      </c>
      <c r="C761" t="str">
        <f>VLOOKUP(Table2[[#This Row],[Code]],'MPG Payment'!B:C,2,0)</f>
        <v>MURMA</v>
      </c>
      <c r="D761" s="17">
        <v>20020029</v>
      </c>
      <c r="E761" s="17" t="s">
        <v>29</v>
      </c>
      <c r="F761" s="1">
        <v>6</v>
      </c>
      <c r="G761" s="13">
        <v>17.270000000000003</v>
      </c>
      <c r="H761" s="13">
        <v>738.05050000000006</v>
      </c>
      <c r="I761" s="166">
        <v>0</v>
      </c>
      <c r="J761" s="191">
        <v>0</v>
      </c>
      <c r="K761" s="166">
        <v>0</v>
      </c>
      <c r="L761" s="166">
        <v>0</v>
      </c>
      <c r="M761" s="18">
        <v>0</v>
      </c>
      <c r="N761" s="165" t="str">
        <f>VLOOKUP(Table2[[#This Row],[Code]],'MPG Payment'!$B$4:$Z$128,25,0)</f>
        <v>Release1</v>
      </c>
      <c r="O761" s="170">
        <f t="shared" si="52"/>
        <v>738</v>
      </c>
      <c r="P761" t="str">
        <f>IFERROR(VLOOKUP(D761,'Bank Master'!$C$3:$D$7898,2,0),"Indirect")</f>
        <v>Direct</v>
      </c>
      <c r="Q761" t="str">
        <f>IFERROR(VLOOKUP(A761,Table1424[],6,0),0)</f>
        <v>PRAKRITI KUJUR</v>
      </c>
      <c r="R761" t="str">
        <f>IFERROR(VLOOKUP(A761,Table1424[],7,0),0)</f>
        <v>4622108001613</v>
      </c>
      <c r="S761" t="str">
        <f>IFERROR(VLOOKUP(A761,Table1424[],8,0),0)</f>
        <v>CNRB0004622</v>
      </c>
      <c r="T761">
        <f>IFERROR(VLOOKUP(A761,Table1424[],9,0),0)</f>
        <v>0</v>
      </c>
      <c r="U761" s="40">
        <f>IFERROR(VLOOKUP(A761,Table1424[],10,0),0)</f>
        <v>46258</v>
      </c>
      <c r="V761">
        <f t="shared" si="53"/>
        <v>1</v>
      </c>
      <c r="W761" t="str">
        <f t="shared" si="54"/>
        <v>Available</v>
      </c>
      <c r="X761" s="164" t="str" cm="1">
        <f t="array" aca="1" ref="X761" ca="1">SUBSTITUTE(SUBSTITUTE(MID(CELL("filename"),FIND("[",CELL("filename"))+1,FIND("]",CELL("filename"))-FIND("[",CELL("filename"))-1)," JH Farmer Payment-",""),".xlsx","")</f>
        <v>22.21-27 Aug</v>
      </c>
      <c r="Y761" s="13">
        <f t="shared" si="55"/>
        <v>12.820796178343949</v>
      </c>
      <c r="Z761" s="3">
        <v>0</v>
      </c>
      <c r="AA761" s="3"/>
    </row>
    <row r="762" spans="1:27" x14ac:dyDescent="0.25">
      <c r="A762" t="str">
        <f>CONCATENATE(Table2[[#This Row],[Code]],Table2[[#This Row],[Farmers Code]])</f>
        <v>200200290025</v>
      </c>
      <c r="B762" s="1" t="str">
        <f>INDEX('MPG Payment'!$A:$A,MATCH(Table2[[#This Row],[Code]],'MPG Payment'!B:B,0))</f>
        <v>BMC Code :2002</v>
      </c>
      <c r="C762" t="str">
        <f>VLOOKUP(Table2[[#This Row],[Code]],'MPG Payment'!B:C,2,0)</f>
        <v>MURMA</v>
      </c>
      <c r="D762" s="17">
        <v>20020029</v>
      </c>
      <c r="E762" s="17" t="s">
        <v>5</v>
      </c>
      <c r="F762" s="1">
        <v>14</v>
      </c>
      <c r="G762" s="13">
        <v>49.14</v>
      </c>
      <c r="H762" s="13">
        <v>1775.6188</v>
      </c>
      <c r="I762" s="166">
        <v>0</v>
      </c>
      <c r="J762" s="191">
        <v>0</v>
      </c>
      <c r="K762" s="166">
        <v>0</v>
      </c>
      <c r="L762" s="166">
        <v>0</v>
      </c>
      <c r="M762" s="18">
        <v>0</v>
      </c>
      <c r="N762" s="165" t="str">
        <f>VLOOKUP(Table2[[#This Row],[Code]],'MPG Payment'!$B$4:$Z$128,25,0)</f>
        <v>Release1</v>
      </c>
      <c r="O762" s="170">
        <f t="shared" si="52"/>
        <v>1776</v>
      </c>
      <c r="P762" t="str">
        <f>IFERROR(VLOOKUP(D762,'Bank Master'!$C$3:$D$7898,2,0),"Indirect")</f>
        <v>Direct</v>
      </c>
      <c r="Q762" t="str">
        <f>IFERROR(VLOOKUP(A762,Table1424[],6,0),0)</f>
        <v>MUNDAIR DEVI</v>
      </c>
      <c r="R762" t="str">
        <f>IFERROR(VLOOKUP(A762,Table1424[],7,0),0)</f>
        <v>22009563245</v>
      </c>
      <c r="S762" t="str">
        <f>IFERROR(VLOOKUP(A762,Table1424[],8,0),0)</f>
        <v>SBIN0RRVCGB</v>
      </c>
      <c r="T762">
        <f>IFERROR(VLOOKUP(A762,Table1424[],9,0),0)</f>
        <v>0</v>
      </c>
      <c r="U762" s="40">
        <f>IFERROR(VLOOKUP(A762,Table1424[],10,0),0)</f>
        <v>46258</v>
      </c>
      <c r="V762">
        <f t="shared" si="53"/>
        <v>1</v>
      </c>
      <c r="W762" t="str">
        <f t="shared" si="54"/>
        <v>Available</v>
      </c>
      <c r="X762" s="164" t="str" cm="1">
        <f t="array" aca="1" ref="X762" ca="1">SUBSTITUTE(SUBSTITUTE(MID(CELL("filename"),FIND("[",CELL("filename"))+1,FIND("]",CELL("filename"))-FIND("[",CELL("filename"))-1)," JH Farmer Payment-",""),".xlsx","")</f>
        <v>22.21-27 Aug</v>
      </c>
      <c r="Y762" s="13">
        <f t="shared" si="55"/>
        <v>25.293715099715104</v>
      </c>
      <c r="Z762" s="3">
        <v>0</v>
      </c>
      <c r="AA762" s="3"/>
    </row>
    <row r="763" spans="1:27" x14ac:dyDescent="0.25">
      <c r="A763" t="str">
        <f>CONCATENATE(Table2[[#This Row],[Code]],Table2[[#This Row],[Farmers Code]])</f>
        <v>200200290026</v>
      </c>
      <c r="B763" s="1" t="str">
        <f>INDEX('MPG Payment'!$A:$A,MATCH(Table2[[#This Row],[Code]],'MPG Payment'!B:B,0))</f>
        <v>BMC Code :2002</v>
      </c>
      <c r="C763" t="str">
        <f>VLOOKUP(Table2[[#This Row],[Code]],'MPG Payment'!B:C,2,0)</f>
        <v>MURMA</v>
      </c>
      <c r="D763" s="17">
        <v>20020029</v>
      </c>
      <c r="E763" s="17" t="s">
        <v>39</v>
      </c>
      <c r="F763" s="1">
        <v>14</v>
      </c>
      <c r="G763" s="13">
        <v>63.339999999999996</v>
      </c>
      <c r="H763" s="13">
        <v>2371.7789000000002</v>
      </c>
      <c r="I763" s="166">
        <v>0</v>
      </c>
      <c r="J763" s="191">
        <v>0</v>
      </c>
      <c r="K763" s="166">
        <v>0</v>
      </c>
      <c r="L763" s="166">
        <v>1351</v>
      </c>
      <c r="M763" s="18">
        <v>0</v>
      </c>
      <c r="N763" s="165" t="str">
        <f>VLOOKUP(Table2[[#This Row],[Code]],'MPG Payment'!$B$4:$Z$128,25,0)</f>
        <v>Release1</v>
      </c>
      <c r="O763" s="170">
        <f t="shared" si="52"/>
        <v>1021</v>
      </c>
      <c r="P763" t="str">
        <f>IFERROR(VLOOKUP(D763,'Bank Master'!$C$3:$D$7898,2,0),"Indirect")</f>
        <v>Direct</v>
      </c>
      <c r="Q763">
        <f>IFERROR(VLOOKUP(A763,Table1424[],6,0),0)</f>
        <v>0</v>
      </c>
      <c r="R763">
        <f>IFERROR(VLOOKUP(A763,Table1424[],7,0),0)</f>
        <v>0</v>
      </c>
      <c r="S763">
        <f>IFERROR(VLOOKUP(A763,Table1424[],8,0),0)</f>
        <v>0</v>
      </c>
      <c r="T763">
        <f>IFERROR(VLOOKUP(A763,Table1424[],9,0),0)</f>
        <v>0</v>
      </c>
      <c r="U763" s="40">
        <f>IFERROR(VLOOKUP(A763,Table1424[],10,0),0)</f>
        <v>0</v>
      </c>
      <c r="V763">
        <f t="shared" si="53"/>
        <v>1</v>
      </c>
      <c r="W763" t="str">
        <f t="shared" si="54"/>
        <v>Not Available</v>
      </c>
      <c r="X763" s="164" t="str" cm="1">
        <f t="array" aca="1" ref="X763" ca="1">SUBSTITUTE(SUBSTITUTE(MID(CELL("filename"),FIND("[",CELL("filename"))+1,FIND("]",CELL("filename"))-FIND("[",CELL("filename"))-1)," JH Farmer Payment-",""),".xlsx","")</f>
        <v>22.21-27 Aug</v>
      </c>
      <c r="Y763" s="13">
        <f t="shared" si="55"/>
        <v>26.211639248500163</v>
      </c>
      <c r="Z763" s="3">
        <v>0</v>
      </c>
    </row>
    <row r="764" spans="1:27" x14ac:dyDescent="0.25">
      <c r="A764" t="str">
        <f>CONCATENATE(Table2[[#This Row],[Code]],Table2[[#This Row],[Farmers Code]])</f>
        <v>200200290027</v>
      </c>
      <c r="B764" s="1" t="str">
        <f>INDEX('MPG Payment'!$A:$A,MATCH(Table2[[#This Row],[Code]],'MPG Payment'!B:B,0))</f>
        <v>BMC Code :2002</v>
      </c>
      <c r="C764" t="str">
        <f>VLOOKUP(Table2[[#This Row],[Code]],'MPG Payment'!B:C,2,0)</f>
        <v>MURMA</v>
      </c>
      <c r="D764" s="17">
        <v>20020029</v>
      </c>
      <c r="E764" s="17" t="s">
        <v>6</v>
      </c>
      <c r="F764" s="1">
        <v>5</v>
      </c>
      <c r="G764" s="13">
        <v>15.01</v>
      </c>
      <c r="H764" s="13">
        <v>605.80349999999999</v>
      </c>
      <c r="I764" s="166">
        <v>0</v>
      </c>
      <c r="J764" s="191">
        <v>0</v>
      </c>
      <c r="K764" s="166">
        <v>0</v>
      </c>
      <c r="L764" s="166">
        <v>0</v>
      </c>
      <c r="M764" s="18">
        <v>0</v>
      </c>
      <c r="N764" s="165" t="str">
        <f>VLOOKUP(Table2[[#This Row],[Code]],'MPG Payment'!$B$4:$Z$128,25,0)</f>
        <v>Release1</v>
      </c>
      <c r="O764" s="170">
        <f t="shared" si="52"/>
        <v>606</v>
      </c>
      <c r="P764" t="str">
        <f>IFERROR(VLOOKUP(D764,'Bank Master'!$C$3:$D$7898,2,0),"Indirect")</f>
        <v>Direct</v>
      </c>
      <c r="Q764">
        <f>IFERROR(VLOOKUP(A764,Table1424[],6,0),0)</f>
        <v>0</v>
      </c>
      <c r="R764">
        <f>IFERROR(VLOOKUP(A764,Table1424[],7,0),0)</f>
        <v>0</v>
      </c>
      <c r="S764">
        <f>IFERROR(VLOOKUP(A764,Table1424[],8,0),0)</f>
        <v>0</v>
      </c>
      <c r="T764">
        <f>IFERROR(VLOOKUP(A764,Table1424[],9,0),0)</f>
        <v>0</v>
      </c>
      <c r="U764" s="40">
        <f>IFERROR(VLOOKUP(A764,Table1424[],10,0),0)</f>
        <v>0</v>
      </c>
      <c r="V764">
        <f t="shared" si="53"/>
        <v>1</v>
      </c>
      <c r="W764" t="str">
        <f t="shared" si="54"/>
        <v>Not Available</v>
      </c>
      <c r="X764" s="164" t="str" cm="1">
        <f t="array" aca="1" ref="X764" ca="1">SUBSTITUTE(SUBSTITUTE(MID(CELL("filename"),FIND("[",CELL("filename"))+1,FIND("]",CELL("filename"))-FIND("[",CELL("filename"))-1)," JH Farmer Payment-",""),".xlsx","")</f>
        <v>22.21-27 Aug</v>
      </c>
      <c r="Y764" s="13">
        <f t="shared" si="55"/>
        <v>10.089998334443704</v>
      </c>
      <c r="Z764" s="3">
        <v>0</v>
      </c>
    </row>
    <row r="765" spans="1:27" x14ac:dyDescent="0.25">
      <c r="A765" t="str">
        <f>CONCATENATE(Table2[[#This Row],[Code]],Table2[[#This Row],[Farmers Code]])</f>
        <v>200200290028</v>
      </c>
      <c r="B765" s="1" t="str">
        <f>INDEX('MPG Payment'!$A:$A,MATCH(Table2[[#This Row],[Code]],'MPG Payment'!B:B,0))</f>
        <v>BMC Code :2002</v>
      </c>
      <c r="C765" t="str">
        <f>VLOOKUP(Table2[[#This Row],[Code]],'MPG Payment'!B:C,2,0)</f>
        <v>MURMA</v>
      </c>
      <c r="D765" s="17">
        <v>20020029</v>
      </c>
      <c r="E765" s="17" t="s">
        <v>30</v>
      </c>
      <c r="F765" s="1">
        <v>2</v>
      </c>
      <c r="G765" s="13">
        <v>9.9</v>
      </c>
      <c r="H765" s="13">
        <v>369.62729999999999</v>
      </c>
      <c r="I765" s="166">
        <v>0</v>
      </c>
      <c r="J765" s="191">
        <v>0</v>
      </c>
      <c r="K765" s="166">
        <v>0</v>
      </c>
      <c r="L765" s="166">
        <v>0</v>
      </c>
      <c r="M765" s="18">
        <v>0</v>
      </c>
      <c r="N765" s="165" t="str">
        <f>VLOOKUP(Table2[[#This Row],[Code]],'MPG Payment'!$B$4:$Z$128,25,0)</f>
        <v>Release1</v>
      </c>
      <c r="O765" s="170">
        <f t="shared" si="52"/>
        <v>370</v>
      </c>
      <c r="P765" t="str">
        <f>IFERROR(VLOOKUP(D765,'Bank Master'!$C$3:$D$7898,2,0),"Indirect")</f>
        <v>Direct</v>
      </c>
      <c r="Q765">
        <f>IFERROR(VLOOKUP(A765,Table1424[],6,0),0)</f>
        <v>0</v>
      </c>
      <c r="R765">
        <f>IFERROR(VLOOKUP(A765,Table1424[],7,0),0)</f>
        <v>0</v>
      </c>
      <c r="S765">
        <f>IFERROR(VLOOKUP(A765,Table1424[],8,0),0)</f>
        <v>0</v>
      </c>
      <c r="T765">
        <f>IFERROR(VLOOKUP(A765,Table1424[],9,0),0)</f>
        <v>0</v>
      </c>
      <c r="U765" s="40">
        <f>IFERROR(VLOOKUP(A765,Table1424[],10,0),0)</f>
        <v>0</v>
      </c>
      <c r="V765">
        <f t="shared" si="53"/>
        <v>1</v>
      </c>
      <c r="W765" t="str">
        <f t="shared" si="54"/>
        <v>Not Available</v>
      </c>
      <c r="X765" s="164" t="str" cm="1">
        <f t="array" aca="1" ref="X765" ca="1">SUBSTITUTE(SUBSTITUTE(MID(CELL("filename"),FIND("[",CELL("filename"))+1,FIND("]",CELL("filename"))-FIND("[",CELL("filename"))-1)," JH Farmer Payment-",""),".xlsx","")</f>
        <v>22.21-27 Aug</v>
      </c>
      <c r="Y765" s="13">
        <f t="shared" si="55"/>
        <v>3.7336090909090909</v>
      </c>
      <c r="Z765" s="3">
        <v>0</v>
      </c>
    </row>
    <row r="766" spans="1:27" x14ac:dyDescent="0.25">
      <c r="A766" t="str">
        <f>CONCATENATE(Table2[[#This Row],[Code]],Table2[[#This Row],[Farmers Code]])</f>
        <v>200300010002</v>
      </c>
      <c r="B766" s="1" t="str">
        <f>INDEX('MPG Payment'!$A:$A,MATCH(Table2[[#This Row],[Code]],'MPG Payment'!B:B,0))</f>
        <v>BMC Code :2003</v>
      </c>
      <c r="C766" t="str">
        <f>VLOOKUP(Table2[[#This Row],[Code]],'MPG Payment'!B:C,2,0)</f>
        <v>Hisri Thakurgaon</v>
      </c>
      <c r="D766" s="17">
        <v>20030001</v>
      </c>
      <c r="E766" s="17" t="s">
        <v>17</v>
      </c>
      <c r="F766" s="1">
        <v>6</v>
      </c>
      <c r="G766" s="13">
        <v>300.02</v>
      </c>
      <c r="H766" s="13">
        <v>11877.603799999999</v>
      </c>
      <c r="I766" s="166">
        <v>2074</v>
      </c>
      <c r="J766" s="191">
        <v>0</v>
      </c>
      <c r="K766" s="166">
        <v>0</v>
      </c>
      <c r="L766" s="166">
        <v>0</v>
      </c>
      <c r="M766" s="18">
        <v>0</v>
      </c>
      <c r="N766" s="165">
        <f>VLOOKUP(Table2[[#This Row],[Code]],'MPG Payment'!$B$4:$Z$128,25,0)</f>
        <v>0</v>
      </c>
      <c r="O766" s="170">
        <f t="shared" si="52"/>
        <v>9804</v>
      </c>
      <c r="P766" t="str">
        <f>IFERROR(VLOOKUP(D766,'Bank Master'!$C$3:$D$7898,2,0),"Indirect")</f>
        <v>Direct</v>
      </c>
      <c r="Q766" t="str">
        <f>IFERROR(VLOOKUP(A766,Table1424[],6,0),0)</f>
        <v>CHANDAN TIWARI</v>
      </c>
      <c r="R766" t="str">
        <f>IFERROR(VLOOKUP(A766,Table1424[],7,0),0)</f>
        <v>492410110005698</v>
      </c>
      <c r="S766" t="str">
        <f>IFERROR(VLOOKUP(A766,Table1424[],8,0),0)</f>
        <v>BKID0004924</v>
      </c>
      <c r="T766" t="str">
        <f>IFERROR(VLOOKUP(A766,Table1424[],9,0),0)</f>
        <v>BANK OF INDIA</v>
      </c>
      <c r="U766" s="40">
        <f>IFERROR(VLOOKUP(A766,Table1424[],10,0),0)</f>
        <v>45199</v>
      </c>
      <c r="V766">
        <f t="shared" si="53"/>
        <v>1</v>
      </c>
      <c r="W766" t="str">
        <f t="shared" si="54"/>
        <v>Available</v>
      </c>
      <c r="X766" s="164" t="str" cm="1">
        <f t="array" aca="1" ref="X766" ca="1">SUBSTITUTE(SUBSTITUTE(MID(CELL("filename"),FIND("[",CELL("filename"))+1,FIND("]",CELL("filename"))-FIND("[",CELL("filename"))-1)," JH Farmer Payment-",""),".xlsx","")</f>
        <v>22.21-27 Aug</v>
      </c>
      <c r="Y766" s="13">
        <f t="shared" si="55"/>
        <v>11.876812012532499</v>
      </c>
      <c r="Z766" s="3">
        <v>0</v>
      </c>
    </row>
    <row r="767" spans="1:27" x14ac:dyDescent="0.25">
      <c r="A767" t="str">
        <f>CONCATENATE(Table2[[#This Row],[Code]],Table2[[#This Row],[Farmers Code]])</f>
        <v>200300010005</v>
      </c>
      <c r="B767" s="1" t="str">
        <f>INDEX('MPG Payment'!$A:$A,MATCH(Table2[[#This Row],[Code]],'MPG Payment'!B:B,0))</f>
        <v>BMC Code :2003</v>
      </c>
      <c r="C767" t="str">
        <f>VLOOKUP(Table2[[#This Row],[Code]],'MPG Payment'!B:C,2,0)</f>
        <v>Hisri Thakurgaon</v>
      </c>
      <c r="D767" s="17">
        <v>20030001</v>
      </c>
      <c r="E767" s="17" t="s">
        <v>18</v>
      </c>
      <c r="F767" s="1">
        <v>14</v>
      </c>
      <c r="G767" s="13">
        <v>46.980000000000004</v>
      </c>
      <c r="H767" s="13">
        <v>1774.0289</v>
      </c>
      <c r="I767" s="166">
        <v>0</v>
      </c>
      <c r="J767" s="191">
        <v>0</v>
      </c>
      <c r="K767" s="166">
        <v>0</v>
      </c>
      <c r="L767" s="166">
        <v>0</v>
      </c>
      <c r="M767" s="18">
        <v>0</v>
      </c>
      <c r="N767" s="165">
        <f>VLOOKUP(Table2[[#This Row],[Code]],'MPG Payment'!$B$4:$Z$128,25,0)</f>
        <v>0</v>
      </c>
      <c r="O767" s="170">
        <f t="shared" si="52"/>
        <v>1774</v>
      </c>
      <c r="P767" t="str">
        <f>IFERROR(VLOOKUP(D767,'Bank Master'!$C$3:$D$7898,2,0),"Indirect")</f>
        <v>Direct</v>
      </c>
      <c r="Q767" t="str">
        <f>IFERROR(VLOOKUP(A767,Table1424[],6,0),0)</f>
        <v>SIVANI KUMARI</v>
      </c>
      <c r="R767" t="str">
        <f>IFERROR(VLOOKUP(A767,Table1424[],7,0),0)</f>
        <v>492410510008811</v>
      </c>
      <c r="S767" t="str">
        <f>IFERROR(VLOOKUP(A767,Table1424[],8,0),0)</f>
        <v>BKID0004924</v>
      </c>
      <c r="T767" t="str">
        <f>IFERROR(VLOOKUP(A767,Table1424[],9,0),0)</f>
        <v>BANK OF INDIA</v>
      </c>
      <c r="U767" s="40">
        <f>IFERROR(VLOOKUP(A767,Table1424[],10,0),0)</f>
        <v>45199</v>
      </c>
      <c r="V767">
        <f t="shared" si="53"/>
        <v>1</v>
      </c>
      <c r="W767" t="str">
        <f t="shared" si="54"/>
        <v>Available</v>
      </c>
      <c r="X767" s="164" t="str" cm="1">
        <f t="array" aca="1" ref="X767" ca="1">SUBSTITUTE(SUBSTITUTE(MID(CELL("filename"),FIND("[",CELL("filename"))+1,FIND("]",CELL("filename"))-FIND("[",CELL("filename"))-1)," JH Farmer Payment-",""),".xlsx","")</f>
        <v>22.21-27 Aug</v>
      </c>
      <c r="Y767" s="13">
        <f t="shared" si="55"/>
        <v>26.432955087271178</v>
      </c>
      <c r="Z767" s="3">
        <v>0</v>
      </c>
    </row>
    <row r="768" spans="1:27" x14ac:dyDescent="0.25">
      <c r="A768" t="str">
        <f>CONCATENATE(Table2[[#This Row],[Code]],Table2[[#This Row],[Farmers Code]])</f>
        <v>200300010006</v>
      </c>
      <c r="B768" s="1" t="str">
        <f>INDEX('MPG Payment'!$A:$A,MATCH(Table2[[#This Row],[Code]],'MPG Payment'!B:B,0))</f>
        <v>BMC Code :2003</v>
      </c>
      <c r="C768" t="str">
        <f>VLOOKUP(Table2[[#This Row],[Code]],'MPG Payment'!B:C,2,0)</f>
        <v>Hisri Thakurgaon</v>
      </c>
      <c r="D768" s="17">
        <v>20030001</v>
      </c>
      <c r="E768" s="17" t="s">
        <v>19</v>
      </c>
      <c r="F768" s="1">
        <v>14</v>
      </c>
      <c r="G768" s="13">
        <v>42.27000000000001</v>
      </c>
      <c r="H768" s="13">
        <v>1688.6124999999997</v>
      </c>
      <c r="I768" s="166">
        <v>0</v>
      </c>
      <c r="J768" s="191">
        <v>0</v>
      </c>
      <c r="K768" s="166">
        <v>0</v>
      </c>
      <c r="L768" s="166">
        <v>0</v>
      </c>
      <c r="M768" s="18">
        <v>0</v>
      </c>
      <c r="N768" s="165">
        <f>VLOOKUP(Table2[[#This Row],[Code]],'MPG Payment'!$B$4:$Z$128,25,0)</f>
        <v>0</v>
      </c>
      <c r="O768" s="170">
        <f t="shared" si="52"/>
        <v>1689</v>
      </c>
      <c r="P768" t="str">
        <f>IFERROR(VLOOKUP(D768,'Bank Master'!$C$3:$D$7898,2,0),"Indirect")</f>
        <v>Direct</v>
      </c>
      <c r="Q768" t="str">
        <f>IFERROR(VLOOKUP(A768,Table1424[],6,0),0)</f>
        <v>SUMITRA DEVI</v>
      </c>
      <c r="R768" t="str">
        <f>IFERROR(VLOOKUP(A768,Table1424[],7,0),0)</f>
        <v>492418210002785</v>
      </c>
      <c r="S768" t="str">
        <f>IFERROR(VLOOKUP(A768,Table1424[],8,0),0)</f>
        <v>BKID0004924</v>
      </c>
      <c r="T768" t="str">
        <f>IFERROR(VLOOKUP(A768,Table1424[],9,0),0)</f>
        <v>BANK OF INDIA</v>
      </c>
      <c r="U768" s="40">
        <f>IFERROR(VLOOKUP(A768,Table1424[],10,0),0)</f>
        <v>45199</v>
      </c>
      <c r="V768">
        <f t="shared" si="53"/>
        <v>1</v>
      </c>
      <c r="W768" t="str">
        <f t="shared" si="54"/>
        <v>Available</v>
      </c>
      <c r="X768" s="164" t="str" cm="1">
        <f t="array" aca="1" ref="X768" ca="1">SUBSTITUTE(SUBSTITUTE(MID(CELL("filename"),FIND("[",CELL("filename"))+1,FIND("]",CELL("filename"))-FIND("[",CELL("filename"))-1)," JH Farmer Payment-",""),".xlsx","")</f>
        <v>22.21-27 Aug</v>
      </c>
      <c r="Y768" s="13">
        <f t="shared" si="55"/>
        <v>27.963774544594269</v>
      </c>
      <c r="Z768" s="3">
        <v>0</v>
      </c>
    </row>
    <row r="769" spans="1:27" x14ac:dyDescent="0.25">
      <c r="A769" t="str">
        <f>CONCATENATE(Table2[[#This Row],[Code]],Table2[[#This Row],[Farmers Code]])</f>
        <v>200300010007</v>
      </c>
      <c r="B769" s="1" t="str">
        <f>INDEX('MPG Payment'!$A:$A,MATCH(Table2[[#This Row],[Code]],'MPG Payment'!B:B,0))</f>
        <v>BMC Code :2003</v>
      </c>
      <c r="C769" t="str">
        <f>VLOOKUP(Table2[[#This Row],[Code]],'MPG Payment'!B:C,2,0)</f>
        <v>Hisri Thakurgaon</v>
      </c>
      <c r="D769" s="17">
        <v>20030001</v>
      </c>
      <c r="E769" s="17" t="s">
        <v>20</v>
      </c>
      <c r="F769" s="1">
        <v>6</v>
      </c>
      <c r="G769" s="13">
        <v>12.49</v>
      </c>
      <c r="H769" s="13">
        <v>523.04949999999997</v>
      </c>
      <c r="I769" s="166">
        <v>0</v>
      </c>
      <c r="J769" s="191">
        <v>0</v>
      </c>
      <c r="K769" s="166">
        <v>0</v>
      </c>
      <c r="L769" s="166">
        <v>0</v>
      </c>
      <c r="M769" s="18">
        <v>0</v>
      </c>
      <c r="N769" s="165">
        <f>VLOOKUP(Table2[[#This Row],[Code]],'MPG Payment'!$B$4:$Z$128,25,0)</f>
        <v>0</v>
      </c>
      <c r="O769" s="170">
        <f t="shared" si="52"/>
        <v>523</v>
      </c>
      <c r="P769" t="str">
        <f>IFERROR(VLOOKUP(D769,'Bank Master'!$C$3:$D$7898,2,0),"Indirect")</f>
        <v>Direct</v>
      </c>
      <c r="Q769" t="str">
        <f>IFERROR(VLOOKUP(A769,Table1424[],6,0),0)</f>
        <v>UMESH KUMAR KUSHWAHA</v>
      </c>
      <c r="R769" t="str">
        <f>IFERROR(VLOOKUP(A769,Table1424[],7,0),0)</f>
        <v>27620110057445</v>
      </c>
      <c r="S769" t="str">
        <f>IFERROR(VLOOKUP(A769,Table1424[],8,0),0)</f>
        <v>UCBA0002762</v>
      </c>
      <c r="T769" t="str">
        <f>IFERROR(VLOOKUP(A769,Table1424[],9,0),0)</f>
        <v xml:space="preserve">UCO BANK </v>
      </c>
      <c r="U769" s="40">
        <f>IFERROR(VLOOKUP(A769,Table1424[],10,0),0)</f>
        <v>45199</v>
      </c>
      <c r="V769">
        <f t="shared" si="53"/>
        <v>1</v>
      </c>
      <c r="W769" t="str">
        <f t="shared" si="54"/>
        <v>Available</v>
      </c>
      <c r="X769" s="164" t="str" cm="1">
        <f t="array" aca="1" ref="X769" ca="1">SUBSTITUTE(SUBSTITUTE(MID(CELL("filename"),FIND("[",CELL("filename"))+1,FIND("]",CELL("filename"))-FIND("[",CELL("filename"))-1)," JH Farmer Payment-",""),".xlsx","")</f>
        <v>22.21-27 Aug</v>
      </c>
      <c r="Y769" s="13">
        <f t="shared" si="55"/>
        <v>12.563238590872698</v>
      </c>
      <c r="Z769" s="3">
        <v>0</v>
      </c>
    </row>
    <row r="770" spans="1:27" x14ac:dyDescent="0.25">
      <c r="A770" t="str">
        <f>CONCATENATE(Table2[[#This Row],[Code]],Table2[[#This Row],[Farmers Code]])</f>
        <v>200300010013</v>
      </c>
      <c r="B770" s="1" t="str">
        <f>INDEX('MPG Payment'!$A:$A,MATCH(Table2[[#This Row],[Code]],'MPG Payment'!B:B,0))</f>
        <v>BMC Code :2003</v>
      </c>
      <c r="C770" t="str">
        <f>VLOOKUP(Table2[[#This Row],[Code]],'MPG Payment'!B:C,2,0)</f>
        <v>Hisri Thakurgaon</v>
      </c>
      <c r="D770" s="17">
        <v>20030001</v>
      </c>
      <c r="E770" s="17" t="s">
        <v>23</v>
      </c>
      <c r="F770" s="1">
        <v>7</v>
      </c>
      <c r="G770" s="13">
        <v>23.02</v>
      </c>
      <c r="H770" s="13">
        <v>1070.9143000000001</v>
      </c>
      <c r="I770" s="166">
        <v>0</v>
      </c>
      <c r="J770" s="191">
        <v>0</v>
      </c>
      <c r="K770" s="166">
        <v>0</v>
      </c>
      <c r="L770" s="166">
        <v>0</v>
      </c>
      <c r="M770" s="18">
        <v>0</v>
      </c>
      <c r="N770" s="165">
        <f>VLOOKUP(Table2[[#This Row],[Code]],'MPG Payment'!$B$4:$Z$128,25,0)</f>
        <v>0</v>
      </c>
      <c r="O770" s="170">
        <f t="shared" si="52"/>
        <v>1071</v>
      </c>
      <c r="P770" t="str">
        <f>IFERROR(VLOOKUP(D770,'Bank Master'!$C$3:$D$7898,2,0),"Indirect")</f>
        <v>Direct</v>
      </c>
      <c r="Q770" t="str">
        <f>IFERROR(VLOOKUP(A770,Table1424[],6,0),0)</f>
        <v>SHYAM K KUSHWAHA</v>
      </c>
      <c r="R770" t="str">
        <f>IFERROR(VLOOKUP(A770,Table1424[],7,0),0)</f>
        <v>520291023959852</v>
      </c>
      <c r="S770" t="str">
        <f>IFERROR(VLOOKUP(A770,Table1424[],8,0),0)</f>
        <v>UBIN0915874</v>
      </c>
      <c r="T770" t="str">
        <f>IFERROR(VLOOKUP(A770,Table1424[],9,0),0)</f>
        <v>UNION BANK OF INDIA</v>
      </c>
      <c r="U770" s="40">
        <f>IFERROR(VLOOKUP(A770,Table1424[],10,0),0)</f>
        <v>45199</v>
      </c>
      <c r="V770">
        <f t="shared" si="53"/>
        <v>1</v>
      </c>
      <c r="W770" t="str">
        <f t="shared" si="54"/>
        <v>Available</v>
      </c>
      <c r="X770" s="164" t="str" cm="1">
        <f t="array" aca="1" ref="X770" ca="1">SUBSTITUTE(SUBSTITUTE(MID(CELL("filename"),FIND("[",CELL("filename"))+1,FIND("]",CELL("filename"))-FIND("[",CELL("filename"))-1)," JH Farmer Payment-",""),".xlsx","")</f>
        <v>22.21-27 Aug</v>
      </c>
      <c r="Y770" s="13">
        <f t="shared" si="55"/>
        <v>16.282363379669857</v>
      </c>
      <c r="Z770" s="3">
        <v>0</v>
      </c>
    </row>
    <row r="771" spans="1:27" x14ac:dyDescent="0.25">
      <c r="A771" t="str">
        <f>CONCATENATE(Table2[[#This Row],[Code]],Table2[[#This Row],[Farmers Code]])</f>
        <v>200300010014</v>
      </c>
      <c r="B771" s="1" t="str">
        <f>INDEX('MPG Payment'!$A:$A,MATCH(Table2[[#This Row],[Code]],'MPG Payment'!B:B,0))</f>
        <v>BMC Code :2003</v>
      </c>
      <c r="C771" t="str">
        <f>VLOOKUP(Table2[[#This Row],[Code]],'MPG Payment'!B:C,2,0)</f>
        <v>Hisri Thakurgaon</v>
      </c>
      <c r="D771" s="17">
        <v>20030001</v>
      </c>
      <c r="E771" s="17" t="s">
        <v>24</v>
      </c>
      <c r="F771" s="1">
        <v>6</v>
      </c>
      <c r="G771" s="13">
        <v>15.469999999999999</v>
      </c>
      <c r="H771" s="13">
        <v>911.06979999999999</v>
      </c>
      <c r="I771" s="166">
        <v>0</v>
      </c>
      <c r="J771" s="191">
        <v>0</v>
      </c>
      <c r="K771" s="166">
        <v>0</v>
      </c>
      <c r="L771" s="166">
        <v>0</v>
      </c>
      <c r="M771" s="18">
        <v>0</v>
      </c>
      <c r="N771" s="165">
        <f>VLOOKUP(Table2[[#This Row],[Code]],'MPG Payment'!$B$4:$Z$128,25,0)</f>
        <v>0</v>
      </c>
      <c r="O771" s="170">
        <f t="shared" si="52"/>
        <v>911</v>
      </c>
      <c r="P771" t="str">
        <f>IFERROR(VLOOKUP(D771,'Bank Master'!$C$3:$D$7898,2,0),"Indirect")</f>
        <v>Direct</v>
      </c>
      <c r="Q771" t="str">
        <f>IFERROR(VLOOKUP(A771,Table1424[],6,0),0)</f>
        <v xml:space="preserve">Vikram Kumar Kuswaha </v>
      </c>
      <c r="R771" t="str">
        <f>IFERROR(VLOOKUP(A771,Table1424[],7,0),0)</f>
        <v>27620110001288</v>
      </c>
      <c r="S771" t="str">
        <f>IFERROR(VLOOKUP(A771,Table1424[],8,0),0)</f>
        <v>UCBA0002762</v>
      </c>
      <c r="T771" t="str">
        <f>IFERROR(VLOOKUP(A771,Table1424[],9,0),0)</f>
        <v xml:space="preserve">UCO BANK </v>
      </c>
      <c r="U771" s="40">
        <f>IFERROR(VLOOKUP(A771,Table1424[],10,0),0)</f>
        <v>45199</v>
      </c>
      <c r="V771">
        <f t="shared" si="53"/>
        <v>1</v>
      </c>
      <c r="W771" t="str">
        <f t="shared" si="54"/>
        <v>Available</v>
      </c>
      <c r="X771" s="164" t="str" cm="1">
        <f t="array" aca="1" ref="X771" ca="1">SUBSTITUTE(SUBSTITUTE(MID(CELL("filename"),FIND("[",CELL("filename"))+1,FIND("]",CELL("filename"))-FIND("[",CELL("filename"))-1)," JH Farmer Payment-",""),".xlsx","")</f>
        <v>22.21-27 Aug</v>
      </c>
      <c r="Y771" s="13">
        <f t="shared" si="55"/>
        <v>17.667804783451846</v>
      </c>
      <c r="Z771" s="3">
        <v>0</v>
      </c>
    </row>
    <row r="772" spans="1:27" x14ac:dyDescent="0.25">
      <c r="A772" t="str">
        <f>CONCATENATE(Table2[[#This Row],[Code]],Table2[[#This Row],[Farmers Code]])</f>
        <v>200300010015</v>
      </c>
      <c r="B772" s="1" t="str">
        <f>INDEX('MPG Payment'!$A:$A,MATCH(Table2[[#This Row],[Code]],'MPG Payment'!B:B,0))</f>
        <v>BMC Code :2003</v>
      </c>
      <c r="C772" t="str">
        <f>VLOOKUP(Table2[[#This Row],[Code]],'MPG Payment'!B:C,2,0)</f>
        <v>Hisri Thakurgaon</v>
      </c>
      <c r="D772" s="17">
        <v>20030001</v>
      </c>
      <c r="E772" s="17" t="s">
        <v>25</v>
      </c>
      <c r="F772" s="1">
        <v>14</v>
      </c>
      <c r="G772" s="13">
        <v>57.53</v>
      </c>
      <c r="H772" s="13">
        <v>2396.2199000000001</v>
      </c>
      <c r="I772" s="166">
        <v>0</v>
      </c>
      <c r="J772" s="191">
        <v>0</v>
      </c>
      <c r="K772" s="166">
        <v>0</v>
      </c>
      <c r="L772" s="166">
        <v>0</v>
      </c>
      <c r="M772" s="18">
        <v>0</v>
      </c>
      <c r="N772" s="165">
        <f>VLOOKUP(Table2[[#This Row],[Code]],'MPG Payment'!$B$4:$Z$128,25,0)</f>
        <v>0</v>
      </c>
      <c r="O772" s="170">
        <f t="shared" si="52"/>
        <v>2396</v>
      </c>
      <c r="P772" t="str">
        <f>IFERROR(VLOOKUP(D772,'Bank Master'!$C$3:$D$7898,2,0),"Indirect")</f>
        <v>Direct</v>
      </c>
      <c r="Q772" t="str">
        <f>IFERROR(VLOOKUP(A772,Table1424[],6,0),0)</f>
        <v xml:space="preserve">Premamati Devi </v>
      </c>
      <c r="R772" t="str">
        <f>IFERROR(VLOOKUP(A772,Table1424[],7,0),0)</f>
        <v>492418210009161</v>
      </c>
      <c r="S772" t="str">
        <f>IFERROR(VLOOKUP(A772,Table1424[],8,0),0)</f>
        <v>BKID0004924</v>
      </c>
      <c r="T772" t="str">
        <f>IFERROR(VLOOKUP(A772,Table1424[],9,0),0)</f>
        <v>BANK OF INDIA</v>
      </c>
      <c r="U772" s="40">
        <f>IFERROR(VLOOKUP(A772,Table1424[],10,0),0)</f>
        <v>45255</v>
      </c>
      <c r="V772">
        <f t="shared" si="53"/>
        <v>1</v>
      </c>
      <c r="W772" t="str">
        <f t="shared" si="54"/>
        <v>Available</v>
      </c>
      <c r="X772" s="164" t="str" cm="1">
        <f t="array" aca="1" ref="X772" ca="1">SUBSTITUTE(SUBSTITUTE(MID(CELL("filename"),FIND("[",CELL("filename"))+1,FIND("]",CELL("filename"))-FIND("[",CELL("filename"))-1)," JH Farmer Payment-",""),".xlsx","")</f>
        <v>22.21-27 Aug</v>
      </c>
      <c r="Y772" s="13">
        <f t="shared" si="55"/>
        <v>29.156160785677042</v>
      </c>
      <c r="Z772" s="3">
        <v>0</v>
      </c>
    </row>
    <row r="773" spans="1:27" x14ac:dyDescent="0.25">
      <c r="A773" t="str">
        <f>CONCATENATE(Table2[[#This Row],[Code]],Table2[[#This Row],[Farmers Code]])</f>
        <v>200300010020</v>
      </c>
      <c r="B773" s="1" t="str">
        <f>INDEX('MPG Payment'!$A:$A,MATCH(Table2[[#This Row],[Code]],'MPG Payment'!B:B,0))</f>
        <v>BMC Code :2003</v>
      </c>
      <c r="C773" t="str">
        <f>VLOOKUP(Table2[[#This Row],[Code]],'MPG Payment'!B:C,2,0)</f>
        <v>Hisri Thakurgaon</v>
      </c>
      <c r="D773" s="17">
        <v>20030001</v>
      </c>
      <c r="E773" s="17" t="s">
        <v>4</v>
      </c>
      <c r="F773" s="1">
        <v>14</v>
      </c>
      <c r="G773" s="13">
        <v>47.989999999999995</v>
      </c>
      <c r="H773" s="13">
        <v>1825.2922000000003</v>
      </c>
      <c r="I773" s="166">
        <v>0</v>
      </c>
      <c r="J773" s="191">
        <v>0</v>
      </c>
      <c r="K773" s="166">
        <v>0</v>
      </c>
      <c r="L773" s="166">
        <v>0</v>
      </c>
      <c r="M773" s="18">
        <v>0</v>
      </c>
      <c r="N773" s="165">
        <f>VLOOKUP(Table2[[#This Row],[Code]],'MPG Payment'!$B$4:$Z$128,25,0)</f>
        <v>0</v>
      </c>
      <c r="O773" s="170">
        <f t="shared" si="52"/>
        <v>1825</v>
      </c>
      <c r="P773" t="str">
        <f>IFERROR(VLOOKUP(D773,'Bank Master'!$C$3:$D$7898,2,0),"Indirect")</f>
        <v>Direct</v>
      </c>
      <c r="Q773" t="str">
        <f>IFERROR(VLOOKUP(A773,Table1424[],6,0),0)</f>
        <v xml:space="preserve">Janki Devi </v>
      </c>
      <c r="R773" t="str">
        <f>IFERROR(VLOOKUP(A773,Table1424[],7,0),0)</f>
        <v>492418210009162</v>
      </c>
      <c r="S773" t="str">
        <f>IFERROR(VLOOKUP(A773,Table1424[],8,0),0)</f>
        <v>BKID0004924</v>
      </c>
      <c r="T773" t="str">
        <f>IFERROR(VLOOKUP(A773,Table1424[],9,0),0)</f>
        <v>BANK OF INDIA</v>
      </c>
      <c r="U773" s="40">
        <f>IFERROR(VLOOKUP(A773,Table1424[],10,0),0)</f>
        <v>45276</v>
      </c>
      <c r="V773">
        <f t="shared" si="53"/>
        <v>1</v>
      </c>
      <c r="W773" t="str">
        <f t="shared" si="54"/>
        <v>Available</v>
      </c>
      <c r="X773" s="164" t="str" cm="1">
        <f t="array" aca="1" ref="X773" ca="1">SUBSTITUTE(SUBSTITUTE(MID(CELL("filename"),FIND("[",CELL("filename"))+1,FIND("]",CELL("filename"))-FIND("[",CELL("filename"))-1)," JH Farmer Payment-",""),".xlsx","")</f>
        <v>22.21-27 Aug</v>
      </c>
      <c r="Y773" s="13">
        <f t="shared" si="55"/>
        <v>26.624391331527413</v>
      </c>
      <c r="Z773" s="3">
        <v>0</v>
      </c>
    </row>
    <row r="774" spans="1:27" x14ac:dyDescent="0.25">
      <c r="A774" t="str">
        <f>CONCATENATE(Table2[[#This Row],[Code]],Table2[[#This Row],[Farmers Code]])</f>
        <v>200300010021</v>
      </c>
      <c r="B774" s="1" t="str">
        <f>INDEX('MPG Payment'!$A:$A,MATCH(Table2[[#This Row],[Code]],'MPG Payment'!B:B,0))</f>
        <v>BMC Code :2003</v>
      </c>
      <c r="C774" t="str">
        <f>VLOOKUP(Table2[[#This Row],[Code]],'MPG Payment'!B:C,2,0)</f>
        <v>Hisri Thakurgaon</v>
      </c>
      <c r="D774" s="17">
        <v>20030001</v>
      </c>
      <c r="E774" s="17" t="s">
        <v>28</v>
      </c>
      <c r="F774" s="1">
        <v>14</v>
      </c>
      <c r="G774" s="13">
        <v>68.339999999999989</v>
      </c>
      <c r="H774" s="13">
        <v>3133.4351000000001</v>
      </c>
      <c r="I774" s="166">
        <v>0</v>
      </c>
      <c r="J774" s="191">
        <v>0</v>
      </c>
      <c r="K774" s="166">
        <v>0</v>
      </c>
      <c r="L774" s="166">
        <v>0</v>
      </c>
      <c r="M774" s="18">
        <v>0</v>
      </c>
      <c r="N774" s="165">
        <f>VLOOKUP(Table2[[#This Row],[Code]],'MPG Payment'!$B$4:$Z$128,25,0)</f>
        <v>0</v>
      </c>
      <c r="O774" s="170">
        <f t="shared" si="52"/>
        <v>3133</v>
      </c>
      <c r="P774" t="str">
        <f>IFERROR(VLOOKUP(D774,'Bank Master'!$C$3:$D$7898,2,0),"Indirect")</f>
        <v>Direct</v>
      </c>
      <c r="Q774" t="str">
        <f>IFERROR(VLOOKUP(A774,Table1424[],6,0),0)</f>
        <v xml:space="preserve">Priti Rambha </v>
      </c>
      <c r="R774" t="str">
        <f>IFERROR(VLOOKUP(A774,Table1424[],7,0),0)</f>
        <v>5706108003543</v>
      </c>
      <c r="S774" t="str">
        <f>IFERROR(VLOOKUP(A774,Table1424[],8,0),0)</f>
        <v>CNRB0005706</v>
      </c>
      <c r="T774" t="str">
        <f>IFERROR(VLOOKUP(A774,Table1424[],9,0),0)</f>
        <v>CANARA BANK</v>
      </c>
      <c r="U774" s="40">
        <f>IFERROR(VLOOKUP(A774,Table1424[],10,0),0)</f>
        <v>45297</v>
      </c>
      <c r="V774">
        <f t="shared" si="53"/>
        <v>1</v>
      </c>
      <c r="W774" t="str">
        <f t="shared" si="54"/>
        <v>Available</v>
      </c>
      <c r="X774" s="164" t="str" cm="1">
        <f t="array" aca="1" ref="X774" ca="1">SUBSTITUTE(SUBSTITUTE(MID(CELL("filename"),FIND("[",CELL("filename"))+1,FIND("]",CELL("filename"))-FIND("[",CELL("filename"))-1)," JH Farmer Payment-",""),".xlsx","")</f>
        <v>22.21-27 Aug</v>
      </c>
      <c r="Y774" s="13">
        <f t="shared" si="55"/>
        <v>32.095472197834368</v>
      </c>
      <c r="Z774" s="3">
        <v>0</v>
      </c>
      <c r="AA774" s="3"/>
    </row>
    <row r="775" spans="1:27" x14ac:dyDescent="0.25">
      <c r="A775" t="str">
        <f>CONCATENATE(Table2[[#This Row],[Code]],Table2[[#This Row],[Farmers Code]])</f>
        <v>200300010022</v>
      </c>
      <c r="B775" s="1" t="str">
        <f>INDEX('MPG Payment'!$A:$A,MATCH(Table2[[#This Row],[Code]],'MPG Payment'!B:B,0))</f>
        <v>BMC Code :2003</v>
      </c>
      <c r="C775" t="str">
        <f>VLOOKUP(Table2[[#This Row],[Code]],'MPG Payment'!B:C,2,0)</f>
        <v>Hisri Thakurgaon</v>
      </c>
      <c r="D775" s="17">
        <v>20030001</v>
      </c>
      <c r="E775" s="17" t="s">
        <v>37</v>
      </c>
      <c r="F775" s="1">
        <v>7</v>
      </c>
      <c r="G775" s="13">
        <v>200.63</v>
      </c>
      <c r="H775" s="13">
        <v>7042.5186000000003</v>
      </c>
      <c r="I775" s="166">
        <v>0</v>
      </c>
      <c r="J775" s="191">
        <v>0</v>
      </c>
      <c r="K775" s="166">
        <v>0</v>
      </c>
      <c r="L775" s="166">
        <v>0</v>
      </c>
      <c r="M775" s="18">
        <v>0</v>
      </c>
      <c r="N775" s="165">
        <f>VLOOKUP(Table2[[#This Row],[Code]],'MPG Payment'!$B$4:$Z$128,25,0)</f>
        <v>0</v>
      </c>
      <c r="O775" s="170">
        <f t="shared" si="52"/>
        <v>7043</v>
      </c>
      <c r="P775" t="str">
        <f>IFERROR(VLOOKUP(D775,'Bank Master'!$C$3:$D$7898,2,0),"Indirect")</f>
        <v>Direct</v>
      </c>
      <c r="Q775" t="str">
        <f>IFERROR(VLOOKUP(A775,Table1424[],6,0),0)</f>
        <v xml:space="preserve">Yashwant Kumar Thakur </v>
      </c>
      <c r="R775" t="str">
        <f>IFERROR(VLOOKUP(A775,Table1424[],7,0),0)</f>
        <v>27620210001226</v>
      </c>
      <c r="S775" t="str">
        <f>IFERROR(VLOOKUP(A775,Table1424[],8,0),0)</f>
        <v>UCBA0002762</v>
      </c>
      <c r="T775" t="str">
        <f>IFERROR(VLOOKUP(A775,Table1424[],9,0),0)</f>
        <v xml:space="preserve">UCO BANK </v>
      </c>
      <c r="U775" s="40">
        <f>IFERROR(VLOOKUP(A775,Table1424[],10,0),0)</f>
        <v>45334</v>
      </c>
      <c r="V775">
        <f t="shared" si="53"/>
        <v>1</v>
      </c>
      <c r="W775" t="str">
        <f t="shared" si="54"/>
        <v>Available</v>
      </c>
      <c r="X775" s="164" t="str" cm="1">
        <f t="array" aca="1" ref="X775" ca="1">SUBSTITUTE(SUBSTITUTE(MID(CELL("filename"),FIND("[",CELL("filename"))+1,FIND("]",CELL("filename"))-FIND("[",CELL("filename"))-1)," JH Farmer Payment-",""),".xlsx","")</f>
        <v>22.21-27 Aug</v>
      </c>
      <c r="Y775" s="13">
        <f t="shared" si="55"/>
        <v>12.285707571150876</v>
      </c>
      <c r="Z775" s="3">
        <v>0</v>
      </c>
    </row>
    <row r="776" spans="1:27" x14ac:dyDescent="0.25">
      <c r="A776" t="str">
        <f>CONCATENATE(Table2[[#This Row],[Code]],Table2[[#This Row],[Farmers Code]])</f>
        <v>200300010023</v>
      </c>
      <c r="B776" s="1" t="str">
        <f>INDEX('MPG Payment'!$A:$A,MATCH(Table2[[#This Row],[Code]],'MPG Payment'!B:B,0))</f>
        <v>BMC Code :2003</v>
      </c>
      <c r="C776" t="str">
        <f>VLOOKUP(Table2[[#This Row],[Code]],'MPG Payment'!B:C,2,0)</f>
        <v>Hisri Thakurgaon</v>
      </c>
      <c r="D776" s="17">
        <v>20030001</v>
      </c>
      <c r="E776" s="17" t="s">
        <v>38</v>
      </c>
      <c r="F776" s="1">
        <v>3</v>
      </c>
      <c r="G776" s="13">
        <v>18.060000000000002</v>
      </c>
      <c r="H776" s="13">
        <v>653.51880000000006</v>
      </c>
      <c r="I776" s="166">
        <v>0</v>
      </c>
      <c r="J776" s="191">
        <v>0</v>
      </c>
      <c r="K776" s="166">
        <v>0</v>
      </c>
      <c r="L776" s="166">
        <v>0</v>
      </c>
      <c r="M776" s="18">
        <v>0</v>
      </c>
      <c r="N776" s="165">
        <f>VLOOKUP(Table2[[#This Row],[Code]],'MPG Payment'!$B$4:$Z$128,25,0)</f>
        <v>0</v>
      </c>
      <c r="O776" s="170">
        <f t="shared" si="52"/>
        <v>654</v>
      </c>
      <c r="P776" t="str">
        <f>IFERROR(VLOOKUP(D776,'Bank Master'!$C$3:$D$7898,2,0),"Indirect")</f>
        <v>Direct</v>
      </c>
      <c r="Q776" t="str">
        <f>IFERROR(VLOOKUP(A776,Table1424[],6,0),0)</f>
        <v xml:space="preserve">Asma parween </v>
      </c>
      <c r="R776" t="str">
        <f>IFERROR(VLOOKUP(A776,Table1424[],7,0),0)</f>
        <v>492410510008565</v>
      </c>
      <c r="S776" t="str">
        <f>IFERROR(VLOOKUP(A776,Table1424[],8,0),0)</f>
        <v>BKID0004924</v>
      </c>
      <c r="T776" t="str">
        <f>IFERROR(VLOOKUP(A776,Table1424[],9,0),0)</f>
        <v>BANK OF INDIA</v>
      </c>
      <c r="U776" s="40">
        <f>IFERROR(VLOOKUP(A776,Table1424[],10,0),0)</f>
        <v>45334</v>
      </c>
      <c r="V776">
        <f t="shared" si="53"/>
        <v>1</v>
      </c>
      <c r="W776" t="str">
        <f t="shared" si="54"/>
        <v>Available</v>
      </c>
      <c r="X776" s="164" t="str" cm="1">
        <f t="array" aca="1" ref="X776" ca="1">SUBSTITUTE(SUBSTITUTE(MID(CELL("filename"),FIND("[",CELL("filename"))+1,FIND("]",CELL("filename"))-FIND("[",CELL("filename"))-1)," JH Farmer Payment-",""),".xlsx","")</f>
        <v>22.21-27 Aug</v>
      </c>
      <c r="Y776" s="13">
        <f t="shared" si="55"/>
        <v>5.4278970099667783</v>
      </c>
      <c r="Z776" s="3">
        <v>0</v>
      </c>
    </row>
    <row r="777" spans="1:27" x14ac:dyDescent="0.25">
      <c r="A777" t="str">
        <f>CONCATENATE(Table2[[#This Row],[Code]],Table2[[#This Row],[Farmers Code]])</f>
        <v>200300010025</v>
      </c>
      <c r="B777" s="1" t="str">
        <f>INDEX('MPG Payment'!$A:$A,MATCH(Table2[[#This Row],[Code]],'MPG Payment'!B:B,0))</f>
        <v>BMC Code :2003</v>
      </c>
      <c r="C777" t="str">
        <f>VLOOKUP(Table2[[#This Row],[Code]],'MPG Payment'!B:C,2,0)</f>
        <v>Hisri Thakurgaon</v>
      </c>
      <c r="D777" s="17">
        <v>20030001</v>
      </c>
      <c r="E777" s="17" t="s">
        <v>5</v>
      </c>
      <c r="F777" s="1">
        <v>6</v>
      </c>
      <c r="G777" s="13">
        <v>20.130000000000003</v>
      </c>
      <c r="H777" s="13">
        <v>697.67969999999991</v>
      </c>
      <c r="I777" s="166">
        <v>0</v>
      </c>
      <c r="J777" s="191">
        <v>0</v>
      </c>
      <c r="K777" s="166">
        <v>0</v>
      </c>
      <c r="L777" s="166">
        <v>0</v>
      </c>
      <c r="M777" s="18">
        <v>0</v>
      </c>
      <c r="N777" s="165">
        <f>VLOOKUP(Table2[[#This Row],[Code]],'MPG Payment'!$B$4:$Z$128,25,0)</f>
        <v>0</v>
      </c>
      <c r="O777" s="170">
        <f t="shared" si="52"/>
        <v>698</v>
      </c>
      <c r="P777" t="str">
        <f>IFERROR(VLOOKUP(D777,'Bank Master'!$C$3:$D$7898,2,0),"Indirect")</f>
        <v>Direct</v>
      </c>
      <c r="Q777" t="str">
        <f>IFERROR(VLOOKUP(A777,Table1424[],6,0),0)</f>
        <v xml:space="preserve">Sunita devi </v>
      </c>
      <c r="R777" t="str">
        <f>IFERROR(VLOOKUP(A777,Table1424[],7,0),0)</f>
        <v>492410510008615</v>
      </c>
      <c r="S777" t="str">
        <f>IFERROR(VLOOKUP(A777,Table1424[],8,0),0)</f>
        <v>BKID0004924</v>
      </c>
      <c r="T777" t="str">
        <f>IFERROR(VLOOKUP(A777,Table1424[],9,0),0)</f>
        <v>BANK OF INDIA</v>
      </c>
      <c r="U777" s="40">
        <f>IFERROR(VLOOKUP(A777,Table1424[],10,0),0)</f>
        <v>45423</v>
      </c>
      <c r="V777">
        <f t="shared" si="53"/>
        <v>1</v>
      </c>
      <c r="W777" t="str">
        <f t="shared" si="54"/>
        <v>Available</v>
      </c>
      <c r="X777" s="164" t="str" cm="1">
        <f t="array" aca="1" ref="X777" ca="1">SUBSTITUTE(SUBSTITUTE(MID(CELL("filename"),FIND("[",CELL("filename"))+1,FIND("]",CELL("filename"))-FIND("[",CELL("filename"))-1)," JH Farmer Payment-",""),".xlsx","")</f>
        <v>22.21-27 Aug</v>
      </c>
      <c r="Y777" s="13">
        <f t="shared" si="55"/>
        <v>10.397611028315946</v>
      </c>
      <c r="Z777" s="3">
        <v>0</v>
      </c>
    </row>
    <row r="778" spans="1:27" x14ac:dyDescent="0.25">
      <c r="A778" t="str">
        <f>CONCATENATE(Table2[[#This Row],[Code]],Table2[[#This Row],[Farmers Code]])</f>
        <v>200300010030</v>
      </c>
      <c r="B778" s="1" t="str">
        <f>INDEX('MPG Payment'!$A:$A,MATCH(Table2[[#This Row],[Code]],'MPG Payment'!B:B,0))</f>
        <v>BMC Code :2003</v>
      </c>
      <c r="C778" t="str">
        <f>VLOOKUP(Table2[[#This Row],[Code]],'MPG Payment'!B:C,2,0)</f>
        <v>Hisri Thakurgaon</v>
      </c>
      <c r="D778" s="17">
        <v>20030001</v>
      </c>
      <c r="E778" s="17" t="s">
        <v>7</v>
      </c>
      <c r="F778" s="1">
        <v>14</v>
      </c>
      <c r="G778" s="13">
        <v>1715.9</v>
      </c>
      <c r="H778" s="13">
        <v>57492.483699999997</v>
      </c>
      <c r="I778" s="166">
        <v>0</v>
      </c>
      <c r="J778" s="191">
        <v>0</v>
      </c>
      <c r="K778" s="166">
        <v>0</v>
      </c>
      <c r="L778" s="166">
        <v>0</v>
      </c>
      <c r="M778" s="18">
        <v>0</v>
      </c>
      <c r="N778" s="165">
        <f>VLOOKUP(Table2[[#This Row],[Code]],'MPG Payment'!$B$4:$Z$128,25,0)</f>
        <v>0</v>
      </c>
      <c r="O778" s="170">
        <f t="shared" si="52"/>
        <v>57492</v>
      </c>
      <c r="P778" t="str">
        <f>IFERROR(VLOOKUP(D778,'Bank Master'!$C$3:$D$7898,2,0),"Indirect")</f>
        <v>Direct</v>
      </c>
      <c r="Q778" t="str">
        <f>IFERROR(VLOOKUP(A778,Table1424[],6,0),0)</f>
        <v xml:space="preserve">Rajendra Mahto </v>
      </c>
      <c r="R778" t="str">
        <f>IFERROR(VLOOKUP(A778,Table1424[],7,0),0)</f>
        <v>492410110002443</v>
      </c>
      <c r="S778" t="str">
        <f>IFERROR(VLOOKUP(A778,Table1424[],8,0),0)</f>
        <v>BKID0004924</v>
      </c>
      <c r="T778" t="str">
        <f>IFERROR(VLOOKUP(A778,Table1424[],9,0),0)</f>
        <v>BANK OF INDIA</v>
      </c>
      <c r="U778" s="40">
        <f>IFERROR(VLOOKUP(A778,Table1424[],10,0),0)</f>
        <v>45458</v>
      </c>
      <c r="V778">
        <f t="shared" si="53"/>
        <v>1</v>
      </c>
      <c r="W778" t="str">
        <f t="shared" si="54"/>
        <v>Available</v>
      </c>
      <c r="X778" s="164" t="str" cm="1">
        <f t="array" aca="1" ref="X778" ca="1">SUBSTITUTE(SUBSTITUTE(MID(CELL("filename"),FIND("[",CELL("filename"))+1,FIND("]",CELL("filename"))-FIND("[",CELL("filename"))-1)," JH Farmer Payment-",""),".xlsx","")</f>
        <v>22.21-27 Aug</v>
      </c>
      <c r="Y778" s="13">
        <f t="shared" si="55"/>
        <v>23.454011649863045</v>
      </c>
      <c r="Z778" s="3">
        <v>0</v>
      </c>
    </row>
    <row r="779" spans="1:27" x14ac:dyDescent="0.25">
      <c r="A779" t="str">
        <f>CONCATENATE(Table2[[#This Row],[Code]],Table2[[#This Row],[Farmers Code]])</f>
        <v>200300010036</v>
      </c>
      <c r="B779" s="1" t="str">
        <f>INDEX('MPG Payment'!$A:$A,MATCH(Table2[[#This Row],[Code]],'MPG Payment'!B:B,0))</f>
        <v>BMC Code :2003</v>
      </c>
      <c r="C779" t="str">
        <f>VLOOKUP(Table2[[#This Row],[Code]],'MPG Payment'!B:C,2,0)</f>
        <v>Hisri Thakurgaon</v>
      </c>
      <c r="D779" s="17">
        <v>20030001</v>
      </c>
      <c r="E779" s="17" t="s">
        <v>10</v>
      </c>
      <c r="F779" s="1">
        <v>7</v>
      </c>
      <c r="G779" s="13">
        <v>161.51</v>
      </c>
      <c r="H779" s="13">
        <v>6277.5368000000008</v>
      </c>
      <c r="I779" s="166">
        <v>0</v>
      </c>
      <c r="J779" s="191">
        <v>0</v>
      </c>
      <c r="K779" s="166">
        <v>0</v>
      </c>
      <c r="L779" s="166">
        <v>0</v>
      </c>
      <c r="M779" s="18">
        <v>0</v>
      </c>
      <c r="N779" s="165">
        <f>VLOOKUP(Table2[[#This Row],[Code]],'MPG Payment'!$B$4:$Z$128,25,0)</f>
        <v>0</v>
      </c>
      <c r="O779" s="170">
        <f t="shared" si="52"/>
        <v>6278</v>
      </c>
      <c r="P779" t="str">
        <f>IFERROR(VLOOKUP(D779,'Bank Master'!$C$3:$D$7898,2,0),"Indirect")</f>
        <v>Direct</v>
      </c>
      <c r="Q779" t="str">
        <f>IFERROR(VLOOKUP(A779,Table1424[],6,0),0)</f>
        <v xml:space="preserve">Mulchand Gope </v>
      </c>
      <c r="R779" t="str">
        <f>IFERROR(VLOOKUP(A779,Table1424[],7,0),0)</f>
        <v>54240100008442</v>
      </c>
      <c r="S779" t="str">
        <f>IFERROR(VLOOKUP(A779,Table1424[],8,0),0)</f>
        <v>BARB0RATUCH</v>
      </c>
      <c r="T779" t="str">
        <f>IFERROR(VLOOKUP(A779,Table1424[],9,0),0)</f>
        <v>BANK OF BARODA</v>
      </c>
      <c r="U779" s="40">
        <f>IFERROR(VLOOKUP(A779,Table1424[],10,0),0)</f>
        <v>45486</v>
      </c>
      <c r="V779">
        <f t="shared" si="53"/>
        <v>1</v>
      </c>
      <c r="W779" t="str">
        <f t="shared" si="54"/>
        <v>Available</v>
      </c>
      <c r="X779" s="164" t="str" cm="1">
        <f t="array" aca="1" ref="X779" ca="1">SUBSTITUTE(SUBSTITUTE(MID(CELL("filename"),FIND("[",CELL("filename"))+1,FIND("]",CELL("filename"))-FIND("[",CELL("filename"))-1)," JH Farmer Payment-",""),".xlsx","")</f>
        <v>22.21-27 Aug</v>
      </c>
      <c r="Y779" s="13">
        <f t="shared" si="55"/>
        <v>13.603726580397502</v>
      </c>
      <c r="Z779" s="3">
        <v>0</v>
      </c>
    </row>
    <row r="780" spans="1:27" x14ac:dyDescent="0.25">
      <c r="A780" t="str">
        <f>CONCATENATE(Table2[[#This Row],[Code]],Table2[[#This Row],[Farmers Code]])</f>
        <v>200300010037</v>
      </c>
      <c r="B780" s="1" t="str">
        <f>INDEX('MPG Payment'!$A:$A,MATCH(Table2[[#This Row],[Code]],'MPG Payment'!B:B,0))</f>
        <v>BMC Code :2003</v>
      </c>
      <c r="C780" t="str">
        <f>VLOOKUP(Table2[[#This Row],[Code]],'MPG Payment'!B:C,2,0)</f>
        <v>Hisri Thakurgaon</v>
      </c>
      <c r="D780" s="17">
        <v>20030001</v>
      </c>
      <c r="E780" s="17" t="s">
        <v>34</v>
      </c>
      <c r="F780" s="1">
        <v>14</v>
      </c>
      <c r="G780" s="13">
        <v>858.51</v>
      </c>
      <c r="H780" s="13">
        <v>36065.753499999999</v>
      </c>
      <c r="I780" s="166">
        <v>0</v>
      </c>
      <c r="J780" s="191">
        <v>0</v>
      </c>
      <c r="K780" s="166">
        <v>0</v>
      </c>
      <c r="L780" s="166">
        <v>0</v>
      </c>
      <c r="M780" s="18">
        <v>0</v>
      </c>
      <c r="N780" s="165">
        <f>VLOOKUP(Table2[[#This Row],[Code]],'MPG Payment'!$B$4:$Z$128,25,0)</f>
        <v>0</v>
      </c>
      <c r="O780" s="170">
        <f t="shared" si="52"/>
        <v>36066</v>
      </c>
      <c r="P780" t="str">
        <f>IFERROR(VLOOKUP(D780,'Bank Master'!$C$3:$D$7898,2,0),"Indirect")</f>
        <v>Direct</v>
      </c>
      <c r="Q780" t="str">
        <f>IFERROR(VLOOKUP(A780,Table1424[],6,0),0)</f>
        <v xml:space="preserve">Umesh mahto </v>
      </c>
      <c r="R780" t="str">
        <f>IFERROR(VLOOKUP(A780,Table1424[],7,0),0)</f>
        <v>54240100008443</v>
      </c>
      <c r="S780" t="str">
        <f>IFERROR(VLOOKUP(A780,Table1424[],8,0),0)</f>
        <v>BARB0RATUCH</v>
      </c>
      <c r="T780" t="str">
        <f>IFERROR(VLOOKUP(A780,Table1424[],9,0),0)</f>
        <v>BANK OF BARODA</v>
      </c>
      <c r="U780" s="40">
        <f>IFERROR(VLOOKUP(A780,Table1424[],10,0),0)</f>
        <v>45486</v>
      </c>
      <c r="V780">
        <f t="shared" si="53"/>
        <v>1</v>
      </c>
      <c r="W780" t="str">
        <f t="shared" si="54"/>
        <v>Available</v>
      </c>
      <c r="X780" s="164" t="str" cm="1">
        <f t="array" aca="1" ref="X780" ca="1">SUBSTITUTE(SUBSTITUTE(MID(CELL("filename"),FIND("[",CELL("filename"))+1,FIND("]",CELL("filename"))-FIND("[",CELL("filename"))-1)," JH Farmer Payment-",""),".xlsx","")</f>
        <v>22.21-27 Aug</v>
      </c>
      <c r="Y780" s="13">
        <f t="shared" si="55"/>
        <v>29.406794853874739</v>
      </c>
      <c r="Z780" s="3">
        <v>0</v>
      </c>
    </row>
    <row r="781" spans="1:27" x14ac:dyDescent="0.25">
      <c r="A781" t="str">
        <f>CONCATENATE(Table2[[#This Row],[Code]],Table2[[#This Row],[Farmers Code]])</f>
        <v>200300010040</v>
      </c>
      <c r="B781" s="1" t="str">
        <f>INDEX('MPG Payment'!$A:$A,MATCH(Table2[[#This Row],[Code]],'MPG Payment'!B:B,0))</f>
        <v>BMC Code :2003</v>
      </c>
      <c r="C781" t="str">
        <f>VLOOKUP(Table2[[#This Row],[Code]],'MPG Payment'!B:C,2,0)</f>
        <v>Hisri Thakurgaon</v>
      </c>
      <c r="D781" s="17">
        <v>20030001</v>
      </c>
      <c r="E781" s="17" t="s">
        <v>13</v>
      </c>
      <c r="F781" s="1">
        <v>14</v>
      </c>
      <c r="G781" s="13">
        <v>40.819999999999993</v>
      </c>
      <c r="H781" s="13">
        <v>1513.7554</v>
      </c>
      <c r="I781" s="166">
        <v>0</v>
      </c>
      <c r="J781" s="191">
        <v>0</v>
      </c>
      <c r="K781" s="166">
        <v>0</v>
      </c>
      <c r="L781" s="166">
        <v>0</v>
      </c>
      <c r="M781" s="18">
        <v>0</v>
      </c>
      <c r="N781" s="165">
        <f>VLOOKUP(Table2[[#This Row],[Code]],'MPG Payment'!$B$4:$Z$128,25,0)</f>
        <v>0</v>
      </c>
      <c r="O781" s="170">
        <f t="shared" si="52"/>
        <v>1514</v>
      </c>
      <c r="P781" t="str">
        <f>IFERROR(VLOOKUP(D781,'Bank Master'!$C$3:$D$7898,2,0),"Indirect")</f>
        <v>Direct</v>
      </c>
      <c r="Q781" t="str">
        <f>IFERROR(VLOOKUP(A781,Table1424[],6,0),0)</f>
        <v xml:space="preserve">Anand Mahto </v>
      </c>
      <c r="R781" t="str">
        <f>IFERROR(VLOOKUP(A781,Table1424[],7,0),0)</f>
        <v>492410110005912</v>
      </c>
      <c r="S781" t="str">
        <f>IFERROR(VLOOKUP(A781,Table1424[],8,0),0)</f>
        <v>BKID0004924</v>
      </c>
      <c r="T781" t="str">
        <f>IFERROR(VLOOKUP(A781,Table1424[],9,0),0)</f>
        <v>BANK OF INDIA</v>
      </c>
      <c r="U781" s="40">
        <f>IFERROR(VLOOKUP(A781,Table1424[],10,0),0)</f>
        <v>45542</v>
      </c>
      <c r="V781">
        <f t="shared" si="53"/>
        <v>1</v>
      </c>
      <c r="W781" t="str">
        <f t="shared" si="54"/>
        <v>Available</v>
      </c>
      <c r="X781" s="164" t="str" cm="1">
        <f t="array" aca="1" ref="X781" ca="1">SUBSTITUTE(SUBSTITUTE(MID(CELL("filename"),FIND("[",CELL("filename"))+1,FIND("]",CELL("filename"))-FIND("[",CELL("filename"))-1)," JH Farmer Payment-",""),".xlsx","")</f>
        <v>22.21-27 Aug</v>
      </c>
      <c r="Y781" s="13">
        <f t="shared" si="55"/>
        <v>25.958568838804513</v>
      </c>
      <c r="Z781" s="3">
        <v>0</v>
      </c>
    </row>
    <row r="782" spans="1:27" x14ac:dyDescent="0.25">
      <c r="A782" t="str">
        <f>CONCATENATE(Table2[[#This Row],[Code]],Table2[[#This Row],[Farmers Code]])</f>
        <v>200300010041</v>
      </c>
      <c r="B782" s="1" t="str">
        <f>INDEX('MPG Payment'!$A:$A,MATCH(Table2[[#This Row],[Code]],'MPG Payment'!B:B,0))</f>
        <v>BMC Code :2003</v>
      </c>
      <c r="C782" t="str">
        <f>VLOOKUP(Table2[[#This Row],[Code]],'MPG Payment'!B:C,2,0)</f>
        <v>Hisri Thakurgaon</v>
      </c>
      <c r="D782" s="17">
        <v>20030001</v>
      </c>
      <c r="E782" s="17" t="s">
        <v>35</v>
      </c>
      <c r="F782" s="1">
        <v>9</v>
      </c>
      <c r="G782" s="13">
        <v>420.29</v>
      </c>
      <c r="H782" s="13">
        <v>17751.990700000002</v>
      </c>
      <c r="I782" s="166">
        <v>0</v>
      </c>
      <c r="J782" s="191">
        <v>0</v>
      </c>
      <c r="K782" s="166">
        <v>0</v>
      </c>
      <c r="L782" s="166">
        <v>0</v>
      </c>
      <c r="M782" s="18">
        <v>0</v>
      </c>
      <c r="N782" s="165">
        <f>VLOOKUP(Table2[[#This Row],[Code]],'MPG Payment'!$B$4:$Z$128,25,0)</f>
        <v>0</v>
      </c>
      <c r="O782" s="170">
        <f t="shared" si="52"/>
        <v>17752</v>
      </c>
      <c r="P782" t="str">
        <f>IFERROR(VLOOKUP(D782,'Bank Master'!$C$3:$D$7898,2,0),"Indirect")</f>
        <v>Direct</v>
      </c>
      <c r="Q782" t="str">
        <f>IFERROR(VLOOKUP(A782,Table1424[],6,0),0)</f>
        <v>SANDIP MAHTO</v>
      </c>
      <c r="R782" t="str">
        <f>IFERROR(VLOOKUP(A782,Table1424[],7,0),0)</f>
        <v>22016660401</v>
      </c>
      <c r="S782" t="str">
        <f>IFERROR(VLOOKUP(A782,Table1424[],8,0),0)</f>
        <v>SBIN0RRVCGB</v>
      </c>
      <c r="T782" t="str">
        <f>IFERROR(VLOOKUP(A782,Table1424[],9,0),0)</f>
        <v>STATE BANK OF INDIA</v>
      </c>
      <c r="U782" s="40">
        <f>IFERROR(VLOOKUP(A782,Table1424[],10,0),0)</f>
        <v>45572</v>
      </c>
      <c r="V782">
        <f t="shared" si="53"/>
        <v>1</v>
      </c>
      <c r="W782" t="str">
        <f t="shared" si="54"/>
        <v>Available</v>
      </c>
      <c r="X782" s="164" t="str" cm="1">
        <f t="array" aca="1" ref="X782" ca="1">SUBSTITUTE(SUBSTITUTE(MID(CELL("filename"),FIND("[",CELL("filename"))+1,FIND("]",CELL("filename"))-FIND("[",CELL("filename"))-1)," JH Farmer Payment-",""),".xlsx","")</f>
        <v>22.21-27 Aug</v>
      </c>
      <c r="Y782" s="13">
        <f t="shared" si="55"/>
        <v>19.006866247115088</v>
      </c>
      <c r="Z782" s="3">
        <v>0</v>
      </c>
    </row>
    <row r="783" spans="1:27" x14ac:dyDescent="0.25">
      <c r="A783" t="str">
        <f>CONCATENATE(Table2[[#This Row],[Code]],Table2[[#This Row],[Farmers Code]])</f>
        <v>200300010045</v>
      </c>
      <c r="B783" s="1" t="str">
        <f>INDEX('MPG Payment'!$A:$A,MATCH(Table2[[#This Row],[Code]],'MPG Payment'!B:B,0))</f>
        <v>BMC Code :2003</v>
      </c>
      <c r="C783" t="str">
        <f>VLOOKUP(Table2[[#This Row],[Code]],'MPG Payment'!B:C,2,0)</f>
        <v>Hisri Thakurgaon</v>
      </c>
      <c r="D783" s="17">
        <v>20030001</v>
      </c>
      <c r="E783" s="17" t="s">
        <v>16</v>
      </c>
      <c r="F783" s="1">
        <v>13</v>
      </c>
      <c r="G783" s="13">
        <v>140.35</v>
      </c>
      <c r="H783" s="13">
        <v>6022.0166999999992</v>
      </c>
      <c r="I783" s="166">
        <v>0</v>
      </c>
      <c r="J783" s="191">
        <v>0</v>
      </c>
      <c r="K783" s="166">
        <v>0</v>
      </c>
      <c r="L783" s="166">
        <v>0</v>
      </c>
      <c r="M783" s="18">
        <v>0</v>
      </c>
      <c r="N783" s="165">
        <f>VLOOKUP(Table2[[#This Row],[Code]],'MPG Payment'!$B$4:$Z$128,25,0)</f>
        <v>0</v>
      </c>
      <c r="O783" s="170">
        <f t="shared" si="52"/>
        <v>6022</v>
      </c>
      <c r="P783" t="str">
        <f>IFERROR(VLOOKUP(D783,'Bank Master'!$C$3:$D$7898,2,0),"Indirect")</f>
        <v>Direct</v>
      </c>
      <c r="Q783" t="str">
        <f>IFERROR(VLOOKUP(A783,Table1424[],6,0),0)</f>
        <v>PUJA KUMARI</v>
      </c>
      <c r="R783" t="str">
        <f>IFERROR(VLOOKUP(A783,Table1424[],7,0),0)</f>
        <v>27623211037651</v>
      </c>
      <c r="S783" t="str">
        <f>IFERROR(VLOOKUP(A783,Table1424[],8,0),0)</f>
        <v>UCBA0002762</v>
      </c>
      <c r="T783" t="str">
        <f>IFERROR(VLOOKUP(A783,Table1424[],9,0),0)</f>
        <v xml:space="preserve">UCO BANK </v>
      </c>
      <c r="U783" s="40">
        <f>IFERROR(VLOOKUP(A783,Table1424[],10,0),0)</f>
        <v>45642</v>
      </c>
      <c r="V783">
        <f t="shared" si="53"/>
        <v>1</v>
      </c>
      <c r="W783" t="str">
        <f t="shared" si="54"/>
        <v>Available</v>
      </c>
      <c r="X783" s="164" t="str" cm="1">
        <f t="array" aca="1" ref="X783" ca="1">SUBSTITUTE(SUBSTITUTE(MID(CELL("filename"),FIND("[",CELL("filename"))+1,FIND("]",CELL("filename"))-FIND("[",CELL("filename"))-1)," JH Farmer Payment-",""),".xlsx","")</f>
        <v>22.21-27 Aug</v>
      </c>
      <c r="Y783" s="13">
        <f t="shared" si="55"/>
        <v>27.889639152119699</v>
      </c>
      <c r="Z783" s="3">
        <v>0</v>
      </c>
    </row>
    <row r="784" spans="1:27" x14ac:dyDescent="0.25">
      <c r="A784" t="str">
        <f>CONCATENATE(Table2[[#This Row],[Code]],Table2[[#This Row],[Farmers Code]])</f>
        <v>200300010046</v>
      </c>
      <c r="B784" s="1" t="str">
        <f>INDEX('MPG Payment'!$A:$A,MATCH(Table2[[#This Row],[Code]],'MPG Payment'!B:B,0))</f>
        <v>BMC Code :2003</v>
      </c>
      <c r="C784" t="str">
        <f>VLOOKUP(Table2[[#This Row],[Code]],'MPG Payment'!B:C,2,0)</f>
        <v>Hisri Thakurgaon</v>
      </c>
      <c r="D784" s="17">
        <v>20030001</v>
      </c>
      <c r="E784" s="17" t="s">
        <v>129</v>
      </c>
      <c r="F784" s="1">
        <v>9</v>
      </c>
      <c r="G784" s="13">
        <v>18.669999999999998</v>
      </c>
      <c r="H784" s="13">
        <v>821.83200000000011</v>
      </c>
      <c r="I784" s="166">
        <v>0</v>
      </c>
      <c r="J784" s="191">
        <v>0</v>
      </c>
      <c r="K784" s="166">
        <v>0</v>
      </c>
      <c r="L784" s="166">
        <v>0</v>
      </c>
      <c r="M784" s="18">
        <v>0</v>
      </c>
      <c r="N784" s="165">
        <f>VLOOKUP(Table2[[#This Row],[Code]],'MPG Payment'!$B$4:$Z$128,25,0)</f>
        <v>0</v>
      </c>
      <c r="O784" s="170">
        <f t="shared" si="52"/>
        <v>822</v>
      </c>
      <c r="P784" t="str">
        <f>IFERROR(VLOOKUP(D784,'Bank Master'!$C$3:$D$7898,2,0),"Indirect")</f>
        <v>Direct</v>
      </c>
      <c r="Q784" t="str">
        <f>IFERROR(VLOOKUP(A784,Table1424[],6,0),0)</f>
        <v>SUNITA DEVI</v>
      </c>
      <c r="R784" t="str">
        <f>IFERROR(VLOOKUP(A784,Table1424[],7,0),0)</f>
        <v>492410110005632</v>
      </c>
      <c r="S784" t="str">
        <f>IFERROR(VLOOKUP(A784,Table1424[],8,0),0)</f>
        <v>BKID0004924</v>
      </c>
      <c r="T784">
        <f>IFERROR(VLOOKUP(A784,Table1424[],9,0),0)</f>
        <v>0</v>
      </c>
      <c r="U784" s="40">
        <f>IFERROR(VLOOKUP(A784,Table1424[],10,0),0)</f>
        <v>0</v>
      </c>
      <c r="V784">
        <f t="shared" si="53"/>
        <v>1</v>
      </c>
      <c r="W784" t="str">
        <f t="shared" si="54"/>
        <v>Available</v>
      </c>
      <c r="X784" s="164" t="str" cm="1">
        <f t="array" aca="1" ref="X784" ca="1">SUBSTITUTE(SUBSTITUTE(MID(CELL("filename"),FIND("[",CELL("filename"))+1,FIND("]",CELL("filename"))-FIND("[",CELL("filename"))-1)," JH Farmer Payment-",""),".xlsx","")</f>
        <v>22.21-27 Aug</v>
      </c>
      <c r="Y784" s="13">
        <f t="shared" si="55"/>
        <v>19.808484199250138</v>
      </c>
      <c r="Z784" s="3">
        <v>0</v>
      </c>
    </row>
    <row r="785" spans="1:27" x14ac:dyDescent="0.25">
      <c r="A785" t="str">
        <f>CONCATENATE(Table2[[#This Row],[Code]],Table2[[#This Row],[Farmers Code]])</f>
        <v>200300010049</v>
      </c>
      <c r="B785" s="1" t="str">
        <f>INDEX('MPG Payment'!$A:$A,MATCH(Table2[[#This Row],[Code]],'MPG Payment'!B:B,0))</f>
        <v>BMC Code :2003</v>
      </c>
      <c r="C785" t="str">
        <f>VLOOKUP(Table2[[#This Row],[Code]],'MPG Payment'!B:C,2,0)</f>
        <v>Hisri Thakurgaon</v>
      </c>
      <c r="D785" s="17">
        <v>20030001</v>
      </c>
      <c r="E785" s="17" t="s">
        <v>425</v>
      </c>
      <c r="F785" s="1">
        <v>13</v>
      </c>
      <c r="G785" s="13">
        <v>120.85</v>
      </c>
      <c r="H785" s="13">
        <v>4055.3873999999996</v>
      </c>
      <c r="I785" s="166">
        <v>0</v>
      </c>
      <c r="J785" s="191">
        <v>0</v>
      </c>
      <c r="K785" s="166">
        <v>0</v>
      </c>
      <c r="L785" s="166">
        <v>0</v>
      </c>
      <c r="M785" s="18">
        <v>0</v>
      </c>
      <c r="N785" s="165">
        <f>VLOOKUP(Table2[[#This Row],[Code]],'MPG Payment'!$B$4:$Z$128,25,0)</f>
        <v>0</v>
      </c>
      <c r="O785" s="170">
        <f t="shared" si="52"/>
        <v>4055</v>
      </c>
      <c r="P785" t="str">
        <f>IFERROR(VLOOKUP(D785,'Bank Master'!$C$3:$D$7898,2,0),"Indirect")</f>
        <v>Direct</v>
      </c>
      <c r="Q785" t="str">
        <f>IFERROR(VLOOKUP(A785,Table1424[],6,0),0)</f>
        <v>BIKAS KUMAR</v>
      </c>
      <c r="R785" t="str">
        <f>IFERROR(VLOOKUP(A785,Table1424[],7,0),0)</f>
        <v>27620110013939</v>
      </c>
      <c r="S785" t="str">
        <f>IFERROR(VLOOKUP(A785,Table1424[],8,0),0)</f>
        <v>UCBA0002762</v>
      </c>
      <c r="T785">
        <f>IFERROR(VLOOKUP(A785,Table1424[],9,0),0)</f>
        <v>0</v>
      </c>
      <c r="U785" s="40">
        <f>IFERROR(VLOOKUP(A785,Table1424[],10,0),0)</f>
        <v>45843</v>
      </c>
      <c r="V785">
        <f t="shared" si="53"/>
        <v>1</v>
      </c>
      <c r="W785" t="str">
        <f t="shared" si="54"/>
        <v>Available</v>
      </c>
      <c r="X785" s="164" t="str" cm="1">
        <f t="array" aca="1" ref="X785" ca="1">SUBSTITUTE(SUBSTITUTE(MID(CELL("filename"),FIND("[",CELL("filename"))+1,FIND("]",CELL("filename"))-FIND("[",CELL("filename"))-1)," JH Farmer Payment-",""),".xlsx","")</f>
        <v>22.21-27 Aug</v>
      </c>
      <c r="Y785" s="13">
        <f t="shared" si="55"/>
        <v>21.812178816714937</v>
      </c>
      <c r="Z785" s="3">
        <v>0</v>
      </c>
    </row>
    <row r="786" spans="1:27" x14ac:dyDescent="0.25">
      <c r="A786" t="str">
        <f>CONCATENATE(Table2[[#This Row],[Code]],Table2[[#This Row],[Farmers Code]])</f>
        <v>200300010054</v>
      </c>
      <c r="B786" s="1" t="str">
        <f>INDEX('MPG Payment'!$A:$A,MATCH(Table2[[#This Row],[Code]],'MPG Payment'!B:B,0))</f>
        <v>BMC Code :2003</v>
      </c>
      <c r="C786" t="str">
        <f>VLOOKUP(Table2[[#This Row],[Code]],'MPG Payment'!B:C,2,0)</f>
        <v>Hisri Thakurgaon</v>
      </c>
      <c r="D786" s="17">
        <v>20030001</v>
      </c>
      <c r="E786" s="17" t="s">
        <v>760</v>
      </c>
      <c r="F786" s="1">
        <v>12</v>
      </c>
      <c r="G786" s="13">
        <v>24.67</v>
      </c>
      <c r="H786" s="13">
        <v>1056.1548</v>
      </c>
      <c r="I786" s="166">
        <v>0</v>
      </c>
      <c r="J786" s="191">
        <v>0</v>
      </c>
      <c r="K786" s="166">
        <v>0</v>
      </c>
      <c r="L786" s="166">
        <v>0</v>
      </c>
      <c r="M786" s="18">
        <v>0</v>
      </c>
      <c r="N786" s="165">
        <f>VLOOKUP(Table2[[#This Row],[Code]],'MPG Payment'!$B$4:$Z$128,25,0)</f>
        <v>0</v>
      </c>
      <c r="O786" s="170">
        <f t="shared" si="52"/>
        <v>1056</v>
      </c>
      <c r="P786" t="str">
        <f>IFERROR(VLOOKUP(D786,'Bank Master'!$C$3:$D$7898,2,0),"Indirect")</f>
        <v>Direct</v>
      </c>
      <c r="Q786" t="str">
        <f>IFERROR(VLOOKUP(A786,Table1424[],6,0),0)</f>
        <v>SUGANDH DEVI</v>
      </c>
      <c r="R786" t="str">
        <f>IFERROR(VLOOKUP(A786,Table1424[],7,0),0)</f>
        <v>492410110008062</v>
      </c>
      <c r="S786" t="str">
        <f>IFERROR(VLOOKUP(A786,Table1424[],8,0),0)</f>
        <v>BKID0004924</v>
      </c>
      <c r="T786">
        <f>IFERROR(VLOOKUP(A786,Table1424[],9,0),0)</f>
        <v>0</v>
      </c>
      <c r="U786" s="40">
        <f>IFERROR(VLOOKUP(A786,Table1424[],10,0),0)</f>
        <v>46140</v>
      </c>
      <c r="V786">
        <f t="shared" si="53"/>
        <v>1</v>
      </c>
      <c r="W786" t="str">
        <f t="shared" si="54"/>
        <v>Available</v>
      </c>
      <c r="X786" s="164" t="str" cm="1">
        <f t="array" aca="1" ref="X786" ca="1">SUBSTITUTE(SUBSTITUTE(MID(CELL("filename"),FIND("[",CELL("filename"))+1,FIND("]",CELL("filename"))-FIND("[",CELL("filename"))-1)," JH Farmer Payment-",""),".xlsx","")</f>
        <v>22.21-27 Aug</v>
      </c>
      <c r="Y786" s="13">
        <f t="shared" si="55"/>
        <v>25.686780705310095</v>
      </c>
      <c r="Z786" s="3">
        <v>0</v>
      </c>
    </row>
    <row r="787" spans="1:27" x14ac:dyDescent="0.25">
      <c r="A787" t="str">
        <f>CONCATENATE(Table2[[#This Row],[Code]],Table2[[#This Row],[Farmers Code]])</f>
        <v>200300020002</v>
      </c>
      <c r="B787" s="1" t="str">
        <f>INDEX('MPG Payment'!$A:$A,MATCH(Table2[[#This Row],[Code]],'MPG Payment'!B:B,0))</f>
        <v>BMC Code :2003</v>
      </c>
      <c r="C787" t="str">
        <f>VLOOKUP(Table2[[#This Row],[Code]],'MPG Payment'!B:C,2,0)</f>
        <v>UMEDANDA</v>
      </c>
      <c r="D787" s="17">
        <v>20030002</v>
      </c>
      <c r="E787" s="17" t="s">
        <v>17</v>
      </c>
      <c r="F787" s="1">
        <v>14</v>
      </c>
      <c r="G787" s="13">
        <v>52</v>
      </c>
      <c r="H787" s="13">
        <v>2071.7352000000001</v>
      </c>
      <c r="I787" s="166">
        <v>0</v>
      </c>
      <c r="J787" s="191">
        <v>0</v>
      </c>
      <c r="K787" s="166">
        <v>409.63000000000102</v>
      </c>
      <c r="L787" s="166">
        <v>0</v>
      </c>
      <c r="M787" s="18">
        <v>0</v>
      </c>
      <c r="N787" s="165">
        <f>VLOOKUP(Table2[[#This Row],[Code]],'MPG Payment'!$B$4:$Z$128,25,0)</f>
        <v>0</v>
      </c>
      <c r="O787" s="170">
        <f t="shared" si="52"/>
        <v>1662</v>
      </c>
      <c r="P787" t="str">
        <f>IFERROR(VLOOKUP(D787,'Bank Master'!$C$3:$D$7898,2,0),"Indirect")</f>
        <v>Direct</v>
      </c>
      <c r="Q787" t="str">
        <f>IFERROR(VLOOKUP(A787,Table1424[],6,0),0)</f>
        <v xml:space="preserve">Santu Kumar Nayak </v>
      </c>
      <c r="R787" t="str">
        <f>IFERROR(VLOOKUP(A787,Table1424[],7,0),0)</f>
        <v>21555735197</v>
      </c>
      <c r="S787" t="str">
        <f>IFERROR(VLOOKUP(A787,Table1424[],8,0),0)</f>
        <v>IDIB000U523</v>
      </c>
      <c r="T787" t="str">
        <f>IFERROR(VLOOKUP(A787,Table1424[],9,0),0)</f>
        <v>Indian bank</v>
      </c>
      <c r="U787" s="40">
        <f>IFERROR(VLOOKUP(A787,Table1424[],10,0),0)</f>
        <v>45444</v>
      </c>
      <c r="V787">
        <f t="shared" si="53"/>
        <v>1</v>
      </c>
      <c r="W787" t="str">
        <f t="shared" si="54"/>
        <v>Available</v>
      </c>
      <c r="X787" s="164" t="str" cm="1">
        <f t="array" aca="1" ref="X787" ca="1">SUBSTITUTE(SUBSTITUTE(MID(CELL("filename"),FIND("[",CELL("filename"))+1,FIND("]",CELL("filename"))-FIND("[",CELL("filename"))-1)," JH Farmer Payment-",""),".xlsx","")</f>
        <v>22.21-27 Aug</v>
      </c>
      <c r="Y787" s="13">
        <f t="shared" si="55"/>
        <v>27.888743076923081</v>
      </c>
      <c r="Z787" s="3">
        <v>0</v>
      </c>
    </row>
    <row r="788" spans="1:27" x14ac:dyDescent="0.25">
      <c r="A788" t="str">
        <f>CONCATENATE(Table2[[#This Row],[Code]],Table2[[#This Row],[Farmers Code]])</f>
        <v>200300020022</v>
      </c>
      <c r="B788" s="1" t="str">
        <f>INDEX('MPG Payment'!$A:$A,MATCH(Table2[[#This Row],[Code]],'MPG Payment'!B:B,0))</f>
        <v>BMC Code :2003</v>
      </c>
      <c r="C788" t="str">
        <f>VLOOKUP(Table2[[#This Row],[Code]],'MPG Payment'!B:C,2,0)</f>
        <v>UMEDANDA</v>
      </c>
      <c r="D788" s="17">
        <v>20030002</v>
      </c>
      <c r="E788" s="17" t="s">
        <v>37</v>
      </c>
      <c r="F788" s="1">
        <v>2</v>
      </c>
      <c r="G788" s="13">
        <v>1.92</v>
      </c>
      <c r="H788" s="13">
        <v>71.751000000000005</v>
      </c>
      <c r="I788" s="166">
        <v>0</v>
      </c>
      <c r="J788" s="191">
        <v>0</v>
      </c>
      <c r="K788" s="166">
        <v>0</v>
      </c>
      <c r="L788" s="166">
        <v>0</v>
      </c>
      <c r="M788" s="18">
        <v>0</v>
      </c>
      <c r="N788" s="165">
        <f>VLOOKUP(Table2[[#This Row],[Code]],'MPG Payment'!$B$4:$Z$128,25,0)</f>
        <v>0</v>
      </c>
      <c r="O788" s="170">
        <f t="shared" si="52"/>
        <v>72</v>
      </c>
      <c r="P788" t="str">
        <f>IFERROR(VLOOKUP(D788,'Bank Master'!$C$3:$D$7898,2,0),"Indirect")</f>
        <v>Direct</v>
      </c>
      <c r="Q788" t="str">
        <f>IFERROR(VLOOKUP(A788,Table1424[],6,0),0)</f>
        <v xml:space="preserve">Veena Devi </v>
      </c>
      <c r="R788" t="str">
        <f>IFERROR(VLOOKUP(A788,Table1424[],7,0),0)</f>
        <v>50081152399</v>
      </c>
      <c r="S788" t="str">
        <f>IFERROR(VLOOKUP(A788,Table1424[],8,0),0)</f>
        <v>IDIB000U523</v>
      </c>
      <c r="T788" t="str">
        <f>IFERROR(VLOOKUP(A788,Table1424[],9,0),0)</f>
        <v>Indian bank</v>
      </c>
      <c r="U788" s="40">
        <f>IFERROR(VLOOKUP(A788,Table1424[],10,0),0)</f>
        <v>45458</v>
      </c>
      <c r="V788">
        <f t="shared" si="53"/>
        <v>1</v>
      </c>
      <c r="W788" t="str">
        <f t="shared" si="54"/>
        <v>Available</v>
      </c>
      <c r="X788" s="164" t="str" cm="1">
        <f t="array" aca="1" ref="X788" ca="1">SUBSTITUTE(SUBSTITUTE(MID(CELL("filename"),FIND("[",CELL("filename"))+1,FIND("]",CELL("filename"))-FIND("[",CELL("filename"))-1)," JH Farmer Payment-",""),".xlsx","")</f>
        <v>22.21-27 Aug</v>
      </c>
      <c r="Y788" s="13">
        <f t="shared" si="55"/>
        <v>3.7370312500000007</v>
      </c>
      <c r="Z788" s="3">
        <v>0</v>
      </c>
    </row>
    <row r="789" spans="1:27" x14ac:dyDescent="0.25">
      <c r="A789" t="str">
        <f>CONCATENATE(Table2[[#This Row],[Code]],Table2[[#This Row],[Farmers Code]])</f>
        <v>200300020027</v>
      </c>
      <c r="B789" s="1" t="str">
        <f>INDEX('MPG Payment'!$A:$A,MATCH(Table2[[#This Row],[Code]],'MPG Payment'!B:B,0))</f>
        <v>BMC Code :2003</v>
      </c>
      <c r="C789" t="str">
        <f>VLOOKUP(Table2[[#This Row],[Code]],'MPG Payment'!B:C,2,0)</f>
        <v>UMEDANDA</v>
      </c>
      <c r="D789" s="17">
        <v>20030002</v>
      </c>
      <c r="E789" s="17" t="s">
        <v>6</v>
      </c>
      <c r="F789" s="1">
        <v>7</v>
      </c>
      <c r="G789" s="13">
        <v>14.940000000000001</v>
      </c>
      <c r="H789" s="13">
        <v>781.59869999999989</v>
      </c>
      <c r="I789" s="166">
        <v>0</v>
      </c>
      <c r="J789" s="191">
        <v>0</v>
      </c>
      <c r="K789" s="166">
        <v>0</v>
      </c>
      <c r="L789" s="166">
        <v>0</v>
      </c>
      <c r="M789" s="18">
        <v>0</v>
      </c>
      <c r="N789" s="165">
        <f>VLOOKUP(Table2[[#This Row],[Code]],'MPG Payment'!$B$4:$Z$128,25,0)</f>
        <v>0</v>
      </c>
      <c r="O789" s="170">
        <f t="shared" si="52"/>
        <v>782</v>
      </c>
      <c r="P789" t="str">
        <f>IFERROR(VLOOKUP(D789,'Bank Master'!$C$3:$D$7898,2,0),"Indirect")</f>
        <v>Direct</v>
      </c>
      <c r="Q789" t="str">
        <f>IFERROR(VLOOKUP(A789,Table1424[],6,0),0)</f>
        <v xml:space="preserve">Paresh Sahu </v>
      </c>
      <c r="R789" t="str">
        <f>IFERROR(VLOOKUP(A789,Table1424[],7,0),0)</f>
        <v>50156663048</v>
      </c>
      <c r="S789" t="str">
        <f>IFERROR(VLOOKUP(A789,Table1424[],8,0),0)</f>
        <v>IDIB000U523</v>
      </c>
      <c r="T789" t="str">
        <f>IFERROR(VLOOKUP(A789,Table1424[],9,0),0)</f>
        <v>Indian bank</v>
      </c>
      <c r="U789" s="40">
        <f>IFERROR(VLOOKUP(A789,Table1424[],10,0),0)</f>
        <v>45472</v>
      </c>
      <c r="V789">
        <f t="shared" si="53"/>
        <v>1</v>
      </c>
      <c r="W789" t="str">
        <f t="shared" si="54"/>
        <v>Available</v>
      </c>
      <c r="X789" s="164" t="str" cm="1">
        <f t="array" aca="1" ref="X789" ca="1">SUBSTITUTE(SUBSTITUTE(MID(CELL("filename"),FIND("[",CELL("filename"))+1,FIND("]",CELL("filename"))-FIND("[",CELL("filename"))-1)," JH Farmer Payment-",""),".xlsx","")</f>
        <v>22.21-27 Aug</v>
      </c>
      <c r="Y789" s="13">
        <f t="shared" si="55"/>
        <v>18.310545180722887</v>
      </c>
      <c r="Z789" s="3">
        <v>0</v>
      </c>
      <c r="AA789" s="31"/>
    </row>
    <row r="790" spans="1:27" x14ac:dyDescent="0.25">
      <c r="A790" t="str">
        <f>CONCATENATE(Table2[[#This Row],[Code]],Table2[[#This Row],[Farmers Code]])</f>
        <v>200300020035</v>
      </c>
      <c r="B790" s="1" t="str">
        <f>INDEX('MPG Payment'!$A:$A,MATCH(Table2[[#This Row],[Code]],'MPG Payment'!B:B,0))</f>
        <v>BMC Code :2003</v>
      </c>
      <c r="C790" t="str">
        <f>VLOOKUP(Table2[[#This Row],[Code]],'MPG Payment'!B:C,2,0)</f>
        <v>UMEDANDA</v>
      </c>
      <c r="D790" s="17">
        <v>20030002</v>
      </c>
      <c r="E790" s="17" t="s">
        <v>9</v>
      </c>
      <c r="F790" s="1">
        <v>14</v>
      </c>
      <c r="G790" s="13">
        <v>503.81000000000006</v>
      </c>
      <c r="H790" s="13">
        <v>19817.092000000001</v>
      </c>
      <c r="I790" s="166">
        <v>0</v>
      </c>
      <c r="J790" s="191">
        <v>0</v>
      </c>
      <c r="K790" s="166">
        <v>0</v>
      </c>
      <c r="L790" s="166">
        <v>0</v>
      </c>
      <c r="M790" s="18">
        <v>0</v>
      </c>
      <c r="N790" s="165">
        <f>VLOOKUP(Table2[[#This Row],[Code]],'MPG Payment'!$B$4:$Z$128,25,0)</f>
        <v>0</v>
      </c>
      <c r="O790" s="170">
        <f t="shared" si="52"/>
        <v>19817</v>
      </c>
      <c r="P790" t="str">
        <f>IFERROR(VLOOKUP(D790,'Bank Master'!$C$3:$D$7898,2,0),"Indirect")</f>
        <v>Direct</v>
      </c>
      <c r="Q790" t="str">
        <f>IFERROR(VLOOKUP(A790,Table1424[],6,0),0)</f>
        <v>SARTHI KUMAR NAYAK</v>
      </c>
      <c r="R790" t="str">
        <f>IFERROR(VLOOKUP(A790,Table1424[],7,0),0)</f>
        <v>50296737328</v>
      </c>
      <c r="S790" t="str">
        <f>IFERROR(VLOOKUP(A790,Table1424[],8,0),0)</f>
        <v>IDIB000U523</v>
      </c>
      <c r="T790" t="str">
        <f>IFERROR(VLOOKUP(A790,Table1424[],9,0),0)</f>
        <v xml:space="preserve">Indian Bank </v>
      </c>
      <c r="U790" s="40">
        <f>IFERROR(VLOOKUP(A790,Table1424[],10,0),0)</f>
        <v>45565</v>
      </c>
      <c r="V790">
        <f t="shared" si="53"/>
        <v>1</v>
      </c>
      <c r="W790" t="str">
        <f t="shared" si="54"/>
        <v>Available</v>
      </c>
      <c r="X790" s="164" t="str" cm="1">
        <f t="array" aca="1" ref="X790" ca="1">SUBSTITUTE(SUBSTITUTE(MID(CELL("filename"),FIND("[",CELL("filename"))+1,FIND("]",CELL("filename"))-FIND("[",CELL("filename"))-1)," JH Farmer Payment-",""),".xlsx","")</f>
        <v>22.21-27 Aug</v>
      </c>
      <c r="Y790" s="13">
        <f t="shared" si="55"/>
        <v>27.5341188146325</v>
      </c>
      <c r="Z790" s="3">
        <v>0</v>
      </c>
      <c r="AA790" s="31"/>
    </row>
    <row r="791" spans="1:27" x14ac:dyDescent="0.25">
      <c r="A791" t="str">
        <f>CONCATENATE(Table2[[#This Row],[Code]],Table2[[#This Row],[Farmers Code]])</f>
        <v>200300020044</v>
      </c>
      <c r="B791" s="1" t="str">
        <f>INDEX('MPG Payment'!$A:$A,MATCH(Table2[[#This Row],[Code]],'MPG Payment'!B:B,0))</f>
        <v>BMC Code :2003</v>
      </c>
      <c r="C791" t="str">
        <f>VLOOKUP(Table2[[#This Row],[Code]],'MPG Payment'!B:C,2,0)</f>
        <v>UMEDANDA</v>
      </c>
      <c r="D791" s="17">
        <v>20030002</v>
      </c>
      <c r="E791" s="17" t="s">
        <v>15</v>
      </c>
      <c r="F791" s="1">
        <v>14</v>
      </c>
      <c r="G791" s="13">
        <v>46.42</v>
      </c>
      <c r="H791" s="13">
        <v>1945.7452999999998</v>
      </c>
      <c r="I791" s="166">
        <v>0</v>
      </c>
      <c r="J791" s="191">
        <v>0</v>
      </c>
      <c r="K791" s="166">
        <v>0</v>
      </c>
      <c r="L791" s="166">
        <v>0</v>
      </c>
      <c r="M791" s="18">
        <v>0</v>
      </c>
      <c r="N791" s="165">
        <f>VLOOKUP(Table2[[#This Row],[Code]],'MPG Payment'!$B$4:$Z$128,25,0)</f>
        <v>0</v>
      </c>
      <c r="O791" s="170">
        <f t="shared" si="52"/>
        <v>1946</v>
      </c>
      <c r="P791" t="str">
        <f>IFERROR(VLOOKUP(D791,'Bank Master'!$C$3:$D$7898,2,0),"Indirect")</f>
        <v>Direct</v>
      </c>
      <c r="Q791" t="str">
        <f>IFERROR(VLOOKUP(A791,Table1424[],6,0),0)</f>
        <v>SHILA DEVI</v>
      </c>
      <c r="R791" t="str">
        <f>IFERROR(VLOOKUP(A791,Table1424[],7,0),0)</f>
        <v>50090959922</v>
      </c>
      <c r="S791" t="str">
        <f>IFERROR(VLOOKUP(A791,Table1424[],8,0),0)</f>
        <v>IDIB000U523</v>
      </c>
      <c r="T791">
        <f>IFERROR(VLOOKUP(A791,Table1424[],9,0),0)</f>
        <v>0</v>
      </c>
      <c r="U791" s="40">
        <f>IFERROR(VLOOKUP(A791,Table1424[],10,0),0)</f>
        <v>0</v>
      </c>
      <c r="V791">
        <f t="shared" si="53"/>
        <v>1</v>
      </c>
      <c r="W791" t="str">
        <f t="shared" si="54"/>
        <v>Available</v>
      </c>
      <c r="X791" s="164" t="str" cm="1">
        <f t="array" aca="1" ref="X791" ca="1">SUBSTITUTE(SUBSTITUTE(MID(CELL("filename"),FIND("[",CELL("filename"))+1,FIND("]",CELL("filename"))-FIND("[",CELL("filename"))-1)," JH Farmer Payment-",""),".xlsx","")</f>
        <v>22.21-27 Aug</v>
      </c>
      <c r="Y791" s="13">
        <f t="shared" si="55"/>
        <v>29.341269065058164</v>
      </c>
      <c r="Z791" s="3">
        <v>0</v>
      </c>
    </row>
    <row r="792" spans="1:27" x14ac:dyDescent="0.25">
      <c r="A792" t="str">
        <f>CONCATENATE(Table2[[#This Row],[Code]],Table2[[#This Row],[Farmers Code]])</f>
        <v>200300020046</v>
      </c>
      <c r="B792" s="1" t="str">
        <f>INDEX('MPG Payment'!$A:$A,MATCH(Table2[[#This Row],[Code]],'MPG Payment'!B:B,0))</f>
        <v>BMC Code :2003</v>
      </c>
      <c r="C792" t="str">
        <f>VLOOKUP(Table2[[#This Row],[Code]],'MPG Payment'!B:C,2,0)</f>
        <v>UMEDANDA</v>
      </c>
      <c r="D792" s="17">
        <v>20030002</v>
      </c>
      <c r="E792" s="17" t="s">
        <v>129</v>
      </c>
      <c r="F792" s="1">
        <v>14</v>
      </c>
      <c r="G792" s="13">
        <v>43.459999999999987</v>
      </c>
      <c r="H792" s="13">
        <v>1496.4014000000004</v>
      </c>
      <c r="I792" s="166">
        <v>0</v>
      </c>
      <c r="J792" s="191">
        <v>0</v>
      </c>
      <c r="K792" s="166">
        <v>0</v>
      </c>
      <c r="L792" s="166">
        <v>0</v>
      </c>
      <c r="M792" s="18">
        <v>0</v>
      </c>
      <c r="N792" s="165">
        <f>VLOOKUP(Table2[[#This Row],[Code]],'MPG Payment'!$B$4:$Z$128,25,0)</f>
        <v>0</v>
      </c>
      <c r="O792" s="170">
        <f t="shared" ref="O792:O855" si="56">IF(N792="Yes",0,ROUND((H792-I792-J792-K792-L792-M792),0))</f>
        <v>1496</v>
      </c>
      <c r="P792" t="str">
        <f>IFERROR(VLOOKUP(D792,'Bank Master'!$C$3:$D$7898,2,0),"Indirect")</f>
        <v>Direct</v>
      </c>
      <c r="Q792" t="str">
        <f>IFERROR(VLOOKUP(A792,Table1424[],6,0),0)</f>
        <v>ROKAIYA KHATUN</v>
      </c>
      <c r="R792" t="str">
        <f>IFERROR(VLOOKUP(A792,Table1424[],7,0),0)</f>
        <v>50339615351</v>
      </c>
      <c r="S792" t="str">
        <f>IFERROR(VLOOKUP(A792,Table1424[],8,0),0)</f>
        <v>IDIB000U523</v>
      </c>
      <c r="T792">
        <f>IFERROR(VLOOKUP(A792,Table1424[],9,0),0)</f>
        <v>0</v>
      </c>
      <c r="U792" s="40">
        <f>IFERROR(VLOOKUP(A792,Table1424[],10,0),0)</f>
        <v>0</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22.21-27 Aug</v>
      </c>
      <c r="Y792" s="13">
        <f t="shared" ref="Y792:Y855" si="59">(F792*0.05)*(H792/G792)</f>
        <v>24.102185457892332</v>
      </c>
      <c r="Z792" s="3">
        <v>0</v>
      </c>
    </row>
    <row r="793" spans="1:27" x14ac:dyDescent="0.25">
      <c r="A793" t="str">
        <f>CONCATENATE(Table2[[#This Row],[Code]],Table2[[#This Row],[Farmers Code]])</f>
        <v>200300020048</v>
      </c>
      <c r="B793" s="1" t="str">
        <f>INDEX('MPG Payment'!$A:$A,MATCH(Table2[[#This Row],[Code]],'MPG Payment'!B:B,0))</f>
        <v>BMC Code :2003</v>
      </c>
      <c r="C793" t="str">
        <f>VLOOKUP(Table2[[#This Row],[Code]],'MPG Payment'!B:C,2,0)</f>
        <v>UMEDANDA</v>
      </c>
      <c r="D793" s="17">
        <v>20030002</v>
      </c>
      <c r="E793" s="17" t="s">
        <v>424</v>
      </c>
      <c r="F793" s="1">
        <v>7</v>
      </c>
      <c r="G793" s="13">
        <v>48.45</v>
      </c>
      <c r="H793" s="13">
        <v>2301.7899000000002</v>
      </c>
      <c r="I793" s="166">
        <v>0</v>
      </c>
      <c r="J793" s="191">
        <v>0</v>
      </c>
      <c r="K793" s="166">
        <v>0</v>
      </c>
      <c r="L793" s="166">
        <v>0</v>
      </c>
      <c r="M793" s="18">
        <v>0</v>
      </c>
      <c r="N793" s="165">
        <f>VLOOKUP(Table2[[#This Row],[Code]],'MPG Payment'!$B$4:$Z$128,25,0)</f>
        <v>0</v>
      </c>
      <c r="O793" s="170">
        <f t="shared" si="56"/>
        <v>2302</v>
      </c>
      <c r="P793" t="str">
        <f>IFERROR(VLOOKUP(D793,'Bank Master'!$C$3:$D$7898,2,0),"Indirect")</f>
        <v>Direct</v>
      </c>
      <c r="Q793" t="str">
        <f>IFERROR(VLOOKUP(A793,Table1424[],6,0),0)</f>
        <v>BHIM SAHU</v>
      </c>
      <c r="R793" t="str">
        <f>IFERROR(VLOOKUP(A793,Table1424[],7,0),0)</f>
        <v>50066234838</v>
      </c>
      <c r="S793" t="str">
        <f>IFERROR(VLOOKUP(A793,Table1424[],8,0),0)</f>
        <v>IDIB000U523</v>
      </c>
      <c r="T793">
        <f>IFERROR(VLOOKUP(A793,Table1424[],9,0),0)</f>
        <v>0</v>
      </c>
      <c r="U793" s="40">
        <f>IFERROR(VLOOKUP(A793,Table1424[],10,0),0)</f>
        <v>45916</v>
      </c>
      <c r="V793">
        <f t="shared" si="57"/>
        <v>1</v>
      </c>
      <c r="W793" t="str">
        <f t="shared" si="58"/>
        <v>Available</v>
      </c>
      <c r="X793" s="164" t="str" cm="1">
        <f t="array" aca="1" ref="X793" ca="1">SUBSTITUTE(SUBSTITUTE(MID(CELL("filename"),FIND("[",CELL("filename"))+1,FIND("]",CELL("filename"))-FIND("[",CELL("filename"))-1)," JH Farmer Payment-",""),".xlsx","")</f>
        <v>22.21-27 Aug</v>
      </c>
      <c r="Y793" s="13">
        <f t="shared" si="59"/>
        <v>16.627997213622294</v>
      </c>
      <c r="Z793" s="3">
        <v>0</v>
      </c>
    </row>
    <row r="794" spans="1:27" x14ac:dyDescent="0.25">
      <c r="A794" t="str">
        <f>CONCATENATE(Table2[[#This Row],[Code]],Table2[[#This Row],[Farmers Code]])</f>
        <v>200300020051</v>
      </c>
      <c r="B794" s="1" t="str">
        <f>INDEX('MPG Payment'!$A:$A,MATCH(Table2[[#This Row],[Code]],'MPG Payment'!B:B,0))</f>
        <v>BMC Code :2003</v>
      </c>
      <c r="C794" t="str">
        <f>VLOOKUP(Table2[[#This Row],[Code]],'MPG Payment'!B:C,2,0)</f>
        <v>UMEDANDA</v>
      </c>
      <c r="D794" s="17">
        <v>20030002</v>
      </c>
      <c r="E794" s="17" t="s">
        <v>130</v>
      </c>
      <c r="F794" s="1">
        <v>4</v>
      </c>
      <c r="G794" s="13">
        <v>6.08</v>
      </c>
      <c r="H794" s="13">
        <v>265.90440000000001</v>
      </c>
      <c r="I794" s="166">
        <v>0</v>
      </c>
      <c r="J794" s="191">
        <v>0</v>
      </c>
      <c r="K794" s="166">
        <v>0</v>
      </c>
      <c r="L794" s="166">
        <v>0</v>
      </c>
      <c r="M794" s="18">
        <v>0</v>
      </c>
      <c r="N794" s="165">
        <f>VLOOKUP(Table2[[#This Row],[Code]],'MPG Payment'!$B$4:$Z$128,25,0)</f>
        <v>0</v>
      </c>
      <c r="O794" s="170">
        <f t="shared" si="56"/>
        <v>266</v>
      </c>
      <c r="P794" t="str">
        <f>IFERROR(VLOOKUP(D794,'Bank Master'!$C$3:$D$7898,2,0),"Indirect")</f>
        <v>Direct</v>
      </c>
      <c r="Q794" t="str">
        <f>IFERROR(VLOOKUP(A794,Table1424[],6,0),0)</f>
        <v>SACHIN KUMAR SAHU</v>
      </c>
      <c r="R794" t="str">
        <f>IFERROR(VLOOKUP(A794,Table1424[],7,0),0)</f>
        <v>50296930218</v>
      </c>
      <c r="S794" t="str">
        <f>IFERROR(VLOOKUP(A794,Table1424[],8,0),0)</f>
        <v>IDIB000U523</v>
      </c>
      <c r="T794">
        <f>IFERROR(VLOOKUP(A794,Table1424[],9,0),0)</f>
        <v>0</v>
      </c>
      <c r="U794" s="40">
        <f>IFERROR(VLOOKUP(A794,Table1424[],10,0),0)</f>
        <v>46055</v>
      </c>
      <c r="V794">
        <f t="shared" si="57"/>
        <v>1</v>
      </c>
      <c r="W794" t="str">
        <f t="shared" si="58"/>
        <v>Available</v>
      </c>
      <c r="X794" s="164" t="str" cm="1">
        <f t="array" aca="1" ref="X794" ca="1">SUBSTITUTE(SUBSTITUTE(MID(CELL("filename"),FIND("[",CELL("filename"))+1,FIND("]",CELL("filename"))-FIND("[",CELL("filename"))-1)," JH Farmer Payment-",""),".xlsx","")</f>
        <v>22.21-27 Aug</v>
      </c>
      <c r="Y794" s="13">
        <f t="shared" si="59"/>
        <v>8.7468552631578955</v>
      </c>
      <c r="Z794" s="3">
        <v>0</v>
      </c>
    </row>
    <row r="795" spans="1:27" x14ac:dyDescent="0.25">
      <c r="A795" t="str">
        <f>CONCATENATE(Table2[[#This Row],[Code]],Table2[[#This Row],[Farmers Code]])</f>
        <v>200300020052</v>
      </c>
      <c r="B795" s="1" t="str">
        <f>INDEX('MPG Payment'!$A:$A,MATCH(Table2[[#This Row],[Code]],'MPG Payment'!B:B,0))</f>
        <v>BMC Code :2003</v>
      </c>
      <c r="C795" t="str">
        <f>VLOOKUP(Table2[[#This Row],[Code]],'MPG Payment'!B:C,2,0)</f>
        <v>UMEDANDA</v>
      </c>
      <c r="D795" s="17">
        <v>20030002</v>
      </c>
      <c r="E795" s="17" t="s">
        <v>426</v>
      </c>
      <c r="F795" s="1">
        <v>7</v>
      </c>
      <c r="G795" s="13">
        <v>20.49</v>
      </c>
      <c r="H795" s="13">
        <v>926.28749999999991</v>
      </c>
      <c r="I795" s="166">
        <v>0</v>
      </c>
      <c r="J795" s="191">
        <v>0</v>
      </c>
      <c r="K795" s="166">
        <v>0</v>
      </c>
      <c r="L795" s="166">
        <v>0</v>
      </c>
      <c r="M795" s="18">
        <v>0</v>
      </c>
      <c r="N795" s="165">
        <f>VLOOKUP(Table2[[#This Row],[Code]],'MPG Payment'!$B$4:$Z$128,25,0)</f>
        <v>0</v>
      </c>
      <c r="O795" s="170">
        <f t="shared" si="56"/>
        <v>926</v>
      </c>
      <c r="P795" t="str">
        <f>IFERROR(VLOOKUP(D795,'Bank Master'!$C$3:$D$7898,2,0),"Indirect")</f>
        <v>Direct</v>
      </c>
      <c r="Q795" t="str">
        <f>IFERROR(VLOOKUP(A795,Table1424[],6,0),0)</f>
        <v>BANSHI SINGH</v>
      </c>
      <c r="R795" t="str">
        <f>IFERROR(VLOOKUP(A795,Table1424[],7,0),0)</f>
        <v>494410110009957</v>
      </c>
      <c r="S795" t="str">
        <f>IFERROR(VLOOKUP(A795,Table1424[],8,0),0)</f>
        <v>BKID0004944</v>
      </c>
      <c r="T795">
        <f>IFERROR(VLOOKUP(A795,Table1424[],9,0),0)</f>
        <v>0</v>
      </c>
      <c r="U795" s="40">
        <f>IFERROR(VLOOKUP(A795,Table1424[],10,0),0)</f>
        <v>46111</v>
      </c>
      <c r="V795">
        <f t="shared" si="57"/>
        <v>1</v>
      </c>
      <c r="W795" t="str">
        <f t="shared" si="58"/>
        <v>Available</v>
      </c>
      <c r="X795" s="164" t="str" cm="1">
        <f t="array" aca="1" ref="X795" ca="1">SUBSTITUTE(SUBSTITUTE(MID(CELL("filename"),FIND("[",CELL("filename"))+1,FIND("]",CELL("filename"))-FIND("[",CELL("filename"))-1)," JH Farmer Payment-",""),".xlsx","")</f>
        <v>22.21-27 Aug</v>
      </c>
      <c r="Y795" s="13">
        <f t="shared" si="59"/>
        <v>15.822382869692536</v>
      </c>
      <c r="Z795" s="3">
        <v>0</v>
      </c>
    </row>
    <row r="796" spans="1:27" x14ac:dyDescent="0.25">
      <c r="A796" t="str">
        <f>CONCATENATE(Table2[[#This Row],[Code]],Table2[[#This Row],[Farmers Code]])</f>
        <v>200300020053</v>
      </c>
      <c r="B796" s="1" t="str">
        <f>INDEX('MPG Payment'!$A:$A,MATCH(Table2[[#This Row],[Code]],'MPG Payment'!B:B,0))</f>
        <v>BMC Code :2003</v>
      </c>
      <c r="C796" t="str">
        <f>VLOOKUP(Table2[[#This Row],[Code]],'MPG Payment'!B:C,2,0)</f>
        <v>UMEDANDA</v>
      </c>
      <c r="D796" s="17">
        <v>20030002</v>
      </c>
      <c r="E796" s="17" t="s">
        <v>131</v>
      </c>
      <c r="F796" s="1">
        <v>14</v>
      </c>
      <c r="G796" s="13">
        <v>12.990000000000002</v>
      </c>
      <c r="H796" s="13">
        <v>515.86609999999996</v>
      </c>
      <c r="I796" s="166">
        <v>0</v>
      </c>
      <c r="J796" s="191">
        <v>0</v>
      </c>
      <c r="K796" s="166">
        <v>0</v>
      </c>
      <c r="L796" s="166">
        <v>0</v>
      </c>
      <c r="M796" s="18">
        <v>0</v>
      </c>
      <c r="N796" s="165">
        <f>VLOOKUP(Table2[[#This Row],[Code]],'MPG Payment'!$B$4:$Z$128,25,0)</f>
        <v>0</v>
      </c>
      <c r="O796" s="170">
        <f t="shared" si="56"/>
        <v>516</v>
      </c>
      <c r="P796" t="str">
        <f>IFERROR(VLOOKUP(D796,'Bank Master'!$C$3:$D$7898,2,0),"Indirect")</f>
        <v>Direct</v>
      </c>
      <c r="Q796" t="str">
        <f>IFERROR(VLOOKUP(A796,Table1424[],6,0),0)</f>
        <v>ANITA DEVI</v>
      </c>
      <c r="R796" t="str">
        <f>IFERROR(VLOOKUP(A796,Table1424[],7,0),0)</f>
        <v>50249170954</v>
      </c>
      <c r="S796" t="str">
        <f>IFERROR(VLOOKUP(A796,Table1424[],8,0),0)</f>
        <v>IDIB000U523</v>
      </c>
      <c r="T796">
        <f>IFERROR(VLOOKUP(A796,Table1424[],9,0),0)</f>
        <v>0</v>
      </c>
      <c r="U796" s="40">
        <f>IFERROR(VLOOKUP(A796,Table1424[],10,0),0)</f>
        <v>46216</v>
      </c>
      <c r="V796">
        <f t="shared" si="57"/>
        <v>1</v>
      </c>
      <c r="W796" t="str">
        <f t="shared" si="58"/>
        <v>Available</v>
      </c>
      <c r="X796" s="164" t="str" cm="1">
        <f t="array" aca="1" ref="X796" ca="1">SUBSTITUTE(SUBSTITUTE(MID(CELL("filename"),FIND("[",CELL("filename"))+1,FIND("]",CELL("filename"))-FIND("[",CELL("filename"))-1)," JH Farmer Payment-",""),".xlsx","")</f>
        <v>22.21-27 Aug</v>
      </c>
      <c r="Y796" s="13">
        <f t="shared" si="59"/>
        <v>27.798789068514239</v>
      </c>
      <c r="Z796" s="3">
        <v>0</v>
      </c>
    </row>
    <row r="797" spans="1:27" x14ac:dyDescent="0.25">
      <c r="A797" t="str">
        <f>CONCATENATE(Table2[[#This Row],[Code]],Table2[[#This Row],[Farmers Code]])</f>
        <v>200300090004</v>
      </c>
      <c r="B797" s="1" t="str">
        <f>INDEX('MPG Payment'!$A:$A,MATCH(Table2[[#This Row],[Code]],'MPG Payment'!B:B,0))</f>
        <v>BMC Code :2003</v>
      </c>
      <c r="C797" t="str">
        <f>VLOOKUP(Table2[[#This Row],[Code]],'MPG Payment'!B:C,2,0)</f>
        <v>SURID</v>
      </c>
      <c r="D797" s="17">
        <v>20030009</v>
      </c>
      <c r="E797" s="17" t="s">
        <v>1</v>
      </c>
      <c r="F797" s="1">
        <v>13</v>
      </c>
      <c r="G797" s="13">
        <v>20.07</v>
      </c>
      <c r="H797" s="13">
        <v>924.8755000000001</v>
      </c>
      <c r="I797" s="166">
        <v>0</v>
      </c>
      <c r="J797" s="191">
        <v>0</v>
      </c>
      <c r="K797" s="166">
        <v>0</v>
      </c>
      <c r="L797" s="166">
        <v>0</v>
      </c>
      <c r="M797" s="18">
        <v>0</v>
      </c>
      <c r="N797" s="165" t="str">
        <f>VLOOKUP(Table2[[#This Row],[Code]],'MPG Payment'!$B$4:$Z$128,25,0)</f>
        <v>Release1</v>
      </c>
      <c r="O797" s="170">
        <f t="shared" si="56"/>
        <v>925</v>
      </c>
      <c r="P797" t="str">
        <f>IFERROR(VLOOKUP(D797,'Bank Master'!$C$3:$D$7898,2,0),"Indirect")</f>
        <v>Direct</v>
      </c>
      <c r="Q797" t="str">
        <f>IFERROR(VLOOKUP(A797,Table1424[],6,0),0)</f>
        <v xml:space="preserve">Phuleshwar Munda </v>
      </c>
      <c r="R797" t="str">
        <f>IFERROR(VLOOKUP(A797,Table1424[],7,0),0)</f>
        <v>492418210005882</v>
      </c>
      <c r="S797" t="str">
        <f>IFERROR(VLOOKUP(A797,Table1424[],8,0),0)</f>
        <v>BKID0004924</v>
      </c>
      <c r="T797" t="str">
        <f>IFERROR(VLOOKUP(A797,Table1424[],9,0),0)</f>
        <v>BANK OF INDIA</v>
      </c>
      <c r="U797" s="40">
        <f>IFERROR(VLOOKUP(A797,Table1424[],10,0),0)</f>
        <v>45318</v>
      </c>
      <c r="V797">
        <f t="shared" si="57"/>
        <v>1</v>
      </c>
      <c r="W797" t="str">
        <f t="shared" si="58"/>
        <v>Available</v>
      </c>
      <c r="X797" s="164" t="str" cm="1">
        <f t="array" aca="1" ref="X797" ca="1">SUBSTITUTE(SUBSTITUTE(MID(CELL("filename"),FIND("[",CELL("filename"))+1,FIND("]",CELL("filename"))-FIND("[",CELL("filename"))-1)," JH Farmer Payment-",""),".xlsx","")</f>
        <v>22.21-27 Aug</v>
      </c>
      <c r="Y797" s="13">
        <f t="shared" si="59"/>
        <v>29.953616093672149</v>
      </c>
      <c r="Z797" s="3">
        <v>0</v>
      </c>
    </row>
    <row r="798" spans="1:27" x14ac:dyDescent="0.25">
      <c r="A798" t="str">
        <f>CONCATENATE(Table2[[#This Row],[Code]],Table2[[#This Row],[Farmers Code]])</f>
        <v>200300090005</v>
      </c>
      <c r="B798" s="1" t="str">
        <f>INDEX('MPG Payment'!$A:$A,MATCH(Table2[[#This Row],[Code]],'MPG Payment'!B:B,0))</f>
        <v>BMC Code :2003</v>
      </c>
      <c r="C798" t="str">
        <f>VLOOKUP(Table2[[#This Row],[Code]],'MPG Payment'!B:C,2,0)</f>
        <v>SURID</v>
      </c>
      <c r="D798" s="17">
        <v>20030009</v>
      </c>
      <c r="E798" s="17" t="s">
        <v>18</v>
      </c>
      <c r="F798" s="1">
        <v>13</v>
      </c>
      <c r="G798" s="13">
        <v>28.359999999999996</v>
      </c>
      <c r="H798" s="13">
        <v>1369.6595999999997</v>
      </c>
      <c r="I798" s="166">
        <v>0</v>
      </c>
      <c r="J798" s="191">
        <v>0</v>
      </c>
      <c r="K798" s="166">
        <v>0</v>
      </c>
      <c r="L798" s="166">
        <v>0</v>
      </c>
      <c r="M798" s="18">
        <v>0</v>
      </c>
      <c r="N798" s="165" t="str">
        <f>VLOOKUP(Table2[[#This Row],[Code]],'MPG Payment'!$B$4:$Z$128,25,0)</f>
        <v>Release1</v>
      </c>
      <c r="O798" s="170">
        <f t="shared" si="56"/>
        <v>1370</v>
      </c>
      <c r="P798" t="str">
        <f>IFERROR(VLOOKUP(D798,'Bank Master'!$C$3:$D$7898,2,0),"Indirect")</f>
        <v>Direct</v>
      </c>
      <c r="Q798" t="str">
        <f>IFERROR(VLOOKUP(A798,Table1424[],6,0),0)</f>
        <v xml:space="preserve">Lalo Devi </v>
      </c>
      <c r="R798" t="str">
        <f>IFERROR(VLOOKUP(A798,Table1424[],7,0),0)</f>
        <v>492418210009867</v>
      </c>
      <c r="S798" t="str">
        <f>IFERROR(VLOOKUP(A798,Table1424[],8,0),0)</f>
        <v>BKID0004924</v>
      </c>
      <c r="T798" t="str">
        <f>IFERROR(VLOOKUP(A798,Table1424[],9,0),0)</f>
        <v>BANK OF INDIA</v>
      </c>
      <c r="U798" s="40">
        <f>IFERROR(VLOOKUP(A798,Table1424[],10,0),0)</f>
        <v>45318</v>
      </c>
      <c r="V798">
        <f t="shared" si="57"/>
        <v>1</v>
      </c>
      <c r="W798" t="str">
        <f t="shared" si="58"/>
        <v>Available</v>
      </c>
      <c r="X798" s="164" t="str" cm="1">
        <f t="array" aca="1" ref="X798" ca="1">SUBSTITUTE(SUBSTITUTE(MID(CELL("filename"),FIND("[",CELL("filename"))+1,FIND("]",CELL("filename"))-FIND("[",CELL("filename"))-1)," JH Farmer Payment-",""),".xlsx","")</f>
        <v>22.21-27 Aug</v>
      </c>
      <c r="Y798" s="13">
        <f t="shared" si="59"/>
        <v>31.392057122708039</v>
      </c>
      <c r="Z798" s="3">
        <v>0</v>
      </c>
    </row>
    <row r="799" spans="1:27" x14ac:dyDescent="0.25">
      <c r="A799" t="str">
        <f>CONCATENATE(Table2[[#This Row],[Code]],Table2[[#This Row],[Farmers Code]])</f>
        <v>200300090006</v>
      </c>
      <c r="B799" s="1" t="str">
        <f>INDEX('MPG Payment'!$A:$A,MATCH(Table2[[#This Row],[Code]],'MPG Payment'!B:B,0))</f>
        <v>BMC Code :2003</v>
      </c>
      <c r="C799" t="str">
        <f>VLOOKUP(Table2[[#This Row],[Code]],'MPG Payment'!B:C,2,0)</f>
        <v>SURID</v>
      </c>
      <c r="D799" s="17">
        <v>20030009</v>
      </c>
      <c r="E799" s="17" t="s">
        <v>19</v>
      </c>
      <c r="F799" s="1">
        <v>14</v>
      </c>
      <c r="G799" s="13">
        <v>31</v>
      </c>
      <c r="H799" s="13">
        <v>1305.2416000000001</v>
      </c>
      <c r="I799" s="166">
        <v>0</v>
      </c>
      <c r="J799" s="191">
        <v>0</v>
      </c>
      <c r="K799" s="166">
        <v>0</v>
      </c>
      <c r="L799" s="166">
        <v>0</v>
      </c>
      <c r="M799" s="18">
        <v>0</v>
      </c>
      <c r="N799" s="165" t="str">
        <f>VLOOKUP(Table2[[#This Row],[Code]],'MPG Payment'!$B$4:$Z$128,25,0)</f>
        <v>Release1</v>
      </c>
      <c r="O799" s="170">
        <f t="shared" si="56"/>
        <v>1305</v>
      </c>
      <c r="P799" t="str">
        <f>IFERROR(VLOOKUP(D799,'Bank Master'!$C$3:$D$7898,2,0),"Indirect")</f>
        <v>Direct</v>
      </c>
      <c r="Q799" t="str">
        <f>IFERROR(VLOOKUP(A799,Table1424[],6,0),0)</f>
        <v xml:space="preserve">Punelel Mahto </v>
      </c>
      <c r="R799" t="str">
        <f>IFERROR(VLOOKUP(A799,Table1424[],7,0),0)</f>
        <v>27620110021521</v>
      </c>
      <c r="S799" t="str">
        <f>IFERROR(VLOOKUP(A799,Table1424[],8,0),0)</f>
        <v>UCBA0002762</v>
      </c>
      <c r="T799" t="str">
        <f>IFERROR(VLOOKUP(A799,Table1424[],9,0),0)</f>
        <v xml:space="preserve">UCO BANK </v>
      </c>
      <c r="U799" s="40">
        <f>IFERROR(VLOOKUP(A799,Table1424[],10,0),0)</f>
        <v>45318</v>
      </c>
      <c r="V799">
        <f t="shared" si="57"/>
        <v>1</v>
      </c>
      <c r="W799" t="str">
        <f t="shared" si="58"/>
        <v>Available</v>
      </c>
      <c r="X799" s="164" t="str" cm="1">
        <f t="array" aca="1" ref="X799" ca="1">SUBSTITUTE(SUBSTITUTE(MID(CELL("filename"),FIND("[",CELL("filename"))+1,FIND("]",CELL("filename"))-FIND("[",CELL("filename"))-1)," JH Farmer Payment-",""),".xlsx","")</f>
        <v>22.21-27 Aug</v>
      </c>
      <c r="Y799" s="13">
        <f t="shared" si="59"/>
        <v>29.47319741935484</v>
      </c>
      <c r="Z799" s="3">
        <v>0</v>
      </c>
    </row>
    <row r="800" spans="1:27" x14ac:dyDescent="0.25">
      <c r="A800" t="str">
        <f>CONCATENATE(Table2[[#This Row],[Code]],Table2[[#This Row],[Farmers Code]])</f>
        <v>200300090007</v>
      </c>
      <c r="B800" s="1" t="str">
        <f>INDEX('MPG Payment'!$A:$A,MATCH(Table2[[#This Row],[Code]],'MPG Payment'!B:B,0))</f>
        <v>BMC Code :2003</v>
      </c>
      <c r="C800" t="str">
        <f>VLOOKUP(Table2[[#This Row],[Code]],'MPG Payment'!B:C,2,0)</f>
        <v>SURID</v>
      </c>
      <c r="D800" s="17">
        <v>20030009</v>
      </c>
      <c r="E800" s="17" t="s">
        <v>20</v>
      </c>
      <c r="F800" s="1">
        <v>7</v>
      </c>
      <c r="G800" s="13">
        <v>16.8</v>
      </c>
      <c r="H800" s="13">
        <v>712.51120000000003</v>
      </c>
      <c r="I800" s="166">
        <v>0</v>
      </c>
      <c r="J800" s="191">
        <v>0</v>
      </c>
      <c r="K800" s="166">
        <v>0</v>
      </c>
      <c r="L800" s="166">
        <v>0</v>
      </c>
      <c r="M800" s="18">
        <v>0</v>
      </c>
      <c r="N800" s="165" t="str">
        <f>VLOOKUP(Table2[[#This Row],[Code]],'MPG Payment'!$B$4:$Z$128,25,0)</f>
        <v>Release1</v>
      </c>
      <c r="O800" s="170">
        <f t="shared" si="56"/>
        <v>713</v>
      </c>
      <c r="P800" t="str">
        <f>IFERROR(VLOOKUP(D800,'Bank Master'!$C$3:$D$7898,2,0),"Indirect")</f>
        <v>Direct</v>
      </c>
      <c r="Q800" t="str">
        <f>IFERROR(VLOOKUP(A800,Table1424[],6,0),0)</f>
        <v xml:space="preserve">Fulo Devi </v>
      </c>
      <c r="R800" t="str">
        <f>IFERROR(VLOOKUP(A800,Table1424[],7,0),0)</f>
        <v>492410110003713</v>
      </c>
      <c r="S800" t="str">
        <f>IFERROR(VLOOKUP(A800,Table1424[],8,0),0)</f>
        <v>BKID0004924</v>
      </c>
      <c r="T800" t="str">
        <f>IFERROR(VLOOKUP(A800,Table1424[],9,0),0)</f>
        <v>BANK OF INDIA</v>
      </c>
      <c r="U800" s="40">
        <f>IFERROR(VLOOKUP(A800,Table1424[],10,0),0)</f>
        <v>45325</v>
      </c>
      <c r="V800">
        <f t="shared" si="57"/>
        <v>1</v>
      </c>
      <c r="W800" t="str">
        <f t="shared" si="58"/>
        <v>Available</v>
      </c>
      <c r="X800" s="164" t="str" cm="1">
        <f t="array" aca="1" ref="X800" ca="1">SUBSTITUTE(SUBSTITUTE(MID(CELL("filename"),FIND("[",CELL("filename"))+1,FIND("]",CELL("filename"))-FIND("[",CELL("filename"))-1)," JH Farmer Payment-",""),".xlsx","")</f>
        <v>22.21-27 Aug</v>
      </c>
      <c r="Y800" s="13">
        <f t="shared" si="59"/>
        <v>14.843983333333334</v>
      </c>
      <c r="Z800" s="3">
        <v>0</v>
      </c>
    </row>
    <row r="801" spans="1:26" x14ac:dyDescent="0.25">
      <c r="A801" t="str">
        <f>CONCATENATE(Table2[[#This Row],[Code]],Table2[[#This Row],[Farmers Code]])</f>
        <v>200300090008</v>
      </c>
      <c r="B801" s="1" t="str">
        <f>INDEX('MPG Payment'!$A:$A,MATCH(Table2[[#This Row],[Code]],'MPG Payment'!B:B,0))</f>
        <v>BMC Code :2003</v>
      </c>
      <c r="C801" t="str">
        <f>VLOOKUP(Table2[[#This Row],[Code]],'MPG Payment'!B:C,2,0)</f>
        <v>SURID</v>
      </c>
      <c r="D801" s="17">
        <v>20030009</v>
      </c>
      <c r="E801" s="17" t="s">
        <v>41</v>
      </c>
      <c r="F801" s="1">
        <v>6</v>
      </c>
      <c r="G801" s="13">
        <v>9.9499999999999993</v>
      </c>
      <c r="H801" s="13">
        <v>588.09839999999997</v>
      </c>
      <c r="I801" s="166">
        <v>0</v>
      </c>
      <c r="J801" s="191">
        <v>0</v>
      </c>
      <c r="K801" s="166">
        <v>0</v>
      </c>
      <c r="L801" s="166">
        <v>0</v>
      </c>
      <c r="M801" s="18">
        <v>0</v>
      </c>
      <c r="N801" s="165" t="str">
        <f>VLOOKUP(Table2[[#This Row],[Code]],'MPG Payment'!$B$4:$Z$128,25,0)</f>
        <v>Release1</v>
      </c>
      <c r="O801" s="170">
        <f t="shared" si="56"/>
        <v>588</v>
      </c>
      <c r="P801" t="str">
        <f>IFERROR(VLOOKUP(D801,'Bank Master'!$C$3:$D$7898,2,0),"Indirect")</f>
        <v>Direct</v>
      </c>
      <c r="Q801" t="str">
        <f>IFERROR(VLOOKUP(A801,Table1424[],6,0),0)</f>
        <v xml:space="preserve">Devnti Devi </v>
      </c>
      <c r="R801" t="str">
        <f>IFERROR(VLOOKUP(A801,Table1424[],7,0),0)</f>
        <v>492418210003419</v>
      </c>
      <c r="S801" t="str">
        <f>IFERROR(VLOOKUP(A801,Table1424[],8,0),0)</f>
        <v>BKID0004924</v>
      </c>
      <c r="T801" t="str">
        <f>IFERROR(VLOOKUP(A801,Table1424[],9,0),0)</f>
        <v>BANK OF INDIA</v>
      </c>
      <c r="U801" s="40">
        <f>IFERROR(VLOOKUP(A801,Table1424[],10,0),0)</f>
        <v>45325</v>
      </c>
      <c r="V801">
        <f t="shared" si="57"/>
        <v>1</v>
      </c>
      <c r="W801" t="str">
        <f t="shared" si="58"/>
        <v>Available</v>
      </c>
      <c r="X801" s="164" t="str" cm="1">
        <f t="array" aca="1" ref="X801" ca="1">SUBSTITUTE(SUBSTITUTE(MID(CELL("filename"),FIND("[",CELL("filename"))+1,FIND("]",CELL("filename"))-FIND("[",CELL("filename"))-1)," JH Farmer Payment-",""),".xlsx","")</f>
        <v>22.21-27 Aug</v>
      </c>
      <c r="Y801" s="13">
        <f t="shared" si="59"/>
        <v>17.731610050251259</v>
      </c>
      <c r="Z801" s="3">
        <v>0</v>
      </c>
    </row>
    <row r="802" spans="1:26" x14ac:dyDescent="0.25">
      <c r="A802" t="str">
        <f>CONCATENATE(Table2[[#This Row],[Code]],Table2[[#This Row],[Farmers Code]])</f>
        <v>200300090013</v>
      </c>
      <c r="B802" s="1" t="str">
        <f>INDEX('MPG Payment'!$A:$A,MATCH(Table2[[#This Row],[Code]],'MPG Payment'!B:B,0))</f>
        <v>BMC Code :2003</v>
      </c>
      <c r="C802" t="str">
        <f>VLOOKUP(Table2[[#This Row],[Code]],'MPG Payment'!B:C,2,0)</f>
        <v>SURID</v>
      </c>
      <c r="D802" s="17">
        <v>20030009</v>
      </c>
      <c r="E802" s="17" t="s">
        <v>23</v>
      </c>
      <c r="F802" s="1">
        <v>6</v>
      </c>
      <c r="G802" s="13">
        <v>15.120000000000001</v>
      </c>
      <c r="H802" s="13">
        <v>659.2206000000001</v>
      </c>
      <c r="I802" s="166">
        <v>0</v>
      </c>
      <c r="J802" s="191">
        <v>0</v>
      </c>
      <c r="K802" s="166">
        <v>0</v>
      </c>
      <c r="L802" s="166">
        <v>0</v>
      </c>
      <c r="M802" s="18">
        <v>0</v>
      </c>
      <c r="N802" s="165" t="str">
        <f>VLOOKUP(Table2[[#This Row],[Code]],'MPG Payment'!$B$4:$Z$128,25,0)</f>
        <v>Release1</v>
      </c>
      <c r="O802" s="170">
        <f t="shared" si="56"/>
        <v>659</v>
      </c>
      <c r="P802" t="str">
        <f>IFERROR(VLOOKUP(D802,'Bank Master'!$C$3:$D$7898,2,0),"Indirect")</f>
        <v>Direct</v>
      </c>
      <c r="Q802" t="str">
        <f>IFERROR(VLOOKUP(A802,Table1424[],6,0),0)</f>
        <v xml:space="preserve">Dilmain Devi </v>
      </c>
      <c r="R802" t="str">
        <f>IFERROR(VLOOKUP(A802,Table1424[],7,0),0)</f>
        <v>492410110000748</v>
      </c>
      <c r="S802" t="str">
        <f>IFERROR(VLOOKUP(A802,Table1424[],8,0),0)</f>
        <v>BKID0004924</v>
      </c>
      <c r="T802" t="str">
        <f>IFERROR(VLOOKUP(A802,Table1424[],9,0),0)</f>
        <v>BANK OF INDIA</v>
      </c>
      <c r="U802" s="40">
        <f>IFERROR(VLOOKUP(A802,Table1424[],10,0),0)</f>
        <v>45325</v>
      </c>
      <c r="V802">
        <f t="shared" si="57"/>
        <v>1</v>
      </c>
      <c r="W802" t="str">
        <f t="shared" si="58"/>
        <v>Available</v>
      </c>
      <c r="X802" s="164" t="str" cm="1">
        <f t="array" aca="1" ref="X802" ca="1">SUBSTITUTE(SUBSTITUTE(MID(CELL("filename"),FIND("[",CELL("filename"))+1,FIND("]",CELL("filename"))-FIND("[",CELL("filename"))-1)," JH Farmer Payment-",""),".xlsx","")</f>
        <v>22.21-27 Aug</v>
      </c>
      <c r="Y802" s="13">
        <f t="shared" si="59"/>
        <v>13.079773809523813</v>
      </c>
      <c r="Z802" s="3">
        <v>0</v>
      </c>
    </row>
    <row r="803" spans="1:26" x14ac:dyDescent="0.25">
      <c r="A803" t="str">
        <f>CONCATENATE(Table2[[#This Row],[Code]],Table2[[#This Row],[Farmers Code]])</f>
        <v>200300090016</v>
      </c>
      <c r="B803" s="1" t="str">
        <f>INDEX('MPG Payment'!$A:$A,MATCH(Table2[[#This Row],[Code]],'MPG Payment'!B:B,0))</f>
        <v>BMC Code :2003</v>
      </c>
      <c r="C803" t="str">
        <f>VLOOKUP(Table2[[#This Row],[Code]],'MPG Payment'!B:C,2,0)</f>
        <v>SURID</v>
      </c>
      <c r="D803" s="17">
        <v>20030009</v>
      </c>
      <c r="E803" s="17" t="s">
        <v>26</v>
      </c>
      <c r="F803" s="1">
        <v>7</v>
      </c>
      <c r="G803" s="13">
        <v>25.570000000000004</v>
      </c>
      <c r="H803" s="13">
        <v>1114.3290999999999</v>
      </c>
      <c r="I803" s="166">
        <v>0</v>
      </c>
      <c r="J803" s="191">
        <v>0</v>
      </c>
      <c r="K803" s="166">
        <v>50</v>
      </c>
      <c r="L803" s="166">
        <v>0</v>
      </c>
      <c r="M803" s="18">
        <v>0</v>
      </c>
      <c r="N803" s="165" t="str">
        <f>VLOOKUP(Table2[[#This Row],[Code]],'MPG Payment'!$B$4:$Z$128,25,0)</f>
        <v>Release1</v>
      </c>
      <c r="O803" s="170">
        <f t="shared" si="56"/>
        <v>1064</v>
      </c>
      <c r="P803" t="str">
        <f>IFERROR(VLOOKUP(D803,'Bank Master'!$C$3:$D$7898,2,0),"Indirect")</f>
        <v>Direct</v>
      </c>
      <c r="Q803" t="str">
        <f>IFERROR(VLOOKUP(A803,Table1424[],6,0),0)</f>
        <v xml:space="preserve">Sonalal Mahto </v>
      </c>
      <c r="R803" t="str">
        <f>IFERROR(VLOOKUP(A803,Table1424[],7,0),0)</f>
        <v>492410100010839</v>
      </c>
      <c r="S803" t="str">
        <f>IFERROR(VLOOKUP(A803,Table1424[],8,0),0)</f>
        <v>BKID0004924</v>
      </c>
      <c r="T803" t="str">
        <f>IFERROR(VLOOKUP(A803,Table1424[],9,0),0)</f>
        <v>BANK OF INDIA</v>
      </c>
      <c r="U803" s="40">
        <f>IFERROR(VLOOKUP(A803,Table1424[],10,0),0)</f>
        <v>45355</v>
      </c>
      <c r="V803">
        <f t="shared" si="57"/>
        <v>1</v>
      </c>
      <c r="W803" t="str">
        <f t="shared" si="58"/>
        <v>Available</v>
      </c>
      <c r="X803" s="164" t="str" cm="1">
        <f t="array" aca="1" ref="X803" ca="1">SUBSTITUTE(SUBSTITUTE(MID(CELL("filename"),FIND("[",CELL("filename"))+1,FIND("]",CELL("filename"))-FIND("[",CELL("filename"))-1)," JH Farmer Payment-",""),".xlsx","")</f>
        <v>22.21-27 Aug</v>
      </c>
      <c r="Y803" s="13">
        <f t="shared" si="59"/>
        <v>15.252842588971449</v>
      </c>
      <c r="Z803" s="3">
        <v>0</v>
      </c>
    </row>
    <row r="804" spans="1:26" x14ac:dyDescent="0.25">
      <c r="A804" t="str">
        <f>CONCATENATE(Table2[[#This Row],[Code]],Table2[[#This Row],[Farmers Code]])</f>
        <v>200300090019</v>
      </c>
      <c r="B804" s="1" t="str">
        <f>INDEX('MPG Payment'!$A:$A,MATCH(Table2[[#This Row],[Code]],'MPG Payment'!B:B,0))</f>
        <v>BMC Code :2003</v>
      </c>
      <c r="C804" t="str">
        <f>VLOOKUP(Table2[[#This Row],[Code]],'MPG Payment'!B:C,2,0)</f>
        <v>SURID</v>
      </c>
      <c r="D804" s="17">
        <v>20030009</v>
      </c>
      <c r="E804" s="17" t="s">
        <v>3</v>
      </c>
      <c r="F804" s="1">
        <v>7</v>
      </c>
      <c r="G804" s="13">
        <v>16</v>
      </c>
      <c r="H804" s="13">
        <v>773.0018</v>
      </c>
      <c r="I804" s="166">
        <v>0</v>
      </c>
      <c r="J804" s="191">
        <v>0</v>
      </c>
      <c r="K804" s="166">
        <v>0</v>
      </c>
      <c r="L804" s="166">
        <v>0</v>
      </c>
      <c r="M804" s="18">
        <v>0</v>
      </c>
      <c r="N804" s="165" t="str">
        <f>VLOOKUP(Table2[[#This Row],[Code]],'MPG Payment'!$B$4:$Z$128,25,0)</f>
        <v>Release1</v>
      </c>
      <c r="O804" s="170">
        <f t="shared" si="56"/>
        <v>773</v>
      </c>
      <c r="P804" t="str">
        <f>IFERROR(VLOOKUP(D804,'Bank Master'!$C$3:$D$7898,2,0),"Indirect")</f>
        <v>Direct</v>
      </c>
      <c r="Q804" t="str">
        <f>IFERROR(VLOOKUP(A804,Table1424[],6,0),0)</f>
        <v xml:space="preserve">Surajo Devi </v>
      </c>
      <c r="R804" t="str">
        <f>IFERROR(VLOOKUP(A804,Table1424[],7,0),0)</f>
        <v>492418210007855</v>
      </c>
      <c r="S804" t="str">
        <f>IFERROR(VLOOKUP(A804,Table1424[],8,0),0)</f>
        <v>BKID0004924</v>
      </c>
      <c r="T804" t="str">
        <f>IFERROR(VLOOKUP(A804,Table1424[],9,0),0)</f>
        <v>BANK OF INDIA</v>
      </c>
      <c r="U804" s="40">
        <f>IFERROR(VLOOKUP(A804,Table1424[],10,0),0)</f>
        <v>45458</v>
      </c>
      <c r="V804">
        <f t="shared" si="57"/>
        <v>1</v>
      </c>
      <c r="W804" t="str">
        <f t="shared" si="58"/>
        <v>Available</v>
      </c>
      <c r="X804" s="164" t="str" cm="1">
        <f t="array" aca="1" ref="X804" ca="1">SUBSTITUTE(SUBSTITUTE(MID(CELL("filename"),FIND("[",CELL("filename"))+1,FIND("]",CELL("filename"))-FIND("[",CELL("filename"))-1)," JH Farmer Payment-",""),".xlsx","")</f>
        <v>22.21-27 Aug</v>
      </c>
      <c r="Y804" s="13">
        <f t="shared" si="59"/>
        <v>16.909414375000001</v>
      </c>
      <c r="Z804" s="3">
        <v>0</v>
      </c>
    </row>
    <row r="805" spans="1:26" x14ac:dyDescent="0.25">
      <c r="A805" t="str">
        <f>CONCATENATE(Table2[[#This Row],[Code]],Table2[[#This Row],[Farmers Code]])</f>
        <v>200300090020</v>
      </c>
      <c r="B805" s="1" t="str">
        <f>INDEX('MPG Payment'!$A:$A,MATCH(Table2[[#This Row],[Code]],'MPG Payment'!B:B,0))</f>
        <v>BMC Code :2003</v>
      </c>
      <c r="C805" t="str">
        <f>VLOOKUP(Table2[[#This Row],[Code]],'MPG Payment'!B:C,2,0)</f>
        <v>SURID</v>
      </c>
      <c r="D805" s="17">
        <v>20030009</v>
      </c>
      <c r="E805" s="17" t="s">
        <v>4</v>
      </c>
      <c r="F805" s="1">
        <v>7</v>
      </c>
      <c r="G805" s="13">
        <v>8.19</v>
      </c>
      <c r="H805" s="13">
        <v>405.17199999999997</v>
      </c>
      <c r="I805" s="166">
        <v>0</v>
      </c>
      <c r="J805" s="191">
        <v>0</v>
      </c>
      <c r="K805" s="166">
        <v>0</v>
      </c>
      <c r="L805" s="166">
        <v>0</v>
      </c>
      <c r="M805" s="18">
        <v>0</v>
      </c>
      <c r="N805" s="165" t="str">
        <f>VLOOKUP(Table2[[#This Row],[Code]],'MPG Payment'!$B$4:$Z$128,25,0)</f>
        <v>Release1</v>
      </c>
      <c r="O805" s="170">
        <f t="shared" si="56"/>
        <v>405</v>
      </c>
      <c r="P805" t="str">
        <f>IFERROR(VLOOKUP(D805,'Bank Master'!$C$3:$D$7898,2,0),"Indirect")</f>
        <v>Direct</v>
      </c>
      <c r="Q805" t="str">
        <f>IFERROR(VLOOKUP(A805,Table1424[],6,0),0)</f>
        <v xml:space="preserve">Paulis Ekka </v>
      </c>
      <c r="R805" t="str">
        <f>IFERROR(VLOOKUP(A805,Table1424[],7,0),0)</f>
        <v>492410100005259</v>
      </c>
      <c r="S805" t="str">
        <f>IFERROR(VLOOKUP(A805,Table1424[],8,0),0)</f>
        <v>BKID0004924</v>
      </c>
      <c r="T805" t="str">
        <f>IFERROR(VLOOKUP(A805,Table1424[],9,0),0)</f>
        <v>BANK OF INDIA</v>
      </c>
      <c r="U805" s="40">
        <f>IFERROR(VLOOKUP(A805,Table1424[],10,0),0)</f>
        <v>45481</v>
      </c>
      <c r="V805">
        <f t="shared" si="57"/>
        <v>1</v>
      </c>
      <c r="W805" t="str">
        <f t="shared" si="58"/>
        <v>Available</v>
      </c>
      <c r="X805" s="164" t="str" cm="1">
        <f t="array" aca="1" ref="X805" ca="1">SUBSTITUTE(SUBSTITUTE(MID(CELL("filename"),FIND("[",CELL("filename"))+1,FIND("]",CELL("filename"))-FIND("[",CELL("filename"))-1)," JH Farmer Payment-",""),".xlsx","")</f>
        <v>22.21-27 Aug</v>
      </c>
      <c r="Y805" s="13">
        <f t="shared" si="59"/>
        <v>17.315042735042738</v>
      </c>
      <c r="Z805" s="3">
        <v>0</v>
      </c>
    </row>
    <row r="806" spans="1:26" x14ac:dyDescent="0.25">
      <c r="A806" t="str">
        <f>CONCATENATE(Table2[[#This Row],[Code]],Table2[[#This Row],[Farmers Code]])</f>
        <v>200300090022</v>
      </c>
      <c r="B806" s="1" t="str">
        <f>INDEX('MPG Payment'!$A:$A,MATCH(Table2[[#This Row],[Code]],'MPG Payment'!B:B,0))</f>
        <v>BMC Code :2003</v>
      </c>
      <c r="C806" t="str">
        <f>VLOOKUP(Table2[[#This Row],[Code]],'MPG Payment'!B:C,2,0)</f>
        <v>SURID</v>
      </c>
      <c r="D806" s="17">
        <v>20030009</v>
      </c>
      <c r="E806" s="17" t="s">
        <v>37</v>
      </c>
      <c r="F806" s="1">
        <v>5</v>
      </c>
      <c r="G806" s="13">
        <v>6.51</v>
      </c>
      <c r="H806" s="13">
        <v>282.19200000000001</v>
      </c>
      <c r="I806" s="166">
        <v>0</v>
      </c>
      <c r="J806" s="191">
        <v>0</v>
      </c>
      <c r="K806" s="166">
        <v>0</v>
      </c>
      <c r="L806" s="166">
        <v>0</v>
      </c>
      <c r="M806" s="18">
        <v>0</v>
      </c>
      <c r="N806" s="165" t="str">
        <f>VLOOKUP(Table2[[#This Row],[Code]],'MPG Payment'!$B$4:$Z$128,25,0)</f>
        <v>Release1</v>
      </c>
      <c r="O806" s="170">
        <f t="shared" si="56"/>
        <v>282</v>
      </c>
      <c r="P806" t="str">
        <f>IFERROR(VLOOKUP(D806,'Bank Master'!$C$3:$D$7898,2,0),"Indirect")</f>
        <v>Direct</v>
      </c>
      <c r="Q806" t="str">
        <f>IFERROR(VLOOKUP(A806,Table1424[],6,0),0)</f>
        <v xml:space="preserve">Kiran Devi </v>
      </c>
      <c r="R806" t="str">
        <f>IFERROR(VLOOKUP(A806,Table1424[],7,0),0)</f>
        <v>492418210003409</v>
      </c>
      <c r="S806" t="str">
        <f>IFERROR(VLOOKUP(A806,Table1424[],8,0),0)</f>
        <v>BKID0004924</v>
      </c>
      <c r="T806" t="str">
        <f>IFERROR(VLOOKUP(A806,Table1424[],9,0),0)</f>
        <v>BANK OF INDIA</v>
      </c>
      <c r="U806" s="40">
        <f>IFERROR(VLOOKUP(A806,Table1424[],10,0),0)</f>
        <v>45509</v>
      </c>
      <c r="V806">
        <f t="shared" si="57"/>
        <v>1</v>
      </c>
      <c r="W806" t="str">
        <f t="shared" si="58"/>
        <v>Available</v>
      </c>
      <c r="X806" s="164" t="str" cm="1">
        <f t="array" aca="1" ref="X806" ca="1">SUBSTITUTE(SUBSTITUTE(MID(CELL("filename"),FIND("[",CELL("filename"))+1,FIND("]",CELL("filename"))-FIND("[",CELL("filename"))-1)," JH Farmer Payment-",""),".xlsx","")</f>
        <v>22.21-27 Aug</v>
      </c>
      <c r="Y806" s="13">
        <f t="shared" si="59"/>
        <v>10.836866359447006</v>
      </c>
      <c r="Z806" s="3">
        <v>0</v>
      </c>
    </row>
    <row r="807" spans="1:26" x14ac:dyDescent="0.25">
      <c r="A807" t="str">
        <f>CONCATENATE(Table2[[#This Row],[Code]],Table2[[#This Row],[Farmers Code]])</f>
        <v>200300090025</v>
      </c>
      <c r="B807" s="1" t="str">
        <f>INDEX('MPG Payment'!$A:$A,MATCH(Table2[[#This Row],[Code]],'MPG Payment'!B:B,0))</f>
        <v>BMC Code :2003</v>
      </c>
      <c r="C807" t="str">
        <f>VLOOKUP(Table2[[#This Row],[Code]],'MPG Payment'!B:C,2,0)</f>
        <v>SURID</v>
      </c>
      <c r="D807" s="17">
        <v>20030009</v>
      </c>
      <c r="E807" s="17" t="s">
        <v>5</v>
      </c>
      <c r="F807" s="1">
        <v>7</v>
      </c>
      <c r="G807" s="13">
        <v>15.760000000000002</v>
      </c>
      <c r="H807" s="13">
        <v>1070.116</v>
      </c>
      <c r="I807" s="166">
        <v>0</v>
      </c>
      <c r="J807" s="191">
        <v>0</v>
      </c>
      <c r="K807" s="166">
        <v>0</v>
      </c>
      <c r="L807" s="166">
        <v>0</v>
      </c>
      <c r="M807" s="18">
        <v>0</v>
      </c>
      <c r="N807" s="165" t="str">
        <f>VLOOKUP(Table2[[#This Row],[Code]],'MPG Payment'!$B$4:$Z$128,25,0)</f>
        <v>Release1</v>
      </c>
      <c r="O807" s="170">
        <f t="shared" si="56"/>
        <v>1070</v>
      </c>
      <c r="P807" t="str">
        <f>IFERROR(VLOOKUP(D807,'Bank Master'!$C$3:$D$7898,2,0),"Indirect")</f>
        <v>Direct</v>
      </c>
      <c r="Q807" t="str">
        <f>IFERROR(VLOOKUP(A807,Table1424[],6,0),0)</f>
        <v>SHIVLAL MAHTO</v>
      </c>
      <c r="R807" t="str">
        <f>IFERROR(VLOOKUP(A807,Table1424[],7,0),0)</f>
        <v>492410100008981</v>
      </c>
      <c r="S807" t="str">
        <f>IFERROR(VLOOKUP(A807,Table1424[],8,0),0)</f>
        <v>BKID0004924</v>
      </c>
      <c r="T807" t="str">
        <f>IFERROR(VLOOKUP(A807,Table1424[],9,0),0)</f>
        <v>BANK OF INDIA</v>
      </c>
      <c r="U807" s="40">
        <f>IFERROR(VLOOKUP(A807,Table1424[],10,0),0)</f>
        <v>45642</v>
      </c>
      <c r="V807">
        <f t="shared" si="57"/>
        <v>1</v>
      </c>
      <c r="W807" t="str">
        <f t="shared" si="58"/>
        <v>Available</v>
      </c>
      <c r="X807" s="164" t="str" cm="1">
        <f t="array" aca="1" ref="X807" ca="1">SUBSTITUTE(SUBSTITUTE(MID(CELL("filename"),FIND("[",CELL("filename"))+1,FIND("]",CELL("filename"))-FIND("[",CELL("filename"))-1)," JH Farmer Payment-",""),".xlsx","")</f>
        <v>22.21-27 Aug</v>
      </c>
      <c r="Y807" s="13">
        <f t="shared" si="59"/>
        <v>23.765266497461926</v>
      </c>
      <c r="Z807" s="3">
        <v>0</v>
      </c>
    </row>
    <row r="808" spans="1:26" x14ac:dyDescent="0.25">
      <c r="A808" t="str">
        <f>CONCATENATE(Table2[[#This Row],[Code]],Table2[[#This Row],[Farmers Code]])</f>
        <v>200300090033</v>
      </c>
      <c r="B808" s="1" t="str">
        <f>INDEX('MPG Payment'!$A:$A,MATCH(Table2[[#This Row],[Code]],'MPG Payment'!B:B,0))</f>
        <v>BMC Code :2003</v>
      </c>
      <c r="C808" t="str">
        <f>VLOOKUP(Table2[[#This Row],[Code]],'MPG Payment'!B:C,2,0)</f>
        <v>SURID</v>
      </c>
      <c r="D808" s="17">
        <v>20030009</v>
      </c>
      <c r="E808" s="17" t="s">
        <v>32</v>
      </c>
      <c r="F808" s="1">
        <v>7</v>
      </c>
      <c r="G808" s="13">
        <v>18.369999999999997</v>
      </c>
      <c r="H808" s="13">
        <v>823.15440000000001</v>
      </c>
      <c r="I808" s="166">
        <v>0</v>
      </c>
      <c r="J808" s="191">
        <v>0</v>
      </c>
      <c r="K808" s="166">
        <v>0</v>
      </c>
      <c r="L808" s="166">
        <v>0</v>
      </c>
      <c r="M808" s="18">
        <v>0</v>
      </c>
      <c r="N808" s="165" t="str">
        <f>VLOOKUP(Table2[[#This Row],[Code]],'MPG Payment'!$B$4:$Z$128,25,0)</f>
        <v>Release1</v>
      </c>
      <c r="O808" s="170">
        <f t="shared" si="56"/>
        <v>823</v>
      </c>
      <c r="P808" t="str">
        <f>IFERROR(VLOOKUP(D808,'Bank Master'!$C$3:$D$7898,2,0),"Indirect")</f>
        <v>Direct</v>
      </c>
      <c r="Q808" t="str">
        <f>IFERROR(VLOOKUP(A808,Table1424[],6,0),0)</f>
        <v>MADAN MAHTO</v>
      </c>
      <c r="R808" t="str">
        <f>IFERROR(VLOOKUP(A808,Table1424[],7,0),0)</f>
        <v>50321465392</v>
      </c>
      <c r="S808" t="str">
        <f>IFERROR(VLOOKUP(A808,Table1424[],8,0),0)</f>
        <v>IDIB000U523</v>
      </c>
      <c r="T808">
        <f>IFERROR(VLOOKUP(A808,Table1424[],9,0),0)</f>
        <v>0</v>
      </c>
      <c r="U808" s="40">
        <f>IFERROR(VLOOKUP(A808,Table1424[],10,0),0)</f>
        <v>45881</v>
      </c>
      <c r="V808">
        <f t="shared" si="57"/>
        <v>1</v>
      </c>
      <c r="W808" t="str">
        <f t="shared" si="58"/>
        <v>Available</v>
      </c>
      <c r="X808" s="164" t="str" cm="1">
        <f t="array" aca="1" ref="X808" ca="1">SUBSTITUTE(SUBSTITUTE(MID(CELL("filename"),FIND("[",CELL("filename"))+1,FIND("]",CELL("filename"))-FIND("[",CELL("filename"))-1)," JH Farmer Payment-",""),".xlsx","")</f>
        <v>22.21-27 Aug</v>
      </c>
      <c r="Y808" s="13">
        <f t="shared" si="59"/>
        <v>15.68339902014154</v>
      </c>
      <c r="Z808" s="3">
        <v>0</v>
      </c>
    </row>
    <row r="809" spans="1:26" x14ac:dyDescent="0.25">
      <c r="A809" t="str">
        <f>CONCATENATE(Table2[[#This Row],[Code]],Table2[[#This Row],[Farmers Code]])</f>
        <v>200300090035</v>
      </c>
      <c r="B809" s="1" t="str">
        <f>INDEX('MPG Payment'!$A:$A,MATCH(Table2[[#This Row],[Code]],'MPG Payment'!B:B,0))</f>
        <v>BMC Code :2003</v>
      </c>
      <c r="C809" t="str">
        <f>VLOOKUP(Table2[[#This Row],[Code]],'MPG Payment'!B:C,2,0)</f>
        <v>SURID</v>
      </c>
      <c r="D809" s="17">
        <v>20030009</v>
      </c>
      <c r="E809" s="17" t="s">
        <v>9</v>
      </c>
      <c r="F809" s="1">
        <v>7</v>
      </c>
      <c r="G809" s="13">
        <v>9.7199999999999989</v>
      </c>
      <c r="H809" s="13">
        <v>652.09159999999997</v>
      </c>
      <c r="I809" s="166">
        <v>0</v>
      </c>
      <c r="J809" s="191">
        <v>0</v>
      </c>
      <c r="K809" s="166">
        <v>0</v>
      </c>
      <c r="L809" s="166">
        <v>0</v>
      </c>
      <c r="M809" s="18">
        <v>0</v>
      </c>
      <c r="N809" s="165" t="str">
        <f>VLOOKUP(Table2[[#This Row],[Code]],'MPG Payment'!$B$4:$Z$128,25,0)</f>
        <v>Release1</v>
      </c>
      <c r="O809" s="170">
        <f t="shared" si="56"/>
        <v>652</v>
      </c>
      <c r="P809" t="str">
        <f>IFERROR(VLOOKUP(D809,'Bank Master'!$C$3:$D$7898,2,0),"Indirect")</f>
        <v>Direct</v>
      </c>
      <c r="Q809" t="str">
        <f>IFERROR(VLOOKUP(A809,Table1424[],6,0),0)</f>
        <v>BARJU MAHTO</v>
      </c>
      <c r="R809" t="str">
        <f>IFERROR(VLOOKUP(A809,Table1424[],7,0),0)</f>
        <v>50105407573</v>
      </c>
      <c r="S809" t="str">
        <f>IFERROR(VLOOKUP(A809,Table1424[],8,0),0)</f>
        <v>IDIB000U523</v>
      </c>
      <c r="T809">
        <f>IFERROR(VLOOKUP(A809,Table1424[],9,0),0)</f>
        <v>0</v>
      </c>
      <c r="U809" s="40">
        <f>IFERROR(VLOOKUP(A809,Table1424[],10,0),0)</f>
        <v>45881</v>
      </c>
      <c r="V809">
        <f t="shared" si="57"/>
        <v>1</v>
      </c>
      <c r="W809" t="str">
        <f t="shared" si="58"/>
        <v>Available</v>
      </c>
      <c r="X809" s="164" t="str" cm="1">
        <f t="array" aca="1" ref="X809" ca="1">SUBSTITUTE(SUBSTITUTE(MID(CELL("filename"),FIND("[",CELL("filename"))+1,FIND("]",CELL("filename"))-FIND("[",CELL("filename"))-1)," JH Farmer Payment-",""),".xlsx","")</f>
        <v>22.21-27 Aug</v>
      </c>
      <c r="Y809" s="13">
        <f t="shared" si="59"/>
        <v>23.480664609053502</v>
      </c>
      <c r="Z809" s="3">
        <v>0</v>
      </c>
    </row>
    <row r="810" spans="1:26" x14ac:dyDescent="0.25">
      <c r="A810" t="str">
        <f>CONCATENATE(Table2[[#This Row],[Code]],Table2[[#This Row],[Farmers Code]])</f>
        <v>200300090038</v>
      </c>
      <c r="B810" s="1" t="str">
        <f>INDEX('MPG Payment'!$A:$A,MATCH(Table2[[#This Row],[Code]],'MPG Payment'!B:B,0))</f>
        <v>BMC Code :2003</v>
      </c>
      <c r="C810" t="str">
        <f>VLOOKUP(Table2[[#This Row],[Code]],'MPG Payment'!B:C,2,0)</f>
        <v>SURID</v>
      </c>
      <c r="D810" s="17">
        <v>20030009</v>
      </c>
      <c r="E810" s="17" t="s">
        <v>11</v>
      </c>
      <c r="F810" s="1">
        <v>14</v>
      </c>
      <c r="G810" s="13">
        <v>120.6</v>
      </c>
      <c r="H810" s="13">
        <v>4842.3489</v>
      </c>
      <c r="I810" s="166">
        <v>0</v>
      </c>
      <c r="J810" s="191">
        <v>0</v>
      </c>
      <c r="K810" s="166">
        <v>50</v>
      </c>
      <c r="L810" s="166">
        <v>0</v>
      </c>
      <c r="M810" s="18">
        <v>0</v>
      </c>
      <c r="N810" s="165" t="str">
        <f>VLOOKUP(Table2[[#This Row],[Code]],'MPG Payment'!$B$4:$Z$128,25,0)</f>
        <v>Release1</v>
      </c>
      <c r="O810" s="170">
        <f t="shared" si="56"/>
        <v>4792</v>
      </c>
      <c r="P810" t="str">
        <f>IFERROR(VLOOKUP(D810,'Bank Master'!$C$3:$D$7898,2,0),"Indirect")</f>
        <v>Direct</v>
      </c>
      <c r="Q810" t="str">
        <f>IFERROR(VLOOKUP(A810,Table1424[],6,0),0)</f>
        <v>TARA DEVI</v>
      </c>
      <c r="R810" t="str">
        <f>IFERROR(VLOOKUP(A810,Table1424[],7,0),0)</f>
        <v>492410510010554</v>
      </c>
      <c r="S810" t="str">
        <f>IFERROR(VLOOKUP(A810,Table1424[],8,0),0)</f>
        <v>BKID0004924</v>
      </c>
      <c r="T810">
        <f>IFERROR(VLOOKUP(A810,Table1424[],9,0),0)</f>
        <v>0</v>
      </c>
      <c r="U810" s="40">
        <f>IFERROR(VLOOKUP(A810,Table1424[],10,0),0)</f>
        <v>45943</v>
      </c>
      <c r="V810">
        <f t="shared" si="57"/>
        <v>1</v>
      </c>
      <c r="W810" t="str">
        <f t="shared" si="58"/>
        <v>Available</v>
      </c>
      <c r="X810" s="164" t="str" cm="1">
        <f t="array" aca="1" ref="X810" ca="1">SUBSTITUTE(SUBSTITUTE(MID(CELL("filename"),FIND("[",CELL("filename"))+1,FIND("]",CELL("filename"))-FIND("[",CELL("filename"))-1)," JH Farmer Payment-",""),".xlsx","")</f>
        <v>22.21-27 Aug</v>
      </c>
      <c r="Y810" s="13">
        <f t="shared" si="59"/>
        <v>28.106502736318411</v>
      </c>
      <c r="Z810" s="3">
        <v>0</v>
      </c>
    </row>
    <row r="811" spans="1:26" x14ac:dyDescent="0.25">
      <c r="A811" t="str">
        <f>CONCATENATE(Table2[[#This Row],[Code]],Table2[[#This Row],[Farmers Code]])</f>
        <v>200300090039</v>
      </c>
      <c r="B811" s="1" t="str">
        <f>INDEX('MPG Payment'!$A:$A,MATCH(Table2[[#This Row],[Code]],'MPG Payment'!B:B,0))</f>
        <v>BMC Code :2003</v>
      </c>
      <c r="C811" t="str">
        <f>VLOOKUP(Table2[[#This Row],[Code]],'MPG Payment'!B:C,2,0)</f>
        <v>SURID</v>
      </c>
      <c r="D811" s="17">
        <v>20030009</v>
      </c>
      <c r="E811" s="17" t="s">
        <v>12</v>
      </c>
      <c r="F811" s="1">
        <v>10</v>
      </c>
      <c r="G811" s="13">
        <v>19.38</v>
      </c>
      <c r="H811" s="13">
        <v>860.41810000000009</v>
      </c>
      <c r="I811" s="166">
        <v>0</v>
      </c>
      <c r="J811" s="191">
        <v>0</v>
      </c>
      <c r="K811" s="166">
        <v>0</v>
      </c>
      <c r="L811" s="166">
        <v>0</v>
      </c>
      <c r="M811" s="18">
        <v>0</v>
      </c>
      <c r="N811" s="165" t="str">
        <f>VLOOKUP(Table2[[#This Row],[Code]],'MPG Payment'!$B$4:$Z$128,25,0)</f>
        <v>Release1</v>
      </c>
      <c r="O811" s="170">
        <f t="shared" si="56"/>
        <v>860</v>
      </c>
      <c r="P811" t="str">
        <f>IFERROR(VLOOKUP(D811,'Bank Master'!$C$3:$D$7898,2,0),"Indirect")</f>
        <v>Direct</v>
      </c>
      <c r="Q811" t="str">
        <f>IFERROR(VLOOKUP(A811,Table1424[],6,0),0)</f>
        <v>PUNIYA DEVI</v>
      </c>
      <c r="R811" t="str">
        <f>IFERROR(VLOOKUP(A811,Table1424[],7,0),0)</f>
        <v>482818210008521</v>
      </c>
      <c r="S811" t="str">
        <f>IFERROR(VLOOKUP(A811,Table1424[],8,0),0)</f>
        <v>BKID0004828</v>
      </c>
      <c r="T811">
        <f>IFERROR(VLOOKUP(A811,Table1424[],9,0),0)</f>
        <v>0</v>
      </c>
      <c r="U811" s="40">
        <f>IFERROR(VLOOKUP(A811,Table1424[],10,0),0)</f>
        <v>45943</v>
      </c>
      <c r="V811">
        <f t="shared" si="57"/>
        <v>1</v>
      </c>
      <c r="W811" t="str">
        <f t="shared" si="58"/>
        <v>Available</v>
      </c>
      <c r="X811" s="164" t="str" cm="1">
        <f t="array" aca="1" ref="X811" ca="1">SUBSTITUTE(SUBSTITUTE(MID(CELL("filename"),FIND("[",CELL("filename"))+1,FIND("]",CELL("filename"))-FIND("[",CELL("filename"))-1)," JH Farmer Payment-",""),".xlsx","")</f>
        <v>22.21-27 Aug</v>
      </c>
      <c r="Y811" s="13">
        <f t="shared" si="59"/>
        <v>22.198609391124876</v>
      </c>
      <c r="Z811" s="3">
        <v>0</v>
      </c>
    </row>
    <row r="812" spans="1:26" x14ac:dyDescent="0.25">
      <c r="A812" t="str">
        <f>CONCATENATE(Table2[[#This Row],[Code]],Table2[[#This Row],[Farmers Code]])</f>
        <v>200300090041</v>
      </c>
      <c r="B812" s="1" t="str">
        <f>INDEX('MPG Payment'!$A:$A,MATCH(Table2[[#This Row],[Code]],'MPG Payment'!B:B,0))</f>
        <v>BMC Code :2003</v>
      </c>
      <c r="C812" t="str">
        <f>VLOOKUP(Table2[[#This Row],[Code]],'MPG Payment'!B:C,2,0)</f>
        <v>SURID</v>
      </c>
      <c r="D812" s="17">
        <v>20030009</v>
      </c>
      <c r="E812" s="17" t="s">
        <v>35</v>
      </c>
      <c r="F812" s="1">
        <v>5</v>
      </c>
      <c r="G812" s="13">
        <v>4.9799999999999995</v>
      </c>
      <c r="H812" s="13">
        <v>318.66000000000003</v>
      </c>
      <c r="I812" s="166">
        <v>0</v>
      </c>
      <c r="J812" s="191">
        <v>0</v>
      </c>
      <c r="K812" s="166">
        <v>0</v>
      </c>
      <c r="L812" s="166">
        <v>0</v>
      </c>
      <c r="M812" s="18">
        <v>0</v>
      </c>
      <c r="N812" s="165" t="str">
        <f>VLOOKUP(Table2[[#This Row],[Code]],'MPG Payment'!$B$4:$Z$128,25,0)</f>
        <v>Release1</v>
      </c>
      <c r="O812" s="170">
        <f t="shared" si="56"/>
        <v>319</v>
      </c>
      <c r="P812" t="str">
        <f>IFERROR(VLOOKUP(D812,'Bank Master'!$C$3:$D$7898,2,0),"Indirect")</f>
        <v>Direct</v>
      </c>
      <c r="Q812" t="str">
        <f>IFERROR(VLOOKUP(A812,Table1424[],6,0),0)</f>
        <v>LALO DEVI</v>
      </c>
      <c r="R812" t="str">
        <f>IFERROR(VLOOKUP(A812,Table1424[],7,0),0)</f>
        <v>50107461062</v>
      </c>
      <c r="S812" t="str">
        <f>IFERROR(VLOOKUP(A812,Table1424[],8,0),0)</f>
        <v>IDIB000U523</v>
      </c>
      <c r="T812">
        <f>IFERROR(VLOOKUP(A812,Table1424[],9,0),0)</f>
        <v>0</v>
      </c>
      <c r="U812" s="40">
        <f>IFERROR(VLOOKUP(A812,Table1424[],10,0),0)</f>
        <v>45971</v>
      </c>
      <c r="V812">
        <f t="shared" si="57"/>
        <v>1</v>
      </c>
      <c r="W812" t="str">
        <f t="shared" si="58"/>
        <v>Available</v>
      </c>
      <c r="X812" s="164" t="str" cm="1">
        <f t="array" aca="1" ref="X812" ca="1">SUBSTITUTE(SUBSTITUTE(MID(CELL("filename"),FIND("[",CELL("filename"))+1,FIND("]",CELL("filename"))-FIND("[",CELL("filename"))-1)," JH Farmer Payment-",""),".xlsx","")</f>
        <v>22.21-27 Aug</v>
      </c>
      <c r="Y812" s="13">
        <f t="shared" si="59"/>
        <v>15.996987951807231</v>
      </c>
      <c r="Z812" s="3">
        <v>0</v>
      </c>
    </row>
    <row r="813" spans="1:26" x14ac:dyDescent="0.25">
      <c r="A813" t="str">
        <f>CONCATENATE(Table2[[#This Row],[Code]],Table2[[#This Row],[Farmers Code]])</f>
        <v>200300090043</v>
      </c>
      <c r="B813" s="1" t="str">
        <f>INDEX('MPG Payment'!$A:$A,MATCH(Table2[[#This Row],[Code]],'MPG Payment'!B:B,0))</f>
        <v>BMC Code :2003</v>
      </c>
      <c r="C813" t="str">
        <f>VLOOKUP(Table2[[#This Row],[Code]],'MPG Payment'!B:C,2,0)</f>
        <v>SURID</v>
      </c>
      <c r="D813" s="17">
        <v>20030009</v>
      </c>
      <c r="E813" s="17" t="s">
        <v>1650</v>
      </c>
      <c r="F813" s="1">
        <v>14</v>
      </c>
      <c r="G813" s="13">
        <v>68.97</v>
      </c>
      <c r="H813" s="13">
        <v>3137.4377000000004</v>
      </c>
      <c r="I813" s="166">
        <v>0</v>
      </c>
      <c r="J813" s="191">
        <v>0</v>
      </c>
      <c r="K813" s="166">
        <v>0</v>
      </c>
      <c r="L813" s="166">
        <v>0</v>
      </c>
      <c r="M813" s="18">
        <v>0</v>
      </c>
      <c r="N813" s="165" t="str">
        <f>VLOOKUP(Table2[[#This Row],[Code]],'MPG Payment'!$B$4:$Z$128,25,0)</f>
        <v>Release1</v>
      </c>
      <c r="O813" s="170">
        <f t="shared" si="56"/>
        <v>3137</v>
      </c>
      <c r="P813" t="str">
        <f>IFERROR(VLOOKUP(D813,'Bank Master'!$C$3:$D$7898,2,0),"Indirect")</f>
        <v>Direct</v>
      </c>
      <c r="Q813" t="str">
        <f>IFERROR(VLOOKUP(A813,Table1424[],6,0),0)</f>
        <v>LALI KUMARI</v>
      </c>
      <c r="R813" t="str">
        <f>IFERROR(VLOOKUP(A813,Table1424[],7,0),0)</f>
        <v>489718210003828</v>
      </c>
      <c r="S813" t="str">
        <f>IFERROR(VLOOKUP(A813,Table1424[],8,0),0)</f>
        <v>BKID0004924</v>
      </c>
      <c r="T813">
        <f>IFERROR(VLOOKUP(A813,Table1424[],9,0),0)</f>
        <v>0</v>
      </c>
      <c r="U813" s="40">
        <f>IFERROR(VLOOKUP(A813,Table1424[],10,0),0)</f>
        <v>46034</v>
      </c>
      <c r="V813">
        <f t="shared" si="57"/>
        <v>1</v>
      </c>
      <c r="W813" t="str">
        <f t="shared" si="58"/>
        <v>Available</v>
      </c>
      <c r="X813" s="164" t="str" cm="1">
        <f t="array" aca="1" ref="X813" ca="1">SUBSTITUTE(SUBSTITUTE(MID(CELL("filename"),FIND("[",CELL("filename"))+1,FIND("]",CELL("filename"))-FIND("[",CELL("filename"))-1)," JH Farmer Payment-",""),".xlsx","")</f>
        <v>22.21-27 Aug</v>
      </c>
      <c r="Y813" s="13">
        <f t="shared" si="59"/>
        <v>31.842922865013783</v>
      </c>
      <c r="Z813" s="3">
        <v>0</v>
      </c>
    </row>
    <row r="814" spans="1:26" x14ac:dyDescent="0.25">
      <c r="A814" t="str">
        <f>CONCATENATE(Table2[[#This Row],[Code]],Table2[[#This Row],[Farmers Code]])</f>
        <v>200300090044</v>
      </c>
      <c r="B814" s="1" t="str">
        <f>INDEX('MPG Payment'!$A:$A,MATCH(Table2[[#This Row],[Code]],'MPG Payment'!B:B,0))</f>
        <v>BMC Code :2003</v>
      </c>
      <c r="C814" t="str">
        <f>VLOOKUP(Table2[[#This Row],[Code]],'MPG Payment'!B:C,2,0)</f>
        <v>SURID</v>
      </c>
      <c r="D814" s="17">
        <v>20030009</v>
      </c>
      <c r="E814" s="17" t="s">
        <v>15</v>
      </c>
      <c r="F814" s="1">
        <v>7</v>
      </c>
      <c r="G814" s="13">
        <v>10.38</v>
      </c>
      <c r="H814" s="13">
        <v>434.33370000000002</v>
      </c>
      <c r="I814" s="166">
        <v>0</v>
      </c>
      <c r="J814" s="191">
        <v>0</v>
      </c>
      <c r="K814" s="166">
        <v>0</v>
      </c>
      <c r="L814" s="166">
        <v>0</v>
      </c>
      <c r="M814" s="18">
        <v>0</v>
      </c>
      <c r="N814" s="165" t="str">
        <f>VLOOKUP(Table2[[#This Row],[Code]],'MPG Payment'!$B$4:$Z$128,25,0)</f>
        <v>Release1</v>
      </c>
      <c r="O814" s="170">
        <f t="shared" si="56"/>
        <v>434</v>
      </c>
      <c r="P814" t="str">
        <f>IFERROR(VLOOKUP(D814,'Bank Master'!$C$3:$D$7898,2,0),"Indirect")</f>
        <v>Direct</v>
      </c>
      <c r="Q814" t="str">
        <f>IFERROR(VLOOKUP(A814,Table1424[],6,0),0)</f>
        <v>BABITA DEVI</v>
      </c>
      <c r="R814" t="str">
        <f>IFERROR(VLOOKUP(A814,Table1424[],7,0),0)</f>
        <v>492410110005084</v>
      </c>
      <c r="S814" t="str">
        <f>IFERROR(VLOOKUP(A814,Table1424[],8,0),0)</f>
        <v>BKID0004924</v>
      </c>
      <c r="T814">
        <f>IFERROR(VLOOKUP(A814,Table1424[],9,0),0)</f>
        <v>0</v>
      </c>
      <c r="U814" s="40">
        <f>IFERROR(VLOOKUP(A814,Table1424[],10,0),0)</f>
        <v>46097</v>
      </c>
      <c r="V814">
        <f t="shared" si="57"/>
        <v>1</v>
      </c>
      <c r="W814" t="str">
        <f t="shared" si="58"/>
        <v>Available</v>
      </c>
      <c r="X814" s="164" t="str" cm="1">
        <f t="array" aca="1" ref="X814" ca="1">SUBSTITUTE(SUBSTITUTE(MID(CELL("filename"),FIND("[",CELL("filename"))+1,FIND("]",CELL("filename"))-FIND("[",CELL("filename"))-1)," JH Farmer Payment-",""),".xlsx","")</f>
        <v>22.21-27 Aug</v>
      </c>
      <c r="Y814" s="13">
        <f t="shared" si="59"/>
        <v>14.645163294797689</v>
      </c>
      <c r="Z814" s="3">
        <v>0</v>
      </c>
    </row>
    <row r="815" spans="1:26" x14ac:dyDescent="0.25">
      <c r="A815" t="str">
        <f>CONCATENATE(Table2[[#This Row],[Code]],Table2[[#This Row],[Farmers Code]])</f>
        <v>200300090046</v>
      </c>
      <c r="B815" s="1" t="str">
        <f>INDEX('MPG Payment'!$A:$A,MATCH(Table2[[#This Row],[Code]],'MPG Payment'!B:B,0))</f>
        <v>BMC Code :2003</v>
      </c>
      <c r="C815" t="str">
        <f>VLOOKUP(Table2[[#This Row],[Code]],'MPG Payment'!B:C,2,0)</f>
        <v>SURID</v>
      </c>
      <c r="D815" s="17">
        <v>20030009</v>
      </c>
      <c r="E815" s="17" t="s">
        <v>129</v>
      </c>
      <c r="F815" s="1">
        <v>7</v>
      </c>
      <c r="G815" s="13">
        <v>9.48</v>
      </c>
      <c r="H815" s="13">
        <v>416.15890000000002</v>
      </c>
      <c r="I815" s="166">
        <v>0</v>
      </c>
      <c r="J815" s="191">
        <v>0</v>
      </c>
      <c r="K815" s="166">
        <v>0</v>
      </c>
      <c r="L815" s="166">
        <v>0</v>
      </c>
      <c r="M815" s="18">
        <v>0</v>
      </c>
      <c r="N815" s="165" t="str">
        <f>VLOOKUP(Table2[[#This Row],[Code]],'MPG Payment'!$B$4:$Z$128,25,0)</f>
        <v>Release1</v>
      </c>
      <c r="O815" s="170">
        <f t="shared" si="56"/>
        <v>416</v>
      </c>
      <c r="P815" t="str">
        <f>IFERROR(VLOOKUP(D815,'Bank Master'!$C$3:$D$7898,2,0),"Indirect")</f>
        <v>Direct</v>
      </c>
      <c r="Q815" t="str">
        <f>IFERROR(VLOOKUP(A815,Table1424[],6,0),0)</f>
        <v>MAHANAND MAHTO</v>
      </c>
      <c r="R815" t="str">
        <f>IFERROR(VLOOKUP(A815,Table1424[],7,0),0)</f>
        <v>492410110001608</v>
      </c>
      <c r="S815" t="str">
        <f>IFERROR(VLOOKUP(A815,Table1424[],8,0),0)</f>
        <v>BKID0004924</v>
      </c>
      <c r="T815">
        <f>IFERROR(VLOOKUP(A815,Table1424[],9,0),0)</f>
        <v>0</v>
      </c>
      <c r="U815" s="40">
        <f>IFERROR(VLOOKUP(A815,Table1424[],10,0),0)</f>
        <v>0</v>
      </c>
      <c r="V815">
        <f t="shared" si="57"/>
        <v>1</v>
      </c>
      <c r="W815" t="str">
        <f t="shared" si="58"/>
        <v>Available</v>
      </c>
      <c r="X815" s="164" t="str" cm="1">
        <f t="array" aca="1" ref="X815" ca="1">SUBSTITUTE(SUBSTITUTE(MID(CELL("filename"),FIND("[",CELL("filename"))+1,FIND("]",CELL("filename"))-FIND("[",CELL("filename"))-1)," JH Farmer Payment-",""),".xlsx","")</f>
        <v>22.21-27 Aug</v>
      </c>
      <c r="Y815" s="13">
        <f t="shared" si="59"/>
        <v>15.364516350210971</v>
      </c>
      <c r="Z815" s="3">
        <v>0</v>
      </c>
    </row>
    <row r="816" spans="1:26" x14ac:dyDescent="0.25">
      <c r="A816" t="str">
        <f>CONCATENATE(Table2[[#This Row],[Code]],Table2[[#This Row],[Farmers Code]])</f>
        <v>200300090047</v>
      </c>
      <c r="B816" s="1" t="str">
        <f>INDEX('MPG Payment'!$A:$A,MATCH(Table2[[#This Row],[Code]],'MPG Payment'!B:B,0))</f>
        <v>BMC Code :2003</v>
      </c>
      <c r="C816" t="str">
        <f>VLOOKUP(Table2[[#This Row],[Code]],'MPG Payment'!B:C,2,0)</f>
        <v>SURID</v>
      </c>
      <c r="D816" s="17">
        <v>20030009</v>
      </c>
      <c r="E816" s="17" t="s">
        <v>423</v>
      </c>
      <c r="F816" s="1">
        <v>7</v>
      </c>
      <c r="G816" s="13">
        <v>12.210000000000003</v>
      </c>
      <c r="H816" s="13">
        <v>535.40819999999997</v>
      </c>
      <c r="I816" s="166">
        <v>0</v>
      </c>
      <c r="J816" s="191">
        <v>0</v>
      </c>
      <c r="K816" s="166">
        <v>0</v>
      </c>
      <c r="L816" s="166">
        <v>0</v>
      </c>
      <c r="M816" s="18">
        <v>0</v>
      </c>
      <c r="N816" s="165" t="str">
        <f>VLOOKUP(Table2[[#This Row],[Code]],'MPG Payment'!$B$4:$Z$128,25,0)</f>
        <v>Release1</v>
      </c>
      <c r="O816" s="170">
        <f t="shared" si="56"/>
        <v>535</v>
      </c>
      <c r="P816" t="str">
        <f>IFERROR(VLOOKUP(D816,'Bank Master'!$C$3:$D$7898,2,0),"Indirect")</f>
        <v>Direct</v>
      </c>
      <c r="Q816" t="str">
        <f>IFERROR(VLOOKUP(A816,Table1424[],6,0),0)</f>
        <v>ANSHU KUMARI</v>
      </c>
      <c r="R816" t="str">
        <f>IFERROR(VLOOKUP(A816,Table1424[],7,0),0)</f>
        <v>338201000008926</v>
      </c>
      <c r="S816" t="str">
        <f>IFERROR(VLOOKUP(A816,Table1424[],8,0),0)</f>
        <v>IOBA0003382</v>
      </c>
      <c r="T816">
        <f>IFERROR(VLOOKUP(A816,Table1424[],9,0),0)</f>
        <v>0</v>
      </c>
      <c r="U816" s="40">
        <f>IFERROR(VLOOKUP(A816,Table1424[],10,0),0)</f>
        <v>46116</v>
      </c>
      <c r="V816">
        <f t="shared" si="57"/>
        <v>1</v>
      </c>
      <c r="W816" t="str">
        <f t="shared" si="58"/>
        <v>Available</v>
      </c>
      <c r="X816" s="164" t="str" cm="1">
        <f t="array" aca="1" ref="X816" ca="1">SUBSTITUTE(SUBSTITUTE(MID(CELL("filename"),FIND("[",CELL("filename"))+1,FIND("]",CELL("filename"))-FIND("[",CELL("filename"))-1)," JH Farmer Payment-",""),".xlsx","")</f>
        <v>22.21-27 Aug</v>
      </c>
      <c r="Y816" s="13">
        <f t="shared" si="59"/>
        <v>15.347491400491396</v>
      </c>
      <c r="Z816" s="3">
        <v>0</v>
      </c>
    </row>
    <row r="817" spans="1:26" x14ac:dyDescent="0.25">
      <c r="A817" t="str">
        <f>CONCATENATE(Table2[[#This Row],[Code]],Table2[[#This Row],[Farmers Code]])</f>
        <v>200300090048</v>
      </c>
      <c r="B817" s="1" t="str">
        <f>INDEX('MPG Payment'!$A:$A,MATCH(Table2[[#This Row],[Code]],'MPG Payment'!B:B,0))</f>
        <v>BMC Code :2003</v>
      </c>
      <c r="C817" t="str">
        <f>VLOOKUP(Table2[[#This Row],[Code]],'MPG Payment'!B:C,2,0)</f>
        <v>SURID</v>
      </c>
      <c r="D817" s="17">
        <v>20030009</v>
      </c>
      <c r="E817" s="17" t="s">
        <v>424</v>
      </c>
      <c r="F817" s="1">
        <v>6</v>
      </c>
      <c r="G817" s="13">
        <v>11.75</v>
      </c>
      <c r="H817" s="13">
        <v>479.51560000000001</v>
      </c>
      <c r="I817" s="166">
        <v>0</v>
      </c>
      <c r="J817" s="191">
        <v>0</v>
      </c>
      <c r="K817" s="166">
        <v>0</v>
      </c>
      <c r="L817" s="166">
        <v>0</v>
      </c>
      <c r="M817" s="18">
        <v>0</v>
      </c>
      <c r="N817" s="165" t="str">
        <f>VLOOKUP(Table2[[#This Row],[Code]],'MPG Payment'!$B$4:$Z$128,25,0)</f>
        <v>Release1</v>
      </c>
      <c r="O817" s="170">
        <f t="shared" si="56"/>
        <v>480</v>
      </c>
      <c r="P817" t="str">
        <f>IFERROR(VLOOKUP(D817,'Bank Master'!$C$3:$D$7898,2,0),"Indirect")</f>
        <v>Direct</v>
      </c>
      <c r="Q817" t="str">
        <f>IFERROR(VLOOKUP(A817,Table1424[],6,0),0)</f>
        <v>BALESHWAR MAHTO</v>
      </c>
      <c r="R817" t="str">
        <f>IFERROR(VLOOKUP(A817,Table1424[],7,0),0)</f>
        <v>492410100010968</v>
      </c>
      <c r="S817" t="str">
        <f>IFERROR(VLOOKUP(A817,Table1424[],8,0),0)</f>
        <v>BKID0004924</v>
      </c>
      <c r="T817">
        <f>IFERROR(VLOOKUP(A817,Table1424[],9,0),0)</f>
        <v>0</v>
      </c>
      <c r="U817" s="40">
        <f>IFERROR(VLOOKUP(A817,Table1424[],10,0),0)</f>
        <v>46132</v>
      </c>
      <c r="V817">
        <f t="shared" si="57"/>
        <v>1</v>
      </c>
      <c r="W817" t="str">
        <f t="shared" si="58"/>
        <v>Available</v>
      </c>
      <c r="X817" s="164" t="str" cm="1">
        <f t="array" aca="1" ref="X817" ca="1">SUBSTITUTE(SUBSTITUTE(MID(CELL("filename"),FIND("[",CELL("filename"))+1,FIND("]",CELL("filename"))-FIND("[",CELL("filename"))-1)," JH Farmer Payment-",""),".xlsx","")</f>
        <v>22.21-27 Aug</v>
      </c>
      <c r="Y817" s="13">
        <f t="shared" si="59"/>
        <v>12.242951489361703</v>
      </c>
      <c r="Z817" s="3">
        <v>0</v>
      </c>
    </row>
    <row r="818" spans="1:26" x14ac:dyDescent="0.25">
      <c r="A818" t="str">
        <f>CONCATENATE(Table2[[#This Row],[Code]],Table2[[#This Row],[Farmers Code]])</f>
        <v>200300090049</v>
      </c>
      <c r="B818" s="1" t="str">
        <f>INDEX('MPG Payment'!$A:$A,MATCH(Table2[[#This Row],[Code]],'MPG Payment'!B:B,0))</f>
        <v>BMC Code :2003</v>
      </c>
      <c r="C818" t="str">
        <f>VLOOKUP(Table2[[#This Row],[Code]],'MPG Payment'!B:C,2,0)</f>
        <v>SURID</v>
      </c>
      <c r="D818" s="17">
        <v>20030009</v>
      </c>
      <c r="E818" s="17" t="s">
        <v>425</v>
      </c>
      <c r="F818" s="1">
        <v>7</v>
      </c>
      <c r="G818" s="13">
        <v>23.869999999999997</v>
      </c>
      <c r="H818" s="13">
        <v>859.26030000000014</v>
      </c>
      <c r="I818" s="166">
        <v>0</v>
      </c>
      <c r="J818" s="191">
        <v>0</v>
      </c>
      <c r="K818" s="166">
        <v>0</v>
      </c>
      <c r="L818" s="166">
        <v>0</v>
      </c>
      <c r="M818" s="18">
        <v>0</v>
      </c>
      <c r="N818" s="165" t="str">
        <f>VLOOKUP(Table2[[#This Row],[Code]],'MPG Payment'!$B$4:$Z$128,25,0)</f>
        <v>Release1</v>
      </c>
      <c r="O818" s="170">
        <f t="shared" si="56"/>
        <v>859</v>
      </c>
      <c r="P818" t="str">
        <f>IFERROR(VLOOKUP(D818,'Bank Master'!$C$3:$D$7898,2,0),"Indirect")</f>
        <v>Direct</v>
      </c>
      <c r="Q818" t="str">
        <f>IFERROR(VLOOKUP(A818,Table1424[],6,0),0)</f>
        <v>ROSHNI DEVI</v>
      </c>
      <c r="R818" t="str">
        <f>IFERROR(VLOOKUP(A818,Table1424[],7,0),0)</f>
        <v>492418210010262</v>
      </c>
      <c r="S818" t="str">
        <f>IFERROR(VLOOKUP(A818,Table1424[],8,0),0)</f>
        <v>BKID0004924</v>
      </c>
      <c r="T818">
        <f>IFERROR(VLOOKUP(A818,Table1424[],9,0),0)</f>
        <v>0</v>
      </c>
      <c r="U818" s="40">
        <f>IFERROR(VLOOKUP(A818,Table1424[],10,0),0)</f>
        <v>46216</v>
      </c>
      <c r="V818">
        <f t="shared" si="57"/>
        <v>1</v>
      </c>
      <c r="W818" t="str">
        <f t="shared" si="58"/>
        <v>Available</v>
      </c>
      <c r="X818" s="164" t="str" cm="1">
        <f t="array" aca="1" ref="X818" ca="1">SUBSTITUTE(SUBSTITUTE(MID(CELL("filename"),FIND("[",CELL("filename"))+1,FIND("]",CELL("filename"))-FIND("[",CELL("filename"))-1)," JH Farmer Payment-",""),".xlsx","")</f>
        <v>22.21-27 Aug</v>
      </c>
      <c r="Y818" s="13">
        <f t="shared" si="59"/>
        <v>12.599124633431089</v>
      </c>
      <c r="Z818" s="3">
        <v>0</v>
      </c>
    </row>
    <row r="819" spans="1:26" x14ac:dyDescent="0.25">
      <c r="A819" t="str">
        <f>CONCATENATE(Table2[[#This Row],[Code]],Table2[[#This Row],[Farmers Code]])</f>
        <v>200300090050</v>
      </c>
      <c r="B819" s="1" t="str">
        <f>INDEX('MPG Payment'!$A:$A,MATCH(Table2[[#This Row],[Code]],'MPG Payment'!B:B,0))</f>
        <v>BMC Code :2003</v>
      </c>
      <c r="C819" t="str">
        <f>VLOOKUP(Table2[[#This Row],[Code]],'MPG Payment'!B:C,2,0)</f>
        <v>SURID</v>
      </c>
      <c r="D819" s="17">
        <v>20030009</v>
      </c>
      <c r="E819" s="17" t="s">
        <v>2068</v>
      </c>
      <c r="F819" s="1">
        <v>7</v>
      </c>
      <c r="G819" s="13">
        <v>13.59</v>
      </c>
      <c r="H819" s="13">
        <v>507.26310000000001</v>
      </c>
      <c r="I819" s="166">
        <v>0</v>
      </c>
      <c r="J819" s="191">
        <v>0</v>
      </c>
      <c r="K819" s="166">
        <v>0</v>
      </c>
      <c r="L819" s="166">
        <v>0</v>
      </c>
      <c r="M819" s="18">
        <v>0</v>
      </c>
      <c r="N819" s="165" t="str">
        <f>VLOOKUP(Table2[[#This Row],[Code]],'MPG Payment'!$B$4:$Z$128,25,0)</f>
        <v>Release1</v>
      </c>
      <c r="O819" s="170">
        <f t="shared" si="56"/>
        <v>507</v>
      </c>
      <c r="P819" t="str">
        <f>IFERROR(VLOOKUP(D819,'Bank Master'!$C$3:$D$7898,2,0),"Indirect")</f>
        <v>Direct</v>
      </c>
      <c r="Q819" t="str">
        <f>IFERROR(VLOOKUP(A819,Table1424[],6,0),0)</f>
        <v>RAMKUMAR MAHTO</v>
      </c>
      <c r="R819" t="str">
        <f>IFERROR(VLOOKUP(A819,Table1424[],7,0),0)</f>
        <v>492418210010264</v>
      </c>
      <c r="S819" t="str">
        <f>IFERROR(VLOOKUP(A819,Table1424[],8,0),0)</f>
        <v>BKID0004924</v>
      </c>
      <c r="T819">
        <f>IFERROR(VLOOKUP(A819,Table1424[],9,0),0)</f>
        <v>0</v>
      </c>
      <c r="U819" s="40">
        <f>IFERROR(VLOOKUP(A819,Table1424[],10,0),0)</f>
        <v>46237</v>
      </c>
      <c r="V819">
        <f t="shared" si="57"/>
        <v>1</v>
      </c>
      <c r="W819" t="str">
        <f t="shared" si="58"/>
        <v>Available</v>
      </c>
      <c r="X819" s="164" t="str" cm="1">
        <f t="array" aca="1" ref="X819" ca="1">SUBSTITUTE(SUBSTITUTE(MID(CELL("filename"),FIND("[",CELL("filename"))+1,FIND("]",CELL("filename"))-FIND("[",CELL("filename"))-1)," JH Farmer Payment-",""),".xlsx","")</f>
        <v>22.21-27 Aug</v>
      </c>
      <c r="Y819" s="13">
        <f t="shared" si="59"/>
        <v>13.064171081677705</v>
      </c>
      <c r="Z819" s="3">
        <v>0</v>
      </c>
    </row>
    <row r="820" spans="1:26" x14ac:dyDescent="0.25">
      <c r="A820" t="str">
        <f>CONCATENATE(Table2[[#This Row],[Code]],Table2[[#This Row],[Farmers Code]])</f>
        <v>200300090051</v>
      </c>
      <c r="B820" s="1" t="str">
        <f>INDEX('MPG Payment'!$A:$A,MATCH(Table2[[#This Row],[Code]],'MPG Payment'!B:B,0))</f>
        <v>BMC Code :2003</v>
      </c>
      <c r="C820" t="str">
        <f>VLOOKUP(Table2[[#This Row],[Code]],'MPG Payment'!B:C,2,0)</f>
        <v>SURID</v>
      </c>
      <c r="D820" s="17">
        <v>20030009</v>
      </c>
      <c r="E820" s="17" t="s">
        <v>130</v>
      </c>
      <c r="F820" s="1">
        <v>7</v>
      </c>
      <c r="G820" s="13">
        <v>3.06</v>
      </c>
      <c r="H820" s="13">
        <v>131.29250000000002</v>
      </c>
      <c r="I820" s="166">
        <v>0</v>
      </c>
      <c r="J820" s="191">
        <v>0</v>
      </c>
      <c r="K820" s="166">
        <v>0</v>
      </c>
      <c r="L820" s="166">
        <v>0</v>
      </c>
      <c r="M820" s="18">
        <v>0</v>
      </c>
      <c r="N820" s="165" t="str">
        <f>VLOOKUP(Table2[[#This Row],[Code]],'MPG Payment'!$B$4:$Z$128,25,0)</f>
        <v>Release1</v>
      </c>
      <c r="O820" s="170">
        <f t="shared" si="56"/>
        <v>131</v>
      </c>
      <c r="P820" t="str">
        <f>IFERROR(VLOOKUP(D820,'Bank Master'!$C$3:$D$7898,2,0),"Indirect")</f>
        <v>Direct</v>
      </c>
      <c r="Q820" t="str">
        <f>IFERROR(VLOOKUP(A820,Table1424[],6,0),0)</f>
        <v>KIRAN DEVI</v>
      </c>
      <c r="R820" t="str">
        <f>IFERROR(VLOOKUP(A820,Table1424[],7,0),0)</f>
        <v>492410110006750</v>
      </c>
      <c r="S820" t="str">
        <f>IFERROR(VLOOKUP(A820,Table1424[],8,0),0)</f>
        <v>BKID0004924</v>
      </c>
      <c r="T820">
        <f>IFERROR(VLOOKUP(A820,Table1424[],9,0),0)</f>
        <v>0</v>
      </c>
      <c r="U820" s="40">
        <f>IFERROR(VLOOKUP(A820,Table1424[],10,0),0)</f>
        <v>46237</v>
      </c>
      <c r="V820">
        <f t="shared" si="57"/>
        <v>1</v>
      </c>
      <c r="W820" t="str">
        <f t="shared" si="58"/>
        <v>Available</v>
      </c>
      <c r="X820" s="164" t="str" cm="1">
        <f t="array" aca="1" ref="X820" ca="1">SUBSTITUTE(SUBSTITUTE(MID(CELL("filename"),FIND("[",CELL("filename"))+1,FIND("]",CELL("filename"))-FIND("[",CELL("filename"))-1)," JH Farmer Payment-",""),".xlsx","")</f>
        <v>22.21-27 Aug</v>
      </c>
      <c r="Y820" s="13">
        <f t="shared" si="59"/>
        <v>15.017116013071897</v>
      </c>
      <c r="Z820" s="3">
        <v>0</v>
      </c>
    </row>
    <row r="821" spans="1:26" x14ac:dyDescent="0.25">
      <c r="A821" t="str">
        <f>CONCATENATE(Table2[[#This Row],[Code]],Table2[[#This Row],[Farmers Code]])</f>
        <v>200300090052</v>
      </c>
      <c r="B821" s="1" t="str">
        <f>INDEX('MPG Payment'!$A:$A,MATCH(Table2[[#This Row],[Code]],'MPG Payment'!B:B,0))</f>
        <v>BMC Code :2003</v>
      </c>
      <c r="C821" t="str">
        <f>VLOOKUP(Table2[[#This Row],[Code]],'MPG Payment'!B:C,2,0)</f>
        <v>SURID</v>
      </c>
      <c r="D821" s="17">
        <v>20030009</v>
      </c>
      <c r="E821" s="17" t="s">
        <v>426</v>
      </c>
      <c r="F821" s="1">
        <v>14</v>
      </c>
      <c r="G821" s="13">
        <v>36.1</v>
      </c>
      <c r="H821" s="13">
        <v>1847.3611000000003</v>
      </c>
      <c r="I821" s="166">
        <v>0</v>
      </c>
      <c r="J821" s="191">
        <v>0</v>
      </c>
      <c r="K821" s="166">
        <v>49</v>
      </c>
      <c r="L821" s="166">
        <v>0</v>
      </c>
      <c r="M821" s="18">
        <v>0</v>
      </c>
      <c r="N821" s="165" t="str">
        <f>VLOOKUP(Table2[[#This Row],[Code]],'MPG Payment'!$B$4:$Z$128,25,0)</f>
        <v>Release1</v>
      </c>
      <c r="O821" s="170">
        <f t="shared" si="56"/>
        <v>1798</v>
      </c>
      <c r="P821" t="str">
        <f>IFERROR(VLOOKUP(D821,'Bank Master'!$C$3:$D$7898,2,0),"Indirect")</f>
        <v>Direct</v>
      </c>
      <c r="Q821" t="str">
        <f>IFERROR(VLOOKUP(A821,Table1424[],6,0),0)</f>
        <v>NASIM ANSARI</v>
      </c>
      <c r="R821" t="str">
        <f>IFERROR(VLOOKUP(A821,Table1424[],7,0),0)</f>
        <v>27623211010319</v>
      </c>
      <c r="S821" t="str">
        <f>IFERROR(VLOOKUP(A821,Table1424[],8,0),0)</f>
        <v>UCBA0002762</v>
      </c>
      <c r="T821">
        <f>IFERROR(VLOOKUP(A821,Table1424[],9,0),0)</f>
        <v>0</v>
      </c>
      <c r="U821" s="40">
        <f>IFERROR(VLOOKUP(A821,Table1424[],10,0),0)</f>
        <v>46237</v>
      </c>
      <c r="V821">
        <f t="shared" si="57"/>
        <v>1</v>
      </c>
      <c r="W821" t="str">
        <f t="shared" si="58"/>
        <v>Available</v>
      </c>
      <c r="X821" s="164" t="str" cm="1">
        <f t="array" aca="1" ref="X821" ca="1">SUBSTITUTE(SUBSTITUTE(MID(CELL("filename"),FIND("[",CELL("filename"))+1,FIND("]",CELL("filename"))-FIND("[",CELL("filename"))-1)," JH Farmer Payment-",""),".xlsx","")</f>
        <v>22.21-27 Aug</v>
      </c>
      <c r="Y821" s="13">
        <f t="shared" si="59"/>
        <v>35.821406371191145</v>
      </c>
      <c r="Z821" s="3">
        <v>0</v>
      </c>
    </row>
    <row r="822" spans="1:26" x14ac:dyDescent="0.25">
      <c r="A822" t="str">
        <f>CONCATENATE(Table2[[#This Row],[Code]],Table2[[#This Row],[Farmers Code]])</f>
        <v>200300090053</v>
      </c>
      <c r="B822" s="1" t="str">
        <f>INDEX('MPG Payment'!$A:$A,MATCH(Table2[[#This Row],[Code]],'MPG Payment'!B:B,0))</f>
        <v>BMC Code :2003</v>
      </c>
      <c r="C822" t="str">
        <f>VLOOKUP(Table2[[#This Row],[Code]],'MPG Payment'!B:C,2,0)</f>
        <v>SURID</v>
      </c>
      <c r="D822" s="17">
        <v>20030009</v>
      </c>
      <c r="E822" s="17" t="s">
        <v>131</v>
      </c>
      <c r="F822" s="1">
        <v>10</v>
      </c>
      <c r="G822" s="13">
        <v>19.07</v>
      </c>
      <c r="H822" s="13">
        <v>787.20680000000004</v>
      </c>
      <c r="I822" s="166">
        <v>0</v>
      </c>
      <c r="J822" s="191">
        <v>0</v>
      </c>
      <c r="K822" s="166">
        <v>0</v>
      </c>
      <c r="L822" s="166">
        <v>0</v>
      </c>
      <c r="M822" s="18">
        <v>0</v>
      </c>
      <c r="N822" s="165" t="str">
        <f>VLOOKUP(Table2[[#This Row],[Code]],'MPG Payment'!$B$4:$Z$128,25,0)</f>
        <v>Release1</v>
      </c>
      <c r="O822" s="170">
        <f t="shared" si="56"/>
        <v>787</v>
      </c>
      <c r="P822" t="str">
        <f>IFERROR(VLOOKUP(D822,'Bank Master'!$C$3:$D$7898,2,0),"Indirect")</f>
        <v>Direct</v>
      </c>
      <c r="Q822" t="str">
        <f>IFERROR(VLOOKUP(A822,Table1424[],6,0),0)</f>
        <v>SAMIM ANSARI</v>
      </c>
      <c r="R822" t="str">
        <f>IFERROR(VLOOKUP(A822,Table1424[],7,0),0)</f>
        <v>494418210001188</v>
      </c>
      <c r="S822" t="str">
        <f>IFERROR(VLOOKUP(A822,Table1424[],8,0),0)</f>
        <v>BKID0004924</v>
      </c>
      <c r="T822">
        <f>IFERROR(VLOOKUP(A822,Table1424[],9,0),0)</f>
        <v>0</v>
      </c>
      <c r="U822" s="40">
        <f>IFERROR(VLOOKUP(A822,Table1424[],10,0),0)</f>
        <v>46258</v>
      </c>
      <c r="V822">
        <f t="shared" si="57"/>
        <v>1</v>
      </c>
      <c r="W822" t="str">
        <f t="shared" si="58"/>
        <v>Available</v>
      </c>
      <c r="X822" s="164" t="str" cm="1">
        <f t="array" aca="1" ref="X822" ca="1">SUBSTITUTE(SUBSTITUTE(MID(CELL("filename"),FIND("[",CELL("filename"))+1,FIND("]",CELL("filename"))-FIND("[",CELL("filename"))-1)," JH Farmer Payment-",""),".xlsx","")</f>
        <v>22.21-27 Aug</v>
      </c>
      <c r="Y822" s="13">
        <f t="shared" si="59"/>
        <v>20.639926586261144</v>
      </c>
      <c r="Z822" s="3">
        <v>0</v>
      </c>
    </row>
    <row r="823" spans="1:26" x14ac:dyDescent="0.25">
      <c r="A823" t="str">
        <f>CONCATENATE(Table2[[#This Row],[Code]],Table2[[#This Row],[Farmers Code]])</f>
        <v>200400010003</v>
      </c>
      <c r="B823" s="1" t="str">
        <f>INDEX('MPG Payment'!$A:$A,MATCH(Table2[[#This Row],[Code]],'MPG Payment'!B:B,0))</f>
        <v>BMC Code :2004</v>
      </c>
      <c r="C823" t="str">
        <f>VLOOKUP(Table2[[#This Row],[Code]],'MPG Payment'!B:C,2,0)</f>
        <v>CHOREYA</v>
      </c>
      <c r="D823" s="17">
        <v>20040001</v>
      </c>
      <c r="E823" s="17" t="s">
        <v>0</v>
      </c>
      <c r="F823" s="1">
        <v>11</v>
      </c>
      <c r="G823" s="13">
        <v>1291.98</v>
      </c>
      <c r="H823" s="13">
        <v>45125.198599999996</v>
      </c>
      <c r="I823" s="166">
        <v>17647</v>
      </c>
      <c r="J823" s="191">
        <v>0</v>
      </c>
      <c r="K823" s="166">
        <v>55</v>
      </c>
      <c r="L823" s="166">
        <v>2540</v>
      </c>
      <c r="M823" s="18">
        <v>0</v>
      </c>
      <c r="N823" s="165" t="str">
        <f>VLOOKUP(Table2[[#This Row],[Code]],'MPG Payment'!$B$4:$Z$128,25,0)</f>
        <v>Release1</v>
      </c>
      <c r="O823" s="170">
        <f t="shared" si="56"/>
        <v>24883</v>
      </c>
      <c r="P823" t="str">
        <f>IFERROR(VLOOKUP(D823,'Bank Master'!$C$3:$D$7898,2,0),"Indirect")</f>
        <v>Direct</v>
      </c>
      <c r="Q823" t="str">
        <f>IFERROR(VLOOKUP(A823,Table1424[],6,0),0)</f>
        <v xml:space="preserve">Jaleshwar Mahto </v>
      </c>
      <c r="R823" t="str">
        <f>IFERROR(VLOOKUP(A823,Table1424[],7,0),0)</f>
        <v>490330110000011</v>
      </c>
      <c r="S823" t="str">
        <f>IFERROR(VLOOKUP(A823,Table1424[],8,0),0)</f>
        <v>BKID0004903</v>
      </c>
      <c r="T823" t="str">
        <f>IFERROR(VLOOKUP(A823,Table1424[],9,0),0)</f>
        <v>Bank Of India</v>
      </c>
      <c r="U823" s="40">
        <f>IFERROR(VLOOKUP(A823,Table1424[],10,0),0)</f>
        <v>45516</v>
      </c>
      <c r="V823">
        <f t="shared" si="57"/>
        <v>1</v>
      </c>
      <c r="W823" t="str">
        <f t="shared" si="58"/>
        <v>Available</v>
      </c>
      <c r="X823" s="164" t="str" cm="1">
        <f t="array" aca="1" ref="X823" ca="1">SUBSTITUTE(SUBSTITUTE(MID(CELL("filename"),FIND("[",CELL("filename"))+1,FIND("]",CELL("filename"))-FIND("[",CELL("filename"))-1)," JH Farmer Payment-",""),".xlsx","")</f>
        <v>22.21-27 Aug</v>
      </c>
      <c r="Y823" s="13">
        <f t="shared" si="59"/>
        <v>19.209940734376691</v>
      </c>
      <c r="Z823" s="3">
        <v>0</v>
      </c>
    </row>
    <row r="824" spans="1:26" x14ac:dyDescent="0.25">
      <c r="A824" t="str">
        <f>CONCATENATE(Table2[[#This Row],[Code]],Table2[[#This Row],[Farmers Code]])</f>
        <v>200400010005</v>
      </c>
      <c r="B824" s="1" t="str">
        <f>INDEX('MPG Payment'!$A:$A,MATCH(Table2[[#This Row],[Code]],'MPG Payment'!B:B,0))</f>
        <v>BMC Code :2004</v>
      </c>
      <c r="C824" t="str">
        <f>VLOOKUP(Table2[[#This Row],[Code]],'MPG Payment'!B:C,2,0)</f>
        <v>CHOREYA</v>
      </c>
      <c r="D824" s="17">
        <v>20040001</v>
      </c>
      <c r="E824" s="17" t="s">
        <v>18</v>
      </c>
      <c r="F824" s="1">
        <v>14</v>
      </c>
      <c r="G824" s="13">
        <v>43.949999999999996</v>
      </c>
      <c r="H824" s="13">
        <v>1819.2720000000002</v>
      </c>
      <c r="I824" s="166">
        <v>0</v>
      </c>
      <c r="J824" s="191">
        <v>0</v>
      </c>
      <c r="K824" s="166">
        <v>0</v>
      </c>
      <c r="L824" s="166">
        <v>0</v>
      </c>
      <c r="M824" s="18">
        <v>0</v>
      </c>
      <c r="N824" s="165" t="str">
        <f>VLOOKUP(Table2[[#This Row],[Code]],'MPG Payment'!$B$4:$Z$128,25,0)</f>
        <v>Release1</v>
      </c>
      <c r="O824" s="170">
        <f t="shared" si="56"/>
        <v>1819</v>
      </c>
      <c r="P824" t="str">
        <f>IFERROR(VLOOKUP(D824,'Bank Master'!$C$3:$D$7898,2,0),"Indirect")</f>
        <v>Direct</v>
      </c>
      <c r="Q824" t="str">
        <f>IFERROR(VLOOKUP(A824,Table1424[],6,0),0)</f>
        <v xml:space="preserve">Kanti Kumari </v>
      </c>
      <c r="R824" t="str">
        <f>IFERROR(VLOOKUP(A824,Table1424[],7,0),0)</f>
        <v>84053863573</v>
      </c>
      <c r="S824" t="str">
        <f>IFERROR(VLOOKUP(A824,Table1424[],8,0),0)</f>
        <v>SBIN0RRVCGB</v>
      </c>
      <c r="T824" t="str">
        <f>IFERROR(VLOOKUP(A824,Table1424[],9,0),0)</f>
        <v>STATE BANK OF INDIA</v>
      </c>
      <c r="U824" s="40">
        <f>IFERROR(VLOOKUP(A824,Table1424[],10,0),0)</f>
        <v>45516</v>
      </c>
      <c r="V824">
        <f t="shared" si="57"/>
        <v>1</v>
      </c>
      <c r="W824" t="str">
        <f t="shared" si="58"/>
        <v>Available</v>
      </c>
      <c r="X824" s="164" t="str" cm="1">
        <f t="array" aca="1" ref="X824" ca="1">SUBSTITUTE(SUBSTITUTE(MID(CELL("filename"),FIND("[",CELL("filename"))+1,FIND("]",CELL("filename"))-FIND("[",CELL("filename"))-1)," JH Farmer Payment-",""),".xlsx","")</f>
        <v>22.21-27 Aug</v>
      </c>
      <c r="Y824" s="13">
        <f t="shared" si="59"/>
        <v>28.975890784982941</v>
      </c>
      <c r="Z824" s="3">
        <v>0</v>
      </c>
    </row>
    <row r="825" spans="1:26" x14ac:dyDescent="0.25">
      <c r="A825" t="str">
        <f>CONCATENATE(Table2[[#This Row],[Code]],Table2[[#This Row],[Farmers Code]])</f>
        <v>200400010006</v>
      </c>
      <c r="B825" s="1" t="str">
        <f>INDEX('MPG Payment'!$A:$A,MATCH(Table2[[#This Row],[Code]],'MPG Payment'!B:B,0))</f>
        <v>BMC Code :2004</v>
      </c>
      <c r="C825" t="str">
        <f>VLOOKUP(Table2[[#This Row],[Code]],'MPG Payment'!B:C,2,0)</f>
        <v>CHOREYA</v>
      </c>
      <c r="D825" s="17">
        <v>20040001</v>
      </c>
      <c r="E825" s="17" t="s">
        <v>19</v>
      </c>
      <c r="F825" s="1">
        <v>7</v>
      </c>
      <c r="G825" s="13">
        <v>25.640000000000004</v>
      </c>
      <c r="H825" s="13">
        <v>1153.8471</v>
      </c>
      <c r="I825" s="166">
        <v>0</v>
      </c>
      <c r="J825" s="191">
        <v>0</v>
      </c>
      <c r="K825" s="166">
        <v>0</v>
      </c>
      <c r="L825" s="166">
        <v>0</v>
      </c>
      <c r="M825" s="18">
        <v>0</v>
      </c>
      <c r="N825" s="165" t="str">
        <f>VLOOKUP(Table2[[#This Row],[Code]],'MPG Payment'!$B$4:$Z$128,25,0)</f>
        <v>Release1</v>
      </c>
      <c r="O825" s="170">
        <f t="shared" si="56"/>
        <v>1154</v>
      </c>
      <c r="P825" t="str">
        <f>IFERROR(VLOOKUP(D825,'Bank Master'!$C$3:$D$7898,2,0),"Indirect")</f>
        <v>Direct</v>
      </c>
      <c r="Q825" t="str">
        <f>IFERROR(VLOOKUP(A825,Table1424[],6,0),0)</f>
        <v xml:space="preserve">Lakshmi Devi </v>
      </c>
      <c r="R825" t="str">
        <f>IFERROR(VLOOKUP(A825,Table1424[],7,0),0)</f>
        <v>0746010496247</v>
      </c>
      <c r="S825" t="str">
        <f>IFERROR(VLOOKUP(A825,Table1424[],8,0),0)</f>
        <v>PUNB0074620</v>
      </c>
      <c r="T825" t="str">
        <f>IFERROR(VLOOKUP(A825,Table1424[],9,0),0)</f>
        <v xml:space="preserve">PUNJAB NATIONAL BANK </v>
      </c>
      <c r="U825" s="40">
        <f>IFERROR(VLOOKUP(A825,Table1424[],10,0),0)</f>
        <v>45516</v>
      </c>
      <c r="V825">
        <f t="shared" si="57"/>
        <v>1</v>
      </c>
      <c r="W825" t="str">
        <f t="shared" si="58"/>
        <v>Available</v>
      </c>
      <c r="X825" s="164" t="str" cm="1">
        <f t="array" aca="1" ref="X825" ca="1">SUBSTITUTE(SUBSTITUTE(MID(CELL("filename"),FIND("[",CELL("filename"))+1,FIND("]",CELL("filename"))-FIND("[",CELL("filename"))-1)," JH Farmer Payment-",""),".xlsx","")</f>
        <v>22.21-27 Aug</v>
      </c>
      <c r="Y825" s="13">
        <f t="shared" si="59"/>
        <v>15.750642940717627</v>
      </c>
      <c r="Z825" s="3">
        <v>0</v>
      </c>
    </row>
    <row r="826" spans="1:26" x14ac:dyDescent="0.25">
      <c r="A826" t="str">
        <f>CONCATENATE(Table2[[#This Row],[Code]],Table2[[#This Row],[Farmers Code]])</f>
        <v>200400010008</v>
      </c>
      <c r="B826" s="1" t="str">
        <f>INDEX('MPG Payment'!$A:$A,MATCH(Table2[[#This Row],[Code]],'MPG Payment'!B:B,0))</f>
        <v>BMC Code :2004</v>
      </c>
      <c r="C826" t="str">
        <f>VLOOKUP(Table2[[#This Row],[Code]],'MPG Payment'!B:C,2,0)</f>
        <v>CHOREYA</v>
      </c>
      <c r="D826" s="17">
        <v>20040001</v>
      </c>
      <c r="E826" s="17" t="s">
        <v>41</v>
      </c>
      <c r="F826" s="1">
        <v>14</v>
      </c>
      <c r="G826" s="13">
        <v>44.93</v>
      </c>
      <c r="H826" s="13">
        <v>1959.7308000000003</v>
      </c>
      <c r="I826" s="166">
        <v>0</v>
      </c>
      <c r="J826" s="191">
        <v>0</v>
      </c>
      <c r="K826" s="166">
        <v>0</v>
      </c>
      <c r="L826" s="166">
        <v>0</v>
      </c>
      <c r="M826" s="18">
        <v>0</v>
      </c>
      <c r="N826" s="165" t="str">
        <f>VLOOKUP(Table2[[#This Row],[Code]],'MPG Payment'!$B$4:$Z$128,25,0)</f>
        <v>Release1</v>
      </c>
      <c r="O826" s="170">
        <f t="shared" si="56"/>
        <v>1960</v>
      </c>
      <c r="P826" t="str">
        <f>IFERROR(VLOOKUP(D826,'Bank Master'!$C$3:$D$7898,2,0),"Indirect")</f>
        <v>Direct</v>
      </c>
      <c r="Q826" t="str">
        <f>IFERROR(VLOOKUP(A826,Table1424[],6,0),0)</f>
        <v xml:space="preserve">Ramo Gope </v>
      </c>
      <c r="R826" t="str">
        <f>IFERROR(VLOOKUP(A826,Table1424[],7,0),0)</f>
        <v>22011082569</v>
      </c>
      <c r="S826" t="str">
        <f>IFERROR(VLOOKUP(A826,Table1424[],8,0),0)</f>
        <v>SBIN0RRVCGB</v>
      </c>
      <c r="T826" t="str">
        <f>IFERROR(VLOOKUP(A826,Table1424[],9,0),0)</f>
        <v>STATE BANK OF INDIA</v>
      </c>
      <c r="U826" s="40">
        <f>IFERROR(VLOOKUP(A826,Table1424[],10,0),0)</f>
        <v>45516</v>
      </c>
      <c r="V826">
        <f t="shared" si="57"/>
        <v>1</v>
      </c>
      <c r="W826" t="str">
        <f t="shared" si="58"/>
        <v>Available</v>
      </c>
      <c r="X826" s="164" t="str" cm="1">
        <f t="array" aca="1" ref="X826" ca="1">SUBSTITUTE(SUBSTITUTE(MID(CELL("filename"),FIND("[",CELL("filename"))+1,FIND("]",CELL("filename"))-FIND("[",CELL("filename"))-1)," JH Farmer Payment-",""),".xlsx","")</f>
        <v>22.21-27 Aug</v>
      </c>
      <c r="Y826" s="13">
        <f t="shared" si="59"/>
        <v>30.532195860227031</v>
      </c>
      <c r="Z826" s="3">
        <v>0</v>
      </c>
    </row>
    <row r="827" spans="1:26" x14ac:dyDescent="0.25">
      <c r="A827" t="str">
        <f>CONCATENATE(Table2[[#This Row],[Code]],Table2[[#This Row],[Farmers Code]])</f>
        <v>200400010009</v>
      </c>
      <c r="B827" s="1" t="str">
        <f>INDEX('MPG Payment'!$A:$A,MATCH(Table2[[#This Row],[Code]],'MPG Payment'!B:B,0))</f>
        <v>BMC Code :2004</v>
      </c>
      <c r="C827" t="str">
        <f>VLOOKUP(Table2[[#This Row],[Code]],'MPG Payment'!B:C,2,0)</f>
        <v>CHOREYA</v>
      </c>
      <c r="D827" s="17">
        <v>20040001</v>
      </c>
      <c r="E827" s="17" t="s">
        <v>36</v>
      </c>
      <c r="F827" s="1">
        <v>12</v>
      </c>
      <c r="G827" s="13">
        <v>28.15</v>
      </c>
      <c r="H827" s="13">
        <v>1112.5943</v>
      </c>
      <c r="I827" s="166">
        <v>0</v>
      </c>
      <c r="J827" s="191">
        <v>0</v>
      </c>
      <c r="K827" s="166">
        <v>0</v>
      </c>
      <c r="L827" s="166">
        <v>0</v>
      </c>
      <c r="M827" s="18">
        <v>0</v>
      </c>
      <c r="N827" s="165" t="str">
        <f>VLOOKUP(Table2[[#This Row],[Code]],'MPG Payment'!$B$4:$Z$128,25,0)</f>
        <v>Release1</v>
      </c>
      <c r="O827" s="170">
        <f t="shared" si="56"/>
        <v>1113</v>
      </c>
      <c r="P827" t="str">
        <f>IFERROR(VLOOKUP(D827,'Bank Master'!$C$3:$D$7898,2,0),"Indirect")</f>
        <v>Direct</v>
      </c>
      <c r="Q827" t="str">
        <f>IFERROR(VLOOKUP(A827,Table1424[],6,0),0)</f>
        <v xml:space="preserve">Shyam Sundar Sahu </v>
      </c>
      <c r="R827" t="str">
        <f>IFERROR(VLOOKUP(A827,Table1424[],7,0),0)</f>
        <v>22011084146</v>
      </c>
      <c r="S827" t="str">
        <f>IFERROR(VLOOKUP(A827,Table1424[],8,0),0)</f>
        <v>SBIN0RRVCGB</v>
      </c>
      <c r="T827" t="str">
        <f>IFERROR(VLOOKUP(A827,Table1424[],9,0),0)</f>
        <v>STATE BANK OF INDIA</v>
      </c>
      <c r="U827" s="40">
        <f>IFERROR(VLOOKUP(A827,Table1424[],10,0),0)</f>
        <v>45516</v>
      </c>
      <c r="V827">
        <f t="shared" si="57"/>
        <v>1</v>
      </c>
      <c r="W827" t="str">
        <f t="shared" si="58"/>
        <v>Available</v>
      </c>
      <c r="X827" s="164" t="str" cm="1">
        <f t="array" aca="1" ref="X827" ca="1">SUBSTITUTE(SUBSTITUTE(MID(CELL("filename"),FIND("[",CELL("filename"))+1,FIND("]",CELL("filename"))-FIND("[",CELL("filename"))-1)," JH Farmer Payment-",""),".xlsx","")</f>
        <v>22.21-27 Aug</v>
      </c>
      <c r="Y827" s="13">
        <f t="shared" si="59"/>
        <v>23.714265719360572</v>
      </c>
      <c r="Z827" s="3">
        <v>0</v>
      </c>
    </row>
    <row r="828" spans="1:26" x14ac:dyDescent="0.25">
      <c r="A828" t="str">
        <f>CONCATENATE(Table2[[#This Row],[Code]],Table2[[#This Row],[Farmers Code]])</f>
        <v>200400010010</v>
      </c>
      <c r="B828" s="1" t="str">
        <f>INDEX('MPG Payment'!$A:$A,MATCH(Table2[[#This Row],[Code]],'MPG Payment'!B:B,0))</f>
        <v>BMC Code :2004</v>
      </c>
      <c r="C828" t="str">
        <f>VLOOKUP(Table2[[#This Row],[Code]],'MPG Payment'!B:C,2,0)</f>
        <v>CHOREYA</v>
      </c>
      <c r="D828" s="17">
        <v>20040001</v>
      </c>
      <c r="E828" s="17" t="s">
        <v>21</v>
      </c>
      <c r="F828" s="1">
        <v>13</v>
      </c>
      <c r="G828" s="13">
        <v>53.12</v>
      </c>
      <c r="H828" s="13">
        <v>1989.5499</v>
      </c>
      <c r="I828" s="166">
        <v>0</v>
      </c>
      <c r="J828" s="191">
        <v>0</v>
      </c>
      <c r="K828" s="166">
        <v>0</v>
      </c>
      <c r="L828" s="166">
        <v>0</v>
      </c>
      <c r="M828" s="18">
        <v>0</v>
      </c>
      <c r="N828" s="165" t="str">
        <f>VLOOKUP(Table2[[#This Row],[Code]],'MPG Payment'!$B$4:$Z$128,25,0)</f>
        <v>Release1</v>
      </c>
      <c r="O828" s="170">
        <f t="shared" si="56"/>
        <v>1990</v>
      </c>
      <c r="P828" t="str">
        <f>IFERROR(VLOOKUP(D828,'Bank Master'!$C$3:$D$7898,2,0),"Indirect")</f>
        <v>Direct</v>
      </c>
      <c r="Q828" t="str">
        <f>IFERROR(VLOOKUP(A828,Table1424[],6,0),0)</f>
        <v xml:space="preserve">Yashoda Devi </v>
      </c>
      <c r="R828" t="str">
        <f>IFERROR(VLOOKUP(A828,Table1424[],7,0),0)</f>
        <v>490310100003500</v>
      </c>
      <c r="S828" t="str">
        <f>IFERROR(VLOOKUP(A828,Table1424[],8,0),0)</f>
        <v>BKID0004903</v>
      </c>
      <c r="T828" t="str">
        <f>IFERROR(VLOOKUP(A828,Table1424[],9,0),0)</f>
        <v>BANK OF INDIA</v>
      </c>
      <c r="U828" s="40">
        <f>IFERROR(VLOOKUP(A828,Table1424[],10,0),0)</f>
        <v>45524</v>
      </c>
      <c r="V828">
        <f t="shared" si="57"/>
        <v>1</v>
      </c>
      <c r="W828" t="str">
        <f t="shared" si="58"/>
        <v>Available</v>
      </c>
      <c r="X828" s="164" t="str" cm="1">
        <f t="array" aca="1" ref="X828" ca="1">SUBSTITUTE(SUBSTITUTE(MID(CELL("filename"),FIND("[",CELL("filename"))+1,FIND("]",CELL("filename"))-FIND("[",CELL("filename"))-1)," JH Farmer Payment-",""),".xlsx","")</f>
        <v>22.21-27 Aug</v>
      </c>
      <c r="Y828" s="13">
        <f t="shared" si="59"/>
        <v>24.345019484186746</v>
      </c>
      <c r="Z828" s="3">
        <v>0</v>
      </c>
    </row>
    <row r="829" spans="1:26" x14ac:dyDescent="0.25">
      <c r="A829" t="str">
        <f>CONCATENATE(Table2[[#This Row],[Code]],Table2[[#This Row],[Farmers Code]])</f>
        <v>200400010012</v>
      </c>
      <c r="B829" s="1" t="str">
        <f>INDEX('MPG Payment'!$A:$A,MATCH(Table2[[#This Row],[Code]],'MPG Payment'!B:B,0))</f>
        <v>BMC Code :2004</v>
      </c>
      <c r="C829" t="str">
        <f>VLOOKUP(Table2[[#This Row],[Code]],'MPG Payment'!B:C,2,0)</f>
        <v>CHOREYA</v>
      </c>
      <c r="D829" s="17">
        <v>20040001</v>
      </c>
      <c r="E829" s="17" t="s">
        <v>40</v>
      </c>
      <c r="F829" s="1">
        <v>10</v>
      </c>
      <c r="G829" s="13">
        <v>24.220000000000002</v>
      </c>
      <c r="H829" s="13">
        <v>1175.4091000000001</v>
      </c>
      <c r="I829" s="166">
        <v>0</v>
      </c>
      <c r="J829" s="191">
        <v>0</v>
      </c>
      <c r="K829" s="166">
        <v>0</v>
      </c>
      <c r="L829" s="166">
        <v>0</v>
      </c>
      <c r="M829" s="18">
        <v>0</v>
      </c>
      <c r="N829" s="165" t="str">
        <f>VLOOKUP(Table2[[#This Row],[Code]],'MPG Payment'!$B$4:$Z$128,25,0)</f>
        <v>Release1</v>
      </c>
      <c r="O829" s="170">
        <f t="shared" si="56"/>
        <v>1175</v>
      </c>
      <c r="P829" t="str">
        <f>IFERROR(VLOOKUP(D829,'Bank Master'!$C$3:$D$7898,2,0),"Indirect")</f>
        <v>Direct</v>
      </c>
      <c r="Q829" t="str">
        <f>IFERROR(VLOOKUP(A829,Table1424[],6,0),0)</f>
        <v xml:space="preserve">Hari Charan Ram </v>
      </c>
      <c r="R829" t="str">
        <f>IFERROR(VLOOKUP(A829,Table1424[],7,0),0)</f>
        <v>22011069569</v>
      </c>
      <c r="S829" t="str">
        <f>IFERROR(VLOOKUP(A829,Table1424[],8,0),0)</f>
        <v>SBIN0RRVCGB</v>
      </c>
      <c r="T829" t="str">
        <f>IFERROR(VLOOKUP(A829,Table1424[],9,0),0)</f>
        <v>STATE BANK OF INDIA</v>
      </c>
      <c r="U829" s="40">
        <f>IFERROR(VLOOKUP(A829,Table1424[],10,0),0)</f>
        <v>45524</v>
      </c>
      <c r="V829">
        <f t="shared" si="57"/>
        <v>1</v>
      </c>
      <c r="W829" t="str">
        <f t="shared" si="58"/>
        <v>Available</v>
      </c>
      <c r="X829" s="164" t="str" cm="1">
        <f t="array" aca="1" ref="X829" ca="1">SUBSTITUTE(SUBSTITUTE(MID(CELL("filename"),FIND("[",CELL("filename"))+1,FIND("]",CELL("filename"))-FIND("[",CELL("filename"))-1)," JH Farmer Payment-",""),".xlsx","")</f>
        <v>22.21-27 Aug</v>
      </c>
      <c r="Y829" s="13">
        <f t="shared" si="59"/>
        <v>24.265258051197357</v>
      </c>
      <c r="Z829" s="3">
        <v>0</v>
      </c>
    </row>
    <row r="830" spans="1:26" x14ac:dyDescent="0.25">
      <c r="A830" t="str">
        <f>CONCATENATE(Table2[[#This Row],[Code]],Table2[[#This Row],[Farmers Code]])</f>
        <v>200400010015</v>
      </c>
      <c r="B830" s="1" t="str">
        <f>INDEX('MPG Payment'!$A:$A,MATCH(Table2[[#This Row],[Code]],'MPG Payment'!B:B,0))</f>
        <v>BMC Code :2004</v>
      </c>
      <c r="C830" t="str">
        <f>VLOOKUP(Table2[[#This Row],[Code]],'MPG Payment'!B:C,2,0)</f>
        <v>CHOREYA</v>
      </c>
      <c r="D830" s="17">
        <v>20040001</v>
      </c>
      <c r="E830" s="17" t="s">
        <v>25</v>
      </c>
      <c r="F830" s="1">
        <v>6</v>
      </c>
      <c r="G830" s="13">
        <v>90.050000000000011</v>
      </c>
      <c r="H830" s="13">
        <v>3388.1428000000001</v>
      </c>
      <c r="I830" s="166">
        <v>0</v>
      </c>
      <c r="J830" s="191">
        <v>0</v>
      </c>
      <c r="K830" s="166">
        <v>0</v>
      </c>
      <c r="L830" s="166">
        <v>0</v>
      </c>
      <c r="M830" s="18">
        <v>0</v>
      </c>
      <c r="N830" s="165" t="str">
        <f>VLOOKUP(Table2[[#This Row],[Code]],'MPG Payment'!$B$4:$Z$128,25,0)</f>
        <v>Release1</v>
      </c>
      <c r="O830" s="170">
        <f t="shared" si="56"/>
        <v>3388</v>
      </c>
      <c r="P830" t="str">
        <f>IFERROR(VLOOKUP(D830,'Bank Master'!$C$3:$D$7898,2,0),"Indirect")</f>
        <v>Direct</v>
      </c>
      <c r="Q830" t="str">
        <f>IFERROR(VLOOKUP(A830,Table1424[],6,0),0)</f>
        <v xml:space="preserve">Savita Devi </v>
      </c>
      <c r="R830" t="str">
        <f>IFERROR(VLOOKUP(A830,Table1424[],7,0),0)</f>
        <v>84035698838</v>
      </c>
      <c r="S830" t="str">
        <f>IFERROR(VLOOKUP(A830,Table1424[],8,0),0)</f>
        <v>SBIN0RRVCGB</v>
      </c>
      <c r="T830" t="str">
        <f>IFERROR(VLOOKUP(A830,Table1424[],9,0),0)</f>
        <v>STATE BANK OF INDIA</v>
      </c>
      <c r="U830" s="40">
        <f>IFERROR(VLOOKUP(A830,Table1424[],10,0),0)</f>
        <v>45542</v>
      </c>
      <c r="V830">
        <f t="shared" si="57"/>
        <v>1</v>
      </c>
      <c r="W830" t="str">
        <f t="shared" si="58"/>
        <v>Available</v>
      </c>
      <c r="X830" s="164" t="str" cm="1">
        <f t="array" aca="1" ref="X830" ca="1">SUBSTITUTE(SUBSTITUTE(MID(CELL("filename"),FIND("[",CELL("filename"))+1,FIND("]",CELL("filename"))-FIND("[",CELL("filename"))-1)," JH Farmer Payment-",""),".xlsx","")</f>
        <v>22.21-27 Aug</v>
      </c>
      <c r="Y830" s="13">
        <f t="shared" si="59"/>
        <v>11.287538478622988</v>
      </c>
      <c r="Z830" s="3">
        <v>0</v>
      </c>
    </row>
    <row r="831" spans="1:26" x14ac:dyDescent="0.25">
      <c r="A831" t="str">
        <f>CONCATENATE(Table2[[#This Row],[Code]],Table2[[#This Row],[Farmers Code]])</f>
        <v>200400010017</v>
      </c>
      <c r="B831" s="1" t="str">
        <f>INDEX('MPG Payment'!$A:$A,MATCH(Table2[[#This Row],[Code]],'MPG Payment'!B:B,0))</f>
        <v>BMC Code :2004</v>
      </c>
      <c r="C831" t="str">
        <f>VLOOKUP(Table2[[#This Row],[Code]],'MPG Payment'!B:C,2,0)</f>
        <v>CHOREYA</v>
      </c>
      <c r="D831" s="17">
        <v>20040001</v>
      </c>
      <c r="E831" s="17" t="s">
        <v>27</v>
      </c>
      <c r="F831" s="1">
        <v>14</v>
      </c>
      <c r="G831" s="13">
        <v>54.78</v>
      </c>
      <c r="H831" s="13">
        <v>2372.7368000000001</v>
      </c>
      <c r="I831" s="166">
        <v>0</v>
      </c>
      <c r="J831" s="191">
        <v>0</v>
      </c>
      <c r="K831" s="166">
        <v>0</v>
      </c>
      <c r="L831" s="166">
        <v>0</v>
      </c>
      <c r="M831" s="18">
        <v>0</v>
      </c>
      <c r="N831" s="165" t="str">
        <f>VLOOKUP(Table2[[#This Row],[Code]],'MPG Payment'!$B$4:$Z$128,25,0)</f>
        <v>Release1</v>
      </c>
      <c r="O831" s="170">
        <f t="shared" si="56"/>
        <v>2373</v>
      </c>
      <c r="P831" t="str">
        <f>IFERROR(VLOOKUP(D831,'Bank Master'!$C$3:$D$7898,2,0),"Indirect")</f>
        <v>Direct</v>
      </c>
      <c r="Q831" t="str">
        <f>IFERROR(VLOOKUP(A831,Table1424[],6,0),0)</f>
        <v xml:space="preserve">Neha Kumari </v>
      </c>
      <c r="R831" t="str">
        <f>IFERROR(VLOOKUP(A831,Table1424[],7,0),0)</f>
        <v>22011159556</v>
      </c>
      <c r="S831" t="str">
        <f>IFERROR(VLOOKUP(A831,Table1424[],8,0),0)</f>
        <v>SBIN0RRVCGB</v>
      </c>
      <c r="T831" t="str">
        <f>IFERROR(VLOOKUP(A831,Table1424[],9,0),0)</f>
        <v>STATE BANK OF INDIA</v>
      </c>
      <c r="U831" s="40">
        <f>IFERROR(VLOOKUP(A831,Table1424[],10,0),0)</f>
        <v>45531</v>
      </c>
      <c r="V831">
        <f t="shared" si="57"/>
        <v>1</v>
      </c>
      <c r="W831" t="str">
        <f t="shared" si="58"/>
        <v>Available</v>
      </c>
      <c r="X831" s="164" t="str" cm="1">
        <f t="array" aca="1" ref="X831" ca="1">SUBSTITUTE(SUBSTITUTE(MID(CELL("filename"),FIND("[",CELL("filename"))+1,FIND("]",CELL("filename"))-FIND("[",CELL("filename"))-1)," JH Farmer Payment-",""),".xlsx","")</f>
        <v>22.21-27 Aug</v>
      </c>
      <c r="Y831" s="13">
        <f t="shared" si="59"/>
        <v>30.319747353048562</v>
      </c>
      <c r="Z831" s="3">
        <v>0</v>
      </c>
    </row>
    <row r="832" spans="1:26" x14ac:dyDescent="0.25">
      <c r="A832" t="str">
        <f>CONCATENATE(Table2[[#This Row],[Code]],Table2[[#This Row],[Farmers Code]])</f>
        <v>200400010038</v>
      </c>
      <c r="B832" s="1" t="str">
        <f>INDEX('MPG Payment'!$A:$A,MATCH(Table2[[#This Row],[Code]],'MPG Payment'!B:B,0))</f>
        <v>BMC Code :2004</v>
      </c>
      <c r="C832" t="str">
        <f>VLOOKUP(Table2[[#This Row],[Code]],'MPG Payment'!B:C,2,0)</f>
        <v>CHOREYA</v>
      </c>
      <c r="D832" s="17">
        <v>20040001</v>
      </c>
      <c r="E832" s="17" t="s">
        <v>11</v>
      </c>
      <c r="F832" s="1">
        <v>6</v>
      </c>
      <c r="G832" s="13">
        <v>22.639999999999997</v>
      </c>
      <c r="H832" s="13">
        <v>1048.8273999999999</v>
      </c>
      <c r="I832" s="166">
        <v>0</v>
      </c>
      <c r="J832" s="191">
        <v>0</v>
      </c>
      <c r="K832" s="166">
        <v>0</v>
      </c>
      <c r="L832" s="166">
        <v>0</v>
      </c>
      <c r="M832" s="18">
        <v>0</v>
      </c>
      <c r="N832" s="165" t="str">
        <f>VLOOKUP(Table2[[#This Row],[Code]],'MPG Payment'!$B$4:$Z$128,25,0)</f>
        <v>Release1</v>
      </c>
      <c r="O832" s="170">
        <f t="shared" si="56"/>
        <v>1049</v>
      </c>
      <c r="P832" t="str">
        <f>IFERROR(VLOOKUP(D832,'Bank Master'!$C$3:$D$7898,2,0),"Indirect")</f>
        <v>Direct</v>
      </c>
      <c r="Q832" t="str">
        <f>IFERROR(VLOOKUP(A832,Table1424[],6,0),0)</f>
        <v>ANCHAL KUMARI</v>
      </c>
      <c r="R832" t="str">
        <f>IFERROR(VLOOKUP(A832,Table1424[],7,0),0)</f>
        <v>0746010610568</v>
      </c>
      <c r="S832" t="str">
        <f>IFERROR(VLOOKUP(A832,Table1424[],8,0),0)</f>
        <v>PUNB0074620</v>
      </c>
      <c r="T832">
        <f>IFERROR(VLOOKUP(A832,Table1424[],9,0),0)</f>
        <v>0</v>
      </c>
      <c r="U832" s="40">
        <f>IFERROR(VLOOKUP(A832,Table1424[],10,0),0)</f>
        <v>45804</v>
      </c>
      <c r="V832">
        <f t="shared" si="57"/>
        <v>1</v>
      </c>
      <c r="W832" t="str">
        <f t="shared" si="58"/>
        <v>Available</v>
      </c>
      <c r="X832" s="164" t="str" cm="1">
        <f t="array" aca="1" ref="X832" ca="1">SUBSTITUTE(SUBSTITUTE(MID(CELL("filename"),FIND("[",CELL("filename"))+1,FIND("]",CELL("filename"))-FIND("[",CELL("filename"))-1)," JH Farmer Payment-",""),".xlsx","")</f>
        <v>22.21-27 Aug</v>
      </c>
      <c r="Y832" s="13">
        <f t="shared" si="59"/>
        <v>13.897889575971735</v>
      </c>
      <c r="Z832" s="3">
        <v>0</v>
      </c>
    </row>
    <row r="833" spans="1:26" x14ac:dyDescent="0.25">
      <c r="A833" t="str">
        <f>CONCATENATE(Table2[[#This Row],[Code]],Table2[[#This Row],[Farmers Code]])</f>
        <v>200400010048</v>
      </c>
      <c r="B833" s="1" t="str">
        <f>INDEX('MPG Payment'!$A:$A,MATCH(Table2[[#This Row],[Code]],'MPG Payment'!B:B,0))</f>
        <v>BMC Code :2004</v>
      </c>
      <c r="C833" t="str">
        <f>VLOOKUP(Table2[[#This Row],[Code]],'MPG Payment'!B:C,2,0)</f>
        <v>CHOREYA</v>
      </c>
      <c r="D833" s="17">
        <v>20040001</v>
      </c>
      <c r="E833" s="17" t="s">
        <v>424</v>
      </c>
      <c r="F833" s="1">
        <v>12</v>
      </c>
      <c r="G833" s="13">
        <v>31.259999999999998</v>
      </c>
      <c r="H833" s="13">
        <v>1419.9734999999996</v>
      </c>
      <c r="I833" s="166">
        <v>0</v>
      </c>
      <c r="J833" s="191">
        <v>0</v>
      </c>
      <c r="K833" s="166">
        <v>0</v>
      </c>
      <c r="L833" s="166">
        <v>0</v>
      </c>
      <c r="M833" s="18">
        <v>0</v>
      </c>
      <c r="N833" s="165" t="str">
        <f>VLOOKUP(Table2[[#This Row],[Code]],'MPG Payment'!$B$4:$Z$128,25,0)</f>
        <v>Release1</v>
      </c>
      <c r="O833" s="170">
        <f t="shared" si="56"/>
        <v>1420</v>
      </c>
      <c r="P833" t="str">
        <f>IFERROR(VLOOKUP(D833,'Bank Master'!$C$3:$D$7898,2,0),"Indirect")</f>
        <v>Direct</v>
      </c>
      <c r="Q833" t="str">
        <f>IFERROR(VLOOKUP(A833,Table1424[],6,0),0)</f>
        <v>SHUGNI DEVI</v>
      </c>
      <c r="R833" t="str">
        <f>IFERROR(VLOOKUP(A833,Table1424[],7,0),0)</f>
        <v>490318210002262</v>
      </c>
      <c r="S833" t="str">
        <f>IFERROR(VLOOKUP(A833,Table1424[],8,0),0)</f>
        <v>BKID0004903</v>
      </c>
      <c r="T833">
        <f>IFERROR(VLOOKUP(A833,Table1424[],9,0),0)</f>
        <v>0</v>
      </c>
      <c r="U833" s="40">
        <f>IFERROR(VLOOKUP(A833,Table1424[],10,0),0)</f>
        <v>45943</v>
      </c>
      <c r="V833">
        <f t="shared" si="57"/>
        <v>1</v>
      </c>
      <c r="W833" t="str">
        <f t="shared" si="58"/>
        <v>Available</v>
      </c>
      <c r="X833" s="164" t="str" cm="1">
        <f t="array" aca="1" ref="X833" ca="1">SUBSTITUTE(SUBSTITUTE(MID(CELL("filename"),FIND("[",CELL("filename"))+1,FIND("]",CELL("filename"))-FIND("[",CELL("filename"))-1)," JH Farmer Payment-",""),".xlsx","")</f>
        <v>22.21-27 Aug</v>
      </c>
      <c r="Y833" s="13">
        <f t="shared" si="59"/>
        <v>27.254769673704413</v>
      </c>
      <c r="Z833" s="3">
        <v>0</v>
      </c>
    </row>
    <row r="834" spans="1:26" x14ac:dyDescent="0.25">
      <c r="A834" t="str">
        <f>CONCATENATE(Table2[[#This Row],[Code]],Table2[[#This Row],[Farmers Code]])</f>
        <v>200400010050</v>
      </c>
      <c r="B834" s="1" t="str">
        <f>INDEX('MPG Payment'!$A:$A,MATCH(Table2[[#This Row],[Code]],'MPG Payment'!B:B,0))</f>
        <v>BMC Code :2004</v>
      </c>
      <c r="C834" t="str">
        <f>VLOOKUP(Table2[[#This Row],[Code]],'MPG Payment'!B:C,2,0)</f>
        <v>CHOREYA</v>
      </c>
      <c r="D834" s="17">
        <v>20040001</v>
      </c>
      <c r="E834" s="17" t="s">
        <v>2068</v>
      </c>
      <c r="F834" s="1">
        <v>4</v>
      </c>
      <c r="G834" s="13">
        <v>14.18</v>
      </c>
      <c r="H834" s="13">
        <v>572.01299999999992</v>
      </c>
      <c r="I834" s="166">
        <v>0</v>
      </c>
      <c r="J834" s="191">
        <v>0</v>
      </c>
      <c r="K834" s="166">
        <v>0</v>
      </c>
      <c r="L834" s="166">
        <v>0</v>
      </c>
      <c r="M834" s="18">
        <v>0</v>
      </c>
      <c r="N834" s="165" t="str">
        <f>VLOOKUP(Table2[[#This Row],[Code]],'MPG Payment'!$B$4:$Z$128,25,0)</f>
        <v>Release1</v>
      </c>
      <c r="O834" s="170">
        <f t="shared" si="56"/>
        <v>572</v>
      </c>
      <c r="P834" t="str">
        <f>IFERROR(VLOOKUP(D834,'Bank Master'!$C$3:$D$7898,2,0),"Indirect")</f>
        <v>Direct</v>
      </c>
      <c r="Q834" t="str">
        <f>IFERROR(VLOOKUP(A834,Table1424[],6,0),0)</f>
        <v>ROHIT KUMAR YADAV</v>
      </c>
      <c r="R834" t="str">
        <f>IFERROR(VLOOKUP(A834,Table1424[],7,0),0)</f>
        <v>490310110017185</v>
      </c>
      <c r="S834" t="str">
        <f>IFERROR(VLOOKUP(A834,Table1424[],8,0),0)</f>
        <v>BKID0004903</v>
      </c>
      <c r="T834">
        <f>IFERROR(VLOOKUP(A834,Table1424[],9,0),0)</f>
        <v>0</v>
      </c>
      <c r="U834" s="40">
        <f>IFERROR(VLOOKUP(A834,Table1424[],10,0),0)</f>
        <v>45943</v>
      </c>
      <c r="V834">
        <f t="shared" si="57"/>
        <v>1</v>
      </c>
      <c r="W834" t="str">
        <f t="shared" si="58"/>
        <v>Available</v>
      </c>
      <c r="X834" s="164" t="str" cm="1">
        <f t="array" aca="1" ref="X834" ca="1">SUBSTITUTE(SUBSTITUTE(MID(CELL("filename"),FIND("[",CELL("filename"))+1,FIND("]",CELL("filename"))-FIND("[",CELL("filename"))-1)," JH Farmer Payment-",""),".xlsx","")</f>
        <v>22.21-27 Aug</v>
      </c>
      <c r="Y834" s="13">
        <f t="shared" si="59"/>
        <v>8.0678843441466839</v>
      </c>
      <c r="Z834" s="3">
        <v>0</v>
      </c>
    </row>
    <row r="835" spans="1:26" x14ac:dyDescent="0.25">
      <c r="A835" t="str">
        <f>CONCATENATE(Table2[[#This Row],[Code]],Table2[[#This Row],[Farmers Code]])</f>
        <v>200400010051</v>
      </c>
      <c r="B835" s="1" t="str">
        <f>INDEX('MPG Payment'!$A:$A,MATCH(Table2[[#This Row],[Code]],'MPG Payment'!B:B,0))</f>
        <v>BMC Code :2004</v>
      </c>
      <c r="C835" t="str">
        <f>VLOOKUP(Table2[[#This Row],[Code]],'MPG Payment'!B:C,2,0)</f>
        <v>CHOREYA</v>
      </c>
      <c r="D835" s="17">
        <v>20040001</v>
      </c>
      <c r="E835" s="17" t="s">
        <v>130</v>
      </c>
      <c r="F835" s="1">
        <v>7</v>
      </c>
      <c r="G835" s="13">
        <v>28.000000000000004</v>
      </c>
      <c r="H835" s="13">
        <v>1417.4822999999999</v>
      </c>
      <c r="I835" s="166">
        <v>0</v>
      </c>
      <c r="J835" s="191">
        <v>0</v>
      </c>
      <c r="K835" s="166">
        <v>0</v>
      </c>
      <c r="L835" s="166">
        <v>0</v>
      </c>
      <c r="M835" s="18">
        <v>0</v>
      </c>
      <c r="N835" s="165" t="str">
        <f>VLOOKUP(Table2[[#This Row],[Code]],'MPG Payment'!$B$4:$Z$128,25,0)</f>
        <v>Release1</v>
      </c>
      <c r="O835" s="170">
        <f t="shared" si="56"/>
        <v>1417</v>
      </c>
      <c r="P835" t="str">
        <f>IFERROR(VLOOKUP(D835,'Bank Master'!$C$3:$D$7898,2,0),"Indirect")</f>
        <v>Direct</v>
      </c>
      <c r="Q835" t="str">
        <f>IFERROR(VLOOKUP(A835,Table1424[],6,0),0)</f>
        <v>LACHHO ORAIN</v>
      </c>
      <c r="R835" t="str">
        <f>IFERROR(VLOOKUP(A835,Table1424[],7,0),0)</f>
        <v>490318210000694</v>
      </c>
      <c r="S835" t="str">
        <f>IFERROR(VLOOKUP(A835,Table1424[],8,0),0)</f>
        <v>BKID0004903</v>
      </c>
      <c r="T835">
        <f>IFERROR(VLOOKUP(A835,Table1424[],9,0),0)</f>
        <v>0</v>
      </c>
      <c r="U835" s="40">
        <f>IFERROR(VLOOKUP(A835,Table1424[],10,0),0)</f>
        <v>45943</v>
      </c>
      <c r="V835">
        <f t="shared" si="57"/>
        <v>1</v>
      </c>
      <c r="W835" t="str">
        <f t="shared" si="58"/>
        <v>Available</v>
      </c>
      <c r="X835" s="164" t="str" cm="1">
        <f t="array" aca="1" ref="X835" ca="1">SUBSTITUTE(SUBSTITUTE(MID(CELL("filename"),FIND("[",CELL("filename"))+1,FIND("]",CELL("filename"))-FIND("[",CELL("filename"))-1)," JH Farmer Payment-",""),".xlsx","")</f>
        <v>22.21-27 Aug</v>
      </c>
      <c r="Y835" s="13">
        <f t="shared" si="59"/>
        <v>17.718528750000001</v>
      </c>
      <c r="Z835" s="3">
        <v>0</v>
      </c>
    </row>
    <row r="836" spans="1:26" x14ac:dyDescent="0.25">
      <c r="A836" t="str">
        <f>CONCATENATE(Table2[[#This Row],[Code]],Table2[[#This Row],[Farmers Code]])</f>
        <v>200400010053</v>
      </c>
      <c r="B836" s="1" t="str">
        <f>INDEX('MPG Payment'!$A:$A,MATCH(Table2[[#This Row],[Code]],'MPG Payment'!B:B,0))</f>
        <v>BMC Code :2004</v>
      </c>
      <c r="C836" t="str">
        <f>VLOOKUP(Table2[[#This Row],[Code]],'MPG Payment'!B:C,2,0)</f>
        <v>CHOREYA</v>
      </c>
      <c r="D836" s="17">
        <v>20040001</v>
      </c>
      <c r="E836" s="17" t="s">
        <v>131</v>
      </c>
      <c r="F836" s="1">
        <v>5</v>
      </c>
      <c r="G836" s="13">
        <v>12.52</v>
      </c>
      <c r="H836" s="13">
        <v>614.44830000000002</v>
      </c>
      <c r="I836" s="166">
        <v>0</v>
      </c>
      <c r="J836" s="191">
        <v>0</v>
      </c>
      <c r="K836" s="166">
        <v>0</v>
      </c>
      <c r="L836" s="166">
        <v>0</v>
      </c>
      <c r="M836" s="18">
        <v>0</v>
      </c>
      <c r="N836" s="165" t="str">
        <f>VLOOKUP(Table2[[#This Row],[Code]],'MPG Payment'!$B$4:$Z$128,25,0)</f>
        <v>Release1</v>
      </c>
      <c r="O836" s="170">
        <f t="shared" si="56"/>
        <v>614</v>
      </c>
      <c r="P836" t="str">
        <f>IFERROR(VLOOKUP(D836,'Bank Master'!$C$3:$D$7898,2,0),"Indirect")</f>
        <v>Direct</v>
      </c>
      <c r="Q836" t="str">
        <f>IFERROR(VLOOKUP(A836,Table1424[],6,0),0)</f>
        <v>MAHARA ORAON</v>
      </c>
      <c r="R836" t="str">
        <f>IFERROR(VLOOKUP(A836,Table1424[],7,0),0)</f>
        <v>84053233631</v>
      </c>
      <c r="S836" t="str">
        <f>IFERROR(VLOOKUP(A836,Table1424[],8,0),0)</f>
        <v>SBIN0RRVCGB</v>
      </c>
      <c r="T836">
        <f>IFERROR(VLOOKUP(A836,Table1424[],9,0),0)</f>
        <v>0</v>
      </c>
      <c r="U836" s="40">
        <f>IFERROR(VLOOKUP(A836,Table1424[],10,0),0)</f>
        <v>45978</v>
      </c>
      <c r="V836">
        <f t="shared" si="57"/>
        <v>1</v>
      </c>
      <c r="W836" t="str">
        <f t="shared" si="58"/>
        <v>Available</v>
      </c>
      <c r="X836" s="164" t="str" cm="1">
        <f t="array" aca="1" ref="X836" ca="1">SUBSTITUTE(SUBSTITUTE(MID(CELL("filename"),FIND("[",CELL("filename"))+1,FIND("]",CELL("filename"))-FIND("[",CELL("filename"))-1)," JH Farmer Payment-",""),".xlsx","")</f>
        <v>22.21-27 Aug</v>
      </c>
      <c r="Y836" s="13">
        <f t="shared" si="59"/>
        <v>12.269335063897765</v>
      </c>
      <c r="Z836" s="3">
        <v>0</v>
      </c>
    </row>
    <row r="837" spans="1:26" x14ac:dyDescent="0.25">
      <c r="A837" t="str">
        <f>CONCATENATE(Table2[[#This Row],[Code]],Table2[[#This Row],[Farmers Code]])</f>
        <v>200400010058</v>
      </c>
      <c r="B837" s="1" t="str">
        <f>INDEX('MPG Payment'!$A:$A,MATCH(Table2[[#This Row],[Code]],'MPG Payment'!B:B,0))</f>
        <v>BMC Code :2004</v>
      </c>
      <c r="C837" t="str">
        <f>VLOOKUP(Table2[[#This Row],[Code]],'MPG Payment'!B:C,2,0)</f>
        <v>CHOREYA</v>
      </c>
      <c r="D837" s="17">
        <v>20040001</v>
      </c>
      <c r="E837" s="17" t="s">
        <v>763</v>
      </c>
      <c r="F837" s="1">
        <v>5</v>
      </c>
      <c r="G837" s="13">
        <v>12.89</v>
      </c>
      <c r="H837" s="13">
        <v>597.55460000000005</v>
      </c>
      <c r="I837" s="166">
        <v>0</v>
      </c>
      <c r="J837" s="191">
        <v>0</v>
      </c>
      <c r="K837" s="166">
        <v>0</v>
      </c>
      <c r="L837" s="166">
        <v>0</v>
      </c>
      <c r="M837" s="18">
        <v>0</v>
      </c>
      <c r="N837" s="165" t="str">
        <f>VLOOKUP(Table2[[#This Row],[Code]],'MPG Payment'!$B$4:$Z$128,25,0)</f>
        <v>Release1</v>
      </c>
      <c r="O837" s="170">
        <f t="shared" si="56"/>
        <v>598</v>
      </c>
      <c r="P837" t="str">
        <f>IFERROR(VLOOKUP(D837,'Bank Master'!$C$3:$D$7898,2,0),"Indirect")</f>
        <v>Direct</v>
      </c>
      <c r="Q837" t="str">
        <f>IFERROR(VLOOKUP(A837,Table1424[],6,0),0)</f>
        <v>MINA DEVI</v>
      </c>
      <c r="R837" t="str">
        <f>IFERROR(VLOOKUP(A837,Table1424[],7,0),0)</f>
        <v>22011134508</v>
      </c>
      <c r="S837" t="str">
        <f>IFERROR(VLOOKUP(A837,Table1424[],8,0),0)</f>
        <v>SBIN0RRVCGB</v>
      </c>
      <c r="T837">
        <f>IFERROR(VLOOKUP(A837,Table1424[],9,0),0)</f>
        <v>0</v>
      </c>
      <c r="U837" s="40">
        <f>IFERROR(VLOOKUP(A837,Table1424[],10,0),0)</f>
        <v>46020</v>
      </c>
      <c r="V837">
        <f t="shared" si="57"/>
        <v>1</v>
      </c>
      <c r="W837" t="str">
        <f t="shared" si="58"/>
        <v>Available</v>
      </c>
      <c r="X837" s="164" t="str" cm="1">
        <f t="array" aca="1" ref="X837" ca="1">SUBSTITUTE(SUBSTITUTE(MID(CELL("filename"),FIND("[",CELL("filename"))+1,FIND("]",CELL("filename"))-FIND("[",CELL("filename"))-1)," JH Farmer Payment-",""),".xlsx","")</f>
        <v>22.21-27 Aug</v>
      </c>
      <c r="Y837" s="13">
        <f t="shared" si="59"/>
        <v>11.589499612102406</v>
      </c>
      <c r="Z837" s="3">
        <v>0</v>
      </c>
    </row>
    <row r="838" spans="1:26" x14ac:dyDescent="0.25">
      <c r="A838" t="str">
        <f>CONCATENATE(Table2[[#This Row],[Code]],Table2[[#This Row],[Farmers Code]])</f>
        <v>200400010060</v>
      </c>
      <c r="B838" s="1" t="str">
        <f>INDEX('MPG Payment'!$A:$A,MATCH(Table2[[#This Row],[Code]],'MPG Payment'!B:B,0))</f>
        <v>BMC Code :2004</v>
      </c>
      <c r="C838" t="str">
        <f>VLOOKUP(Table2[[#This Row],[Code]],'MPG Payment'!B:C,2,0)</f>
        <v>CHOREYA</v>
      </c>
      <c r="D838" s="17">
        <v>20040001</v>
      </c>
      <c r="E838" s="17" t="s">
        <v>957</v>
      </c>
      <c r="F838" s="1">
        <v>7</v>
      </c>
      <c r="G838" s="13">
        <v>16.32</v>
      </c>
      <c r="H838" s="13">
        <v>704.91560000000004</v>
      </c>
      <c r="I838" s="166">
        <v>0</v>
      </c>
      <c r="J838" s="191">
        <v>0</v>
      </c>
      <c r="K838" s="166">
        <v>0</v>
      </c>
      <c r="L838" s="166">
        <v>0</v>
      </c>
      <c r="M838" s="18">
        <v>0</v>
      </c>
      <c r="N838" s="165" t="str">
        <f>VLOOKUP(Table2[[#This Row],[Code]],'MPG Payment'!$B$4:$Z$128,25,0)</f>
        <v>Release1</v>
      </c>
      <c r="O838" s="170">
        <f t="shared" si="56"/>
        <v>705</v>
      </c>
      <c r="P838" t="str">
        <f>IFERROR(VLOOKUP(D838,'Bank Master'!$C$3:$D$7898,2,0),"Indirect")</f>
        <v>Direct</v>
      </c>
      <c r="Q838" t="str">
        <f>IFERROR(VLOOKUP(A838,Table1424[],6,0),0)</f>
        <v>BANDO ORAON</v>
      </c>
      <c r="R838" t="str">
        <f>IFERROR(VLOOKUP(A838,Table1424[],7,0),0)</f>
        <v>0746201700051401</v>
      </c>
      <c r="S838" t="str">
        <f>IFERROR(VLOOKUP(A838,Table1424[],8,0),0)</f>
        <v>PUNB0074620</v>
      </c>
      <c r="T838">
        <f>IFERROR(VLOOKUP(A838,Table1424[],9,0),0)</f>
        <v>0</v>
      </c>
      <c r="U838" s="40">
        <f>IFERROR(VLOOKUP(A838,Table1424[],10,0),0)</f>
        <v>46049</v>
      </c>
      <c r="V838">
        <f t="shared" si="57"/>
        <v>1</v>
      </c>
      <c r="W838" t="str">
        <f t="shared" si="58"/>
        <v>Available</v>
      </c>
      <c r="X838" s="164" t="str" cm="1">
        <f t="array" aca="1" ref="X838" ca="1">SUBSTITUTE(SUBSTITUTE(MID(CELL("filename"),FIND("[",CELL("filename"))+1,FIND("]",CELL("filename"))-FIND("[",CELL("filename"))-1)," JH Farmer Payment-",""),".xlsx","")</f>
        <v>22.21-27 Aug</v>
      </c>
      <c r="Y838" s="13">
        <f t="shared" si="59"/>
        <v>15.117675245098042</v>
      </c>
      <c r="Z838" s="3">
        <v>0</v>
      </c>
    </row>
    <row r="839" spans="1:26" x14ac:dyDescent="0.25">
      <c r="A839" t="str">
        <f>CONCATENATE(Table2[[#This Row],[Code]],Table2[[#This Row],[Farmers Code]])</f>
        <v>200400010061</v>
      </c>
      <c r="B839" s="1" t="str">
        <f>INDEX('MPG Payment'!$A:$A,MATCH(Table2[[#This Row],[Code]],'MPG Payment'!B:B,0))</f>
        <v>BMC Code :2004</v>
      </c>
      <c r="C839" t="str">
        <f>VLOOKUP(Table2[[#This Row],[Code]],'MPG Payment'!B:C,2,0)</f>
        <v>CHOREYA</v>
      </c>
      <c r="D839" s="17">
        <v>20040001</v>
      </c>
      <c r="E839" s="17" t="s">
        <v>1061</v>
      </c>
      <c r="F839" s="1">
        <v>14</v>
      </c>
      <c r="G839" s="13">
        <v>89.31</v>
      </c>
      <c r="H839" s="13">
        <v>3496.2166000000002</v>
      </c>
      <c r="I839" s="166">
        <v>0</v>
      </c>
      <c r="J839" s="191">
        <v>0</v>
      </c>
      <c r="K839" s="166">
        <v>0</v>
      </c>
      <c r="L839" s="166">
        <v>0</v>
      </c>
      <c r="M839" s="18">
        <v>0</v>
      </c>
      <c r="N839" s="165" t="str">
        <f>VLOOKUP(Table2[[#This Row],[Code]],'MPG Payment'!$B$4:$Z$128,25,0)</f>
        <v>Release1</v>
      </c>
      <c r="O839" s="170">
        <f t="shared" si="56"/>
        <v>3496</v>
      </c>
      <c r="P839" t="str">
        <f>IFERROR(VLOOKUP(D839,'Bank Master'!$C$3:$D$7898,2,0),"Indirect")</f>
        <v>Direct</v>
      </c>
      <c r="Q839" t="str">
        <f>IFERROR(VLOOKUP(A839,Table1424[],6,0),0)</f>
        <v>SURESH MAHTO</v>
      </c>
      <c r="R839" t="str">
        <f>IFERROR(VLOOKUP(A839,Table1424[],7,0),0)</f>
        <v>490318210013688</v>
      </c>
      <c r="S839" t="str">
        <f>IFERROR(VLOOKUP(A839,Table1424[],8,0),0)</f>
        <v>BKID0004903</v>
      </c>
      <c r="T839">
        <f>IFERROR(VLOOKUP(A839,Table1424[],9,0),0)</f>
        <v>0</v>
      </c>
      <c r="U839" s="40">
        <f>IFERROR(VLOOKUP(A839,Table1424[],10,0),0)</f>
        <v>0</v>
      </c>
      <c r="V839">
        <f t="shared" si="57"/>
        <v>1</v>
      </c>
      <c r="W839" t="str">
        <f t="shared" si="58"/>
        <v>Available</v>
      </c>
      <c r="X839" s="164" t="str" cm="1">
        <f t="array" aca="1" ref="X839" ca="1">SUBSTITUTE(SUBSTITUTE(MID(CELL("filename"),FIND("[",CELL("filename"))+1,FIND("]",CELL("filename"))-FIND("[",CELL("filename"))-1)," JH Farmer Payment-",""),".xlsx","")</f>
        <v>22.21-27 Aug</v>
      </c>
      <c r="Y839" s="13">
        <f t="shared" si="59"/>
        <v>27.402884559399848</v>
      </c>
      <c r="Z839" s="3">
        <v>0</v>
      </c>
    </row>
    <row r="840" spans="1:26" x14ac:dyDescent="0.25">
      <c r="A840" t="str">
        <f>CONCATENATE(Table2[[#This Row],[Code]],Table2[[#This Row],[Farmers Code]])</f>
        <v>200400010067</v>
      </c>
      <c r="B840" s="1" t="str">
        <f>INDEX('MPG Payment'!$A:$A,MATCH(Table2[[#This Row],[Code]],'MPG Payment'!B:B,0))</f>
        <v>BMC Code :2004</v>
      </c>
      <c r="C840" t="str">
        <f>VLOOKUP(Table2[[#This Row],[Code]],'MPG Payment'!B:C,2,0)</f>
        <v>CHOREYA</v>
      </c>
      <c r="D840" s="17">
        <v>20040001</v>
      </c>
      <c r="E840" s="17" t="s">
        <v>1346</v>
      </c>
      <c r="F840" s="1">
        <v>12</v>
      </c>
      <c r="G840" s="13">
        <v>40.44</v>
      </c>
      <c r="H840" s="13">
        <v>1730.3093999999999</v>
      </c>
      <c r="I840" s="166">
        <v>0</v>
      </c>
      <c r="J840" s="191">
        <v>0</v>
      </c>
      <c r="K840" s="166">
        <v>0</v>
      </c>
      <c r="L840" s="166">
        <v>0</v>
      </c>
      <c r="M840" s="18">
        <v>0</v>
      </c>
      <c r="N840" s="165" t="str">
        <f>VLOOKUP(Table2[[#This Row],[Code]],'MPG Payment'!$B$4:$Z$128,25,0)</f>
        <v>Release1</v>
      </c>
      <c r="O840" s="170">
        <f t="shared" si="56"/>
        <v>1730</v>
      </c>
      <c r="P840" t="str">
        <f>IFERROR(VLOOKUP(D840,'Bank Master'!$C$3:$D$7898,2,0),"Indirect")</f>
        <v>Direct</v>
      </c>
      <c r="Q840" t="str">
        <f>IFERROR(VLOOKUP(A840,Table1424[],6,0),0)</f>
        <v>SARASWATI ORAON</v>
      </c>
      <c r="R840" t="str">
        <f>IFERROR(VLOOKUP(A840,Table1424[],7,0),0)</f>
        <v>490318210000692</v>
      </c>
      <c r="S840" t="str">
        <f>IFERROR(VLOOKUP(A840,Table1424[],8,0),0)</f>
        <v>BKID0004903</v>
      </c>
      <c r="T840">
        <f>IFERROR(VLOOKUP(A840,Table1424[],9,0),0)</f>
        <v>0</v>
      </c>
      <c r="U840" s="40">
        <f>IFERROR(VLOOKUP(A840,Table1424[],10,0),0)</f>
        <v>46195</v>
      </c>
      <c r="V840">
        <f t="shared" si="57"/>
        <v>1</v>
      </c>
      <c r="W840" t="str">
        <f t="shared" si="58"/>
        <v>Available</v>
      </c>
      <c r="X840" s="164" t="str" cm="1">
        <f t="array" aca="1" ref="X840" ca="1">SUBSTITUTE(SUBSTITUTE(MID(CELL("filename"),FIND("[",CELL("filename"))+1,FIND("]",CELL("filename"))-FIND("[",CELL("filename"))-1)," JH Farmer Payment-",""),".xlsx","")</f>
        <v>22.21-27 Aug</v>
      </c>
      <c r="Y840" s="13">
        <f t="shared" si="59"/>
        <v>25.672246290801191</v>
      </c>
      <c r="Z840" s="3">
        <v>0</v>
      </c>
    </row>
    <row r="841" spans="1:26" x14ac:dyDescent="0.25">
      <c r="A841" t="str">
        <f>CONCATENATE(Table2[[#This Row],[Code]],Table2[[#This Row],[Farmers Code]])</f>
        <v>200400010071</v>
      </c>
      <c r="B841" s="1" t="str">
        <f>INDEX('MPG Payment'!$A:$A,MATCH(Table2[[#This Row],[Code]],'MPG Payment'!B:B,0))</f>
        <v>BMC Code :2004</v>
      </c>
      <c r="C841" t="str">
        <f>VLOOKUP(Table2[[#This Row],[Code]],'MPG Payment'!B:C,2,0)</f>
        <v>CHOREYA</v>
      </c>
      <c r="D841" s="17">
        <v>20040001</v>
      </c>
      <c r="E841" s="17" t="s">
        <v>1750</v>
      </c>
      <c r="F841" s="1">
        <v>13</v>
      </c>
      <c r="G841" s="13">
        <v>69.800000000000011</v>
      </c>
      <c r="H841" s="13">
        <v>2680.8987000000002</v>
      </c>
      <c r="I841" s="166">
        <v>0</v>
      </c>
      <c r="J841" s="191">
        <v>0</v>
      </c>
      <c r="K841" s="166">
        <v>0</v>
      </c>
      <c r="L841" s="166">
        <v>0</v>
      </c>
      <c r="M841" s="18">
        <v>0</v>
      </c>
      <c r="N841" s="165" t="str">
        <f>VLOOKUP(Table2[[#This Row],[Code]],'MPG Payment'!$B$4:$Z$128,25,0)</f>
        <v>Release1</v>
      </c>
      <c r="O841" s="170">
        <f t="shared" si="56"/>
        <v>2681</v>
      </c>
      <c r="P841" t="str">
        <f>IFERROR(VLOOKUP(D841,'Bank Master'!$C$3:$D$7898,2,0),"Indirect")</f>
        <v>Direct</v>
      </c>
      <c r="Q841" t="str">
        <f>IFERROR(VLOOKUP(A841,Table1424[],6,0),0)</f>
        <v>VIRANG ORAON</v>
      </c>
      <c r="R841" t="str">
        <f>IFERROR(VLOOKUP(A841,Table1424[],7,0),0)</f>
        <v>22011150257</v>
      </c>
      <c r="S841" t="str">
        <f>IFERROR(VLOOKUP(A841,Table1424[],8,0),0)</f>
        <v>SBIN0RRVCGB</v>
      </c>
      <c r="T841">
        <f>IFERROR(VLOOKUP(A841,Table1424[],9,0),0)</f>
        <v>0</v>
      </c>
      <c r="U841" s="40">
        <f>IFERROR(VLOOKUP(A841,Table1424[],10,0),0)</f>
        <v>46216</v>
      </c>
      <c r="V841">
        <f t="shared" si="57"/>
        <v>1</v>
      </c>
      <c r="W841" t="str">
        <f t="shared" si="58"/>
        <v>Available</v>
      </c>
      <c r="X841" s="164" t="str" cm="1">
        <f t="array" aca="1" ref="X841" ca="1">SUBSTITUTE(SUBSTITUTE(MID(CELL("filename"),FIND("[",CELL("filename"))+1,FIND("]",CELL("filename"))-FIND("[",CELL("filename"))-1)," JH Farmer Payment-",""),".xlsx","")</f>
        <v>22.21-27 Aug</v>
      </c>
      <c r="Y841" s="13">
        <f t="shared" si="59"/>
        <v>24.965389040114612</v>
      </c>
      <c r="Z841" s="3">
        <v>0</v>
      </c>
    </row>
    <row r="842" spans="1:26" x14ac:dyDescent="0.25">
      <c r="A842" t="str">
        <f>CONCATENATE(Table2[[#This Row],[Code]],Table2[[#This Row],[Farmers Code]])</f>
        <v>200400010072</v>
      </c>
      <c r="B842" s="1" t="str">
        <f>INDEX('MPG Payment'!$A:$A,MATCH(Table2[[#This Row],[Code]],'MPG Payment'!B:B,0))</f>
        <v>BMC Code :2004</v>
      </c>
      <c r="C842" t="str">
        <f>VLOOKUP(Table2[[#This Row],[Code]],'MPG Payment'!B:C,2,0)</f>
        <v>CHOREYA</v>
      </c>
      <c r="D842" s="17">
        <v>20040001</v>
      </c>
      <c r="E842" s="17" t="s">
        <v>2067</v>
      </c>
      <c r="F842" s="1">
        <v>12</v>
      </c>
      <c r="G842" s="13">
        <v>44.29</v>
      </c>
      <c r="H842" s="13">
        <v>1855.1620000000003</v>
      </c>
      <c r="I842" s="166">
        <v>0</v>
      </c>
      <c r="J842" s="191">
        <v>0</v>
      </c>
      <c r="K842" s="166">
        <v>0</v>
      </c>
      <c r="L842" s="166">
        <v>551</v>
      </c>
      <c r="M842" s="18">
        <v>0</v>
      </c>
      <c r="N842" s="165" t="str">
        <f>VLOOKUP(Table2[[#This Row],[Code]],'MPG Payment'!$B$4:$Z$128,25,0)</f>
        <v>Release1</v>
      </c>
      <c r="O842" s="170">
        <f t="shared" si="56"/>
        <v>1304</v>
      </c>
      <c r="P842" t="str">
        <f>IFERROR(VLOOKUP(D842,'Bank Master'!$C$3:$D$7898,2,0),"Indirect")</f>
        <v>Direct</v>
      </c>
      <c r="Q842" t="str">
        <f>IFERROR(VLOOKUP(A842,Table1424[],6,0),0)</f>
        <v>MINA ORAON</v>
      </c>
      <c r="R842" t="str">
        <f>IFERROR(VLOOKUP(A842,Table1424[],7,0),0)</f>
        <v>490316710000016</v>
      </c>
      <c r="S842" t="str">
        <f>IFERROR(VLOOKUP(A842,Table1424[],8,0),0)</f>
        <v>BKID0004903</v>
      </c>
      <c r="T842">
        <f>IFERROR(VLOOKUP(A842,Table1424[],9,0),0)</f>
        <v>0</v>
      </c>
      <c r="U842" s="40">
        <f>IFERROR(VLOOKUP(A842,Table1424[],10,0),0)</f>
        <v>46216</v>
      </c>
      <c r="V842">
        <f t="shared" si="57"/>
        <v>1</v>
      </c>
      <c r="W842" t="str">
        <f t="shared" si="58"/>
        <v>Available</v>
      </c>
      <c r="X842" s="164" t="str" cm="1">
        <f t="array" aca="1" ref="X842" ca="1">SUBSTITUTE(SUBSTITUTE(MID(CELL("filename"),FIND("[",CELL("filename"))+1,FIND("]",CELL("filename"))-FIND("[",CELL("filename"))-1)," JH Farmer Payment-",""),".xlsx","")</f>
        <v>22.21-27 Aug</v>
      </c>
      <c r="Y842" s="13">
        <f t="shared" si="59"/>
        <v>25.132020772183342</v>
      </c>
      <c r="Z842" s="3">
        <v>0</v>
      </c>
    </row>
    <row r="843" spans="1:26" x14ac:dyDescent="0.25">
      <c r="A843" t="str">
        <f>CONCATENATE(Table2[[#This Row],[Code]],Table2[[#This Row],[Farmers Code]])</f>
        <v>200400010073</v>
      </c>
      <c r="B843" s="1" t="str">
        <f>INDEX('MPG Payment'!$A:$A,MATCH(Table2[[#This Row],[Code]],'MPG Payment'!B:B,0))</f>
        <v>BMC Code :2004</v>
      </c>
      <c r="C843" t="str">
        <f>VLOOKUP(Table2[[#This Row],[Code]],'MPG Payment'!B:C,2,0)</f>
        <v>CHOREYA</v>
      </c>
      <c r="D843" s="17">
        <v>20040001</v>
      </c>
      <c r="E843" s="17" t="s">
        <v>2491</v>
      </c>
      <c r="F843" s="1">
        <v>13</v>
      </c>
      <c r="G843" s="13">
        <v>45.04</v>
      </c>
      <c r="H843" s="13">
        <v>1932.4493000000002</v>
      </c>
      <c r="I843" s="166">
        <v>0</v>
      </c>
      <c r="J843" s="191">
        <v>0</v>
      </c>
      <c r="K843" s="166">
        <v>0</v>
      </c>
      <c r="L843" s="166">
        <v>0</v>
      </c>
      <c r="M843" s="18">
        <v>0</v>
      </c>
      <c r="N843" s="165" t="str">
        <f>VLOOKUP(Table2[[#This Row],[Code]],'MPG Payment'!$B$4:$Z$128,25,0)</f>
        <v>Release1</v>
      </c>
      <c r="O843" s="170">
        <f t="shared" si="56"/>
        <v>1932</v>
      </c>
      <c r="P843" t="str">
        <f>IFERROR(VLOOKUP(D843,'Bank Master'!$C$3:$D$7898,2,0),"Indirect")</f>
        <v>Direct</v>
      </c>
      <c r="Q843" t="str">
        <f>IFERROR(VLOOKUP(A843,Table1424[],6,0),0)</f>
        <v>SUMATI ORAON</v>
      </c>
      <c r="R843" t="str">
        <f>IFERROR(VLOOKUP(A843,Table1424[],7,0),0)</f>
        <v>22011138194</v>
      </c>
      <c r="S843" t="str">
        <f>IFERROR(VLOOKUP(A843,Table1424[],8,0),0)</f>
        <v>SBIN0RRVCGB</v>
      </c>
      <c r="T843">
        <f>IFERROR(VLOOKUP(A843,Table1424[],9,0),0)</f>
        <v>0</v>
      </c>
      <c r="U843" s="40">
        <f>IFERROR(VLOOKUP(A843,Table1424[],10,0),0)</f>
        <v>46216</v>
      </c>
      <c r="V843">
        <f t="shared" si="57"/>
        <v>1</v>
      </c>
      <c r="W843" t="str">
        <f t="shared" si="58"/>
        <v>Available</v>
      </c>
      <c r="X843" s="164" t="str" cm="1">
        <f t="array" aca="1" ref="X843" ca="1">SUBSTITUTE(SUBSTITUTE(MID(CELL("filename"),FIND("[",CELL("filename"))+1,FIND("]",CELL("filename"))-FIND("[",CELL("filename"))-1)," JH Farmer Payment-",""),".xlsx","")</f>
        <v>22.21-27 Aug</v>
      </c>
      <c r="Y843" s="13">
        <f t="shared" si="59"/>
        <v>27.888366896092368</v>
      </c>
      <c r="Z843" s="3">
        <v>0</v>
      </c>
    </row>
    <row r="844" spans="1:26" x14ac:dyDescent="0.25">
      <c r="A844" t="str">
        <f>CONCATENATE(Table2[[#This Row],[Code]],Table2[[#This Row],[Farmers Code]])</f>
        <v>200400010074</v>
      </c>
      <c r="B844" s="1" t="str">
        <f>INDEX('MPG Payment'!$A:$A,MATCH(Table2[[#This Row],[Code]],'MPG Payment'!B:B,0))</f>
        <v>BMC Code :2004</v>
      </c>
      <c r="C844" t="str">
        <f>VLOOKUP(Table2[[#This Row],[Code]],'MPG Payment'!B:C,2,0)</f>
        <v>CHOREYA</v>
      </c>
      <c r="D844" s="17">
        <v>20040001</v>
      </c>
      <c r="E844" s="17" t="s">
        <v>2490</v>
      </c>
      <c r="F844" s="1">
        <v>7</v>
      </c>
      <c r="G844" s="13">
        <v>17.869999999999997</v>
      </c>
      <c r="H844" s="13">
        <v>855.64490000000012</v>
      </c>
      <c r="I844" s="166">
        <v>0</v>
      </c>
      <c r="J844" s="191">
        <v>0</v>
      </c>
      <c r="K844" s="166">
        <v>0</v>
      </c>
      <c r="L844" s="166">
        <v>0</v>
      </c>
      <c r="M844" s="18">
        <v>0</v>
      </c>
      <c r="N844" s="165" t="str">
        <f>VLOOKUP(Table2[[#This Row],[Code]],'MPG Payment'!$B$4:$Z$128,25,0)</f>
        <v>Release1</v>
      </c>
      <c r="O844" s="170">
        <f t="shared" si="56"/>
        <v>856</v>
      </c>
      <c r="P844" t="str">
        <f>IFERROR(VLOOKUP(D844,'Bank Master'!$C$3:$D$7898,2,0),"Indirect")</f>
        <v>Direct</v>
      </c>
      <c r="Q844" t="str">
        <f>IFERROR(VLOOKUP(A844,Table1424[],6,0),0)</f>
        <v>GHURNI DEVI</v>
      </c>
      <c r="R844" t="str">
        <f>IFERROR(VLOOKUP(A844,Table1424[],7,0),0)</f>
        <v>20400041242</v>
      </c>
      <c r="S844" t="str">
        <f>IFERROR(VLOOKUP(A844,Table1424[],8,0),0)</f>
        <v>FINO0000001</v>
      </c>
      <c r="T844">
        <f>IFERROR(VLOOKUP(A844,Table1424[],9,0),0)</f>
        <v>0</v>
      </c>
      <c r="U844" s="40">
        <f>IFERROR(VLOOKUP(A844,Table1424[],10,0),0)</f>
        <v>46244</v>
      </c>
      <c r="V844">
        <f t="shared" si="57"/>
        <v>1</v>
      </c>
      <c r="W844" t="str">
        <f t="shared" si="58"/>
        <v>Available</v>
      </c>
      <c r="X844" s="164" t="str" cm="1">
        <f t="array" aca="1" ref="X844" ca="1">SUBSTITUTE(SUBSTITUTE(MID(CELL("filename"),FIND("[",CELL("filename"))+1,FIND("]",CELL("filename"))-FIND("[",CELL("filename"))-1)," JH Farmer Payment-",""),".xlsx","")</f>
        <v>22.21-27 Aug</v>
      </c>
      <c r="Y844" s="13">
        <f t="shared" si="59"/>
        <v>16.758573866815901</v>
      </c>
      <c r="Z844" s="3">
        <v>0</v>
      </c>
    </row>
    <row r="845" spans="1:26" x14ac:dyDescent="0.25">
      <c r="A845" t="str">
        <f>CONCATENATE(Table2[[#This Row],[Code]],Table2[[#This Row],[Farmers Code]])</f>
        <v>200400010075</v>
      </c>
      <c r="B845" s="1" t="str">
        <f>INDEX('MPG Payment'!$A:$A,MATCH(Table2[[#This Row],[Code]],'MPG Payment'!B:B,0))</f>
        <v>BMC Code :2004</v>
      </c>
      <c r="C845" t="str">
        <f>VLOOKUP(Table2[[#This Row],[Code]],'MPG Payment'!B:C,2,0)</f>
        <v>CHOREYA</v>
      </c>
      <c r="D845" s="17">
        <v>20040001</v>
      </c>
      <c r="E845" s="17" t="s">
        <v>2594</v>
      </c>
      <c r="F845" s="1">
        <v>7</v>
      </c>
      <c r="G845" s="13">
        <v>24.4</v>
      </c>
      <c r="H845" s="13">
        <v>1044.8902</v>
      </c>
      <c r="I845" s="166">
        <v>0</v>
      </c>
      <c r="J845" s="191">
        <v>0</v>
      </c>
      <c r="K845" s="166">
        <v>0</v>
      </c>
      <c r="L845" s="166">
        <v>0</v>
      </c>
      <c r="M845" s="18">
        <v>0</v>
      </c>
      <c r="N845" s="165" t="str">
        <f>VLOOKUP(Table2[[#This Row],[Code]],'MPG Payment'!$B$4:$Z$128,25,0)</f>
        <v>Release1</v>
      </c>
      <c r="O845" s="170">
        <f t="shared" si="56"/>
        <v>1045</v>
      </c>
      <c r="P845" t="str">
        <f>IFERROR(VLOOKUP(D845,'Bank Master'!$C$3:$D$7898,2,0),"Indirect")</f>
        <v>Direct</v>
      </c>
      <c r="Q845" t="str">
        <f>IFERROR(VLOOKUP(A845,Table1424[],6,0),0)</f>
        <v>SARITA DEVI</v>
      </c>
      <c r="R845" t="str">
        <f>IFERROR(VLOOKUP(A845,Table1424[],7,0),0)</f>
        <v>0746010496308</v>
      </c>
      <c r="S845" t="str">
        <f>IFERROR(VLOOKUP(A845,Table1424[],8,0),0)</f>
        <v>PUNB0074620</v>
      </c>
      <c r="T845">
        <f>IFERROR(VLOOKUP(A845,Table1424[],9,0),0)</f>
        <v>0</v>
      </c>
      <c r="U845" s="40">
        <f>IFERROR(VLOOKUP(A845,Table1424[],10,0),0)</f>
        <v>46244</v>
      </c>
      <c r="V845">
        <f t="shared" si="57"/>
        <v>1</v>
      </c>
      <c r="W845" t="str">
        <f t="shared" si="58"/>
        <v>Available</v>
      </c>
      <c r="X845" s="164" t="str" cm="1">
        <f t="array" aca="1" ref="X845" ca="1">SUBSTITUTE(SUBSTITUTE(MID(CELL("filename"),FIND("[",CELL("filename"))+1,FIND("]",CELL("filename"))-FIND("[",CELL("filename"))-1)," JH Farmer Payment-",""),".xlsx","")</f>
        <v>22.21-27 Aug</v>
      </c>
      <c r="Y845" s="13">
        <f t="shared" si="59"/>
        <v>14.988179098360659</v>
      </c>
      <c r="Z845" s="3">
        <v>0</v>
      </c>
    </row>
    <row r="846" spans="1:26" x14ac:dyDescent="0.25">
      <c r="A846" t="str">
        <f>CONCATENATE(Table2[[#This Row],[Code]],Table2[[#This Row],[Farmers Code]])</f>
        <v>200400010076</v>
      </c>
      <c r="B846" s="1" t="str">
        <f>INDEX('MPG Payment'!$A:$A,MATCH(Table2[[#This Row],[Code]],'MPG Payment'!B:B,0))</f>
        <v>BMC Code :2004</v>
      </c>
      <c r="C846" t="str">
        <f>VLOOKUP(Table2[[#This Row],[Code]],'MPG Payment'!B:C,2,0)</f>
        <v>CHOREYA</v>
      </c>
      <c r="D846" s="17">
        <v>20040001</v>
      </c>
      <c r="E846" s="17" t="s">
        <v>2801</v>
      </c>
      <c r="F846" s="1">
        <v>2</v>
      </c>
      <c r="G846" s="13">
        <v>5.65</v>
      </c>
      <c r="H846" s="13">
        <v>259.74540000000002</v>
      </c>
      <c r="I846" s="166">
        <v>0</v>
      </c>
      <c r="J846" s="191">
        <v>0</v>
      </c>
      <c r="K846" s="166">
        <v>0</v>
      </c>
      <c r="L846" s="166">
        <v>0</v>
      </c>
      <c r="M846" s="18">
        <v>0</v>
      </c>
      <c r="N846" s="165" t="str">
        <f>VLOOKUP(Table2[[#This Row],[Code]],'MPG Payment'!$B$4:$Z$128,25,0)</f>
        <v>Release1</v>
      </c>
      <c r="O846" s="170">
        <f t="shared" si="56"/>
        <v>260</v>
      </c>
      <c r="P846" t="str">
        <f>IFERROR(VLOOKUP(D846,'Bank Master'!$C$3:$D$7898,2,0),"Indirect")</f>
        <v>Direct</v>
      </c>
      <c r="Q846">
        <f>IFERROR(VLOOKUP(A846,Table1424[],6,0),0)</f>
        <v>0</v>
      </c>
      <c r="R846">
        <f>IFERROR(VLOOKUP(A846,Table1424[],7,0),0)</f>
        <v>0</v>
      </c>
      <c r="S846">
        <f>IFERROR(VLOOKUP(A846,Table1424[],8,0),0)</f>
        <v>0</v>
      </c>
      <c r="T846">
        <f>IFERROR(VLOOKUP(A846,Table1424[],9,0),0)</f>
        <v>0</v>
      </c>
      <c r="U846" s="40">
        <f>IFERROR(VLOOKUP(A846,Table1424[],10,0),0)</f>
        <v>0</v>
      </c>
      <c r="V846">
        <f t="shared" si="57"/>
        <v>1</v>
      </c>
      <c r="W846" t="str">
        <f t="shared" si="58"/>
        <v>Not Available</v>
      </c>
      <c r="X846" s="164" t="str" cm="1">
        <f t="array" aca="1" ref="X846" ca="1">SUBSTITUTE(SUBSTITUTE(MID(CELL("filename"),FIND("[",CELL("filename"))+1,FIND("]",CELL("filename"))-FIND("[",CELL("filename"))-1)," JH Farmer Payment-",""),".xlsx","")</f>
        <v>22.21-27 Aug</v>
      </c>
      <c r="Y846" s="13">
        <f t="shared" si="59"/>
        <v>4.5972637168141599</v>
      </c>
      <c r="Z846" s="3">
        <v>0</v>
      </c>
    </row>
    <row r="847" spans="1:26" x14ac:dyDescent="0.25">
      <c r="A847" t="str">
        <f>CONCATENATE(Table2[[#This Row],[Code]],Table2[[#This Row],[Farmers Code]])</f>
        <v>200400010077</v>
      </c>
      <c r="B847" s="1" t="str">
        <f>INDEX('MPG Payment'!$A:$A,MATCH(Table2[[#This Row],[Code]],'MPG Payment'!B:B,0))</f>
        <v>BMC Code :2004</v>
      </c>
      <c r="C847" t="str">
        <f>VLOOKUP(Table2[[#This Row],[Code]],'MPG Payment'!B:C,2,0)</f>
        <v>CHOREYA</v>
      </c>
      <c r="D847" s="17">
        <v>20040001</v>
      </c>
      <c r="E847" s="17" t="s">
        <v>2802</v>
      </c>
      <c r="F847" s="1">
        <v>3</v>
      </c>
      <c r="G847" s="13">
        <v>15.219999999999999</v>
      </c>
      <c r="H847" s="13">
        <v>607.9384</v>
      </c>
      <c r="I847" s="166">
        <v>0</v>
      </c>
      <c r="J847" s="191">
        <v>0</v>
      </c>
      <c r="K847" s="166">
        <v>0</v>
      </c>
      <c r="L847" s="166">
        <v>0</v>
      </c>
      <c r="M847" s="18">
        <v>0</v>
      </c>
      <c r="N847" s="165" t="str">
        <f>VLOOKUP(Table2[[#This Row],[Code]],'MPG Payment'!$B$4:$Z$128,25,0)</f>
        <v>Release1</v>
      </c>
      <c r="O847" s="170">
        <f t="shared" si="56"/>
        <v>608</v>
      </c>
      <c r="P847" t="str">
        <f>IFERROR(VLOOKUP(D847,'Bank Master'!$C$3:$D$7898,2,0),"Indirect")</f>
        <v>Direct</v>
      </c>
      <c r="Q847">
        <f>IFERROR(VLOOKUP(A847,Table1424[],6,0),0)</f>
        <v>0</v>
      </c>
      <c r="R847">
        <f>IFERROR(VLOOKUP(A847,Table1424[],7,0),0)</f>
        <v>0</v>
      </c>
      <c r="S847">
        <f>IFERROR(VLOOKUP(A847,Table1424[],8,0),0)</f>
        <v>0</v>
      </c>
      <c r="T847">
        <f>IFERROR(VLOOKUP(A847,Table1424[],9,0),0)</f>
        <v>0</v>
      </c>
      <c r="U847" s="40">
        <f>IFERROR(VLOOKUP(A847,Table1424[],10,0),0)</f>
        <v>0</v>
      </c>
      <c r="V847">
        <f t="shared" si="57"/>
        <v>1</v>
      </c>
      <c r="W847" t="str">
        <f t="shared" si="58"/>
        <v>Not Available</v>
      </c>
      <c r="X847" s="164" t="str" cm="1">
        <f t="array" aca="1" ref="X847" ca="1">SUBSTITUTE(SUBSTITUTE(MID(CELL("filename"),FIND("[",CELL("filename"))+1,FIND("]",CELL("filename"))-FIND("[",CELL("filename"))-1)," JH Farmer Payment-",""),".xlsx","")</f>
        <v>22.21-27 Aug</v>
      </c>
      <c r="Y847" s="13">
        <f t="shared" si="59"/>
        <v>5.9915085413929052</v>
      </c>
      <c r="Z847" s="3">
        <v>0</v>
      </c>
    </row>
    <row r="848" spans="1:26" x14ac:dyDescent="0.25">
      <c r="A848" t="str">
        <f>CONCATENATE(Table2[[#This Row],[Code]],Table2[[#This Row],[Farmers Code]])</f>
        <v>200400060002</v>
      </c>
      <c r="B848" s="1" t="str">
        <f>INDEX('MPG Payment'!$A:$A,MATCH(Table2[[#This Row],[Code]],'MPG Payment'!B:B,0))</f>
        <v>BMC Code :2004</v>
      </c>
      <c r="C848" t="str">
        <f>VLOOKUP(Table2[[#This Row],[Code]],'MPG Payment'!B:C,2,0)</f>
        <v>KADAM TOLI</v>
      </c>
      <c r="D848" s="17">
        <v>20040006</v>
      </c>
      <c r="E848" s="17" t="s">
        <v>17</v>
      </c>
      <c r="F848" s="1">
        <v>11</v>
      </c>
      <c r="G848" s="13">
        <v>56.789999999999992</v>
      </c>
      <c r="H848" s="13">
        <v>2479.1664000000001</v>
      </c>
      <c r="I848" s="166">
        <v>0</v>
      </c>
      <c r="J848" s="191">
        <v>0</v>
      </c>
      <c r="K848" s="166">
        <v>133.36999999999534</v>
      </c>
      <c r="L848" s="166">
        <v>0</v>
      </c>
      <c r="M848" s="18">
        <v>0</v>
      </c>
      <c r="N848" s="165">
        <f>VLOOKUP(Table2[[#This Row],[Code]],'MPG Payment'!$B$4:$Z$128,25,0)</f>
        <v>0</v>
      </c>
      <c r="O848" s="170">
        <f t="shared" si="56"/>
        <v>2346</v>
      </c>
      <c r="P848" t="str">
        <f>IFERROR(VLOOKUP(D848,'Bank Master'!$C$3:$D$7898,2,0),"Indirect")</f>
        <v>Direct</v>
      </c>
      <c r="Q848" t="str">
        <f>IFERROR(VLOOKUP(A848,Table1424[],6,0),0)</f>
        <v>ATUL KUMAR</v>
      </c>
      <c r="R848" t="str">
        <f>IFERROR(VLOOKUP(A848,Table1424[],7,0),0)</f>
        <v>50100190233081</v>
      </c>
      <c r="S848" t="str">
        <f>IFERROR(VLOOKUP(A848,Table1424[],8,0),0)</f>
        <v>HDFC0001470</v>
      </c>
      <c r="T848">
        <f>IFERROR(VLOOKUP(A848,Table1424[],9,0),0)</f>
        <v>0</v>
      </c>
      <c r="U848" s="40">
        <f>IFERROR(VLOOKUP(A848,Table1424[],10,0),0)</f>
        <v>45843</v>
      </c>
      <c r="V848">
        <f t="shared" si="57"/>
        <v>1</v>
      </c>
      <c r="W848" t="str">
        <f t="shared" si="58"/>
        <v>Available</v>
      </c>
      <c r="X848" s="164" t="str" cm="1">
        <f t="array" aca="1" ref="X848" ca="1">SUBSTITUTE(SUBSTITUTE(MID(CELL("filename"),FIND("[",CELL("filename"))+1,FIND("]",CELL("filename"))-FIND("[",CELL("filename"))-1)," JH Farmer Payment-",""),".xlsx","")</f>
        <v>22.21-27 Aug</v>
      </c>
      <c r="Y848" s="13">
        <f t="shared" si="59"/>
        <v>24.010239830956159</v>
      </c>
      <c r="Z848" s="3">
        <v>0</v>
      </c>
    </row>
    <row r="849" spans="1:26" x14ac:dyDescent="0.25">
      <c r="A849" t="str">
        <f>CONCATENATE(Table2[[#This Row],[Code]],Table2[[#This Row],[Farmers Code]])</f>
        <v>200400060004</v>
      </c>
      <c r="B849" s="1" t="str">
        <f>INDEX('MPG Payment'!$A:$A,MATCH(Table2[[#This Row],[Code]],'MPG Payment'!B:B,0))</f>
        <v>BMC Code :2004</v>
      </c>
      <c r="C849" t="str">
        <f>VLOOKUP(Table2[[#This Row],[Code]],'MPG Payment'!B:C,2,0)</f>
        <v>KADAM TOLI</v>
      </c>
      <c r="D849" s="17">
        <v>20040006</v>
      </c>
      <c r="E849" s="17" t="s">
        <v>1</v>
      </c>
      <c r="F849" s="1">
        <v>8</v>
      </c>
      <c r="G849" s="13">
        <v>40.650000000000006</v>
      </c>
      <c r="H849" s="13">
        <v>1677.5945000000002</v>
      </c>
      <c r="I849" s="166">
        <v>0</v>
      </c>
      <c r="J849" s="191">
        <v>0</v>
      </c>
      <c r="K849" s="166">
        <v>0</v>
      </c>
      <c r="L849" s="166">
        <v>0</v>
      </c>
      <c r="M849" s="18">
        <v>0</v>
      </c>
      <c r="N849" s="165">
        <f>VLOOKUP(Table2[[#This Row],[Code]],'MPG Payment'!$B$4:$Z$128,25,0)</f>
        <v>0</v>
      </c>
      <c r="O849" s="170">
        <f t="shared" si="56"/>
        <v>1678</v>
      </c>
      <c r="P849" t="str">
        <f>IFERROR(VLOOKUP(D849,'Bank Master'!$C$3:$D$7898,2,0),"Indirect")</f>
        <v>Direct</v>
      </c>
      <c r="Q849" t="str">
        <f>IFERROR(VLOOKUP(A849,Table1424[],6,0),0)</f>
        <v>SAVITA DEVI</v>
      </c>
      <c r="R849" t="str">
        <f>IFERROR(VLOOKUP(A849,Table1424[],7,0),0)</f>
        <v>490318210007761</v>
      </c>
      <c r="S849" t="str">
        <f>IFERROR(VLOOKUP(A849,Table1424[],8,0),0)</f>
        <v>BKID0004903</v>
      </c>
      <c r="T849">
        <f>IFERROR(VLOOKUP(A849,Table1424[],9,0),0)</f>
        <v>0</v>
      </c>
      <c r="U849" s="40">
        <f>IFERROR(VLOOKUP(A849,Table1424[],10,0),0)</f>
        <v>45843</v>
      </c>
      <c r="V849">
        <f t="shared" si="57"/>
        <v>1</v>
      </c>
      <c r="W849" t="str">
        <f t="shared" si="58"/>
        <v>Available</v>
      </c>
      <c r="X849" s="164" t="str" cm="1">
        <f t="array" aca="1" ref="X849" ca="1">SUBSTITUTE(SUBSTITUTE(MID(CELL("filename"),FIND("[",CELL("filename"))+1,FIND("]",CELL("filename"))-FIND("[",CELL("filename"))-1)," JH Farmer Payment-",""),".xlsx","")</f>
        <v>22.21-27 Aug</v>
      </c>
      <c r="Y849" s="13">
        <f t="shared" si="59"/>
        <v>16.507694956949571</v>
      </c>
      <c r="Z849" s="3">
        <v>0</v>
      </c>
    </row>
    <row r="850" spans="1:26" x14ac:dyDescent="0.25">
      <c r="A850" t="str">
        <f>CONCATENATE(Table2[[#This Row],[Code]],Table2[[#This Row],[Farmers Code]])</f>
        <v>200400060006</v>
      </c>
      <c r="B850" s="1" t="str">
        <f>INDEX('MPG Payment'!$A:$A,MATCH(Table2[[#This Row],[Code]],'MPG Payment'!B:B,0))</f>
        <v>BMC Code :2004</v>
      </c>
      <c r="C850" t="str">
        <f>VLOOKUP(Table2[[#This Row],[Code]],'MPG Payment'!B:C,2,0)</f>
        <v>KADAM TOLI</v>
      </c>
      <c r="D850" s="17">
        <v>20040006</v>
      </c>
      <c r="E850" s="17" t="s">
        <v>19</v>
      </c>
      <c r="F850" s="1">
        <v>12</v>
      </c>
      <c r="G850" s="13">
        <v>32.800000000000004</v>
      </c>
      <c r="H850" s="13">
        <v>1156.5961000000002</v>
      </c>
      <c r="I850" s="166">
        <v>0</v>
      </c>
      <c r="J850" s="191">
        <v>0</v>
      </c>
      <c r="K850" s="166">
        <v>0</v>
      </c>
      <c r="L850" s="166">
        <v>0</v>
      </c>
      <c r="M850" s="18">
        <v>0</v>
      </c>
      <c r="N850" s="165">
        <f>VLOOKUP(Table2[[#This Row],[Code]],'MPG Payment'!$B$4:$Z$128,25,0)</f>
        <v>0</v>
      </c>
      <c r="O850" s="170">
        <f t="shared" si="56"/>
        <v>1157</v>
      </c>
      <c r="P850" t="str">
        <f>IFERROR(VLOOKUP(D850,'Bank Master'!$C$3:$D$7898,2,0),"Indirect")</f>
        <v>Direct</v>
      </c>
      <c r="Q850" t="str">
        <f>IFERROR(VLOOKUP(A850,Table1424[],6,0),0)</f>
        <v>PUNAM DEVI</v>
      </c>
      <c r="R850" t="str">
        <f>IFERROR(VLOOKUP(A850,Table1424[],7,0),0)</f>
        <v>33466778395</v>
      </c>
      <c r="S850" t="str">
        <f>IFERROR(VLOOKUP(A850,Table1424[],8,0),0)</f>
        <v>SBIN0006304</v>
      </c>
      <c r="T850">
        <f>IFERROR(VLOOKUP(A850,Table1424[],9,0),0)</f>
        <v>0</v>
      </c>
      <c r="U850" s="40">
        <f>IFERROR(VLOOKUP(A850,Table1424[],10,0),0)</f>
        <v>45843</v>
      </c>
      <c r="V850">
        <f t="shared" si="57"/>
        <v>1</v>
      </c>
      <c r="W850" t="str">
        <f t="shared" si="58"/>
        <v>Available</v>
      </c>
      <c r="X850" s="164" t="str" cm="1">
        <f t="array" aca="1" ref="X850" ca="1">SUBSTITUTE(SUBSTITUTE(MID(CELL("filename"),FIND("[",CELL("filename"))+1,FIND("]",CELL("filename"))-FIND("[",CELL("filename"))-1)," JH Farmer Payment-",""),".xlsx","")</f>
        <v>22.21-27 Aug</v>
      </c>
      <c r="Y850" s="13">
        <f t="shared" si="59"/>
        <v>21.15724573170732</v>
      </c>
      <c r="Z850" s="3">
        <v>0</v>
      </c>
    </row>
    <row r="851" spans="1:26" x14ac:dyDescent="0.25">
      <c r="A851" t="str">
        <f>CONCATENATE(Table2[[#This Row],[Code]],Table2[[#This Row],[Farmers Code]])</f>
        <v>200400060007</v>
      </c>
      <c r="B851" s="1" t="str">
        <f>INDEX('MPG Payment'!$A:$A,MATCH(Table2[[#This Row],[Code]],'MPG Payment'!B:B,0))</f>
        <v>BMC Code :2004</v>
      </c>
      <c r="C851" t="str">
        <f>VLOOKUP(Table2[[#This Row],[Code]],'MPG Payment'!B:C,2,0)</f>
        <v>KADAM TOLI</v>
      </c>
      <c r="D851" s="17">
        <v>20040006</v>
      </c>
      <c r="E851" s="17" t="s">
        <v>20</v>
      </c>
      <c r="F851" s="1">
        <v>14</v>
      </c>
      <c r="G851" s="13">
        <v>60.55</v>
      </c>
      <c r="H851" s="13">
        <v>2325.0426000000002</v>
      </c>
      <c r="I851" s="166">
        <v>0</v>
      </c>
      <c r="J851" s="191">
        <v>0</v>
      </c>
      <c r="K851" s="166">
        <v>0</v>
      </c>
      <c r="L851" s="166">
        <v>0</v>
      </c>
      <c r="M851" s="18">
        <v>0</v>
      </c>
      <c r="N851" s="165">
        <f>VLOOKUP(Table2[[#This Row],[Code]],'MPG Payment'!$B$4:$Z$128,25,0)</f>
        <v>0</v>
      </c>
      <c r="O851" s="170">
        <f t="shared" si="56"/>
        <v>2325</v>
      </c>
      <c r="P851" t="str">
        <f>IFERROR(VLOOKUP(D851,'Bank Master'!$C$3:$D$7898,2,0),"Indirect")</f>
        <v>Direct</v>
      </c>
      <c r="Q851" t="str">
        <f>IFERROR(VLOOKUP(A851,Table1424[],6,0),0)</f>
        <v>DASHMANI ORAON</v>
      </c>
      <c r="R851" t="str">
        <f>IFERROR(VLOOKUP(A851,Table1424[],7,0),0)</f>
        <v>0746201700036493</v>
      </c>
      <c r="S851" t="str">
        <f>IFERROR(VLOOKUP(A851,Table1424[],8,0),0)</f>
        <v>PUNB0074620</v>
      </c>
      <c r="T851">
        <f>IFERROR(VLOOKUP(A851,Table1424[],9,0),0)</f>
        <v>0</v>
      </c>
      <c r="U851" s="40">
        <f>IFERROR(VLOOKUP(A851,Table1424[],10,0),0)</f>
        <v>45843</v>
      </c>
      <c r="V851">
        <f t="shared" si="57"/>
        <v>1</v>
      </c>
      <c r="W851" t="str">
        <f t="shared" si="58"/>
        <v>Available</v>
      </c>
      <c r="X851" s="164" t="str" cm="1">
        <f t="array" aca="1" ref="X851" ca="1">SUBSTITUTE(SUBSTITUTE(MID(CELL("filename"),FIND("[",CELL("filename"))+1,FIND("]",CELL("filename"))-FIND("[",CELL("filename"))-1)," JH Farmer Payment-",""),".xlsx","")</f>
        <v>22.21-27 Aug</v>
      </c>
      <c r="Y851" s="13">
        <f t="shared" si="59"/>
        <v>26.879105202312147</v>
      </c>
      <c r="Z851" s="3">
        <v>0</v>
      </c>
    </row>
    <row r="852" spans="1:26" x14ac:dyDescent="0.25">
      <c r="A852" t="str">
        <f>CONCATENATE(Table2[[#This Row],[Code]],Table2[[#This Row],[Farmers Code]])</f>
        <v>200400060015</v>
      </c>
      <c r="B852" s="1" t="str">
        <f>INDEX('MPG Payment'!$A:$A,MATCH(Table2[[#This Row],[Code]],'MPG Payment'!B:B,0))</f>
        <v>BMC Code :2004</v>
      </c>
      <c r="C852" t="str">
        <f>VLOOKUP(Table2[[#This Row],[Code]],'MPG Payment'!B:C,2,0)</f>
        <v>KADAM TOLI</v>
      </c>
      <c r="D852" s="17">
        <v>20040006</v>
      </c>
      <c r="E852" s="17" t="s">
        <v>25</v>
      </c>
      <c r="F852" s="1">
        <v>12</v>
      </c>
      <c r="G852" s="13">
        <v>54.12</v>
      </c>
      <c r="H852" s="13">
        <v>3274.1495999999997</v>
      </c>
      <c r="I852" s="166">
        <v>0</v>
      </c>
      <c r="J852" s="191">
        <v>0</v>
      </c>
      <c r="K852" s="166">
        <v>0</v>
      </c>
      <c r="L852" s="166">
        <v>0</v>
      </c>
      <c r="M852" s="18">
        <v>0</v>
      </c>
      <c r="N852" s="165">
        <f>VLOOKUP(Table2[[#This Row],[Code]],'MPG Payment'!$B$4:$Z$128,25,0)</f>
        <v>0</v>
      </c>
      <c r="O852" s="170">
        <f t="shared" si="56"/>
        <v>3274</v>
      </c>
      <c r="P852" t="str">
        <f>IFERROR(VLOOKUP(D852,'Bank Master'!$C$3:$D$7898,2,0),"Indirect")</f>
        <v>Direct</v>
      </c>
      <c r="Q852" t="str">
        <f>IFERROR(VLOOKUP(A852,Table1424[],6,0),0)</f>
        <v>JITRAM BHAGAT</v>
      </c>
      <c r="R852" t="str">
        <f>IFERROR(VLOOKUP(A852,Table1424[],7,0),0)</f>
        <v>490310110000423</v>
      </c>
      <c r="S852" t="str">
        <f>IFERROR(VLOOKUP(A852,Table1424[],8,0),0)</f>
        <v>BKID0004903</v>
      </c>
      <c r="T852">
        <f>IFERROR(VLOOKUP(A852,Table1424[],9,0),0)</f>
        <v>0</v>
      </c>
      <c r="U852" s="40">
        <f>IFERROR(VLOOKUP(A852,Table1424[],10,0),0)</f>
        <v>45943</v>
      </c>
      <c r="V852">
        <f t="shared" si="57"/>
        <v>1</v>
      </c>
      <c r="W852" t="str">
        <f t="shared" si="58"/>
        <v>Available</v>
      </c>
      <c r="X852" s="164" t="str" cm="1">
        <f t="array" aca="1" ref="X852" ca="1">SUBSTITUTE(SUBSTITUTE(MID(CELL("filename"),FIND("[",CELL("filename"))+1,FIND("]",CELL("filename"))-FIND("[",CELL("filename"))-1)," JH Farmer Payment-",""),".xlsx","")</f>
        <v>22.21-27 Aug</v>
      </c>
      <c r="Y852" s="13">
        <f t="shared" si="59"/>
        <v>36.298776053215079</v>
      </c>
      <c r="Z852" s="3">
        <v>0</v>
      </c>
    </row>
    <row r="853" spans="1:26" x14ac:dyDescent="0.25">
      <c r="A853" t="str">
        <f>CONCATENATE(Table2[[#This Row],[Code]],Table2[[#This Row],[Farmers Code]])</f>
        <v>200400060016</v>
      </c>
      <c r="B853" s="1" t="str">
        <f>INDEX('MPG Payment'!$A:$A,MATCH(Table2[[#This Row],[Code]],'MPG Payment'!B:B,0))</f>
        <v>BMC Code :2004</v>
      </c>
      <c r="C853" t="str">
        <f>VLOOKUP(Table2[[#This Row],[Code]],'MPG Payment'!B:C,2,0)</f>
        <v>KADAM TOLI</v>
      </c>
      <c r="D853" s="17">
        <v>20040006</v>
      </c>
      <c r="E853" s="17" t="s">
        <v>26</v>
      </c>
      <c r="F853" s="1">
        <v>14</v>
      </c>
      <c r="G853" s="13">
        <v>31.009999999999998</v>
      </c>
      <c r="H853" s="13">
        <v>1330.7911000000001</v>
      </c>
      <c r="I853" s="166">
        <v>0</v>
      </c>
      <c r="J853" s="191">
        <v>0</v>
      </c>
      <c r="K853" s="166">
        <v>0</v>
      </c>
      <c r="L853" s="166">
        <v>0</v>
      </c>
      <c r="M853" s="18">
        <v>0</v>
      </c>
      <c r="N853" s="165">
        <f>VLOOKUP(Table2[[#This Row],[Code]],'MPG Payment'!$B$4:$Z$128,25,0)</f>
        <v>0</v>
      </c>
      <c r="O853" s="170">
        <f t="shared" si="56"/>
        <v>1331</v>
      </c>
      <c r="P853" t="str">
        <f>IFERROR(VLOOKUP(D853,'Bank Master'!$C$3:$D$7898,2,0),"Indirect")</f>
        <v>Direct</v>
      </c>
      <c r="Q853" t="str">
        <f>IFERROR(VLOOKUP(A853,Table1424[],6,0),0)</f>
        <v>SUNITA ORAON</v>
      </c>
      <c r="R853" t="str">
        <f>IFERROR(VLOOKUP(A853,Table1424[],7,0),0)</f>
        <v>490310110003086</v>
      </c>
      <c r="S853" t="str">
        <f>IFERROR(VLOOKUP(A853,Table1424[],8,0),0)</f>
        <v>BKID0004903</v>
      </c>
      <c r="T853">
        <f>IFERROR(VLOOKUP(A853,Table1424[],9,0),0)</f>
        <v>0</v>
      </c>
      <c r="U853" s="40">
        <f>IFERROR(VLOOKUP(A853,Table1424[],10,0),0)</f>
        <v>45796</v>
      </c>
      <c r="V853">
        <f t="shared" si="57"/>
        <v>1</v>
      </c>
      <c r="W853" t="str">
        <f t="shared" si="58"/>
        <v>Available</v>
      </c>
      <c r="X853" s="164" t="str" cm="1">
        <f t="array" aca="1" ref="X853" ca="1">SUBSTITUTE(SUBSTITUTE(MID(CELL("filename"),FIND("[",CELL("filename"))+1,FIND("]",CELL("filename"))-FIND("[",CELL("filename"))-1)," JH Farmer Payment-",""),".xlsx","")</f>
        <v>22.21-27 Aug</v>
      </c>
      <c r="Y853" s="13">
        <f t="shared" si="59"/>
        <v>30.040431151241545</v>
      </c>
      <c r="Z853" s="3">
        <v>0</v>
      </c>
    </row>
    <row r="854" spans="1:26" x14ac:dyDescent="0.25">
      <c r="A854" t="str">
        <f>CONCATENATE(Table2[[#This Row],[Code]],Table2[[#This Row],[Farmers Code]])</f>
        <v>200400060018</v>
      </c>
      <c r="B854" s="1" t="str">
        <f>INDEX('MPG Payment'!$A:$A,MATCH(Table2[[#This Row],[Code]],'MPG Payment'!B:B,0))</f>
        <v>BMC Code :2004</v>
      </c>
      <c r="C854" t="str">
        <f>VLOOKUP(Table2[[#This Row],[Code]],'MPG Payment'!B:C,2,0)</f>
        <v>KADAM TOLI</v>
      </c>
      <c r="D854" s="17">
        <v>20040006</v>
      </c>
      <c r="E854" s="17" t="s">
        <v>2</v>
      </c>
      <c r="F854" s="1">
        <v>3</v>
      </c>
      <c r="G854" s="13">
        <v>6.73</v>
      </c>
      <c r="H854" s="13">
        <v>355.01350000000002</v>
      </c>
      <c r="I854" s="166">
        <v>0</v>
      </c>
      <c r="J854" s="191">
        <v>0</v>
      </c>
      <c r="K854" s="166">
        <v>0</v>
      </c>
      <c r="L854" s="166">
        <v>0</v>
      </c>
      <c r="M854" s="18">
        <v>0</v>
      </c>
      <c r="N854" s="165">
        <f>VLOOKUP(Table2[[#This Row],[Code]],'MPG Payment'!$B$4:$Z$128,25,0)</f>
        <v>0</v>
      </c>
      <c r="O854" s="170">
        <f t="shared" si="56"/>
        <v>355</v>
      </c>
      <c r="P854" t="str">
        <f>IFERROR(VLOOKUP(D854,'Bank Master'!$C$3:$D$7898,2,0),"Indirect")</f>
        <v>Direct</v>
      </c>
      <c r="Q854" t="str">
        <f>IFERROR(VLOOKUP(A854,Table1424[],6,0),0)</f>
        <v>JAYMUN KHATUN</v>
      </c>
      <c r="R854" t="str">
        <f>IFERROR(VLOOKUP(A854,Table1424[],7,0),0)</f>
        <v>0746201700061240</v>
      </c>
      <c r="S854" t="str">
        <f>IFERROR(VLOOKUP(A854,Table1424[],8,0),0)</f>
        <v>PUNB0074620</v>
      </c>
      <c r="T854">
        <f>IFERROR(VLOOKUP(A854,Table1424[],9,0),0)</f>
        <v>0</v>
      </c>
      <c r="U854" s="40">
        <f>IFERROR(VLOOKUP(A854,Table1424[],10,0),0)</f>
        <v>45812</v>
      </c>
      <c r="V854">
        <f t="shared" si="57"/>
        <v>1</v>
      </c>
      <c r="W854" t="str">
        <f t="shared" si="58"/>
        <v>Available</v>
      </c>
      <c r="X854" s="164" t="str" cm="1">
        <f t="array" aca="1" ref="X854" ca="1">SUBSTITUTE(SUBSTITUTE(MID(CELL("filename"),FIND("[",CELL("filename"))+1,FIND("]",CELL("filename"))-FIND("[",CELL("filename"))-1)," JH Farmer Payment-",""),".xlsx","")</f>
        <v>22.21-27 Aug</v>
      </c>
      <c r="Y854" s="13">
        <f t="shared" si="59"/>
        <v>7.9126337295690945</v>
      </c>
      <c r="Z854" s="3">
        <v>0</v>
      </c>
    </row>
    <row r="855" spans="1:26" x14ac:dyDescent="0.25">
      <c r="A855" t="str">
        <f>CONCATENATE(Table2[[#This Row],[Code]],Table2[[#This Row],[Farmers Code]])</f>
        <v>200400060022</v>
      </c>
      <c r="B855" s="1" t="str">
        <f>INDEX('MPG Payment'!$A:$A,MATCH(Table2[[#This Row],[Code]],'MPG Payment'!B:B,0))</f>
        <v>BMC Code :2004</v>
      </c>
      <c r="C855" t="str">
        <f>VLOOKUP(Table2[[#This Row],[Code]],'MPG Payment'!B:C,2,0)</f>
        <v>KADAM TOLI</v>
      </c>
      <c r="D855" s="17">
        <v>20040006</v>
      </c>
      <c r="E855" s="17" t="s">
        <v>37</v>
      </c>
      <c r="F855" s="1">
        <v>14</v>
      </c>
      <c r="G855" s="13">
        <v>59.019999999999996</v>
      </c>
      <c r="H855" s="13">
        <v>2306.2112999999999</v>
      </c>
      <c r="I855" s="166">
        <v>0</v>
      </c>
      <c r="J855" s="191">
        <v>0</v>
      </c>
      <c r="K855" s="166">
        <v>0</v>
      </c>
      <c r="L855" s="166">
        <v>0</v>
      </c>
      <c r="M855" s="18">
        <v>0</v>
      </c>
      <c r="N855" s="165">
        <f>VLOOKUP(Table2[[#This Row],[Code]],'MPG Payment'!$B$4:$Z$128,25,0)</f>
        <v>0</v>
      </c>
      <c r="O855" s="170">
        <f t="shared" si="56"/>
        <v>2306</v>
      </c>
      <c r="P855" t="str">
        <f>IFERROR(VLOOKUP(D855,'Bank Master'!$C$3:$D$7898,2,0),"Indirect")</f>
        <v>Direct</v>
      </c>
      <c r="Q855" t="str">
        <f>IFERROR(VLOOKUP(A855,Table1424[],6,0),0)</f>
        <v>MERATUN KHATUN</v>
      </c>
      <c r="R855" t="str">
        <f>IFERROR(VLOOKUP(A855,Table1424[],7,0),0)</f>
        <v>22011137441</v>
      </c>
      <c r="S855" t="str">
        <f>IFERROR(VLOOKUP(A855,Table1424[],8,0),0)</f>
        <v>SBIN0RRVCGB</v>
      </c>
      <c r="T855">
        <f>IFERROR(VLOOKUP(A855,Table1424[],9,0),0)</f>
        <v>0</v>
      </c>
      <c r="U855" s="40">
        <f>IFERROR(VLOOKUP(A855,Table1424[],10,0),0)</f>
        <v>45859</v>
      </c>
      <c r="V855">
        <f t="shared" si="57"/>
        <v>1</v>
      </c>
      <c r="W855" t="str">
        <f t="shared" si="58"/>
        <v>Available</v>
      </c>
      <c r="X855" s="164" t="str" cm="1">
        <f t="array" aca="1" ref="X855" ca="1">SUBSTITUTE(SUBSTITUTE(MID(CELL("filename"),FIND("[",CELL("filename"))+1,FIND("]",CELL("filename"))-FIND("[",CELL("filename"))-1)," JH Farmer Payment-",""),".xlsx","")</f>
        <v>22.21-27 Aug</v>
      </c>
      <c r="Y855" s="13">
        <f t="shared" si="59"/>
        <v>27.352556929854291</v>
      </c>
      <c r="Z855" s="3">
        <v>0</v>
      </c>
    </row>
    <row r="856" spans="1:26" x14ac:dyDescent="0.25">
      <c r="A856" t="str">
        <f>CONCATENATE(Table2[[#This Row],[Code]],Table2[[#This Row],[Farmers Code]])</f>
        <v>200400060024</v>
      </c>
      <c r="B856" s="1" t="str">
        <f>INDEX('MPG Payment'!$A:$A,MATCH(Table2[[#This Row],[Code]],'MPG Payment'!B:B,0))</f>
        <v>BMC Code :2004</v>
      </c>
      <c r="C856" t="str">
        <f>VLOOKUP(Table2[[#This Row],[Code]],'MPG Payment'!B:C,2,0)</f>
        <v>KADAM TOLI</v>
      </c>
      <c r="D856" s="17">
        <v>20040006</v>
      </c>
      <c r="E856" s="17" t="s">
        <v>29</v>
      </c>
      <c r="F856" s="1">
        <v>7</v>
      </c>
      <c r="G856" s="13">
        <v>14.790000000000001</v>
      </c>
      <c r="H856" s="13">
        <v>611.80279999999993</v>
      </c>
      <c r="I856" s="166">
        <v>0</v>
      </c>
      <c r="J856" s="191">
        <v>0</v>
      </c>
      <c r="K856" s="166">
        <v>0</v>
      </c>
      <c r="L856" s="166">
        <v>0</v>
      </c>
      <c r="M856" s="18">
        <v>0</v>
      </c>
      <c r="N856" s="165">
        <f>VLOOKUP(Table2[[#This Row],[Code]],'MPG Payment'!$B$4:$Z$128,25,0)</f>
        <v>0</v>
      </c>
      <c r="O856" s="170">
        <f t="shared" ref="O856:O919" si="60">IF(N856="Yes",0,ROUND((H856-I856-J856-K856-L856-M856),0))</f>
        <v>612</v>
      </c>
      <c r="P856" t="str">
        <f>IFERROR(VLOOKUP(D856,'Bank Master'!$C$3:$D$7898,2,0),"Indirect")</f>
        <v>Direct</v>
      </c>
      <c r="Q856" t="str">
        <f>IFERROR(VLOOKUP(A856,Table1424[],6,0),0)</f>
        <v>JIDI ORAIN</v>
      </c>
      <c r="R856" t="str">
        <f>IFERROR(VLOOKUP(A856,Table1424[],7,0),0)</f>
        <v>0746201700058875</v>
      </c>
      <c r="S856" t="str">
        <f>IFERROR(VLOOKUP(A856,Table1424[],8,0),0)</f>
        <v>PUNB0074620</v>
      </c>
      <c r="T856">
        <f>IFERROR(VLOOKUP(A856,Table1424[],9,0),0)</f>
        <v>0</v>
      </c>
      <c r="U856" s="40">
        <f>IFERROR(VLOOKUP(A856,Table1424[],10,0),0)</f>
        <v>45846</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22.21-27 Aug</v>
      </c>
      <c r="Y856" s="13">
        <f t="shared" ref="Y856:Y919" si="63">(F856*0.05)*(H856/G856)</f>
        <v>14.478091954022988</v>
      </c>
      <c r="Z856" s="3">
        <v>0</v>
      </c>
    </row>
    <row r="857" spans="1:26" x14ac:dyDescent="0.25">
      <c r="A857" t="str">
        <f>CONCATENATE(Table2[[#This Row],[Code]],Table2[[#This Row],[Farmers Code]])</f>
        <v>200400060025</v>
      </c>
      <c r="B857" s="1" t="str">
        <f>INDEX('MPG Payment'!$A:$A,MATCH(Table2[[#This Row],[Code]],'MPG Payment'!B:B,0))</f>
        <v>BMC Code :2004</v>
      </c>
      <c r="C857" t="str">
        <f>VLOOKUP(Table2[[#This Row],[Code]],'MPG Payment'!B:C,2,0)</f>
        <v>KADAM TOLI</v>
      </c>
      <c r="D857" s="17">
        <v>20040006</v>
      </c>
      <c r="E857" s="17" t="s">
        <v>5</v>
      </c>
      <c r="F857" s="1">
        <v>9</v>
      </c>
      <c r="G857" s="13">
        <v>44.309999999999995</v>
      </c>
      <c r="H857" s="13">
        <v>1642.4027999999998</v>
      </c>
      <c r="I857" s="166">
        <v>0</v>
      </c>
      <c r="J857" s="191">
        <v>0</v>
      </c>
      <c r="K857" s="166">
        <v>0</v>
      </c>
      <c r="L857" s="166">
        <v>0</v>
      </c>
      <c r="M857" s="18">
        <v>0</v>
      </c>
      <c r="N857" s="165">
        <f>VLOOKUP(Table2[[#This Row],[Code]],'MPG Payment'!$B$4:$Z$128,25,0)</f>
        <v>0</v>
      </c>
      <c r="O857" s="170">
        <f t="shared" si="60"/>
        <v>1642</v>
      </c>
      <c r="P857" t="str">
        <f>IFERROR(VLOOKUP(D857,'Bank Master'!$C$3:$D$7898,2,0),"Indirect")</f>
        <v>Direct</v>
      </c>
      <c r="Q857" t="str">
        <f>IFERROR(VLOOKUP(A857,Table1424[],6,0),0)</f>
        <v>KALPANA KUMARI</v>
      </c>
      <c r="R857" t="str">
        <f>IFERROR(VLOOKUP(A857,Table1424[],7,0),0)</f>
        <v>84054735776</v>
      </c>
      <c r="S857" t="str">
        <f>IFERROR(VLOOKUP(A857,Table1424[],8,0),0)</f>
        <v>SBIN0RRVCGB</v>
      </c>
      <c r="T857">
        <f>IFERROR(VLOOKUP(A857,Table1424[],9,0),0)</f>
        <v>0</v>
      </c>
      <c r="U857" s="40">
        <f>IFERROR(VLOOKUP(A857,Table1424[],10,0),0)</f>
        <v>45846</v>
      </c>
      <c r="V857">
        <f t="shared" si="61"/>
        <v>1</v>
      </c>
      <c r="W857" t="str">
        <f t="shared" si="62"/>
        <v>Available</v>
      </c>
      <c r="X857" s="164" t="str" cm="1">
        <f t="array" aca="1" ref="X857" ca="1">SUBSTITUTE(SUBSTITUTE(MID(CELL("filename"),FIND("[",CELL("filename"))+1,FIND("]",CELL("filename"))-FIND("[",CELL("filename"))-1)," JH Farmer Payment-",""),".xlsx","")</f>
        <v>22.21-27 Aug</v>
      </c>
      <c r="Y857" s="13">
        <f t="shared" si="63"/>
        <v>16.679784698713608</v>
      </c>
      <c r="Z857" s="3">
        <v>0</v>
      </c>
    </row>
    <row r="858" spans="1:26" x14ac:dyDescent="0.25">
      <c r="A858" t="str">
        <f>CONCATENATE(Table2[[#This Row],[Code]],Table2[[#This Row],[Farmers Code]])</f>
        <v>200400060027</v>
      </c>
      <c r="B858" s="1" t="str">
        <f>INDEX('MPG Payment'!$A:$A,MATCH(Table2[[#This Row],[Code]],'MPG Payment'!B:B,0))</f>
        <v>BMC Code :2004</v>
      </c>
      <c r="C858" t="str">
        <f>VLOOKUP(Table2[[#This Row],[Code]],'MPG Payment'!B:C,2,0)</f>
        <v>KADAM TOLI</v>
      </c>
      <c r="D858" s="17">
        <v>20040006</v>
      </c>
      <c r="E858" s="17" t="s">
        <v>6</v>
      </c>
      <c r="F858" s="1">
        <v>13</v>
      </c>
      <c r="G858" s="13">
        <v>34.6</v>
      </c>
      <c r="H858" s="13">
        <v>1542.5722999999998</v>
      </c>
      <c r="I858" s="166">
        <v>0</v>
      </c>
      <c r="J858" s="191">
        <v>0</v>
      </c>
      <c r="K858" s="166">
        <v>0</v>
      </c>
      <c r="L858" s="166">
        <v>0</v>
      </c>
      <c r="M858" s="18">
        <v>0</v>
      </c>
      <c r="N858" s="165">
        <f>VLOOKUP(Table2[[#This Row],[Code]],'MPG Payment'!$B$4:$Z$128,25,0)</f>
        <v>0</v>
      </c>
      <c r="O858" s="170">
        <f t="shared" si="60"/>
        <v>1543</v>
      </c>
      <c r="P858" t="str">
        <f>IFERROR(VLOOKUP(D858,'Bank Master'!$C$3:$D$7898,2,0),"Indirect")</f>
        <v>Direct</v>
      </c>
      <c r="Q858" t="str">
        <f>IFERROR(VLOOKUP(A858,Table1424[],6,0),0)</f>
        <v>DEWANTI ORAON</v>
      </c>
      <c r="R858" t="str">
        <f>IFERROR(VLOOKUP(A858,Table1424[],7,0),0)</f>
        <v>84032657191</v>
      </c>
      <c r="S858" t="str">
        <f>IFERROR(VLOOKUP(A858,Table1424[],8,0),0)</f>
        <v>SBIN0RRVCGB</v>
      </c>
      <c r="T858">
        <f>IFERROR(VLOOKUP(A858,Table1424[],9,0),0)</f>
        <v>0</v>
      </c>
      <c r="U858" s="40">
        <f>IFERROR(VLOOKUP(A858,Table1424[],10,0),0)</f>
        <v>45881</v>
      </c>
      <c r="V858">
        <f t="shared" si="61"/>
        <v>1</v>
      </c>
      <c r="W858" t="str">
        <f t="shared" si="62"/>
        <v>Available</v>
      </c>
      <c r="X858" s="164" t="str" cm="1">
        <f t="array" aca="1" ref="X858" ca="1">SUBSTITUTE(SUBSTITUTE(MID(CELL("filename"),FIND("[",CELL("filename"))+1,FIND("]",CELL("filename"))-FIND("[",CELL("filename"))-1)," JH Farmer Payment-",""),".xlsx","")</f>
        <v>22.21-27 Aug</v>
      </c>
      <c r="Y858" s="13">
        <f t="shared" si="63"/>
        <v>28.978959393063583</v>
      </c>
      <c r="Z858" s="3">
        <v>0</v>
      </c>
    </row>
    <row r="859" spans="1:26" x14ac:dyDescent="0.25">
      <c r="A859" t="str">
        <f>CONCATENATE(Table2[[#This Row],[Code]],Table2[[#This Row],[Farmers Code]])</f>
        <v>200400060034</v>
      </c>
      <c r="B859" s="1" t="str">
        <f>INDEX('MPG Payment'!$A:$A,MATCH(Table2[[#This Row],[Code]],'MPG Payment'!B:B,0))</f>
        <v>BMC Code :2004</v>
      </c>
      <c r="C859" t="str">
        <f>VLOOKUP(Table2[[#This Row],[Code]],'MPG Payment'!B:C,2,0)</f>
        <v>KADAM TOLI</v>
      </c>
      <c r="D859" s="17">
        <v>20040006</v>
      </c>
      <c r="E859" s="17" t="s">
        <v>33</v>
      </c>
      <c r="F859" s="1">
        <v>14</v>
      </c>
      <c r="G859" s="13">
        <v>49.750000000000007</v>
      </c>
      <c r="H859" s="13">
        <v>1800.6685</v>
      </c>
      <c r="I859" s="166">
        <v>0</v>
      </c>
      <c r="J859" s="191">
        <v>0</v>
      </c>
      <c r="K859" s="166">
        <v>0</v>
      </c>
      <c r="L859" s="166">
        <v>0</v>
      </c>
      <c r="M859" s="18">
        <v>0</v>
      </c>
      <c r="N859" s="165">
        <f>VLOOKUP(Table2[[#This Row],[Code]],'MPG Payment'!$B$4:$Z$128,25,0)</f>
        <v>0</v>
      </c>
      <c r="O859" s="170">
        <f t="shared" si="60"/>
        <v>1801</v>
      </c>
      <c r="P859" t="str">
        <f>IFERROR(VLOOKUP(D859,'Bank Master'!$C$3:$D$7898,2,0),"Indirect")</f>
        <v>Direct</v>
      </c>
      <c r="Q859" t="str">
        <f>IFERROR(VLOOKUP(A859,Table1424[],6,0),0)</f>
        <v>BHANO ORAON</v>
      </c>
      <c r="R859" t="str">
        <f>IFERROR(VLOOKUP(A859,Table1424[],7,0),0)</f>
        <v>490310110007880</v>
      </c>
      <c r="S859" t="str">
        <f>IFERROR(VLOOKUP(A859,Table1424[],8,0),0)</f>
        <v>BKID0004903</v>
      </c>
      <c r="T859">
        <f>IFERROR(VLOOKUP(A859,Table1424[],9,0),0)</f>
        <v>0</v>
      </c>
      <c r="U859" s="40">
        <f>IFERROR(VLOOKUP(A859,Table1424[],10,0),0)</f>
        <v>46076</v>
      </c>
      <c r="V859">
        <f t="shared" si="61"/>
        <v>1</v>
      </c>
      <c r="W859" t="str">
        <f t="shared" si="62"/>
        <v>Available</v>
      </c>
      <c r="X859" s="164" t="str" cm="1">
        <f t="array" aca="1" ref="X859" ca="1">SUBSTITUTE(SUBSTITUTE(MID(CELL("filename"),FIND("[",CELL("filename"))+1,FIND("]",CELL("filename"))-FIND("[",CELL("filename"))-1)," JH Farmer Payment-",""),".xlsx","")</f>
        <v>22.21-27 Aug</v>
      </c>
      <c r="Y859" s="13">
        <f t="shared" si="63"/>
        <v>25.336039195979897</v>
      </c>
      <c r="Z859" s="3">
        <v>0</v>
      </c>
    </row>
    <row r="860" spans="1:26" x14ac:dyDescent="0.25">
      <c r="A860" t="str">
        <f>CONCATENATE(Table2[[#This Row],[Code]],Table2[[#This Row],[Farmers Code]])</f>
        <v>200400060035</v>
      </c>
      <c r="B860" s="1" t="str">
        <f>INDEX('MPG Payment'!$A:$A,MATCH(Table2[[#This Row],[Code]],'MPG Payment'!B:B,0))</f>
        <v>BMC Code :2004</v>
      </c>
      <c r="C860" t="str">
        <f>VLOOKUP(Table2[[#This Row],[Code]],'MPG Payment'!B:C,2,0)</f>
        <v>KADAM TOLI</v>
      </c>
      <c r="D860" s="17">
        <v>20040006</v>
      </c>
      <c r="E860" s="17" t="s">
        <v>9</v>
      </c>
      <c r="F860" s="1">
        <v>7</v>
      </c>
      <c r="G860" s="13">
        <v>26.98</v>
      </c>
      <c r="H860" s="13">
        <v>1163.3737999999998</v>
      </c>
      <c r="I860" s="166">
        <v>0</v>
      </c>
      <c r="J860" s="191">
        <v>0</v>
      </c>
      <c r="K860" s="166">
        <v>0</v>
      </c>
      <c r="L860" s="166">
        <v>0</v>
      </c>
      <c r="M860" s="18">
        <v>0</v>
      </c>
      <c r="N860" s="165">
        <f>VLOOKUP(Table2[[#This Row],[Code]],'MPG Payment'!$B$4:$Z$128,25,0)</f>
        <v>0</v>
      </c>
      <c r="O860" s="170">
        <f t="shared" si="60"/>
        <v>1163</v>
      </c>
      <c r="P860" t="str">
        <f>IFERROR(VLOOKUP(D860,'Bank Master'!$C$3:$D$7898,2,0),"Indirect")</f>
        <v>Direct</v>
      </c>
      <c r="Q860" t="str">
        <f>IFERROR(VLOOKUP(A860,Table1424[],6,0),0)</f>
        <v>RUBI ORAON</v>
      </c>
      <c r="R860" t="str">
        <f>IFERROR(VLOOKUP(A860,Table1424[],7,0),0)</f>
        <v>0746201700014817</v>
      </c>
      <c r="S860" t="str">
        <f>IFERROR(VLOOKUP(A860,Table1424[],8,0),0)</f>
        <v>PUNB0074620</v>
      </c>
      <c r="T860">
        <f>IFERROR(VLOOKUP(A860,Table1424[],9,0),0)</f>
        <v>0</v>
      </c>
      <c r="U860" s="40">
        <f>IFERROR(VLOOKUP(A860,Table1424[],10,0),0)</f>
        <v>46111</v>
      </c>
      <c r="V860">
        <f t="shared" si="61"/>
        <v>1</v>
      </c>
      <c r="W860" t="str">
        <f t="shared" si="62"/>
        <v>Available</v>
      </c>
      <c r="X860" s="164" t="str" cm="1">
        <f t="array" aca="1" ref="X860" ca="1">SUBSTITUTE(SUBSTITUTE(MID(CELL("filename"),FIND("[",CELL("filename"))+1,FIND("]",CELL("filename"))-FIND("[",CELL("filename"))-1)," JH Farmer Payment-",""),".xlsx","")</f>
        <v>22.21-27 Aug</v>
      </c>
      <c r="Y860" s="13">
        <f t="shared" si="63"/>
        <v>15.091950704225351</v>
      </c>
      <c r="Z860" s="3">
        <v>0</v>
      </c>
    </row>
    <row r="861" spans="1:26" x14ac:dyDescent="0.25">
      <c r="A861" t="str">
        <f>CONCATENATE(Table2[[#This Row],[Code]],Table2[[#This Row],[Farmers Code]])</f>
        <v>200400060036</v>
      </c>
      <c r="B861" s="1" t="str">
        <f>INDEX('MPG Payment'!$A:$A,MATCH(Table2[[#This Row],[Code]],'MPG Payment'!B:B,0))</f>
        <v>BMC Code :2004</v>
      </c>
      <c r="C861" t="str">
        <f>VLOOKUP(Table2[[#This Row],[Code]],'MPG Payment'!B:C,2,0)</f>
        <v>KADAM TOLI</v>
      </c>
      <c r="D861" s="17">
        <v>20040006</v>
      </c>
      <c r="E861" s="17" t="s">
        <v>10</v>
      </c>
      <c r="F861" s="1">
        <v>14</v>
      </c>
      <c r="G861" s="13">
        <v>47.8</v>
      </c>
      <c r="H861" s="13">
        <v>1969.8843999999999</v>
      </c>
      <c r="I861" s="166">
        <v>0</v>
      </c>
      <c r="J861" s="191">
        <v>0</v>
      </c>
      <c r="K861" s="166">
        <v>0</v>
      </c>
      <c r="L861" s="166">
        <v>0</v>
      </c>
      <c r="M861" s="18">
        <v>0</v>
      </c>
      <c r="N861" s="165">
        <f>VLOOKUP(Table2[[#This Row],[Code]],'MPG Payment'!$B$4:$Z$128,25,0)</f>
        <v>0</v>
      </c>
      <c r="O861" s="170">
        <f t="shared" si="60"/>
        <v>1970</v>
      </c>
      <c r="P861" t="str">
        <f>IFERROR(VLOOKUP(D861,'Bank Master'!$C$3:$D$7898,2,0),"Indirect")</f>
        <v>Direct</v>
      </c>
      <c r="Q861" t="str">
        <f>IFERROR(VLOOKUP(A861,Table1424[],6,0),0)</f>
        <v>SUMAN EKKA</v>
      </c>
      <c r="R861" t="str">
        <f>IFERROR(VLOOKUP(A861,Table1424[],7,0),0)</f>
        <v>84031236821</v>
      </c>
      <c r="S861" t="str">
        <f>IFERROR(VLOOKUP(A861,Table1424[],8,0),0)</f>
        <v>SBIN0RRVCGB</v>
      </c>
      <c r="T861">
        <f>IFERROR(VLOOKUP(A861,Table1424[],9,0),0)</f>
        <v>0</v>
      </c>
      <c r="U861" s="40">
        <f>IFERROR(VLOOKUP(A861,Table1424[],10,0),0)</f>
        <v>46160</v>
      </c>
      <c r="V861">
        <f t="shared" si="61"/>
        <v>1</v>
      </c>
      <c r="W861" t="str">
        <f t="shared" si="62"/>
        <v>Available</v>
      </c>
      <c r="X861" s="164" t="str" cm="1">
        <f t="array" aca="1" ref="X861" ca="1">SUBSTITUTE(SUBSTITUTE(MID(CELL("filename"),FIND("[",CELL("filename"))+1,FIND("]",CELL("filename"))-FIND("[",CELL("filename"))-1)," JH Farmer Payment-",""),".xlsx","")</f>
        <v>22.21-27 Aug</v>
      </c>
      <c r="Y861" s="13">
        <f t="shared" si="63"/>
        <v>28.847679497907954</v>
      </c>
      <c r="Z861" s="3">
        <v>0</v>
      </c>
    </row>
    <row r="862" spans="1:26" x14ac:dyDescent="0.25">
      <c r="A862" t="str">
        <f>CONCATENATE(Table2[[#This Row],[Code]],Table2[[#This Row],[Farmers Code]])</f>
        <v>200400070003</v>
      </c>
      <c r="B862" s="1" t="str">
        <f>INDEX('MPG Payment'!$A:$A,MATCH(Table2[[#This Row],[Code]],'MPG Payment'!B:B,0))</f>
        <v>BMC Code :2004</v>
      </c>
      <c r="C862" t="str">
        <f>VLOOKUP(Table2[[#This Row],[Code]],'MPG Payment'!B:C,2,0)</f>
        <v>MADHUKAM</v>
      </c>
      <c r="D862" s="17">
        <v>20040007</v>
      </c>
      <c r="E862" s="17" t="s">
        <v>0</v>
      </c>
      <c r="F862" s="1">
        <v>14</v>
      </c>
      <c r="G862" s="13">
        <v>123.09000000000002</v>
      </c>
      <c r="H862" s="13">
        <v>5804.0555000000013</v>
      </c>
      <c r="I862" s="166">
        <v>0</v>
      </c>
      <c r="J862" s="191">
        <v>0</v>
      </c>
      <c r="K862" s="166">
        <v>50</v>
      </c>
      <c r="L862" s="166">
        <v>0</v>
      </c>
      <c r="M862" s="18">
        <v>0</v>
      </c>
      <c r="N862" s="165" t="str">
        <f>VLOOKUP(Table2[[#This Row],[Code]],'MPG Payment'!$B$4:$Z$128,25,0)</f>
        <v>Release1</v>
      </c>
      <c r="O862" s="170">
        <f t="shared" si="60"/>
        <v>5754</v>
      </c>
      <c r="P862" t="str">
        <f>IFERROR(VLOOKUP(D862,'Bank Master'!$C$3:$D$7898,2,0),"Indirect")</f>
        <v>Direct</v>
      </c>
      <c r="Q862" t="str">
        <f>IFERROR(VLOOKUP(A862,Table1424[],6,0),0)</f>
        <v>MUNITA DEVI</v>
      </c>
      <c r="R862" t="str">
        <f>IFERROR(VLOOKUP(A862,Table1424[],7,0),0)</f>
        <v>84054734692</v>
      </c>
      <c r="S862" t="str">
        <f>IFERROR(VLOOKUP(A862,Table1424[],8,0),0)</f>
        <v>SBIN0RRVCGB</v>
      </c>
      <c r="T862">
        <f>IFERROR(VLOOKUP(A862,Table1424[],9,0),0)</f>
        <v>0</v>
      </c>
      <c r="U862" s="40">
        <f>IFERROR(VLOOKUP(A862,Table1424[],10,0),0)</f>
        <v>46020</v>
      </c>
      <c r="V862">
        <f t="shared" si="61"/>
        <v>1</v>
      </c>
      <c r="W862" t="str">
        <f t="shared" si="62"/>
        <v>Available</v>
      </c>
      <c r="X862" s="164" t="str" cm="1">
        <f t="array" aca="1" ref="X862" ca="1">SUBSTITUTE(SUBSTITUTE(MID(CELL("filename"),FIND("[",CELL("filename"))+1,FIND("]",CELL("filename"))-FIND("[",CELL("filename"))-1)," JH Farmer Payment-",""),".xlsx","")</f>
        <v>22.21-27 Aug</v>
      </c>
      <c r="Y862" s="13">
        <f t="shared" si="63"/>
        <v>33.00705865626778</v>
      </c>
      <c r="Z862" s="3">
        <v>0</v>
      </c>
    </row>
    <row r="863" spans="1:26" x14ac:dyDescent="0.25">
      <c r="A863" t="str">
        <f>CONCATENATE(Table2[[#This Row],[Code]],Table2[[#This Row],[Farmers Code]])</f>
        <v>200400070004</v>
      </c>
      <c r="B863" s="1" t="str">
        <f>INDEX('MPG Payment'!$A:$A,MATCH(Table2[[#This Row],[Code]],'MPG Payment'!B:B,0))</f>
        <v>BMC Code :2004</v>
      </c>
      <c r="C863" t="str">
        <f>VLOOKUP(Table2[[#This Row],[Code]],'MPG Payment'!B:C,2,0)</f>
        <v>MADHUKAM</v>
      </c>
      <c r="D863" s="17">
        <v>20040007</v>
      </c>
      <c r="E863" s="17" t="s">
        <v>1</v>
      </c>
      <c r="F863" s="1">
        <v>7</v>
      </c>
      <c r="G863" s="13">
        <v>65.61</v>
      </c>
      <c r="H863" s="13">
        <v>2734.5102999999999</v>
      </c>
      <c r="I863" s="166">
        <v>0</v>
      </c>
      <c r="J863" s="191">
        <v>0</v>
      </c>
      <c r="K863" s="166">
        <v>0</v>
      </c>
      <c r="L863" s="166">
        <v>0</v>
      </c>
      <c r="M863" s="18">
        <v>0</v>
      </c>
      <c r="N863" s="165" t="str">
        <f>VLOOKUP(Table2[[#This Row],[Code]],'MPG Payment'!$B$4:$Z$128,25,0)</f>
        <v>Release1</v>
      </c>
      <c r="O863" s="170">
        <f t="shared" si="60"/>
        <v>2735</v>
      </c>
      <c r="P863" t="str">
        <f>IFERROR(VLOOKUP(D863,'Bank Master'!$C$3:$D$7898,2,0),"Indirect")</f>
        <v>Direct</v>
      </c>
      <c r="Q863" t="str">
        <f>IFERROR(VLOOKUP(A863,Table1424[],6,0),0)</f>
        <v>DAMIYA DEVI ORAON</v>
      </c>
      <c r="R863" t="str">
        <f>IFERROR(VLOOKUP(A863,Table1424[],7,0),0)</f>
        <v>22011165627</v>
      </c>
      <c r="S863" t="str">
        <f>IFERROR(VLOOKUP(A863,Table1424[],8,0),0)</f>
        <v>SBIN0RRVCGB</v>
      </c>
      <c r="T863">
        <f>IFERROR(VLOOKUP(A863,Table1424[],9,0),0)</f>
        <v>0</v>
      </c>
      <c r="U863" s="40">
        <f>IFERROR(VLOOKUP(A863,Table1424[],10,0),0)</f>
        <v>45923</v>
      </c>
      <c r="V863">
        <f t="shared" si="61"/>
        <v>1</v>
      </c>
      <c r="W863" t="str">
        <f t="shared" si="62"/>
        <v>Available</v>
      </c>
      <c r="X863" s="164" t="str" cm="1">
        <f t="array" aca="1" ref="X863" ca="1">SUBSTITUTE(SUBSTITUTE(MID(CELL("filename"),FIND("[",CELL("filename"))+1,FIND("]",CELL("filename"))-FIND("[",CELL("filename"))-1)," JH Farmer Payment-",""),".xlsx","")</f>
        <v>22.21-27 Aug</v>
      </c>
      <c r="Y863" s="13">
        <f t="shared" si="63"/>
        <v>14.587389193720472</v>
      </c>
      <c r="Z863" s="3">
        <v>0</v>
      </c>
    </row>
    <row r="864" spans="1:26" x14ac:dyDescent="0.25">
      <c r="A864" t="str">
        <f>CONCATENATE(Table2[[#This Row],[Code]],Table2[[#This Row],[Farmers Code]])</f>
        <v>200400070005</v>
      </c>
      <c r="B864" s="1" t="str">
        <f>INDEX('MPG Payment'!$A:$A,MATCH(Table2[[#This Row],[Code]],'MPG Payment'!B:B,0))</f>
        <v>BMC Code :2004</v>
      </c>
      <c r="C864" t="str">
        <f>VLOOKUP(Table2[[#This Row],[Code]],'MPG Payment'!B:C,2,0)</f>
        <v>MADHUKAM</v>
      </c>
      <c r="D864" s="17">
        <v>20040007</v>
      </c>
      <c r="E864" s="17" t="s">
        <v>18</v>
      </c>
      <c r="F864" s="1">
        <v>14</v>
      </c>
      <c r="G864" s="13">
        <v>76.610000000000014</v>
      </c>
      <c r="H864" s="13">
        <v>2822.9166</v>
      </c>
      <c r="I864" s="166">
        <v>0</v>
      </c>
      <c r="J864" s="191">
        <v>0</v>
      </c>
      <c r="K864" s="166">
        <v>0</v>
      </c>
      <c r="L864" s="166">
        <v>0</v>
      </c>
      <c r="M864" s="18">
        <v>0</v>
      </c>
      <c r="N864" s="165" t="str">
        <f>VLOOKUP(Table2[[#This Row],[Code]],'MPG Payment'!$B$4:$Z$128,25,0)</f>
        <v>Release1</v>
      </c>
      <c r="O864" s="170">
        <f t="shared" si="60"/>
        <v>2823</v>
      </c>
      <c r="P864" t="str">
        <f>IFERROR(VLOOKUP(D864,'Bank Master'!$C$3:$D$7898,2,0),"Indirect")</f>
        <v>Direct</v>
      </c>
      <c r="Q864" t="str">
        <f>IFERROR(VLOOKUP(A864,Table1424[],6,0),0)</f>
        <v>SANJAY ORAON</v>
      </c>
      <c r="R864" t="str">
        <f>IFERROR(VLOOKUP(A864,Table1424[],7,0),0)</f>
        <v>490318210007160</v>
      </c>
      <c r="S864" t="str">
        <f>IFERROR(VLOOKUP(A864,Table1424[],8,0),0)</f>
        <v>BKID0004903</v>
      </c>
      <c r="T864">
        <f>IFERROR(VLOOKUP(A864,Table1424[],9,0),0)</f>
        <v>0</v>
      </c>
      <c r="U864" s="40">
        <f>IFERROR(VLOOKUP(A864,Table1424[],10,0),0)</f>
        <v>45928</v>
      </c>
      <c r="V864">
        <f t="shared" si="61"/>
        <v>1</v>
      </c>
      <c r="W864" t="str">
        <f t="shared" si="62"/>
        <v>Available</v>
      </c>
      <c r="X864" s="164" t="str" cm="1">
        <f t="array" aca="1" ref="X864" ca="1">SUBSTITUTE(SUBSTITUTE(MID(CELL("filename"),FIND("[",CELL("filename"))+1,FIND("]",CELL("filename"))-FIND("[",CELL("filename"))-1)," JH Farmer Payment-",""),".xlsx","")</f>
        <v>22.21-27 Aug</v>
      </c>
      <c r="Y864" s="13">
        <f t="shared" si="63"/>
        <v>25.793520689205064</v>
      </c>
      <c r="Z864" s="3">
        <v>0</v>
      </c>
    </row>
    <row r="865" spans="1:27" x14ac:dyDescent="0.25">
      <c r="A865" t="str">
        <f>CONCATENATE(Table2[[#This Row],[Code]],Table2[[#This Row],[Farmers Code]])</f>
        <v>200400070008</v>
      </c>
      <c r="B865" s="1" t="str">
        <f>INDEX('MPG Payment'!$A:$A,MATCH(Table2[[#This Row],[Code]],'MPG Payment'!B:B,0))</f>
        <v>BMC Code :2004</v>
      </c>
      <c r="C865" t="str">
        <f>VLOOKUP(Table2[[#This Row],[Code]],'MPG Payment'!B:C,2,0)</f>
        <v>MADHUKAM</v>
      </c>
      <c r="D865" s="17">
        <v>20040007</v>
      </c>
      <c r="E865" s="17" t="s">
        <v>41</v>
      </c>
      <c r="F865" s="1">
        <v>7</v>
      </c>
      <c r="G865" s="13">
        <v>54.7</v>
      </c>
      <c r="H865" s="13">
        <v>2189.8305</v>
      </c>
      <c r="I865" s="166">
        <v>0</v>
      </c>
      <c r="J865" s="191">
        <v>0</v>
      </c>
      <c r="K865" s="166">
        <v>0</v>
      </c>
      <c r="L865" s="166">
        <v>0</v>
      </c>
      <c r="M865" s="18">
        <v>0</v>
      </c>
      <c r="N865" s="165" t="str">
        <f>VLOOKUP(Table2[[#This Row],[Code]],'MPG Payment'!$B$4:$Z$128,25,0)</f>
        <v>Release1</v>
      </c>
      <c r="O865" s="170">
        <f t="shared" si="60"/>
        <v>2190</v>
      </c>
      <c r="P865" t="str">
        <f>IFERROR(VLOOKUP(D865,'Bank Master'!$C$3:$D$7898,2,0),"Indirect")</f>
        <v>Direct</v>
      </c>
      <c r="Q865" t="str">
        <f>IFERROR(VLOOKUP(A865,Table1424[],6,0),0)</f>
        <v>LALMANI DEVI</v>
      </c>
      <c r="R865" t="str">
        <f>IFERROR(VLOOKUP(A865,Table1424[],7,0),0)</f>
        <v>22011106897</v>
      </c>
      <c r="S865" t="str">
        <f>IFERROR(VLOOKUP(A865,Table1424[],8,0),0)</f>
        <v>SBIN0RRVCGB</v>
      </c>
      <c r="T865">
        <f>IFERROR(VLOOKUP(A865,Table1424[],9,0),0)</f>
        <v>0</v>
      </c>
      <c r="U865" s="40">
        <f>IFERROR(VLOOKUP(A865,Table1424[],10,0),0)</f>
        <v>45959</v>
      </c>
      <c r="V865">
        <f t="shared" si="61"/>
        <v>1</v>
      </c>
      <c r="W865" t="str">
        <f t="shared" si="62"/>
        <v>Available</v>
      </c>
      <c r="X865" s="164" t="str" cm="1">
        <f t="array" aca="1" ref="X865" ca="1">SUBSTITUTE(SUBSTITUTE(MID(CELL("filename"),FIND("[",CELL("filename"))+1,FIND("]",CELL("filename"))-FIND("[",CELL("filename"))-1)," JH Farmer Payment-",""),".xlsx","")</f>
        <v>22.21-27 Aug</v>
      </c>
      <c r="Y865" s="13">
        <f t="shared" si="63"/>
        <v>14.011712522851921</v>
      </c>
      <c r="Z865" s="3">
        <v>0</v>
      </c>
    </row>
    <row r="866" spans="1:27" x14ac:dyDescent="0.25">
      <c r="A866" t="str">
        <f>CONCATENATE(Table2[[#This Row],[Code]],Table2[[#This Row],[Farmers Code]])</f>
        <v>200400070012</v>
      </c>
      <c r="B866" s="1" t="str">
        <f>INDEX('MPG Payment'!$A:$A,MATCH(Table2[[#This Row],[Code]],'MPG Payment'!B:B,0))</f>
        <v>BMC Code :2004</v>
      </c>
      <c r="C866" t="str">
        <f>VLOOKUP(Table2[[#This Row],[Code]],'MPG Payment'!B:C,2,0)</f>
        <v>MADHUKAM</v>
      </c>
      <c r="D866" s="17">
        <v>20040007</v>
      </c>
      <c r="E866" s="17" t="s">
        <v>40</v>
      </c>
      <c r="F866" s="1">
        <v>6</v>
      </c>
      <c r="G866" s="13">
        <v>4.87</v>
      </c>
      <c r="H866" s="13">
        <v>280.59059999999999</v>
      </c>
      <c r="I866" s="166">
        <v>0</v>
      </c>
      <c r="J866" s="191">
        <v>0</v>
      </c>
      <c r="K866" s="166">
        <v>0</v>
      </c>
      <c r="L866" s="166">
        <v>0</v>
      </c>
      <c r="M866" s="18">
        <v>0</v>
      </c>
      <c r="N866" s="165" t="str">
        <f>VLOOKUP(Table2[[#This Row],[Code]],'MPG Payment'!$B$4:$Z$128,25,0)</f>
        <v>Release1</v>
      </c>
      <c r="O866" s="170">
        <f t="shared" si="60"/>
        <v>281</v>
      </c>
      <c r="P866" t="str">
        <f>IFERROR(VLOOKUP(D866,'Bank Master'!$C$3:$D$7898,2,0),"Indirect")</f>
        <v>Direct</v>
      </c>
      <c r="Q866" t="str">
        <f>IFERROR(VLOOKUP(A866,Table1424[],6,0),0)</f>
        <v>KALESHWAR MUNDA</v>
      </c>
      <c r="R866" t="str">
        <f>IFERROR(VLOOKUP(A866,Table1424[],7,0),0)</f>
        <v>22011111218</v>
      </c>
      <c r="S866" t="str">
        <f>IFERROR(VLOOKUP(A866,Table1424[],8,0),0)</f>
        <v>SBIN0RRVCGB</v>
      </c>
      <c r="T866">
        <f>IFERROR(VLOOKUP(A866,Table1424[],9,0),0)</f>
        <v>0</v>
      </c>
      <c r="U866" s="40">
        <f>IFERROR(VLOOKUP(A866,Table1424[],10,0),0)</f>
        <v>45959</v>
      </c>
      <c r="V866">
        <f t="shared" si="61"/>
        <v>1</v>
      </c>
      <c r="W866" t="str">
        <f t="shared" si="62"/>
        <v>Available</v>
      </c>
      <c r="X866" s="164" t="str" cm="1">
        <f t="array" aca="1" ref="X866" ca="1">SUBSTITUTE(SUBSTITUTE(MID(CELL("filename"),FIND("[",CELL("filename"))+1,FIND("]",CELL("filename"))-FIND("[",CELL("filename"))-1)," JH Farmer Payment-",""),".xlsx","")</f>
        <v>22.21-27 Aug</v>
      </c>
      <c r="Y866" s="13">
        <f t="shared" si="63"/>
        <v>17.284841889117047</v>
      </c>
      <c r="Z866" s="3">
        <v>0</v>
      </c>
    </row>
    <row r="867" spans="1:27" x14ac:dyDescent="0.25">
      <c r="A867" t="str">
        <f>CONCATENATE(Table2[[#This Row],[Code]],Table2[[#This Row],[Farmers Code]])</f>
        <v>200400070013</v>
      </c>
      <c r="B867" s="1" t="str">
        <f>INDEX('MPG Payment'!$A:$A,MATCH(Table2[[#This Row],[Code]],'MPG Payment'!B:B,0))</f>
        <v>BMC Code :2004</v>
      </c>
      <c r="C867" t="str">
        <f>VLOOKUP(Table2[[#This Row],[Code]],'MPG Payment'!B:C,2,0)</f>
        <v>MADHUKAM</v>
      </c>
      <c r="D867" s="17">
        <v>20040007</v>
      </c>
      <c r="E867" s="17" t="s">
        <v>23</v>
      </c>
      <c r="F867" s="1">
        <v>7</v>
      </c>
      <c r="G867" s="13">
        <v>20.419999999999998</v>
      </c>
      <c r="H867" s="13">
        <v>1143.1758</v>
      </c>
      <c r="I867" s="166">
        <v>0</v>
      </c>
      <c r="J867" s="191">
        <v>0</v>
      </c>
      <c r="K867" s="166">
        <v>0</v>
      </c>
      <c r="L867" s="166">
        <v>0</v>
      </c>
      <c r="M867" s="18">
        <v>0</v>
      </c>
      <c r="N867" s="165" t="str">
        <f>VLOOKUP(Table2[[#This Row],[Code]],'MPG Payment'!$B$4:$Z$128,25,0)</f>
        <v>Release1</v>
      </c>
      <c r="O867" s="170">
        <f t="shared" si="60"/>
        <v>1143</v>
      </c>
      <c r="P867" t="str">
        <f>IFERROR(VLOOKUP(D867,'Bank Master'!$C$3:$D$7898,2,0),"Indirect")</f>
        <v>Direct</v>
      </c>
      <c r="Q867" t="str">
        <f>IFERROR(VLOOKUP(A867,Table1424[],6,0),0)</f>
        <v>MUNKA DEVI</v>
      </c>
      <c r="R867" t="str">
        <f>IFERROR(VLOOKUP(A867,Table1424[],7,0),0)</f>
        <v>22011164645</v>
      </c>
      <c r="S867" t="str">
        <f>IFERROR(VLOOKUP(A867,Table1424[],8,0),0)</f>
        <v>SBIN0RRVCGB</v>
      </c>
      <c r="T867">
        <f>IFERROR(VLOOKUP(A867,Table1424[],9,0),0)</f>
        <v>0</v>
      </c>
      <c r="U867" s="40">
        <f>IFERROR(VLOOKUP(A867,Table1424[],10,0),0)</f>
        <v>46020</v>
      </c>
      <c r="V867">
        <f t="shared" si="61"/>
        <v>1</v>
      </c>
      <c r="W867" t="str">
        <f t="shared" si="62"/>
        <v>Available</v>
      </c>
      <c r="X867" s="164" t="str" cm="1">
        <f t="array" aca="1" ref="X867" ca="1">SUBSTITUTE(SUBSTITUTE(MID(CELL("filename"),FIND("[",CELL("filename"))+1,FIND("]",CELL("filename"))-FIND("[",CELL("filename"))-1)," JH Farmer Payment-",""),".xlsx","")</f>
        <v>22.21-27 Aug</v>
      </c>
      <c r="Y867" s="13">
        <f t="shared" si="63"/>
        <v>19.594100391772773</v>
      </c>
      <c r="Z867" s="3">
        <v>0</v>
      </c>
    </row>
    <row r="868" spans="1:27" x14ac:dyDescent="0.25">
      <c r="A868" t="str">
        <f>CONCATENATE(Table2[[#This Row],[Code]],Table2[[#This Row],[Farmers Code]])</f>
        <v>200400070014</v>
      </c>
      <c r="B868" s="1" t="str">
        <f>INDEX('MPG Payment'!$A:$A,MATCH(Table2[[#This Row],[Code]],'MPG Payment'!B:B,0))</f>
        <v>BMC Code :2004</v>
      </c>
      <c r="C868" t="str">
        <f>VLOOKUP(Table2[[#This Row],[Code]],'MPG Payment'!B:C,2,0)</f>
        <v>MADHUKAM</v>
      </c>
      <c r="D868" s="17">
        <v>20040007</v>
      </c>
      <c r="E868" s="17" t="s">
        <v>24</v>
      </c>
      <c r="F868" s="1">
        <v>7</v>
      </c>
      <c r="G868" s="13">
        <v>14.049999999999999</v>
      </c>
      <c r="H868" s="13">
        <v>683.60969999999986</v>
      </c>
      <c r="I868" s="166">
        <v>0</v>
      </c>
      <c r="J868" s="191">
        <v>0</v>
      </c>
      <c r="K868" s="166">
        <v>0</v>
      </c>
      <c r="L868" s="166">
        <v>0</v>
      </c>
      <c r="M868" s="18">
        <v>0</v>
      </c>
      <c r="N868" s="165" t="str">
        <f>VLOOKUP(Table2[[#This Row],[Code]],'MPG Payment'!$B$4:$Z$128,25,0)</f>
        <v>Release1</v>
      </c>
      <c r="O868" s="170">
        <f t="shared" si="60"/>
        <v>684</v>
      </c>
      <c r="P868" t="str">
        <f>IFERROR(VLOOKUP(D868,'Bank Master'!$C$3:$D$7898,2,0),"Indirect")</f>
        <v>Direct</v>
      </c>
      <c r="Q868" t="str">
        <f>IFERROR(VLOOKUP(A868,Table1424[],6,0),0)</f>
        <v>SUGIYA DEVI</v>
      </c>
      <c r="R868" t="str">
        <f>IFERROR(VLOOKUP(A868,Table1424[],7,0),0)</f>
        <v>37805134379</v>
      </c>
      <c r="S868" t="str">
        <f>IFERROR(VLOOKUP(A868,Table1424[],8,0),0)</f>
        <v>SBIN0014339</v>
      </c>
      <c r="T868">
        <f>IFERROR(VLOOKUP(A868,Table1424[],9,0),0)</f>
        <v>0</v>
      </c>
      <c r="U868" s="40">
        <f>IFERROR(VLOOKUP(A868,Table1424[],10,0),0)</f>
        <v>46034</v>
      </c>
      <c r="V868">
        <f t="shared" si="61"/>
        <v>1</v>
      </c>
      <c r="W868" t="str">
        <f t="shared" si="62"/>
        <v>Available</v>
      </c>
      <c r="X868" s="164" t="str" cm="1">
        <f t="array" aca="1" ref="X868" ca="1">SUBSTITUTE(SUBSTITUTE(MID(CELL("filename"),FIND("[",CELL("filename"))+1,FIND("]",CELL("filename"))-FIND("[",CELL("filename"))-1)," JH Farmer Payment-",""),".xlsx","")</f>
        <v>22.21-27 Aug</v>
      </c>
      <c r="Y868" s="13">
        <f t="shared" si="63"/>
        <v>17.029423131672598</v>
      </c>
      <c r="Z868" s="3">
        <v>0</v>
      </c>
    </row>
    <row r="869" spans="1:27" x14ac:dyDescent="0.25">
      <c r="A869" t="str">
        <f>CONCATENATE(Table2[[#This Row],[Code]],Table2[[#This Row],[Farmers Code]])</f>
        <v>200400070016</v>
      </c>
      <c r="B869" s="1" t="str">
        <f>INDEX('MPG Payment'!$A:$A,MATCH(Table2[[#This Row],[Code]],'MPG Payment'!B:B,0))</f>
        <v>BMC Code :2004</v>
      </c>
      <c r="C869" t="str">
        <f>VLOOKUP(Table2[[#This Row],[Code]],'MPG Payment'!B:C,2,0)</f>
        <v>MADHUKAM</v>
      </c>
      <c r="D869" s="17">
        <v>20040007</v>
      </c>
      <c r="E869" s="17" t="s">
        <v>26</v>
      </c>
      <c r="F869" s="1">
        <v>14</v>
      </c>
      <c r="G869" s="13">
        <v>137.71999999999997</v>
      </c>
      <c r="H869" s="13">
        <v>5392.3513000000003</v>
      </c>
      <c r="I869" s="166">
        <v>0</v>
      </c>
      <c r="J869" s="191">
        <v>0</v>
      </c>
      <c r="K869" s="166">
        <v>50</v>
      </c>
      <c r="L869" s="166">
        <v>0</v>
      </c>
      <c r="M869" s="18">
        <v>0</v>
      </c>
      <c r="N869" s="165" t="str">
        <f>VLOOKUP(Table2[[#This Row],[Code]],'MPG Payment'!$B$4:$Z$128,25,0)</f>
        <v>Release1</v>
      </c>
      <c r="O869" s="170">
        <f t="shared" si="60"/>
        <v>5342</v>
      </c>
      <c r="P869" t="str">
        <f>IFERROR(VLOOKUP(D869,'Bank Master'!$C$3:$D$7898,2,0),"Indirect")</f>
        <v>Direct</v>
      </c>
      <c r="Q869" t="str">
        <f>IFERROR(VLOOKUP(A869,Table1424[],6,0),0)</f>
        <v>JOGANATH MAHTO</v>
      </c>
      <c r="R869" t="str">
        <f>IFERROR(VLOOKUP(A869,Table1424[],7,0),0)</f>
        <v>22011079055</v>
      </c>
      <c r="S869" t="str">
        <f>IFERROR(VLOOKUP(A869,Table1424[],8,0),0)</f>
        <v>SBIN0RRVCGB</v>
      </c>
      <c r="T869">
        <f>IFERROR(VLOOKUP(A869,Table1424[],9,0),0)</f>
        <v>0</v>
      </c>
      <c r="U869" s="40">
        <f>IFERROR(VLOOKUP(A869,Table1424[],10,0),0)</f>
        <v>46034</v>
      </c>
      <c r="V869">
        <f t="shared" si="61"/>
        <v>1</v>
      </c>
      <c r="W869" t="str">
        <f t="shared" si="62"/>
        <v>Available</v>
      </c>
      <c r="X869" s="164" t="str" cm="1">
        <f t="array" aca="1" ref="X869" ca="1">SUBSTITUTE(SUBSTITUTE(MID(CELL("filename"),FIND("[",CELL("filename"))+1,FIND("]",CELL("filename"))-FIND("[",CELL("filename"))-1)," JH Farmer Payment-",""),".xlsx","")</f>
        <v>22.21-27 Aug</v>
      </c>
      <c r="Y869" s="13">
        <f t="shared" si="63"/>
        <v>27.408117266918396</v>
      </c>
      <c r="Z869" s="3">
        <v>0</v>
      </c>
    </row>
    <row r="870" spans="1:27" x14ac:dyDescent="0.25">
      <c r="A870" t="str">
        <f>CONCATENATE(Table2[[#This Row],[Code]],Table2[[#This Row],[Farmers Code]])</f>
        <v>200400070017</v>
      </c>
      <c r="B870" s="1" t="str">
        <f>INDEX('MPG Payment'!$A:$A,MATCH(Table2[[#This Row],[Code]],'MPG Payment'!B:B,0))</f>
        <v>BMC Code :2004</v>
      </c>
      <c r="C870" t="str">
        <f>VLOOKUP(Table2[[#This Row],[Code]],'MPG Payment'!B:C,2,0)</f>
        <v>MADHUKAM</v>
      </c>
      <c r="D870" s="17">
        <v>20040007</v>
      </c>
      <c r="E870" s="17" t="s">
        <v>27</v>
      </c>
      <c r="F870" s="1">
        <v>14</v>
      </c>
      <c r="G870" s="13">
        <v>25.259999999999994</v>
      </c>
      <c r="H870" s="13">
        <v>929.09900000000005</v>
      </c>
      <c r="I870" s="166">
        <v>0</v>
      </c>
      <c r="J870" s="191">
        <v>0</v>
      </c>
      <c r="K870" s="166">
        <v>0</v>
      </c>
      <c r="L870" s="166">
        <v>0</v>
      </c>
      <c r="M870" s="18">
        <v>0</v>
      </c>
      <c r="N870" s="165" t="str">
        <f>VLOOKUP(Table2[[#This Row],[Code]],'MPG Payment'!$B$4:$Z$128,25,0)</f>
        <v>Release1</v>
      </c>
      <c r="O870" s="170">
        <f t="shared" si="60"/>
        <v>929</v>
      </c>
      <c r="P870" t="str">
        <f>IFERROR(VLOOKUP(D870,'Bank Master'!$C$3:$D$7898,2,0),"Indirect")</f>
        <v>Direct</v>
      </c>
      <c r="Q870" t="str">
        <f>IFERROR(VLOOKUP(A870,Table1424[],6,0),0)</f>
        <v>KANCHAN DEVI</v>
      </c>
      <c r="R870" t="str">
        <f>IFERROR(VLOOKUP(A870,Table1424[],7,0),0)</f>
        <v>22011164599</v>
      </c>
      <c r="S870" t="str">
        <f>IFERROR(VLOOKUP(A870,Table1424[],8,0),0)</f>
        <v>SBIN0RRVCGB</v>
      </c>
      <c r="T870">
        <f>IFERROR(VLOOKUP(A870,Table1424[],9,0),0)</f>
        <v>0</v>
      </c>
      <c r="U870" s="40">
        <f>IFERROR(VLOOKUP(A870,Table1424[],10,0),0)</f>
        <v>46140</v>
      </c>
      <c r="V870">
        <f t="shared" si="61"/>
        <v>1</v>
      </c>
      <c r="W870" t="str">
        <f t="shared" si="62"/>
        <v>Available</v>
      </c>
      <c r="X870" s="164" t="str" cm="1">
        <f t="array" aca="1" ref="X870" ca="1">SUBSTITUTE(SUBSTITUTE(MID(CELL("filename"),FIND("[",CELL("filename"))+1,FIND("]",CELL("filename"))-FIND("[",CELL("filename"))-1)," JH Farmer Payment-",""),".xlsx","")</f>
        <v>22.21-27 Aug</v>
      </c>
      <c r="Y870" s="13">
        <f t="shared" si="63"/>
        <v>25.747003167062555</v>
      </c>
      <c r="Z870" s="3">
        <v>0</v>
      </c>
    </row>
    <row r="871" spans="1:27" x14ac:dyDescent="0.25">
      <c r="A871" t="str">
        <f>CONCATENATE(Table2[[#This Row],[Code]],Table2[[#This Row],[Farmers Code]])</f>
        <v>200400070018</v>
      </c>
      <c r="B871" s="1" t="str">
        <f>INDEX('MPG Payment'!$A:$A,MATCH(Table2[[#This Row],[Code]],'MPG Payment'!B:B,0))</f>
        <v>BMC Code :2004</v>
      </c>
      <c r="C871" t="str">
        <f>VLOOKUP(Table2[[#This Row],[Code]],'MPG Payment'!B:C,2,0)</f>
        <v>MADHUKAM</v>
      </c>
      <c r="D871" s="17">
        <v>20040007</v>
      </c>
      <c r="E871" s="17" t="s">
        <v>2</v>
      </c>
      <c r="F871" s="1">
        <v>14</v>
      </c>
      <c r="G871" s="13">
        <v>34.35</v>
      </c>
      <c r="H871" s="13">
        <v>1514.5708999999999</v>
      </c>
      <c r="I871" s="166">
        <v>0</v>
      </c>
      <c r="J871" s="191">
        <v>0</v>
      </c>
      <c r="K871" s="166">
        <v>0</v>
      </c>
      <c r="L871" s="166">
        <v>0</v>
      </c>
      <c r="M871" s="18">
        <v>0</v>
      </c>
      <c r="N871" s="165" t="str">
        <f>VLOOKUP(Table2[[#This Row],[Code]],'MPG Payment'!$B$4:$Z$128,25,0)</f>
        <v>Release1</v>
      </c>
      <c r="O871" s="170">
        <f t="shared" si="60"/>
        <v>1515</v>
      </c>
      <c r="P871" t="str">
        <f>IFERROR(VLOOKUP(D871,'Bank Master'!$C$3:$D$7898,2,0),"Indirect")</f>
        <v>Direct</v>
      </c>
      <c r="Q871" t="str">
        <f>IFERROR(VLOOKUP(A871,Table1424[],6,0),0)</f>
        <v>SUPRIYA DEVI</v>
      </c>
      <c r="R871" t="str">
        <f>IFERROR(VLOOKUP(A871,Table1424[],7,0),0)</f>
        <v>84073443873</v>
      </c>
      <c r="S871" t="str">
        <f>IFERROR(VLOOKUP(A871,Table1424[],8,0),0)</f>
        <v>SBIN0RRVCGB</v>
      </c>
      <c r="T871">
        <f>IFERROR(VLOOKUP(A871,Table1424[],9,0),0)</f>
        <v>0</v>
      </c>
      <c r="U871" s="40">
        <f>IFERROR(VLOOKUP(A871,Table1424[],10,0),0)</f>
        <v>46160</v>
      </c>
      <c r="V871">
        <f t="shared" si="61"/>
        <v>1</v>
      </c>
      <c r="W871" t="str">
        <f t="shared" si="62"/>
        <v>Available</v>
      </c>
      <c r="X871" s="164" t="str" cm="1">
        <f t="array" aca="1" ref="X871" ca="1">SUBSTITUTE(SUBSTITUTE(MID(CELL("filename"),FIND("[",CELL("filename"))+1,FIND("]",CELL("filename"))-FIND("[",CELL("filename"))-1)," JH Farmer Payment-",""),".xlsx","")</f>
        <v>22.21-27 Aug</v>
      </c>
      <c r="Y871" s="13">
        <f t="shared" si="63"/>
        <v>30.864618049490538</v>
      </c>
      <c r="Z871" s="3">
        <v>0</v>
      </c>
    </row>
    <row r="872" spans="1:27" x14ac:dyDescent="0.25">
      <c r="A872" t="str">
        <f>CONCATENATE(Table2[[#This Row],[Code]],Table2[[#This Row],[Farmers Code]])</f>
        <v>200400070019</v>
      </c>
      <c r="B872" s="1" t="str">
        <f>INDEX('MPG Payment'!$A:$A,MATCH(Table2[[#This Row],[Code]],'MPG Payment'!B:B,0))</f>
        <v>BMC Code :2004</v>
      </c>
      <c r="C872" t="str">
        <f>VLOOKUP(Table2[[#This Row],[Code]],'MPG Payment'!B:C,2,0)</f>
        <v>MADHUKAM</v>
      </c>
      <c r="D872" s="17">
        <v>20040007</v>
      </c>
      <c r="E872" s="17" t="s">
        <v>3</v>
      </c>
      <c r="F872" s="1">
        <v>14</v>
      </c>
      <c r="G872" s="13">
        <v>51.500000000000007</v>
      </c>
      <c r="H872" s="13">
        <v>1805.6904000000002</v>
      </c>
      <c r="I872" s="166">
        <v>0</v>
      </c>
      <c r="J872" s="191">
        <v>0</v>
      </c>
      <c r="K872" s="166">
        <v>0</v>
      </c>
      <c r="L872" s="166">
        <v>0</v>
      </c>
      <c r="M872" s="18">
        <v>0</v>
      </c>
      <c r="N872" s="165" t="str">
        <f>VLOOKUP(Table2[[#This Row],[Code]],'MPG Payment'!$B$4:$Z$128,25,0)</f>
        <v>Release1</v>
      </c>
      <c r="O872" s="170">
        <f t="shared" si="60"/>
        <v>1806</v>
      </c>
      <c r="P872" t="str">
        <f>IFERROR(VLOOKUP(D872,'Bank Master'!$C$3:$D$7898,2,0),"Indirect")</f>
        <v>Direct</v>
      </c>
      <c r="Q872" t="str">
        <f>IFERROR(VLOOKUP(A872,Table1424[],6,0),0)</f>
        <v>PUJAN ORAIN</v>
      </c>
      <c r="R872" t="str">
        <f>IFERROR(VLOOKUP(A872,Table1424[],7,0),0)</f>
        <v>22011163233</v>
      </c>
      <c r="S872" t="str">
        <f>IFERROR(VLOOKUP(A872,Table1424[],8,0),0)</f>
        <v>SBIN0RRVCGB</v>
      </c>
      <c r="T872">
        <f>IFERROR(VLOOKUP(A872,Table1424[],9,0),0)</f>
        <v>0</v>
      </c>
      <c r="U872" s="40">
        <f>IFERROR(VLOOKUP(A872,Table1424[],10,0),0)</f>
        <v>46175</v>
      </c>
      <c r="V872">
        <f t="shared" si="61"/>
        <v>1</v>
      </c>
      <c r="W872" t="str">
        <f t="shared" si="62"/>
        <v>Available</v>
      </c>
      <c r="X872" s="164" t="str" cm="1">
        <f t="array" aca="1" ref="X872" ca="1">SUBSTITUTE(SUBSTITUTE(MID(CELL("filename"),FIND("[",CELL("filename"))+1,FIND("]",CELL("filename"))-FIND("[",CELL("filename"))-1)," JH Farmer Payment-",""),".xlsx","")</f>
        <v>22.21-27 Aug</v>
      </c>
      <c r="Y872" s="13">
        <f t="shared" si="63"/>
        <v>24.543364660194175</v>
      </c>
      <c r="Z872" s="3">
        <v>0</v>
      </c>
    </row>
    <row r="873" spans="1:27" x14ac:dyDescent="0.25">
      <c r="A873" t="str">
        <f>CONCATENATE(Table2[[#This Row],[Code]],Table2[[#This Row],[Farmers Code]])</f>
        <v>200400070020</v>
      </c>
      <c r="B873" s="1" t="str">
        <f>INDEX('MPG Payment'!$A:$A,MATCH(Table2[[#This Row],[Code]],'MPG Payment'!B:B,0))</f>
        <v>BMC Code :2004</v>
      </c>
      <c r="C873" t="str">
        <f>VLOOKUP(Table2[[#This Row],[Code]],'MPG Payment'!B:C,2,0)</f>
        <v>MADHUKAM</v>
      </c>
      <c r="D873" s="17">
        <v>20040007</v>
      </c>
      <c r="E873" s="17" t="s">
        <v>4</v>
      </c>
      <c r="F873" s="1">
        <v>7</v>
      </c>
      <c r="G873" s="13">
        <v>10.52</v>
      </c>
      <c r="H873" s="13">
        <v>476.14499999999998</v>
      </c>
      <c r="I873" s="166">
        <v>0</v>
      </c>
      <c r="J873" s="191">
        <v>0</v>
      </c>
      <c r="K873" s="166">
        <v>0</v>
      </c>
      <c r="L873" s="166">
        <v>0</v>
      </c>
      <c r="M873" s="18">
        <v>0</v>
      </c>
      <c r="N873" s="165" t="str">
        <f>VLOOKUP(Table2[[#This Row],[Code]],'MPG Payment'!$B$4:$Z$128,25,0)</f>
        <v>Release1</v>
      </c>
      <c r="O873" s="170">
        <f t="shared" si="60"/>
        <v>476</v>
      </c>
      <c r="P873" t="str">
        <f>IFERROR(VLOOKUP(D873,'Bank Master'!$C$3:$D$7898,2,0),"Indirect")</f>
        <v>Direct</v>
      </c>
      <c r="Q873" t="str">
        <f>IFERROR(VLOOKUP(A873,Table1424[],6,0),0)</f>
        <v>MANI MAHTO</v>
      </c>
      <c r="R873" t="str">
        <f>IFERROR(VLOOKUP(A873,Table1424[],7,0),0)</f>
        <v>490318210013602</v>
      </c>
      <c r="S873" t="str">
        <f>IFERROR(VLOOKUP(A873,Table1424[],8,0),0)</f>
        <v>BKID0004903</v>
      </c>
      <c r="T873">
        <f>IFERROR(VLOOKUP(A873,Table1424[],9,0),0)</f>
        <v>0</v>
      </c>
      <c r="U873" s="40">
        <f>IFERROR(VLOOKUP(A873,Table1424[],10,0),0)</f>
        <v>46175</v>
      </c>
      <c r="V873">
        <f t="shared" si="61"/>
        <v>1</v>
      </c>
      <c r="W873" t="str">
        <f t="shared" si="62"/>
        <v>Available</v>
      </c>
      <c r="X873" s="164" t="str" cm="1">
        <f t="array" aca="1" ref="X873" ca="1">SUBSTITUTE(SUBSTITUTE(MID(CELL("filename"),FIND("[",CELL("filename"))+1,FIND("]",CELL("filename"))-FIND("[",CELL("filename"))-1)," JH Farmer Payment-",""),".xlsx","")</f>
        <v>22.21-27 Aug</v>
      </c>
      <c r="Y873" s="13">
        <f t="shared" si="63"/>
        <v>15.841326045627378</v>
      </c>
      <c r="Z873" s="3">
        <v>0</v>
      </c>
    </row>
    <row r="874" spans="1:27" x14ac:dyDescent="0.25">
      <c r="A874" t="str">
        <f>CONCATENATE(Table2[[#This Row],[Code]],Table2[[#This Row],[Farmers Code]])</f>
        <v>200400070021</v>
      </c>
      <c r="B874" s="1" t="str">
        <f>INDEX('MPG Payment'!$A:$A,MATCH(Table2[[#This Row],[Code]],'MPG Payment'!B:B,0))</f>
        <v>BMC Code :2004</v>
      </c>
      <c r="C874" t="str">
        <f>VLOOKUP(Table2[[#This Row],[Code]],'MPG Payment'!B:C,2,0)</f>
        <v>MADHUKAM</v>
      </c>
      <c r="D874" s="17">
        <v>20040007</v>
      </c>
      <c r="E874" s="17" t="s">
        <v>28</v>
      </c>
      <c r="F874" s="1">
        <v>6</v>
      </c>
      <c r="G874" s="13">
        <v>19.14</v>
      </c>
      <c r="H874" s="13">
        <v>1141.6066000000001</v>
      </c>
      <c r="I874" s="166">
        <v>0</v>
      </c>
      <c r="J874" s="191">
        <v>0</v>
      </c>
      <c r="K874" s="166">
        <v>0</v>
      </c>
      <c r="L874" s="166">
        <v>0</v>
      </c>
      <c r="M874" s="18">
        <v>0</v>
      </c>
      <c r="N874" s="165" t="str">
        <f>VLOOKUP(Table2[[#This Row],[Code]],'MPG Payment'!$B$4:$Z$128,25,0)</f>
        <v>Release1</v>
      </c>
      <c r="O874" s="170">
        <f t="shared" si="60"/>
        <v>1142</v>
      </c>
      <c r="P874" t="str">
        <f>IFERROR(VLOOKUP(D874,'Bank Master'!$C$3:$D$7898,2,0),"Indirect")</f>
        <v>Direct</v>
      </c>
      <c r="Q874" t="str">
        <f>IFERROR(VLOOKUP(A874,Table1424[],6,0),0)</f>
        <v>BABITA DEVI</v>
      </c>
      <c r="R874" t="str">
        <f>IFERROR(VLOOKUP(A874,Table1424[],7,0),0)</f>
        <v>84057629710</v>
      </c>
      <c r="S874" t="str">
        <f>IFERROR(VLOOKUP(A874,Table1424[],8,0),0)</f>
        <v>SBIN0RRVCGB</v>
      </c>
      <c r="T874">
        <f>IFERROR(VLOOKUP(A874,Table1424[],9,0),0)</f>
        <v>0</v>
      </c>
      <c r="U874" s="40">
        <f>IFERROR(VLOOKUP(A874,Table1424[],10,0),0)</f>
        <v>46231</v>
      </c>
      <c r="V874">
        <f t="shared" si="61"/>
        <v>1</v>
      </c>
      <c r="W874" t="str">
        <f t="shared" si="62"/>
        <v>Available</v>
      </c>
      <c r="X874" s="164" t="str" cm="1">
        <f t="array" aca="1" ref="X874" ca="1">SUBSTITUTE(SUBSTITUTE(MID(CELL("filename"),FIND("[",CELL("filename"))+1,FIND("]",CELL("filename"))-FIND("[",CELL("filename"))-1)," JH Farmer Payment-",""),".xlsx","")</f>
        <v>22.21-27 Aug</v>
      </c>
      <c r="Y874" s="13">
        <f t="shared" si="63"/>
        <v>17.893520376175552</v>
      </c>
      <c r="Z874" s="3">
        <v>0</v>
      </c>
      <c r="AA874" s="3"/>
    </row>
    <row r="875" spans="1:27" x14ac:dyDescent="0.25">
      <c r="A875" t="str">
        <f>CONCATENATE(Table2[[#This Row],[Code]],Table2[[#This Row],[Farmers Code]])</f>
        <v>200400070022</v>
      </c>
      <c r="B875" s="1" t="str">
        <f>INDEX('MPG Payment'!$A:$A,MATCH(Table2[[#This Row],[Code]],'MPG Payment'!B:B,0))</f>
        <v>BMC Code :2004</v>
      </c>
      <c r="C875" t="str">
        <f>VLOOKUP(Table2[[#This Row],[Code]],'MPG Payment'!B:C,2,0)</f>
        <v>MADHUKAM</v>
      </c>
      <c r="D875" s="17">
        <v>20040007</v>
      </c>
      <c r="E875" s="17" t="s">
        <v>37</v>
      </c>
      <c r="F875" s="1">
        <v>6</v>
      </c>
      <c r="G875" s="13">
        <v>23.65</v>
      </c>
      <c r="H875" s="13">
        <v>1031.7547999999999</v>
      </c>
      <c r="I875" s="166">
        <v>0</v>
      </c>
      <c r="J875" s="191">
        <v>0</v>
      </c>
      <c r="K875" s="166">
        <v>0</v>
      </c>
      <c r="L875" s="166">
        <v>0</v>
      </c>
      <c r="M875" s="18">
        <v>0</v>
      </c>
      <c r="N875" s="165" t="str">
        <f>VLOOKUP(Table2[[#This Row],[Code]],'MPG Payment'!$B$4:$Z$128,25,0)</f>
        <v>Release1</v>
      </c>
      <c r="O875" s="170">
        <f t="shared" si="60"/>
        <v>1032</v>
      </c>
      <c r="P875" t="str">
        <f>IFERROR(VLOOKUP(D875,'Bank Master'!$C$3:$D$7898,2,0),"Indirect")</f>
        <v>Direct</v>
      </c>
      <c r="Q875" t="str">
        <f>IFERROR(VLOOKUP(A875,Table1424[],6,0),0)</f>
        <v>YASHODA DEVI</v>
      </c>
      <c r="R875" t="str">
        <f>IFERROR(VLOOKUP(A875,Table1424[],7,0),0)</f>
        <v>22011127206</v>
      </c>
      <c r="S875" t="str">
        <f>IFERROR(VLOOKUP(A875,Table1424[],8,0),0)</f>
        <v>SBIN0RRVCGB</v>
      </c>
      <c r="T875">
        <f>IFERROR(VLOOKUP(A875,Table1424[],9,0),0)</f>
        <v>0</v>
      </c>
      <c r="U875" s="40">
        <f>IFERROR(VLOOKUP(A875,Table1424[],10,0),0)</f>
        <v>46231</v>
      </c>
      <c r="V875">
        <f t="shared" si="61"/>
        <v>1</v>
      </c>
      <c r="W875" t="str">
        <f t="shared" si="62"/>
        <v>Available</v>
      </c>
      <c r="X875" s="164" t="str" cm="1">
        <f t="array" aca="1" ref="X875" ca="1">SUBSTITUTE(SUBSTITUTE(MID(CELL("filename"),FIND("[",CELL("filename"))+1,FIND("]",CELL("filename"))-FIND("[",CELL("filename"))-1)," JH Farmer Payment-",""),".xlsx","")</f>
        <v>22.21-27 Aug</v>
      </c>
      <c r="Y875" s="13">
        <f t="shared" si="63"/>
        <v>13.087798731501058</v>
      </c>
      <c r="Z875" s="3">
        <v>0</v>
      </c>
    </row>
    <row r="876" spans="1:27" x14ac:dyDescent="0.25">
      <c r="A876" t="str">
        <f>CONCATENATE(Table2[[#This Row],[Code]],Table2[[#This Row],[Farmers Code]])</f>
        <v>200400070023</v>
      </c>
      <c r="B876" s="1" t="str">
        <f>INDEX('MPG Payment'!$A:$A,MATCH(Table2[[#This Row],[Code]],'MPG Payment'!B:B,0))</f>
        <v>BMC Code :2004</v>
      </c>
      <c r="C876" t="str">
        <f>VLOOKUP(Table2[[#This Row],[Code]],'MPG Payment'!B:C,2,0)</f>
        <v>MADHUKAM</v>
      </c>
      <c r="D876" s="17">
        <v>20040007</v>
      </c>
      <c r="E876" s="17" t="s">
        <v>38</v>
      </c>
      <c r="F876" s="1">
        <v>3</v>
      </c>
      <c r="G876" s="13">
        <v>7.0600000000000005</v>
      </c>
      <c r="H876" s="13">
        <v>533.37199999999996</v>
      </c>
      <c r="I876" s="166">
        <v>0</v>
      </c>
      <c r="J876" s="191">
        <v>0</v>
      </c>
      <c r="K876" s="166">
        <v>0</v>
      </c>
      <c r="L876" s="166">
        <v>0</v>
      </c>
      <c r="M876" s="18">
        <v>0</v>
      </c>
      <c r="N876" s="165" t="str">
        <f>VLOOKUP(Table2[[#This Row],[Code]],'MPG Payment'!$B$4:$Z$128,25,0)</f>
        <v>Release1</v>
      </c>
      <c r="O876" s="170">
        <f t="shared" si="60"/>
        <v>533</v>
      </c>
      <c r="P876" t="str">
        <f>IFERROR(VLOOKUP(D876,'Bank Master'!$C$3:$D$7898,2,0),"Indirect")</f>
        <v>Direct</v>
      </c>
      <c r="Q876" t="str">
        <f>IFERROR(VLOOKUP(A876,Table1424[],6,0),0)</f>
        <v>BALMATI DEVI</v>
      </c>
      <c r="R876" t="str">
        <f>IFERROR(VLOOKUP(A876,Table1424[],7,0),0)</f>
        <v>20291453249</v>
      </c>
      <c r="S876" t="str">
        <f>IFERROR(VLOOKUP(A876,Table1424[],8,0),0)</f>
        <v>FINO0009002</v>
      </c>
      <c r="T876">
        <f>IFERROR(VLOOKUP(A876,Table1424[],9,0),0)</f>
        <v>0</v>
      </c>
      <c r="U876" s="40">
        <f>IFERROR(VLOOKUP(A876,Table1424[],10,0),0)</f>
        <v>46231</v>
      </c>
      <c r="V876">
        <f t="shared" si="61"/>
        <v>1</v>
      </c>
      <c r="W876" t="str">
        <f t="shared" si="62"/>
        <v>Available</v>
      </c>
      <c r="X876" s="164" t="str" cm="1">
        <f t="array" aca="1" ref="X876" ca="1">SUBSTITUTE(SUBSTITUTE(MID(CELL("filename"),FIND("[",CELL("filename"))+1,FIND("]",CELL("filename"))-FIND("[",CELL("filename"))-1)," JH Farmer Payment-",""),".xlsx","")</f>
        <v>22.21-27 Aug</v>
      </c>
      <c r="Y876" s="13">
        <f t="shared" si="63"/>
        <v>11.332266288951843</v>
      </c>
      <c r="Z876" s="3">
        <v>0</v>
      </c>
    </row>
    <row r="877" spans="1:27" x14ac:dyDescent="0.25">
      <c r="A877" t="str">
        <f>CONCATENATE(Table2[[#This Row],[Code]],Table2[[#This Row],[Farmers Code]])</f>
        <v>200400070024</v>
      </c>
      <c r="B877" s="1" t="str">
        <f>INDEX('MPG Payment'!$A:$A,MATCH(Table2[[#This Row],[Code]],'MPG Payment'!B:B,0))</f>
        <v>BMC Code :2004</v>
      </c>
      <c r="C877" t="str">
        <f>VLOOKUP(Table2[[#This Row],[Code]],'MPG Payment'!B:C,2,0)</f>
        <v>MADHUKAM</v>
      </c>
      <c r="D877" s="17">
        <v>20040007</v>
      </c>
      <c r="E877" s="17" t="s">
        <v>29</v>
      </c>
      <c r="F877" s="1">
        <v>7</v>
      </c>
      <c r="G877" s="13">
        <v>29.83</v>
      </c>
      <c r="H877" s="13">
        <v>1371.3838999999998</v>
      </c>
      <c r="I877" s="166">
        <v>0</v>
      </c>
      <c r="J877" s="191">
        <v>0</v>
      </c>
      <c r="K877" s="166">
        <v>0</v>
      </c>
      <c r="L877" s="166">
        <v>0</v>
      </c>
      <c r="M877" s="18">
        <v>0</v>
      </c>
      <c r="N877" s="165" t="str">
        <f>VLOOKUP(Table2[[#This Row],[Code]],'MPG Payment'!$B$4:$Z$128,25,0)</f>
        <v>Release1</v>
      </c>
      <c r="O877" s="170">
        <f t="shared" si="60"/>
        <v>1371</v>
      </c>
      <c r="P877" t="str">
        <f>IFERROR(VLOOKUP(D877,'Bank Master'!$C$3:$D$7898,2,0),"Indirect")</f>
        <v>Direct</v>
      </c>
      <c r="Q877" t="str">
        <f>IFERROR(VLOOKUP(A877,Table1424[],6,0),0)</f>
        <v>SUMITRA KERKETTA</v>
      </c>
      <c r="R877" t="str">
        <f>IFERROR(VLOOKUP(A877,Table1424[],7,0),0)</f>
        <v>590518210008608</v>
      </c>
      <c r="S877" t="str">
        <f>IFERROR(VLOOKUP(A877,Table1424[],8,0),0)</f>
        <v>BKID0005905</v>
      </c>
      <c r="T877">
        <f>IFERROR(VLOOKUP(A877,Table1424[],9,0),0)</f>
        <v>0</v>
      </c>
      <c r="U877" s="40">
        <f>IFERROR(VLOOKUP(A877,Table1424[],10,0),0)</f>
        <v>46231</v>
      </c>
      <c r="V877">
        <f t="shared" si="61"/>
        <v>1</v>
      </c>
      <c r="W877" t="str">
        <f t="shared" si="62"/>
        <v>Available</v>
      </c>
      <c r="X877" s="164" t="str" cm="1">
        <f t="array" aca="1" ref="X877" ca="1">SUBSTITUTE(SUBSTITUTE(MID(CELL("filename"),FIND("[",CELL("filename"))+1,FIND("]",CELL("filename"))-FIND("[",CELL("filename"))-1)," JH Farmer Payment-",""),".xlsx","")</f>
        <v>22.21-27 Aug</v>
      </c>
      <c r="Y877" s="13">
        <f t="shared" si="63"/>
        <v>16.090659235668788</v>
      </c>
      <c r="Z877" s="3">
        <v>0</v>
      </c>
      <c r="AA877" s="3"/>
    </row>
    <row r="878" spans="1:27" x14ac:dyDescent="0.25">
      <c r="A878" t="str">
        <f>CONCATENATE(Table2[[#This Row],[Code]],Table2[[#This Row],[Farmers Code]])</f>
        <v>200400070025</v>
      </c>
      <c r="B878" s="1" t="str">
        <f>INDEX('MPG Payment'!$A:$A,MATCH(Table2[[#This Row],[Code]],'MPG Payment'!B:B,0))</f>
        <v>BMC Code :2004</v>
      </c>
      <c r="C878" t="str">
        <f>VLOOKUP(Table2[[#This Row],[Code]],'MPG Payment'!B:C,2,0)</f>
        <v>MADHUKAM</v>
      </c>
      <c r="D878" s="17">
        <v>20040007</v>
      </c>
      <c r="E878" s="17" t="s">
        <v>5</v>
      </c>
      <c r="F878" s="1">
        <v>7</v>
      </c>
      <c r="G878" s="13">
        <v>28.230000000000004</v>
      </c>
      <c r="H878" s="13">
        <v>2219.1723000000002</v>
      </c>
      <c r="I878" s="166">
        <v>0</v>
      </c>
      <c r="J878" s="191">
        <v>0</v>
      </c>
      <c r="K878" s="166">
        <v>0</v>
      </c>
      <c r="L878" s="166">
        <v>0</v>
      </c>
      <c r="M878" s="18">
        <v>0</v>
      </c>
      <c r="N878" s="165" t="str">
        <f>VLOOKUP(Table2[[#This Row],[Code]],'MPG Payment'!$B$4:$Z$128,25,0)</f>
        <v>Release1</v>
      </c>
      <c r="O878" s="170">
        <f t="shared" si="60"/>
        <v>2219</v>
      </c>
      <c r="P878" t="str">
        <f>IFERROR(VLOOKUP(D878,'Bank Master'!$C$3:$D$7898,2,0),"Indirect")</f>
        <v>Direct</v>
      </c>
      <c r="Q878" t="str">
        <f>IFERROR(VLOOKUP(A878,Table1424[],6,0),0)</f>
        <v>MUKESH ORAON</v>
      </c>
      <c r="R878" t="str">
        <f>IFERROR(VLOOKUP(A878,Table1424[],7,0),0)</f>
        <v>590518210007928</v>
      </c>
      <c r="S878" t="str">
        <f>IFERROR(VLOOKUP(A878,Table1424[],8,0),0)</f>
        <v>BKID0005905</v>
      </c>
      <c r="T878">
        <f>IFERROR(VLOOKUP(A878,Table1424[],9,0),0)</f>
        <v>0</v>
      </c>
      <c r="U878" s="40">
        <f>IFERROR(VLOOKUP(A878,Table1424[],10,0),0)</f>
        <v>46258</v>
      </c>
      <c r="V878">
        <f t="shared" si="61"/>
        <v>1</v>
      </c>
      <c r="W878" t="str">
        <f t="shared" si="62"/>
        <v>Available</v>
      </c>
      <c r="X878" s="164" t="str" cm="1">
        <f t="array" aca="1" ref="X878" ca="1">SUBSTITUTE(SUBSTITUTE(MID(CELL("filename"),FIND("[",CELL("filename"))+1,FIND("]",CELL("filename"))-FIND("[",CELL("filename"))-1)," JH Farmer Payment-",""),".xlsx","")</f>
        <v>22.21-27 Aug</v>
      </c>
      <c r="Y878" s="13">
        <f t="shared" si="63"/>
        <v>27.513648777895856</v>
      </c>
      <c r="Z878" s="3">
        <v>0</v>
      </c>
    </row>
    <row r="879" spans="1:27" x14ac:dyDescent="0.25">
      <c r="A879" t="str">
        <f>CONCATENATE(Table2[[#This Row],[Code]],Table2[[#This Row],[Farmers Code]])</f>
        <v>200400070026</v>
      </c>
      <c r="B879" s="1" t="str">
        <f>INDEX('MPG Payment'!$A:$A,MATCH(Table2[[#This Row],[Code]],'MPG Payment'!B:B,0))</f>
        <v>BMC Code :2004</v>
      </c>
      <c r="C879" t="str">
        <f>VLOOKUP(Table2[[#This Row],[Code]],'MPG Payment'!B:C,2,0)</f>
        <v>MADHUKAM</v>
      </c>
      <c r="D879" s="17">
        <v>20040007</v>
      </c>
      <c r="E879" s="17" t="s">
        <v>39</v>
      </c>
      <c r="F879" s="1">
        <v>14</v>
      </c>
      <c r="G879" s="13">
        <v>65.23</v>
      </c>
      <c r="H879" s="13">
        <v>3134.7752</v>
      </c>
      <c r="I879" s="166">
        <v>0</v>
      </c>
      <c r="J879" s="191">
        <v>0</v>
      </c>
      <c r="K879" s="166">
        <v>0</v>
      </c>
      <c r="L879" s="166">
        <v>0</v>
      </c>
      <c r="M879" s="18">
        <v>0</v>
      </c>
      <c r="N879" s="165" t="str">
        <f>VLOOKUP(Table2[[#This Row],[Code]],'MPG Payment'!$B$4:$Z$128,25,0)</f>
        <v>Release1</v>
      </c>
      <c r="O879" s="170">
        <f t="shared" si="60"/>
        <v>3135</v>
      </c>
      <c r="P879" t="str">
        <f>IFERROR(VLOOKUP(D879,'Bank Master'!$C$3:$D$7898,2,0),"Indirect")</f>
        <v>Direct</v>
      </c>
      <c r="Q879" t="str">
        <f>IFERROR(VLOOKUP(A879,Table1424[],6,0),0)</f>
        <v>SAHODARA DEVI</v>
      </c>
      <c r="R879" t="str">
        <f>IFERROR(VLOOKUP(A879,Table1424[],7,0),0)</f>
        <v>590518210009196</v>
      </c>
      <c r="S879" t="str">
        <f>IFERROR(VLOOKUP(A879,Table1424[],8,0),0)</f>
        <v>BKID0005905</v>
      </c>
      <c r="T879">
        <f>IFERROR(VLOOKUP(A879,Table1424[],9,0),0)</f>
        <v>0</v>
      </c>
      <c r="U879" s="40">
        <f>IFERROR(VLOOKUP(A879,Table1424[],10,0),0)</f>
        <v>46258</v>
      </c>
      <c r="V879">
        <f t="shared" si="61"/>
        <v>1</v>
      </c>
      <c r="W879" t="str">
        <f t="shared" si="62"/>
        <v>Available</v>
      </c>
      <c r="X879" s="164" t="str" cm="1">
        <f t="array" aca="1" ref="X879" ca="1">SUBSTITUTE(SUBSTITUTE(MID(CELL("filename"),FIND("[",CELL("filename"))+1,FIND("]",CELL("filename"))-FIND("[",CELL("filename"))-1)," JH Farmer Payment-",""),".xlsx","")</f>
        <v>22.21-27 Aug</v>
      </c>
      <c r="Y879" s="13">
        <f t="shared" si="63"/>
        <v>33.640083397209871</v>
      </c>
      <c r="Z879" s="3">
        <v>0</v>
      </c>
    </row>
    <row r="880" spans="1:27" x14ac:dyDescent="0.25">
      <c r="A880" t="str">
        <f>CONCATENATE(Table2[[#This Row],[Code]],Table2[[#This Row],[Farmers Code]])</f>
        <v>200400070027</v>
      </c>
      <c r="B880" s="1" t="str">
        <f>INDEX('MPG Payment'!$A:$A,MATCH(Table2[[#This Row],[Code]],'MPG Payment'!B:B,0))</f>
        <v>BMC Code :2004</v>
      </c>
      <c r="C880" t="str">
        <f>VLOOKUP(Table2[[#This Row],[Code]],'MPG Payment'!B:C,2,0)</f>
        <v>MADHUKAM</v>
      </c>
      <c r="D880" s="17">
        <v>20040007</v>
      </c>
      <c r="E880" s="17" t="s">
        <v>6</v>
      </c>
      <c r="F880" s="1">
        <v>13</v>
      </c>
      <c r="G880" s="13">
        <v>26.060000000000002</v>
      </c>
      <c r="H880" s="13">
        <v>1190.3350999999998</v>
      </c>
      <c r="I880" s="166">
        <v>0</v>
      </c>
      <c r="J880" s="191">
        <v>0</v>
      </c>
      <c r="K880" s="166">
        <v>6</v>
      </c>
      <c r="L880" s="166">
        <v>0</v>
      </c>
      <c r="M880" s="18">
        <v>0</v>
      </c>
      <c r="N880" s="165" t="str">
        <f>VLOOKUP(Table2[[#This Row],[Code]],'MPG Payment'!$B$4:$Z$128,25,0)</f>
        <v>Release1</v>
      </c>
      <c r="O880" s="170">
        <f t="shared" si="60"/>
        <v>1184</v>
      </c>
      <c r="P880" t="str">
        <f>IFERROR(VLOOKUP(D880,'Bank Master'!$C$3:$D$7898,2,0),"Indirect")</f>
        <v>Direct</v>
      </c>
      <c r="Q880" t="str">
        <f>IFERROR(VLOOKUP(A880,Table1424[],6,0),0)</f>
        <v>RAMESH MAHTO</v>
      </c>
      <c r="R880" t="str">
        <f>IFERROR(VLOOKUP(A880,Table1424[],7,0),0)</f>
        <v>38430285825</v>
      </c>
      <c r="S880" t="str">
        <f>IFERROR(VLOOKUP(A880,Table1424[],8,0),0)</f>
        <v>SBIN0014339</v>
      </c>
      <c r="T880">
        <f>IFERROR(VLOOKUP(A880,Table1424[],9,0),0)</f>
        <v>0</v>
      </c>
      <c r="U880" s="40">
        <f>IFERROR(VLOOKUP(A880,Table1424[],10,0),0)</f>
        <v>46258</v>
      </c>
      <c r="V880">
        <f t="shared" si="61"/>
        <v>1</v>
      </c>
      <c r="W880" t="str">
        <f t="shared" si="62"/>
        <v>Available</v>
      </c>
      <c r="X880" s="164" t="str" cm="1">
        <f t="array" aca="1" ref="X880" ca="1">SUBSTITUTE(SUBSTITUTE(MID(CELL("filename"),FIND("[",CELL("filename"))+1,FIND("]",CELL("filename"))-FIND("[",CELL("filename"))-1)," JH Farmer Payment-",""),".xlsx","")</f>
        <v>22.21-27 Aug</v>
      </c>
      <c r="Y880" s="13">
        <f t="shared" si="63"/>
        <v>29.689862432847267</v>
      </c>
      <c r="Z880" s="3">
        <v>0</v>
      </c>
    </row>
    <row r="881" spans="1:27" x14ac:dyDescent="0.25">
      <c r="A881" t="str">
        <f>CONCATENATE(Table2[[#This Row],[Code]],Table2[[#This Row],[Farmers Code]])</f>
        <v>200500010003</v>
      </c>
      <c r="B881" s="1" t="str">
        <f>INDEX('MPG Payment'!$A:$A,MATCH(Table2[[#This Row],[Code]],'MPG Payment'!B:B,0))</f>
        <v>BMC Code :2002</v>
      </c>
      <c r="C881" t="str">
        <f>VLOOKUP(Table2[[#This Row],[Code]],'MPG Payment'!B:C,2,0)</f>
        <v>Baski 2</v>
      </c>
      <c r="D881" s="17">
        <v>20050001</v>
      </c>
      <c r="E881" s="17" t="s">
        <v>0</v>
      </c>
      <c r="F881" s="1">
        <v>13</v>
      </c>
      <c r="G881" s="13">
        <v>53.220000000000006</v>
      </c>
      <c r="H881" s="13">
        <v>1907.0275999999997</v>
      </c>
      <c r="I881" s="166">
        <v>0</v>
      </c>
      <c r="J881" s="191">
        <v>0</v>
      </c>
      <c r="K881" s="166">
        <v>0</v>
      </c>
      <c r="L881" s="166">
        <v>0</v>
      </c>
      <c r="M881" s="18">
        <v>0</v>
      </c>
      <c r="N881" s="165" t="str">
        <f>VLOOKUP(Table2[[#This Row],[Code]],'MPG Payment'!$B$4:$Z$128,25,0)</f>
        <v>Release1</v>
      </c>
      <c r="O881" s="170">
        <f t="shared" si="60"/>
        <v>1907</v>
      </c>
      <c r="P881" t="str">
        <f>IFERROR(VLOOKUP(D881,'Bank Master'!$C$3:$D$7898,2,0),"Indirect")</f>
        <v>Direct</v>
      </c>
      <c r="Q881" t="str">
        <f>IFERROR(VLOOKUP(A881,Table1424[],6,0),0)</f>
        <v>GITA DEVI</v>
      </c>
      <c r="R881" t="str">
        <f>IFERROR(VLOOKUP(A881,Table1424[],7,0),0)</f>
        <v>4904108001541</v>
      </c>
      <c r="S881" t="str">
        <f>IFERROR(VLOOKUP(A881,Table1424[],8,0),0)</f>
        <v>CNRB0004904</v>
      </c>
      <c r="T881" t="str">
        <f>IFERROR(VLOOKUP(A881,Table1424[],9,0),0)</f>
        <v>CANARA BANK</v>
      </c>
      <c r="U881" s="40">
        <f>IFERROR(VLOOKUP(A881,Table1424[],10,0),0)</f>
        <v>45565</v>
      </c>
      <c r="V881">
        <f t="shared" si="61"/>
        <v>1</v>
      </c>
      <c r="W881" t="str">
        <f t="shared" si="62"/>
        <v>Available</v>
      </c>
      <c r="X881" s="164" t="str" cm="1">
        <f t="array" aca="1" ref="X881" ca="1">SUBSTITUTE(SUBSTITUTE(MID(CELL("filename"),FIND("[",CELL("filename"))+1,FIND("]",CELL("filename"))-FIND("[",CELL("filename"))-1)," JH Farmer Payment-",""),".xlsx","")</f>
        <v>22.21-27 Aug</v>
      </c>
      <c r="Y881" s="13">
        <f t="shared" si="63"/>
        <v>23.291393085306272</v>
      </c>
      <c r="Z881" s="3">
        <v>0</v>
      </c>
    </row>
    <row r="882" spans="1:27" x14ac:dyDescent="0.25">
      <c r="A882" t="str">
        <f>CONCATENATE(Table2[[#This Row],[Code]],Table2[[#This Row],[Farmers Code]])</f>
        <v>200500010004</v>
      </c>
      <c r="B882" s="1" t="str">
        <f>INDEX('MPG Payment'!$A:$A,MATCH(Table2[[#This Row],[Code]],'MPG Payment'!B:B,0))</f>
        <v>BMC Code :2002</v>
      </c>
      <c r="C882" t="str">
        <f>VLOOKUP(Table2[[#This Row],[Code]],'MPG Payment'!B:C,2,0)</f>
        <v>Baski 2</v>
      </c>
      <c r="D882" s="17">
        <v>20050001</v>
      </c>
      <c r="E882" s="17" t="s">
        <v>1</v>
      </c>
      <c r="F882" s="1">
        <v>7</v>
      </c>
      <c r="G882" s="13">
        <v>22.740000000000002</v>
      </c>
      <c r="H882" s="13">
        <v>853.89380000000006</v>
      </c>
      <c r="I882" s="166">
        <v>0</v>
      </c>
      <c r="J882" s="191">
        <v>0</v>
      </c>
      <c r="K882" s="166">
        <v>0</v>
      </c>
      <c r="L882" s="166">
        <v>0</v>
      </c>
      <c r="M882" s="18">
        <v>0</v>
      </c>
      <c r="N882" s="165" t="str">
        <f>VLOOKUP(Table2[[#This Row],[Code]],'MPG Payment'!$B$4:$Z$128,25,0)</f>
        <v>Release1</v>
      </c>
      <c r="O882" s="170">
        <f t="shared" si="60"/>
        <v>854</v>
      </c>
      <c r="P882" t="str">
        <f>IFERROR(VLOOKUP(D882,'Bank Master'!$C$3:$D$7898,2,0),"Indirect")</f>
        <v>Direct</v>
      </c>
      <c r="Q882" t="str">
        <f>IFERROR(VLOOKUP(A882,Table1424[],6,0),0)</f>
        <v>MANJU KUJUR</v>
      </c>
      <c r="R882" t="str">
        <f>IFERROR(VLOOKUP(A882,Table1424[],7,0),0)</f>
        <v>54248100002590</v>
      </c>
      <c r="S882" t="str">
        <f>IFERROR(VLOOKUP(A882,Table1424[],8,0),0)</f>
        <v>BARB0RATUCH</v>
      </c>
      <c r="T882" t="str">
        <f>IFERROR(VLOOKUP(A882,Table1424[],9,0),0)</f>
        <v>BANK OF BARODA</v>
      </c>
      <c r="U882" s="40">
        <f>IFERROR(VLOOKUP(A882,Table1424[],10,0),0)</f>
        <v>45565</v>
      </c>
      <c r="V882">
        <f t="shared" si="61"/>
        <v>1</v>
      </c>
      <c r="W882" t="str">
        <f t="shared" si="62"/>
        <v>Available</v>
      </c>
      <c r="X882" s="164" t="str" cm="1">
        <f t="array" aca="1" ref="X882" ca="1">SUBSTITUTE(SUBSTITUTE(MID(CELL("filename"),FIND("[",CELL("filename"))+1,FIND("]",CELL("filename"))-FIND("[",CELL("filename"))-1)," JH Farmer Payment-",""),".xlsx","")</f>
        <v>22.21-27 Aug</v>
      </c>
      <c r="Y882" s="13">
        <f t="shared" si="63"/>
        <v>13.142604661389623</v>
      </c>
      <c r="Z882" s="3">
        <v>0</v>
      </c>
    </row>
    <row r="883" spans="1:27" x14ac:dyDescent="0.25">
      <c r="A883" t="str">
        <f>CONCATENATE(Table2[[#This Row],[Code]],Table2[[#This Row],[Farmers Code]])</f>
        <v>200500010006</v>
      </c>
      <c r="B883" s="1" t="str">
        <f>INDEX('MPG Payment'!$A:$A,MATCH(Table2[[#This Row],[Code]],'MPG Payment'!B:B,0))</f>
        <v>BMC Code :2002</v>
      </c>
      <c r="C883" t="str">
        <f>VLOOKUP(Table2[[#This Row],[Code]],'MPG Payment'!B:C,2,0)</f>
        <v>Baski 2</v>
      </c>
      <c r="D883" s="17">
        <v>20050001</v>
      </c>
      <c r="E883" s="17" t="s">
        <v>19</v>
      </c>
      <c r="F883" s="1">
        <v>6</v>
      </c>
      <c r="G883" s="13">
        <v>13.78</v>
      </c>
      <c r="H883" s="13">
        <v>592.09319999999991</v>
      </c>
      <c r="I883" s="166">
        <v>0</v>
      </c>
      <c r="J883" s="191">
        <v>0</v>
      </c>
      <c r="K883" s="166">
        <v>0</v>
      </c>
      <c r="L883" s="166">
        <v>0</v>
      </c>
      <c r="M883" s="18">
        <v>0</v>
      </c>
      <c r="N883" s="165" t="str">
        <f>VLOOKUP(Table2[[#This Row],[Code]],'MPG Payment'!$B$4:$Z$128,25,0)</f>
        <v>Release1</v>
      </c>
      <c r="O883" s="170">
        <f t="shared" si="60"/>
        <v>592</v>
      </c>
      <c r="P883" t="str">
        <f>IFERROR(VLOOKUP(D883,'Bank Master'!$C$3:$D$7898,2,0),"Indirect")</f>
        <v>Direct</v>
      </c>
      <c r="Q883" t="str">
        <f>IFERROR(VLOOKUP(A883,Table1424[],6,0),0)</f>
        <v>JOSEF KUJUR</v>
      </c>
      <c r="R883" t="str">
        <f>IFERROR(VLOOKUP(A883,Table1424[],7,0),0)</f>
        <v>22009489248</v>
      </c>
      <c r="S883" t="str">
        <f>IFERROR(VLOOKUP(A883,Table1424[],8,0),0)</f>
        <v>SBIN0RRVCGB</v>
      </c>
      <c r="T883" t="str">
        <f>IFERROR(VLOOKUP(A883,Table1424[],9,0),0)</f>
        <v>STATE BANK OF INDIA</v>
      </c>
      <c r="U883" s="40">
        <f>IFERROR(VLOOKUP(A883,Table1424[],10,0),0)</f>
        <v>45565</v>
      </c>
      <c r="V883">
        <f t="shared" si="61"/>
        <v>1</v>
      </c>
      <c r="W883" t="str">
        <f t="shared" si="62"/>
        <v>Available</v>
      </c>
      <c r="X883" s="164" t="str" cm="1">
        <f t="array" aca="1" ref="X883" ca="1">SUBSTITUTE(SUBSTITUTE(MID(CELL("filename"),FIND("[",CELL("filename"))+1,FIND("]",CELL("filename"))-FIND("[",CELL("filename"))-1)," JH Farmer Payment-",""),".xlsx","")</f>
        <v>22.21-27 Aug</v>
      </c>
      <c r="Y883" s="13">
        <f t="shared" si="63"/>
        <v>12.890272859216257</v>
      </c>
      <c r="Z883" s="3">
        <v>0</v>
      </c>
    </row>
    <row r="884" spans="1:27" x14ac:dyDescent="0.25">
      <c r="A884" t="str">
        <f>CONCATENATE(Table2[[#This Row],[Code]],Table2[[#This Row],[Farmers Code]])</f>
        <v>200500010008</v>
      </c>
      <c r="B884" s="1" t="str">
        <f>INDEX('MPG Payment'!$A:$A,MATCH(Table2[[#This Row],[Code]],'MPG Payment'!B:B,0))</f>
        <v>BMC Code :2002</v>
      </c>
      <c r="C884" t="str">
        <f>VLOOKUP(Table2[[#This Row],[Code]],'MPG Payment'!B:C,2,0)</f>
        <v>Baski 2</v>
      </c>
      <c r="D884" s="17">
        <v>20050001</v>
      </c>
      <c r="E884" s="17" t="s">
        <v>41</v>
      </c>
      <c r="F884" s="1">
        <v>7</v>
      </c>
      <c r="G884" s="13">
        <v>29.419999999999998</v>
      </c>
      <c r="H884" s="13">
        <v>1093.2016000000001</v>
      </c>
      <c r="I884" s="166">
        <v>0</v>
      </c>
      <c r="J884" s="191">
        <v>0</v>
      </c>
      <c r="K884" s="166">
        <v>0</v>
      </c>
      <c r="L884" s="166">
        <v>0</v>
      </c>
      <c r="M884" s="18">
        <v>0</v>
      </c>
      <c r="N884" s="165" t="str">
        <f>VLOOKUP(Table2[[#This Row],[Code]],'MPG Payment'!$B$4:$Z$128,25,0)</f>
        <v>Release1</v>
      </c>
      <c r="O884" s="170">
        <f t="shared" si="60"/>
        <v>1093</v>
      </c>
      <c r="P884" t="str">
        <f>IFERROR(VLOOKUP(D884,'Bank Master'!$C$3:$D$7898,2,0),"Indirect")</f>
        <v>Direct</v>
      </c>
      <c r="Q884" t="str">
        <f>IFERROR(VLOOKUP(A884,Table1424[],6,0),0)</f>
        <v>BIRSA GOP</v>
      </c>
      <c r="R884" t="str">
        <f>IFERROR(VLOOKUP(A884,Table1424[],7,0),0)</f>
        <v>22009532885</v>
      </c>
      <c r="S884" t="str">
        <f>IFERROR(VLOOKUP(A884,Table1424[],8,0),0)</f>
        <v>SBIN0RRVCGB</v>
      </c>
      <c r="T884" t="str">
        <f>IFERROR(VLOOKUP(A884,Table1424[],9,0),0)</f>
        <v>STATE BANK OF INDIA</v>
      </c>
      <c r="U884" s="40">
        <f>IFERROR(VLOOKUP(A884,Table1424[],10,0),0)</f>
        <v>45565</v>
      </c>
      <c r="V884">
        <f t="shared" si="61"/>
        <v>1</v>
      </c>
      <c r="W884" t="str">
        <f t="shared" si="62"/>
        <v>Available</v>
      </c>
      <c r="X884" s="164" t="str" cm="1">
        <f t="array" aca="1" ref="X884" ca="1">SUBSTITUTE(SUBSTITUTE(MID(CELL("filename"),FIND("[",CELL("filename"))+1,FIND("]",CELL("filename"))-FIND("[",CELL("filename"))-1)," JH Farmer Payment-",""),".xlsx","")</f>
        <v>22.21-27 Aug</v>
      </c>
      <c r="Y884" s="13">
        <f t="shared" si="63"/>
        <v>13.005457511896672</v>
      </c>
      <c r="Z884" s="3">
        <v>0</v>
      </c>
    </row>
    <row r="885" spans="1:27" x14ac:dyDescent="0.25">
      <c r="A885" t="str">
        <f>CONCATENATE(Table2[[#This Row],[Code]],Table2[[#This Row],[Farmers Code]])</f>
        <v>200500010009</v>
      </c>
      <c r="B885" s="1" t="str">
        <f>INDEX('MPG Payment'!$A:$A,MATCH(Table2[[#This Row],[Code]],'MPG Payment'!B:B,0))</f>
        <v>BMC Code :2002</v>
      </c>
      <c r="C885" t="str">
        <f>VLOOKUP(Table2[[#This Row],[Code]],'MPG Payment'!B:C,2,0)</f>
        <v>Baski 2</v>
      </c>
      <c r="D885" s="17">
        <v>20050001</v>
      </c>
      <c r="E885" s="17" t="s">
        <v>36</v>
      </c>
      <c r="F885" s="1">
        <v>7</v>
      </c>
      <c r="G885" s="13">
        <v>25.720000000000002</v>
      </c>
      <c r="H885" s="13">
        <v>1074.5890000000002</v>
      </c>
      <c r="I885" s="166">
        <v>0</v>
      </c>
      <c r="J885" s="191">
        <v>0</v>
      </c>
      <c r="K885" s="166">
        <v>69</v>
      </c>
      <c r="L885" s="166">
        <v>0</v>
      </c>
      <c r="M885" s="18">
        <v>0</v>
      </c>
      <c r="N885" s="165" t="str">
        <f>VLOOKUP(Table2[[#This Row],[Code]],'MPG Payment'!$B$4:$Z$128,25,0)</f>
        <v>Release1</v>
      </c>
      <c r="O885" s="170">
        <f t="shared" si="60"/>
        <v>1006</v>
      </c>
      <c r="P885" t="str">
        <f>IFERROR(VLOOKUP(D885,'Bank Master'!$C$3:$D$7898,2,0),"Indirect")</f>
        <v>Direct</v>
      </c>
      <c r="Q885" t="str">
        <f>IFERROR(VLOOKUP(A885,Table1424[],6,0),0)</f>
        <v>RITA DEVI</v>
      </c>
      <c r="R885" t="str">
        <f>IFERROR(VLOOKUP(A885,Table1424[],7,0),0)</f>
        <v>4904108001850</v>
      </c>
      <c r="S885" t="str">
        <f>IFERROR(VLOOKUP(A885,Table1424[],8,0),0)</f>
        <v>CNRB0004904</v>
      </c>
      <c r="T885" t="str">
        <f>IFERROR(VLOOKUP(A885,Table1424[],9,0),0)</f>
        <v>CANARA BANK</v>
      </c>
      <c r="U885" s="40">
        <f>IFERROR(VLOOKUP(A885,Table1424[],10,0),0)</f>
        <v>45565</v>
      </c>
      <c r="V885">
        <f t="shared" si="61"/>
        <v>1</v>
      </c>
      <c r="W885" t="str">
        <f t="shared" si="62"/>
        <v>Available</v>
      </c>
      <c r="X885" s="164" t="str" cm="1">
        <f t="array" aca="1" ref="X885" ca="1">SUBSTITUTE(SUBSTITUTE(MID(CELL("filename"),FIND("[",CELL("filename"))+1,FIND("]",CELL("filename"))-FIND("[",CELL("filename"))-1)," JH Farmer Payment-",""),".xlsx","")</f>
        <v>22.21-27 Aug</v>
      </c>
      <c r="Y885" s="13">
        <f t="shared" si="63"/>
        <v>14.62310069984448</v>
      </c>
      <c r="Z885" s="3">
        <v>0</v>
      </c>
    </row>
    <row r="886" spans="1:27" x14ac:dyDescent="0.25">
      <c r="A886" t="str">
        <f>CONCATENATE(Table2[[#This Row],[Code]],Table2[[#This Row],[Farmers Code]])</f>
        <v>200500010012</v>
      </c>
      <c r="B886" s="1" t="str">
        <f>INDEX('MPG Payment'!$A:$A,MATCH(Table2[[#This Row],[Code]],'MPG Payment'!B:B,0))</f>
        <v>BMC Code :2002</v>
      </c>
      <c r="C886" t="str">
        <f>VLOOKUP(Table2[[#This Row],[Code]],'MPG Payment'!B:C,2,0)</f>
        <v>Baski 2</v>
      </c>
      <c r="D886" s="17">
        <v>20050001</v>
      </c>
      <c r="E886" s="17" t="s">
        <v>40</v>
      </c>
      <c r="F886" s="1">
        <v>14</v>
      </c>
      <c r="G886" s="13">
        <v>56.17</v>
      </c>
      <c r="H886" s="13">
        <v>2148.5770000000002</v>
      </c>
      <c r="I886" s="166">
        <v>0</v>
      </c>
      <c r="J886" s="191">
        <v>0</v>
      </c>
      <c r="K886" s="166">
        <v>0</v>
      </c>
      <c r="L886" s="166">
        <v>0</v>
      </c>
      <c r="M886" s="18">
        <v>0</v>
      </c>
      <c r="N886" s="165" t="str">
        <f>VLOOKUP(Table2[[#This Row],[Code]],'MPG Payment'!$B$4:$Z$128,25,0)</f>
        <v>Release1</v>
      </c>
      <c r="O886" s="170">
        <f t="shared" si="60"/>
        <v>2149</v>
      </c>
      <c r="P886" t="str">
        <f>IFERROR(VLOOKUP(D886,'Bank Master'!$C$3:$D$7898,2,0),"Indirect")</f>
        <v>Direct</v>
      </c>
      <c r="Q886" t="str">
        <f>IFERROR(VLOOKUP(A886,Table1424[],6,0),0)</f>
        <v>ASHOK GOPE</v>
      </c>
      <c r="R886" t="str">
        <f>IFERROR(VLOOKUP(A886,Table1424[],7,0),0)</f>
        <v>4904108001862</v>
      </c>
      <c r="S886" t="str">
        <f>IFERROR(VLOOKUP(A886,Table1424[],8,0),0)</f>
        <v>CNRB0004904</v>
      </c>
      <c r="T886" t="str">
        <f>IFERROR(VLOOKUP(A886,Table1424[],9,0),0)</f>
        <v>CANARA BANK</v>
      </c>
      <c r="U886" s="40">
        <f>IFERROR(VLOOKUP(A886,Table1424[],10,0),0)</f>
        <v>45565</v>
      </c>
      <c r="V886">
        <f t="shared" si="61"/>
        <v>1</v>
      </c>
      <c r="W886" t="str">
        <f t="shared" si="62"/>
        <v>Available</v>
      </c>
      <c r="X886" s="164" t="str" cm="1">
        <f t="array" aca="1" ref="X886" ca="1">SUBSTITUTE(SUBSTITUTE(MID(CELL("filename"),FIND("[",CELL("filename"))+1,FIND("]",CELL("filename"))-FIND("[",CELL("filename"))-1)," JH Farmer Payment-",""),".xlsx","")</f>
        <v>22.21-27 Aug</v>
      </c>
      <c r="Y886" s="13">
        <f t="shared" si="63"/>
        <v>26.775928431547094</v>
      </c>
      <c r="Z886" s="3">
        <v>0</v>
      </c>
    </row>
    <row r="887" spans="1:27" x14ac:dyDescent="0.25">
      <c r="A887" t="str">
        <f>CONCATENATE(Table2[[#This Row],[Code]],Table2[[#This Row],[Farmers Code]])</f>
        <v>200500010015</v>
      </c>
      <c r="B887" s="1" t="str">
        <f>INDEX('MPG Payment'!$A:$A,MATCH(Table2[[#This Row],[Code]],'MPG Payment'!B:B,0))</f>
        <v>BMC Code :2002</v>
      </c>
      <c r="C887" t="str">
        <f>VLOOKUP(Table2[[#This Row],[Code]],'MPG Payment'!B:C,2,0)</f>
        <v>Baski 2</v>
      </c>
      <c r="D887" s="17">
        <v>20050001</v>
      </c>
      <c r="E887" s="17" t="s">
        <v>25</v>
      </c>
      <c r="F887" s="1">
        <v>14</v>
      </c>
      <c r="G887" s="13">
        <v>59.97999999999999</v>
      </c>
      <c r="H887" s="13">
        <v>2262.8811999999998</v>
      </c>
      <c r="I887" s="166">
        <v>0</v>
      </c>
      <c r="J887" s="191">
        <v>0</v>
      </c>
      <c r="K887" s="166">
        <v>0</v>
      </c>
      <c r="L887" s="166">
        <v>0</v>
      </c>
      <c r="M887" s="18">
        <v>0</v>
      </c>
      <c r="N887" s="165" t="str">
        <f>VLOOKUP(Table2[[#This Row],[Code]],'MPG Payment'!$B$4:$Z$128,25,0)</f>
        <v>Release1</v>
      </c>
      <c r="O887" s="170">
        <f t="shared" si="60"/>
        <v>2263</v>
      </c>
      <c r="P887" t="str">
        <f>IFERROR(VLOOKUP(D887,'Bank Master'!$C$3:$D$7898,2,0),"Indirect")</f>
        <v>Direct</v>
      </c>
      <c r="Q887" t="str">
        <f>IFERROR(VLOOKUP(A887,Table1424[],6,0),0)</f>
        <v>SUKRO DEVI</v>
      </c>
      <c r="R887" t="str">
        <f>IFERROR(VLOOKUP(A887,Table1424[],7,0),0)</f>
        <v>22009516932</v>
      </c>
      <c r="S887" t="str">
        <f>IFERROR(VLOOKUP(A887,Table1424[],8,0),0)</f>
        <v>SBIN0RRVCGB</v>
      </c>
      <c r="T887" t="str">
        <f>IFERROR(VLOOKUP(A887,Table1424[],9,0),0)</f>
        <v>STATE BANK OF INDIA</v>
      </c>
      <c r="U887" s="40">
        <f>IFERROR(VLOOKUP(A887,Table1424[],10,0),0)</f>
        <v>45565</v>
      </c>
      <c r="V887">
        <f t="shared" si="61"/>
        <v>1</v>
      </c>
      <c r="W887" t="str">
        <f t="shared" si="62"/>
        <v>Available</v>
      </c>
      <c r="X887" s="164" t="str" cm="1">
        <f t="array" aca="1" ref="X887" ca="1">SUBSTITUTE(SUBSTITUTE(MID(CELL("filename"),FIND("[",CELL("filename"))+1,FIND("]",CELL("filename"))-FIND("[",CELL("filename"))-1)," JH Farmer Payment-",""),".xlsx","")</f>
        <v>22.21-27 Aug</v>
      </c>
      <c r="Y887" s="13">
        <f t="shared" si="63"/>
        <v>26.40908369456486</v>
      </c>
      <c r="Z887" s="3">
        <v>0</v>
      </c>
    </row>
    <row r="888" spans="1:27" x14ac:dyDescent="0.25">
      <c r="A888" t="str">
        <f>CONCATENATE(Table2[[#This Row],[Code]],Table2[[#This Row],[Farmers Code]])</f>
        <v>200500010018</v>
      </c>
      <c r="B888" s="1" t="str">
        <f>INDEX('MPG Payment'!$A:$A,MATCH(Table2[[#This Row],[Code]],'MPG Payment'!B:B,0))</f>
        <v>BMC Code :2002</v>
      </c>
      <c r="C888" t="str">
        <f>VLOOKUP(Table2[[#This Row],[Code]],'MPG Payment'!B:C,2,0)</f>
        <v>Baski 2</v>
      </c>
      <c r="D888" s="17">
        <v>20050001</v>
      </c>
      <c r="E888" s="17" t="s">
        <v>2</v>
      </c>
      <c r="F888" s="1">
        <v>10</v>
      </c>
      <c r="G888" s="13">
        <v>152.5</v>
      </c>
      <c r="H888" s="13">
        <v>5435.9834000000001</v>
      </c>
      <c r="I888" s="166">
        <v>0</v>
      </c>
      <c r="J888" s="191">
        <v>0</v>
      </c>
      <c r="K888" s="166">
        <v>0</v>
      </c>
      <c r="L888" s="166">
        <v>0</v>
      </c>
      <c r="M888" s="18">
        <v>0</v>
      </c>
      <c r="N888" s="165" t="str">
        <f>VLOOKUP(Table2[[#This Row],[Code]],'MPG Payment'!$B$4:$Z$128,25,0)</f>
        <v>Release1</v>
      </c>
      <c r="O888" s="170">
        <f t="shared" si="60"/>
        <v>5436</v>
      </c>
      <c r="P888" t="str">
        <f>IFERROR(VLOOKUP(D888,'Bank Master'!$C$3:$D$7898,2,0),"Indirect")</f>
        <v>Direct</v>
      </c>
      <c r="Q888" t="str">
        <f>IFERROR(VLOOKUP(A888,Table1424[],6,0),0)</f>
        <v>NARENDRA GOPE</v>
      </c>
      <c r="R888" t="str">
        <f>IFERROR(VLOOKUP(A888,Table1424[],7,0),0)</f>
        <v>7277000100000239</v>
      </c>
      <c r="S888" t="str">
        <f>IFERROR(VLOOKUP(A888,Table1424[],8,0),0)</f>
        <v>PUNB0727700</v>
      </c>
      <c r="T888" t="str">
        <f>IFERROR(VLOOKUP(A888,Table1424[],9,0),0)</f>
        <v xml:space="preserve">PUNJAB NATIONAL BANK </v>
      </c>
      <c r="U888" s="40">
        <f>IFERROR(VLOOKUP(A888,Table1424[],10,0),0)</f>
        <v>45565</v>
      </c>
      <c r="V888">
        <f t="shared" si="61"/>
        <v>1</v>
      </c>
      <c r="W888" t="str">
        <f t="shared" si="62"/>
        <v>Available</v>
      </c>
      <c r="X888" s="164" t="str" cm="1">
        <f t="array" aca="1" ref="X888" ca="1">SUBSTITUTE(SUBSTITUTE(MID(CELL("filename"),FIND("[",CELL("filename"))+1,FIND("]",CELL("filename"))-FIND("[",CELL("filename"))-1)," JH Farmer Payment-",""),".xlsx","")</f>
        <v>22.21-27 Aug</v>
      </c>
      <c r="Y888" s="13">
        <f t="shared" si="63"/>
        <v>17.822896393442623</v>
      </c>
      <c r="Z888" s="3">
        <v>0</v>
      </c>
    </row>
    <row r="889" spans="1:27" x14ac:dyDescent="0.25">
      <c r="A889" t="str">
        <f>CONCATENATE(Table2[[#This Row],[Code]],Table2[[#This Row],[Farmers Code]])</f>
        <v>200500010020</v>
      </c>
      <c r="B889" s="1" t="str">
        <f>INDEX('MPG Payment'!$A:$A,MATCH(Table2[[#This Row],[Code]],'MPG Payment'!B:B,0))</f>
        <v>BMC Code :2002</v>
      </c>
      <c r="C889" t="str">
        <f>VLOOKUP(Table2[[#This Row],[Code]],'MPG Payment'!B:C,2,0)</f>
        <v>Baski 2</v>
      </c>
      <c r="D889" s="17">
        <v>20050001</v>
      </c>
      <c r="E889" s="17" t="s">
        <v>4</v>
      </c>
      <c r="F889" s="1">
        <v>6</v>
      </c>
      <c r="G889" s="13">
        <v>14.500000000000002</v>
      </c>
      <c r="H889" s="13">
        <v>653.39940000000001</v>
      </c>
      <c r="I889" s="166">
        <v>0</v>
      </c>
      <c r="J889" s="191">
        <v>0</v>
      </c>
      <c r="K889" s="166">
        <v>0</v>
      </c>
      <c r="L889" s="166">
        <v>0</v>
      </c>
      <c r="M889" s="18">
        <v>0</v>
      </c>
      <c r="N889" s="165" t="str">
        <f>VLOOKUP(Table2[[#This Row],[Code]],'MPG Payment'!$B$4:$Z$128,25,0)</f>
        <v>Release1</v>
      </c>
      <c r="O889" s="170">
        <f t="shared" si="60"/>
        <v>653</v>
      </c>
      <c r="P889" t="str">
        <f>IFERROR(VLOOKUP(D889,'Bank Master'!$C$3:$D$7898,2,0),"Indirect")</f>
        <v>Direct</v>
      </c>
      <c r="Q889" t="str">
        <f>IFERROR(VLOOKUP(A889,Table1424[],6,0),0)</f>
        <v>MANOJ BAKHLA</v>
      </c>
      <c r="R889" t="str">
        <f>IFERROR(VLOOKUP(A889,Table1424[],7,0),0)</f>
        <v>4904108000537</v>
      </c>
      <c r="S889" t="str">
        <f>IFERROR(VLOOKUP(A889,Table1424[],8,0),0)</f>
        <v>CNRB0004904</v>
      </c>
      <c r="T889" t="str">
        <f>IFERROR(VLOOKUP(A889,Table1424[],9,0),0)</f>
        <v>CANARA BANK</v>
      </c>
      <c r="U889" s="40">
        <f>IFERROR(VLOOKUP(A889,Table1424[],10,0),0)</f>
        <v>45572</v>
      </c>
      <c r="V889">
        <f t="shared" si="61"/>
        <v>1</v>
      </c>
      <c r="W889" t="str">
        <f t="shared" si="62"/>
        <v>Available</v>
      </c>
      <c r="X889" s="164" t="str" cm="1">
        <f t="array" aca="1" ref="X889" ca="1">SUBSTITUTE(SUBSTITUTE(MID(CELL("filename"),FIND("[",CELL("filename"))+1,FIND("]",CELL("filename"))-FIND("[",CELL("filename"))-1)," JH Farmer Payment-",""),".xlsx","")</f>
        <v>22.21-27 Aug</v>
      </c>
      <c r="Y889" s="13">
        <f t="shared" si="63"/>
        <v>13.518608275862071</v>
      </c>
      <c r="Z889" s="3">
        <v>0</v>
      </c>
    </row>
    <row r="890" spans="1:27" x14ac:dyDescent="0.25">
      <c r="A890" t="str">
        <f>CONCATENATE(Table2[[#This Row],[Code]],Table2[[#This Row],[Farmers Code]])</f>
        <v>200500010023</v>
      </c>
      <c r="B890" s="1" t="str">
        <f>INDEX('MPG Payment'!$A:$A,MATCH(Table2[[#This Row],[Code]],'MPG Payment'!B:B,0))</f>
        <v>BMC Code :2002</v>
      </c>
      <c r="C890" t="str">
        <f>VLOOKUP(Table2[[#This Row],[Code]],'MPG Payment'!B:C,2,0)</f>
        <v>Baski 2</v>
      </c>
      <c r="D890" s="17">
        <v>20050001</v>
      </c>
      <c r="E890" s="17" t="s">
        <v>38</v>
      </c>
      <c r="F890" s="1">
        <v>7</v>
      </c>
      <c r="G890" s="13">
        <v>19.399999999999999</v>
      </c>
      <c r="H890" s="13">
        <v>1262.896</v>
      </c>
      <c r="I890" s="166">
        <v>0</v>
      </c>
      <c r="J890" s="191">
        <v>0</v>
      </c>
      <c r="K890" s="166">
        <v>0</v>
      </c>
      <c r="L890" s="166">
        <v>0</v>
      </c>
      <c r="M890" s="18">
        <v>0</v>
      </c>
      <c r="N890" s="165" t="str">
        <f>VLOOKUP(Table2[[#This Row],[Code]],'MPG Payment'!$B$4:$Z$128,25,0)</f>
        <v>Release1</v>
      </c>
      <c r="O890" s="170">
        <f t="shared" si="60"/>
        <v>1263</v>
      </c>
      <c r="P890" t="str">
        <f>IFERROR(VLOOKUP(D890,'Bank Master'!$C$3:$D$7898,2,0),"Indirect")</f>
        <v>Direct</v>
      </c>
      <c r="Q890" t="str">
        <f>IFERROR(VLOOKUP(A890,Table1424[],6,0),0)</f>
        <v>KANDRU GOP</v>
      </c>
      <c r="R890" t="str">
        <f>IFERROR(VLOOKUP(A890,Table1424[],7,0),0)</f>
        <v>4904108001928</v>
      </c>
      <c r="S890" t="str">
        <f>IFERROR(VLOOKUP(A890,Table1424[],8,0),0)</f>
        <v>CNRB0004904</v>
      </c>
      <c r="T890" t="str">
        <f>IFERROR(VLOOKUP(A890,Table1424[],9,0),0)</f>
        <v>CANARA BANK</v>
      </c>
      <c r="U890" s="40">
        <f>IFERROR(VLOOKUP(A890,Table1424[],10,0),0)</f>
        <v>45649</v>
      </c>
      <c r="V890">
        <f t="shared" si="61"/>
        <v>1</v>
      </c>
      <c r="W890" t="str">
        <f t="shared" si="62"/>
        <v>Available</v>
      </c>
      <c r="X890" s="164" t="str" cm="1">
        <f t="array" aca="1" ref="X890" ca="1">SUBSTITUTE(SUBSTITUTE(MID(CELL("filename"),FIND("[",CELL("filename"))+1,FIND("]",CELL("filename"))-FIND("[",CELL("filename"))-1)," JH Farmer Payment-",""),".xlsx","")</f>
        <v>22.21-27 Aug</v>
      </c>
      <c r="Y890" s="13">
        <f t="shared" si="63"/>
        <v>22.784206185567015</v>
      </c>
      <c r="Z890" s="3">
        <v>0</v>
      </c>
    </row>
    <row r="891" spans="1:27" x14ac:dyDescent="0.25">
      <c r="A891" t="str">
        <f>CONCATENATE(Table2[[#This Row],[Code]],Table2[[#This Row],[Farmers Code]])</f>
        <v>200500010027</v>
      </c>
      <c r="B891" s="1" t="str">
        <f>INDEX('MPG Payment'!$A:$A,MATCH(Table2[[#This Row],[Code]],'MPG Payment'!B:B,0))</f>
        <v>BMC Code :2002</v>
      </c>
      <c r="C891" t="str">
        <f>VLOOKUP(Table2[[#This Row],[Code]],'MPG Payment'!B:C,2,0)</f>
        <v>Baski 2</v>
      </c>
      <c r="D891" s="17">
        <v>20050001</v>
      </c>
      <c r="E891" s="17" t="s">
        <v>6</v>
      </c>
      <c r="F891" s="1">
        <v>14</v>
      </c>
      <c r="G891" s="13">
        <v>39.299999999999997</v>
      </c>
      <c r="H891" s="13">
        <v>1380.4331999999999</v>
      </c>
      <c r="I891" s="166">
        <v>0</v>
      </c>
      <c r="J891" s="191">
        <v>0</v>
      </c>
      <c r="K891" s="166">
        <v>0</v>
      </c>
      <c r="L891" s="166">
        <v>0</v>
      </c>
      <c r="M891" s="18">
        <v>0</v>
      </c>
      <c r="N891" s="165" t="str">
        <f>VLOOKUP(Table2[[#This Row],[Code]],'MPG Payment'!$B$4:$Z$128,25,0)</f>
        <v>Release1</v>
      </c>
      <c r="O891" s="170">
        <f t="shared" si="60"/>
        <v>1380</v>
      </c>
      <c r="P891" t="str">
        <f>IFERROR(VLOOKUP(D891,'Bank Master'!$C$3:$D$7898,2,0),"Indirect")</f>
        <v>Direct</v>
      </c>
      <c r="Q891" t="str">
        <f>IFERROR(VLOOKUP(A891,Table1424[],6,0),0)</f>
        <v>ANASALEN KUJUR</v>
      </c>
      <c r="R891" t="str">
        <f>IFERROR(VLOOKUP(A891,Table1424[],7,0),0)</f>
        <v>22009526699</v>
      </c>
      <c r="S891" t="str">
        <f>IFERROR(VLOOKUP(A891,Table1424[],8,0),0)</f>
        <v>SBIN0RRVCGB</v>
      </c>
      <c r="T891">
        <f>IFERROR(VLOOKUP(A891,Table1424[],9,0),0)</f>
        <v>0</v>
      </c>
      <c r="U891" s="40">
        <f>IFERROR(VLOOKUP(A891,Table1424[],10,0),0)</f>
        <v>0</v>
      </c>
      <c r="V891">
        <f t="shared" si="61"/>
        <v>1</v>
      </c>
      <c r="W891" t="str">
        <f t="shared" si="62"/>
        <v>Available</v>
      </c>
      <c r="X891" s="164" t="str" cm="1">
        <f t="array" aca="1" ref="X891" ca="1">SUBSTITUTE(SUBSTITUTE(MID(CELL("filename"),FIND("[",CELL("filename"))+1,FIND("]",CELL("filename"))-FIND("[",CELL("filename"))-1)," JH Farmer Payment-",""),".xlsx","")</f>
        <v>22.21-27 Aug</v>
      </c>
      <c r="Y891" s="13">
        <f t="shared" si="63"/>
        <v>24.587868702290077</v>
      </c>
      <c r="Z891" s="3">
        <v>0</v>
      </c>
    </row>
    <row r="892" spans="1:27" x14ac:dyDescent="0.25">
      <c r="A892" t="str">
        <f>CONCATENATE(Table2[[#This Row],[Code]],Table2[[#This Row],[Farmers Code]])</f>
        <v>200500010028</v>
      </c>
      <c r="B892" s="1" t="str">
        <f>INDEX('MPG Payment'!$A:$A,MATCH(Table2[[#This Row],[Code]],'MPG Payment'!B:B,0))</f>
        <v>BMC Code :2002</v>
      </c>
      <c r="C892" t="str">
        <f>VLOOKUP(Table2[[#This Row],[Code]],'MPG Payment'!B:C,2,0)</f>
        <v>Baski 2</v>
      </c>
      <c r="D892" s="17">
        <v>20050001</v>
      </c>
      <c r="E892" s="17" t="s">
        <v>30</v>
      </c>
      <c r="F892" s="1">
        <v>6</v>
      </c>
      <c r="G892" s="13">
        <v>13.059999999999999</v>
      </c>
      <c r="H892" s="13">
        <v>624.49699999999996</v>
      </c>
      <c r="I892" s="166">
        <v>0</v>
      </c>
      <c r="J892" s="191">
        <v>0</v>
      </c>
      <c r="K892" s="166">
        <v>0</v>
      </c>
      <c r="L892" s="166">
        <v>0</v>
      </c>
      <c r="M892" s="18">
        <v>0</v>
      </c>
      <c r="N892" s="165" t="str">
        <f>VLOOKUP(Table2[[#This Row],[Code]],'MPG Payment'!$B$4:$Z$128,25,0)</f>
        <v>Release1</v>
      </c>
      <c r="O892" s="170">
        <f t="shared" si="60"/>
        <v>624</v>
      </c>
      <c r="P892" t="str">
        <f>IFERROR(VLOOKUP(D892,'Bank Master'!$C$3:$D$7898,2,0),"Indirect")</f>
        <v>Direct</v>
      </c>
      <c r="Q892" t="str">
        <f>IFERROR(VLOOKUP(A892,Table1424[],6,0),0)</f>
        <v>DURGA GOPE</v>
      </c>
      <c r="R892" t="str">
        <f>IFERROR(VLOOKUP(A892,Table1424[],7,0),0)</f>
        <v>50250424759</v>
      </c>
      <c r="S892" t="str">
        <f>IFERROR(VLOOKUP(A892,Table1424[],8,0),0)</f>
        <v>IDIB000B873</v>
      </c>
      <c r="T892">
        <f>IFERROR(VLOOKUP(A892,Table1424[],9,0),0)</f>
        <v>0</v>
      </c>
      <c r="U892" s="40">
        <f>IFERROR(VLOOKUP(A892,Table1424[],10,0),0)</f>
        <v>0</v>
      </c>
      <c r="V892">
        <f t="shared" si="61"/>
        <v>1</v>
      </c>
      <c r="W892" t="str">
        <f t="shared" si="62"/>
        <v>Available</v>
      </c>
      <c r="X892" s="164" t="str" cm="1">
        <f t="array" aca="1" ref="X892" ca="1">SUBSTITUTE(SUBSTITUTE(MID(CELL("filename"),FIND("[",CELL("filename"))+1,FIND("]",CELL("filename"))-FIND("[",CELL("filename"))-1)," JH Farmer Payment-",""),".xlsx","")</f>
        <v>22.21-27 Aug</v>
      </c>
      <c r="Y892" s="13">
        <f t="shared" si="63"/>
        <v>14.345260336906588</v>
      </c>
      <c r="Z892" s="3">
        <v>0</v>
      </c>
      <c r="AA892" s="31"/>
    </row>
    <row r="893" spans="1:27" x14ac:dyDescent="0.25">
      <c r="A893" t="str">
        <f>CONCATENATE(Table2[[#This Row],[Code]],Table2[[#This Row],[Farmers Code]])</f>
        <v>200500010029</v>
      </c>
      <c r="B893" s="1" t="str">
        <f>INDEX('MPG Payment'!$A:$A,MATCH(Table2[[#This Row],[Code]],'MPG Payment'!B:B,0))</f>
        <v>BMC Code :2002</v>
      </c>
      <c r="C893" t="str">
        <f>VLOOKUP(Table2[[#This Row],[Code]],'MPG Payment'!B:C,2,0)</f>
        <v>Baski 2</v>
      </c>
      <c r="D893" s="17">
        <v>20050001</v>
      </c>
      <c r="E893" s="17" t="s">
        <v>31</v>
      </c>
      <c r="F893" s="1">
        <v>6</v>
      </c>
      <c r="G893" s="13">
        <v>10.44</v>
      </c>
      <c r="H893" s="13">
        <v>445.00380000000001</v>
      </c>
      <c r="I893" s="166">
        <v>0</v>
      </c>
      <c r="J893" s="191">
        <v>0</v>
      </c>
      <c r="K893" s="166">
        <v>0</v>
      </c>
      <c r="L893" s="166">
        <v>0</v>
      </c>
      <c r="M893" s="18">
        <v>0</v>
      </c>
      <c r="N893" s="165" t="str">
        <f>VLOOKUP(Table2[[#This Row],[Code]],'MPG Payment'!$B$4:$Z$128,25,0)</f>
        <v>Release1</v>
      </c>
      <c r="O893" s="170">
        <f t="shared" si="60"/>
        <v>445</v>
      </c>
      <c r="P893" t="str">
        <f>IFERROR(VLOOKUP(D893,'Bank Master'!$C$3:$D$7898,2,0),"Indirect")</f>
        <v>Direct</v>
      </c>
      <c r="Q893" t="str">
        <f>IFERROR(VLOOKUP(A893,Table1424[],6,0),0)</f>
        <v>KAMLO DEVI</v>
      </c>
      <c r="R893" t="str">
        <f>IFERROR(VLOOKUP(A893,Table1424[],7,0),0)</f>
        <v>4904101000395</v>
      </c>
      <c r="S893" t="str">
        <f>IFERROR(VLOOKUP(A893,Table1424[],8,0),0)</f>
        <v>CNRB0004904</v>
      </c>
      <c r="T893">
        <f>IFERROR(VLOOKUP(A893,Table1424[],9,0),0)</f>
        <v>0</v>
      </c>
      <c r="U893" s="40">
        <f>IFERROR(VLOOKUP(A893,Table1424[],10,0),0)</f>
        <v>0</v>
      </c>
      <c r="V893">
        <f t="shared" si="61"/>
        <v>1</v>
      </c>
      <c r="W893" t="str">
        <f t="shared" si="62"/>
        <v>Available</v>
      </c>
      <c r="X893" s="164" t="str" cm="1">
        <f t="array" aca="1" ref="X893" ca="1">SUBSTITUTE(SUBSTITUTE(MID(CELL("filename"),FIND("[",CELL("filename"))+1,FIND("]",CELL("filename"))-FIND("[",CELL("filename"))-1)," JH Farmer Payment-",""),".xlsx","")</f>
        <v>22.21-27 Aug</v>
      </c>
      <c r="Y893" s="13">
        <f t="shared" si="63"/>
        <v>12.787465517241381</v>
      </c>
      <c r="Z893" s="3">
        <v>0</v>
      </c>
    </row>
    <row r="894" spans="1:27" x14ac:dyDescent="0.25">
      <c r="A894" t="str">
        <f>CONCATENATE(Table2[[#This Row],[Code]],Table2[[#This Row],[Farmers Code]])</f>
        <v>200500010030</v>
      </c>
      <c r="B894" s="1" t="str">
        <f>INDEX('MPG Payment'!$A:$A,MATCH(Table2[[#This Row],[Code]],'MPG Payment'!B:B,0))</f>
        <v>BMC Code :2002</v>
      </c>
      <c r="C894" t="str">
        <f>VLOOKUP(Table2[[#This Row],[Code]],'MPG Payment'!B:C,2,0)</f>
        <v>Baski 2</v>
      </c>
      <c r="D894" s="17">
        <v>20050001</v>
      </c>
      <c r="E894" s="17" t="s">
        <v>7</v>
      </c>
      <c r="F894" s="1">
        <v>14</v>
      </c>
      <c r="G894" s="13">
        <v>59.36</v>
      </c>
      <c r="H894" s="13">
        <v>2667.0426000000002</v>
      </c>
      <c r="I894" s="166">
        <v>0</v>
      </c>
      <c r="J894" s="191">
        <v>0</v>
      </c>
      <c r="K894" s="166">
        <v>0</v>
      </c>
      <c r="L894" s="166">
        <v>0</v>
      </c>
      <c r="M894" s="18">
        <v>0</v>
      </c>
      <c r="N894" s="165" t="str">
        <f>VLOOKUP(Table2[[#This Row],[Code]],'MPG Payment'!$B$4:$Z$128,25,0)</f>
        <v>Release1</v>
      </c>
      <c r="O894" s="170">
        <f t="shared" si="60"/>
        <v>2667</v>
      </c>
      <c r="P894" t="str">
        <f>IFERROR(VLOOKUP(D894,'Bank Master'!$C$3:$D$7898,2,0),"Indirect")</f>
        <v>Direct</v>
      </c>
      <c r="Q894" t="str">
        <f>IFERROR(VLOOKUP(A894,Table1424[],6,0),0)</f>
        <v>UMASH GOPE</v>
      </c>
      <c r="R894" t="str">
        <f>IFERROR(VLOOKUP(A894,Table1424[],7,0),0)</f>
        <v>494518210003853</v>
      </c>
      <c r="S894" t="str">
        <f>IFERROR(VLOOKUP(A894,Table1424[],8,0),0)</f>
        <v>BKID0004945</v>
      </c>
      <c r="T894">
        <f>IFERROR(VLOOKUP(A894,Table1424[],9,0),0)</f>
        <v>0</v>
      </c>
      <c r="U894" s="40">
        <f>IFERROR(VLOOKUP(A894,Table1424[],10,0),0)</f>
        <v>0</v>
      </c>
      <c r="V894">
        <f t="shared" si="61"/>
        <v>1</v>
      </c>
      <c r="W894" t="str">
        <f t="shared" si="62"/>
        <v>Available</v>
      </c>
      <c r="X894" s="164" t="str" cm="1">
        <f t="array" aca="1" ref="X894" ca="1">SUBSTITUTE(SUBSTITUTE(MID(CELL("filename"),FIND("[",CELL("filename"))+1,FIND("]",CELL("filename"))-FIND("[",CELL("filename"))-1)," JH Farmer Payment-",""),".xlsx","")</f>
        <v>22.21-27 Aug</v>
      </c>
      <c r="Y894" s="13">
        <f t="shared" si="63"/>
        <v>31.45097405660378</v>
      </c>
      <c r="Z894" s="3">
        <v>0</v>
      </c>
    </row>
    <row r="895" spans="1:27" x14ac:dyDescent="0.25">
      <c r="A895" t="str">
        <f>CONCATENATE(Table2[[#This Row],[Code]],Table2[[#This Row],[Farmers Code]])</f>
        <v>200500010031</v>
      </c>
      <c r="B895" s="1" t="str">
        <f>INDEX('MPG Payment'!$A:$A,MATCH(Table2[[#This Row],[Code]],'MPG Payment'!B:B,0))</f>
        <v>BMC Code :2002</v>
      </c>
      <c r="C895" t="str">
        <f>VLOOKUP(Table2[[#This Row],[Code]],'MPG Payment'!B:C,2,0)</f>
        <v>Baski 2</v>
      </c>
      <c r="D895" s="17">
        <v>20050001</v>
      </c>
      <c r="E895" s="17" t="s">
        <v>422</v>
      </c>
      <c r="F895" s="1">
        <v>4</v>
      </c>
      <c r="G895" s="13">
        <v>6.72</v>
      </c>
      <c r="H895" s="13">
        <v>317.1044</v>
      </c>
      <c r="I895" s="166">
        <v>0</v>
      </c>
      <c r="J895" s="191">
        <v>0</v>
      </c>
      <c r="K895" s="166">
        <v>0</v>
      </c>
      <c r="L895" s="166">
        <v>0</v>
      </c>
      <c r="M895" s="18">
        <v>0</v>
      </c>
      <c r="N895" s="165" t="str">
        <f>VLOOKUP(Table2[[#This Row],[Code]],'MPG Payment'!$B$4:$Z$128,25,0)</f>
        <v>Release1</v>
      </c>
      <c r="O895" s="170">
        <f t="shared" si="60"/>
        <v>317</v>
      </c>
      <c r="P895" t="str">
        <f>IFERROR(VLOOKUP(D895,'Bank Master'!$C$3:$D$7898,2,0),"Indirect")</f>
        <v>Direct</v>
      </c>
      <c r="Q895" t="str">
        <f>IFERROR(VLOOKUP(A895,Table1424[],6,0),0)</f>
        <v>TASLIM ALI</v>
      </c>
      <c r="R895" t="str">
        <f>IFERROR(VLOOKUP(A895,Table1424[],7,0),0)</f>
        <v>494510100013352</v>
      </c>
      <c r="S895" t="str">
        <f>IFERROR(VLOOKUP(A895,Table1424[],8,0),0)</f>
        <v>BKID0004945</v>
      </c>
      <c r="T895">
        <f>IFERROR(VLOOKUP(A895,Table1424[],9,0),0)</f>
        <v>0</v>
      </c>
      <c r="U895" s="40">
        <f>IFERROR(VLOOKUP(A895,Table1424[],10,0),0)</f>
        <v>0</v>
      </c>
      <c r="V895">
        <f t="shared" si="61"/>
        <v>1</v>
      </c>
      <c r="W895" t="str">
        <f t="shared" si="62"/>
        <v>Available</v>
      </c>
      <c r="X895" s="164" t="str" cm="1">
        <f t="array" aca="1" ref="X895" ca="1">SUBSTITUTE(SUBSTITUTE(MID(CELL("filename"),FIND("[",CELL("filename"))+1,FIND("]",CELL("filename"))-FIND("[",CELL("filename"))-1)," JH Farmer Payment-",""),".xlsx","")</f>
        <v>22.21-27 Aug</v>
      </c>
      <c r="Y895" s="13">
        <f t="shared" si="63"/>
        <v>9.4376309523809532</v>
      </c>
      <c r="Z895" s="3">
        <v>0</v>
      </c>
    </row>
    <row r="896" spans="1:27" x14ac:dyDescent="0.25">
      <c r="A896" t="str">
        <f>CONCATENATE(Table2[[#This Row],[Code]],Table2[[#This Row],[Farmers Code]])</f>
        <v>200500010034</v>
      </c>
      <c r="B896" s="1" t="str">
        <f>INDEX('MPG Payment'!$A:$A,MATCH(Table2[[#This Row],[Code]],'MPG Payment'!B:B,0))</f>
        <v>BMC Code :2002</v>
      </c>
      <c r="C896" t="str">
        <f>VLOOKUP(Table2[[#This Row],[Code]],'MPG Payment'!B:C,2,0)</f>
        <v>Baski 2</v>
      </c>
      <c r="D896" s="17">
        <v>20050001</v>
      </c>
      <c r="E896" s="17" t="s">
        <v>33</v>
      </c>
      <c r="F896" s="1">
        <v>7</v>
      </c>
      <c r="G896" s="13">
        <v>19.02</v>
      </c>
      <c r="H896" s="13">
        <v>824.16060000000004</v>
      </c>
      <c r="I896" s="166">
        <v>0</v>
      </c>
      <c r="J896" s="191">
        <v>0</v>
      </c>
      <c r="K896" s="166">
        <v>0</v>
      </c>
      <c r="L896" s="166">
        <v>0</v>
      </c>
      <c r="M896" s="18">
        <v>0</v>
      </c>
      <c r="N896" s="165" t="str">
        <f>VLOOKUP(Table2[[#This Row],[Code]],'MPG Payment'!$B$4:$Z$128,25,0)</f>
        <v>Release1</v>
      </c>
      <c r="O896" s="170">
        <f t="shared" si="60"/>
        <v>824</v>
      </c>
      <c r="P896" t="str">
        <f>IFERROR(VLOOKUP(D896,'Bank Master'!$C$3:$D$7898,2,0),"Indirect")</f>
        <v>Direct</v>
      </c>
      <c r="Q896" t="str">
        <f>IFERROR(VLOOKUP(A896,Table1424[],6,0),0)</f>
        <v>SAHBAJ ANSARI</v>
      </c>
      <c r="R896" t="str">
        <f>IFERROR(VLOOKUP(A896,Table1424[],7,0),0)</f>
        <v>54248100009581</v>
      </c>
      <c r="S896" t="str">
        <f>IFERROR(VLOOKUP(A896,Table1424[],8,0),0)</f>
        <v>BARB0RATUCH</v>
      </c>
      <c r="T896">
        <f>IFERROR(VLOOKUP(A896,Table1424[],9,0),0)</f>
        <v>0</v>
      </c>
      <c r="U896" s="40">
        <f>IFERROR(VLOOKUP(A896,Table1424[],10,0),0)</f>
        <v>0</v>
      </c>
      <c r="V896">
        <f t="shared" si="61"/>
        <v>1</v>
      </c>
      <c r="W896" t="str">
        <f t="shared" si="62"/>
        <v>Available</v>
      </c>
      <c r="X896" s="164" t="str" cm="1">
        <f t="array" aca="1" ref="X896" ca="1">SUBSTITUTE(SUBSTITUTE(MID(CELL("filename"),FIND("[",CELL("filename"))+1,FIND("]",CELL("filename"))-FIND("[",CELL("filename"))-1)," JH Farmer Payment-",""),".xlsx","")</f>
        <v>22.21-27 Aug</v>
      </c>
      <c r="Y896" s="13">
        <f t="shared" si="63"/>
        <v>15.165941640378552</v>
      </c>
      <c r="Z896" s="3">
        <v>0</v>
      </c>
    </row>
    <row r="897" spans="1:26" x14ac:dyDescent="0.25">
      <c r="A897" t="str">
        <f>CONCATENATE(Table2[[#This Row],[Code]],Table2[[#This Row],[Farmers Code]])</f>
        <v>200500010036</v>
      </c>
      <c r="B897" s="1" t="str">
        <f>INDEX('MPG Payment'!$A:$A,MATCH(Table2[[#This Row],[Code]],'MPG Payment'!B:B,0))</f>
        <v>BMC Code :2002</v>
      </c>
      <c r="C897" t="str">
        <f>VLOOKUP(Table2[[#This Row],[Code]],'MPG Payment'!B:C,2,0)</f>
        <v>Baski 2</v>
      </c>
      <c r="D897" s="17">
        <v>20050001</v>
      </c>
      <c r="E897" s="17" t="s">
        <v>10</v>
      </c>
      <c r="F897" s="1">
        <v>13</v>
      </c>
      <c r="G897" s="13">
        <v>20.379999999999995</v>
      </c>
      <c r="H897" s="13">
        <v>774.56219999999996</v>
      </c>
      <c r="I897" s="166">
        <v>0</v>
      </c>
      <c r="J897" s="191">
        <v>0</v>
      </c>
      <c r="K897" s="166">
        <v>0</v>
      </c>
      <c r="L897" s="166">
        <v>0</v>
      </c>
      <c r="M897" s="18">
        <v>0</v>
      </c>
      <c r="N897" s="165" t="str">
        <f>VLOOKUP(Table2[[#This Row],[Code]],'MPG Payment'!$B$4:$Z$128,25,0)</f>
        <v>Release1</v>
      </c>
      <c r="O897" s="170">
        <f t="shared" si="60"/>
        <v>775</v>
      </c>
      <c r="P897" t="str">
        <f>IFERROR(VLOOKUP(D897,'Bank Master'!$C$3:$D$7898,2,0),"Indirect")</f>
        <v>Direct</v>
      </c>
      <c r="Q897" t="str">
        <f>IFERROR(VLOOKUP(A897,Table1424[],6,0),0)</f>
        <v>PUTUL MINZ</v>
      </c>
      <c r="R897" t="str">
        <f>IFERROR(VLOOKUP(A897,Table1424[],7,0),0)</f>
        <v>54248100002487</v>
      </c>
      <c r="S897" t="str">
        <f>IFERROR(VLOOKUP(A897,Table1424[],8,0),0)</f>
        <v>BARB0RATUCH</v>
      </c>
      <c r="T897">
        <f>IFERROR(VLOOKUP(A897,Table1424[],9,0),0)</f>
        <v>0</v>
      </c>
      <c r="U897" s="40">
        <f>IFERROR(VLOOKUP(A897,Table1424[],10,0),0)</f>
        <v>45843</v>
      </c>
      <c r="V897">
        <f t="shared" si="61"/>
        <v>1</v>
      </c>
      <c r="W897" t="str">
        <f t="shared" si="62"/>
        <v>Available</v>
      </c>
      <c r="X897" s="164" t="str" cm="1">
        <f t="array" aca="1" ref="X897" ca="1">SUBSTITUTE(SUBSTITUTE(MID(CELL("filename"),FIND("[",CELL("filename"))+1,FIND("]",CELL("filename"))-FIND("[",CELL("filename"))-1)," JH Farmer Payment-",""),".xlsx","")</f>
        <v>22.21-27 Aug</v>
      </c>
      <c r="Y897" s="13">
        <f t="shared" si="63"/>
        <v>24.703897448478905</v>
      </c>
      <c r="Z897" s="3">
        <v>0</v>
      </c>
    </row>
    <row r="898" spans="1:26" x14ac:dyDescent="0.25">
      <c r="A898" t="str">
        <f>CONCATENATE(Table2[[#This Row],[Code]],Table2[[#This Row],[Farmers Code]])</f>
        <v>200500010039</v>
      </c>
      <c r="B898" s="1" t="str">
        <f>INDEX('MPG Payment'!$A:$A,MATCH(Table2[[#This Row],[Code]],'MPG Payment'!B:B,0))</f>
        <v>BMC Code :2002</v>
      </c>
      <c r="C898" t="str">
        <f>VLOOKUP(Table2[[#This Row],[Code]],'MPG Payment'!B:C,2,0)</f>
        <v>Baski 2</v>
      </c>
      <c r="D898" s="17">
        <v>20050001</v>
      </c>
      <c r="E898" s="17" t="s">
        <v>12</v>
      </c>
      <c r="F898" s="1">
        <v>7</v>
      </c>
      <c r="G898" s="13">
        <v>25.94</v>
      </c>
      <c r="H898" s="13">
        <v>1215.5301999999999</v>
      </c>
      <c r="I898" s="166">
        <v>0</v>
      </c>
      <c r="J898" s="191">
        <v>0</v>
      </c>
      <c r="K898" s="166">
        <v>0</v>
      </c>
      <c r="L898" s="166">
        <v>0</v>
      </c>
      <c r="M898" s="18">
        <v>0</v>
      </c>
      <c r="N898" s="165" t="str">
        <f>VLOOKUP(Table2[[#This Row],[Code]],'MPG Payment'!$B$4:$Z$128,25,0)</f>
        <v>Release1</v>
      </c>
      <c r="O898" s="170">
        <f t="shared" si="60"/>
        <v>1216</v>
      </c>
      <c r="P898" t="str">
        <f>IFERROR(VLOOKUP(D898,'Bank Master'!$C$3:$D$7898,2,0),"Indirect")</f>
        <v>Direct</v>
      </c>
      <c r="Q898" t="str">
        <f>IFERROR(VLOOKUP(A898,Table1424[],6,0),0)</f>
        <v>DANIYAL KUJUR</v>
      </c>
      <c r="R898" t="str">
        <f>IFERROR(VLOOKUP(A898,Table1424[],7,0),0)</f>
        <v>22009562300</v>
      </c>
      <c r="S898" t="str">
        <f>IFERROR(VLOOKUP(A898,Table1424[],8,0),0)</f>
        <v>SBIN0RRVCGB</v>
      </c>
      <c r="T898">
        <f>IFERROR(VLOOKUP(A898,Table1424[],9,0),0)</f>
        <v>0</v>
      </c>
      <c r="U898" s="40">
        <f>IFERROR(VLOOKUP(A898,Table1424[],10,0),0)</f>
        <v>45825</v>
      </c>
      <c r="V898">
        <f t="shared" si="61"/>
        <v>1</v>
      </c>
      <c r="W898" t="str">
        <f t="shared" si="62"/>
        <v>Available</v>
      </c>
      <c r="X898" s="164" t="str" cm="1">
        <f t="array" aca="1" ref="X898" ca="1">SUBSTITUTE(SUBSTITUTE(MID(CELL("filename"),FIND("[",CELL("filename"))+1,FIND("]",CELL("filename"))-FIND("[",CELL("filename"))-1)," JH Farmer Payment-",""),".xlsx","")</f>
        <v>22.21-27 Aug</v>
      </c>
      <c r="Y898" s="13">
        <f t="shared" si="63"/>
        <v>16.400754433307632</v>
      </c>
      <c r="Z898" s="3">
        <v>0</v>
      </c>
    </row>
    <row r="899" spans="1:26" x14ac:dyDescent="0.25">
      <c r="A899" t="str">
        <f>CONCATENATE(Table2[[#This Row],[Code]],Table2[[#This Row],[Farmers Code]])</f>
        <v>200500010040</v>
      </c>
      <c r="B899" s="1" t="str">
        <f>INDEX('MPG Payment'!$A:$A,MATCH(Table2[[#This Row],[Code]],'MPG Payment'!B:B,0))</f>
        <v>BMC Code :2002</v>
      </c>
      <c r="C899" t="str">
        <f>VLOOKUP(Table2[[#This Row],[Code]],'MPG Payment'!B:C,2,0)</f>
        <v>Baski 2</v>
      </c>
      <c r="D899" s="17">
        <v>20050001</v>
      </c>
      <c r="E899" s="17" t="s">
        <v>13</v>
      </c>
      <c r="F899" s="1">
        <v>7</v>
      </c>
      <c r="G899" s="13">
        <v>17.96</v>
      </c>
      <c r="H899" s="13">
        <v>719.61019999999996</v>
      </c>
      <c r="I899" s="166">
        <v>0</v>
      </c>
      <c r="J899" s="191">
        <v>0</v>
      </c>
      <c r="K899" s="166">
        <v>0</v>
      </c>
      <c r="L899" s="166">
        <v>0</v>
      </c>
      <c r="M899" s="18">
        <v>0</v>
      </c>
      <c r="N899" s="165" t="str">
        <f>VLOOKUP(Table2[[#This Row],[Code]],'MPG Payment'!$B$4:$Z$128,25,0)</f>
        <v>Release1</v>
      </c>
      <c r="O899" s="170">
        <f t="shared" si="60"/>
        <v>720</v>
      </c>
      <c r="P899" t="str">
        <f>IFERROR(VLOOKUP(D899,'Bank Master'!$C$3:$D$7898,2,0),"Indirect")</f>
        <v>Direct</v>
      </c>
      <c r="Q899" t="str">
        <f>IFERROR(VLOOKUP(A899,Table1424[],6,0),0)</f>
        <v>REETA KUJUR</v>
      </c>
      <c r="R899" t="str">
        <f>IFERROR(VLOOKUP(A899,Table1424[],7,0),0)</f>
        <v>4904108001629</v>
      </c>
      <c r="S899" t="str">
        <f>IFERROR(VLOOKUP(A899,Table1424[],8,0),0)</f>
        <v>CNRB0004904</v>
      </c>
      <c r="T899">
        <f>IFERROR(VLOOKUP(A899,Table1424[],9,0),0)</f>
        <v>0</v>
      </c>
      <c r="U899" s="40">
        <f>IFERROR(VLOOKUP(A899,Table1424[],10,0),0)</f>
        <v>45825</v>
      </c>
      <c r="V899">
        <f t="shared" si="61"/>
        <v>1</v>
      </c>
      <c r="W899" t="str">
        <f t="shared" si="62"/>
        <v>Available</v>
      </c>
      <c r="X899" s="164" t="str" cm="1">
        <f t="array" aca="1" ref="X899" ca="1">SUBSTITUTE(SUBSTITUTE(MID(CELL("filename"),FIND("[",CELL("filename"))+1,FIND("]",CELL("filename"))-FIND("[",CELL("filename"))-1)," JH Farmer Payment-",""),".xlsx","")</f>
        <v>22.21-27 Aug</v>
      </c>
      <c r="Y899" s="13">
        <f t="shared" si="63"/>
        <v>14.023584075723832</v>
      </c>
      <c r="Z899" s="3">
        <v>0</v>
      </c>
    </row>
    <row r="900" spans="1:26" x14ac:dyDescent="0.25">
      <c r="A900" t="str">
        <f>CONCATENATE(Table2[[#This Row],[Code]],Table2[[#This Row],[Farmers Code]])</f>
        <v>200500010043</v>
      </c>
      <c r="B900" s="1" t="str">
        <f>INDEX('MPG Payment'!$A:$A,MATCH(Table2[[#This Row],[Code]],'MPG Payment'!B:B,0))</f>
        <v>BMC Code :2002</v>
      </c>
      <c r="C900" t="str">
        <f>VLOOKUP(Table2[[#This Row],[Code]],'MPG Payment'!B:C,2,0)</f>
        <v>Baski 2</v>
      </c>
      <c r="D900" s="17">
        <v>20050001</v>
      </c>
      <c r="E900" s="17" t="s">
        <v>1650</v>
      </c>
      <c r="F900" s="1">
        <v>7</v>
      </c>
      <c r="G900" s="13">
        <v>17.940000000000001</v>
      </c>
      <c r="H900" s="13">
        <v>845.62080000000003</v>
      </c>
      <c r="I900" s="166">
        <v>0</v>
      </c>
      <c r="J900" s="191">
        <v>0</v>
      </c>
      <c r="K900" s="166">
        <v>0</v>
      </c>
      <c r="L900" s="166">
        <v>0</v>
      </c>
      <c r="M900" s="18">
        <v>0</v>
      </c>
      <c r="N900" s="165" t="str">
        <f>VLOOKUP(Table2[[#This Row],[Code]],'MPG Payment'!$B$4:$Z$128,25,0)</f>
        <v>Release1</v>
      </c>
      <c r="O900" s="170">
        <f t="shared" si="60"/>
        <v>846</v>
      </c>
      <c r="P900" t="str">
        <f>IFERROR(VLOOKUP(D900,'Bank Master'!$C$3:$D$7898,2,0),"Indirect")</f>
        <v>Direct</v>
      </c>
      <c r="Q900" t="str">
        <f>IFERROR(VLOOKUP(A900,Table1424[],6,0),0)</f>
        <v>ANITA TOPPO</v>
      </c>
      <c r="R900" t="str">
        <f>IFERROR(VLOOKUP(A900,Table1424[],7,0),0)</f>
        <v>54248100013617</v>
      </c>
      <c r="S900" t="str">
        <f>IFERROR(VLOOKUP(A900,Table1424[],8,0),0)</f>
        <v>BARB0RATUCH</v>
      </c>
      <c r="T900">
        <f>IFERROR(VLOOKUP(A900,Table1424[],9,0),0)</f>
        <v>0</v>
      </c>
      <c r="U900" s="40">
        <f>IFERROR(VLOOKUP(A900,Table1424[],10,0),0)</f>
        <v>45846</v>
      </c>
      <c r="V900">
        <f t="shared" si="61"/>
        <v>1</v>
      </c>
      <c r="W900" t="str">
        <f t="shared" si="62"/>
        <v>Available</v>
      </c>
      <c r="X900" s="164" t="str" cm="1">
        <f t="array" aca="1" ref="X900" ca="1">SUBSTITUTE(SUBSTITUTE(MID(CELL("filename"),FIND("[",CELL("filename"))+1,FIND("]",CELL("filename"))-FIND("[",CELL("filename"))-1)," JH Farmer Payment-",""),".xlsx","")</f>
        <v>22.21-27 Aug</v>
      </c>
      <c r="Y900" s="13">
        <f t="shared" si="63"/>
        <v>16.497618729096992</v>
      </c>
      <c r="Z900" s="3">
        <v>0</v>
      </c>
    </row>
    <row r="901" spans="1:26" x14ac:dyDescent="0.25">
      <c r="A901" t="str">
        <f>CONCATENATE(Table2[[#This Row],[Code]],Table2[[#This Row],[Farmers Code]])</f>
        <v>200500010046</v>
      </c>
      <c r="B901" s="1" t="str">
        <f>INDEX('MPG Payment'!$A:$A,MATCH(Table2[[#This Row],[Code]],'MPG Payment'!B:B,0))</f>
        <v>BMC Code :2002</v>
      </c>
      <c r="C901" t="str">
        <f>VLOOKUP(Table2[[#This Row],[Code]],'MPG Payment'!B:C,2,0)</f>
        <v>Baski 2</v>
      </c>
      <c r="D901" s="17">
        <v>20050001</v>
      </c>
      <c r="E901" s="17" t="s">
        <v>129</v>
      </c>
      <c r="F901" s="1">
        <v>14</v>
      </c>
      <c r="G901" s="13">
        <v>65.959999999999994</v>
      </c>
      <c r="H901" s="13">
        <v>2709.1037999999999</v>
      </c>
      <c r="I901" s="166">
        <v>0</v>
      </c>
      <c r="J901" s="191">
        <v>0</v>
      </c>
      <c r="K901" s="166">
        <v>0</v>
      </c>
      <c r="L901" s="166">
        <v>0</v>
      </c>
      <c r="M901" s="18">
        <v>0</v>
      </c>
      <c r="N901" s="165" t="str">
        <f>VLOOKUP(Table2[[#This Row],[Code]],'MPG Payment'!$B$4:$Z$128,25,0)</f>
        <v>Release1</v>
      </c>
      <c r="O901" s="170">
        <f t="shared" si="60"/>
        <v>2709</v>
      </c>
      <c r="P901" t="str">
        <f>IFERROR(VLOOKUP(D901,'Bank Master'!$C$3:$D$7898,2,0),"Indirect")</f>
        <v>Direct</v>
      </c>
      <c r="Q901" t="str">
        <f>IFERROR(VLOOKUP(A901,Table1424[],6,0),0)</f>
        <v>NIRMAL KUJUR</v>
      </c>
      <c r="R901" t="str">
        <f>IFERROR(VLOOKUP(A901,Table1424[],7,0),0)</f>
        <v>22009531097</v>
      </c>
      <c r="S901" t="str">
        <f>IFERROR(VLOOKUP(A901,Table1424[],8,0),0)</f>
        <v>SBIN0RRVCGB</v>
      </c>
      <c r="T901">
        <f>IFERROR(VLOOKUP(A901,Table1424[],9,0),0)</f>
        <v>0</v>
      </c>
      <c r="U901" s="40">
        <f>IFERROR(VLOOKUP(A901,Table1424[],10,0),0)</f>
        <v>45923</v>
      </c>
      <c r="V901">
        <f t="shared" si="61"/>
        <v>1</v>
      </c>
      <c r="W901" t="str">
        <f t="shared" si="62"/>
        <v>Available</v>
      </c>
      <c r="X901" s="164" t="str" cm="1">
        <f t="array" aca="1" ref="X901" ca="1">SUBSTITUTE(SUBSTITUTE(MID(CELL("filename"),FIND("[",CELL("filename"))+1,FIND("]",CELL("filename"))-FIND("[",CELL("filename"))-1)," JH Farmer Payment-",""),".xlsx","")</f>
        <v>22.21-27 Aug</v>
      </c>
      <c r="Y901" s="13">
        <f t="shared" si="63"/>
        <v>28.750343541540335</v>
      </c>
      <c r="Z901" s="3">
        <v>0</v>
      </c>
    </row>
    <row r="902" spans="1:26" x14ac:dyDescent="0.25">
      <c r="A902" t="str">
        <f>CONCATENATE(Table2[[#This Row],[Code]],Table2[[#This Row],[Farmers Code]])</f>
        <v>200500010048</v>
      </c>
      <c r="B902" s="1" t="str">
        <f>INDEX('MPG Payment'!$A:$A,MATCH(Table2[[#This Row],[Code]],'MPG Payment'!B:B,0))</f>
        <v>BMC Code :2002</v>
      </c>
      <c r="C902" t="str">
        <f>VLOOKUP(Table2[[#This Row],[Code]],'MPG Payment'!B:C,2,0)</f>
        <v>Baski 2</v>
      </c>
      <c r="D902" s="17">
        <v>20050001</v>
      </c>
      <c r="E902" s="17" t="s">
        <v>424</v>
      </c>
      <c r="F902" s="1">
        <v>7</v>
      </c>
      <c r="G902" s="13">
        <v>25.98</v>
      </c>
      <c r="H902" s="13">
        <v>1244.6941999999999</v>
      </c>
      <c r="I902" s="166">
        <v>0</v>
      </c>
      <c r="J902" s="191">
        <v>0</v>
      </c>
      <c r="K902" s="166">
        <v>0</v>
      </c>
      <c r="L902" s="166">
        <v>0</v>
      </c>
      <c r="M902" s="18">
        <v>0</v>
      </c>
      <c r="N902" s="165" t="str">
        <f>VLOOKUP(Table2[[#This Row],[Code]],'MPG Payment'!$B$4:$Z$128,25,0)</f>
        <v>Release1</v>
      </c>
      <c r="O902" s="170">
        <f t="shared" si="60"/>
        <v>1245</v>
      </c>
      <c r="P902" t="str">
        <f>IFERROR(VLOOKUP(D902,'Bank Master'!$C$3:$D$7898,2,0),"Indirect")</f>
        <v>Direct</v>
      </c>
      <c r="Q902" t="str">
        <f>IFERROR(VLOOKUP(A902,Table1424[],6,0),0)</f>
        <v>MUNI KUJUR</v>
      </c>
      <c r="R902" t="str">
        <f>IFERROR(VLOOKUP(A902,Table1424[],7,0),0)</f>
        <v>54248100003506</v>
      </c>
      <c r="S902" t="str">
        <f>IFERROR(VLOOKUP(A902,Table1424[],8,0),0)</f>
        <v>BARB0RATUCH</v>
      </c>
      <c r="T902">
        <f>IFERROR(VLOOKUP(A902,Table1424[],9,0),0)</f>
        <v>0</v>
      </c>
      <c r="U902" s="40">
        <f>IFERROR(VLOOKUP(A902,Table1424[],10,0),0)</f>
        <v>45936</v>
      </c>
      <c r="V902">
        <f t="shared" si="61"/>
        <v>1</v>
      </c>
      <c r="W902" t="str">
        <f t="shared" si="62"/>
        <v>Available</v>
      </c>
      <c r="X902" s="164" t="str" cm="1">
        <f t="array" aca="1" ref="X902" ca="1">SUBSTITUTE(SUBSTITUTE(MID(CELL("filename"),FIND("[",CELL("filename"))+1,FIND("]",CELL("filename"))-FIND("[",CELL("filename"))-1)," JH Farmer Payment-",""),".xlsx","")</f>
        <v>22.21-27 Aug</v>
      </c>
      <c r="Y902" s="13">
        <f t="shared" si="63"/>
        <v>16.768397613548885</v>
      </c>
      <c r="Z902" s="3">
        <v>0</v>
      </c>
    </row>
    <row r="903" spans="1:26" x14ac:dyDescent="0.25">
      <c r="A903" t="str">
        <f>CONCATENATE(Table2[[#This Row],[Code]],Table2[[#This Row],[Farmers Code]])</f>
        <v>200500010049</v>
      </c>
      <c r="B903" s="1" t="str">
        <f>INDEX('MPG Payment'!$A:$A,MATCH(Table2[[#This Row],[Code]],'MPG Payment'!B:B,0))</f>
        <v>BMC Code :2002</v>
      </c>
      <c r="C903" t="str">
        <f>VLOOKUP(Table2[[#This Row],[Code]],'MPG Payment'!B:C,2,0)</f>
        <v>Baski 2</v>
      </c>
      <c r="D903" s="17">
        <v>20050001</v>
      </c>
      <c r="E903" s="17" t="s">
        <v>425</v>
      </c>
      <c r="F903" s="1">
        <v>7</v>
      </c>
      <c r="G903" s="13">
        <v>46.84</v>
      </c>
      <c r="H903" s="13">
        <v>1960.7135999999998</v>
      </c>
      <c r="I903" s="166">
        <v>0</v>
      </c>
      <c r="J903" s="191">
        <v>0</v>
      </c>
      <c r="K903" s="166">
        <v>0</v>
      </c>
      <c r="L903" s="166">
        <v>0</v>
      </c>
      <c r="M903" s="18">
        <v>0</v>
      </c>
      <c r="N903" s="165" t="str">
        <f>VLOOKUP(Table2[[#This Row],[Code]],'MPG Payment'!$B$4:$Z$128,25,0)</f>
        <v>Release1</v>
      </c>
      <c r="O903" s="170">
        <f t="shared" si="60"/>
        <v>1961</v>
      </c>
      <c r="P903" t="str">
        <f>IFERROR(VLOOKUP(D903,'Bank Master'!$C$3:$D$7898,2,0),"Indirect")</f>
        <v>Direct</v>
      </c>
      <c r="Q903" t="str">
        <f>IFERROR(VLOOKUP(A903,Table1424[],6,0),0)</f>
        <v>ANITA DEVI</v>
      </c>
      <c r="R903" t="str">
        <f>IFERROR(VLOOKUP(A903,Table1424[],7,0),0)</f>
        <v>54248100002416</v>
      </c>
      <c r="S903" t="str">
        <f>IFERROR(VLOOKUP(A903,Table1424[],8,0),0)</f>
        <v>BARB0RATUCH</v>
      </c>
      <c r="T903">
        <f>IFERROR(VLOOKUP(A903,Table1424[],9,0),0)</f>
        <v>0</v>
      </c>
      <c r="U903" s="40">
        <f>IFERROR(VLOOKUP(A903,Table1424[],10,0),0)</f>
        <v>45992</v>
      </c>
      <c r="V903">
        <f t="shared" si="61"/>
        <v>1</v>
      </c>
      <c r="W903" t="str">
        <f t="shared" si="62"/>
        <v>Available</v>
      </c>
      <c r="X903" s="164" t="str" cm="1">
        <f t="array" aca="1" ref="X903" ca="1">SUBSTITUTE(SUBSTITUTE(MID(CELL("filename"),FIND("[",CELL("filename"))+1,FIND("]",CELL("filename"))-FIND("[",CELL("filename"))-1)," JH Farmer Payment-",""),".xlsx","")</f>
        <v>22.21-27 Aug</v>
      </c>
      <c r="Y903" s="13">
        <f t="shared" si="63"/>
        <v>14.650934244235694</v>
      </c>
      <c r="Z903" s="3">
        <v>0</v>
      </c>
    </row>
    <row r="904" spans="1:26" x14ac:dyDescent="0.25">
      <c r="A904" t="str">
        <f>CONCATENATE(Table2[[#This Row],[Code]],Table2[[#This Row],[Farmers Code]])</f>
        <v>200500010050</v>
      </c>
      <c r="B904" s="1" t="str">
        <f>INDEX('MPG Payment'!$A:$A,MATCH(Table2[[#This Row],[Code]],'MPG Payment'!B:B,0))</f>
        <v>BMC Code :2002</v>
      </c>
      <c r="C904" t="str">
        <f>VLOOKUP(Table2[[#This Row],[Code]],'MPG Payment'!B:C,2,0)</f>
        <v>Baski 2</v>
      </c>
      <c r="D904" s="17">
        <v>20050001</v>
      </c>
      <c r="E904" s="17" t="s">
        <v>2068</v>
      </c>
      <c r="F904" s="1">
        <v>7</v>
      </c>
      <c r="G904" s="13">
        <v>24.159999999999997</v>
      </c>
      <c r="H904" s="13">
        <v>974.14459999999985</v>
      </c>
      <c r="I904" s="166">
        <v>0</v>
      </c>
      <c r="J904" s="191">
        <v>0</v>
      </c>
      <c r="K904" s="166">
        <v>0</v>
      </c>
      <c r="L904" s="166">
        <v>0</v>
      </c>
      <c r="M904" s="18">
        <v>0</v>
      </c>
      <c r="N904" s="165" t="str">
        <f>VLOOKUP(Table2[[#This Row],[Code]],'MPG Payment'!$B$4:$Z$128,25,0)</f>
        <v>Release1</v>
      </c>
      <c r="O904" s="170">
        <f t="shared" si="60"/>
        <v>974</v>
      </c>
      <c r="P904" t="str">
        <f>IFERROR(VLOOKUP(D904,'Bank Master'!$C$3:$D$7898,2,0),"Indirect")</f>
        <v>Direct</v>
      </c>
      <c r="Q904" t="str">
        <f>IFERROR(VLOOKUP(A904,Table1424[],6,0),0)</f>
        <v>BRIJIT KUJUR</v>
      </c>
      <c r="R904" t="str">
        <f>IFERROR(VLOOKUP(A904,Table1424[],7,0),0)</f>
        <v>4904108001619</v>
      </c>
      <c r="S904" t="str">
        <f>IFERROR(VLOOKUP(A904,Table1424[],8,0),0)</f>
        <v>CNRB0004904</v>
      </c>
      <c r="T904">
        <f>IFERROR(VLOOKUP(A904,Table1424[],9,0),0)</f>
        <v>0</v>
      </c>
      <c r="U904" s="40">
        <f>IFERROR(VLOOKUP(A904,Table1424[],10,0),0)</f>
        <v>46034</v>
      </c>
      <c r="V904">
        <f t="shared" si="61"/>
        <v>1</v>
      </c>
      <c r="W904" t="str">
        <f t="shared" si="62"/>
        <v>Available</v>
      </c>
      <c r="X904" s="164" t="str" cm="1">
        <f t="array" aca="1" ref="X904" ca="1">SUBSTITUTE(SUBSTITUTE(MID(CELL("filename"),FIND("[",CELL("filename"))+1,FIND("]",CELL("filename"))-FIND("[",CELL("filename"))-1)," JH Farmer Payment-",""),".xlsx","")</f>
        <v>22.21-27 Aug</v>
      </c>
      <c r="Y904" s="13">
        <f t="shared" si="63"/>
        <v>14.112194122516557</v>
      </c>
      <c r="Z904" s="3">
        <v>0</v>
      </c>
    </row>
    <row r="905" spans="1:26" x14ac:dyDescent="0.25">
      <c r="A905" t="str">
        <f>CONCATENATE(Table2[[#This Row],[Code]],Table2[[#This Row],[Farmers Code]])</f>
        <v>200500010051</v>
      </c>
      <c r="B905" s="1" t="str">
        <f>INDEX('MPG Payment'!$A:$A,MATCH(Table2[[#This Row],[Code]],'MPG Payment'!B:B,0))</f>
        <v>BMC Code :2002</v>
      </c>
      <c r="C905" t="str">
        <f>VLOOKUP(Table2[[#This Row],[Code]],'MPG Payment'!B:C,2,0)</f>
        <v>Baski 2</v>
      </c>
      <c r="D905" s="17">
        <v>20050001</v>
      </c>
      <c r="E905" s="17" t="s">
        <v>130</v>
      </c>
      <c r="F905" s="1">
        <v>13</v>
      </c>
      <c r="G905" s="13">
        <v>37.1</v>
      </c>
      <c r="H905" s="13">
        <v>1666.0239999999999</v>
      </c>
      <c r="I905" s="166">
        <v>0</v>
      </c>
      <c r="J905" s="191">
        <v>0</v>
      </c>
      <c r="K905" s="166">
        <v>0</v>
      </c>
      <c r="L905" s="166">
        <v>0</v>
      </c>
      <c r="M905" s="18">
        <v>0</v>
      </c>
      <c r="N905" s="165" t="str">
        <f>VLOOKUP(Table2[[#This Row],[Code]],'MPG Payment'!$B$4:$Z$128,25,0)</f>
        <v>Release1</v>
      </c>
      <c r="O905" s="170">
        <f t="shared" si="60"/>
        <v>1666</v>
      </c>
      <c r="P905" t="str">
        <f>IFERROR(VLOOKUP(D905,'Bank Master'!$C$3:$D$7898,2,0),"Indirect")</f>
        <v>Direct</v>
      </c>
      <c r="Q905" t="str">
        <f>IFERROR(VLOOKUP(A905,Table1424[],6,0),0)</f>
        <v>MANJU DEVI</v>
      </c>
      <c r="R905" t="str">
        <f>IFERROR(VLOOKUP(A905,Table1424[],7,0),0)</f>
        <v>84058880786</v>
      </c>
      <c r="S905" t="str">
        <f>IFERROR(VLOOKUP(A905,Table1424[],8,0),0)</f>
        <v>SBIN0RRVCGB</v>
      </c>
      <c r="T905">
        <f>IFERROR(VLOOKUP(A905,Table1424[],9,0),0)</f>
        <v>0</v>
      </c>
      <c r="U905" s="40">
        <f>IFERROR(VLOOKUP(A905,Table1424[],10,0),0)</f>
        <v>46062</v>
      </c>
      <c r="V905">
        <f t="shared" si="61"/>
        <v>1</v>
      </c>
      <c r="W905" t="str">
        <f t="shared" si="62"/>
        <v>Available</v>
      </c>
      <c r="X905" s="164" t="str" cm="1">
        <f t="array" aca="1" ref="X905" ca="1">SUBSTITUTE(SUBSTITUTE(MID(CELL("filename"),FIND("[",CELL("filename"))+1,FIND("]",CELL("filename"))-FIND("[",CELL("filename"))-1)," JH Farmer Payment-",""),".xlsx","")</f>
        <v>22.21-27 Aug</v>
      </c>
      <c r="Y905" s="13">
        <f t="shared" si="63"/>
        <v>29.189099730458221</v>
      </c>
      <c r="Z905" s="3">
        <v>0</v>
      </c>
    </row>
    <row r="906" spans="1:26" x14ac:dyDescent="0.25">
      <c r="A906" t="str">
        <f>CONCATENATE(Table2[[#This Row],[Code]],Table2[[#This Row],[Farmers Code]])</f>
        <v>200500010052</v>
      </c>
      <c r="B906" s="1" t="str">
        <f>INDEX('MPG Payment'!$A:$A,MATCH(Table2[[#This Row],[Code]],'MPG Payment'!B:B,0))</f>
        <v>BMC Code :2002</v>
      </c>
      <c r="C906" t="str">
        <f>VLOOKUP(Table2[[#This Row],[Code]],'MPG Payment'!B:C,2,0)</f>
        <v>Baski 2</v>
      </c>
      <c r="D906" s="17">
        <v>20050001</v>
      </c>
      <c r="E906" s="17" t="s">
        <v>426</v>
      </c>
      <c r="F906" s="1">
        <v>7</v>
      </c>
      <c r="G906" s="13">
        <v>21.24</v>
      </c>
      <c r="H906" s="13">
        <v>862.03959999999995</v>
      </c>
      <c r="I906" s="166">
        <v>0</v>
      </c>
      <c r="J906" s="191">
        <v>0</v>
      </c>
      <c r="K906" s="166">
        <v>0</v>
      </c>
      <c r="L906" s="166">
        <v>0</v>
      </c>
      <c r="M906" s="18">
        <v>0</v>
      </c>
      <c r="N906" s="165" t="str">
        <f>VLOOKUP(Table2[[#This Row],[Code]],'MPG Payment'!$B$4:$Z$128,25,0)</f>
        <v>Release1</v>
      </c>
      <c r="O906" s="170">
        <f t="shared" si="60"/>
        <v>862</v>
      </c>
      <c r="P906" t="str">
        <f>IFERROR(VLOOKUP(D906,'Bank Master'!$C$3:$D$7898,2,0),"Indirect")</f>
        <v>Direct</v>
      </c>
      <c r="Q906" t="str">
        <f>IFERROR(VLOOKUP(A906,Table1424[],6,0),0)</f>
        <v>FULMANI BAKHLA</v>
      </c>
      <c r="R906" t="str">
        <f>IFERROR(VLOOKUP(A906,Table1424[],7,0),0)</f>
        <v>54248100008767</v>
      </c>
      <c r="S906" t="str">
        <f>IFERROR(VLOOKUP(A906,Table1424[],8,0),0)</f>
        <v>BARB0RATUCH</v>
      </c>
      <c r="T906">
        <f>IFERROR(VLOOKUP(A906,Table1424[],9,0),0)</f>
        <v>0</v>
      </c>
      <c r="U906" s="40">
        <f>IFERROR(VLOOKUP(A906,Table1424[],10,0),0)</f>
        <v>0</v>
      </c>
      <c r="V906">
        <f t="shared" si="61"/>
        <v>1</v>
      </c>
      <c r="W906" t="str">
        <f t="shared" si="62"/>
        <v>Available</v>
      </c>
      <c r="X906" s="164" t="str" cm="1">
        <f t="array" aca="1" ref="X906" ca="1">SUBSTITUTE(SUBSTITUTE(MID(CELL("filename"),FIND("[",CELL("filename"))+1,FIND("]",CELL("filename"))-FIND("[",CELL("filename"))-1)," JH Farmer Payment-",""),".xlsx","")</f>
        <v>22.21-27 Aug</v>
      </c>
      <c r="Y906" s="13">
        <f t="shared" si="63"/>
        <v>14.204983992467046</v>
      </c>
      <c r="Z906" s="3">
        <v>0</v>
      </c>
    </row>
    <row r="907" spans="1:26" x14ac:dyDescent="0.25">
      <c r="A907" t="str">
        <f>CONCATENATE(Table2[[#This Row],[Code]],Table2[[#This Row],[Farmers Code]])</f>
        <v>200500010054</v>
      </c>
      <c r="B907" s="1" t="str">
        <f>INDEX('MPG Payment'!$A:$A,MATCH(Table2[[#This Row],[Code]],'MPG Payment'!B:B,0))</f>
        <v>BMC Code :2002</v>
      </c>
      <c r="C907" t="str">
        <f>VLOOKUP(Table2[[#This Row],[Code]],'MPG Payment'!B:C,2,0)</f>
        <v>Baski 2</v>
      </c>
      <c r="D907" s="17">
        <v>20050001</v>
      </c>
      <c r="E907" s="17" t="s">
        <v>760</v>
      </c>
      <c r="F907" s="1">
        <v>7</v>
      </c>
      <c r="G907" s="13">
        <v>26.56</v>
      </c>
      <c r="H907" s="13">
        <v>989.43379999999991</v>
      </c>
      <c r="I907" s="166">
        <v>0</v>
      </c>
      <c r="J907" s="191">
        <v>0</v>
      </c>
      <c r="K907" s="166">
        <v>0</v>
      </c>
      <c r="L907" s="166">
        <v>0</v>
      </c>
      <c r="M907" s="18">
        <v>0</v>
      </c>
      <c r="N907" s="165" t="str">
        <f>VLOOKUP(Table2[[#This Row],[Code]],'MPG Payment'!$B$4:$Z$128,25,0)</f>
        <v>Release1</v>
      </c>
      <c r="O907" s="170">
        <f t="shared" si="60"/>
        <v>989</v>
      </c>
      <c r="P907" t="str">
        <f>IFERROR(VLOOKUP(D907,'Bank Master'!$C$3:$D$7898,2,0),"Indirect")</f>
        <v>Direct</v>
      </c>
      <c r="Q907" t="str">
        <f>IFERROR(VLOOKUP(A907,Table1424[],6,0),0)</f>
        <v>NITU DEVI</v>
      </c>
      <c r="R907" t="str">
        <f>IFERROR(VLOOKUP(A907,Table1424[],7,0),0)</f>
        <v>54248100014146</v>
      </c>
      <c r="S907" t="str">
        <f>IFERROR(VLOOKUP(A907,Table1424[],8,0),0)</f>
        <v>BARB0RATUCH</v>
      </c>
      <c r="T907">
        <f>IFERROR(VLOOKUP(A907,Table1424[],9,0),0)</f>
        <v>0</v>
      </c>
      <c r="U907" s="40">
        <f>IFERROR(VLOOKUP(A907,Table1424[],10,0),0)</f>
        <v>46160</v>
      </c>
      <c r="V907">
        <f t="shared" si="61"/>
        <v>1</v>
      </c>
      <c r="W907" t="str">
        <f t="shared" si="62"/>
        <v>Available</v>
      </c>
      <c r="X907" s="164" t="str" cm="1">
        <f t="array" aca="1" ref="X907" ca="1">SUBSTITUTE(SUBSTITUTE(MID(CELL("filename"),FIND("[",CELL("filename"))+1,FIND("]",CELL("filename"))-FIND("[",CELL("filename"))-1)," JH Farmer Payment-",""),".xlsx","")</f>
        <v>22.21-27 Aug</v>
      </c>
      <c r="Y907" s="13">
        <f t="shared" si="63"/>
        <v>13.038472515060242</v>
      </c>
      <c r="Z907" s="3">
        <v>0</v>
      </c>
    </row>
    <row r="908" spans="1:26" x14ac:dyDescent="0.25">
      <c r="A908" t="str">
        <f>CONCATENATE(Table2[[#This Row],[Code]],Table2[[#This Row],[Farmers Code]])</f>
        <v>200500010055</v>
      </c>
      <c r="B908" s="1" t="str">
        <f>INDEX('MPG Payment'!$A:$A,MATCH(Table2[[#This Row],[Code]],'MPG Payment'!B:B,0))</f>
        <v>BMC Code :2002</v>
      </c>
      <c r="C908" t="str">
        <f>VLOOKUP(Table2[[#This Row],[Code]],'MPG Payment'!B:C,2,0)</f>
        <v>Baski 2</v>
      </c>
      <c r="D908" s="17">
        <v>20050001</v>
      </c>
      <c r="E908" s="17" t="s">
        <v>427</v>
      </c>
      <c r="F908" s="1">
        <v>13</v>
      </c>
      <c r="G908" s="13">
        <v>45.580000000000005</v>
      </c>
      <c r="H908" s="13">
        <v>1923.7295999999999</v>
      </c>
      <c r="I908" s="166">
        <v>0</v>
      </c>
      <c r="J908" s="191">
        <v>0</v>
      </c>
      <c r="K908" s="166">
        <v>0</v>
      </c>
      <c r="L908" s="166">
        <v>0</v>
      </c>
      <c r="M908" s="18">
        <v>0</v>
      </c>
      <c r="N908" s="165" t="str">
        <f>VLOOKUP(Table2[[#This Row],[Code]],'MPG Payment'!$B$4:$Z$128,25,0)</f>
        <v>Release1</v>
      </c>
      <c r="O908" s="170">
        <f t="shared" si="60"/>
        <v>1924</v>
      </c>
      <c r="P908" t="str">
        <f>IFERROR(VLOOKUP(D908,'Bank Master'!$C$3:$D$7898,2,0),"Indirect")</f>
        <v>Direct</v>
      </c>
      <c r="Q908" t="str">
        <f>IFERROR(VLOOKUP(A908,Table1424[],6,0),0)</f>
        <v>PANCHU ORAON</v>
      </c>
      <c r="R908" t="str">
        <f>IFERROR(VLOOKUP(A908,Table1424[],7,0),0)</f>
        <v>4904101003168</v>
      </c>
      <c r="S908" t="str">
        <f>IFERROR(VLOOKUP(A908,Table1424[],8,0),0)</f>
        <v>CNRB0004904</v>
      </c>
      <c r="T908">
        <f>IFERROR(VLOOKUP(A908,Table1424[],9,0),0)</f>
        <v>0</v>
      </c>
      <c r="U908" s="40">
        <f>IFERROR(VLOOKUP(A908,Table1424[],10,0),0)</f>
        <v>46160</v>
      </c>
      <c r="V908">
        <f t="shared" si="61"/>
        <v>1</v>
      </c>
      <c r="W908" t="str">
        <f t="shared" si="62"/>
        <v>Available</v>
      </c>
      <c r="X908" s="164" t="str" cm="1">
        <f t="array" aca="1" ref="X908" ca="1">SUBSTITUTE(SUBSTITUTE(MID(CELL("filename"),FIND("[",CELL("filename"))+1,FIND("]",CELL("filename"))-FIND("[",CELL("filename"))-1)," JH Farmer Payment-",""),".xlsx","")</f>
        <v>22.21-27 Aug</v>
      </c>
      <c r="Y908" s="13">
        <f t="shared" si="63"/>
        <v>27.433616498464232</v>
      </c>
      <c r="Z908" s="3">
        <v>0</v>
      </c>
    </row>
    <row r="909" spans="1:26" x14ac:dyDescent="0.25">
      <c r="A909" t="str">
        <f>CONCATENATE(Table2[[#This Row],[Code]],Table2[[#This Row],[Farmers Code]])</f>
        <v>200500010057</v>
      </c>
      <c r="B909" s="1" t="str">
        <f>INDEX('MPG Payment'!$A:$A,MATCH(Table2[[#This Row],[Code]],'MPG Payment'!B:B,0))</f>
        <v>BMC Code :2002</v>
      </c>
      <c r="C909" t="str">
        <f>VLOOKUP(Table2[[#This Row],[Code]],'MPG Payment'!B:C,2,0)</f>
        <v>Baski 2</v>
      </c>
      <c r="D909" s="17">
        <v>20050001</v>
      </c>
      <c r="E909" s="17" t="s">
        <v>762</v>
      </c>
      <c r="F909" s="1">
        <v>14</v>
      </c>
      <c r="G909" s="13">
        <v>28.8</v>
      </c>
      <c r="H909" s="13">
        <v>1051.5738000000001</v>
      </c>
      <c r="I909" s="166">
        <v>0</v>
      </c>
      <c r="J909" s="191">
        <v>0</v>
      </c>
      <c r="K909" s="166">
        <v>0</v>
      </c>
      <c r="L909" s="166">
        <v>0</v>
      </c>
      <c r="M909" s="18">
        <v>0</v>
      </c>
      <c r="N909" s="165" t="str">
        <f>VLOOKUP(Table2[[#This Row],[Code]],'MPG Payment'!$B$4:$Z$128,25,0)</f>
        <v>Release1</v>
      </c>
      <c r="O909" s="170">
        <f t="shared" si="60"/>
        <v>1052</v>
      </c>
      <c r="P909" t="str">
        <f>IFERROR(VLOOKUP(D909,'Bank Master'!$C$3:$D$7898,2,0),"Indirect")</f>
        <v>Direct</v>
      </c>
      <c r="Q909" t="str">
        <f>IFERROR(VLOOKUP(A909,Table1424[],6,0),0)</f>
        <v>GHURNI DEVI</v>
      </c>
      <c r="R909" t="str">
        <f>IFERROR(VLOOKUP(A909,Table1424[],7,0),0)</f>
        <v>54248100010488</v>
      </c>
      <c r="S909" t="str">
        <f>IFERROR(VLOOKUP(A909,Table1424[],8,0),0)</f>
        <v>BARB0RATUCH</v>
      </c>
      <c r="T909">
        <f>IFERROR(VLOOKUP(A909,Table1424[],9,0),0)</f>
        <v>0</v>
      </c>
      <c r="U909" s="40">
        <f>IFERROR(VLOOKUP(A909,Table1424[],10,0),0)</f>
        <v>46209</v>
      </c>
      <c r="V909">
        <f t="shared" si="61"/>
        <v>1</v>
      </c>
      <c r="W909" t="str">
        <f t="shared" si="62"/>
        <v>Available</v>
      </c>
      <c r="X909" s="164" t="str" cm="1">
        <f t="array" aca="1" ref="X909" ca="1">SUBSTITUTE(SUBSTITUTE(MID(CELL("filename"),FIND("[",CELL("filename"))+1,FIND("]",CELL("filename"))-FIND("[",CELL("filename"))-1)," JH Farmer Payment-",""),".xlsx","")</f>
        <v>22.21-27 Aug</v>
      </c>
      <c r="Y909" s="13">
        <f t="shared" si="63"/>
        <v>25.559085416666669</v>
      </c>
      <c r="Z909" s="3">
        <v>0</v>
      </c>
    </row>
    <row r="910" spans="1:26" x14ac:dyDescent="0.25">
      <c r="A910" t="str">
        <f>CONCATENATE(Table2[[#This Row],[Code]],Table2[[#This Row],[Farmers Code]])</f>
        <v>200500030002</v>
      </c>
      <c r="B910" s="1" t="str">
        <f>INDEX('MPG Payment'!$A:$A,MATCH(Table2[[#This Row],[Code]],'MPG Payment'!B:B,0))</f>
        <v>BMC Code :2002</v>
      </c>
      <c r="C910" t="str">
        <f>VLOOKUP(Table2[[#This Row],[Code]],'MPG Payment'!B:C,2,0)</f>
        <v>UCHARI</v>
      </c>
      <c r="D910" s="17">
        <v>20050003</v>
      </c>
      <c r="E910" s="17" t="s">
        <v>17</v>
      </c>
      <c r="F910" s="1">
        <v>2</v>
      </c>
      <c r="G910" s="13">
        <v>36.5</v>
      </c>
      <c r="H910" s="13">
        <v>1572.578</v>
      </c>
      <c r="I910" s="166">
        <v>0</v>
      </c>
      <c r="J910" s="191">
        <v>0</v>
      </c>
      <c r="K910" s="166">
        <v>1123.0700000000215</v>
      </c>
      <c r="L910" s="166">
        <v>0</v>
      </c>
      <c r="M910" s="18">
        <v>0</v>
      </c>
      <c r="N910" s="165">
        <f>VLOOKUP(Table2[[#This Row],[Code]],'MPG Payment'!$B$4:$Z$128,25,0)</f>
        <v>0</v>
      </c>
      <c r="O910" s="170">
        <f t="shared" si="60"/>
        <v>450</v>
      </c>
      <c r="P910" t="str">
        <f>IFERROR(VLOOKUP(D910,'Bank Master'!$C$3:$D$7898,2,0),"Indirect")</f>
        <v>Direct</v>
      </c>
      <c r="Q910" t="str">
        <f>IFERROR(VLOOKUP(A910,Table1424[],6,0),0)</f>
        <v xml:space="preserve">Savitri Oraon </v>
      </c>
      <c r="R910" t="str">
        <f>IFERROR(VLOOKUP(A910,Table1424[],7,0),0)</f>
        <v>4904101004525</v>
      </c>
      <c r="S910" t="str">
        <f>IFERROR(VLOOKUP(A910,Table1424[],8,0),0)</f>
        <v>CNRB0004904</v>
      </c>
      <c r="T910" t="str">
        <f>IFERROR(VLOOKUP(A910,Table1424[],9,0),0)</f>
        <v>CANARA BANK</v>
      </c>
      <c r="U910" s="40">
        <f>IFERROR(VLOOKUP(A910,Table1424[],10,0),0)</f>
        <v>45556</v>
      </c>
      <c r="V910">
        <f t="shared" si="61"/>
        <v>1</v>
      </c>
      <c r="W910" t="str">
        <f t="shared" si="62"/>
        <v>Available</v>
      </c>
      <c r="X910" s="164" t="str" cm="1">
        <f t="array" aca="1" ref="X910" ca="1">SUBSTITUTE(SUBSTITUTE(MID(CELL("filename"),FIND("[",CELL("filename"))+1,FIND("]",CELL("filename"))-FIND("[",CELL("filename"))-1)," JH Farmer Payment-",""),".xlsx","")</f>
        <v>22.21-27 Aug</v>
      </c>
      <c r="Y910" s="13">
        <f t="shared" si="63"/>
        <v>4.3084328767123292</v>
      </c>
      <c r="Z910" s="3">
        <v>0</v>
      </c>
    </row>
    <row r="911" spans="1:26" x14ac:dyDescent="0.25">
      <c r="A911" t="str">
        <f>CONCATENATE(Table2[[#This Row],[Code]],Table2[[#This Row],[Farmers Code]])</f>
        <v>200500030008</v>
      </c>
      <c r="B911" s="1" t="str">
        <f>INDEX('MPG Payment'!$A:$A,MATCH(Table2[[#This Row],[Code]],'MPG Payment'!B:B,0))</f>
        <v>BMC Code :2002</v>
      </c>
      <c r="C911" t="str">
        <f>VLOOKUP(Table2[[#This Row],[Code]],'MPG Payment'!B:C,2,0)</f>
        <v>UCHARI</v>
      </c>
      <c r="D911" s="17">
        <v>20050003</v>
      </c>
      <c r="E911" s="17" t="s">
        <v>41</v>
      </c>
      <c r="F911" s="1">
        <v>10</v>
      </c>
      <c r="G911" s="13">
        <v>27.6</v>
      </c>
      <c r="H911" s="13">
        <v>1050.8184000000001</v>
      </c>
      <c r="I911" s="166">
        <v>0</v>
      </c>
      <c r="J911" s="191">
        <v>0</v>
      </c>
      <c r="K911" s="166">
        <v>0</v>
      </c>
      <c r="L911" s="166">
        <v>0</v>
      </c>
      <c r="M911" s="18">
        <v>0</v>
      </c>
      <c r="N911" s="165">
        <f>VLOOKUP(Table2[[#This Row],[Code]],'MPG Payment'!$B$4:$Z$128,25,0)</f>
        <v>0</v>
      </c>
      <c r="O911" s="170">
        <f t="shared" si="60"/>
        <v>1051</v>
      </c>
      <c r="P911" t="str">
        <f>IFERROR(VLOOKUP(D911,'Bank Master'!$C$3:$D$7898,2,0),"Indirect")</f>
        <v>Direct</v>
      </c>
      <c r="Q911" t="str">
        <f>IFERROR(VLOOKUP(A911,Table1424[],6,0),0)</f>
        <v>RAM LAKHAN ORAON</v>
      </c>
      <c r="R911" t="str">
        <f>IFERROR(VLOOKUP(A911,Table1424[],7,0),0)</f>
        <v>638202010008463</v>
      </c>
      <c r="S911" t="str">
        <f>IFERROR(VLOOKUP(A911,Table1424[],8,0),0)</f>
        <v>UBIN0563820</v>
      </c>
      <c r="T911" t="str">
        <f>IFERROR(VLOOKUP(A911,Table1424[],9,0),0)</f>
        <v>UNION BANK OF INDIA</v>
      </c>
      <c r="U911" s="40">
        <f>IFERROR(VLOOKUP(A911,Table1424[],10,0),0)</f>
        <v>45579</v>
      </c>
      <c r="V911">
        <f t="shared" si="61"/>
        <v>1</v>
      </c>
      <c r="W911" t="str">
        <f t="shared" si="62"/>
        <v>Available</v>
      </c>
      <c r="X911" s="164" t="str" cm="1">
        <f t="array" aca="1" ref="X911" ca="1">SUBSTITUTE(SUBSTITUTE(MID(CELL("filename"),FIND("[",CELL("filename"))+1,FIND("]",CELL("filename"))-FIND("[",CELL("filename"))-1)," JH Farmer Payment-",""),".xlsx","")</f>
        <v>22.21-27 Aug</v>
      </c>
      <c r="Y911" s="13">
        <f t="shared" si="63"/>
        <v>19.036565217391306</v>
      </c>
      <c r="Z911" s="3">
        <v>0</v>
      </c>
    </row>
    <row r="912" spans="1:26" x14ac:dyDescent="0.25">
      <c r="A912" t="str">
        <f>CONCATENATE(Table2[[#This Row],[Code]],Table2[[#This Row],[Farmers Code]])</f>
        <v>200500030012</v>
      </c>
      <c r="B912" s="1" t="str">
        <f>INDEX('MPG Payment'!$A:$A,MATCH(Table2[[#This Row],[Code]],'MPG Payment'!B:B,0))</f>
        <v>BMC Code :2002</v>
      </c>
      <c r="C912" t="str">
        <f>VLOOKUP(Table2[[#This Row],[Code]],'MPG Payment'!B:C,2,0)</f>
        <v>UCHARI</v>
      </c>
      <c r="D912" s="17">
        <v>20050003</v>
      </c>
      <c r="E912" s="17" t="s">
        <v>40</v>
      </c>
      <c r="F912" s="1">
        <v>14</v>
      </c>
      <c r="G912" s="13">
        <v>63.52000000000001</v>
      </c>
      <c r="H912" s="13">
        <v>2402.7754</v>
      </c>
      <c r="I912" s="166">
        <v>0</v>
      </c>
      <c r="J912" s="191">
        <v>0</v>
      </c>
      <c r="K912" s="166">
        <v>0</v>
      </c>
      <c r="L912" s="166">
        <v>0</v>
      </c>
      <c r="M912" s="18">
        <v>0</v>
      </c>
      <c r="N912" s="165">
        <f>VLOOKUP(Table2[[#This Row],[Code]],'MPG Payment'!$B$4:$Z$128,25,0)</f>
        <v>0</v>
      </c>
      <c r="O912" s="170">
        <f t="shared" si="60"/>
        <v>2403</v>
      </c>
      <c r="P912" t="str">
        <f>IFERROR(VLOOKUP(D912,'Bank Master'!$C$3:$D$7898,2,0),"Indirect")</f>
        <v>Direct</v>
      </c>
      <c r="Q912" t="str">
        <f>IFERROR(VLOOKUP(A912,Table1424[],6,0),0)</f>
        <v>FATMA KHATUN</v>
      </c>
      <c r="R912" t="str">
        <f>IFERROR(VLOOKUP(A912,Table1424[],7,0),0)</f>
        <v>638202120005282</v>
      </c>
      <c r="S912" t="str">
        <f>IFERROR(VLOOKUP(A912,Table1424[],8,0),0)</f>
        <v>UBIN0563820</v>
      </c>
      <c r="T912" t="str">
        <f>IFERROR(VLOOKUP(A912,Table1424[],9,0),0)</f>
        <v>Union Bank</v>
      </c>
      <c r="U912" s="40">
        <f>IFERROR(VLOOKUP(A912,Table1424[],10,0),0)</f>
        <v>0</v>
      </c>
      <c r="V912">
        <f t="shared" si="61"/>
        <v>1</v>
      </c>
      <c r="W912" t="str">
        <f t="shared" si="62"/>
        <v>Available</v>
      </c>
      <c r="X912" s="164" t="str" cm="1">
        <f t="array" aca="1" ref="X912" ca="1">SUBSTITUTE(SUBSTITUTE(MID(CELL("filename"),FIND("[",CELL("filename"))+1,FIND("]",CELL("filename"))-FIND("[",CELL("filename"))-1)," JH Farmer Payment-",""),".xlsx","")</f>
        <v>22.21-27 Aug</v>
      </c>
      <c r="Y912" s="13">
        <f t="shared" si="63"/>
        <v>26.478948047858943</v>
      </c>
      <c r="Z912" s="3">
        <v>0</v>
      </c>
    </row>
    <row r="913" spans="1:26" x14ac:dyDescent="0.25">
      <c r="A913" t="str">
        <f>CONCATENATE(Table2[[#This Row],[Code]],Table2[[#This Row],[Farmers Code]])</f>
        <v>200500030014</v>
      </c>
      <c r="B913" s="1" t="str">
        <f>INDEX('MPG Payment'!$A:$A,MATCH(Table2[[#This Row],[Code]],'MPG Payment'!B:B,0))</f>
        <v>BMC Code :2002</v>
      </c>
      <c r="C913" t="str">
        <f>VLOOKUP(Table2[[#This Row],[Code]],'MPG Payment'!B:C,2,0)</f>
        <v>UCHARI</v>
      </c>
      <c r="D913" s="17">
        <v>20050003</v>
      </c>
      <c r="E913" s="17" t="s">
        <v>24</v>
      </c>
      <c r="F913" s="1">
        <v>6</v>
      </c>
      <c r="G913" s="13">
        <v>19.839999999999996</v>
      </c>
      <c r="H913" s="13">
        <v>883.37819999999999</v>
      </c>
      <c r="I913" s="166">
        <v>0</v>
      </c>
      <c r="J913" s="191">
        <v>0</v>
      </c>
      <c r="K913" s="166">
        <v>0</v>
      </c>
      <c r="L913" s="166">
        <v>0</v>
      </c>
      <c r="M913" s="18">
        <v>0</v>
      </c>
      <c r="N913" s="165">
        <f>VLOOKUP(Table2[[#This Row],[Code]],'MPG Payment'!$B$4:$Z$128,25,0)</f>
        <v>0</v>
      </c>
      <c r="O913" s="170">
        <f t="shared" si="60"/>
        <v>883</v>
      </c>
      <c r="P913" t="str">
        <f>IFERROR(VLOOKUP(D913,'Bank Master'!$C$3:$D$7898,2,0),"Indirect")</f>
        <v>Direct</v>
      </c>
      <c r="Q913" t="str">
        <f>IFERROR(VLOOKUP(A913,Table1424[],6,0),0)</f>
        <v>LUTDEV ORAON</v>
      </c>
      <c r="R913" t="str">
        <f>IFERROR(VLOOKUP(A913,Table1424[],7,0),0)</f>
        <v>59145022240</v>
      </c>
      <c r="S913" t="str">
        <f>IFERROR(VLOOKUP(A913,Table1424[],8,0),0)</f>
        <v>IDIB000B873</v>
      </c>
      <c r="T913" t="str">
        <f>IFERROR(VLOOKUP(A913,Table1424[],9,0),0)</f>
        <v>IDBI Bank</v>
      </c>
      <c r="U913" s="40">
        <f>IFERROR(VLOOKUP(A913,Table1424[],10,0),0)</f>
        <v>0</v>
      </c>
      <c r="V913">
        <f t="shared" si="61"/>
        <v>1</v>
      </c>
      <c r="W913" t="str">
        <f t="shared" si="62"/>
        <v>Available</v>
      </c>
      <c r="X913" s="164" t="str" cm="1">
        <f t="array" aca="1" ref="X913" ca="1">SUBSTITUTE(SUBSTITUTE(MID(CELL("filename"),FIND("[",CELL("filename"))+1,FIND("]",CELL("filename"))-FIND("[",CELL("filename"))-1)," JH Farmer Payment-",""),".xlsx","")</f>
        <v>22.21-27 Aug</v>
      </c>
      <c r="Y913" s="13">
        <f t="shared" si="63"/>
        <v>13.357533266129035</v>
      </c>
      <c r="Z913" s="3">
        <v>0</v>
      </c>
    </row>
    <row r="914" spans="1:26" x14ac:dyDescent="0.25">
      <c r="A914" t="str">
        <f>CONCATENATE(Table2[[#This Row],[Code]],Table2[[#This Row],[Farmers Code]])</f>
        <v>200500030015</v>
      </c>
      <c r="B914" s="1" t="str">
        <f>INDEX('MPG Payment'!$A:$A,MATCH(Table2[[#This Row],[Code]],'MPG Payment'!B:B,0))</f>
        <v>BMC Code :2002</v>
      </c>
      <c r="C914" t="str">
        <f>VLOOKUP(Table2[[#This Row],[Code]],'MPG Payment'!B:C,2,0)</f>
        <v>UCHARI</v>
      </c>
      <c r="D914" s="17">
        <v>20050003</v>
      </c>
      <c r="E914" s="17" t="s">
        <v>25</v>
      </c>
      <c r="F914" s="1">
        <v>1</v>
      </c>
      <c r="G914" s="13">
        <v>2.62</v>
      </c>
      <c r="H914" s="13">
        <v>102.3896</v>
      </c>
      <c r="I914" s="166">
        <v>0</v>
      </c>
      <c r="J914" s="191">
        <v>0</v>
      </c>
      <c r="K914" s="166">
        <v>0</v>
      </c>
      <c r="L914" s="166">
        <v>0</v>
      </c>
      <c r="M914" s="18">
        <v>0</v>
      </c>
      <c r="N914" s="165">
        <f>VLOOKUP(Table2[[#This Row],[Code]],'MPG Payment'!$B$4:$Z$128,25,0)</f>
        <v>0</v>
      </c>
      <c r="O914" s="170">
        <f t="shared" si="60"/>
        <v>102</v>
      </c>
      <c r="P914" t="str">
        <f>IFERROR(VLOOKUP(D914,'Bank Master'!$C$3:$D$7898,2,0),"Indirect")</f>
        <v>Direct</v>
      </c>
      <c r="Q914" t="str">
        <f>IFERROR(VLOOKUP(A914,Table1424[],6,0),0)</f>
        <v>SAMINA KHATOON</v>
      </c>
      <c r="R914" t="str">
        <f>IFERROR(VLOOKUP(A914,Table1424[],7,0),0)</f>
        <v>638202120002417</v>
      </c>
      <c r="S914" t="str">
        <f>IFERROR(VLOOKUP(A914,Table1424[],8,0),0)</f>
        <v>UBIN0563820</v>
      </c>
      <c r="T914">
        <f>IFERROR(VLOOKUP(A914,Table1424[],9,0),0)</f>
        <v>0</v>
      </c>
      <c r="U914" s="40">
        <f>IFERROR(VLOOKUP(A914,Table1424[],10,0),0)</f>
        <v>0</v>
      </c>
      <c r="V914">
        <f t="shared" si="61"/>
        <v>1</v>
      </c>
      <c r="W914" t="str">
        <f t="shared" si="62"/>
        <v>Available</v>
      </c>
      <c r="X914" s="164" t="str" cm="1">
        <f t="array" aca="1" ref="X914" ca="1">SUBSTITUTE(SUBSTITUTE(MID(CELL("filename"),FIND("[",CELL("filename"))+1,FIND("]",CELL("filename"))-FIND("[",CELL("filename"))-1)," JH Farmer Payment-",""),".xlsx","")</f>
        <v>22.21-27 Aug</v>
      </c>
      <c r="Y914" s="13">
        <f t="shared" si="63"/>
        <v>1.954</v>
      </c>
      <c r="Z914" s="3">
        <v>0</v>
      </c>
    </row>
    <row r="915" spans="1:26" x14ac:dyDescent="0.25">
      <c r="A915" t="str">
        <f>CONCATENATE(Table2[[#This Row],[Code]],Table2[[#This Row],[Farmers Code]])</f>
        <v>200500030016</v>
      </c>
      <c r="B915" s="1" t="str">
        <f>INDEX('MPG Payment'!$A:$A,MATCH(Table2[[#This Row],[Code]],'MPG Payment'!B:B,0))</f>
        <v>BMC Code :2002</v>
      </c>
      <c r="C915" t="str">
        <f>VLOOKUP(Table2[[#This Row],[Code]],'MPG Payment'!B:C,2,0)</f>
        <v>UCHARI</v>
      </c>
      <c r="D915" s="17">
        <v>20050003</v>
      </c>
      <c r="E915" s="17" t="s">
        <v>26</v>
      </c>
      <c r="F915" s="1">
        <v>13</v>
      </c>
      <c r="G915" s="13">
        <v>155.76</v>
      </c>
      <c r="H915" s="13">
        <v>6049.4232000000002</v>
      </c>
      <c r="I915" s="166">
        <v>0</v>
      </c>
      <c r="J915" s="191">
        <v>0</v>
      </c>
      <c r="K915" s="166">
        <v>0</v>
      </c>
      <c r="L915" s="166">
        <v>0</v>
      </c>
      <c r="M915" s="18">
        <v>0</v>
      </c>
      <c r="N915" s="165">
        <f>VLOOKUP(Table2[[#This Row],[Code]],'MPG Payment'!$B$4:$Z$128,25,0)</f>
        <v>0</v>
      </c>
      <c r="O915" s="170">
        <f t="shared" si="60"/>
        <v>6049</v>
      </c>
      <c r="P915" t="str">
        <f>IFERROR(VLOOKUP(D915,'Bank Master'!$C$3:$D$7898,2,0),"Indirect")</f>
        <v>Direct</v>
      </c>
      <c r="Q915" t="str">
        <f>IFERROR(VLOOKUP(A915,Table1424[],6,0),0)</f>
        <v>GANESH ORAON</v>
      </c>
      <c r="R915" t="str">
        <f>IFERROR(VLOOKUP(A915,Table1424[],7,0),0)</f>
        <v>50100795364573</v>
      </c>
      <c r="S915" t="str">
        <f>IFERROR(VLOOKUP(A915,Table1424[],8,0),0)</f>
        <v>HDFC0001470</v>
      </c>
      <c r="T915">
        <f>IFERROR(VLOOKUP(A915,Table1424[],9,0),0)</f>
        <v>0</v>
      </c>
      <c r="U915" s="40">
        <f>IFERROR(VLOOKUP(A915,Table1424[],10,0),0)</f>
        <v>45831</v>
      </c>
      <c r="V915">
        <f t="shared" si="61"/>
        <v>1</v>
      </c>
      <c r="W915" t="str">
        <f t="shared" si="62"/>
        <v>Available</v>
      </c>
      <c r="X915" s="164" t="str" cm="1">
        <f t="array" aca="1" ref="X915" ca="1">SUBSTITUTE(SUBSTITUTE(MID(CELL("filename"),FIND("[",CELL("filename"))+1,FIND("]",CELL("filename"))-FIND("[",CELL("filename"))-1)," JH Farmer Payment-",""),".xlsx","")</f>
        <v>22.21-27 Aug</v>
      </c>
      <c r="Y915" s="13">
        <f t="shared" si="63"/>
        <v>25.244768104776583</v>
      </c>
      <c r="Z915" s="3">
        <v>0</v>
      </c>
    </row>
    <row r="916" spans="1:26" x14ac:dyDescent="0.25">
      <c r="A916" t="str">
        <f>CONCATENATE(Table2[[#This Row],[Code]],Table2[[#This Row],[Farmers Code]])</f>
        <v>200500030017</v>
      </c>
      <c r="B916" s="1" t="str">
        <f>INDEX('MPG Payment'!$A:$A,MATCH(Table2[[#This Row],[Code]],'MPG Payment'!B:B,0))</f>
        <v>BMC Code :2002</v>
      </c>
      <c r="C916" t="str">
        <f>VLOOKUP(Table2[[#This Row],[Code]],'MPG Payment'!B:C,2,0)</f>
        <v>UCHARI</v>
      </c>
      <c r="D916" s="17">
        <v>20050003</v>
      </c>
      <c r="E916" s="17" t="s">
        <v>27</v>
      </c>
      <c r="F916" s="1">
        <v>14</v>
      </c>
      <c r="G916" s="13">
        <v>42.660000000000004</v>
      </c>
      <c r="H916" s="13">
        <v>1665.6063999999997</v>
      </c>
      <c r="I916" s="166">
        <v>0</v>
      </c>
      <c r="J916" s="191">
        <v>0</v>
      </c>
      <c r="K916" s="166">
        <v>0</v>
      </c>
      <c r="L916" s="166">
        <v>0</v>
      </c>
      <c r="M916" s="18">
        <v>0</v>
      </c>
      <c r="N916" s="165">
        <f>VLOOKUP(Table2[[#This Row],[Code]],'MPG Payment'!$B$4:$Z$128,25,0)</f>
        <v>0</v>
      </c>
      <c r="O916" s="170">
        <f t="shared" si="60"/>
        <v>1666</v>
      </c>
      <c r="P916" t="str">
        <f>IFERROR(VLOOKUP(D916,'Bank Master'!$C$3:$D$7898,2,0),"Indirect")</f>
        <v>Direct</v>
      </c>
      <c r="Q916" t="str">
        <f>IFERROR(VLOOKUP(A916,Table1424[],6,0),0)</f>
        <v>SUKA ORAON</v>
      </c>
      <c r="R916" t="str">
        <f>IFERROR(VLOOKUP(A916,Table1424[],7,0),0)</f>
        <v>638202120002416</v>
      </c>
      <c r="S916" t="str">
        <f>IFERROR(VLOOKUP(A916,Table1424[],8,0),0)</f>
        <v>UBIN0563820</v>
      </c>
      <c r="T916">
        <f>IFERROR(VLOOKUP(A916,Table1424[],9,0),0)</f>
        <v>0</v>
      </c>
      <c r="U916" s="40">
        <f>IFERROR(VLOOKUP(A916,Table1424[],10,0),0)</f>
        <v>45843</v>
      </c>
      <c r="V916">
        <f t="shared" si="61"/>
        <v>1</v>
      </c>
      <c r="W916" t="str">
        <f t="shared" si="62"/>
        <v>Available</v>
      </c>
      <c r="X916" s="164" t="str" cm="1">
        <f t="array" aca="1" ref="X916" ca="1">SUBSTITUTE(SUBSTITUTE(MID(CELL("filename"),FIND("[",CELL("filename"))+1,FIND("]",CELL("filename"))-FIND("[",CELL("filename"))-1)," JH Farmer Payment-",""),".xlsx","")</f>
        <v>22.21-27 Aug</v>
      </c>
      <c r="Y916" s="13">
        <f t="shared" si="63"/>
        <v>27.330625410220343</v>
      </c>
      <c r="Z916" s="3">
        <v>0</v>
      </c>
    </row>
    <row r="917" spans="1:26" x14ac:dyDescent="0.25">
      <c r="A917" t="str">
        <f>CONCATENATE(Table2[[#This Row],[Code]],Table2[[#This Row],[Farmers Code]])</f>
        <v>200500030018</v>
      </c>
      <c r="B917" s="1" t="str">
        <f>INDEX('MPG Payment'!$A:$A,MATCH(Table2[[#This Row],[Code]],'MPG Payment'!B:B,0))</f>
        <v>BMC Code :2002</v>
      </c>
      <c r="C917" t="str">
        <f>VLOOKUP(Table2[[#This Row],[Code]],'MPG Payment'!B:C,2,0)</f>
        <v>UCHARI</v>
      </c>
      <c r="D917" s="17">
        <v>20050003</v>
      </c>
      <c r="E917" s="17" t="s">
        <v>2</v>
      </c>
      <c r="F917" s="1">
        <v>14</v>
      </c>
      <c r="G917" s="13">
        <v>26.28</v>
      </c>
      <c r="H917" s="13">
        <v>1168.3430000000001</v>
      </c>
      <c r="I917" s="166">
        <v>0</v>
      </c>
      <c r="J917" s="191">
        <v>0</v>
      </c>
      <c r="K917" s="166">
        <v>0</v>
      </c>
      <c r="L917" s="166">
        <v>0</v>
      </c>
      <c r="M917" s="18">
        <v>0</v>
      </c>
      <c r="N917" s="165">
        <f>VLOOKUP(Table2[[#This Row],[Code]],'MPG Payment'!$B$4:$Z$128,25,0)</f>
        <v>0</v>
      </c>
      <c r="O917" s="170">
        <f t="shared" si="60"/>
        <v>1168</v>
      </c>
      <c r="P917" t="str">
        <f>IFERROR(VLOOKUP(D917,'Bank Master'!$C$3:$D$7898,2,0),"Indirect")</f>
        <v>Direct</v>
      </c>
      <c r="Q917" t="str">
        <f>IFERROR(VLOOKUP(A917,Table1424[],6,0),0)</f>
        <v>NIRMALA VICTORIYA BHOURA</v>
      </c>
      <c r="R917" t="str">
        <f>IFERROR(VLOOKUP(A917,Table1424[],7,0),0)</f>
        <v>0294201700002742</v>
      </c>
      <c r="S917" t="str">
        <f>IFERROR(VLOOKUP(A917,Table1424[],8,0),0)</f>
        <v>PUNB0029420</v>
      </c>
      <c r="T917">
        <f>IFERROR(VLOOKUP(A917,Table1424[],9,0),0)</f>
        <v>0</v>
      </c>
      <c r="U917" s="40">
        <f>IFERROR(VLOOKUP(A917,Table1424[],10,0),0)</f>
        <v>45881</v>
      </c>
      <c r="V917">
        <f t="shared" si="61"/>
        <v>1</v>
      </c>
      <c r="W917" t="str">
        <f t="shared" si="62"/>
        <v>Available</v>
      </c>
      <c r="X917" s="164" t="str" cm="1">
        <f t="array" aca="1" ref="X917" ca="1">SUBSTITUTE(SUBSTITUTE(MID(CELL("filename"),FIND("[",CELL("filename"))+1,FIND("]",CELL("filename"))-FIND("[",CELL("filename"))-1)," JH Farmer Payment-",""),".xlsx","")</f>
        <v>22.21-27 Aug</v>
      </c>
      <c r="Y917" s="13">
        <f t="shared" si="63"/>
        <v>31.120247336377478</v>
      </c>
      <c r="Z917" s="3">
        <v>0</v>
      </c>
    </row>
    <row r="918" spans="1:26" x14ac:dyDescent="0.25">
      <c r="A918" t="str">
        <f>CONCATENATE(Table2[[#This Row],[Code]],Table2[[#This Row],[Farmers Code]])</f>
        <v>200500030019</v>
      </c>
      <c r="B918" s="1" t="str">
        <f>INDEX('MPG Payment'!$A:$A,MATCH(Table2[[#This Row],[Code]],'MPG Payment'!B:B,0))</f>
        <v>BMC Code :2002</v>
      </c>
      <c r="C918" t="str">
        <f>VLOOKUP(Table2[[#This Row],[Code]],'MPG Payment'!B:C,2,0)</f>
        <v>UCHARI</v>
      </c>
      <c r="D918" s="17">
        <v>20050003</v>
      </c>
      <c r="E918" s="17" t="s">
        <v>3</v>
      </c>
      <c r="F918" s="1">
        <v>14</v>
      </c>
      <c r="G918" s="13">
        <v>41.940000000000005</v>
      </c>
      <c r="H918" s="13">
        <v>1650.1359999999997</v>
      </c>
      <c r="I918" s="166">
        <v>0</v>
      </c>
      <c r="J918" s="191">
        <v>0</v>
      </c>
      <c r="K918" s="166">
        <v>0</v>
      </c>
      <c r="L918" s="166">
        <v>0</v>
      </c>
      <c r="M918" s="18">
        <v>0</v>
      </c>
      <c r="N918" s="165">
        <f>VLOOKUP(Table2[[#This Row],[Code]],'MPG Payment'!$B$4:$Z$128,25,0)</f>
        <v>0</v>
      </c>
      <c r="O918" s="170">
        <f t="shared" si="60"/>
        <v>1650</v>
      </c>
      <c r="P918" t="str">
        <f>IFERROR(VLOOKUP(D918,'Bank Master'!$C$3:$D$7898,2,0),"Indirect")</f>
        <v>Direct</v>
      </c>
      <c r="Q918" t="str">
        <f>IFERROR(VLOOKUP(A918,Table1424[],6,0),0)</f>
        <v>ABUREHAN ANSARI</v>
      </c>
      <c r="R918" t="str">
        <f>IFERROR(VLOOKUP(A918,Table1424[],7,0),0)</f>
        <v>638202120000888</v>
      </c>
      <c r="S918" t="str">
        <f>IFERROR(VLOOKUP(A918,Table1424[],8,0),0)</f>
        <v>UBIN0563820</v>
      </c>
      <c r="T918">
        <f>IFERROR(VLOOKUP(A918,Table1424[],9,0),0)</f>
        <v>0</v>
      </c>
      <c r="U918" s="40">
        <f>IFERROR(VLOOKUP(A918,Table1424[],10,0),0)</f>
        <v>45825</v>
      </c>
      <c r="V918">
        <f t="shared" si="61"/>
        <v>1</v>
      </c>
      <c r="W918" t="str">
        <f t="shared" si="62"/>
        <v>Available</v>
      </c>
      <c r="X918" s="164" t="str" cm="1">
        <f t="array" aca="1" ref="X918" ca="1">SUBSTITUTE(SUBSTITUTE(MID(CELL("filename"),FIND("[",CELL("filename"))+1,FIND("]",CELL("filename"))-FIND("[",CELL("filename"))-1)," JH Farmer Payment-",""),".xlsx","")</f>
        <v>22.21-27 Aug</v>
      </c>
      <c r="Y918" s="13">
        <f t="shared" si="63"/>
        <v>27.541611826418691</v>
      </c>
      <c r="Z918" s="3">
        <v>0</v>
      </c>
    </row>
    <row r="919" spans="1:26" x14ac:dyDescent="0.25">
      <c r="A919" t="str">
        <f>CONCATENATE(Table2[[#This Row],[Code]],Table2[[#This Row],[Farmers Code]])</f>
        <v>200500030020</v>
      </c>
      <c r="B919" s="1" t="str">
        <f>INDEX('MPG Payment'!$A:$A,MATCH(Table2[[#This Row],[Code]],'MPG Payment'!B:B,0))</f>
        <v>BMC Code :2002</v>
      </c>
      <c r="C919" t="str">
        <f>VLOOKUP(Table2[[#This Row],[Code]],'MPG Payment'!B:C,2,0)</f>
        <v>UCHARI</v>
      </c>
      <c r="D919" s="17">
        <v>20050003</v>
      </c>
      <c r="E919" s="17" t="s">
        <v>4</v>
      </c>
      <c r="F919" s="1">
        <v>13</v>
      </c>
      <c r="G919" s="13">
        <v>50.039999999999992</v>
      </c>
      <c r="H919" s="13">
        <v>2017.7350000000001</v>
      </c>
      <c r="I919" s="166">
        <v>0</v>
      </c>
      <c r="J919" s="191">
        <v>0</v>
      </c>
      <c r="K919" s="166">
        <v>0</v>
      </c>
      <c r="L919" s="166">
        <v>0</v>
      </c>
      <c r="M919" s="18">
        <v>0</v>
      </c>
      <c r="N919" s="165">
        <f>VLOOKUP(Table2[[#This Row],[Code]],'MPG Payment'!$B$4:$Z$128,25,0)</f>
        <v>0</v>
      </c>
      <c r="O919" s="170">
        <f t="shared" si="60"/>
        <v>2018</v>
      </c>
      <c r="P919" t="str">
        <f>IFERROR(VLOOKUP(D919,'Bank Master'!$C$3:$D$7898,2,0),"Indirect")</f>
        <v>Direct</v>
      </c>
      <c r="Q919" t="str">
        <f>IFERROR(VLOOKUP(A919,Table1424[],6,0),0)</f>
        <v>ARJUN ORAON</v>
      </c>
      <c r="R919" t="str">
        <f>IFERROR(VLOOKUP(A919,Table1424[],7,0),0)</f>
        <v>638202120021517</v>
      </c>
      <c r="S919" t="str">
        <f>IFERROR(VLOOKUP(A919,Table1424[],8,0),0)</f>
        <v>UBIN0563820</v>
      </c>
      <c r="T919">
        <f>IFERROR(VLOOKUP(A919,Table1424[],9,0),0)</f>
        <v>0</v>
      </c>
      <c r="U919" s="40">
        <f>IFERROR(VLOOKUP(A919,Table1424[],10,0),0)</f>
        <v>45959</v>
      </c>
      <c r="V919">
        <f t="shared" si="61"/>
        <v>1</v>
      </c>
      <c r="W919" t="str">
        <f t="shared" si="62"/>
        <v>Available</v>
      </c>
      <c r="X919" s="164" t="str" cm="1">
        <f t="array" aca="1" ref="X919" ca="1">SUBSTITUTE(SUBSTITUTE(MID(CELL("filename"),FIND("[",CELL("filename"))+1,FIND("]",CELL("filename"))-FIND("[",CELL("filename"))-1)," JH Farmer Payment-",""),".xlsx","")</f>
        <v>22.21-27 Aug</v>
      </c>
      <c r="Y919" s="13">
        <f t="shared" si="63"/>
        <v>26.209587330135896</v>
      </c>
      <c r="Z919" s="3">
        <v>0</v>
      </c>
    </row>
    <row r="920" spans="1:26" x14ac:dyDescent="0.25">
      <c r="A920" t="str">
        <f>CONCATENATE(Table2[[#This Row],[Code]],Table2[[#This Row],[Farmers Code]])</f>
        <v>200500030023</v>
      </c>
      <c r="B920" s="1" t="str">
        <f>INDEX('MPG Payment'!$A:$A,MATCH(Table2[[#This Row],[Code]],'MPG Payment'!B:B,0))</f>
        <v>BMC Code :2002</v>
      </c>
      <c r="C920" t="str">
        <f>VLOOKUP(Table2[[#This Row],[Code]],'MPG Payment'!B:C,2,0)</f>
        <v>UCHARI</v>
      </c>
      <c r="D920" s="17">
        <v>20050003</v>
      </c>
      <c r="E920" s="17" t="s">
        <v>38</v>
      </c>
      <c r="F920" s="1">
        <v>7</v>
      </c>
      <c r="G920" s="13">
        <v>20.88</v>
      </c>
      <c r="H920" s="13">
        <v>846.43740000000014</v>
      </c>
      <c r="I920" s="166">
        <v>0</v>
      </c>
      <c r="J920" s="191">
        <v>0</v>
      </c>
      <c r="K920" s="166">
        <v>0</v>
      </c>
      <c r="L920" s="166">
        <v>0</v>
      </c>
      <c r="M920" s="18">
        <v>0</v>
      </c>
      <c r="N920" s="165">
        <f>VLOOKUP(Table2[[#This Row],[Code]],'MPG Payment'!$B$4:$Z$128,25,0)</f>
        <v>0</v>
      </c>
      <c r="O920" s="170">
        <f t="shared" ref="O920:O983" si="64">IF(N920="Yes",0,ROUND((H920-I920-J920-K920-L920-M920),0))</f>
        <v>846</v>
      </c>
      <c r="P920" t="str">
        <f>IFERROR(VLOOKUP(D920,'Bank Master'!$C$3:$D$7898,2,0),"Indirect")</f>
        <v>Direct</v>
      </c>
      <c r="Q920" t="str">
        <f>IFERROR(VLOOKUP(A920,Table1424[],6,0),0)</f>
        <v>SAMRUDDIN ANSARI</v>
      </c>
      <c r="R920" t="str">
        <f>IFERROR(VLOOKUP(A920,Table1424[],7,0),0)</f>
        <v>22009571948</v>
      </c>
      <c r="S920" t="str">
        <f>IFERROR(VLOOKUP(A920,Table1424[],8,0),0)</f>
        <v>SBIN0RRVCGB</v>
      </c>
      <c r="T920">
        <f>IFERROR(VLOOKUP(A920,Table1424[],9,0),0)</f>
        <v>0</v>
      </c>
      <c r="U920" s="40">
        <f>IFERROR(VLOOKUP(A920,Table1424[],10,0),0)</f>
        <v>45992</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22.21-27 Aug</v>
      </c>
      <c r="Y920" s="13">
        <f t="shared" ref="Y920:Y983" si="67">(F920*0.05)*(H920/G920)</f>
        <v>14.18836637931035</v>
      </c>
      <c r="Z920" s="3">
        <v>0</v>
      </c>
    </row>
    <row r="921" spans="1:26" x14ac:dyDescent="0.25">
      <c r="A921" t="str">
        <f>CONCATENATE(Table2[[#This Row],[Code]],Table2[[#This Row],[Farmers Code]])</f>
        <v>200500030024</v>
      </c>
      <c r="B921" s="1" t="str">
        <f>INDEX('MPG Payment'!$A:$A,MATCH(Table2[[#This Row],[Code]],'MPG Payment'!B:B,0))</f>
        <v>BMC Code :2002</v>
      </c>
      <c r="C921" t="str">
        <f>VLOOKUP(Table2[[#This Row],[Code]],'MPG Payment'!B:C,2,0)</f>
        <v>UCHARI</v>
      </c>
      <c r="D921" s="17">
        <v>20050003</v>
      </c>
      <c r="E921" s="17" t="s">
        <v>29</v>
      </c>
      <c r="F921" s="1">
        <v>14</v>
      </c>
      <c r="G921" s="13">
        <v>43.22</v>
      </c>
      <c r="H921" s="13">
        <v>1738.0335999999998</v>
      </c>
      <c r="I921" s="166">
        <v>0</v>
      </c>
      <c r="J921" s="191">
        <v>0</v>
      </c>
      <c r="K921" s="166">
        <v>0</v>
      </c>
      <c r="L921" s="166">
        <v>0</v>
      </c>
      <c r="M921" s="18">
        <v>0</v>
      </c>
      <c r="N921" s="165">
        <f>VLOOKUP(Table2[[#This Row],[Code]],'MPG Payment'!$B$4:$Z$128,25,0)</f>
        <v>0</v>
      </c>
      <c r="O921" s="170">
        <f t="shared" si="64"/>
        <v>1738</v>
      </c>
      <c r="P921" t="str">
        <f>IFERROR(VLOOKUP(D921,'Bank Master'!$C$3:$D$7898,2,0),"Indirect")</f>
        <v>Direct</v>
      </c>
      <c r="Q921" t="str">
        <f>IFERROR(VLOOKUP(A921,Table1424[],6,0),0)</f>
        <v>SAFAR ANSARI</v>
      </c>
      <c r="R921" t="str">
        <f>IFERROR(VLOOKUP(A921,Table1424[],7,0),0)</f>
        <v>638202010006475</v>
      </c>
      <c r="S921" t="str">
        <f>IFERROR(VLOOKUP(A921,Table1424[],8,0),0)</f>
        <v>UBIN0563820</v>
      </c>
      <c r="T921">
        <f>IFERROR(VLOOKUP(A921,Table1424[],9,0),0)</f>
        <v>0</v>
      </c>
      <c r="U921" s="40">
        <f>IFERROR(VLOOKUP(A921,Table1424[],10,0),0)</f>
        <v>45999</v>
      </c>
      <c r="V921">
        <f t="shared" si="65"/>
        <v>1</v>
      </c>
      <c r="W921" t="str">
        <f t="shared" si="66"/>
        <v>Available</v>
      </c>
      <c r="X921" s="164" t="str" cm="1">
        <f t="array" aca="1" ref="X921" ca="1">SUBSTITUTE(SUBSTITUTE(MID(CELL("filename"),FIND("[",CELL("filename"))+1,FIND("]",CELL("filename"))-FIND("[",CELL("filename"))-1)," JH Farmer Payment-",""),".xlsx","")</f>
        <v>22.21-27 Aug</v>
      </c>
      <c r="Y921" s="13">
        <f t="shared" si="67"/>
        <v>28.149549282739471</v>
      </c>
      <c r="Z921" s="3">
        <v>0</v>
      </c>
    </row>
    <row r="922" spans="1:26" x14ac:dyDescent="0.25">
      <c r="A922" t="str">
        <f>CONCATENATE(Table2[[#This Row],[Code]],Table2[[#This Row],[Farmers Code]])</f>
        <v>200500030026</v>
      </c>
      <c r="B922" s="1" t="str">
        <f>INDEX('MPG Payment'!$A:$A,MATCH(Table2[[#This Row],[Code]],'MPG Payment'!B:B,0))</f>
        <v>BMC Code :2002</v>
      </c>
      <c r="C922" t="str">
        <f>VLOOKUP(Table2[[#This Row],[Code]],'MPG Payment'!B:C,2,0)</f>
        <v>UCHARI</v>
      </c>
      <c r="D922" s="17">
        <v>20050003</v>
      </c>
      <c r="E922" s="17" t="s">
        <v>39</v>
      </c>
      <c r="F922" s="1">
        <v>13</v>
      </c>
      <c r="G922" s="13">
        <v>271.49</v>
      </c>
      <c r="H922" s="13">
        <v>11047.207200000003</v>
      </c>
      <c r="I922" s="166">
        <v>0</v>
      </c>
      <c r="J922" s="191">
        <v>0</v>
      </c>
      <c r="K922" s="166">
        <v>0</v>
      </c>
      <c r="L922" s="166">
        <v>0</v>
      </c>
      <c r="M922" s="18">
        <v>0</v>
      </c>
      <c r="N922" s="165">
        <f>VLOOKUP(Table2[[#This Row],[Code]],'MPG Payment'!$B$4:$Z$128,25,0)</f>
        <v>0</v>
      </c>
      <c r="O922" s="170">
        <f t="shared" si="64"/>
        <v>11047</v>
      </c>
      <c r="P922" t="str">
        <f>IFERROR(VLOOKUP(D922,'Bank Master'!$C$3:$D$7898,2,0),"Indirect")</f>
        <v>Direct</v>
      </c>
      <c r="Q922" t="str">
        <f>IFERROR(VLOOKUP(A922,Table1424[],6,0),0)</f>
        <v>PUJA ORAON</v>
      </c>
      <c r="R922" t="str">
        <f>IFERROR(VLOOKUP(A922,Table1424[],7,0),0)</f>
        <v>4904108003661</v>
      </c>
      <c r="S922" t="str">
        <f>IFERROR(VLOOKUP(A922,Table1424[],8,0),0)</f>
        <v>CNRB0004904</v>
      </c>
      <c r="T922">
        <f>IFERROR(VLOOKUP(A922,Table1424[],9,0),0)</f>
        <v>0</v>
      </c>
      <c r="U922" s="40">
        <f>IFERROR(VLOOKUP(A922,Table1424[],10,0),0)</f>
        <v>45999</v>
      </c>
      <c r="V922">
        <f t="shared" si="65"/>
        <v>1</v>
      </c>
      <c r="W922" t="str">
        <f t="shared" si="66"/>
        <v>Available</v>
      </c>
      <c r="X922" s="164" t="str" cm="1">
        <f t="array" aca="1" ref="X922" ca="1">SUBSTITUTE(SUBSTITUTE(MID(CELL("filename"),FIND("[",CELL("filename"))+1,FIND("]",CELL("filename"))-FIND("[",CELL("filename"))-1)," JH Farmer Payment-",""),".xlsx","")</f>
        <v>22.21-27 Aug</v>
      </c>
      <c r="Y922" s="13">
        <f t="shared" si="67"/>
        <v>26.449168219823939</v>
      </c>
      <c r="Z922" s="3">
        <v>0</v>
      </c>
    </row>
    <row r="923" spans="1:26" x14ac:dyDescent="0.25">
      <c r="A923" t="str">
        <f>CONCATENATE(Table2[[#This Row],[Code]],Table2[[#This Row],[Farmers Code]])</f>
        <v>200500030028</v>
      </c>
      <c r="B923" s="1" t="str">
        <f>INDEX('MPG Payment'!$A:$A,MATCH(Table2[[#This Row],[Code]],'MPG Payment'!B:B,0))</f>
        <v>BMC Code :2002</v>
      </c>
      <c r="C923" t="str">
        <f>VLOOKUP(Table2[[#This Row],[Code]],'MPG Payment'!B:C,2,0)</f>
        <v>UCHARI</v>
      </c>
      <c r="D923" s="17">
        <v>20050003</v>
      </c>
      <c r="E923" s="17" t="s">
        <v>30</v>
      </c>
      <c r="F923" s="1">
        <v>7</v>
      </c>
      <c r="G923" s="13">
        <v>19.36</v>
      </c>
      <c r="H923" s="13">
        <v>820.72959999999989</v>
      </c>
      <c r="I923" s="166">
        <v>0</v>
      </c>
      <c r="J923" s="191">
        <v>0</v>
      </c>
      <c r="K923" s="166">
        <v>0</v>
      </c>
      <c r="L923" s="166">
        <v>0</v>
      </c>
      <c r="M923" s="18">
        <v>0</v>
      </c>
      <c r="N923" s="165">
        <f>VLOOKUP(Table2[[#This Row],[Code]],'MPG Payment'!$B$4:$Z$128,25,0)</f>
        <v>0</v>
      </c>
      <c r="O923" s="170">
        <f t="shared" si="64"/>
        <v>821</v>
      </c>
      <c r="P923" t="str">
        <f>IFERROR(VLOOKUP(D923,'Bank Master'!$C$3:$D$7898,2,0),"Indirect")</f>
        <v>Direct</v>
      </c>
      <c r="Q923" t="str">
        <f>IFERROR(VLOOKUP(A923,Table1424[],6,0),0)</f>
        <v>NILMANI DEVI</v>
      </c>
      <c r="R923" t="str">
        <f>IFERROR(VLOOKUP(A923,Table1424[],7,0),0)</f>
        <v>4904101005087</v>
      </c>
      <c r="S923" t="str">
        <f>IFERROR(VLOOKUP(A923,Table1424[],8,0),0)</f>
        <v>CNRB0004904</v>
      </c>
      <c r="T923">
        <f>IFERROR(VLOOKUP(A923,Table1424[],9,0),0)</f>
        <v>0</v>
      </c>
      <c r="U923" s="40">
        <f>IFERROR(VLOOKUP(A923,Table1424[],10,0),0)</f>
        <v>46055</v>
      </c>
      <c r="V923">
        <f t="shared" si="65"/>
        <v>1</v>
      </c>
      <c r="W923" t="str">
        <f t="shared" si="66"/>
        <v>Available</v>
      </c>
      <c r="X923" s="164" t="str" cm="1">
        <f t="array" aca="1" ref="X923" ca="1">SUBSTITUTE(SUBSTITUTE(MID(CELL("filename"),FIND("[",CELL("filename"))+1,FIND("]",CELL("filename"))-FIND("[",CELL("filename"))-1)," JH Farmer Payment-",""),".xlsx","")</f>
        <v>22.21-27 Aug</v>
      </c>
      <c r="Y923" s="13">
        <f t="shared" si="67"/>
        <v>14.837570247933884</v>
      </c>
      <c r="Z923" s="3">
        <v>0</v>
      </c>
    </row>
    <row r="924" spans="1:26" x14ac:dyDescent="0.25">
      <c r="A924" t="str">
        <f>CONCATENATE(Table2[[#This Row],[Code]],Table2[[#This Row],[Farmers Code]])</f>
        <v>200500030031</v>
      </c>
      <c r="B924" s="1" t="str">
        <f>INDEX('MPG Payment'!$A:$A,MATCH(Table2[[#This Row],[Code]],'MPG Payment'!B:B,0))</f>
        <v>BMC Code :2002</v>
      </c>
      <c r="C924" t="str">
        <f>VLOOKUP(Table2[[#This Row],[Code]],'MPG Payment'!B:C,2,0)</f>
        <v>UCHARI</v>
      </c>
      <c r="D924" s="17">
        <v>20050003</v>
      </c>
      <c r="E924" s="17" t="s">
        <v>422</v>
      </c>
      <c r="F924" s="1">
        <v>7</v>
      </c>
      <c r="G924" s="13">
        <v>24.18</v>
      </c>
      <c r="H924" s="13">
        <v>1030.2116000000001</v>
      </c>
      <c r="I924" s="166">
        <v>0</v>
      </c>
      <c r="J924" s="191">
        <v>0</v>
      </c>
      <c r="K924" s="166">
        <v>0</v>
      </c>
      <c r="L924" s="166">
        <v>0</v>
      </c>
      <c r="M924" s="18">
        <v>0</v>
      </c>
      <c r="N924" s="165">
        <f>VLOOKUP(Table2[[#This Row],[Code]],'MPG Payment'!$B$4:$Z$128,25,0)</f>
        <v>0</v>
      </c>
      <c r="O924" s="170">
        <f t="shared" si="64"/>
        <v>1030</v>
      </c>
      <c r="P924" t="str">
        <f>IFERROR(VLOOKUP(D924,'Bank Master'!$C$3:$D$7898,2,0),"Indirect")</f>
        <v>Direct</v>
      </c>
      <c r="Q924" t="str">
        <f>IFERROR(VLOOKUP(A924,Table1424[],6,0),0)</f>
        <v>GULSHAN KHATOON</v>
      </c>
      <c r="R924" t="str">
        <f>IFERROR(VLOOKUP(A924,Table1424[],7,0),0)</f>
        <v>638202120002640</v>
      </c>
      <c r="S924" t="str">
        <f>IFERROR(VLOOKUP(A924,Table1424[],8,0),0)</f>
        <v>UBIN0563820</v>
      </c>
      <c r="T924">
        <f>IFERROR(VLOOKUP(A924,Table1424[],9,0),0)</f>
        <v>0</v>
      </c>
      <c r="U924" s="40">
        <f>IFERROR(VLOOKUP(A924,Table1424[],10,0),0)</f>
        <v>45916</v>
      </c>
      <c r="V924">
        <f t="shared" si="65"/>
        <v>1</v>
      </c>
      <c r="W924" t="str">
        <f t="shared" si="66"/>
        <v>Available</v>
      </c>
      <c r="X924" s="164" t="str" cm="1">
        <f t="array" aca="1" ref="X924" ca="1">SUBSTITUTE(SUBSTITUTE(MID(CELL("filename"),FIND("[",CELL("filename"))+1,FIND("]",CELL("filename"))-FIND("[",CELL("filename"))-1)," JH Farmer Payment-",""),".xlsx","")</f>
        <v>22.21-27 Aug</v>
      </c>
      <c r="Y924" s="13">
        <f t="shared" si="67"/>
        <v>14.912078577336645</v>
      </c>
      <c r="Z924" s="3">
        <v>0</v>
      </c>
    </row>
    <row r="925" spans="1:26" x14ac:dyDescent="0.25">
      <c r="A925" t="str">
        <f>CONCATENATE(Table2[[#This Row],[Code]],Table2[[#This Row],[Farmers Code]])</f>
        <v>200500030032</v>
      </c>
      <c r="B925" s="1" t="str">
        <f>INDEX('MPG Payment'!$A:$A,MATCH(Table2[[#This Row],[Code]],'MPG Payment'!B:B,0))</f>
        <v>BMC Code :2002</v>
      </c>
      <c r="C925" t="str">
        <f>VLOOKUP(Table2[[#This Row],[Code]],'MPG Payment'!B:C,2,0)</f>
        <v>UCHARI</v>
      </c>
      <c r="D925" s="17">
        <v>20050003</v>
      </c>
      <c r="E925" s="17" t="s">
        <v>8</v>
      </c>
      <c r="F925" s="1">
        <v>6</v>
      </c>
      <c r="G925" s="13">
        <v>13.2</v>
      </c>
      <c r="H925" s="13">
        <v>549.38959999999997</v>
      </c>
      <c r="I925" s="166">
        <v>0</v>
      </c>
      <c r="J925" s="191">
        <v>0</v>
      </c>
      <c r="K925" s="166">
        <v>0</v>
      </c>
      <c r="L925" s="166">
        <v>0</v>
      </c>
      <c r="M925" s="18">
        <v>0</v>
      </c>
      <c r="N925" s="165">
        <f>VLOOKUP(Table2[[#This Row],[Code]],'MPG Payment'!$B$4:$Z$128,25,0)</f>
        <v>0</v>
      </c>
      <c r="O925" s="170">
        <f t="shared" si="64"/>
        <v>549</v>
      </c>
      <c r="P925" t="str">
        <f>IFERROR(VLOOKUP(D925,'Bank Master'!$C$3:$D$7898,2,0),"Indirect")</f>
        <v>Direct</v>
      </c>
      <c r="Q925" t="str">
        <f>IFERROR(VLOOKUP(A925,Table1424[],6,0),0)</f>
        <v>MANGU ORAON</v>
      </c>
      <c r="R925" t="str">
        <f>IFERROR(VLOOKUP(A925,Table1424[],7,0),0)</f>
        <v>22009535401</v>
      </c>
      <c r="S925" t="str">
        <f>IFERROR(VLOOKUP(A925,Table1424[],8,0),0)</f>
        <v>SBIN0RRVCGB</v>
      </c>
      <c r="T925">
        <f>IFERROR(VLOOKUP(A925,Table1424[],9,0),0)</f>
        <v>0</v>
      </c>
      <c r="U925" s="40">
        <f>IFERROR(VLOOKUP(A925,Table1424[],10,0),0)</f>
        <v>46076</v>
      </c>
      <c r="V925">
        <f t="shared" si="65"/>
        <v>1</v>
      </c>
      <c r="W925" t="str">
        <f t="shared" si="66"/>
        <v>Available</v>
      </c>
      <c r="X925" s="164" t="str" cm="1">
        <f t="array" aca="1" ref="X925" ca="1">SUBSTITUTE(SUBSTITUTE(MID(CELL("filename"),FIND("[",CELL("filename"))+1,FIND("]",CELL("filename"))-FIND("[",CELL("filename"))-1)," JH Farmer Payment-",""),".xlsx","")</f>
        <v>22.21-27 Aug</v>
      </c>
      <c r="Y925" s="13">
        <f t="shared" si="67"/>
        <v>12.486127272727275</v>
      </c>
      <c r="Z925" s="3">
        <v>0</v>
      </c>
    </row>
    <row r="926" spans="1:26" x14ac:dyDescent="0.25">
      <c r="A926" t="str">
        <f>CONCATENATE(Table2[[#This Row],[Code]],Table2[[#This Row],[Farmers Code]])</f>
        <v>200500030033</v>
      </c>
      <c r="B926" s="1" t="str">
        <f>INDEX('MPG Payment'!$A:$A,MATCH(Table2[[#This Row],[Code]],'MPG Payment'!B:B,0))</f>
        <v>BMC Code :2002</v>
      </c>
      <c r="C926" t="str">
        <f>VLOOKUP(Table2[[#This Row],[Code]],'MPG Payment'!B:C,2,0)</f>
        <v>UCHARI</v>
      </c>
      <c r="D926" s="17">
        <v>20050003</v>
      </c>
      <c r="E926" s="17" t="s">
        <v>32</v>
      </c>
      <c r="F926" s="1">
        <v>14</v>
      </c>
      <c r="G926" s="13">
        <v>38.120000000000005</v>
      </c>
      <c r="H926" s="13">
        <v>1508.8982000000001</v>
      </c>
      <c r="I926" s="166">
        <v>0</v>
      </c>
      <c r="J926" s="191">
        <v>0</v>
      </c>
      <c r="K926" s="166">
        <v>0</v>
      </c>
      <c r="L926" s="166">
        <v>0</v>
      </c>
      <c r="M926" s="18">
        <v>0</v>
      </c>
      <c r="N926" s="165">
        <f>VLOOKUP(Table2[[#This Row],[Code]],'MPG Payment'!$B$4:$Z$128,25,0)</f>
        <v>0</v>
      </c>
      <c r="O926" s="170">
        <f t="shared" si="64"/>
        <v>1509</v>
      </c>
      <c r="P926" t="str">
        <f>IFERROR(VLOOKUP(D926,'Bank Master'!$C$3:$D$7898,2,0),"Indirect")</f>
        <v>Direct</v>
      </c>
      <c r="Q926" t="str">
        <f>IFERROR(VLOOKUP(A926,Table1424[],6,0),0)</f>
        <v>BANDHNA ORAON</v>
      </c>
      <c r="R926" t="str">
        <f>IFERROR(VLOOKUP(A926,Table1424[],7,0),0)</f>
        <v>59111648971</v>
      </c>
      <c r="S926" t="str">
        <f>IFERROR(VLOOKUP(A926,Table1424[],8,0),0)</f>
        <v>IDIB000B873</v>
      </c>
      <c r="T926">
        <f>IFERROR(VLOOKUP(A926,Table1424[],9,0),0)</f>
        <v>0</v>
      </c>
      <c r="U926" s="40">
        <f>IFERROR(VLOOKUP(A926,Table1424[],10,0),0)</f>
        <v>0</v>
      </c>
      <c r="V926">
        <f t="shared" si="65"/>
        <v>1</v>
      </c>
      <c r="W926" t="str">
        <f t="shared" si="66"/>
        <v>Available</v>
      </c>
      <c r="X926" s="164" t="str" cm="1">
        <f t="array" aca="1" ref="X926" ca="1">SUBSTITUTE(SUBSTITUTE(MID(CELL("filename"),FIND("[",CELL("filename"))+1,FIND("]",CELL("filename"))-FIND("[",CELL("filename"))-1)," JH Farmer Payment-",""),".xlsx","")</f>
        <v>22.21-27 Aug</v>
      </c>
      <c r="Y926" s="13">
        <f t="shared" si="67"/>
        <v>27.707994228751311</v>
      </c>
      <c r="Z926" s="3">
        <v>0</v>
      </c>
    </row>
    <row r="927" spans="1:26" x14ac:dyDescent="0.25">
      <c r="A927" t="str">
        <f>CONCATENATE(Table2[[#This Row],[Code]],Table2[[#This Row],[Farmers Code]])</f>
        <v>200500030034</v>
      </c>
      <c r="B927" s="1" t="str">
        <f>INDEX('MPG Payment'!$A:$A,MATCH(Table2[[#This Row],[Code]],'MPG Payment'!B:B,0))</f>
        <v>BMC Code :2002</v>
      </c>
      <c r="C927" t="str">
        <f>VLOOKUP(Table2[[#This Row],[Code]],'MPG Payment'!B:C,2,0)</f>
        <v>UCHARI</v>
      </c>
      <c r="D927" s="17">
        <v>20050003</v>
      </c>
      <c r="E927" s="17" t="s">
        <v>33</v>
      </c>
      <c r="F927" s="1">
        <v>14</v>
      </c>
      <c r="G927" s="13">
        <v>65.739999999999995</v>
      </c>
      <c r="H927" s="13">
        <v>2757.4411999999998</v>
      </c>
      <c r="I927" s="166">
        <v>0</v>
      </c>
      <c r="J927" s="191">
        <v>0</v>
      </c>
      <c r="K927" s="166">
        <v>0</v>
      </c>
      <c r="L927" s="166">
        <v>0</v>
      </c>
      <c r="M927" s="18">
        <v>0</v>
      </c>
      <c r="N927" s="165">
        <f>VLOOKUP(Table2[[#This Row],[Code]],'MPG Payment'!$B$4:$Z$128,25,0)</f>
        <v>0</v>
      </c>
      <c r="O927" s="170">
        <f t="shared" si="64"/>
        <v>2757</v>
      </c>
      <c r="P927" t="str">
        <f>IFERROR(VLOOKUP(D927,'Bank Master'!$C$3:$D$7898,2,0),"Indirect")</f>
        <v>Direct</v>
      </c>
      <c r="Q927" t="str">
        <f>IFERROR(VLOOKUP(A927,Table1424[],6,0),0)</f>
        <v>BUDHWA ORAON</v>
      </c>
      <c r="R927" t="str">
        <f>IFERROR(VLOOKUP(A927,Table1424[],7,0),0)</f>
        <v>0407010131964</v>
      </c>
      <c r="S927" t="str">
        <f>IFERROR(VLOOKUP(A927,Table1424[],8,0),0)</f>
        <v>PUNB0040720</v>
      </c>
      <c r="T927">
        <f>IFERROR(VLOOKUP(A927,Table1424[],9,0),0)</f>
        <v>0</v>
      </c>
      <c r="U927" s="40">
        <f>IFERROR(VLOOKUP(A927,Table1424[],10,0),0)</f>
        <v>46097</v>
      </c>
      <c r="V927">
        <f t="shared" si="65"/>
        <v>1</v>
      </c>
      <c r="W927" t="str">
        <f t="shared" si="66"/>
        <v>Available</v>
      </c>
      <c r="X927" s="164" t="str" cm="1">
        <f t="array" aca="1" ref="X927" ca="1">SUBSTITUTE(SUBSTITUTE(MID(CELL("filename"),FIND("[",CELL("filename"))+1,FIND("]",CELL("filename"))-FIND("[",CELL("filename"))-1)," JH Farmer Payment-",""),".xlsx","")</f>
        <v>22.21-27 Aug</v>
      </c>
      <c r="Y927" s="13">
        <f t="shared" si="67"/>
        <v>29.361254031031336</v>
      </c>
      <c r="Z927" s="3">
        <v>0</v>
      </c>
    </row>
    <row r="928" spans="1:26" x14ac:dyDescent="0.25">
      <c r="A928" t="str">
        <f>CONCATENATE(Table2[[#This Row],[Code]],Table2[[#This Row],[Farmers Code]])</f>
        <v>200500030035</v>
      </c>
      <c r="B928" s="1" t="str">
        <f>INDEX('MPG Payment'!$A:$A,MATCH(Table2[[#This Row],[Code]],'MPG Payment'!B:B,0))</f>
        <v>BMC Code :2002</v>
      </c>
      <c r="C928" t="str">
        <f>VLOOKUP(Table2[[#This Row],[Code]],'MPG Payment'!B:C,2,0)</f>
        <v>UCHARI</v>
      </c>
      <c r="D928" s="17">
        <v>20050003</v>
      </c>
      <c r="E928" s="17" t="s">
        <v>9</v>
      </c>
      <c r="F928" s="1">
        <v>7</v>
      </c>
      <c r="G928" s="13">
        <v>17.54</v>
      </c>
      <c r="H928" s="13">
        <v>752.76380000000006</v>
      </c>
      <c r="I928" s="166">
        <v>0</v>
      </c>
      <c r="J928" s="191">
        <v>0</v>
      </c>
      <c r="K928" s="166">
        <v>0</v>
      </c>
      <c r="L928" s="166">
        <v>0</v>
      </c>
      <c r="M928" s="18">
        <v>0</v>
      </c>
      <c r="N928" s="165">
        <f>VLOOKUP(Table2[[#This Row],[Code]],'MPG Payment'!$B$4:$Z$128,25,0)</f>
        <v>0</v>
      </c>
      <c r="O928" s="170">
        <f t="shared" si="64"/>
        <v>753</v>
      </c>
      <c r="P928" t="str">
        <f>IFERROR(VLOOKUP(D928,'Bank Master'!$C$3:$D$7898,2,0),"Indirect")</f>
        <v>Direct</v>
      </c>
      <c r="Q928" t="str">
        <f>IFERROR(VLOOKUP(A928,Table1424[],6,0),0)</f>
        <v>NURESHA KHATUN</v>
      </c>
      <c r="R928" t="str">
        <f>IFERROR(VLOOKUP(A928,Table1424[],7,0),0)</f>
        <v>000110134952</v>
      </c>
      <c r="S928" t="str">
        <f>IFERROR(VLOOKUP(A928,Table1424[],8,0),0)</f>
        <v>IPOS0000001</v>
      </c>
      <c r="T928">
        <f>IFERROR(VLOOKUP(A928,Table1424[],9,0),0)</f>
        <v>0</v>
      </c>
      <c r="U928" s="40">
        <f>IFERROR(VLOOKUP(A928,Table1424[],10,0),0)</f>
        <v>46160</v>
      </c>
      <c r="V928">
        <f t="shared" si="65"/>
        <v>1</v>
      </c>
      <c r="W928" t="str">
        <f t="shared" si="66"/>
        <v>Available</v>
      </c>
      <c r="X928" s="164" t="str" cm="1">
        <f t="array" aca="1" ref="X928" ca="1">SUBSTITUTE(SUBSTITUTE(MID(CELL("filename"),FIND("[",CELL("filename"))+1,FIND("]",CELL("filename"))-FIND("[",CELL("filename"))-1)," JH Farmer Payment-",""),".xlsx","")</f>
        <v>22.21-27 Aug</v>
      </c>
      <c r="Y928" s="13">
        <f t="shared" si="67"/>
        <v>15.020942417331817</v>
      </c>
      <c r="Z928" s="3">
        <v>0</v>
      </c>
    </row>
    <row r="929" spans="1:26" x14ac:dyDescent="0.25">
      <c r="A929" t="str">
        <f>CONCATENATE(Table2[[#This Row],[Code]],Table2[[#This Row],[Farmers Code]])</f>
        <v>200500030036</v>
      </c>
      <c r="B929" s="1" t="str">
        <f>INDEX('MPG Payment'!$A:$A,MATCH(Table2[[#This Row],[Code]],'MPG Payment'!B:B,0))</f>
        <v>BMC Code :2002</v>
      </c>
      <c r="C929" t="str">
        <f>VLOOKUP(Table2[[#This Row],[Code]],'MPG Payment'!B:C,2,0)</f>
        <v>UCHARI</v>
      </c>
      <c r="D929" s="17">
        <v>20050003</v>
      </c>
      <c r="E929" s="17" t="s">
        <v>10</v>
      </c>
      <c r="F929" s="1">
        <v>1</v>
      </c>
      <c r="G929" s="13">
        <v>1.6</v>
      </c>
      <c r="H929" s="13">
        <v>59.616</v>
      </c>
      <c r="I929" s="166">
        <v>0</v>
      </c>
      <c r="J929" s="191">
        <v>0</v>
      </c>
      <c r="K929" s="166">
        <v>0</v>
      </c>
      <c r="L929" s="166">
        <v>0</v>
      </c>
      <c r="M929" s="18">
        <v>0</v>
      </c>
      <c r="N929" s="165">
        <f>VLOOKUP(Table2[[#This Row],[Code]],'MPG Payment'!$B$4:$Z$128,25,0)</f>
        <v>0</v>
      </c>
      <c r="O929" s="170">
        <f t="shared" si="64"/>
        <v>60</v>
      </c>
      <c r="P929" t="str">
        <f>IFERROR(VLOOKUP(D929,'Bank Master'!$C$3:$D$7898,2,0),"Indirect")</f>
        <v>Direct</v>
      </c>
      <c r="Q929" t="str">
        <f>IFERROR(VLOOKUP(A929,Table1424[],6,0),0)</f>
        <v>ANJALI TOPPO</v>
      </c>
      <c r="R929" t="str">
        <f>IFERROR(VLOOKUP(A929,Table1424[],7,0),0)</f>
        <v>638202120000673</v>
      </c>
      <c r="S929" t="str">
        <f>IFERROR(VLOOKUP(A929,Table1424[],8,0),0)</f>
        <v>UBIN0563820</v>
      </c>
      <c r="T929">
        <f>IFERROR(VLOOKUP(A929,Table1424[],9,0),0)</f>
        <v>0</v>
      </c>
      <c r="U929" s="40">
        <f>IFERROR(VLOOKUP(A929,Table1424[],10,0),0)</f>
        <v>46195</v>
      </c>
      <c r="V929">
        <f t="shared" si="65"/>
        <v>1</v>
      </c>
      <c r="W929" t="str">
        <f t="shared" si="66"/>
        <v>Available</v>
      </c>
      <c r="X929" s="164" t="str" cm="1">
        <f t="array" aca="1" ref="X929" ca="1">SUBSTITUTE(SUBSTITUTE(MID(CELL("filename"),FIND("[",CELL("filename"))+1,FIND("]",CELL("filename"))-FIND("[",CELL("filename"))-1)," JH Farmer Payment-",""),".xlsx","")</f>
        <v>22.21-27 Aug</v>
      </c>
      <c r="Y929" s="13">
        <f t="shared" si="67"/>
        <v>1.863</v>
      </c>
      <c r="Z929" s="3">
        <v>0</v>
      </c>
    </row>
    <row r="930" spans="1:26" x14ac:dyDescent="0.25">
      <c r="A930" t="str">
        <f>CONCATENATE(Table2[[#This Row],[Code]],Table2[[#This Row],[Farmers Code]])</f>
        <v>200500030037</v>
      </c>
      <c r="B930" s="1" t="str">
        <f>INDEX('MPG Payment'!$A:$A,MATCH(Table2[[#This Row],[Code]],'MPG Payment'!B:B,0))</f>
        <v>BMC Code :2002</v>
      </c>
      <c r="C930" t="str">
        <f>VLOOKUP(Table2[[#This Row],[Code]],'MPG Payment'!B:C,2,0)</f>
        <v>UCHARI</v>
      </c>
      <c r="D930" s="17">
        <v>20050003</v>
      </c>
      <c r="E930" s="17" t="s">
        <v>34</v>
      </c>
      <c r="F930" s="1">
        <v>14</v>
      </c>
      <c r="G930" s="13">
        <v>64.94</v>
      </c>
      <c r="H930" s="13">
        <v>2503.8946000000001</v>
      </c>
      <c r="I930" s="166">
        <v>0</v>
      </c>
      <c r="J930" s="191">
        <v>0</v>
      </c>
      <c r="K930" s="166">
        <v>0</v>
      </c>
      <c r="L930" s="166">
        <v>0</v>
      </c>
      <c r="M930" s="18">
        <v>0</v>
      </c>
      <c r="N930" s="165">
        <f>VLOOKUP(Table2[[#This Row],[Code]],'MPG Payment'!$B$4:$Z$128,25,0)</f>
        <v>0</v>
      </c>
      <c r="O930" s="170">
        <f t="shared" si="64"/>
        <v>2504</v>
      </c>
      <c r="P930" t="str">
        <f>IFERROR(VLOOKUP(D930,'Bank Master'!$C$3:$D$7898,2,0),"Indirect")</f>
        <v>Direct</v>
      </c>
      <c r="Q930" t="str">
        <f>IFERROR(VLOOKUP(A930,Table1424[],6,0),0)</f>
        <v>NITU ORAON</v>
      </c>
      <c r="R930" t="str">
        <f>IFERROR(VLOOKUP(A930,Table1424[],7,0),0)</f>
        <v>4904108003852</v>
      </c>
      <c r="S930" t="str">
        <f>IFERROR(VLOOKUP(A930,Table1424[],8,0),0)</f>
        <v>CNRB0004904</v>
      </c>
      <c r="T930">
        <f>IFERROR(VLOOKUP(A930,Table1424[],9,0),0)</f>
        <v>0</v>
      </c>
      <c r="U930" s="40">
        <f>IFERROR(VLOOKUP(A930,Table1424[],10,0),0)</f>
        <v>46175</v>
      </c>
      <c r="V930">
        <f t="shared" si="65"/>
        <v>1</v>
      </c>
      <c r="W930" t="str">
        <f t="shared" si="66"/>
        <v>Available</v>
      </c>
      <c r="X930" s="164" t="str" cm="1">
        <f t="array" aca="1" ref="X930" ca="1">SUBSTITUTE(SUBSTITUTE(MID(CELL("filename"),FIND("[",CELL("filename"))+1,FIND("]",CELL("filename"))-FIND("[",CELL("filename"))-1)," JH Farmer Payment-",""),".xlsx","")</f>
        <v>22.21-27 Aug</v>
      </c>
      <c r="Y930" s="13">
        <f t="shared" si="67"/>
        <v>26.989932553125964</v>
      </c>
      <c r="Z930" s="3">
        <v>0</v>
      </c>
    </row>
    <row r="931" spans="1:26" x14ac:dyDescent="0.25">
      <c r="A931" t="str">
        <f>CONCATENATE(Table2[[#This Row],[Code]],Table2[[#This Row],[Farmers Code]])</f>
        <v>200500030038</v>
      </c>
      <c r="B931" s="1" t="str">
        <f>INDEX('MPG Payment'!$A:$A,MATCH(Table2[[#This Row],[Code]],'MPG Payment'!B:B,0))</f>
        <v>BMC Code :2002</v>
      </c>
      <c r="C931" t="str">
        <f>VLOOKUP(Table2[[#This Row],[Code]],'MPG Payment'!B:C,2,0)</f>
        <v>UCHARI</v>
      </c>
      <c r="D931" s="17">
        <v>20050003</v>
      </c>
      <c r="E931" s="17" t="s">
        <v>11</v>
      </c>
      <c r="F931" s="1">
        <v>14</v>
      </c>
      <c r="G931" s="13">
        <v>51.120000000000005</v>
      </c>
      <c r="H931" s="13">
        <v>1968.7315999999998</v>
      </c>
      <c r="I931" s="166">
        <v>0</v>
      </c>
      <c r="J931" s="191">
        <v>0</v>
      </c>
      <c r="K931" s="166">
        <v>0</v>
      </c>
      <c r="L931" s="166">
        <v>0</v>
      </c>
      <c r="M931" s="18">
        <v>0</v>
      </c>
      <c r="N931" s="165">
        <f>VLOOKUP(Table2[[#This Row],[Code]],'MPG Payment'!$B$4:$Z$128,25,0)</f>
        <v>0</v>
      </c>
      <c r="O931" s="170">
        <f t="shared" si="64"/>
        <v>1969</v>
      </c>
      <c r="P931" t="str">
        <f>IFERROR(VLOOKUP(D931,'Bank Master'!$C$3:$D$7898,2,0),"Indirect")</f>
        <v>Direct</v>
      </c>
      <c r="Q931" t="str">
        <f>IFERROR(VLOOKUP(A931,Table1424[],6,0),0)</f>
        <v>RESHMA KHATUN</v>
      </c>
      <c r="R931" t="str">
        <f>IFERROR(VLOOKUP(A931,Table1424[],7,0),0)</f>
        <v>638202010009117</v>
      </c>
      <c r="S931" t="str">
        <f>IFERROR(VLOOKUP(A931,Table1424[],8,0),0)</f>
        <v>UBIN0563820</v>
      </c>
      <c r="T931">
        <f>IFERROR(VLOOKUP(A931,Table1424[],9,0),0)</f>
        <v>0</v>
      </c>
      <c r="U931" s="40">
        <f>IFERROR(VLOOKUP(A931,Table1424[],10,0),0)</f>
        <v>46195</v>
      </c>
      <c r="V931">
        <f t="shared" si="65"/>
        <v>1</v>
      </c>
      <c r="W931" t="str">
        <f t="shared" si="66"/>
        <v>Available</v>
      </c>
      <c r="X931" s="164" t="str" cm="1">
        <f t="array" aca="1" ref="X931" ca="1">SUBSTITUTE(SUBSTITUTE(MID(CELL("filename"),FIND("[",CELL("filename"))+1,FIND("]",CELL("filename"))-FIND("[",CELL("filename"))-1)," JH Farmer Payment-",""),".xlsx","")</f>
        <v>22.21-27 Aug</v>
      </c>
      <c r="Y931" s="13">
        <f t="shared" si="67"/>
        <v>26.958374804381844</v>
      </c>
      <c r="Z931" s="3">
        <v>0</v>
      </c>
    </row>
    <row r="932" spans="1:26" x14ac:dyDescent="0.25">
      <c r="A932" t="str">
        <f>CONCATENATE(Table2[[#This Row],[Code]],Table2[[#This Row],[Farmers Code]])</f>
        <v>200500030040</v>
      </c>
      <c r="B932" s="1" t="str">
        <f>INDEX('MPG Payment'!$A:$A,MATCH(Table2[[#This Row],[Code]],'MPG Payment'!B:B,0))</f>
        <v>BMC Code :2002</v>
      </c>
      <c r="C932" t="str">
        <f>VLOOKUP(Table2[[#This Row],[Code]],'MPG Payment'!B:C,2,0)</f>
        <v>UCHARI</v>
      </c>
      <c r="D932" s="17">
        <v>20050003</v>
      </c>
      <c r="E932" s="17" t="s">
        <v>13</v>
      </c>
      <c r="F932" s="1">
        <v>14</v>
      </c>
      <c r="G932" s="13">
        <v>30.360000000000003</v>
      </c>
      <c r="H932" s="13">
        <v>1201.9089999999999</v>
      </c>
      <c r="I932" s="166">
        <v>0</v>
      </c>
      <c r="J932" s="191">
        <v>0</v>
      </c>
      <c r="K932" s="166">
        <v>0</v>
      </c>
      <c r="L932" s="166">
        <v>0</v>
      </c>
      <c r="M932" s="18">
        <v>0</v>
      </c>
      <c r="N932" s="165">
        <f>VLOOKUP(Table2[[#This Row],[Code]],'MPG Payment'!$B$4:$Z$128,25,0)</f>
        <v>0</v>
      </c>
      <c r="O932" s="170">
        <f t="shared" si="64"/>
        <v>1202</v>
      </c>
      <c r="P932" t="str">
        <f>IFERROR(VLOOKUP(D932,'Bank Master'!$C$3:$D$7898,2,0),"Indirect")</f>
        <v>Direct</v>
      </c>
      <c r="Q932" t="str">
        <f>IFERROR(VLOOKUP(A932,Table1424[],6,0),0)</f>
        <v>SABILA KHATOON</v>
      </c>
      <c r="R932" t="str">
        <f>IFERROR(VLOOKUP(A932,Table1424[],7,0),0)</f>
        <v>22009544461</v>
      </c>
      <c r="S932" t="str">
        <f>IFERROR(VLOOKUP(A932,Table1424[],8,0),0)</f>
        <v>SBIN0RRVCGB</v>
      </c>
      <c r="T932">
        <f>IFERROR(VLOOKUP(A932,Table1424[],9,0),0)</f>
        <v>0</v>
      </c>
      <c r="U932" s="40">
        <f>IFERROR(VLOOKUP(A932,Table1424[],10,0),0)</f>
        <v>46195</v>
      </c>
      <c r="V932">
        <f t="shared" si="65"/>
        <v>1</v>
      </c>
      <c r="W932" t="str">
        <f t="shared" si="66"/>
        <v>Available</v>
      </c>
      <c r="X932" s="164" t="str" cm="1">
        <f t="array" aca="1" ref="X932" ca="1">SUBSTITUTE(SUBSTITUTE(MID(CELL("filename"),FIND("[",CELL("filename"))+1,FIND("]",CELL("filename"))-FIND("[",CELL("filename"))-1)," JH Farmer Payment-",""),".xlsx","")</f>
        <v>22.21-27 Aug</v>
      </c>
      <c r="Y932" s="13">
        <f t="shared" si="67"/>
        <v>27.711999341238467</v>
      </c>
      <c r="Z932" s="3">
        <v>0</v>
      </c>
    </row>
    <row r="933" spans="1:26" x14ac:dyDescent="0.25">
      <c r="A933" t="str">
        <f>CONCATENATE(Table2[[#This Row],[Code]],Table2[[#This Row],[Farmers Code]])</f>
        <v>200500030041</v>
      </c>
      <c r="B933" s="1" t="str">
        <f>INDEX('MPG Payment'!$A:$A,MATCH(Table2[[#This Row],[Code]],'MPG Payment'!B:B,0))</f>
        <v>BMC Code :2002</v>
      </c>
      <c r="C933" t="str">
        <f>VLOOKUP(Table2[[#This Row],[Code]],'MPG Payment'!B:C,2,0)</f>
        <v>UCHARI</v>
      </c>
      <c r="D933" s="17">
        <v>20050003</v>
      </c>
      <c r="E933" s="17" t="s">
        <v>35</v>
      </c>
      <c r="F933" s="1">
        <v>14</v>
      </c>
      <c r="G933" s="13">
        <v>44.58</v>
      </c>
      <c r="H933" s="13">
        <v>2032.8111999999999</v>
      </c>
      <c r="I933" s="166">
        <v>0</v>
      </c>
      <c r="J933" s="191">
        <v>0</v>
      </c>
      <c r="K933" s="166">
        <v>0</v>
      </c>
      <c r="L933" s="166">
        <v>0</v>
      </c>
      <c r="M933" s="18">
        <v>0</v>
      </c>
      <c r="N933" s="165">
        <f>VLOOKUP(Table2[[#This Row],[Code]],'MPG Payment'!$B$4:$Z$128,25,0)</f>
        <v>0</v>
      </c>
      <c r="O933" s="170">
        <f t="shared" si="64"/>
        <v>2033</v>
      </c>
      <c r="P933" t="str">
        <f>IFERROR(VLOOKUP(D933,'Bank Master'!$C$3:$D$7898,2,0),"Indirect")</f>
        <v>Direct</v>
      </c>
      <c r="Q933" t="str">
        <f>IFERROR(VLOOKUP(A933,Table1424[],6,0),0)</f>
        <v>MEHRUN KHATUN</v>
      </c>
      <c r="R933" t="str">
        <f>IFERROR(VLOOKUP(A933,Table1424[],7,0),0)</f>
        <v>59121003938</v>
      </c>
      <c r="S933" t="str">
        <f>IFERROR(VLOOKUP(A933,Table1424[],8,0),0)</f>
        <v>IDIB000B873</v>
      </c>
      <c r="T933">
        <f>IFERROR(VLOOKUP(A933,Table1424[],9,0),0)</f>
        <v>0</v>
      </c>
      <c r="U933" s="40">
        <f>IFERROR(VLOOKUP(A933,Table1424[],10,0),0)</f>
        <v>46195</v>
      </c>
      <c r="V933">
        <f t="shared" si="65"/>
        <v>1</v>
      </c>
      <c r="W933" t="str">
        <f t="shared" si="66"/>
        <v>Available</v>
      </c>
      <c r="X933" s="164" t="str" cm="1">
        <f t="array" aca="1" ref="X933" ca="1">SUBSTITUTE(SUBSTITUTE(MID(CELL("filename"),FIND("[",CELL("filename"))+1,FIND("]",CELL("filename"))-FIND("[",CELL("filename"))-1)," JH Farmer Payment-",""),".xlsx","")</f>
        <v>22.21-27 Aug</v>
      </c>
      <c r="Y933" s="13">
        <f t="shared" si="67"/>
        <v>31.919422162404665</v>
      </c>
      <c r="Z933" s="3">
        <v>0</v>
      </c>
    </row>
    <row r="934" spans="1:26" x14ac:dyDescent="0.25">
      <c r="A934" t="str">
        <f>CONCATENATE(Table2[[#This Row],[Code]],Table2[[#This Row],[Farmers Code]])</f>
        <v>200500030042</v>
      </c>
      <c r="B934" s="1" t="str">
        <f>INDEX('MPG Payment'!$A:$A,MATCH(Table2[[#This Row],[Code]],'MPG Payment'!B:B,0))</f>
        <v>BMC Code :2002</v>
      </c>
      <c r="C934" t="str">
        <f>VLOOKUP(Table2[[#This Row],[Code]],'MPG Payment'!B:C,2,0)</f>
        <v>UCHARI</v>
      </c>
      <c r="D934" s="17">
        <v>20050003</v>
      </c>
      <c r="E934" s="17" t="s">
        <v>14</v>
      </c>
      <c r="F934" s="1">
        <v>14</v>
      </c>
      <c r="G934" s="13">
        <v>53.36</v>
      </c>
      <c r="H934" s="13">
        <v>1974.4343999999996</v>
      </c>
      <c r="I934" s="166">
        <v>0</v>
      </c>
      <c r="J934" s="191">
        <v>0</v>
      </c>
      <c r="K934" s="166">
        <v>0</v>
      </c>
      <c r="L934" s="166">
        <v>0</v>
      </c>
      <c r="M934" s="18">
        <v>0</v>
      </c>
      <c r="N934" s="165">
        <f>VLOOKUP(Table2[[#This Row],[Code]],'MPG Payment'!$B$4:$Z$128,25,0)</f>
        <v>0</v>
      </c>
      <c r="O934" s="170">
        <f t="shared" si="64"/>
        <v>1974</v>
      </c>
      <c r="P934" t="str">
        <f>IFERROR(VLOOKUP(D934,'Bank Master'!$C$3:$D$7898,2,0),"Indirect")</f>
        <v>Direct</v>
      </c>
      <c r="Q934" t="str">
        <f>IFERROR(VLOOKUP(A934,Table1424[],6,0),0)</f>
        <v>SARITA KUMARI</v>
      </c>
      <c r="R934" t="str">
        <f>IFERROR(VLOOKUP(A934,Table1424[],7,0),0)</f>
        <v>638202120000790</v>
      </c>
      <c r="S934" t="str">
        <f>IFERROR(VLOOKUP(A934,Table1424[],8,0),0)</f>
        <v>UBIN0563820</v>
      </c>
      <c r="T934">
        <f>IFERROR(VLOOKUP(A934,Table1424[],9,0),0)</f>
        <v>0</v>
      </c>
      <c r="U934" s="40">
        <f>IFERROR(VLOOKUP(A934,Table1424[],10,0),0)</f>
        <v>46195</v>
      </c>
      <c r="V934">
        <f t="shared" si="65"/>
        <v>1</v>
      </c>
      <c r="W934" t="str">
        <f t="shared" si="66"/>
        <v>Available</v>
      </c>
      <c r="X934" s="164" t="str" cm="1">
        <f t="array" aca="1" ref="X934" ca="1">SUBSTITUTE(SUBSTITUTE(MID(CELL("filename"),FIND("[",CELL("filename"))+1,FIND("]",CELL("filename"))-FIND("[",CELL("filename"))-1)," JH Farmer Payment-",""),".xlsx","")</f>
        <v>22.21-27 Aug</v>
      </c>
      <c r="Y934" s="13">
        <f t="shared" si="67"/>
        <v>25.901500749625185</v>
      </c>
      <c r="Z934" s="3">
        <v>0</v>
      </c>
    </row>
    <row r="935" spans="1:26" x14ac:dyDescent="0.25">
      <c r="A935" t="str">
        <f>CONCATENATE(Table2[[#This Row],[Code]],Table2[[#This Row],[Farmers Code]])</f>
        <v>200500030043</v>
      </c>
      <c r="B935" s="1" t="str">
        <f>INDEX('MPG Payment'!$A:$A,MATCH(Table2[[#This Row],[Code]],'MPG Payment'!B:B,0))</f>
        <v>BMC Code :2002</v>
      </c>
      <c r="C935" t="str">
        <f>VLOOKUP(Table2[[#This Row],[Code]],'MPG Payment'!B:C,2,0)</f>
        <v>UCHARI</v>
      </c>
      <c r="D935" s="17">
        <v>20050003</v>
      </c>
      <c r="E935" s="17" t="s">
        <v>1650</v>
      </c>
      <c r="F935" s="1">
        <v>12</v>
      </c>
      <c r="G935" s="13">
        <v>75.62</v>
      </c>
      <c r="H935" s="13">
        <v>3080.1238000000003</v>
      </c>
      <c r="I935" s="166">
        <v>0</v>
      </c>
      <c r="J935" s="191">
        <v>0</v>
      </c>
      <c r="K935" s="166">
        <v>0</v>
      </c>
      <c r="L935" s="166">
        <v>0</v>
      </c>
      <c r="M935" s="18">
        <v>0</v>
      </c>
      <c r="N935" s="165">
        <f>VLOOKUP(Table2[[#This Row],[Code]],'MPG Payment'!$B$4:$Z$128,25,0)</f>
        <v>0</v>
      </c>
      <c r="O935" s="170">
        <f t="shared" si="64"/>
        <v>3080</v>
      </c>
      <c r="P935" t="str">
        <f>IFERROR(VLOOKUP(D935,'Bank Master'!$C$3:$D$7898,2,0),"Indirect")</f>
        <v>Direct</v>
      </c>
      <c r="Q935" t="str">
        <f>IFERROR(VLOOKUP(A935,Table1424[],6,0),0)</f>
        <v>ANISHA KHATOON</v>
      </c>
      <c r="R935" t="str">
        <f>IFERROR(VLOOKUP(A935,Table1424[],7,0),0)</f>
        <v>0407010982061</v>
      </c>
      <c r="S935" t="str">
        <f>IFERROR(VLOOKUP(A935,Table1424[],8,0),0)</f>
        <v>PUNB0040720</v>
      </c>
      <c r="T935">
        <f>IFERROR(VLOOKUP(A935,Table1424[],9,0),0)</f>
        <v>0</v>
      </c>
      <c r="U935" s="40">
        <f>IFERROR(VLOOKUP(A935,Table1424[],10,0),0)</f>
        <v>46195</v>
      </c>
      <c r="V935">
        <f t="shared" si="65"/>
        <v>1</v>
      </c>
      <c r="W935" t="str">
        <f t="shared" si="66"/>
        <v>Available</v>
      </c>
      <c r="X935" s="164" t="str" cm="1">
        <f t="array" aca="1" ref="X935" ca="1">SUBSTITUTE(SUBSTITUTE(MID(CELL("filename"),FIND("[",CELL("filename"))+1,FIND("]",CELL("filename"))-FIND("[",CELL("filename"))-1)," JH Farmer Payment-",""),".xlsx","")</f>
        <v>22.21-27 Aug</v>
      </c>
      <c r="Y935" s="13">
        <f t="shared" si="67"/>
        <v>24.438961650357051</v>
      </c>
      <c r="Z935" s="3">
        <v>0</v>
      </c>
    </row>
    <row r="936" spans="1:26" x14ac:dyDescent="0.25">
      <c r="A936" t="str">
        <f>CONCATENATE(Table2[[#This Row],[Code]],Table2[[#This Row],[Farmers Code]])</f>
        <v>200500030044</v>
      </c>
      <c r="B936" s="1" t="str">
        <f>INDEX('MPG Payment'!$A:$A,MATCH(Table2[[#This Row],[Code]],'MPG Payment'!B:B,0))</f>
        <v>BMC Code :2002</v>
      </c>
      <c r="C936" t="str">
        <f>VLOOKUP(Table2[[#This Row],[Code]],'MPG Payment'!B:C,2,0)</f>
        <v>UCHARI</v>
      </c>
      <c r="D936" s="17">
        <v>20050003</v>
      </c>
      <c r="E936" s="17" t="s">
        <v>15</v>
      </c>
      <c r="F936" s="1">
        <v>14</v>
      </c>
      <c r="G936" s="13">
        <v>28.16</v>
      </c>
      <c r="H936" s="13">
        <v>1117.0453999999997</v>
      </c>
      <c r="I936" s="166">
        <v>0</v>
      </c>
      <c r="J936" s="191">
        <v>0</v>
      </c>
      <c r="K936" s="166">
        <v>0</v>
      </c>
      <c r="L936" s="166">
        <v>0</v>
      </c>
      <c r="M936" s="18">
        <v>0</v>
      </c>
      <c r="N936" s="165">
        <f>VLOOKUP(Table2[[#This Row],[Code]],'MPG Payment'!$B$4:$Z$128,25,0)</f>
        <v>0</v>
      </c>
      <c r="O936" s="170">
        <f t="shared" si="64"/>
        <v>1117</v>
      </c>
      <c r="P936" t="str">
        <f>IFERROR(VLOOKUP(D936,'Bank Master'!$C$3:$D$7898,2,0),"Indirect")</f>
        <v>Direct</v>
      </c>
      <c r="Q936" t="str">
        <f>IFERROR(VLOOKUP(A936,Table1424[],6,0),0)</f>
        <v>RAHUL GOPE</v>
      </c>
      <c r="R936" t="str">
        <f>IFERROR(VLOOKUP(A936,Table1424[],7,0),0)</f>
        <v>638202130000974</v>
      </c>
      <c r="S936" t="str">
        <f>IFERROR(VLOOKUP(A936,Table1424[],8,0),0)</f>
        <v>UBIN0563820</v>
      </c>
      <c r="T936">
        <f>IFERROR(VLOOKUP(A936,Table1424[],9,0),0)</f>
        <v>0</v>
      </c>
      <c r="U936" s="40">
        <f>IFERROR(VLOOKUP(A936,Table1424[],10,0),0)</f>
        <v>46195</v>
      </c>
      <c r="V936">
        <f t="shared" si="65"/>
        <v>1</v>
      </c>
      <c r="W936" t="str">
        <f t="shared" si="66"/>
        <v>Available</v>
      </c>
      <c r="X936" s="164" t="str" cm="1">
        <f t="array" aca="1" ref="X936" ca="1">SUBSTITUTE(SUBSTITUTE(MID(CELL("filename"),FIND("[",CELL("filename"))+1,FIND("]",CELL("filename"))-FIND("[",CELL("filename"))-1)," JH Farmer Payment-",""),".xlsx","")</f>
        <v>22.21-27 Aug</v>
      </c>
      <c r="Y936" s="13">
        <f t="shared" si="67"/>
        <v>27.767463778409088</v>
      </c>
      <c r="Z936" s="3">
        <v>0</v>
      </c>
    </row>
    <row r="937" spans="1:26" x14ac:dyDescent="0.25">
      <c r="A937" t="str">
        <f>CONCATENATE(Table2[[#This Row],[Code]],Table2[[#This Row],[Farmers Code]])</f>
        <v>200500030045</v>
      </c>
      <c r="B937" s="1" t="str">
        <f>INDEX('MPG Payment'!$A:$A,MATCH(Table2[[#This Row],[Code]],'MPG Payment'!B:B,0))</f>
        <v>BMC Code :2002</v>
      </c>
      <c r="C937" t="str">
        <f>VLOOKUP(Table2[[#This Row],[Code]],'MPG Payment'!B:C,2,0)</f>
        <v>UCHARI</v>
      </c>
      <c r="D937" s="17">
        <v>20050003</v>
      </c>
      <c r="E937" s="17" t="s">
        <v>16</v>
      </c>
      <c r="F937" s="1">
        <v>7</v>
      </c>
      <c r="G937" s="13">
        <v>27.4</v>
      </c>
      <c r="H937" s="13">
        <v>1081.3252</v>
      </c>
      <c r="I937" s="166">
        <v>0</v>
      </c>
      <c r="J937" s="191">
        <v>0</v>
      </c>
      <c r="K937" s="166">
        <v>0</v>
      </c>
      <c r="L937" s="166">
        <v>0</v>
      </c>
      <c r="M937" s="18">
        <v>0</v>
      </c>
      <c r="N937" s="165">
        <f>VLOOKUP(Table2[[#This Row],[Code]],'MPG Payment'!$B$4:$Z$128,25,0)</f>
        <v>0</v>
      </c>
      <c r="O937" s="170">
        <f t="shared" si="64"/>
        <v>1081</v>
      </c>
      <c r="P937" t="str">
        <f>IFERROR(VLOOKUP(D937,'Bank Master'!$C$3:$D$7898,2,0),"Indirect")</f>
        <v>Direct</v>
      </c>
      <c r="Q937" t="str">
        <f>IFERROR(VLOOKUP(A937,Table1424[],6,0),0)</f>
        <v>RAMBILAS ORAON</v>
      </c>
      <c r="R937" t="str">
        <f>IFERROR(VLOOKUP(A937,Table1424[],7,0),0)</f>
        <v>638202010001613</v>
      </c>
      <c r="S937" t="str">
        <f>IFERROR(VLOOKUP(A937,Table1424[],8,0),0)</f>
        <v>UBIN0563820</v>
      </c>
      <c r="T937">
        <f>IFERROR(VLOOKUP(A937,Table1424[],9,0),0)</f>
        <v>0</v>
      </c>
      <c r="U937" s="40">
        <f>IFERROR(VLOOKUP(A937,Table1424[],10,0),0)</f>
        <v>46195</v>
      </c>
      <c r="V937">
        <f t="shared" si="65"/>
        <v>1</v>
      </c>
      <c r="W937" t="str">
        <f t="shared" si="66"/>
        <v>Available</v>
      </c>
      <c r="X937" s="164" t="str" cm="1">
        <f t="array" aca="1" ref="X937" ca="1">SUBSTITUTE(SUBSTITUTE(MID(CELL("filename"),FIND("[",CELL("filename"))+1,FIND("]",CELL("filename"))-FIND("[",CELL("filename"))-1)," JH Farmer Payment-",""),".xlsx","")</f>
        <v>22.21-27 Aug</v>
      </c>
      <c r="Y937" s="13">
        <f t="shared" si="67"/>
        <v>13.812548175182485</v>
      </c>
      <c r="Z937" s="3">
        <v>0</v>
      </c>
    </row>
    <row r="938" spans="1:26" x14ac:dyDescent="0.25">
      <c r="A938" t="str">
        <f>CONCATENATE(Table2[[#This Row],[Code]],Table2[[#This Row],[Farmers Code]])</f>
        <v>200500030048</v>
      </c>
      <c r="B938" s="1" t="str">
        <f>INDEX('MPG Payment'!$A:$A,MATCH(Table2[[#This Row],[Code]],'MPG Payment'!B:B,0))</f>
        <v>BMC Code :2002</v>
      </c>
      <c r="C938" t="str">
        <f>VLOOKUP(Table2[[#This Row],[Code]],'MPG Payment'!B:C,2,0)</f>
        <v>UCHARI</v>
      </c>
      <c r="D938" s="17">
        <v>20050003</v>
      </c>
      <c r="E938" s="17" t="s">
        <v>424</v>
      </c>
      <c r="F938" s="1">
        <v>7</v>
      </c>
      <c r="G938" s="13">
        <v>28.599999999999998</v>
      </c>
      <c r="H938" s="13">
        <v>1181.2593999999999</v>
      </c>
      <c r="I938" s="166">
        <v>0</v>
      </c>
      <c r="J938" s="191">
        <v>0</v>
      </c>
      <c r="K938" s="166">
        <v>0</v>
      </c>
      <c r="L938" s="166">
        <v>0</v>
      </c>
      <c r="M938" s="18">
        <v>0</v>
      </c>
      <c r="N938" s="165">
        <f>VLOOKUP(Table2[[#This Row],[Code]],'MPG Payment'!$B$4:$Z$128,25,0)</f>
        <v>0</v>
      </c>
      <c r="O938" s="170">
        <f t="shared" si="64"/>
        <v>1181</v>
      </c>
      <c r="P938" t="str">
        <f>IFERROR(VLOOKUP(D938,'Bank Master'!$C$3:$D$7898,2,0),"Indirect")</f>
        <v>Direct</v>
      </c>
      <c r="Q938" t="str">
        <f>IFERROR(VLOOKUP(A938,Table1424[],6,0),0)</f>
        <v>JUBEDA KHATUN</v>
      </c>
      <c r="R938" t="str">
        <f>IFERROR(VLOOKUP(A938,Table1424[],7,0),0)</f>
        <v>22009554730</v>
      </c>
      <c r="S938" t="str">
        <f>IFERROR(VLOOKUP(A938,Table1424[],8,0),0)</f>
        <v>SBIN0RRVCGB</v>
      </c>
      <c r="T938">
        <f>IFERROR(VLOOKUP(A938,Table1424[],9,0),0)</f>
        <v>0</v>
      </c>
      <c r="U938" s="40">
        <f>IFERROR(VLOOKUP(A938,Table1424[],10,0),0)</f>
        <v>46195</v>
      </c>
      <c r="V938">
        <f t="shared" si="65"/>
        <v>1</v>
      </c>
      <c r="W938" t="str">
        <f t="shared" si="66"/>
        <v>Available</v>
      </c>
      <c r="X938" s="164" t="str" cm="1">
        <f t="array" aca="1" ref="X938" ca="1">SUBSTITUTE(SUBSTITUTE(MID(CELL("filename"),FIND("[",CELL("filename"))+1,FIND("]",CELL("filename"))-FIND("[",CELL("filename"))-1)," JH Farmer Payment-",""),".xlsx","")</f>
        <v>22.21-27 Aug</v>
      </c>
      <c r="Y938" s="13">
        <f t="shared" si="67"/>
        <v>14.455971678321678</v>
      </c>
      <c r="Z938" s="3">
        <v>0</v>
      </c>
    </row>
    <row r="939" spans="1:26" x14ac:dyDescent="0.25">
      <c r="A939" t="str">
        <f>CONCATENATE(Table2[[#This Row],[Code]],Table2[[#This Row],[Farmers Code]])</f>
        <v>200500030049</v>
      </c>
      <c r="B939" s="1" t="str">
        <f>INDEX('MPG Payment'!$A:$A,MATCH(Table2[[#This Row],[Code]],'MPG Payment'!B:B,0))</f>
        <v>BMC Code :2002</v>
      </c>
      <c r="C939" t="str">
        <f>VLOOKUP(Table2[[#This Row],[Code]],'MPG Payment'!B:C,2,0)</f>
        <v>UCHARI</v>
      </c>
      <c r="D939" s="17">
        <v>20050003</v>
      </c>
      <c r="E939" s="17" t="s">
        <v>425</v>
      </c>
      <c r="F939" s="1">
        <v>14</v>
      </c>
      <c r="G939" s="13">
        <v>64.779999999999987</v>
      </c>
      <c r="H939" s="13">
        <v>2619.0659999999998</v>
      </c>
      <c r="I939" s="166">
        <v>0</v>
      </c>
      <c r="J939" s="191">
        <v>0</v>
      </c>
      <c r="K939" s="166">
        <v>0</v>
      </c>
      <c r="L939" s="166">
        <v>0</v>
      </c>
      <c r="M939" s="18">
        <v>0</v>
      </c>
      <c r="N939" s="165">
        <f>VLOOKUP(Table2[[#This Row],[Code]],'MPG Payment'!$B$4:$Z$128,25,0)</f>
        <v>0</v>
      </c>
      <c r="O939" s="170">
        <f t="shared" si="64"/>
        <v>2619</v>
      </c>
      <c r="P939" t="str">
        <f>IFERROR(VLOOKUP(D939,'Bank Master'!$C$3:$D$7898,2,0),"Indirect")</f>
        <v>Direct</v>
      </c>
      <c r="Q939" t="str">
        <f>IFERROR(VLOOKUP(A939,Table1424[],6,0),0)</f>
        <v>SABIRAN KHATUN</v>
      </c>
      <c r="R939" t="str">
        <f>IFERROR(VLOOKUP(A939,Table1424[],7,0),0)</f>
        <v>638202010002282</v>
      </c>
      <c r="S939" t="str">
        <f>IFERROR(VLOOKUP(A939,Table1424[],8,0),0)</f>
        <v>UBIN0563820</v>
      </c>
      <c r="T939">
        <f>IFERROR(VLOOKUP(A939,Table1424[],9,0),0)</f>
        <v>0</v>
      </c>
      <c r="U939" s="40">
        <f>IFERROR(VLOOKUP(A939,Table1424[],10,0),0)</f>
        <v>46209</v>
      </c>
      <c r="V939">
        <f t="shared" si="65"/>
        <v>1</v>
      </c>
      <c r="W939" t="str">
        <f t="shared" si="66"/>
        <v>Available</v>
      </c>
      <c r="X939" s="164" t="str" cm="1">
        <f t="array" aca="1" ref="X939" ca="1">SUBSTITUTE(SUBSTITUTE(MID(CELL("filename"),FIND("[",CELL("filename"))+1,FIND("]",CELL("filename"))-FIND("[",CELL("filename"))-1)," JH Farmer Payment-",""),".xlsx","")</f>
        <v>22.21-27 Aug</v>
      </c>
      <c r="Y939" s="13">
        <f t="shared" si="67"/>
        <v>28.30111454152517</v>
      </c>
      <c r="Z939" s="3">
        <v>0</v>
      </c>
    </row>
    <row r="940" spans="1:26" x14ac:dyDescent="0.25">
      <c r="A940" t="str">
        <f>CONCATENATE(Table2[[#This Row],[Code]],Table2[[#This Row],[Farmers Code]])</f>
        <v>200500030051</v>
      </c>
      <c r="B940" s="1" t="str">
        <f>INDEX('MPG Payment'!$A:$A,MATCH(Table2[[#This Row],[Code]],'MPG Payment'!B:B,0))</f>
        <v>BMC Code :2002</v>
      </c>
      <c r="C940" t="str">
        <f>VLOOKUP(Table2[[#This Row],[Code]],'MPG Payment'!B:C,2,0)</f>
        <v>UCHARI</v>
      </c>
      <c r="D940" s="17">
        <v>20050003</v>
      </c>
      <c r="E940" s="17" t="s">
        <v>130</v>
      </c>
      <c r="F940" s="1">
        <v>7</v>
      </c>
      <c r="G940" s="13">
        <v>38.9</v>
      </c>
      <c r="H940" s="13">
        <v>1714.2172</v>
      </c>
      <c r="I940" s="166">
        <v>0</v>
      </c>
      <c r="J940" s="191">
        <v>0</v>
      </c>
      <c r="K940" s="166">
        <v>0</v>
      </c>
      <c r="L940" s="166">
        <v>0</v>
      </c>
      <c r="M940" s="18">
        <v>0</v>
      </c>
      <c r="N940" s="165">
        <f>VLOOKUP(Table2[[#This Row],[Code]],'MPG Payment'!$B$4:$Z$128,25,0)</f>
        <v>0</v>
      </c>
      <c r="O940" s="170">
        <f t="shared" si="64"/>
        <v>1714</v>
      </c>
      <c r="P940" t="str">
        <f>IFERROR(VLOOKUP(D940,'Bank Master'!$C$3:$D$7898,2,0),"Indirect")</f>
        <v>Direct</v>
      </c>
      <c r="Q940" t="str">
        <f>IFERROR(VLOOKUP(A940,Table1424[],6,0),0)</f>
        <v>GAYATRI ORAON</v>
      </c>
      <c r="R940" t="str">
        <f>IFERROR(VLOOKUP(A940,Table1424[],7,0),0)</f>
        <v>000110140644</v>
      </c>
      <c r="S940" t="str">
        <f>IFERROR(VLOOKUP(A940,Table1424[],8,0),0)</f>
        <v>IPOS0000001</v>
      </c>
      <c r="T940">
        <f>IFERROR(VLOOKUP(A940,Table1424[],9,0),0)</f>
        <v>0</v>
      </c>
      <c r="U940" s="40">
        <f>IFERROR(VLOOKUP(A940,Table1424[],10,0),0)</f>
        <v>46209</v>
      </c>
      <c r="V940">
        <f t="shared" si="65"/>
        <v>1</v>
      </c>
      <c r="W940" t="str">
        <f t="shared" si="66"/>
        <v>Available</v>
      </c>
      <c r="X940" s="164" t="str" cm="1">
        <f t="array" aca="1" ref="X940" ca="1">SUBSTITUTE(SUBSTITUTE(MID(CELL("filename"),FIND("[",CELL("filename"))+1,FIND("]",CELL("filename"))-FIND("[",CELL("filename"))-1)," JH Farmer Payment-",""),".xlsx","")</f>
        <v>22.21-27 Aug</v>
      </c>
      <c r="Y940" s="13">
        <f t="shared" si="67"/>
        <v>15.423548071979436</v>
      </c>
      <c r="Z940" s="3">
        <v>0</v>
      </c>
    </row>
    <row r="941" spans="1:26" x14ac:dyDescent="0.25">
      <c r="A941" t="str">
        <f>CONCATENATE(Table2[[#This Row],[Code]],Table2[[#This Row],[Farmers Code]])</f>
        <v>200500030052</v>
      </c>
      <c r="B941" s="1" t="str">
        <f>INDEX('MPG Payment'!$A:$A,MATCH(Table2[[#This Row],[Code]],'MPG Payment'!B:B,0))</f>
        <v>BMC Code :2002</v>
      </c>
      <c r="C941" t="str">
        <f>VLOOKUP(Table2[[#This Row],[Code]],'MPG Payment'!B:C,2,0)</f>
        <v>UCHARI</v>
      </c>
      <c r="D941" s="17">
        <v>20050003</v>
      </c>
      <c r="E941" s="17" t="s">
        <v>426</v>
      </c>
      <c r="F941" s="1">
        <v>4</v>
      </c>
      <c r="G941" s="13">
        <v>10.46</v>
      </c>
      <c r="H941" s="13">
        <v>437.21300000000002</v>
      </c>
      <c r="I941" s="166">
        <v>0</v>
      </c>
      <c r="J941" s="191">
        <v>0</v>
      </c>
      <c r="K941" s="166">
        <v>0</v>
      </c>
      <c r="L941" s="166">
        <v>0</v>
      </c>
      <c r="M941" s="18">
        <v>0</v>
      </c>
      <c r="N941" s="165">
        <f>VLOOKUP(Table2[[#This Row],[Code]],'MPG Payment'!$B$4:$Z$128,25,0)</f>
        <v>0</v>
      </c>
      <c r="O941" s="170">
        <f t="shared" si="64"/>
        <v>437</v>
      </c>
      <c r="P941" t="str">
        <f>IFERROR(VLOOKUP(D941,'Bank Master'!$C$3:$D$7898,2,0),"Indirect")</f>
        <v>Direct</v>
      </c>
      <c r="Q941" t="str">
        <f>IFERROR(VLOOKUP(A941,Table1424[],6,0),0)</f>
        <v>ADITYA GOPE</v>
      </c>
      <c r="R941" t="str">
        <f>IFERROR(VLOOKUP(A941,Table1424[],7,0),0)</f>
        <v>638202010007452</v>
      </c>
      <c r="S941" t="str">
        <f>IFERROR(VLOOKUP(A941,Table1424[],8,0),0)</f>
        <v>UBIN0563820</v>
      </c>
      <c r="T941">
        <f>IFERROR(VLOOKUP(A941,Table1424[],9,0),0)</f>
        <v>0</v>
      </c>
      <c r="U941" s="40">
        <f>IFERROR(VLOOKUP(A941,Table1424[],10,0),0)</f>
        <v>46209</v>
      </c>
      <c r="V941">
        <f t="shared" si="65"/>
        <v>1</v>
      </c>
      <c r="W941" t="str">
        <f t="shared" si="66"/>
        <v>Available</v>
      </c>
      <c r="X941" s="164" t="str" cm="1">
        <f t="array" aca="1" ref="X941" ca="1">SUBSTITUTE(SUBSTITUTE(MID(CELL("filename"),FIND("[",CELL("filename"))+1,FIND("]",CELL("filename"))-FIND("[",CELL("filename"))-1)," JH Farmer Payment-",""),".xlsx","")</f>
        <v>22.21-27 Aug</v>
      </c>
      <c r="Y941" s="13">
        <f t="shared" si="67"/>
        <v>8.3597131931166349</v>
      </c>
      <c r="Z941" s="3">
        <v>0</v>
      </c>
    </row>
    <row r="942" spans="1:26" x14ac:dyDescent="0.25">
      <c r="A942" t="str">
        <f>CONCATENATE(Table2[[#This Row],[Code]],Table2[[#This Row],[Farmers Code]])</f>
        <v>200500030053</v>
      </c>
      <c r="B942" s="1" t="str">
        <f>INDEX('MPG Payment'!$A:$A,MATCH(Table2[[#This Row],[Code]],'MPG Payment'!B:B,0))</f>
        <v>BMC Code :2002</v>
      </c>
      <c r="C942" t="str">
        <f>VLOOKUP(Table2[[#This Row],[Code]],'MPG Payment'!B:C,2,0)</f>
        <v>UCHARI</v>
      </c>
      <c r="D942" s="17">
        <v>20050003</v>
      </c>
      <c r="E942" s="17" t="s">
        <v>131</v>
      </c>
      <c r="F942" s="1">
        <v>14</v>
      </c>
      <c r="G942" s="13">
        <v>49.940000000000005</v>
      </c>
      <c r="H942" s="13">
        <v>1997.4766</v>
      </c>
      <c r="I942" s="166">
        <v>0</v>
      </c>
      <c r="J942" s="191">
        <v>0</v>
      </c>
      <c r="K942" s="166">
        <v>0</v>
      </c>
      <c r="L942" s="166">
        <v>0</v>
      </c>
      <c r="M942" s="18">
        <v>0</v>
      </c>
      <c r="N942" s="165">
        <f>VLOOKUP(Table2[[#This Row],[Code]],'MPG Payment'!$B$4:$Z$128,25,0)</f>
        <v>0</v>
      </c>
      <c r="O942" s="170">
        <f t="shared" si="64"/>
        <v>1997</v>
      </c>
      <c r="P942" t="str">
        <f>IFERROR(VLOOKUP(D942,'Bank Master'!$C$3:$D$7898,2,0),"Indirect")</f>
        <v>Direct</v>
      </c>
      <c r="Q942" t="str">
        <f>IFERROR(VLOOKUP(A942,Table1424[],6,0),0)</f>
        <v>ANIMA TIRKEY</v>
      </c>
      <c r="R942" t="str">
        <f>IFERROR(VLOOKUP(A942,Table1424[],7,0),0)</f>
        <v>000110165834</v>
      </c>
      <c r="S942" t="str">
        <f>IFERROR(VLOOKUP(A942,Table1424[],8,0),0)</f>
        <v>IPOS0000001</v>
      </c>
      <c r="T942">
        <f>IFERROR(VLOOKUP(A942,Table1424[],9,0),0)</f>
        <v>0</v>
      </c>
      <c r="U942" s="40">
        <f>IFERROR(VLOOKUP(A942,Table1424[],10,0),0)</f>
        <v>46216</v>
      </c>
      <c r="V942">
        <f t="shared" si="65"/>
        <v>1</v>
      </c>
      <c r="W942" t="str">
        <f t="shared" si="66"/>
        <v>Available</v>
      </c>
      <c r="X942" s="164" t="str" cm="1">
        <f t="array" aca="1" ref="X942" ca="1">SUBSTITUTE(SUBSTITUTE(MID(CELL("filename"),FIND("[",CELL("filename"))+1,FIND("]",CELL("filename"))-FIND("[",CELL("filename"))-1)," JH Farmer Payment-",""),".xlsx","")</f>
        <v>22.21-27 Aug</v>
      </c>
      <c r="Y942" s="13">
        <f t="shared" si="67"/>
        <v>27.998270324389267</v>
      </c>
      <c r="Z942" s="3">
        <v>0</v>
      </c>
    </row>
    <row r="943" spans="1:26" x14ac:dyDescent="0.25">
      <c r="A943" t="str">
        <f>CONCATENATE(Table2[[#This Row],[Code]],Table2[[#This Row],[Farmers Code]])</f>
        <v>200500030054</v>
      </c>
      <c r="B943" s="1" t="str">
        <f>INDEX('MPG Payment'!$A:$A,MATCH(Table2[[#This Row],[Code]],'MPG Payment'!B:B,0))</f>
        <v>BMC Code :2002</v>
      </c>
      <c r="C943" t="str">
        <f>VLOOKUP(Table2[[#This Row],[Code]],'MPG Payment'!B:C,2,0)</f>
        <v>UCHARI</v>
      </c>
      <c r="D943" s="17">
        <v>20050003</v>
      </c>
      <c r="E943" s="17" t="s">
        <v>760</v>
      </c>
      <c r="F943" s="1">
        <v>8</v>
      </c>
      <c r="G943" s="13">
        <v>41.14</v>
      </c>
      <c r="H943" s="13">
        <v>1499.6242</v>
      </c>
      <c r="I943" s="166">
        <v>0</v>
      </c>
      <c r="J943" s="191">
        <v>0</v>
      </c>
      <c r="K943" s="166">
        <v>0</v>
      </c>
      <c r="L943" s="166">
        <v>0</v>
      </c>
      <c r="M943" s="18">
        <v>0</v>
      </c>
      <c r="N943" s="165">
        <f>VLOOKUP(Table2[[#This Row],[Code]],'MPG Payment'!$B$4:$Z$128,25,0)</f>
        <v>0</v>
      </c>
      <c r="O943" s="170">
        <f t="shared" si="64"/>
        <v>1500</v>
      </c>
      <c r="P943" t="str">
        <f>IFERROR(VLOOKUP(D943,'Bank Master'!$C$3:$D$7898,2,0),"Indirect")</f>
        <v>Direct</v>
      </c>
      <c r="Q943" t="str">
        <f>IFERROR(VLOOKUP(A943,Table1424[],6,0),0)</f>
        <v>WASIMA KHATOON</v>
      </c>
      <c r="R943" t="str">
        <f>IFERROR(VLOOKUP(A943,Table1424[],7,0),0)</f>
        <v>638202120003756</v>
      </c>
      <c r="S943" t="str">
        <f>IFERROR(VLOOKUP(A943,Table1424[],8,0),0)</f>
        <v>UBIN0563820</v>
      </c>
      <c r="T943">
        <f>IFERROR(VLOOKUP(A943,Table1424[],9,0),0)</f>
        <v>0</v>
      </c>
      <c r="U943" s="40">
        <f>IFERROR(VLOOKUP(A943,Table1424[],10,0),0)</f>
        <v>46223</v>
      </c>
      <c r="V943">
        <f t="shared" si="65"/>
        <v>1</v>
      </c>
      <c r="W943" t="str">
        <f t="shared" si="66"/>
        <v>Available</v>
      </c>
      <c r="X943" s="164" t="str" cm="1">
        <f t="array" aca="1" ref="X943" ca="1">SUBSTITUTE(SUBSTITUTE(MID(CELL("filename"),FIND("[",CELL("filename"))+1,FIND("]",CELL("filename"))-FIND("[",CELL("filename"))-1)," JH Farmer Payment-",""),".xlsx","")</f>
        <v>22.21-27 Aug</v>
      </c>
      <c r="Y943" s="13">
        <f t="shared" si="67"/>
        <v>14.580692270296547</v>
      </c>
      <c r="Z943" s="3">
        <v>0</v>
      </c>
    </row>
    <row r="944" spans="1:26" x14ac:dyDescent="0.25">
      <c r="A944" t="str">
        <f>CONCATENATE(Table2[[#This Row],[Code]],Table2[[#This Row],[Farmers Code]])</f>
        <v>200500030055</v>
      </c>
      <c r="B944" s="1" t="str">
        <f>INDEX('MPG Payment'!$A:$A,MATCH(Table2[[#This Row],[Code]],'MPG Payment'!B:B,0))</f>
        <v>BMC Code :2002</v>
      </c>
      <c r="C944" t="str">
        <f>VLOOKUP(Table2[[#This Row],[Code]],'MPG Payment'!B:C,2,0)</f>
        <v>UCHARI</v>
      </c>
      <c r="D944" s="17">
        <v>20050003</v>
      </c>
      <c r="E944" s="17" t="s">
        <v>427</v>
      </c>
      <c r="F944" s="1">
        <v>14</v>
      </c>
      <c r="G944" s="13">
        <v>65.28</v>
      </c>
      <c r="H944" s="13">
        <v>2683.57</v>
      </c>
      <c r="I944" s="166">
        <v>0</v>
      </c>
      <c r="J944" s="191">
        <v>0</v>
      </c>
      <c r="K944" s="166">
        <v>0</v>
      </c>
      <c r="L944" s="166">
        <v>0</v>
      </c>
      <c r="M944" s="18">
        <v>0</v>
      </c>
      <c r="N944" s="165">
        <f>VLOOKUP(Table2[[#This Row],[Code]],'MPG Payment'!$B$4:$Z$128,25,0)</f>
        <v>0</v>
      </c>
      <c r="O944" s="170">
        <f t="shared" si="64"/>
        <v>2684</v>
      </c>
      <c r="P944" t="str">
        <f>IFERROR(VLOOKUP(D944,'Bank Master'!$C$3:$D$7898,2,0),"Indirect")</f>
        <v>Direct</v>
      </c>
      <c r="Q944" t="str">
        <f>IFERROR(VLOOKUP(A944,Table1424[],6,0),0)</f>
        <v>MAHMUD ANSARI</v>
      </c>
      <c r="R944" t="str">
        <f>IFERROR(VLOOKUP(A944,Table1424[],7,0),0)</f>
        <v>358702010009008</v>
      </c>
      <c r="S944" t="str">
        <f>IFERROR(VLOOKUP(A944,Table1424[],8,0),0)</f>
        <v>UBIN0535877</v>
      </c>
      <c r="T944">
        <f>IFERROR(VLOOKUP(A944,Table1424[],9,0),0)</f>
        <v>0</v>
      </c>
      <c r="U944" s="40">
        <f>IFERROR(VLOOKUP(A944,Table1424[],10,0),0)</f>
        <v>46223</v>
      </c>
      <c r="V944">
        <f t="shared" si="65"/>
        <v>1</v>
      </c>
      <c r="W944" t="str">
        <f t="shared" si="66"/>
        <v>Available</v>
      </c>
      <c r="X944" s="164" t="str" cm="1">
        <f t="array" aca="1" ref="X944" ca="1">SUBSTITUTE(SUBSTITUTE(MID(CELL("filename"),FIND("[",CELL("filename"))+1,FIND("]",CELL("filename"))-FIND("[",CELL("filename"))-1)," JH Farmer Payment-",""),".xlsx","")</f>
        <v>22.21-27 Aug</v>
      </c>
      <c r="Y944" s="13">
        <f t="shared" si="67"/>
        <v>28.77602634803922</v>
      </c>
      <c r="Z944" s="3">
        <v>0</v>
      </c>
    </row>
    <row r="945" spans="1:26" x14ac:dyDescent="0.25">
      <c r="A945" t="str">
        <f>CONCATENATE(Table2[[#This Row],[Code]],Table2[[#This Row],[Farmers Code]])</f>
        <v>200500030056</v>
      </c>
      <c r="B945" s="1" t="str">
        <f>INDEX('MPG Payment'!$A:$A,MATCH(Table2[[#This Row],[Code]],'MPG Payment'!B:B,0))</f>
        <v>BMC Code :2002</v>
      </c>
      <c r="C945" t="str">
        <f>VLOOKUP(Table2[[#This Row],[Code]],'MPG Payment'!B:C,2,0)</f>
        <v>UCHARI</v>
      </c>
      <c r="D945" s="17">
        <v>20050003</v>
      </c>
      <c r="E945" s="17" t="s">
        <v>761</v>
      </c>
      <c r="F945" s="1">
        <v>14</v>
      </c>
      <c r="G945" s="13">
        <v>54.220000000000006</v>
      </c>
      <c r="H945" s="13">
        <v>2094.5538000000001</v>
      </c>
      <c r="I945" s="166">
        <v>0</v>
      </c>
      <c r="J945" s="191">
        <v>0</v>
      </c>
      <c r="K945" s="166">
        <v>0</v>
      </c>
      <c r="L945" s="166">
        <v>0</v>
      </c>
      <c r="M945" s="18">
        <v>0</v>
      </c>
      <c r="N945" s="165">
        <f>VLOOKUP(Table2[[#This Row],[Code]],'MPG Payment'!$B$4:$Z$128,25,0)</f>
        <v>0</v>
      </c>
      <c r="O945" s="170">
        <f t="shared" si="64"/>
        <v>2095</v>
      </c>
      <c r="P945" t="str">
        <f>IFERROR(VLOOKUP(D945,'Bank Master'!$C$3:$D$7898,2,0),"Indirect")</f>
        <v>Direct</v>
      </c>
      <c r="Q945" t="str">
        <f>IFERROR(VLOOKUP(A945,Table1424[],6,0),0)</f>
        <v>RASIDA KHATUN</v>
      </c>
      <c r="R945" t="str">
        <f>IFERROR(VLOOKUP(A945,Table1424[],7,0),0)</f>
        <v>4904101005164</v>
      </c>
      <c r="S945" t="str">
        <f>IFERROR(VLOOKUP(A945,Table1424[],8,0),0)</f>
        <v>CNRB0004904</v>
      </c>
      <c r="T945">
        <f>IFERROR(VLOOKUP(A945,Table1424[],9,0),0)</f>
        <v>0</v>
      </c>
      <c r="U945" s="40">
        <f>IFERROR(VLOOKUP(A945,Table1424[],10,0),0)</f>
        <v>46223</v>
      </c>
      <c r="V945">
        <f t="shared" si="65"/>
        <v>1</v>
      </c>
      <c r="W945" t="str">
        <f t="shared" si="66"/>
        <v>Available</v>
      </c>
      <c r="X945" s="164" t="str" cm="1">
        <f t="array" aca="1" ref="X945" ca="1">SUBSTITUTE(SUBSTITUTE(MID(CELL("filename"),FIND("[",CELL("filename"))+1,FIND("]",CELL("filename"))-FIND("[",CELL("filename"))-1)," JH Farmer Payment-",""),".xlsx","")</f>
        <v>22.21-27 Aug</v>
      </c>
      <c r="Y945" s="13">
        <f t="shared" si="67"/>
        <v>27.041454444854296</v>
      </c>
      <c r="Z945" s="3">
        <v>0</v>
      </c>
    </row>
    <row r="946" spans="1:26" x14ac:dyDescent="0.25">
      <c r="A946" t="str">
        <f>CONCATENATE(Table2[[#This Row],[Code]],Table2[[#This Row],[Farmers Code]])</f>
        <v>200500030057</v>
      </c>
      <c r="B946" s="1" t="str">
        <f>INDEX('MPG Payment'!$A:$A,MATCH(Table2[[#This Row],[Code]],'MPG Payment'!B:B,0))</f>
        <v>BMC Code :2002</v>
      </c>
      <c r="C946" t="str">
        <f>VLOOKUP(Table2[[#This Row],[Code]],'MPG Payment'!B:C,2,0)</f>
        <v>UCHARI</v>
      </c>
      <c r="D946" s="17">
        <v>20050003</v>
      </c>
      <c r="E946" s="17" t="s">
        <v>762</v>
      </c>
      <c r="F946" s="1">
        <v>13</v>
      </c>
      <c r="G946" s="13">
        <v>64.279999999999987</v>
      </c>
      <c r="H946" s="13">
        <v>2497.8624</v>
      </c>
      <c r="I946" s="166">
        <v>0</v>
      </c>
      <c r="J946" s="191">
        <v>0</v>
      </c>
      <c r="K946" s="166">
        <v>0</v>
      </c>
      <c r="L946" s="166">
        <v>0</v>
      </c>
      <c r="M946" s="18">
        <v>0</v>
      </c>
      <c r="N946" s="165">
        <f>VLOOKUP(Table2[[#This Row],[Code]],'MPG Payment'!$B$4:$Z$128,25,0)</f>
        <v>0</v>
      </c>
      <c r="O946" s="170">
        <f t="shared" si="64"/>
        <v>2498</v>
      </c>
      <c r="P946" t="str">
        <f>IFERROR(VLOOKUP(D946,'Bank Master'!$C$3:$D$7898,2,0),"Indirect")</f>
        <v>Direct</v>
      </c>
      <c r="Q946" t="str">
        <f>IFERROR(VLOOKUP(A946,Table1424[],6,0),0)</f>
        <v>AFJAL ANSARI</v>
      </c>
      <c r="R946" t="str">
        <f>IFERROR(VLOOKUP(A946,Table1424[],7,0),0)</f>
        <v>638202010007552</v>
      </c>
      <c r="S946" t="str">
        <f>IFERROR(VLOOKUP(A946,Table1424[],8,0),0)</f>
        <v>UBIN0563820</v>
      </c>
      <c r="T946">
        <f>IFERROR(VLOOKUP(A946,Table1424[],9,0),0)</f>
        <v>0</v>
      </c>
      <c r="U946" s="40">
        <f>IFERROR(VLOOKUP(A946,Table1424[],10,0),0)</f>
        <v>46231</v>
      </c>
      <c r="V946">
        <f t="shared" si="65"/>
        <v>1</v>
      </c>
      <c r="W946" t="str">
        <f t="shared" si="66"/>
        <v>Available</v>
      </c>
      <c r="X946" s="164" t="str" cm="1">
        <f t="array" aca="1" ref="X946" ca="1">SUBSTITUTE(SUBSTITUTE(MID(CELL("filename"),FIND("[",CELL("filename"))+1,FIND("]",CELL("filename"))-FIND("[",CELL("filename"))-1)," JH Farmer Payment-",""),".xlsx","")</f>
        <v>22.21-27 Aug</v>
      </c>
      <c r="Y946" s="13">
        <f t="shared" si="67"/>
        <v>25.258409458618548</v>
      </c>
      <c r="Z946" s="3">
        <v>0</v>
      </c>
    </row>
    <row r="947" spans="1:26" x14ac:dyDescent="0.25">
      <c r="A947" t="str">
        <f>CONCATENATE(Table2[[#This Row],[Code]],Table2[[#This Row],[Farmers Code]])</f>
        <v>200500030058</v>
      </c>
      <c r="B947" s="1" t="str">
        <f>INDEX('MPG Payment'!$A:$A,MATCH(Table2[[#This Row],[Code]],'MPG Payment'!B:B,0))</f>
        <v>BMC Code :2002</v>
      </c>
      <c r="C947" t="str">
        <f>VLOOKUP(Table2[[#This Row],[Code]],'MPG Payment'!B:C,2,0)</f>
        <v>UCHARI</v>
      </c>
      <c r="D947" s="17">
        <v>20050003</v>
      </c>
      <c r="E947" s="17" t="s">
        <v>763</v>
      </c>
      <c r="F947" s="1">
        <v>14</v>
      </c>
      <c r="G947" s="13">
        <v>67.100000000000009</v>
      </c>
      <c r="H947" s="13">
        <v>2536.7918</v>
      </c>
      <c r="I947" s="166">
        <v>0</v>
      </c>
      <c r="J947" s="191">
        <v>0</v>
      </c>
      <c r="K947" s="166">
        <v>0</v>
      </c>
      <c r="L947" s="166">
        <v>0</v>
      </c>
      <c r="M947" s="18">
        <v>0</v>
      </c>
      <c r="N947" s="165">
        <f>VLOOKUP(Table2[[#This Row],[Code]],'MPG Payment'!$B$4:$Z$128,25,0)</f>
        <v>0</v>
      </c>
      <c r="O947" s="170">
        <f t="shared" si="64"/>
        <v>2537</v>
      </c>
      <c r="P947" t="str">
        <f>IFERROR(VLOOKUP(D947,'Bank Master'!$C$3:$D$7898,2,0),"Indirect")</f>
        <v>Direct</v>
      </c>
      <c r="Q947" t="str">
        <f>IFERROR(VLOOKUP(A947,Table1424[],6,0),0)</f>
        <v>SUNIL BHAGAT</v>
      </c>
      <c r="R947" t="str">
        <f>IFERROR(VLOOKUP(A947,Table1424[],7,0),0)</f>
        <v>590510110006240</v>
      </c>
      <c r="S947" t="str">
        <f>IFERROR(VLOOKUP(A947,Table1424[],8,0),0)</f>
        <v>BKID0005905</v>
      </c>
      <c r="T947">
        <f>IFERROR(VLOOKUP(A947,Table1424[],9,0),0)</f>
        <v>0</v>
      </c>
      <c r="U947" s="40">
        <f>IFERROR(VLOOKUP(A947,Table1424[],10,0),0)</f>
        <v>46251</v>
      </c>
      <c r="V947">
        <f t="shared" si="65"/>
        <v>1</v>
      </c>
      <c r="W947" t="str">
        <f t="shared" si="66"/>
        <v>Available</v>
      </c>
      <c r="X947" s="164" t="str" cm="1">
        <f t="array" aca="1" ref="X947" ca="1">SUBSTITUTE(SUBSTITUTE(MID(CELL("filename"),FIND("[",CELL("filename"))+1,FIND("]",CELL("filename"))-FIND("[",CELL("filename"))-1)," JH Farmer Payment-",""),".xlsx","")</f>
        <v>22.21-27 Aug</v>
      </c>
      <c r="Y947" s="13">
        <f t="shared" si="67"/>
        <v>26.46429597615499</v>
      </c>
      <c r="Z947" s="3">
        <v>0</v>
      </c>
    </row>
    <row r="948" spans="1:26" x14ac:dyDescent="0.25">
      <c r="A948" t="str">
        <f>CONCATENATE(Table2[[#This Row],[Code]],Table2[[#This Row],[Farmers Code]])</f>
        <v>200600010002</v>
      </c>
      <c r="B948" s="1" t="str">
        <f>INDEX('MPG Payment'!$A:$A,MATCH(Table2[[#This Row],[Code]],'MPG Payment'!B:B,0))</f>
        <v>BMC Code :2006</v>
      </c>
      <c r="C948" t="str">
        <f>VLOOKUP(Table2[[#This Row],[Code]],'MPG Payment'!B:C,2,0)</f>
        <v>ORMANJHI</v>
      </c>
      <c r="D948" s="17">
        <v>20060001</v>
      </c>
      <c r="E948" s="17" t="s">
        <v>17</v>
      </c>
      <c r="F948" s="1">
        <v>11</v>
      </c>
      <c r="G948" s="13">
        <v>61.2</v>
      </c>
      <c r="H948" s="13">
        <v>2580.0160000000001</v>
      </c>
      <c r="I948" s="166">
        <v>0</v>
      </c>
      <c r="J948" s="191">
        <v>0</v>
      </c>
      <c r="K948" s="166">
        <v>0</v>
      </c>
      <c r="L948" s="166">
        <v>0</v>
      </c>
      <c r="M948" s="18">
        <v>0</v>
      </c>
      <c r="N948" s="165">
        <f>VLOOKUP(Table2[[#This Row],[Code]],'MPG Payment'!$B$4:$Z$128,25,0)</f>
        <v>0</v>
      </c>
      <c r="O948" s="170">
        <f t="shared" si="64"/>
        <v>2580</v>
      </c>
      <c r="P948" t="str">
        <f>IFERROR(VLOOKUP(D948,'Bank Master'!$C$3:$D$7898,2,0),"Indirect")</f>
        <v>Direct</v>
      </c>
      <c r="Q948" t="str">
        <f>IFERROR(VLOOKUP(A948,Table1424[],6,0),0)</f>
        <v xml:space="preserve">Satyam Chouhan </v>
      </c>
      <c r="R948" t="str">
        <f>IFERROR(VLOOKUP(A948,Table1424[],7,0),0)</f>
        <v>6696101000355</v>
      </c>
      <c r="S948" t="str">
        <f>IFERROR(VLOOKUP(A948,Table1424[],8,0),0)</f>
        <v>CNRB0006696</v>
      </c>
      <c r="T948" t="str">
        <f>IFERROR(VLOOKUP(A948,Table1424[],9,0),0)</f>
        <v>CANARA BANK</v>
      </c>
      <c r="U948" s="40">
        <f>IFERROR(VLOOKUP(A948,Table1424[],10,0),0)</f>
        <v>45524</v>
      </c>
      <c r="V948">
        <f t="shared" si="65"/>
        <v>1</v>
      </c>
      <c r="W948" t="str">
        <f t="shared" si="66"/>
        <v>Available</v>
      </c>
      <c r="X948" s="164" t="str" cm="1">
        <f t="array" aca="1" ref="X948" ca="1">SUBSTITUTE(SUBSTITUTE(MID(CELL("filename"),FIND("[",CELL("filename"))+1,FIND("]",CELL("filename"))-FIND("[",CELL("filename"))-1)," JH Farmer Payment-",""),".xlsx","")</f>
        <v>22.21-27 Aug</v>
      </c>
      <c r="Y948" s="13">
        <f t="shared" si="67"/>
        <v>23.186418300653596</v>
      </c>
      <c r="Z948" s="3">
        <v>0</v>
      </c>
    </row>
    <row r="949" spans="1:26" x14ac:dyDescent="0.25">
      <c r="A949" t="str">
        <f>CONCATENATE(Table2[[#This Row],[Code]],Table2[[#This Row],[Farmers Code]])</f>
        <v>200600010011</v>
      </c>
      <c r="B949" s="1" t="str">
        <f>INDEX('MPG Payment'!$A:$A,MATCH(Table2[[#This Row],[Code]],'MPG Payment'!B:B,0))</f>
        <v>BMC Code :2006</v>
      </c>
      <c r="C949" t="str">
        <f>VLOOKUP(Table2[[#This Row],[Code]],'MPG Payment'!B:C,2,0)</f>
        <v>ORMANJHI</v>
      </c>
      <c r="D949" s="17">
        <v>20060001</v>
      </c>
      <c r="E949" s="17" t="s">
        <v>22</v>
      </c>
      <c r="F949" s="1">
        <v>9</v>
      </c>
      <c r="G949" s="13">
        <v>22.400000000000002</v>
      </c>
      <c r="H949" s="13">
        <v>977.22200000000009</v>
      </c>
      <c r="I949" s="166">
        <v>0</v>
      </c>
      <c r="J949" s="191">
        <v>0</v>
      </c>
      <c r="K949" s="166">
        <v>0</v>
      </c>
      <c r="L949" s="166">
        <v>0</v>
      </c>
      <c r="M949" s="18">
        <v>0</v>
      </c>
      <c r="N949" s="165">
        <f>VLOOKUP(Table2[[#This Row],[Code]],'MPG Payment'!$B$4:$Z$128,25,0)</f>
        <v>0</v>
      </c>
      <c r="O949" s="170">
        <f t="shared" si="64"/>
        <v>977</v>
      </c>
      <c r="P949" t="str">
        <f>IFERROR(VLOOKUP(D949,'Bank Master'!$C$3:$D$7898,2,0),"Indirect")</f>
        <v>Direct</v>
      </c>
      <c r="Q949" t="str">
        <f>IFERROR(VLOOKUP(A949,Table1424[],6,0),0)</f>
        <v>RAM NATH MUNDA</v>
      </c>
      <c r="R949" t="str">
        <f>IFERROR(VLOOKUP(A949,Table1424[],7,0),0)</f>
        <v>078301000009019</v>
      </c>
      <c r="S949" t="str">
        <f>IFERROR(VLOOKUP(A949,Table1424[],8,0),0)</f>
        <v>IOBA0000783</v>
      </c>
      <c r="T949" t="str">
        <f>IFERROR(VLOOKUP(A949,Table1424[],9,0),0)</f>
        <v>INDIAN OVERSEAS BANK</v>
      </c>
      <c r="U949" s="40">
        <f>IFERROR(VLOOKUP(A949,Table1424[],10,0),0)</f>
        <v>0</v>
      </c>
      <c r="V949">
        <f t="shared" si="65"/>
        <v>1</v>
      </c>
      <c r="W949" t="str">
        <f t="shared" si="66"/>
        <v>Available</v>
      </c>
      <c r="X949" s="164" t="str" cm="1">
        <f t="array" aca="1" ref="X949" ca="1">SUBSTITUTE(SUBSTITUTE(MID(CELL("filename"),FIND("[",CELL("filename"))+1,FIND("]",CELL("filename"))-FIND("[",CELL("filename"))-1)," JH Farmer Payment-",""),".xlsx","")</f>
        <v>22.21-27 Aug</v>
      </c>
      <c r="Y949" s="13">
        <f t="shared" si="67"/>
        <v>19.631691964285714</v>
      </c>
      <c r="Z949" s="3">
        <v>0</v>
      </c>
    </row>
    <row r="950" spans="1:26" x14ac:dyDescent="0.25">
      <c r="A950" t="str">
        <f>CONCATENATE(Table2[[#This Row],[Code]],Table2[[#This Row],[Farmers Code]])</f>
        <v>200600010014</v>
      </c>
      <c r="B950" s="1" t="str">
        <f>INDEX('MPG Payment'!$A:$A,MATCH(Table2[[#This Row],[Code]],'MPG Payment'!B:B,0))</f>
        <v>BMC Code :2006</v>
      </c>
      <c r="C950" t="str">
        <f>VLOOKUP(Table2[[#This Row],[Code]],'MPG Payment'!B:C,2,0)</f>
        <v>ORMANJHI</v>
      </c>
      <c r="D950" s="17">
        <v>20060001</v>
      </c>
      <c r="E950" s="17" t="s">
        <v>24</v>
      </c>
      <c r="F950" s="1">
        <v>7</v>
      </c>
      <c r="G950" s="13">
        <v>20.5</v>
      </c>
      <c r="H950" s="13">
        <v>899.96100000000001</v>
      </c>
      <c r="I950" s="166">
        <v>0</v>
      </c>
      <c r="J950" s="191">
        <v>0</v>
      </c>
      <c r="K950" s="166">
        <v>0</v>
      </c>
      <c r="L950" s="166">
        <v>0</v>
      </c>
      <c r="M950" s="18">
        <v>0</v>
      </c>
      <c r="N950" s="165">
        <f>VLOOKUP(Table2[[#This Row],[Code]],'MPG Payment'!$B$4:$Z$128,25,0)</f>
        <v>0</v>
      </c>
      <c r="O950" s="170">
        <f t="shared" si="64"/>
        <v>900</v>
      </c>
      <c r="P950" t="str">
        <f>IFERROR(VLOOKUP(D950,'Bank Master'!$C$3:$D$7898,2,0),"Indirect")</f>
        <v>Direct</v>
      </c>
      <c r="Q950" t="str">
        <f>IFERROR(VLOOKUP(A950,Table1424[],6,0),0)</f>
        <v>SHUKDEV MAHTO</v>
      </c>
      <c r="R950" t="str">
        <f>IFERROR(VLOOKUP(A950,Table1424[],7,0),0)</f>
        <v>078301000015709</v>
      </c>
      <c r="S950" t="str">
        <f>IFERROR(VLOOKUP(A950,Table1424[],8,0),0)</f>
        <v>IOBA0000783</v>
      </c>
      <c r="T950">
        <f>IFERROR(VLOOKUP(A950,Table1424[],9,0),0)</f>
        <v>0</v>
      </c>
      <c r="U950" s="40">
        <f>IFERROR(VLOOKUP(A950,Table1424[],10,0),0)</f>
        <v>0</v>
      </c>
      <c r="V950">
        <f t="shared" si="65"/>
        <v>1</v>
      </c>
      <c r="W950" t="str">
        <f t="shared" si="66"/>
        <v>Available</v>
      </c>
      <c r="X950" s="164" t="str" cm="1">
        <f t="array" aca="1" ref="X950" ca="1">SUBSTITUTE(SUBSTITUTE(MID(CELL("filename"),FIND("[",CELL("filename"))+1,FIND("]",CELL("filename"))-FIND("[",CELL("filename"))-1)," JH Farmer Payment-",""),".xlsx","")</f>
        <v>22.21-27 Aug</v>
      </c>
      <c r="Y950" s="13">
        <f t="shared" si="67"/>
        <v>15.365187804878051</v>
      </c>
      <c r="Z950" s="3">
        <v>0</v>
      </c>
    </row>
    <row r="951" spans="1:26" x14ac:dyDescent="0.25">
      <c r="A951" t="str">
        <f>CONCATENATE(Table2[[#This Row],[Code]],Table2[[#This Row],[Farmers Code]])</f>
        <v>200600010015</v>
      </c>
      <c r="B951" s="1" t="str">
        <f>INDEX('MPG Payment'!$A:$A,MATCH(Table2[[#This Row],[Code]],'MPG Payment'!B:B,0))</f>
        <v>BMC Code :2006</v>
      </c>
      <c r="C951" t="str">
        <f>VLOOKUP(Table2[[#This Row],[Code]],'MPG Payment'!B:C,2,0)</f>
        <v>ORMANJHI</v>
      </c>
      <c r="D951" s="17">
        <v>20060001</v>
      </c>
      <c r="E951" s="17" t="s">
        <v>25</v>
      </c>
      <c r="F951" s="1">
        <v>7</v>
      </c>
      <c r="G951" s="13">
        <v>17.600000000000001</v>
      </c>
      <c r="H951" s="13">
        <v>688.476</v>
      </c>
      <c r="I951" s="166">
        <v>0</v>
      </c>
      <c r="J951" s="191">
        <v>0</v>
      </c>
      <c r="K951" s="166">
        <v>0</v>
      </c>
      <c r="L951" s="166">
        <v>0</v>
      </c>
      <c r="M951" s="18">
        <v>0</v>
      </c>
      <c r="N951" s="165">
        <f>VLOOKUP(Table2[[#This Row],[Code]],'MPG Payment'!$B$4:$Z$128,25,0)</f>
        <v>0</v>
      </c>
      <c r="O951" s="170">
        <f t="shared" si="64"/>
        <v>688</v>
      </c>
      <c r="P951" t="str">
        <f>IFERROR(VLOOKUP(D951,'Bank Master'!$C$3:$D$7898,2,0),"Indirect")</f>
        <v>Direct</v>
      </c>
      <c r="Q951" t="str">
        <f>IFERROR(VLOOKUP(A951,Table1424[],6,0),0)</f>
        <v>PATI RAM MAHTO</v>
      </c>
      <c r="R951" t="str">
        <f>IFERROR(VLOOKUP(A951,Table1424[],7,0),0)</f>
        <v>078301000015247</v>
      </c>
      <c r="S951" t="str">
        <f>IFERROR(VLOOKUP(A951,Table1424[],8,0),0)</f>
        <v>IOBA0000783</v>
      </c>
      <c r="T951">
        <f>IFERROR(VLOOKUP(A951,Table1424[],9,0),0)</f>
        <v>0</v>
      </c>
      <c r="U951" s="40">
        <f>IFERROR(VLOOKUP(A951,Table1424[],10,0),0)</f>
        <v>0</v>
      </c>
      <c r="V951">
        <f t="shared" si="65"/>
        <v>1</v>
      </c>
      <c r="W951" t="str">
        <f t="shared" si="66"/>
        <v>Available</v>
      </c>
      <c r="X951" s="164" t="str" cm="1">
        <f t="array" aca="1" ref="X951" ca="1">SUBSTITUTE(SUBSTITUTE(MID(CELL("filename"),FIND("[",CELL("filename"))+1,FIND("]",CELL("filename"))-FIND("[",CELL("filename"))-1)," JH Farmer Payment-",""),".xlsx","")</f>
        <v>22.21-27 Aug</v>
      </c>
      <c r="Y951" s="13">
        <f t="shared" si="67"/>
        <v>13.691284090909091</v>
      </c>
      <c r="Z951" s="3">
        <v>0</v>
      </c>
    </row>
    <row r="952" spans="1:26" x14ac:dyDescent="0.25">
      <c r="A952" t="str">
        <f>CONCATENATE(Table2[[#This Row],[Code]],Table2[[#This Row],[Farmers Code]])</f>
        <v>200600010018</v>
      </c>
      <c r="B952" s="1" t="str">
        <f>INDEX('MPG Payment'!$A:$A,MATCH(Table2[[#This Row],[Code]],'MPG Payment'!B:B,0))</f>
        <v>BMC Code :2006</v>
      </c>
      <c r="C952" t="str">
        <f>VLOOKUP(Table2[[#This Row],[Code]],'MPG Payment'!B:C,2,0)</f>
        <v>ORMANJHI</v>
      </c>
      <c r="D952" s="17">
        <v>20060001</v>
      </c>
      <c r="E952" s="17" t="s">
        <v>2</v>
      </c>
      <c r="F952" s="1">
        <v>13</v>
      </c>
      <c r="G952" s="13">
        <v>27.899999999999995</v>
      </c>
      <c r="H952" s="13">
        <v>1236.538</v>
      </c>
      <c r="I952" s="166">
        <v>0</v>
      </c>
      <c r="J952" s="191">
        <v>0</v>
      </c>
      <c r="K952" s="166">
        <v>0</v>
      </c>
      <c r="L952" s="166">
        <v>0</v>
      </c>
      <c r="M952" s="18">
        <v>0</v>
      </c>
      <c r="N952" s="165">
        <f>VLOOKUP(Table2[[#This Row],[Code]],'MPG Payment'!$B$4:$Z$128,25,0)</f>
        <v>0</v>
      </c>
      <c r="O952" s="170">
        <f t="shared" si="64"/>
        <v>1237</v>
      </c>
      <c r="P952" t="str">
        <f>IFERROR(VLOOKUP(D952,'Bank Master'!$C$3:$D$7898,2,0),"Indirect")</f>
        <v>Direct</v>
      </c>
      <c r="Q952" t="str">
        <f>IFERROR(VLOOKUP(A952,Table1424[],6,0),0)</f>
        <v>HADIS ANSARI</v>
      </c>
      <c r="R952" t="str">
        <f>IFERROR(VLOOKUP(A952,Table1424[],7,0),0)</f>
        <v>1526010010025</v>
      </c>
      <c r="S952" t="str">
        <f>IFERROR(VLOOKUP(A952,Table1424[],8,0),0)</f>
        <v>PUNB0152620</v>
      </c>
      <c r="T952">
        <f>IFERROR(VLOOKUP(A952,Table1424[],9,0),0)</f>
        <v>0</v>
      </c>
      <c r="U952" s="40">
        <f>IFERROR(VLOOKUP(A952,Table1424[],10,0),0)</f>
        <v>0</v>
      </c>
      <c r="V952">
        <f t="shared" si="65"/>
        <v>1</v>
      </c>
      <c r="W952" t="str">
        <f t="shared" si="66"/>
        <v>Available</v>
      </c>
      <c r="X952" s="164" t="str" cm="1">
        <f t="array" aca="1" ref="X952" ca="1">SUBSTITUTE(SUBSTITUTE(MID(CELL("filename"),FIND("[",CELL("filename"))+1,FIND("]",CELL("filename"))-FIND("[",CELL("filename"))-1)," JH Farmer Payment-",""),".xlsx","")</f>
        <v>22.21-27 Aug</v>
      </c>
      <c r="Y952" s="13">
        <f t="shared" si="67"/>
        <v>28.808232974910403</v>
      </c>
      <c r="Z952" s="3">
        <v>0</v>
      </c>
    </row>
    <row r="953" spans="1:26" x14ac:dyDescent="0.25">
      <c r="A953" t="str">
        <f>CONCATENATE(Table2[[#This Row],[Code]],Table2[[#This Row],[Farmers Code]])</f>
        <v>200600010024</v>
      </c>
      <c r="B953" s="1" t="str">
        <f>INDEX('MPG Payment'!$A:$A,MATCH(Table2[[#This Row],[Code]],'MPG Payment'!B:B,0))</f>
        <v>BMC Code :2006</v>
      </c>
      <c r="C953" t="str">
        <f>VLOOKUP(Table2[[#This Row],[Code]],'MPG Payment'!B:C,2,0)</f>
        <v>ORMANJHI</v>
      </c>
      <c r="D953" s="17">
        <v>20060001</v>
      </c>
      <c r="E953" s="17" t="s">
        <v>29</v>
      </c>
      <c r="F953" s="1">
        <v>12</v>
      </c>
      <c r="G953" s="13">
        <v>44.5</v>
      </c>
      <c r="H953" s="13">
        <v>2152.3199999999997</v>
      </c>
      <c r="I953" s="166">
        <v>0</v>
      </c>
      <c r="J953" s="191">
        <v>0</v>
      </c>
      <c r="K953" s="166">
        <v>0</v>
      </c>
      <c r="L953" s="166">
        <v>0</v>
      </c>
      <c r="M953" s="18">
        <v>0</v>
      </c>
      <c r="N953" s="165">
        <f>VLOOKUP(Table2[[#This Row],[Code]],'MPG Payment'!$B$4:$Z$128,25,0)</f>
        <v>0</v>
      </c>
      <c r="O953" s="170">
        <f t="shared" si="64"/>
        <v>2152</v>
      </c>
      <c r="P953" t="str">
        <f>IFERROR(VLOOKUP(D953,'Bank Master'!$C$3:$D$7898,2,0),"Indirect")</f>
        <v>Direct</v>
      </c>
      <c r="Q953" t="str">
        <f>IFERROR(VLOOKUP(A953,Table1424[],6,0),0)</f>
        <v>MAJRUN KHATOON</v>
      </c>
      <c r="R953" t="str">
        <f>IFERROR(VLOOKUP(A953,Table1424[],7,0),0)</f>
        <v>078301000073588</v>
      </c>
      <c r="S953" t="str">
        <f>IFERROR(VLOOKUP(A953,Table1424[],8,0),0)</f>
        <v>IOBA0000783</v>
      </c>
      <c r="T953">
        <f>IFERROR(VLOOKUP(A953,Table1424[],9,0),0)</f>
        <v>0</v>
      </c>
      <c r="U953" s="40">
        <f>IFERROR(VLOOKUP(A953,Table1424[],10,0),0)</f>
        <v>45831</v>
      </c>
      <c r="V953">
        <f t="shared" si="65"/>
        <v>1</v>
      </c>
      <c r="W953" t="str">
        <f t="shared" si="66"/>
        <v>Available</v>
      </c>
      <c r="X953" s="164" t="str" cm="1">
        <f t="array" aca="1" ref="X953" ca="1">SUBSTITUTE(SUBSTITUTE(MID(CELL("filename"),FIND("[",CELL("filename"))+1,FIND("]",CELL("filename"))-FIND("[",CELL("filename"))-1)," JH Farmer Payment-",""),".xlsx","")</f>
        <v>22.21-27 Aug</v>
      </c>
      <c r="Y953" s="13">
        <f t="shared" si="67"/>
        <v>29.020044943820224</v>
      </c>
      <c r="Z953" s="3">
        <v>0</v>
      </c>
    </row>
    <row r="954" spans="1:26" x14ac:dyDescent="0.25">
      <c r="A954" t="str">
        <f>CONCATENATE(Table2[[#This Row],[Code]],Table2[[#This Row],[Farmers Code]])</f>
        <v>200600010028</v>
      </c>
      <c r="B954" s="1" t="str">
        <f>INDEX('MPG Payment'!$A:$A,MATCH(Table2[[#This Row],[Code]],'MPG Payment'!B:B,0))</f>
        <v>BMC Code :2006</v>
      </c>
      <c r="C954" t="str">
        <f>VLOOKUP(Table2[[#This Row],[Code]],'MPG Payment'!B:C,2,0)</f>
        <v>ORMANJHI</v>
      </c>
      <c r="D954" s="17">
        <v>20060001</v>
      </c>
      <c r="E954" s="17" t="s">
        <v>30</v>
      </c>
      <c r="F954" s="1">
        <v>7</v>
      </c>
      <c r="G954" s="13">
        <v>12.8</v>
      </c>
      <c r="H954" s="13">
        <v>574.35500000000002</v>
      </c>
      <c r="I954" s="166">
        <v>0</v>
      </c>
      <c r="J954" s="191">
        <v>0</v>
      </c>
      <c r="K954" s="166">
        <v>0</v>
      </c>
      <c r="L954" s="166">
        <v>0</v>
      </c>
      <c r="M954" s="18">
        <v>0</v>
      </c>
      <c r="N954" s="165">
        <f>VLOOKUP(Table2[[#This Row],[Code]],'MPG Payment'!$B$4:$Z$128,25,0)</f>
        <v>0</v>
      </c>
      <c r="O954" s="170">
        <f t="shared" si="64"/>
        <v>574</v>
      </c>
      <c r="P954" t="str">
        <f>IFERROR(VLOOKUP(D954,'Bank Master'!$C$3:$D$7898,2,0),"Indirect")</f>
        <v>Direct</v>
      </c>
      <c r="Q954" t="str">
        <f>IFERROR(VLOOKUP(A954,Table1424[],6,0),0)</f>
        <v>AFSANA PARWEEN</v>
      </c>
      <c r="R954" t="str">
        <f>IFERROR(VLOOKUP(A954,Table1424[],7,0),0)</f>
        <v>590310110008778</v>
      </c>
      <c r="S954" t="str">
        <f>IFERROR(VLOOKUP(A954,Table1424[],8,0),0)</f>
        <v>BKID0005903</v>
      </c>
      <c r="T954">
        <f>IFERROR(VLOOKUP(A954,Table1424[],9,0),0)</f>
        <v>0</v>
      </c>
      <c r="U954" s="40">
        <f>IFERROR(VLOOKUP(A954,Table1424[],10,0),0)</f>
        <v>46006</v>
      </c>
      <c r="V954">
        <f t="shared" si="65"/>
        <v>1</v>
      </c>
      <c r="W954" t="str">
        <f t="shared" si="66"/>
        <v>Available</v>
      </c>
      <c r="X954" s="164" t="str" cm="1">
        <f t="array" aca="1" ref="X954" ca="1">SUBSTITUTE(SUBSTITUTE(MID(CELL("filename"),FIND("[",CELL("filename"))+1,FIND("]",CELL("filename"))-FIND("[",CELL("filename"))-1)," JH Farmer Payment-",""),".xlsx","")</f>
        <v>22.21-27 Aug</v>
      </c>
      <c r="Y954" s="13">
        <f t="shared" si="67"/>
        <v>15.705019531250002</v>
      </c>
      <c r="Z954" s="3">
        <v>0</v>
      </c>
    </row>
    <row r="955" spans="1:26" x14ac:dyDescent="0.25">
      <c r="A955" t="str">
        <f>CONCATENATE(Table2[[#This Row],[Code]],Table2[[#This Row],[Farmers Code]])</f>
        <v>200600010030</v>
      </c>
      <c r="B955" s="1" t="str">
        <f>INDEX('MPG Payment'!$A:$A,MATCH(Table2[[#This Row],[Code]],'MPG Payment'!B:B,0))</f>
        <v>BMC Code :2006</v>
      </c>
      <c r="C955" t="str">
        <f>VLOOKUP(Table2[[#This Row],[Code]],'MPG Payment'!B:C,2,0)</f>
        <v>ORMANJHI</v>
      </c>
      <c r="D955" s="17">
        <v>20060001</v>
      </c>
      <c r="E955" s="17" t="s">
        <v>7</v>
      </c>
      <c r="F955" s="1">
        <v>14</v>
      </c>
      <c r="G955" s="13">
        <v>28</v>
      </c>
      <c r="H955" s="13">
        <v>1321.3690000000001</v>
      </c>
      <c r="I955" s="166">
        <v>0</v>
      </c>
      <c r="J955" s="191">
        <v>0</v>
      </c>
      <c r="K955" s="166">
        <v>0</v>
      </c>
      <c r="L955" s="166">
        <v>0</v>
      </c>
      <c r="M955" s="18">
        <v>0</v>
      </c>
      <c r="N955" s="165">
        <f>VLOOKUP(Table2[[#This Row],[Code]],'MPG Payment'!$B$4:$Z$128,25,0)</f>
        <v>0</v>
      </c>
      <c r="O955" s="170">
        <f t="shared" si="64"/>
        <v>1321</v>
      </c>
      <c r="P955" t="str">
        <f>IFERROR(VLOOKUP(D955,'Bank Master'!$C$3:$D$7898,2,0),"Indirect")</f>
        <v>Direct</v>
      </c>
      <c r="Q955" t="str">
        <f>IFERROR(VLOOKUP(A955,Table1424[],6,0),0)</f>
        <v>MANJOOR ANSARI</v>
      </c>
      <c r="R955" t="str">
        <f>IFERROR(VLOOKUP(A955,Table1424[],7,0),0)</f>
        <v>078301000009929</v>
      </c>
      <c r="S955" t="str">
        <f>IFERROR(VLOOKUP(A955,Table1424[],8,0),0)</f>
        <v>IOBA0000783</v>
      </c>
      <c r="T955">
        <f>IFERROR(VLOOKUP(A955,Table1424[],9,0),0)</f>
        <v>0</v>
      </c>
      <c r="U955" s="40">
        <f>IFERROR(VLOOKUP(A955,Table1424[],10,0),0)</f>
        <v>46140</v>
      </c>
      <c r="V955">
        <f t="shared" si="65"/>
        <v>1</v>
      </c>
      <c r="W955" t="str">
        <f t="shared" si="66"/>
        <v>Available</v>
      </c>
      <c r="X955" s="164" t="str" cm="1">
        <f t="array" aca="1" ref="X955" ca="1">SUBSTITUTE(SUBSTITUTE(MID(CELL("filename"),FIND("[",CELL("filename"))+1,FIND("]",CELL("filename"))-FIND("[",CELL("filename"))-1)," JH Farmer Payment-",""),".xlsx","")</f>
        <v>22.21-27 Aug</v>
      </c>
      <c r="Y955" s="13">
        <f t="shared" si="67"/>
        <v>33.034225000000006</v>
      </c>
      <c r="Z955" s="3">
        <v>0</v>
      </c>
    </row>
    <row r="956" spans="1:26" x14ac:dyDescent="0.25">
      <c r="A956" t="str">
        <f>CONCATENATE(Table2[[#This Row],[Code]],Table2[[#This Row],[Farmers Code]])</f>
        <v>200600010031</v>
      </c>
      <c r="B956" s="1" t="str">
        <f>INDEX('MPG Payment'!$A:$A,MATCH(Table2[[#This Row],[Code]],'MPG Payment'!B:B,0))</f>
        <v>BMC Code :2006</v>
      </c>
      <c r="C956" t="str">
        <f>VLOOKUP(Table2[[#This Row],[Code]],'MPG Payment'!B:C,2,0)</f>
        <v>ORMANJHI</v>
      </c>
      <c r="D956" s="17">
        <v>20060001</v>
      </c>
      <c r="E956" s="17" t="s">
        <v>422</v>
      </c>
      <c r="F956" s="1">
        <v>6</v>
      </c>
      <c r="G956" s="13">
        <v>12.1</v>
      </c>
      <c r="H956" s="13">
        <v>457.05899999999991</v>
      </c>
      <c r="I956" s="166">
        <v>0</v>
      </c>
      <c r="J956" s="191">
        <v>0</v>
      </c>
      <c r="K956" s="166">
        <v>0</v>
      </c>
      <c r="L956" s="166">
        <v>0</v>
      </c>
      <c r="M956" s="18">
        <v>0</v>
      </c>
      <c r="N956" s="165">
        <f>VLOOKUP(Table2[[#This Row],[Code]],'MPG Payment'!$B$4:$Z$128,25,0)</f>
        <v>0</v>
      </c>
      <c r="O956" s="170">
        <f t="shared" si="64"/>
        <v>457</v>
      </c>
      <c r="P956" t="str">
        <f>IFERROR(VLOOKUP(D956,'Bank Master'!$C$3:$D$7898,2,0),"Indirect")</f>
        <v>Direct</v>
      </c>
      <c r="Q956" t="str">
        <f>IFERROR(VLOOKUP(A956,Table1424[],6,0),0)</f>
        <v>JAMSHED ANSARI</v>
      </c>
      <c r="R956" t="str">
        <f>IFERROR(VLOOKUP(A956,Table1424[],7,0),0)</f>
        <v>315201000007522</v>
      </c>
      <c r="S956" t="str">
        <f>IFERROR(VLOOKUP(A956,Table1424[],8,0),0)</f>
        <v>IOBA0003152</v>
      </c>
      <c r="T956">
        <f>IFERROR(VLOOKUP(A956,Table1424[],9,0),0)</f>
        <v>0</v>
      </c>
      <c r="U956" s="40">
        <f>IFERROR(VLOOKUP(A956,Table1424[],10,0),0)</f>
        <v>46175</v>
      </c>
      <c r="V956">
        <f t="shared" si="65"/>
        <v>1</v>
      </c>
      <c r="W956" t="str">
        <f t="shared" si="66"/>
        <v>Available</v>
      </c>
      <c r="X956" s="164" t="str" cm="1">
        <f t="array" aca="1" ref="X956" ca="1">SUBSTITUTE(SUBSTITUTE(MID(CELL("filename"),FIND("[",CELL("filename"))+1,FIND("]",CELL("filename"))-FIND("[",CELL("filename"))-1)," JH Farmer Payment-",""),".xlsx","")</f>
        <v>22.21-27 Aug</v>
      </c>
      <c r="Y956" s="13">
        <f t="shared" si="67"/>
        <v>11.332041322314049</v>
      </c>
      <c r="Z956" s="3">
        <v>0</v>
      </c>
    </row>
    <row r="957" spans="1:26" x14ac:dyDescent="0.25">
      <c r="A957" t="str">
        <f>CONCATENATE(Table2[[#This Row],[Code]],Table2[[#This Row],[Farmers Code]])</f>
        <v>200600020002</v>
      </c>
      <c r="B957" s="1" t="str">
        <f>INDEX('MPG Payment'!$A:$A,MATCH(Table2[[#This Row],[Code]],'MPG Payment'!B:B,0))</f>
        <v>BMC Code :2006</v>
      </c>
      <c r="C957" t="str">
        <f>VLOOKUP(Table2[[#This Row],[Code]],'MPG Payment'!B:C,2,0)</f>
        <v>MANDRO</v>
      </c>
      <c r="D957" s="17">
        <v>20060002</v>
      </c>
      <c r="E957" s="17" t="s">
        <v>17</v>
      </c>
      <c r="F957" s="1">
        <v>2</v>
      </c>
      <c r="G957" s="13">
        <v>4.79</v>
      </c>
      <c r="H957" s="13">
        <v>298.41020000000003</v>
      </c>
      <c r="I957" s="166">
        <v>0</v>
      </c>
      <c r="J957" s="191">
        <v>0</v>
      </c>
      <c r="K957" s="166">
        <v>0</v>
      </c>
      <c r="L957" s="166">
        <v>0</v>
      </c>
      <c r="M957" s="18">
        <v>0</v>
      </c>
      <c r="N957" s="165">
        <f>VLOOKUP(Table2[[#This Row],[Code]],'MPG Payment'!$B$4:$Z$128,25,0)</f>
        <v>0</v>
      </c>
      <c r="O957" s="170">
        <f t="shared" si="64"/>
        <v>298</v>
      </c>
      <c r="P957" t="str">
        <f>IFERROR(VLOOKUP(D957,'Bank Master'!$C$3:$D$7898,2,0),"Indirect")</f>
        <v>Direct</v>
      </c>
      <c r="Q957" t="str">
        <f>IFERROR(VLOOKUP(A957,Table1424[],6,0),0)</f>
        <v xml:space="preserve">Ashok Mahto </v>
      </c>
      <c r="R957" t="str">
        <f>IFERROR(VLOOKUP(A957,Table1424[],7,0),0)</f>
        <v>1940104000032692</v>
      </c>
      <c r="S957" t="str">
        <f>IFERROR(VLOOKUP(A957,Table1424[],8,0),0)</f>
        <v>IBKL0001940</v>
      </c>
      <c r="T957" t="str">
        <f>IFERROR(VLOOKUP(A957,Table1424[],9,0),0)</f>
        <v xml:space="preserve">IDBI Bank </v>
      </c>
      <c r="U957" s="40">
        <f>IFERROR(VLOOKUP(A957,Table1424[],10,0),0)</f>
        <v>45524</v>
      </c>
      <c r="V957">
        <f t="shared" si="65"/>
        <v>1</v>
      </c>
      <c r="W957" t="str">
        <f t="shared" si="66"/>
        <v>Available</v>
      </c>
      <c r="X957" s="164" t="str" cm="1">
        <f t="array" aca="1" ref="X957" ca="1">SUBSTITUTE(SUBSTITUTE(MID(CELL("filename"),FIND("[",CELL("filename"))+1,FIND("]",CELL("filename"))-FIND("[",CELL("filename"))-1)," JH Farmer Payment-",""),".xlsx","")</f>
        <v>22.21-27 Aug</v>
      </c>
      <c r="Y957" s="13">
        <f t="shared" si="67"/>
        <v>6.229858037578289</v>
      </c>
      <c r="Z957" s="3">
        <v>0</v>
      </c>
    </row>
    <row r="958" spans="1:26" x14ac:dyDescent="0.25">
      <c r="A958" t="str">
        <f>CONCATENATE(Table2[[#This Row],[Code]],Table2[[#This Row],[Farmers Code]])</f>
        <v>200600020007</v>
      </c>
      <c r="B958" s="1" t="str">
        <f>INDEX('MPG Payment'!$A:$A,MATCH(Table2[[#This Row],[Code]],'MPG Payment'!B:B,0))</f>
        <v>BMC Code :2006</v>
      </c>
      <c r="C958" t="str">
        <f>VLOOKUP(Table2[[#This Row],[Code]],'MPG Payment'!B:C,2,0)</f>
        <v>MANDRO</v>
      </c>
      <c r="D958" s="17">
        <v>20060002</v>
      </c>
      <c r="E958" s="17" t="s">
        <v>20</v>
      </c>
      <c r="F958" s="1">
        <v>7</v>
      </c>
      <c r="G958" s="13">
        <v>33.96</v>
      </c>
      <c r="H958" s="13">
        <v>1322.2574000000002</v>
      </c>
      <c r="I958" s="166">
        <v>0</v>
      </c>
      <c r="J958" s="191">
        <v>0</v>
      </c>
      <c r="K958" s="166">
        <v>0</v>
      </c>
      <c r="L958" s="166">
        <v>0</v>
      </c>
      <c r="M958" s="18">
        <v>0</v>
      </c>
      <c r="N958" s="165">
        <f>VLOOKUP(Table2[[#This Row],[Code]],'MPG Payment'!$B$4:$Z$128,25,0)</f>
        <v>0</v>
      </c>
      <c r="O958" s="170">
        <f t="shared" si="64"/>
        <v>1322</v>
      </c>
      <c r="P958" t="str">
        <f>IFERROR(VLOOKUP(D958,'Bank Master'!$C$3:$D$7898,2,0),"Indirect")</f>
        <v>Direct</v>
      </c>
      <c r="Q958" t="str">
        <f>IFERROR(VLOOKUP(A958,Table1424[],6,0),0)</f>
        <v>MITHLESH BHANDARI</v>
      </c>
      <c r="R958" t="str">
        <f>IFERROR(VLOOKUP(A958,Table1424[],7,0),0)</f>
        <v>1526010018258</v>
      </c>
      <c r="S958" t="str">
        <f>IFERROR(VLOOKUP(A958,Table1424[],8,0),0)</f>
        <v>PUNB0152620</v>
      </c>
      <c r="T958" t="str">
        <f>IFERROR(VLOOKUP(A958,Table1424[],9,0),0)</f>
        <v xml:space="preserve">PUNJAB NATIONAL BANK </v>
      </c>
      <c r="U958" s="40">
        <f>IFERROR(VLOOKUP(A958,Table1424[],10,0),0)</f>
        <v>45556</v>
      </c>
      <c r="V958">
        <f t="shared" si="65"/>
        <v>1</v>
      </c>
      <c r="W958" t="str">
        <f t="shared" si="66"/>
        <v>Available</v>
      </c>
      <c r="X958" s="164" t="str" cm="1">
        <f t="array" aca="1" ref="X958" ca="1">SUBSTITUTE(SUBSTITUTE(MID(CELL("filename"),FIND("[",CELL("filename"))+1,FIND("]",CELL("filename"))-FIND("[",CELL("filename"))-1)," JH Farmer Payment-",""),".xlsx","")</f>
        <v>22.21-27 Aug</v>
      </c>
      <c r="Y958" s="13">
        <f t="shared" si="67"/>
        <v>13.627505594817434</v>
      </c>
      <c r="Z958" s="3">
        <v>0</v>
      </c>
    </row>
    <row r="959" spans="1:26" x14ac:dyDescent="0.25">
      <c r="A959" t="str">
        <f>CONCATENATE(Table2[[#This Row],[Code]],Table2[[#This Row],[Farmers Code]])</f>
        <v>200600020011</v>
      </c>
      <c r="B959" s="1" t="str">
        <f>INDEX('MPG Payment'!$A:$A,MATCH(Table2[[#This Row],[Code]],'MPG Payment'!B:B,0))</f>
        <v>BMC Code :2006</v>
      </c>
      <c r="C959" t="str">
        <f>VLOOKUP(Table2[[#This Row],[Code]],'MPG Payment'!B:C,2,0)</f>
        <v>MANDRO</v>
      </c>
      <c r="D959" s="17">
        <v>20060002</v>
      </c>
      <c r="E959" s="17" t="s">
        <v>22</v>
      </c>
      <c r="F959" s="1">
        <v>14</v>
      </c>
      <c r="G959" s="13">
        <v>58.69</v>
      </c>
      <c r="H959" s="13">
        <v>2480.5178000000001</v>
      </c>
      <c r="I959" s="166">
        <v>0</v>
      </c>
      <c r="J959" s="191">
        <v>0</v>
      </c>
      <c r="K959" s="166">
        <v>0</v>
      </c>
      <c r="L959" s="166">
        <v>0</v>
      </c>
      <c r="M959" s="18">
        <v>0</v>
      </c>
      <c r="N959" s="165">
        <f>VLOOKUP(Table2[[#This Row],[Code]],'MPG Payment'!$B$4:$Z$128,25,0)</f>
        <v>0</v>
      </c>
      <c r="O959" s="170">
        <f t="shared" si="64"/>
        <v>2481</v>
      </c>
      <c r="P959" t="str">
        <f>IFERROR(VLOOKUP(D959,'Bank Master'!$C$3:$D$7898,2,0),"Indirect")</f>
        <v>Direct</v>
      </c>
      <c r="Q959" t="str">
        <f>IFERROR(VLOOKUP(A959,Table1424[],6,0),0)</f>
        <v>RAJU KUMAR</v>
      </c>
      <c r="R959" t="str">
        <f>IFERROR(VLOOKUP(A959,Table1424[],7,0),0)</f>
        <v>1940104000058663</v>
      </c>
      <c r="S959" t="str">
        <f>IFERROR(VLOOKUP(A959,Table1424[],8,0),0)</f>
        <v>IBKL0001940</v>
      </c>
      <c r="T959" t="str">
        <f>IFERROR(VLOOKUP(A959,Table1424[],9,0),0)</f>
        <v xml:space="preserve">IDBI Bank </v>
      </c>
      <c r="U959" s="40">
        <f>IFERROR(VLOOKUP(A959,Table1424[],10,0),0)</f>
        <v>45556</v>
      </c>
      <c r="V959">
        <f t="shared" si="65"/>
        <v>1</v>
      </c>
      <c r="W959" t="str">
        <f t="shared" si="66"/>
        <v>Available</v>
      </c>
      <c r="X959" s="164" t="str" cm="1">
        <f t="array" aca="1" ref="X959" ca="1">SUBSTITUTE(SUBSTITUTE(MID(CELL("filename"),FIND("[",CELL("filename"))+1,FIND("]",CELL("filename"))-FIND("[",CELL("filename"))-1)," JH Farmer Payment-",""),".xlsx","")</f>
        <v>22.21-27 Aug</v>
      </c>
      <c r="Y959" s="13">
        <f t="shared" si="67"/>
        <v>29.585320497529395</v>
      </c>
      <c r="Z959" s="3">
        <v>0</v>
      </c>
    </row>
    <row r="960" spans="1:26" x14ac:dyDescent="0.25">
      <c r="A960" t="str">
        <f>CONCATENATE(Table2[[#This Row],[Code]],Table2[[#This Row],[Farmers Code]])</f>
        <v>200600020012</v>
      </c>
      <c r="B960" s="1" t="str">
        <f>INDEX('MPG Payment'!$A:$A,MATCH(Table2[[#This Row],[Code]],'MPG Payment'!B:B,0))</f>
        <v>BMC Code :2006</v>
      </c>
      <c r="C960" t="str">
        <f>VLOOKUP(Table2[[#This Row],[Code]],'MPG Payment'!B:C,2,0)</f>
        <v>MANDRO</v>
      </c>
      <c r="D960" s="17">
        <v>20060002</v>
      </c>
      <c r="E960" s="17" t="s">
        <v>40</v>
      </c>
      <c r="F960" s="1">
        <v>7</v>
      </c>
      <c r="G960" s="13">
        <v>20.03</v>
      </c>
      <c r="H960" s="13">
        <v>778.39279999999997</v>
      </c>
      <c r="I960" s="166">
        <v>0</v>
      </c>
      <c r="J960" s="191">
        <v>0</v>
      </c>
      <c r="K960" s="166">
        <v>0</v>
      </c>
      <c r="L960" s="166">
        <v>0</v>
      </c>
      <c r="M960" s="18">
        <v>0</v>
      </c>
      <c r="N960" s="165">
        <f>VLOOKUP(Table2[[#This Row],[Code]],'MPG Payment'!$B$4:$Z$128,25,0)</f>
        <v>0</v>
      </c>
      <c r="O960" s="170">
        <f t="shared" si="64"/>
        <v>778</v>
      </c>
      <c r="P960" t="str">
        <f>IFERROR(VLOOKUP(D960,'Bank Master'!$C$3:$D$7898,2,0),"Indirect")</f>
        <v>Direct</v>
      </c>
      <c r="Q960" t="str">
        <f>IFERROR(VLOOKUP(A960,Table1424[],6,0),0)</f>
        <v>AJAY KUMAR</v>
      </c>
      <c r="R960" t="str">
        <f>IFERROR(VLOOKUP(A960,Table1424[],7,0),0)</f>
        <v>491610510006047</v>
      </c>
      <c r="S960" t="str">
        <f>IFERROR(VLOOKUP(A960,Table1424[],8,0),0)</f>
        <v>BKID0004916</v>
      </c>
      <c r="T960" t="str">
        <f>IFERROR(VLOOKUP(A960,Table1424[],9,0),0)</f>
        <v>BANK OF INDIA</v>
      </c>
      <c r="U960" s="40">
        <f>IFERROR(VLOOKUP(A960,Table1424[],10,0),0)</f>
        <v>45556</v>
      </c>
      <c r="V960">
        <f t="shared" si="65"/>
        <v>1</v>
      </c>
      <c r="W960" t="str">
        <f t="shared" si="66"/>
        <v>Available</v>
      </c>
      <c r="X960" s="164" t="str" cm="1">
        <f t="array" aca="1" ref="X960" ca="1">SUBSTITUTE(SUBSTITUTE(MID(CELL("filename"),FIND("[",CELL("filename"))+1,FIND("]",CELL("filename"))-FIND("[",CELL("filename"))-1)," JH Farmer Payment-",""),".xlsx","")</f>
        <v>22.21-27 Aug</v>
      </c>
      <c r="Y960" s="13">
        <f t="shared" si="67"/>
        <v>13.601471792311532</v>
      </c>
      <c r="Z960" s="3">
        <v>0</v>
      </c>
    </row>
    <row r="961" spans="1:26" x14ac:dyDescent="0.25">
      <c r="A961" t="str">
        <f>CONCATENATE(Table2[[#This Row],[Code]],Table2[[#This Row],[Farmers Code]])</f>
        <v>200600020018</v>
      </c>
      <c r="B961" s="1" t="str">
        <f>INDEX('MPG Payment'!$A:$A,MATCH(Table2[[#This Row],[Code]],'MPG Payment'!B:B,0))</f>
        <v>BMC Code :2006</v>
      </c>
      <c r="C961" t="str">
        <f>VLOOKUP(Table2[[#This Row],[Code]],'MPG Payment'!B:C,2,0)</f>
        <v>MANDRO</v>
      </c>
      <c r="D961" s="17">
        <v>20060002</v>
      </c>
      <c r="E961" s="17" t="s">
        <v>2</v>
      </c>
      <c r="F961" s="1">
        <v>6</v>
      </c>
      <c r="G961" s="13">
        <v>16.560000000000002</v>
      </c>
      <c r="H961" s="13">
        <v>1184.653</v>
      </c>
      <c r="I961" s="166">
        <v>0</v>
      </c>
      <c r="J961" s="191">
        <v>0</v>
      </c>
      <c r="K961" s="166">
        <v>0</v>
      </c>
      <c r="L961" s="166">
        <v>0</v>
      </c>
      <c r="M961" s="18">
        <v>0</v>
      </c>
      <c r="N961" s="165">
        <f>VLOOKUP(Table2[[#This Row],[Code]],'MPG Payment'!$B$4:$Z$128,25,0)</f>
        <v>0</v>
      </c>
      <c r="O961" s="170">
        <f t="shared" si="64"/>
        <v>1185</v>
      </c>
      <c r="P961" t="str">
        <f>IFERROR(VLOOKUP(D961,'Bank Master'!$C$3:$D$7898,2,0),"Indirect")</f>
        <v>Direct</v>
      </c>
      <c r="Q961" t="str">
        <f>IFERROR(VLOOKUP(A961,Table1424[],6,0),0)</f>
        <v>PADUM BEDIYA</v>
      </c>
      <c r="R961" t="str">
        <f>IFERROR(VLOOKUP(A961,Table1424[],7,0),0)</f>
        <v>491610110004513</v>
      </c>
      <c r="S961" t="str">
        <f>IFERROR(VLOOKUP(A961,Table1424[],8,0),0)</f>
        <v>BKID0004916</v>
      </c>
      <c r="T961" t="str">
        <f>IFERROR(VLOOKUP(A961,Table1424[],9,0),0)</f>
        <v>BANK OF INDIA</v>
      </c>
      <c r="U961" s="40">
        <f>IFERROR(VLOOKUP(A961,Table1424[],10,0),0)</f>
        <v>45579</v>
      </c>
      <c r="V961">
        <f t="shared" si="65"/>
        <v>1</v>
      </c>
      <c r="W961" t="str">
        <f t="shared" si="66"/>
        <v>Available</v>
      </c>
      <c r="X961" s="164" t="str" cm="1">
        <f t="array" aca="1" ref="X961" ca="1">SUBSTITUTE(SUBSTITUTE(MID(CELL("filename"),FIND("[",CELL("filename"))+1,FIND("]",CELL("filename"))-FIND("[",CELL("filename"))-1)," JH Farmer Payment-",""),".xlsx","")</f>
        <v>22.21-27 Aug</v>
      </c>
      <c r="Y961" s="13">
        <f t="shared" si="67"/>
        <v>21.461105072463766</v>
      </c>
      <c r="Z961" s="3">
        <v>0</v>
      </c>
    </row>
    <row r="962" spans="1:26" x14ac:dyDescent="0.25">
      <c r="A962" t="str">
        <f>CONCATENATE(Table2[[#This Row],[Code]],Table2[[#This Row],[Farmers Code]])</f>
        <v>200600020020</v>
      </c>
      <c r="B962" s="1" t="str">
        <f>INDEX('MPG Payment'!$A:$A,MATCH(Table2[[#This Row],[Code]],'MPG Payment'!B:B,0))</f>
        <v>BMC Code :2006</v>
      </c>
      <c r="C962" t="str">
        <f>VLOOKUP(Table2[[#This Row],[Code]],'MPG Payment'!B:C,2,0)</f>
        <v>MANDRO</v>
      </c>
      <c r="D962" s="17">
        <v>20060002</v>
      </c>
      <c r="E962" s="17" t="s">
        <v>4</v>
      </c>
      <c r="F962" s="1">
        <v>14</v>
      </c>
      <c r="G962" s="13">
        <v>34.15</v>
      </c>
      <c r="H962" s="13">
        <v>1745.0224999999998</v>
      </c>
      <c r="I962" s="166">
        <v>0</v>
      </c>
      <c r="J962" s="191">
        <v>0</v>
      </c>
      <c r="K962" s="166">
        <v>0</v>
      </c>
      <c r="L962" s="166">
        <v>0</v>
      </c>
      <c r="M962" s="18">
        <v>0</v>
      </c>
      <c r="N962" s="165">
        <f>VLOOKUP(Table2[[#This Row],[Code]],'MPG Payment'!$B$4:$Z$128,25,0)</f>
        <v>0</v>
      </c>
      <c r="O962" s="170">
        <f t="shared" si="64"/>
        <v>1745</v>
      </c>
      <c r="P962" t="str">
        <f>IFERROR(VLOOKUP(D962,'Bank Master'!$C$3:$D$7898,2,0),"Indirect")</f>
        <v>Direct</v>
      </c>
      <c r="Q962" t="str">
        <f>IFERROR(VLOOKUP(A962,Table1424[],6,0),0)</f>
        <v>DHANANJAY BHANDARI</v>
      </c>
      <c r="R962" t="str">
        <f>IFERROR(VLOOKUP(A962,Table1424[],7,0),0)</f>
        <v>65350100002185</v>
      </c>
      <c r="S962" t="str">
        <f>IFERROR(VLOOKUP(A962,Table1424[],8,0),0)</f>
        <v>BARB0VJORMA</v>
      </c>
      <c r="T962" t="str">
        <f>IFERROR(VLOOKUP(A962,Table1424[],9,0),0)</f>
        <v>BANK OF BARODA</v>
      </c>
      <c r="U962" s="40">
        <f>IFERROR(VLOOKUP(A962,Table1424[],10,0),0)</f>
        <v>45579</v>
      </c>
      <c r="V962">
        <f t="shared" si="65"/>
        <v>1</v>
      </c>
      <c r="W962" t="str">
        <f t="shared" si="66"/>
        <v>Available</v>
      </c>
      <c r="X962" s="164" t="str" cm="1">
        <f t="array" aca="1" ref="X962" ca="1">SUBSTITUTE(SUBSTITUTE(MID(CELL("filename"),FIND("[",CELL("filename"))+1,FIND("]",CELL("filename"))-FIND("[",CELL("filename"))-1)," JH Farmer Payment-",""),".xlsx","")</f>
        <v>22.21-27 Aug</v>
      </c>
      <c r="Y962" s="13">
        <f t="shared" si="67"/>
        <v>35.769128843338216</v>
      </c>
      <c r="Z962" s="3">
        <v>0</v>
      </c>
    </row>
    <row r="963" spans="1:26" x14ac:dyDescent="0.25">
      <c r="A963" t="str">
        <f>CONCATENATE(Table2[[#This Row],[Code]],Table2[[#This Row],[Farmers Code]])</f>
        <v>200600020041</v>
      </c>
      <c r="B963" s="1" t="str">
        <f>INDEX('MPG Payment'!$A:$A,MATCH(Table2[[#This Row],[Code]],'MPG Payment'!B:B,0))</f>
        <v>BMC Code :2006</v>
      </c>
      <c r="C963" t="str">
        <f>VLOOKUP(Table2[[#This Row],[Code]],'MPG Payment'!B:C,2,0)</f>
        <v>MANDRO</v>
      </c>
      <c r="D963" s="17">
        <v>20060002</v>
      </c>
      <c r="E963" s="17" t="s">
        <v>35</v>
      </c>
      <c r="F963" s="1">
        <v>14</v>
      </c>
      <c r="G963" s="13">
        <v>24.44</v>
      </c>
      <c r="H963" s="13">
        <v>1011.9525</v>
      </c>
      <c r="I963" s="166">
        <v>0</v>
      </c>
      <c r="J963" s="191">
        <v>0</v>
      </c>
      <c r="K963" s="166">
        <v>0</v>
      </c>
      <c r="L963" s="166">
        <v>0</v>
      </c>
      <c r="M963" s="18">
        <v>0</v>
      </c>
      <c r="N963" s="165">
        <f>VLOOKUP(Table2[[#This Row],[Code]],'MPG Payment'!$B$4:$Z$128,25,0)</f>
        <v>0</v>
      </c>
      <c r="O963" s="170">
        <f t="shared" si="64"/>
        <v>1012</v>
      </c>
      <c r="P963" t="str">
        <f>IFERROR(VLOOKUP(D963,'Bank Master'!$C$3:$D$7898,2,0),"Indirect")</f>
        <v>Direct</v>
      </c>
      <c r="Q963" t="str">
        <f>IFERROR(VLOOKUP(A963,Table1424[],6,0),0)</f>
        <v>FIRDOSH ANSARI</v>
      </c>
      <c r="R963" t="str">
        <f>IFERROR(VLOOKUP(A963,Table1424[],7,0),0)</f>
        <v>1940104000086392</v>
      </c>
      <c r="S963" t="str">
        <f>IFERROR(VLOOKUP(A963,Table1424[],8,0),0)</f>
        <v>IBKL0001940</v>
      </c>
      <c r="T963">
        <f>IFERROR(VLOOKUP(A963,Table1424[],9,0),0)</f>
        <v>0</v>
      </c>
      <c r="U963" s="40">
        <f>IFERROR(VLOOKUP(A963,Table1424[],10,0),0)</f>
        <v>45796</v>
      </c>
      <c r="V963">
        <f t="shared" si="65"/>
        <v>1</v>
      </c>
      <c r="W963" t="str">
        <f t="shared" si="66"/>
        <v>Available</v>
      </c>
      <c r="X963" s="164" t="str" cm="1">
        <f t="array" aca="1" ref="X963" ca="1">SUBSTITUTE(SUBSTITUTE(MID(CELL("filename"),FIND("[",CELL("filename"))+1,FIND("]",CELL("filename"))-FIND("[",CELL("filename"))-1)," JH Farmer Payment-",""),".xlsx","")</f>
        <v>22.21-27 Aug</v>
      </c>
      <c r="Y963" s="13">
        <f t="shared" si="67"/>
        <v>28.98390957446809</v>
      </c>
      <c r="Z963" s="3">
        <v>0</v>
      </c>
    </row>
    <row r="964" spans="1:26" x14ac:dyDescent="0.25">
      <c r="A964" t="str">
        <f>CONCATENATE(Table2[[#This Row],[Code]],Table2[[#This Row],[Farmers Code]])</f>
        <v>200600020042</v>
      </c>
      <c r="B964" s="1" t="str">
        <f>INDEX('MPG Payment'!$A:$A,MATCH(Table2[[#This Row],[Code]],'MPG Payment'!B:B,0))</f>
        <v>BMC Code :2006</v>
      </c>
      <c r="C964" t="str">
        <f>VLOOKUP(Table2[[#This Row],[Code]],'MPG Payment'!B:C,2,0)</f>
        <v>MANDRO</v>
      </c>
      <c r="D964" s="17">
        <v>20060002</v>
      </c>
      <c r="E964" s="17" t="s">
        <v>14</v>
      </c>
      <c r="F964" s="1">
        <v>8</v>
      </c>
      <c r="G964" s="13">
        <v>21.639999999999997</v>
      </c>
      <c r="H964" s="13">
        <v>892.49209999999994</v>
      </c>
      <c r="I964" s="166">
        <v>0</v>
      </c>
      <c r="J964" s="191">
        <v>0</v>
      </c>
      <c r="K964" s="166">
        <v>0</v>
      </c>
      <c r="L964" s="166">
        <v>0</v>
      </c>
      <c r="M964" s="18">
        <v>0</v>
      </c>
      <c r="N964" s="165">
        <f>VLOOKUP(Table2[[#This Row],[Code]],'MPG Payment'!$B$4:$Z$128,25,0)</f>
        <v>0</v>
      </c>
      <c r="O964" s="170">
        <f t="shared" si="64"/>
        <v>892</v>
      </c>
      <c r="P964" t="str">
        <f>IFERROR(VLOOKUP(D964,'Bank Master'!$C$3:$D$7898,2,0),"Indirect")</f>
        <v>Direct</v>
      </c>
      <c r="Q964" t="str">
        <f>IFERROR(VLOOKUP(A964,Table1424[],6,0),0)</f>
        <v>SAIRA KHATOON</v>
      </c>
      <c r="R964" t="str">
        <f>IFERROR(VLOOKUP(A964,Table1424[],7,0),0)</f>
        <v>1940104000050263</v>
      </c>
      <c r="S964" t="str">
        <f>IFERROR(VLOOKUP(A964,Table1424[],8,0),0)</f>
        <v>IBKL0001940</v>
      </c>
      <c r="T964">
        <f>IFERROR(VLOOKUP(A964,Table1424[],9,0),0)</f>
        <v>0</v>
      </c>
      <c r="U964" s="40">
        <f>IFERROR(VLOOKUP(A964,Table1424[],10,0),0)</f>
        <v>45902</v>
      </c>
      <c r="V964">
        <f t="shared" si="65"/>
        <v>1</v>
      </c>
      <c r="W964" t="str">
        <f t="shared" si="66"/>
        <v>Available</v>
      </c>
      <c r="X964" s="164" t="str" cm="1">
        <f t="array" aca="1" ref="X964" ca="1">SUBSTITUTE(SUBSTITUTE(MID(CELL("filename"),FIND("[",CELL("filename"))+1,FIND("]",CELL("filename"))-FIND("[",CELL("filename"))-1)," JH Farmer Payment-",""),".xlsx","")</f>
        <v>22.21-27 Aug</v>
      </c>
      <c r="Y964" s="13">
        <f t="shared" si="67"/>
        <v>16.497081330868763</v>
      </c>
      <c r="Z964" s="3">
        <v>0</v>
      </c>
    </row>
    <row r="965" spans="1:26" x14ac:dyDescent="0.25">
      <c r="A965" t="str">
        <f>CONCATENATE(Table2[[#This Row],[Code]],Table2[[#This Row],[Farmers Code]])</f>
        <v>200600020046</v>
      </c>
      <c r="B965" s="1" t="str">
        <f>INDEX('MPG Payment'!$A:$A,MATCH(Table2[[#This Row],[Code]],'MPG Payment'!B:B,0))</f>
        <v>BMC Code :2006</v>
      </c>
      <c r="C965" t="str">
        <f>VLOOKUP(Table2[[#This Row],[Code]],'MPG Payment'!B:C,2,0)</f>
        <v>MANDRO</v>
      </c>
      <c r="D965" s="17">
        <v>20060002</v>
      </c>
      <c r="E965" s="17" t="s">
        <v>129</v>
      </c>
      <c r="F965" s="1">
        <v>13</v>
      </c>
      <c r="G965" s="13">
        <v>37.42</v>
      </c>
      <c r="H965" s="13">
        <v>1428.5640000000003</v>
      </c>
      <c r="I965" s="166">
        <v>0</v>
      </c>
      <c r="J965" s="191">
        <v>0</v>
      </c>
      <c r="K965" s="166">
        <v>0</v>
      </c>
      <c r="L965" s="166">
        <v>0</v>
      </c>
      <c r="M965" s="18">
        <v>0</v>
      </c>
      <c r="N965" s="165">
        <f>VLOOKUP(Table2[[#This Row],[Code]],'MPG Payment'!$B$4:$Z$128,25,0)</f>
        <v>0</v>
      </c>
      <c r="O965" s="170">
        <f t="shared" si="64"/>
        <v>1429</v>
      </c>
      <c r="P965" t="str">
        <f>IFERROR(VLOOKUP(D965,'Bank Master'!$C$3:$D$7898,2,0),"Indirect")</f>
        <v>Direct</v>
      </c>
      <c r="Q965" t="str">
        <f>IFERROR(VLOOKUP(A965,Table1424[],6,0),0)</f>
        <v>KALIRAM MAHTO</v>
      </c>
      <c r="R965" t="str">
        <f>IFERROR(VLOOKUP(A965,Table1424[],7,0),0)</f>
        <v>1940104000086648</v>
      </c>
      <c r="S965" t="str">
        <f>IFERROR(VLOOKUP(A965,Table1424[],8,0),0)</f>
        <v>IBKL0001940</v>
      </c>
      <c r="T965">
        <f>IFERROR(VLOOKUP(A965,Table1424[],9,0),0)</f>
        <v>0</v>
      </c>
      <c r="U965" s="40">
        <f>IFERROR(VLOOKUP(A965,Table1424[],10,0),0)</f>
        <v>45923</v>
      </c>
      <c r="V965">
        <f t="shared" si="65"/>
        <v>1</v>
      </c>
      <c r="W965" t="str">
        <f t="shared" si="66"/>
        <v>Available</v>
      </c>
      <c r="X965" s="164" t="str" cm="1">
        <f t="array" aca="1" ref="X965" ca="1">SUBSTITUTE(SUBSTITUTE(MID(CELL("filename"),FIND("[",CELL("filename"))+1,FIND("]",CELL("filename"))-FIND("[",CELL("filename"))-1)," JH Farmer Payment-",""),".xlsx","")</f>
        <v>22.21-27 Aug</v>
      </c>
      <c r="Y965" s="13">
        <f t="shared" si="67"/>
        <v>24.814714056654203</v>
      </c>
      <c r="Z965" s="3">
        <v>0</v>
      </c>
    </row>
    <row r="966" spans="1:26" x14ac:dyDescent="0.25">
      <c r="A966" t="str">
        <f>CONCATENATE(Table2[[#This Row],[Code]],Table2[[#This Row],[Farmers Code]])</f>
        <v>200600020056</v>
      </c>
      <c r="B966" s="1" t="str">
        <f>INDEX('MPG Payment'!$A:$A,MATCH(Table2[[#This Row],[Code]],'MPG Payment'!B:B,0))</f>
        <v>BMC Code :2006</v>
      </c>
      <c r="C966" t="str">
        <f>VLOOKUP(Table2[[#This Row],[Code]],'MPG Payment'!B:C,2,0)</f>
        <v>MANDRO</v>
      </c>
      <c r="D966" s="17">
        <v>20060002</v>
      </c>
      <c r="E966" s="17" t="s">
        <v>761</v>
      </c>
      <c r="F966" s="1">
        <v>7</v>
      </c>
      <c r="G966" s="13">
        <v>12.829999999999998</v>
      </c>
      <c r="H966" s="13">
        <v>518.60289999999998</v>
      </c>
      <c r="I966" s="166">
        <v>0</v>
      </c>
      <c r="J966" s="191">
        <v>0</v>
      </c>
      <c r="K966" s="166">
        <v>0</v>
      </c>
      <c r="L966" s="166">
        <v>0</v>
      </c>
      <c r="M966" s="18">
        <v>0</v>
      </c>
      <c r="N966" s="165">
        <f>VLOOKUP(Table2[[#This Row],[Code]],'MPG Payment'!$B$4:$Z$128,25,0)</f>
        <v>0</v>
      </c>
      <c r="O966" s="170">
        <f t="shared" si="64"/>
        <v>519</v>
      </c>
      <c r="P966" t="str">
        <f>IFERROR(VLOOKUP(D966,'Bank Master'!$C$3:$D$7898,2,0),"Indirect")</f>
        <v>Direct</v>
      </c>
      <c r="Q966" t="str">
        <f>IFERROR(VLOOKUP(A966,Table1424[],6,0),0)</f>
        <v>BALKO DEVI</v>
      </c>
      <c r="R966" t="str">
        <f>IFERROR(VLOOKUP(A966,Table1424[],7,0),0)</f>
        <v>491618210003420</v>
      </c>
      <c r="S966" t="str">
        <f>IFERROR(VLOOKUP(A966,Table1424[],8,0),0)</f>
        <v>BKID0004916</v>
      </c>
      <c r="T966">
        <f>IFERROR(VLOOKUP(A966,Table1424[],9,0),0)</f>
        <v>0</v>
      </c>
      <c r="U966" s="40">
        <f>IFERROR(VLOOKUP(A966,Table1424[],10,0),0)</f>
        <v>46223</v>
      </c>
      <c r="V966">
        <f t="shared" si="65"/>
        <v>1</v>
      </c>
      <c r="W966" t="str">
        <f t="shared" si="66"/>
        <v>Available</v>
      </c>
      <c r="X966" s="164" t="str" cm="1">
        <f t="array" aca="1" ref="X966" ca="1">SUBSTITUTE(SUBSTITUTE(MID(CELL("filename"),FIND("[",CELL("filename"))+1,FIND("]",CELL("filename"))-FIND("[",CELL("filename"))-1)," JH Farmer Payment-",""),".xlsx","")</f>
        <v>22.21-27 Aug</v>
      </c>
      <c r="Y966" s="13">
        <f t="shared" si="67"/>
        <v>14.147390101325023</v>
      </c>
      <c r="Z966" s="3">
        <v>0</v>
      </c>
    </row>
    <row r="967" spans="1:26" x14ac:dyDescent="0.25">
      <c r="A967" t="str">
        <f>CONCATENATE(Table2[[#This Row],[Code]],Table2[[#This Row],[Farmers Code]])</f>
        <v>200600030002</v>
      </c>
      <c r="B967" s="1" t="str">
        <f>INDEX('MPG Payment'!$A:$A,MATCH(Table2[[#This Row],[Code]],'MPG Payment'!B:B,0))</f>
        <v>BMC Code :2006</v>
      </c>
      <c r="C967" t="str">
        <f>VLOOKUP(Table2[[#This Row],[Code]],'MPG Payment'!B:C,2,0)</f>
        <v>DUMARDAGA</v>
      </c>
      <c r="D967" s="17">
        <v>20060003</v>
      </c>
      <c r="E967" s="17" t="s">
        <v>17</v>
      </c>
      <c r="F967" s="1">
        <v>14</v>
      </c>
      <c r="G967" s="13">
        <v>1301.7800000000002</v>
      </c>
      <c r="H967" s="13">
        <v>46625.145799999998</v>
      </c>
      <c r="I967" s="166">
        <v>0</v>
      </c>
      <c r="J967" s="191">
        <v>0</v>
      </c>
      <c r="K967" s="166">
        <v>0</v>
      </c>
      <c r="L967" s="166">
        <v>25400</v>
      </c>
      <c r="M967" s="18">
        <v>0</v>
      </c>
      <c r="N967" s="165">
        <f>VLOOKUP(Table2[[#This Row],[Code]],'MPG Payment'!$B$4:$Z$128,25,0)</f>
        <v>0</v>
      </c>
      <c r="O967" s="170">
        <f t="shared" si="64"/>
        <v>21225</v>
      </c>
      <c r="P967" t="str">
        <f>IFERROR(VLOOKUP(D967,'Bank Master'!$C$3:$D$7898,2,0),"Indirect")</f>
        <v>Direct</v>
      </c>
      <c r="Q967" t="str">
        <f>IFERROR(VLOOKUP(A967,Table1424[],6,0),0)</f>
        <v>Shravan Kumar Singh</v>
      </c>
      <c r="R967" t="str">
        <f>IFERROR(VLOOKUP(A967,Table1424[],7,0),0)</f>
        <v>315202000000474</v>
      </c>
      <c r="S967" t="str">
        <f>IFERROR(VLOOKUP(A967,Table1424[],8,0),0)</f>
        <v>IOBA0003711</v>
      </c>
      <c r="T967" t="str">
        <f>IFERROR(VLOOKUP(A967,Table1424[],9,0),0)</f>
        <v>INDIAN OVERSEAS BANK</v>
      </c>
      <c r="U967" s="40">
        <f>IFERROR(VLOOKUP(A967,Table1424[],10,0),0)</f>
        <v>45524</v>
      </c>
      <c r="V967">
        <f t="shared" si="65"/>
        <v>1</v>
      </c>
      <c r="W967" t="str">
        <f t="shared" si="66"/>
        <v>Available</v>
      </c>
      <c r="X967" s="164" t="str" cm="1">
        <f t="array" aca="1" ref="X967" ca="1">SUBSTITUTE(SUBSTITUTE(MID(CELL("filename"),FIND("[",CELL("filename"))+1,FIND("]",CELL("filename"))-FIND("[",CELL("filename"))-1)," JH Farmer Payment-",""),".xlsx","")</f>
        <v>22.21-27 Aug</v>
      </c>
      <c r="Y967" s="13">
        <f t="shared" si="67"/>
        <v>25.07151904315629</v>
      </c>
      <c r="Z967" s="3">
        <v>0</v>
      </c>
    </row>
    <row r="968" spans="1:26" x14ac:dyDescent="0.25">
      <c r="A968" t="str">
        <f>CONCATENATE(Table2[[#This Row],[Code]],Table2[[#This Row],[Farmers Code]])</f>
        <v>200600040002</v>
      </c>
      <c r="B968" s="1" t="str">
        <f>INDEX('MPG Payment'!$A:$A,MATCH(Table2[[#This Row],[Code]],'MPG Payment'!B:B,0))</f>
        <v>BMC Code :2006</v>
      </c>
      <c r="C968" t="str">
        <f>VLOOKUP(Table2[[#This Row],[Code]],'MPG Payment'!B:C,2,0)</f>
        <v>CHUTTU</v>
      </c>
      <c r="D968" s="17">
        <v>20060004</v>
      </c>
      <c r="E968" s="17" t="s">
        <v>17</v>
      </c>
      <c r="F968" s="1">
        <v>14</v>
      </c>
      <c r="G968" s="13">
        <v>235.42000000000002</v>
      </c>
      <c r="H968" s="13">
        <v>10513.2364</v>
      </c>
      <c r="I968" s="166">
        <v>0</v>
      </c>
      <c r="J968" s="191">
        <v>0</v>
      </c>
      <c r="K968" s="166">
        <v>1804</v>
      </c>
      <c r="L968" s="166">
        <v>0</v>
      </c>
      <c r="M968" s="18">
        <v>0</v>
      </c>
      <c r="N968" s="165">
        <f>VLOOKUP(Table2[[#This Row],[Code]],'MPG Payment'!$B$4:$Z$128,25,0)</f>
        <v>0</v>
      </c>
      <c r="O968" s="170">
        <f t="shared" si="64"/>
        <v>8709</v>
      </c>
      <c r="P968" t="str">
        <f>IFERROR(VLOOKUP(D968,'Bank Master'!$C$3:$D$7898,2,0),"Indirect")</f>
        <v>Direct</v>
      </c>
      <c r="Q968" t="str">
        <f>IFERROR(VLOOKUP(A968,Table1424[],6,0),0)</f>
        <v>SHEETAL KUMAR MAHTO</v>
      </c>
      <c r="R968" t="str">
        <f>IFERROR(VLOOKUP(A968,Table1424[],7,0),0)</f>
        <v>078301000015868</v>
      </c>
      <c r="S968" t="str">
        <f>IFERROR(VLOOKUP(A968,Table1424[],8,0),0)</f>
        <v>IOBA0000783</v>
      </c>
      <c r="T968" t="str">
        <f>IFERROR(VLOOKUP(A968,Table1424[],9,0),0)</f>
        <v>INDIAN OVERSEAS BANK</v>
      </c>
      <c r="U968" s="40">
        <f>IFERROR(VLOOKUP(A968,Table1424[],10,0),0)</f>
        <v>45556</v>
      </c>
      <c r="V968">
        <f t="shared" si="65"/>
        <v>1</v>
      </c>
      <c r="W968" t="str">
        <f t="shared" si="66"/>
        <v>Available</v>
      </c>
      <c r="X968" s="164" t="str" cm="1">
        <f t="array" aca="1" ref="X968" ca="1">SUBSTITUTE(SUBSTITUTE(MID(CELL("filename"),FIND("[",CELL("filename"))+1,FIND("]",CELL("filename"))-FIND("[",CELL("filename"))-1)," JH Farmer Payment-",""),".xlsx","")</f>
        <v>22.21-27 Aug</v>
      </c>
      <c r="Y968" s="13">
        <f t="shared" si="67"/>
        <v>31.260154107552459</v>
      </c>
      <c r="Z968" s="3">
        <v>0</v>
      </c>
    </row>
    <row r="969" spans="1:26" x14ac:dyDescent="0.25">
      <c r="A969" t="str">
        <f>CONCATENATE(Table2[[#This Row],[Code]],Table2[[#This Row],[Farmers Code]])</f>
        <v>200600040006</v>
      </c>
      <c r="B969" s="1" t="str">
        <f>INDEX('MPG Payment'!$A:$A,MATCH(Table2[[#This Row],[Code]],'MPG Payment'!B:B,0))</f>
        <v>BMC Code :2006</v>
      </c>
      <c r="C969" t="str">
        <f>VLOOKUP(Table2[[#This Row],[Code]],'MPG Payment'!B:C,2,0)</f>
        <v>CHUTTU</v>
      </c>
      <c r="D969" s="17">
        <v>20060004</v>
      </c>
      <c r="E969" s="17" t="s">
        <v>19</v>
      </c>
      <c r="F969" s="1">
        <v>13</v>
      </c>
      <c r="G969" s="13">
        <v>70.179999999999993</v>
      </c>
      <c r="H969" s="13">
        <v>2875.1956</v>
      </c>
      <c r="I969" s="166">
        <v>0</v>
      </c>
      <c r="J969" s="191">
        <v>0</v>
      </c>
      <c r="K969" s="166">
        <v>0</v>
      </c>
      <c r="L969" s="166">
        <v>0</v>
      </c>
      <c r="M969" s="18">
        <v>0</v>
      </c>
      <c r="N969" s="165">
        <f>VLOOKUP(Table2[[#This Row],[Code]],'MPG Payment'!$B$4:$Z$128,25,0)</f>
        <v>0</v>
      </c>
      <c r="O969" s="170">
        <f t="shared" si="64"/>
        <v>2875</v>
      </c>
      <c r="P969" t="str">
        <f>IFERROR(VLOOKUP(D969,'Bank Master'!$C$3:$D$7898,2,0),"Indirect")</f>
        <v>Direct</v>
      </c>
      <c r="Q969" t="str">
        <f>IFERROR(VLOOKUP(A969,Table1424[],6,0),0)</f>
        <v>ARMAN ANSARI</v>
      </c>
      <c r="R969" t="str">
        <f>IFERROR(VLOOKUP(A969,Table1424[],7,0),0)</f>
        <v>078301000085273</v>
      </c>
      <c r="S969" t="str">
        <f>IFERROR(VLOOKUP(A969,Table1424[],8,0),0)</f>
        <v>IOBA0000783</v>
      </c>
      <c r="T969" t="str">
        <f>IFERROR(VLOOKUP(A969,Table1424[],9,0),0)</f>
        <v>INDIAN OVERSEAS BANK</v>
      </c>
      <c r="U969" s="40">
        <f>IFERROR(VLOOKUP(A969,Table1424[],10,0),0)</f>
        <v>45556</v>
      </c>
      <c r="V969">
        <f t="shared" si="65"/>
        <v>1</v>
      </c>
      <c r="W969" t="str">
        <f t="shared" si="66"/>
        <v>Available</v>
      </c>
      <c r="X969" s="164" t="str" cm="1">
        <f t="array" aca="1" ref="X969" ca="1">SUBSTITUTE(SUBSTITUTE(MID(CELL("filename"),FIND("[",CELL("filename"))+1,FIND("]",CELL("filename"))-FIND("[",CELL("filename"))-1)," JH Farmer Payment-",""),".xlsx","")</f>
        <v>22.21-27 Aug</v>
      </c>
      <c r="Y969" s="13">
        <f t="shared" si="67"/>
        <v>26.629768310059848</v>
      </c>
      <c r="Z969" s="3">
        <v>0</v>
      </c>
    </row>
    <row r="970" spans="1:26" x14ac:dyDescent="0.25">
      <c r="A970" t="str">
        <f>CONCATENATE(Table2[[#This Row],[Code]],Table2[[#This Row],[Farmers Code]])</f>
        <v>200600040010</v>
      </c>
      <c r="B970" s="1" t="str">
        <f>INDEX('MPG Payment'!$A:$A,MATCH(Table2[[#This Row],[Code]],'MPG Payment'!B:B,0))</f>
        <v>BMC Code :2006</v>
      </c>
      <c r="C970" t="str">
        <f>VLOOKUP(Table2[[#This Row],[Code]],'MPG Payment'!B:C,2,0)</f>
        <v>CHUTTU</v>
      </c>
      <c r="D970" s="17">
        <v>20060004</v>
      </c>
      <c r="E970" s="17" t="s">
        <v>21</v>
      </c>
      <c r="F970" s="1">
        <v>7</v>
      </c>
      <c r="G970" s="13">
        <v>35.700000000000003</v>
      </c>
      <c r="H970" s="13">
        <v>1601.5462</v>
      </c>
      <c r="I970" s="166">
        <v>0</v>
      </c>
      <c r="J970" s="191">
        <v>0</v>
      </c>
      <c r="K970" s="166">
        <v>0</v>
      </c>
      <c r="L970" s="166">
        <v>0</v>
      </c>
      <c r="M970" s="18">
        <v>0</v>
      </c>
      <c r="N970" s="165">
        <f>VLOOKUP(Table2[[#This Row],[Code]],'MPG Payment'!$B$4:$Z$128,25,0)</f>
        <v>0</v>
      </c>
      <c r="O970" s="170">
        <f t="shared" si="64"/>
        <v>1602</v>
      </c>
      <c r="P970" t="str">
        <f>IFERROR(VLOOKUP(D970,'Bank Master'!$C$3:$D$7898,2,0),"Indirect")</f>
        <v>Direct</v>
      </c>
      <c r="Q970" t="str">
        <f>IFERROR(VLOOKUP(A970,Table1424[],6,0),0)</f>
        <v>NUSRAT JAHAN</v>
      </c>
      <c r="R970" t="str">
        <f>IFERROR(VLOOKUP(A970,Table1424[],7,0),0)</f>
        <v>078301000028490</v>
      </c>
      <c r="S970" t="str">
        <f>IFERROR(VLOOKUP(A970,Table1424[],8,0),0)</f>
        <v>IOBA0000783</v>
      </c>
      <c r="T970" t="str">
        <f>IFERROR(VLOOKUP(A970,Table1424[],9,0),0)</f>
        <v>INDIAN OVERSEAS BANK</v>
      </c>
      <c r="U970" s="40">
        <f>IFERROR(VLOOKUP(A970,Table1424[],10,0),0)</f>
        <v>45556</v>
      </c>
      <c r="V970">
        <f t="shared" si="65"/>
        <v>1</v>
      </c>
      <c r="W970" t="str">
        <f t="shared" si="66"/>
        <v>Available</v>
      </c>
      <c r="X970" s="164" t="str" cm="1">
        <f t="array" aca="1" ref="X970" ca="1">SUBSTITUTE(SUBSTITUTE(MID(CELL("filename"),FIND("[",CELL("filename"))+1,FIND("]",CELL("filename"))-FIND("[",CELL("filename"))-1)," JH Farmer Payment-",""),".xlsx","")</f>
        <v>22.21-27 Aug</v>
      </c>
      <c r="Y970" s="13">
        <f t="shared" si="67"/>
        <v>15.701433333333334</v>
      </c>
      <c r="Z970" s="3">
        <v>0</v>
      </c>
    </row>
    <row r="971" spans="1:26" x14ac:dyDescent="0.25">
      <c r="A971" t="str">
        <f>CONCATENATE(Table2[[#This Row],[Code]],Table2[[#This Row],[Farmers Code]])</f>
        <v>200600040015</v>
      </c>
      <c r="B971" s="1" t="str">
        <f>INDEX('MPG Payment'!$A:$A,MATCH(Table2[[#This Row],[Code]],'MPG Payment'!B:B,0))</f>
        <v>BMC Code :2006</v>
      </c>
      <c r="C971" t="str">
        <f>VLOOKUP(Table2[[#This Row],[Code]],'MPG Payment'!B:C,2,0)</f>
        <v>CHUTTU</v>
      </c>
      <c r="D971" s="17">
        <v>20060004</v>
      </c>
      <c r="E971" s="17" t="s">
        <v>25</v>
      </c>
      <c r="F971" s="1">
        <v>14</v>
      </c>
      <c r="G971" s="13">
        <v>44.22</v>
      </c>
      <c r="H971" s="13">
        <v>2080.0046000000002</v>
      </c>
      <c r="I971" s="166">
        <v>0</v>
      </c>
      <c r="J971" s="191">
        <v>0</v>
      </c>
      <c r="K971" s="166">
        <v>0</v>
      </c>
      <c r="L971" s="166">
        <v>0</v>
      </c>
      <c r="M971" s="18">
        <v>0</v>
      </c>
      <c r="N971" s="165">
        <f>VLOOKUP(Table2[[#This Row],[Code]],'MPG Payment'!$B$4:$Z$128,25,0)</f>
        <v>0</v>
      </c>
      <c r="O971" s="170">
        <f t="shared" si="64"/>
        <v>2080</v>
      </c>
      <c r="P971" t="str">
        <f>IFERROR(VLOOKUP(D971,'Bank Master'!$C$3:$D$7898,2,0),"Indirect")</f>
        <v>Direct</v>
      </c>
      <c r="Q971" t="str">
        <f>IFERROR(VLOOKUP(A971,Table1424[],6,0),0)</f>
        <v>GYAN RANJAN MAHTO</v>
      </c>
      <c r="R971" t="str">
        <f>IFERROR(VLOOKUP(A971,Table1424[],7,0),0)</f>
        <v>1526010035954</v>
      </c>
      <c r="S971" t="str">
        <f>IFERROR(VLOOKUP(A971,Table1424[],8,0),0)</f>
        <v>PUNB0152620</v>
      </c>
      <c r="T971" t="str">
        <f>IFERROR(VLOOKUP(A971,Table1424[],9,0),0)</f>
        <v xml:space="preserve">PUNJAB NATIONAL BANK </v>
      </c>
      <c r="U971" s="40">
        <f>IFERROR(VLOOKUP(A971,Table1424[],10,0),0)</f>
        <v>45642</v>
      </c>
      <c r="V971">
        <f t="shared" si="65"/>
        <v>1</v>
      </c>
      <c r="W971" t="str">
        <f t="shared" si="66"/>
        <v>Available</v>
      </c>
      <c r="X971" s="164" t="str" cm="1">
        <f t="array" aca="1" ref="X971" ca="1">SUBSTITUTE(SUBSTITUTE(MID(CELL("filename"),FIND("[",CELL("filename"))+1,FIND("]",CELL("filename"))-FIND("[",CELL("filename"))-1)," JH Farmer Payment-",""),".xlsx","")</f>
        <v>22.21-27 Aug</v>
      </c>
      <c r="Y971" s="13">
        <f t="shared" si="67"/>
        <v>32.926350520126647</v>
      </c>
      <c r="Z971" s="3">
        <v>0</v>
      </c>
    </row>
    <row r="972" spans="1:26" x14ac:dyDescent="0.25">
      <c r="A972" t="str">
        <f>CONCATENATE(Table2[[#This Row],[Code]],Table2[[#This Row],[Farmers Code]])</f>
        <v>200600040017</v>
      </c>
      <c r="B972" s="1" t="str">
        <f>INDEX('MPG Payment'!$A:$A,MATCH(Table2[[#This Row],[Code]],'MPG Payment'!B:B,0))</f>
        <v>BMC Code :2006</v>
      </c>
      <c r="C972" t="str">
        <f>VLOOKUP(Table2[[#This Row],[Code]],'MPG Payment'!B:C,2,0)</f>
        <v>CHUTTU</v>
      </c>
      <c r="D972" s="17">
        <v>20060004</v>
      </c>
      <c r="E972" s="17" t="s">
        <v>27</v>
      </c>
      <c r="F972" s="1">
        <v>14</v>
      </c>
      <c r="G972" s="13">
        <v>32.82</v>
      </c>
      <c r="H972" s="13">
        <v>1112.9666</v>
      </c>
      <c r="I972" s="166">
        <v>0</v>
      </c>
      <c r="J972" s="191">
        <v>0</v>
      </c>
      <c r="K972" s="166">
        <v>0</v>
      </c>
      <c r="L972" s="166">
        <v>0</v>
      </c>
      <c r="M972" s="18">
        <v>0</v>
      </c>
      <c r="N972" s="165">
        <f>VLOOKUP(Table2[[#This Row],[Code]],'MPG Payment'!$B$4:$Z$128,25,0)</f>
        <v>0</v>
      </c>
      <c r="O972" s="170">
        <f t="shared" si="64"/>
        <v>1113</v>
      </c>
      <c r="P972" t="str">
        <f>IFERROR(VLOOKUP(D972,'Bank Master'!$C$3:$D$7898,2,0),"Indirect")</f>
        <v>Direct</v>
      </c>
      <c r="Q972" t="str">
        <f>IFERROR(VLOOKUP(A972,Table1424[],6,0),0)</f>
        <v>ABHISHEK MAHTO</v>
      </c>
      <c r="R972" t="str">
        <f>IFERROR(VLOOKUP(A972,Table1424[],7,0),0)</f>
        <v>590318210001003</v>
      </c>
      <c r="S972" t="str">
        <f>IFERROR(VLOOKUP(A972,Table1424[],8,0),0)</f>
        <v>BKID0005903</v>
      </c>
      <c r="T972" t="str">
        <f>IFERROR(VLOOKUP(A972,Table1424[],9,0),0)</f>
        <v>STATE BANK OF INDIA</v>
      </c>
      <c r="U972" s="40">
        <f>IFERROR(VLOOKUP(A972,Table1424[],10,0),0)</f>
        <v>45642</v>
      </c>
      <c r="V972">
        <f t="shared" si="65"/>
        <v>1</v>
      </c>
      <c r="W972" t="str">
        <f t="shared" si="66"/>
        <v>Available</v>
      </c>
      <c r="X972" s="164" t="str" cm="1">
        <f t="array" aca="1" ref="X972" ca="1">SUBSTITUTE(SUBSTITUTE(MID(CELL("filename"),FIND("[",CELL("filename"))+1,FIND("]",CELL("filename"))-FIND("[",CELL("filename"))-1)," JH Farmer Payment-",""),".xlsx","")</f>
        <v>22.21-27 Aug</v>
      </c>
      <c r="Y972" s="13">
        <f t="shared" si="67"/>
        <v>23.737861669713588</v>
      </c>
      <c r="Z972" s="3">
        <v>0</v>
      </c>
    </row>
    <row r="973" spans="1:26" x14ac:dyDescent="0.25">
      <c r="A973" t="str">
        <f>CONCATENATE(Table2[[#This Row],[Code]],Table2[[#This Row],[Farmers Code]])</f>
        <v>200600040021</v>
      </c>
      <c r="B973" s="1" t="str">
        <f>INDEX('MPG Payment'!$A:$A,MATCH(Table2[[#This Row],[Code]],'MPG Payment'!B:B,0))</f>
        <v>BMC Code :2006</v>
      </c>
      <c r="C973" t="str">
        <f>VLOOKUP(Table2[[#This Row],[Code]],'MPG Payment'!B:C,2,0)</f>
        <v>CHUTTU</v>
      </c>
      <c r="D973" s="17">
        <v>20060004</v>
      </c>
      <c r="E973" s="17" t="s">
        <v>28</v>
      </c>
      <c r="F973" s="1">
        <v>6</v>
      </c>
      <c r="G973" s="13">
        <v>44.24</v>
      </c>
      <c r="H973" s="13">
        <v>1835.7802000000001</v>
      </c>
      <c r="I973" s="166">
        <v>0</v>
      </c>
      <c r="J973" s="191">
        <v>0</v>
      </c>
      <c r="K973" s="166">
        <v>0</v>
      </c>
      <c r="L973" s="166">
        <v>0</v>
      </c>
      <c r="M973" s="18">
        <v>0</v>
      </c>
      <c r="N973" s="165">
        <f>VLOOKUP(Table2[[#This Row],[Code]],'MPG Payment'!$B$4:$Z$128,25,0)</f>
        <v>0</v>
      </c>
      <c r="O973" s="170">
        <f t="shared" si="64"/>
        <v>1836</v>
      </c>
      <c r="P973" t="str">
        <f>IFERROR(VLOOKUP(D973,'Bank Master'!$C$3:$D$7898,2,0),"Indirect")</f>
        <v>Direct</v>
      </c>
      <c r="Q973" t="str">
        <f>IFERROR(VLOOKUP(A973,Table1424[],6,0),0)</f>
        <v>KUSHESHWAR MAHTO</v>
      </c>
      <c r="R973" t="str">
        <f>IFERROR(VLOOKUP(A973,Table1424[],7,0),0)</f>
        <v>078301000014584</v>
      </c>
      <c r="S973" t="str">
        <f>IFERROR(VLOOKUP(A973,Table1424[],8,0),0)</f>
        <v>IOBA0000783</v>
      </c>
      <c r="T973" t="str">
        <f>IFERROR(VLOOKUP(A973,Table1424[],9,0),0)</f>
        <v>INDIAN OVERSEAS BANK</v>
      </c>
      <c r="U973" s="40">
        <f>IFERROR(VLOOKUP(A973,Table1424[],10,0),0)</f>
        <v>45565</v>
      </c>
      <c r="V973">
        <f t="shared" si="65"/>
        <v>1</v>
      </c>
      <c r="W973" t="str">
        <f t="shared" si="66"/>
        <v>Available</v>
      </c>
      <c r="X973" s="164" t="str" cm="1">
        <f t="array" aca="1" ref="X973" ca="1">SUBSTITUTE(SUBSTITUTE(MID(CELL("filename"),FIND("[",CELL("filename"))+1,FIND("]",CELL("filename"))-FIND("[",CELL("filename"))-1)," JH Farmer Payment-",""),".xlsx","")</f>
        <v>22.21-27 Aug</v>
      </c>
      <c r="Y973" s="13">
        <f t="shared" si="67"/>
        <v>12.448780741410491</v>
      </c>
      <c r="Z973" s="3">
        <v>0</v>
      </c>
    </row>
    <row r="974" spans="1:26" x14ac:dyDescent="0.25">
      <c r="A974" t="str">
        <f>CONCATENATE(Table2[[#This Row],[Code]],Table2[[#This Row],[Farmers Code]])</f>
        <v>200600040022</v>
      </c>
      <c r="B974" s="1" t="str">
        <f>INDEX('MPG Payment'!$A:$A,MATCH(Table2[[#This Row],[Code]],'MPG Payment'!B:B,0))</f>
        <v>BMC Code :2006</v>
      </c>
      <c r="C974" t="str">
        <f>VLOOKUP(Table2[[#This Row],[Code]],'MPG Payment'!B:C,2,0)</f>
        <v>CHUTTU</v>
      </c>
      <c r="D974" s="17">
        <v>20060004</v>
      </c>
      <c r="E974" s="17" t="s">
        <v>37</v>
      </c>
      <c r="F974" s="1">
        <v>6</v>
      </c>
      <c r="G974" s="13">
        <v>20.399999999999999</v>
      </c>
      <c r="H974" s="13">
        <v>710.97839999999997</v>
      </c>
      <c r="I974" s="166">
        <v>0</v>
      </c>
      <c r="J974" s="191">
        <v>0</v>
      </c>
      <c r="K974" s="166">
        <v>0</v>
      </c>
      <c r="L974" s="166">
        <v>0</v>
      </c>
      <c r="M974" s="18">
        <v>0</v>
      </c>
      <c r="N974" s="165">
        <f>VLOOKUP(Table2[[#This Row],[Code]],'MPG Payment'!$B$4:$Z$128,25,0)</f>
        <v>0</v>
      </c>
      <c r="O974" s="170">
        <f t="shared" si="64"/>
        <v>711</v>
      </c>
      <c r="P974" t="str">
        <f>IFERROR(VLOOKUP(D974,'Bank Master'!$C$3:$D$7898,2,0),"Indirect")</f>
        <v>Direct</v>
      </c>
      <c r="Q974" t="str">
        <f>IFERROR(VLOOKUP(A974,Table1424[],6,0),0)</f>
        <v>GAFAR ANSARI</v>
      </c>
      <c r="R974" t="str">
        <f>IFERROR(VLOOKUP(A974,Table1424[],7,0),0)</f>
        <v>078301000020889</v>
      </c>
      <c r="S974" t="str">
        <f>IFERROR(VLOOKUP(A974,Table1424[],8,0),0)</f>
        <v>IOBA0000783</v>
      </c>
      <c r="T974" t="str">
        <f>IFERROR(VLOOKUP(A974,Table1424[],9,0),0)</f>
        <v>INDIAN OVERSEAS BANK</v>
      </c>
      <c r="U974" s="40">
        <f>IFERROR(VLOOKUP(A974,Table1424[],10,0),0)</f>
        <v>45565</v>
      </c>
      <c r="V974">
        <f t="shared" si="65"/>
        <v>1</v>
      </c>
      <c r="W974" t="str">
        <f t="shared" si="66"/>
        <v>Available</v>
      </c>
      <c r="X974" s="164" t="str" cm="1">
        <f t="array" aca="1" ref="X974" ca="1">SUBSTITUTE(SUBSTITUTE(MID(CELL("filename"),FIND("[",CELL("filename"))+1,FIND("]",CELL("filename"))-FIND("[",CELL("filename"))-1)," JH Farmer Payment-",""),".xlsx","")</f>
        <v>22.21-27 Aug</v>
      </c>
      <c r="Y974" s="13">
        <f t="shared" si="67"/>
        <v>10.455564705882354</v>
      </c>
      <c r="Z974" s="3">
        <v>0</v>
      </c>
    </row>
    <row r="975" spans="1:26" x14ac:dyDescent="0.25">
      <c r="A975" t="str">
        <f>CONCATENATE(Table2[[#This Row],[Code]],Table2[[#This Row],[Farmers Code]])</f>
        <v>200600040023</v>
      </c>
      <c r="B975" s="1" t="str">
        <f>INDEX('MPG Payment'!$A:$A,MATCH(Table2[[#This Row],[Code]],'MPG Payment'!B:B,0))</f>
        <v>BMC Code :2006</v>
      </c>
      <c r="C975" t="str">
        <f>VLOOKUP(Table2[[#This Row],[Code]],'MPG Payment'!B:C,2,0)</f>
        <v>CHUTTU</v>
      </c>
      <c r="D975" s="17">
        <v>20060004</v>
      </c>
      <c r="E975" s="17" t="s">
        <v>38</v>
      </c>
      <c r="F975" s="1">
        <v>12</v>
      </c>
      <c r="G975" s="13">
        <v>87.899999999999991</v>
      </c>
      <c r="H975" s="13">
        <v>3586.6087999999995</v>
      </c>
      <c r="I975" s="166">
        <v>0</v>
      </c>
      <c r="J975" s="191">
        <v>0</v>
      </c>
      <c r="K975" s="166">
        <v>0</v>
      </c>
      <c r="L975" s="166">
        <v>0</v>
      </c>
      <c r="M975" s="18">
        <v>0</v>
      </c>
      <c r="N975" s="165">
        <f>VLOOKUP(Table2[[#This Row],[Code]],'MPG Payment'!$B$4:$Z$128,25,0)</f>
        <v>0</v>
      </c>
      <c r="O975" s="170">
        <f t="shared" si="64"/>
        <v>3587</v>
      </c>
      <c r="P975" t="str">
        <f>IFERROR(VLOOKUP(D975,'Bank Master'!$C$3:$D$7898,2,0),"Indirect")</f>
        <v>Direct</v>
      </c>
      <c r="Q975" t="str">
        <f>IFERROR(VLOOKUP(A975,Table1424[],6,0),0)</f>
        <v>LAXMI DEVI</v>
      </c>
      <c r="R975" t="str">
        <f>IFERROR(VLOOKUP(A975,Table1424[],7,0),0)</f>
        <v>590310110004672</v>
      </c>
      <c r="S975" t="str">
        <f>IFERROR(VLOOKUP(A975,Table1424[],8,0),0)</f>
        <v>BKID0005903</v>
      </c>
      <c r="T975" t="str">
        <f>IFERROR(VLOOKUP(A975,Table1424[],9,0),0)</f>
        <v>BANK OF INDIA</v>
      </c>
      <c r="U975" s="40">
        <f>IFERROR(VLOOKUP(A975,Table1424[],10,0),0)</f>
        <v>45565</v>
      </c>
      <c r="V975">
        <f t="shared" si="65"/>
        <v>1</v>
      </c>
      <c r="W975" t="str">
        <f t="shared" si="66"/>
        <v>Available</v>
      </c>
      <c r="X975" s="164" t="str" cm="1">
        <f t="array" aca="1" ref="X975" ca="1">SUBSTITUTE(SUBSTITUTE(MID(CELL("filename"),FIND("[",CELL("filename"))+1,FIND("]",CELL("filename"))-FIND("[",CELL("filename"))-1)," JH Farmer Payment-",""),".xlsx","")</f>
        <v>22.21-27 Aug</v>
      </c>
      <c r="Y975" s="13">
        <f t="shared" si="67"/>
        <v>24.481971331058023</v>
      </c>
      <c r="Z975" s="3">
        <v>0</v>
      </c>
    </row>
    <row r="976" spans="1:26" x14ac:dyDescent="0.25">
      <c r="A976" t="str">
        <f>CONCATENATE(Table2[[#This Row],[Code]],Table2[[#This Row],[Farmers Code]])</f>
        <v>200600040025</v>
      </c>
      <c r="B976" s="1" t="str">
        <f>INDEX('MPG Payment'!$A:$A,MATCH(Table2[[#This Row],[Code]],'MPG Payment'!B:B,0))</f>
        <v>BMC Code :2006</v>
      </c>
      <c r="C976" t="str">
        <f>VLOOKUP(Table2[[#This Row],[Code]],'MPG Payment'!B:C,2,0)</f>
        <v>CHUTTU</v>
      </c>
      <c r="D976" s="17">
        <v>20060004</v>
      </c>
      <c r="E976" s="17" t="s">
        <v>5</v>
      </c>
      <c r="F976" s="1">
        <v>8</v>
      </c>
      <c r="G976" s="13">
        <v>63.040000000000006</v>
      </c>
      <c r="H976" s="13">
        <v>2568.3919999999998</v>
      </c>
      <c r="I976" s="166">
        <v>0</v>
      </c>
      <c r="J976" s="191">
        <v>0</v>
      </c>
      <c r="K976" s="166">
        <v>0</v>
      </c>
      <c r="L976" s="166">
        <v>0</v>
      </c>
      <c r="M976" s="18">
        <v>0</v>
      </c>
      <c r="N976" s="165">
        <f>VLOOKUP(Table2[[#This Row],[Code]],'MPG Payment'!$B$4:$Z$128,25,0)</f>
        <v>0</v>
      </c>
      <c r="O976" s="170">
        <f t="shared" si="64"/>
        <v>2568</v>
      </c>
      <c r="P976" t="str">
        <f>IFERROR(VLOOKUP(D976,'Bank Master'!$C$3:$D$7898,2,0),"Indirect")</f>
        <v>Direct</v>
      </c>
      <c r="Q976" t="str">
        <f>IFERROR(VLOOKUP(A976,Table1424[],6,0),0)</f>
        <v>BABULAL MAHTO</v>
      </c>
      <c r="R976" t="str">
        <f>IFERROR(VLOOKUP(A976,Table1424[],7,0),0)</f>
        <v>078301000008989</v>
      </c>
      <c r="S976" t="str">
        <f>IFERROR(VLOOKUP(A976,Table1424[],8,0),0)</f>
        <v>IOBA0000783</v>
      </c>
      <c r="T976" t="str">
        <f>IFERROR(VLOOKUP(A976,Table1424[],9,0),0)</f>
        <v>INDIAN OVERSEAS BANK</v>
      </c>
      <c r="U976" s="40">
        <f>IFERROR(VLOOKUP(A976,Table1424[],10,0),0)</f>
        <v>45565</v>
      </c>
      <c r="V976">
        <f t="shared" si="65"/>
        <v>1</v>
      </c>
      <c r="W976" t="str">
        <f t="shared" si="66"/>
        <v>Available</v>
      </c>
      <c r="X976" s="164" t="str" cm="1">
        <f t="array" aca="1" ref="X976" ca="1">SUBSTITUTE(SUBSTITUTE(MID(CELL("filename"),FIND("[",CELL("filename"))+1,FIND("]",CELL("filename"))-FIND("[",CELL("filename"))-1)," JH Farmer Payment-",""),".xlsx","")</f>
        <v>22.21-27 Aug</v>
      </c>
      <c r="Y976" s="13">
        <f t="shared" si="67"/>
        <v>16.29690355329949</v>
      </c>
      <c r="Z976" s="3">
        <v>0</v>
      </c>
    </row>
    <row r="977" spans="1:26" x14ac:dyDescent="0.25">
      <c r="A977" t="str">
        <f>CONCATENATE(Table2[[#This Row],[Code]],Table2[[#This Row],[Farmers Code]])</f>
        <v>200600040027</v>
      </c>
      <c r="B977" s="1" t="str">
        <f>INDEX('MPG Payment'!$A:$A,MATCH(Table2[[#This Row],[Code]],'MPG Payment'!B:B,0))</f>
        <v>BMC Code :2006</v>
      </c>
      <c r="C977" t="str">
        <f>VLOOKUP(Table2[[#This Row],[Code]],'MPG Payment'!B:C,2,0)</f>
        <v>CHUTTU</v>
      </c>
      <c r="D977" s="17">
        <v>20060004</v>
      </c>
      <c r="E977" s="17" t="s">
        <v>6</v>
      </c>
      <c r="F977" s="1">
        <v>13</v>
      </c>
      <c r="G977" s="13">
        <v>75.940000000000012</v>
      </c>
      <c r="H977" s="13">
        <v>3420.0336000000002</v>
      </c>
      <c r="I977" s="166">
        <v>0</v>
      </c>
      <c r="J977" s="191">
        <v>0</v>
      </c>
      <c r="K977" s="166">
        <v>0</v>
      </c>
      <c r="L977" s="166">
        <v>0</v>
      </c>
      <c r="M977" s="18">
        <v>0</v>
      </c>
      <c r="N977" s="165">
        <f>VLOOKUP(Table2[[#This Row],[Code]],'MPG Payment'!$B$4:$Z$128,25,0)</f>
        <v>0</v>
      </c>
      <c r="O977" s="170">
        <f t="shared" si="64"/>
        <v>3420</v>
      </c>
      <c r="P977" t="str">
        <f>IFERROR(VLOOKUP(D977,'Bank Master'!$C$3:$D$7898,2,0),"Indirect")</f>
        <v>Direct</v>
      </c>
      <c r="Q977" t="str">
        <f>IFERROR(VLOOKUP(A977,Table1424[],6,0),0)</f>
        <v>ARUN KUMAR MAHTO</v>
      </c>
      <c r="R977" t="str">
        <f>IFERROR(VLOOKUP(A977,Table1424[],7,0),0)</f>
        <v>078301000021585</v>
      </c>
      <c r="S977" t="str">
        <f>IFERROR(VLOOKUP(A977,Table1424[],8,0),0)</f>
        <v>IOBA0000783</v>
      </c>
      <c r="T977" t="str">
        <f>IFERROR(VLOOKUP(A977,Table1424[],9,0),0)</f>
        <v>INDIAN OVERSEAS BANK</v>
      </c>
      <c r="U977" s="40">
        <f>IFERROR(VLOOKUP(A977,Table1424[],10,0),0)</f>
        <v>45572</v>
      </c>
      <c r="V977">
        <f t="shared" si="65"/>
        <v>1</v>
      </c>
      <c r="W977" t="str">
        <f t="shared" si="66"/>
        <v>Available</v>
      </c>
      <c r="X977" s="164" t="str" cm="1">
        <f t="array" aca="1" ref="X977" ca="1">SUBSTITUTE(SUBSTITUTE(MID(CELL("filename"),FIND("[",CELL("filename"))+1,FIND("]",CELL("filename"))-FIND("[",CELL("filename"))-1)," JH Farmer Payment-",""),".xlsx","")</f>
        <v>22.21-27 Aug</v>
      </c>
      <c r="Y977" s="13">
        <f t="shared" si="67"/>
        <v>29.273397945746641</v>
      </c>
      <c r="Z977" s="3">
        <v>0</v>
      </c>
    </row>
    <row r="978" spans="1:26" x14ac:dyDescent="0.25">
      <c r="A978" t="str">
        <f>CONCATENATE(Table2[[#This Row],[Code]],Table2[[#This Row],[Farmers Code]])</f>
        <v>200600040029</v>
      </c>
      <c r="B978" s="1" t="str">
        <f>INDEX('MPG Payment'!$A:$A,MATCH(Table2[[#This Row],[Code]],'MPG Payment'!B:B,0))</f>
        <v>BMC Code :2006</v>
      </c>
      <c r="C978" t="str">
        <f>VLOOKUP(Table2[[#This Row],[Code]],'MPG Payment'!B:C,2,0)</f>
        <v>CHUTTU</v>
      </c>
      <c r="D978" s="17">
        <v>20060004</v>
      </c>
      <c r="E978" s="17" t="s">
        <v>31</v>
      </c>
      <c r="F978" s="1">
        <v>6</v>
      </c>
      <c r="G978" s="13">
        <v>12.26</v>
      </c>
      <c r="H978" s="13">
        <v>484.49700000000007</v>
      </c>
      <c r="I978" s="166">
        <v>0</v>
      </c>
      <c r="J978" s="191">
        <v>0</v>
      </c>
      <c r="K978" s="166">
        <v>0</v>
      </c>
      <c r="L978" s="166">
        <v>0</v>
      </c>
      <c r="M978" s="18">
        <v>0</v>
      </c>
      <c r="N978" s="165">
        <f>VLOOKUP(Table2[[#This Row],[Code]],'MPG Payment'!$B$4:$Z$128,25,0)</f>
        <v>0</v>
      </c>
      <c r="O978" s="170">
        <f t="shared" si="64"/>
        <v>484</v>
      </c>
      <c r="P978" t="str">
        <f>IFERROR(VLOOKUP(D978,'Bank Master'!$C$3:$D$7898,2,0),"Indirect")</f>
        <v>Direct</v>
      </c>
      <c r="Q978" t="str">
        <f>IFERROR(VLOOKUP(A978,Table1424[],6,0),0)</f>
        <v>SITARAM MAHTO</v>
      </c>
      <c r="R978" t="str">
        <f>IFERROR(VLOOKUP(A978,Table1424[],7,0),0)</f>
        <v>078301000084592</v>
      </c>
      <c r="S978" t="str">
        <f>IFERROR(VLOOKUP(A978,Table1424[],8,0),0)</f>
        <v>IOBA0000783</v>
      </c>
      <c r="T978" t="str">
        <f>IFERROR(VLOOKUP(A978,Table1424[],9,0),0)</f>
        <v>INDIAN OVERSEAS BANK</v>
      </c>
      <c r="U978" s="40">
        <f>IFERROR(VLOOKUP(A978,Table1424[],10,0),0)</f>
        <v>45586</v>
      </c>
      <c r="V978">
        <f t="shared" si="65"/>
        <v>1</v>
      </c>
      <c r="W978" t="str">
        <f t="shared" si="66"/>
        <v>Available</v>
      </c>
      <c r="X978" s="164" t="str" cm="1">
        <f t="array" aca="1" ref="X978" ca="1">SUBSTITUTE(SUBSTITUTE(MID(CELL("filename"),FIND("[",CELL("filename"))+1,FIND("]",CELL("filename"))-FIND("[",CELL("filename"))-1)," JH Farmer Payment-",""),".xlsx","")</f>
        <v>22.21-27 Aug</v>
      </c>
      <c r="Y978" s="13">
        <f t="shared" si="67"/>
        <v>11.85555464926591</v>
      </c>
      <c r="Z978" s="3">
        <v>0</v>
      </c>
    </row>
    <row r="979" spans="1:26" x14ac:dyDescent="0.25">
      <c r="A979" t="str">
        <f>CONCATENATE(Table2[[#This Row],[Code]],Table2[[#This Row],[Farmers Code]])</f>
        <v>200600040031</v>
      </c>
      <c r="B979" s="1" t="str">
        <f>INDEX('MPG Payment'!$A:$A,MATCH(Table2[[#This Row],[Code]],'MPG Payment'!B:B,0))</f>
        <v>BMC Code :2006</v>
      </c>
      <c r="C979" t="str">
        <f>VLOOKUP(Table2[[#This Row],[Code]],'MPG Payment'!B:C,2,0)</f>
        <v>CHUTTU</v>
      </c>
      <c r="D979" s="17">
        <v>20060004</v>
      </c>
      <c r="E979" s="17" t="s">
        <v>422</v>
      </c>
      <c r="F979" s="1">
        <v>7</v>
      </c>
      <c r="G979" s="13">
        <v>69.58</v>
      </c>
      <c r="H979" s="13">
        <v>2917.4252000000001</v>
      </c>
      <c r="I979" s="166">
        <v>0</v>
      </c>
      <c r="J979" s="191">
        <v>0</v>
      </c>
      <c r="K979" s="166">
        <v>0</v>
      </c>
      <c r="L979" s="166">
        <v>0</v>
      </c>
      <c r="M979" s="18">
        <v>0</v>
      </c>
      <c r="N979" s="165">
        <f>VLOOKUP(Table2[[#This Row],[Code]],'MPG Payment'!$B$4:$Z$128,25,0)</f>
        <v>0</v>
      </c>
      <c r="O979" s="170">
        <f t="shared" si="64"/>
        <v>2917</v>
      </c>
      <c r="P979" t="str">
        <f>IFERROR(VLOOKUP(D979,'Bank Master'!$C$3:$D$7898,2,0),"Indirect")</f>
        <v>Direct</v>
      </c>
      <c r="Q979" t="str">
        <f>IFERROR(VLOOKUP(A979,Table1424[],6,0),0)</f>
        <v>AGAM LAL MAHTO</v>
      </c>
      <c r="R979" t="str">
        <f>IFERROR(VLOOKUP(A979,Table1424[],7,0),0)</f>
        <v>078301000073230</v>
      </c>
      <c r="S979" t="str">
        <f>IFERROR(VLOOKUP(A979,Table1424[],8,0),0)</f>
        <v>IOBA0000783</v>
      </c>
      <c r="T979" t="str">
        <f>IFERROR(VLOOKUP(A979,Table1424[],9,0),0)</f>
        <v>INDIAN OVERSEAS BANK</v>
      </c>
      <c r="U979" s="40">
        <f>IFERROR(VLOOKUP(A979,Table1424[],10,0),0)</f>
        <v>45586</v>
      </c>
      <c r="V979">
        <f t="shared" si="65"/>
        <v>1</v>
      </c>
      <c r="W979" t="str">
        <f t="shared" si="66"/>
        <v>Available</v>
      </c>
      <c r="X979" s="164" t="str" cm="1">
        <f t="array" aca="1" ref="X979" ca="1">SUBSTITUTE(SUBSTITUTE(MID(CELL("filename"),FIND("[",CELL("filename"))+1,FIND("]",CELL("filename"))-FIND("[",CELL("filename"))-1)," JH Farmer Payment-",""),".xlsx","")</f>
        <v>22.21-27 Aug</v>
      </c>
      <c r="Y979" s="13">
        <f t="shared" si="67"/>
        <v>14.675177062374249</v>
      </c>
      <c r="Z979" s="3">
        <v>0</v>
      </c>
    </row>
    <row r="980" spans="1:26" x14ac:dyDescent="0.25">
      <c r="A980" t="str">
        <f>CONCATENATE(Table2[[#This Row],[Code]],Table2[[#This Row],[Farmers Code]])</f>
        <v>200600040037</v>
      </c>
      <c r="B980" s="1" t="str">
        <f>INDEX('MPG Payment'!$A:$A,MATCH(Table2[[#This Row],[Code]],'MPG Payment'!B:B,0))</f>
        <v>BMC Code :2006</v>
      </c>
      <c r="C980" t="str">
        <f>VLOOKUP(Table2[[#This Row],[Code]],'MPG Payment'!B:C,2,0)</f>
        <v>CHUTTU</v>
      </c>
      <c r="D980" s="17">
        <v>20060004</v>
      </c>
      <c r="E980" s="17" t="s">
        <v>34</v>
      </c>
      <c r="F980" s="1">
        <v>7</v>
      </c>
      <c r="G980" s="13">
        <v>15.66</v>
      </c>
      <c r="H980" s="13">
        <v>597.72679999999991</v>
      </c>
      <c r="I980" s="166">
        <v>0</v>
      </c>
      <c r="J980" s="191">
        <v>0</v>
      </c>
      <c r="K980" s="166">
        <v>0</v>
      </c>
      <c r="L980" s="166">
        <v>0</v>
      </c>
      <c r="M980" s="18">
        <v>0</v>
      </c>
      <c r="N980" s="165">
        <f>VLOOKUP(Table2[[#This Row],[Code]],'MPG Payment'!$B$4:$Z$128,25,0)</f>
        <v>0</v>
      </c>
      <c r="O980" s="170">
        <f t="shared" si="64"/>
        <v>598</v>
      </c>
      <c r="P980" t="str">
        <f>IFERROR(VLOOKUP(D980,'Bank Master'!$C$3:$D$7898,2,0),"Indirect")</f>
        <v>Direct</v>
      </c>
      <c r="Q980" t="str">
        <f>IFERROR(VLOOKUP(A980,Table1424[],6,0),0)</f>
        <v>RAM NARAYAN MAHTO</v>
      </c>
      <c r="R980" t="str">
        <f>IFERROR(VLOOKUP(A980,Table1424[],7,0),0)</f>
        <v>01670100019296</v>
      </c>
      <c r="S980" t="str">
        <f>IFERROR(VLOOKUP(A980,Table1424[],8,0),0)</f>
        <v>UCBA0000167</v>
      </c>
      <c r="T980" t="str">
        <f>IFERROR(VLOOKUP(A980,Table1424[],9,0),0)</f>
        <v xml:space="preserve">UCO BANK </v>
      </c>
      <c r="U980" s="40">
        <f>IFERROR(VLOOKUP(A980,Table1424[],10,0),0)</f>
        <v>45600</v>
      </c>
      <c r="V980">
        <f t="shared" si="65"/>
        <v>1</v>
      </c>
      <c r="W980" t="str">
        <f t="shared" si="66"/>
        <v>Available</v>
      </c>
      <c r="X980" s="164" t="str" cm="1">
        <f t="array" aca="1" ref="X980" ca="1">SUBSTITUTE(SUBSTITUTE(MID(CELL("filename"),FIND("[",CELL("filename"))+1,FIND("]",CELL("filename"))-FIND("[",CELL("filename"))-1)," JH Farmer Payment-",""),".xlsx","")</f>
        <v>22.21-27 Aug</v>
      </c>
      <c r="Y980" s="13">
        <f t="shared" si="67"/>
        <v>13.359155810983395</v>
      </c>
      <c r="Z980" s="3">
        <v>0</v>
      </c>
    </row>
    <row r="981" spans="1:26" x14ac:dyDescent="0.25">
      <c r="A981" t="str">
        <f>CONCATENATE(Table2[[#This Row],[Code]],Table2[[#This Row],[Farmers Code]])</f>
        <v>200600040043</v>
      </c>
      <c r="B981" s="1" t="str">
        <f>INDEX('MPG Payment'!$A:$A,MATCH(Table2[[#This Row],[Code]],'MPG Payment'!B:B,0))</f>
        <v>BMC Code :2006</v>
      </c>
      <c r="C981" t="str">
        <f>VLOOKUP(Table2[[#This Row],[Code]],'MPG Payment'!B:C,2,0)</f>
        <v>CHUTTU</v>
      </c>
      <c r="D981" s="17">
        <v>20060004</v>
      </c>
      <c r="E981" s="17" t="s">
        <v>1650</v>
      </c>
      <c r="F981" s="1">
        <v>1</v>
      </c>
      <c r="G981" s="13">
        <v>5.36</v>
      </c>
      <c r="H981" s="13">
        <v>227.15680000000003</v>
      </c>
      <c r="I981" s="166">
        <v>0</v>
      </c>
      <c r="J981" s="191">
        <v>0</v>
      </c>
      <c r="K981" s="166">
        <v>0</v>
      </c>
      <c r="L981" s="166">
        <v>0</v>
      </c>
      <c r="M981" s="18">
        <v>0</v>
      </c>
      <c r="N981" s="165">
        <f>VLOOKUP(Table2[[#This Row],[Code]],'MPG Payment'!$B$4:$Z$128,25,0)</f>
        <v>0</v>
      </c>
      <c r="O981" s="170">
        <f t="shared" si="64"/>
        <v>227</v>
      </c>
      <c r="P981" t="str">
        <f>IFERROR(VLOOKUP(D981,'Bank Master'!$C$3:$D$7898,2,0),"Indirect")</f>
        <v>Direct</v>
      </c>
      <c r="Q981" t="str">
        <f>IFERROR(VLOOKUP(A981,Table1424[],6,0),0)</f>
        <v>GITA DEVI</v>
      </c>
      <c r="R981" t="str">
        <f>IFERROR(VLOOKUP(A981,Table1424[],7,0),0)</f>
        <v>078301000026741</v>
      </c>
      <c r="S981" t="str">
        <f>IFERROR(VLOOKUP(A981,Table1424[],8,0),0)</f>
        <v>IOBA0000783</v>
      </c>
      <c r="T981" t="str">
        <f>IFERROR(VLOOKUP(A981,Table1424[],9,0),0)</f>
        <v>INDIAN OVERSEAS BANK</v>
      </c>
      <c r="U981" s="40">
        <f>IFERROR(VLOOKUP(A981,Table1424[],10,0),0)</f>
        <v>45619</v>
      </c>
      <c r="V981">
        <f t="shared" si="65"/>
        <v>1</v>
      </c>
      <c r="W981" t="str">
        <f t="shared" si="66"/>
        <v>Available</v>
      </c>
      <c r="X981" s="164" t="str" cm="1">
        <f t="array" aca="1" ref="X981" ca="1">SUBSTITUTE(SUBSTITUTE(MID(CELL("filename"),FIND("[",CELL("filename"))+1,FIND("]",CELL("filename"))-FIND("[",CELL("filename"))-1)," JH Farmer Payment-",""),".xlsx","")</f>
        <v>22.21-27 Aug</v>
      </c>
      <c r="Y981" s="13">
        <f t="shared" si="67"/>
        <v>2.1190000000000002</v>
      </c>
      <c r="Z981" s="3">
        <v>0</v>
      </c>
    </row>
    <row r="982" spans="1:26" x14ac:dyDescent="0.25">
      <c r="A982" t="str">
        <f>CONCATENATE(Table2[[#This Row],[Code]],Table2[[#This Row],[Farmers Code]])</f>
        <v>200600040044</v>
      </c>
      <c r="B982" s="1" t="str">
        <f>INDEX('MPG Payment'!$A:$A,MATCH(Table2[[#This Row],[Code]],'MPG Payment'!B:B,0))</f>
        <v>BMC Code :2006</v>
      </c>
      <c r="C982" t="str">
        <f>VLOOKUP(Table2[[#This Row],[Code]],'MPG Payment'!B:C,2,0)</f>
        <v>CHUTTU</v>
      </c>
      <c r="D982" s="17">
        <v>20060004</v>
      </c>
      <c r="E982" s="17" t="s">
        <v>15</v>
      </c>
      <c r="F982" s="1">
        <v>5</v>
      </c>
      <c r="G982" s="13">
        <v>20.119999999999997</v>
      </c>
      <c r="H982" s="13">
        <v>779.38580000000002</v>
      </c>
      <c r="I982" s="166">
        <v>0</v>
      </c>
      <c r="J982" s="191">
        <v>0</v>
      </c>
      <c r="K982" s="166">
        <v>0</v>
      </c>
      <c r="L982" s="166">
        <v>0</v>
      </c>
      <c r="M982" s="18">
        <v>0</v>
      </c>
      <c r="N982" s="165">
        <f>VLOOKUP(Table2[[#This Row],[Code]],'MPG Payment'!$B$4:$Z$128,25,0)</f>
        <v>0</v>
      </c>
      <c r="O982" s="170">
        <f t="shared" si="64"/>
        <v>779</v>
      </c>
      <c r="P982" t="str">
        <f>IFERROR(VLOOKUP(D982,'Bank Master'!$C$3:$D$7898,2,0),"Indirect")</f>
        <v>Direct</v>
      </c>
      <c r="Q982" t="str">
        <f>IFERROR(VLOOKUP(A982,Table1424[],6,0),0)</f>
        <v>PRITI KUMARI</v>
      </c>
      <c r="R982" t="str">
        <f>IFERROR(VLOOKUP(A982,Table1424[],7,0),0)</f>
        <v>41691331382</v>
      </c>
      <c r="S982" t="str">
        <f>IFERROR(VLOOKUP(A982,Table1424[],8,0),0)</f>
        <v>SBIN0002908</v>
      </c>
      <c r="T982" t="str">
        <f>IFERROR(VLOOKUP(A982,Table1424[],9,0),0)</f>
        <v>STATE BANK OF INDIA</v>
      </c>
      <c r="U982" s="40">
        <f>IFERROR(VLOOKUP(A982,Table1424[],10,0),0)</f>
        <v>45619</v>
      </c>
      <c r="V982">
        <f t="shared" si="65"/>
        <v>1</v>
      </c>
      <c r="W982" t="str">
        <f t="shared" si="66"/>
        <v>Available</v>
      </c>
      <c r="X982" s="164" t="str" cm="1">
        <f t="array" aca="1" ref="X982" ca="1">SUBSTITUTE(SUBSTITUTE(MID(CELL("filename"),FIND("[",CELL("filename"))+1,FIND("]",CELL("filename"))-FIND("[",CELL("filename"))-1)," JH Farmer Payment-",""),".xlsx","")</f>
        <v>22.21-27 Aug</v>
      </c>
      <c r="Y982" s="13">
        <f t="shared" si="67"/>
        <v>9.6842171968190875</v>
      </c>
      <c r="Z982" s="3">
        <v>0</v>
      </c>
    </row>
    <row r="983" spans="1:26" x14ac:dyDescent="0.25">
      <c r="A983" t="str">
        <f>CONCATENATE(Table2[[#This Row],[Code]],Table2[[#This Row],[Farmers Code]])</f>
        <v>200600040048</v>
      </c>
      <c r="B983" s="1" t="str">
        <f>INDEX('MPG Payment'!$A:$A,MATCH(Table2[[#This Row],[Code]],'MPG Payment'!B:B,0))</f>
        <v>BMC Code :2006</v>
      </c>
      <c r="C983" t="str">
        <f>VLOOKUP(Table2[[#This Row],[Code]],'MPG Payment'!B:C,2,0)</f>
        <v>CHUTTU</v>
      </c>
      <c r="D983" s="17">
        <v>20060004</v>
      </c>
      <c r="E983" s="17" t="s">
        <v>424</v>
      </c>
      <c r="F983" s="1">
        <v>13</v>
      </c>
      <c r="G983" s="13">
        <v>50.36</v>
      </c>
      <c r="H983" s="13">
        <v>2140.8218000000002</v>
      </c>
      <c r="I983" s="166">
        <v>0</v>
      </c>
      <c r="J983" s="191">
        <v>0</v>
      </c>
      <c r="K983" s="166">
        <v>0</v>
      </c>
      <c r="L983" s="166">
        <v>0</v>
      </c>
      <c r="M983" s="18">
        <v>0</v>
      </c>
      <c r="N983" s="165">
        <f>VLOOKUP(Table2[[#This Row],[Code]],'MPG Payment'!$B$4:$Z$128,25,0)</f>
        <v>0</v>
      </c>
      <c r="O983" s="170">
        <f t="shared" si="64"/>
        <v>2141</v>
      </c>
      <c r="P983" t="str">
        <f>IFERROR(VLOOKUP(D983,'Bank Master'!$C$3:$D$7898,2,0),"Indirect")</f>
        <v>Direct</v>
      </c>
      <c r="Q983" t="str">
        <f>IFERROR(VLOOKUP(A983,Table1424[],6,0),0)</f>
        <v>YUVRAJ KUMAR MAHTO</v>
      </c>
      <c r="R983" t="str">
        <f>IFERROR(VLOOKUP(A983,Table1424[],7,0),0)</f>
        <v>078301000026254</v>
      </c>
      <c r="S983" t="str">
        <f>IFERROR(VLOOKUP(A983,Table1424[],8,0),0)</f>
        <v>IOBA0000783</v>
      </c>
      <c r="T983" t="str">
        <f>IFERROR(VLOOKUP(A983,Table1424[],9,0),0)</f>
        <v>INDIAN OVERSEAS BANK</v>
      </c>
      <c r="U983" s="40">
        <f>IFERROR(VLOOKUP(A983,Table1424[],10,0),0)</f>
        <v>45619</v>
      </c>
      <c r="V983">
        <f t="shared" si="65"/>
        <v>1</v>
      </c>
      <c r="W983" t="str">
        <f t="shared" si="66"/>
        <v>Available</v>
      </c>
      <c r="X983" s="164" t="str" cm="1">
        <f t="array" aca="1" ref="X983" ca="1">SUBSTITUTE(SUBSTITUTE(MID(CELL("filename"),FIND("[",CELL("filename"))+1,FIND("]",CELL("filename"))-FIND("[",CELL("filename"))-1)," JH Farmer Payment-",""),".xlsx","")</f>
        <v>22.21-27 Aug</v>
      </c>
      <c r="Y983" s="13">
        <f t="shared" si="67"/>
        <v>27.631734908657666</v>
      </c>
      <c r="Z983" s="3">
        <v>0</v>
      </c>
    </row>
    <row r="984" spans="1:26" x14ac:dyDescent="0.25">
      <c r="A984" t="str">
        <f>CONCATENATE(Table2[[#This Row],[Code]],Table2[[#This Row],[Farmers Code]])</f>
        <v>200600040055</v>
      </c>
      <c r="B984" s="1" t="str">
        <f>INDEX('MPG Payment'!$A:$A,MATCH(Table2[[#This Row],[Code]],'MPG Payment'!B:B,0))</f>
        <v>BMC Code :2006</v>
      </c>
      <c r="C984" t="str">
        <f>VLOOKUP(Table2[[#This Row],[Code]],'MPG Payment'!B:C,2,0)</f>
        <v>CHUTTU</v>
      </c>
      <c r="D984" s="17">
        <v>20060004</v>
      </c>
      <c r="E984" s="17" t="s">
        <v>427</v>
      </c>
      <c r="F984" s="1">
        <v>6</v>
      </c>
      <c r="G984" s="13">
        <v>14.38</v>
      </c>
      <c r="H984" s="13">
        <v>568.64980000000003</v>
      </c>
      <c r="I984" s="166">
        <v>0</v>
      </c>
      <c r="J984" s="191">
        <v>0</v>
      </c>
      <c r="K984" s="166">
        <v>0</v>
      </c>
      <c r="L984" s="166">
        <v>0</v>
      </c>
      <c r="M984" s="18">
        <v>0</v>
      </c>
      <c r="N984" s="165">
        <f>VLOOKUP(Table2[[#This Row],[Code]],'MPG Payment'!$B$4:$Z$128,25,0)</f>
        <v>0</v>
      </c>
      <c r="O984" s="170">
        <f t="shared" ref="O984:O1047" si="68">IF(N984="Yes",0,ROUND((H984-I984-J984-K984-L984-M984),0))</f>
        <v>569</v>
      </c>
      <c r="P984" t="str">
        <f>IFERROR(VLOOKUP(D984,'Bank Master'!$C$3:$D$7898,2,0),"Indirect")</f>
        <v>Direct</v>
      </c>
      <c r="Q984" t="str">
        <f>IFERROR(VLOOKUP(A984,Table1424[],6,0),0)</f>
        <v>JHALO DEVI</v>
      </c>
      <c r="R984" t="str">
        <f>IFERROR(VLOOKUP(A984,Table1424[],7,0),0)</f>
        <v>078301000081796</v>
      </c>
      <c r="S984" t="str">
        <f>IFERROR(VLOOKUP(A984,Table1424[],8,0),0)</f>
        <v>IOBA0000783</v>
      </c>
      <c r="T984" t="str">
        <f>IFERROR(VLOOKUP(A984,Table1424[],9,0),0)</f>
        <v>INDIAN OVERSEAS BANK</v>
      </c>
      <c r="U984" s="40">
        <f>IFERROR(VLOOKUP(A984,Table1424[],10,0),0)</f>
        <v>45663</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22.21-27 Aug</v>
      </c>
      <c r="Y984" s="13">
        <f t="shared" ref="Y984:Y1047" si="71">(F984*0.05)*(H984/G984)</f>
        <v>11.863347705146037</v>
      </c>
      <c r="Z984" s="3">
        <v>0</v>
      </c>
    </row>
    <row r="985" spans="1:26" x14ac:dyDescent="0.25">
      <c r="A985" t="str">
        <f>CONCATENATE(Table2[[#This Row],[Code]],Table2[[#This Row],[Farmers Code]])</f>
        <v>200600040056</v>
      </c>
      <c r="B985" s="1" t="str">
        <f>INDEX('MPG Payment'!$A:$A,MATCH(Table2[[#This Row],[Code]],'MPG Payment'!B:B,0))</f>
        <v>BMC Code :2006</v>
      </c>
      <c r="C985" t="str">
        <f>VLOOKUP(Table2[[#This Row],[Code]],'MPG Payment'!B:C,2,0)</f>
        <v>CHUTTU</v>
      </c>
      <c r="D985" s="17">
        <v>20060004</v>
      </c>
      <c r="E985" s="17" t="s">
        <v>761</v>
      </c>
      <c r="F985" s="1">
        <v>7</v>
      </c>
      <c r="G985" s="13">
        <v>49.739999999999995</v>
      </c>
      <c r="H985" s="13">
        <v>1750.1357999999998</v>
      </c>
      <c r="I985" s="166">
        <v>0</v>
      </c>
      <c r="J985" s="191">
        <v>0</v>
      </c>
      <c r="K985" s="166">
        <v>0</v>
      </c>
      <c r="L985" s="166">
        <v>0</v>
      </c>
      <c r="M985" s="18">
        <v>0</v>
      </c>
      <c r="N985" s="165">
        <f>VLOOKUP(Table2[[#This Row],[Code]],'MPG Payment'!$B$4:$Z$128,25,0)</f>
        <v>0</v>
      </c>
      <c r="O985" s="170">
        <f t="shared" si="68"/>
        <v>1750</v>
      </c>
      <c r="P985" t="str">
        <f>IFERROR(VLOOKUP(D985,'Bank Master'!$C$3:$D$7898,2,0),"Indirect")</f>
        <v>Direct</v>
      </c>
      <c r="Q985" t="str">
        <f>IFERROR(VLOOKUP(A985,Table1424[],6,0),0)</f>
        <v>DASHMI DEVI</v>
      </c>
      <c r="R985" t="str">
        <f>IFERROR(VLOOKUP(A985,Table1424[],7,0),0)</f>
        <v>078301000008968</v>
      </c>
      <c r="S985" t="str">
        <f>IFERROR(VLOOKUP(A985,Table1424[],8,0),0)</f>
        <v>IOBA0000783</v>
      </c>
      <c r="T985">
        <f>IFERROR(VLOOKUP(A985,Table1424[],9,0),0)</f>
        <v>0</v>
      </c>
      <c r="U985" s="40">
        <f>IFERROR(VLOOKUP(A985,Table1424[],10,0),0)</f>
        <v>0</v>
      </c>
      <c r="V985">
        <f t="shared" si="69"/>
        <v>1</v>
      </c>
      <c r="W985" t="str">
        <f t="shared" si="70"/>
        <v>Available</v>
      </c>
      <c r="X985" s="164" t="str" cm="1">
        <f t="array" aca="1" ref="X985" ca="1">SUBSTITUTE(SUBSTITUTE(MID(CELL("filename"),FIND("[",CELL("filename"))+1,FIND("]",CELL("filename"))-FIND("[",CELL("filename"))-1)," JH Farmer Payment-",""),".xlsx","")</f>
        <v>22.21-27 Aug</v>
      </c>
      <c r="Y985" s="13">
        <f t="shared" si="71"/>
        <v>12.314988540410134</v>
      </c>
      <c r="Z985" s="3">
        <v>0</v>
      </c>
    </row>
    <row r="986" spans="1:26" x14ac:dyDescent="0.25">
      <c r="A986" t="str">
        <f>CONCATENATE(Table2[[#This Row],[Code]],Table2[[#This Row],[Farmers Code]])</f>
        <v>200600040058</v>
      </c>
      <c r="B986" s="1" t="str">
        <f>INDEX('MPG Payment'!$A:$A,MATCH(Table2[[#This Row],[Code]],'MPG Payment'!B:B,0))</f>
        <v>BMC Code :2006</v>
      </c>
      <c r="C986" t="str">
        <f>VLOOKUP(Table2[[#This Row],[Code]],'MPG Payment'!B:C,2,0)</f>
        <v>CHUTTU</v>
      </c>
      <c r="D986" s="17">
        <v>20060004</v>
      </c>
      <c r="E986" s="17" t="s">
        <v>763</v>
      </c>
      <c r="F986" s="1">
        <v>14</v>
      </c>
      <c r="G986" s="13">
        <v>34.11999999999999</v>
      </c>
      <c r="H986" s="13">
        <v>1649.7815999999998</v>
      </c>
      <c r="I986" s="166">
        <v>0</v>
      </c>
      <c r="J986" s="191">
        <v>0</v>
      </c>
      <c r="K986" s="166">
        <v>0</v>
      </c>
      <c r="L986" s="166">
        <v>0</v>
      </c>
      <c r="M986" s="18">
        <v>0</v>
      </c>
      <c r="N986" s="165">
        <f>VLOOKUP(Table2[[#This Row],[Code]],'MPG Payment'!$B$4:$Z$128,25,0)</f>
        <v>0</v>
      </c>
      <c r="O986" s="170">
        <f t="shared" si="68"/>
        <v>1650</v>
      </c>
      <c r="P986" t="str">
        <f>IFERROR(VLOOKUP(D986,'Bank Master'!$C$3:$D$7898,2,0),"Indirect")</f>
        <v>Direct</v>
      </c>
      <c r="Q986" t="str">
        <f>IFERROR(VLOOKUP(A986,Table1424[],6,0),0)</f>
        <v>SIDDIK ANSARI</v>
      </c>
      <c r="R986" t="str">
        <f>IFERROR(VLOOKUP(A986,Table1424[],7,0),0)</f>
        <v>346801000015373</v>
      </c>
      <c r="S986" t="str">
        <f>IFERROR(VLOOKUP(A986,Table1424[],8,0),0)</f>
        <v>IOBA0003468</v>
      </c>
      <c r="T986">
        <f>IFERROR(VLOOKUP(A986,Table1424[],9,0),0)</f>
        <v>0</v>
      </c>
      <c r="U986" s="40">
        <f>IFERROR(VLOOKUP(A986,Table1424[],10,0),0)</f>
        <v>0</v>
      </c>
      <c r="V986">
        <f t="shared" si="69"/>
        <v>1</v>
      </c>
      <c r="W986" t="str">
        <f t="shared" si="70"/>
        <v>Available</v>
      </c>
      <c r="X986" s="164" t="str" cm="1">
        <f t="array" aca="1" ref="X986" ca="1">SUBSTITUTE(SUBSTITUTE(MID(CELL("filename"),FIND("[",CELL("filename"))+1,FIND("]",CELL("filename"))-FIND("[",CELL("filename"))-1)," JH Farmer Payment-",""),".xlsx","")</f>
        <v>22.21-27 Aug</v>
      </c>
      <c r="Y986" s="13">
        <f t="shared" si="71"/>
        <v>33.846633059788985</v>
      </c>
      <c r="Z986" s="3">
        <v>0</v>
      </c>
    </row>
    <row r="987" spans="1:26" x14ac:dyDescent="0.25">
      <c r="A987" t="str">
        <f>CONCATENATE(Table2[[#This Row],[Code]],Table2[[#This Row],[Farmers Code]])</f>
        <v>200600040059</v>
      </c>
      <c r="B987" s="1" t="str">
        <f>INDEX('MPG Payment'!$A:$A,MATCH(Table2[[#This Row],[Code]],'MPG Payment'!B:B,0))</f>
        <v>BMC Code :2006</v>
      </c>
      <c r="C987" t="str">
        <f>VLOOKUP(Table2[[#This Row],[Code]],'MPG Payment'!B:C,2,0)</f>
        <v>CHUTTU</v>
      </c>
      <c r="D987" s="17">
        <v>20060004</v>
      </c>
      <c r="E987" s="17" t="s">
        <v>952</v>
      </c>
      <c r="F987" s="1">
        <v>8</v>
      </c>
      <c r="G987" s="13">
        <v>45.8</v>
      </c>
      <c r="H987" s="13">
        <v>1728.7650000000001</v>
      </c>
      <c r="I987" s="166">
        <v>0</v>
      </c>
      <c r="J987" s="191">
        <v>0</v>
      </c>
      <c r="K987" s="166">
        <v>0</v>
      </c>
      <c r="L987" s="166">
        <v>0</v>
      </c>
      <c r="M987" s="18">
        <v>0</v>
      </c>
      <c r="N987" s="165">
        <f>VLOOKUP(Table2[[#This Row],[Code]],'MPG Payment'!$B$4:$Z$128,25,0)</f>
        <v>0</v>
      </c>
      <c r="O987" s="170">
        <f t="shared" si="68"/>
        <v>1729</v>
      </c>
      <c r="P987" t="str">
        <f>IFERROR(VLOOKUP(D987,'Bank Master'!$C$3:$D$7898,2,0),"Indirect")</f>
        <v>Direct</v>
      </c>
      <c r="Q987" t="str">
        <f>IFERROR(VLOOKUP(A987,Table1424[],6,0),0)</f>
        <v>MANINATH MAHTO</v>
      </c>
      <c r="R987" t="str">
        <f>IFERROR(VLOOKUP(A987,Table1424[],7,0),0)</f>
        <v>078301000004146</v>
      </c>
      <c r="S987" t="str">
        <f>IFERROR(VLOOKUP(A987,Table1424[],8,0),0)</f>
        <v>IOBA0000783</v>
      </c>
      <c r="T987">
        <f>IFERROR(VLOOKUP(A987,Table1424[],9,0),0)</f>
        <v>0</v>
      </c>
      <c r="U987" s="40">
        <f>IFERROR(VLOOKUP(A987,Table1424[],10,0),0)</f>
        <v>0</v>
      </c>
      <c r="V987">
        <f t="shared" si="69"/>
        <v>1</v>
      </c>
      <c r="W987" t="str">
        <f t="shared" si="70"/>
        <v>Available</v>
      </c>
      <c r="X987" s="164" t="str" cm="1">
        <f t="array" aca="1" ref="X987" ca="1">SUBSTITUTE(SUBSTITUTE(MID(CELL("filename"),FIND("[",CELL("filename"))+1,FIND("]",CELL("filename"))-FIND("[",CELL("filename"))-1)," JH Farmer Payment-",""),".xlsx","")</f>
        <v>22.21-27 Aug</v>
      </c>
      <c r="Y987" s="13">
        <f t="shared" si="71"/>
        <v>15.098384279475987</v>
      </c>
      <c r="Z987" s="3">
        <v>0</v>
      </c>
    </row>
    <row r="988" spans="1:26" x14ac:dyDescent="0.25">
      <c r="A988" t="str">
        <f>CONCATENATE(Table2[[#This Row],[Code]],Table2[[#This Row],[Farmers Code]])</f>
        <v>200600040068</v>
      </c>
      <c r="B988" s="1" t="str">
        <f>INDEX('MPG Payment'!$A:$A,MATCH(Table2[[#This Row],[Code]],'MPG Payment'!B:B,0))</f>
        <v>BMC Code :2006</v>
      </c>
      <c r="C988" t="str">
        <f>VLOOKUP(Table2[[#This Row],[Code]],'MPG Payment'!B:C,2,0)</f>
        <v>CHUTTU</v>
      </c>
      <c r="D988" s="17">
        <v>20060004</v>
      </c>
      <c r="E988" s="17" t="s">
        <v>1489</v>
      </c>
      <c r="F988" s="1">
        <v>5</v>
      </c>
      <c r="G988" s="13">
        <v>7.9399999999999995</v>
      </c>
      <c r="H988" s="13">
        <v>306.99199999999996</v>
      </c>
      <c r="I988" s="166">
        <v>0</v>
      </c>
      <c r="J988" s="191">
        <v>0</v>
      </c>
      <c r="K988" s="166">
        <v>0</v>
      </c>
      <c r="L988" s="166">
        <v>0</v>
      </c>
      <c r="M988" s="18">
        <v>0</v>
      </c>
      <c r="N988" s="165">
        <f>VLOOKUP(Table2[[#This Row],[Code]],'MPG Payment'!$B$4:$Z$128,25,0)</f>
        <v>0</v>
      </c>
      <c r="O988" s="170">
        <f t="shared" si="68"/>
        <v>307</v>
      </c>
      <c r="P988" t="str">
        <f>IFERROR(VLOOKUP(D988,'Bank Master'!$C$3:$D$7898,2,0),"Indirect")</f>
        <v>Direct</v>
      </c>
      <c r="Q988" t="str">
        <f>IFERROR(VLOOKUP(A988,Table1424[],6,0),0)</f>
        <v>IRSHAD ANSARI</v>
      </c>
      <c r="R988" t="str">
        <f>IFERROR(VLOOKUP(A988,Table1424[],7,0),0)</f>
        <v>078301000031409</v>
      </c>
      <c r="S988" t="str">
        <f>IFERROR(VLOOKUP(A988,Table1424[],8,0),0)</f>
        <v>IOBA0000783</v>
      </c>
      <c r="T988">
        <f>IFERROR(VLOOKUP(A988,Table1424[],9,0),0)</f>
        <v>0</v>
      </c>
      <c r="U988" s="40">
        <f>IFERROR(VLOOKUP(A988,Table1424[],10,0),0)</f>
        <v>0</v>
      </c>
      <c r="V988">
        <f t="shared" si="69"/>
        <v>1</v>
      </c>
      <c r="W988" t="str">
        <f t="shared" si="70"/>
        <v>Available</v>
      </c>
      <c r="X988" s="164" t="str" cm="1">
        <f t="array" aca="1" ref="X988" ca="1">SUBSTITUTE(SUBSTITUTE(MID(CELL("filename"),FIND("[",CELL("filename"))+1,FIND("]",CELL("filename"))-FIND("[",CELL("filename"))-1)," JH Farmer Payment-",""),".xlsx","")</f>
        <v>22.21-27 Aug</v>
      </c>
      <c r="Y988" s="13">
        <f t="shared" si="71"/>
        <v>9.6659949622166241</v>
      </c>
      <c r="Z988" s="3">
        <v>0</v>
      </c>
    </row>
    <row r="989" spans="1:26" x14ac:dyDescent="0.25">
      <c r="A989" t="str">
        <f>CONCATENATE(Table2[[#This Row],[Code]],Table2[[#This Row],[Farmers Code]])</f>
        <v>200600040071</v>
      </c>
      <c r="B989" s="1" t="str">
        <f>INDEX('MPG Payment'!$A:$A,MATCH(Table2[[#This Row],[Code]],'MPG Payment'!B:B,0))</f>
        <v>BMC Code :2006</v>
      </c>
      <c r="C989" t="str">
        <f>VLOOKUP(Table2[[#This Row],[Code]],'MPG Payment'!B:C,2,0)</f>
        <v>CHUTTU</v>
      </c>
      <c r="D989" s="17">
        <v>20060004</v>
      </c>
      <c r="E989" s="17" t="s">
        <v>1750</v>
      </c>
      <c r="F989" s="1">
        <v>5</v>
      </c>
      <c r="G989" s="13">
        <v>18.46</v>
      </c>
      <c r="H989" s="13">
        <v>809.79</v>
      </c>
      <c r="I989" s="166">
        <v>0</v>
      </c>
      <c r="J989" s="191">
        <v>0</v>
      </c>
      <c r="K989" s="166">
        <v>0</v>
      </c>
      <c r="L989" s="166">
        <v>0</v>
      </c>
      <c r="M989" s="18">
        <v>0</v>
      </c>
      <c r="N989" s="165">
        <f>VLOOKUP(Table2[[#This Row],[Code]],'MPG Payment'!$B$4:$Z$128,25,0)</f>
        <v>0</v>
      </c>
      <c r="O989" s="170">
        <f t="shared" si="68"/>
        <v>810</v>
      </c>
      <c r="P989" t="str">
        <f>IFERROR(VLOOKUP(D989,'Bank Master'!$C$3:$D$7898,2,0),"Indirect")</f>
        <v>Direct</v>
      </c>
      <c r="Q989" t="str">
        <f>IFERROR(VLOOKUP(A989,Table1424[],6,0),0)</f>
        <v>MUKESH ORAON</v>
      </c>
      <c r="R989" t="str">
        <f>IFERROR(VLOOKUP(A989,Table1424[],7,0),0)</f>
        <v>1526010014988</v>
      </c>
      <c r="S989" t="str">
        <f>IFERROR(VLOOKUP(A989,Table1424[],8,0),0)</f>
        <v>PUNB0152620</v>
      </c>
      <c r="T989">
        <f>IFERROR(VLOOKUP(A989,Table1424[],9,0),0)</f>
        <v>0</v>
      </c>
      <c r="U989" s="40">
        <f>IFERROR(VLOOKUP(A989,Table1424[],10,0),0)</f>
        <v>0</v>
      </c>
      <c r="V989">
        <f t="shared" si="69"/>
        <v>1</v>
      </c>
      <c r="W989" t="str">
        <f t="shared" si="70"/>
        <v>Available</v>
      </c>
      <c r="X989" s="164" t="str" cm="1">
        <f t="array" aca="1" ref="X989" ca="1">SUBSTITUTE(SUBSTITUTE(MID(CELL("filename"),FIND("[",CELL("filename"))+1,FIND("]",CELL("filename"))-FIND("[",CELL("filename"))-1)," JH Farmer Payment-",""),".xlsx","")</f>
        <v>22.21-27 Aug</v>
      </c>
      <c r="Y989" s="13">
        <f t="shared" si="71"/>
        <v>10.966820151679306</v>
      </c>
      <c r="Z989" s="3">
        <v>0</v>
      </c>
    </row>
    <row r="990" spans="1:26" x14ac:dyDescent="0.25">
      <c r="A990" t="str">
        <f>CONCATENATE(Table2[[#This Row],[Code]],Table2[[#This Row],[Farmers Code]])</f>
        <v>200600040091</v>
      </c>
      <c r="B990" s="1" t="str">
        <f>INDEX('MPG Payment'!$A:$A,MATCH(Table2[[#This Row],[Code]],'MPG Payment'!B:B,0))</f>
        <v>BMC Code :2006</v>
      </c>
      <c r="C990" t="str">
        <f>VLOOKUP(Table2[[#This Row],[Code]],'MPG Payment'!B:C,2,0)</f>
        <v>CHUTTU</v>
      </c>
      <c r="D990" s="17">
        <v>20060004</v>
      </c>
      <c r="E990" s="17" t="s">
        <v>3652</v>
      </c>
      <c r="F990" s="1">
        <v>6</v>
      </c>
      <c r="G990" s="13">
        <v>53.360000000000007</v>
      </c>
      <c r="H990" s="13">
        <v>2500.2336</v>
      </c>
      <c r="I990" s="166">
        <v>0</v>
      </c>
      <c r="J990" s="191">
        <v>0</v>
      </c>
      <c r="K990" s="166">
        <v>0</v>
      </c>
      <c r="L990" s="166">
        <v>0</v>
      </c>
      <c r="M990" s="18">
        <v>0</v>
      </c>
      <c r="N990" s="165">
        <f>VLOOKUP(Table2[[#This Row],[Code]],'MPG Payment'!$B$4:$Z$128,25,0)</f>
        <v>0</v>
      </c>
      <c r="O990" s="170">
        <f t="shared" si="68"/>
        <v>2500</v>
      </c>
      <c r="P990" t="str">
        <f>IFERROR(VLOOKUP(D990,'Bank Master'!$C$3:$D$7898,2,0),"Indirect")</f>
        <v>Direct</v>
      </c>
      <c r="Q990" t="str">
        <f>IFERROR(VLOOKUP(A990,Table1424[],6,0),0)</f>
        <v>MUNNI DEVI</v>
      </c>
      <c r="R990" t="str">
        <f>IFERROR(VLOOKUP(A990,Table1424[],7,0),0)</f>
        <v>7766000100012640</v>
      </c>
      <c r="S990" t="str">
        <f>IFERROR(VLOOKUP(A990,Table1424[],8,0),0)</f>
        <v>PUNB0776600</v>
      </c>
      <c r="T990">
        <f>IFERROR(VLOOKUP(A990,Table1424[],9,0),0)</f>
        <v>0</v>
      </c>
      <c r="U990" s="40">
        <f>IFERROR(VLOOKUP(A990,Table1424[],10,0),0)</f>
        <v>0</v>
      </c>
      <c r="V990">
        <f t="shared" si="69"/>
        <v>1</v>
      </c>
      <c r="W990" t="str">
        <f t="shared" si="70"/>
        <v>Available</v>
      </c>
      <c r="X990" s="164" t="str" cm="1">
        <f t="array" aca="1" ref="X990" ca="1">SUBSTITUTE(SUBSTITUTE(MID(CELL("filename"),FIND("[",CELL("filename"))+1,FIND("]",CELL("filename"))-FIND("[",CELL("filename"))-1)," JH Farmer Payment-",""),".xlsx","")</f>
        <v>22.21-27 Aug</v>
      </c>
      <c r="Y990" s="13">
        <f t="shared" si="71"/>
        <v>14.056785607196403</v>
      </c>
      <c r="Z990" s="3">
        <v>0</v>
      </c>
    </row>
    <row r="991" spans="1:26" x14ac:dyDescent="0.25">
      <c r="A991" t="str">
        <f>CONCATENATE(Table2[[#This Row],[Code]],Table2[[#This Row],[Farmers Code]])</f>
        <v>200600040093</v>
      </c>
      <c r="B991" s="1" t="str">
        <f>INDEX('MPG Payment'!$A:$A,MATCH(Table2[[#This Row],[Code]],'MPG Payment'!B:B,0))</f>
        <v>BMC Code :2006</v>
      </c>
      <c r="C991" t="str">
        <f>VLOOKUP(Table2[[#This Row],[Code]],'MPG Payment'!B:C,2,0)</f>
        <v>CHUTTU</v>
      </c>
      <c r="D991" s="17">
        <v>20060004</v>
      </c>
      <c r="E991" s="17" t="s">
        <v>3868</v>
      </c>
      <c r="F991" s="1">
        <v>2</v>
      </c>
      <c r="G991" s="13">
        <v>11.379999999999999</v>
      </c>
      <c r="H991" s="13">
        <v>380.68520000000001</v>
      </c>
      <c r="I991" s="166">
        <v>0</v>
      </c>
      <c r="J991" s="191">
        <v>0</v>
      </c>
      <c r="K991" s="166">
        <v>0</v>
      </c>
      <c r="L991" s="166">
        <v>0</v>
      </c>
      <c r="M991" s="18">
        <v>0</v>
      </c>
      <c r="N991" s="165">
        <f>VLOOKUP(Table2[[#This Row],[Code]],'MPG Payment'!$B$4:$Z$128,25,0)</f>
        <v>0</v>
      </c>
      <c r="O991" s="170">
        <f t="shared" si="68"/>
        <v>381</v>
      </c>
      <c r="P991" t="str">
        <f>IFERROR(VLOOKUP(D991,'Bank Master'!$C$3:$D$7898,2,0),"Indirect")</f>
        <v>Direct</v>
      </c>
      <c r="Q991" t="str">
        <f>IFERROR(VLOOKUP(A991,Table1424[],6,0),0)</f>
        <v>TINKU KUMAR</v>
      </c>
      <c r="R991" t="str">
        <f>IFERROR(VLOOKUP(A991,Table1424[],7,0),0)</f>
        <v>078301000025873</v>
      </c>
      <c r="S991" t="str">
        <f>IFERROR(VLOOKUP(A991,Table1424[],8,0),0)</f>
        <v>IOBA0000783</v>
      </c>
      <c r="T991">
        <f>IFERROR(VLOOKUP(A991,Table1424[],9,0),0)</f>
        <v>0</v>
      </c>
      <c r="U991" s="40">
        <f>IFERROR(VLOOKUP(A991,Table1424[],10,0),0)</f>
        <v>46195</v>
      </c>
      <c r="V991">
        <f t="shared" si="69"/>
        <v>1</v>
      </c>
      <c r="W991" t="str">
        <f t="shared" si="70"/>
        <v>Available</v>
      </c>
      <c r="X991" s="164" t="str" cm="1">
        <f t="array" aca="1" ref="X991" ca="1">SUBSTITUTE(SUBSTITUTE(MID(CELL("filename"),FIND("[",CELL("filename"))+1,FIND("]",CELL("filename"))-FIND("[",CELL("filename"))-1)," JH Farmer Payment-",""),".xlsx","")</f>
        <v>22.21-27 Aug</v>
      </c>
      <c r="Y991" s="13">
        <f t="shared" si="71"/>
        <v>3.3452126537785598</v>
      </c>
      <c r="Z991" s="3">
        <v>0</v>
      </c>
    </row>
    <row r="992" spans="1:26" x14ac:dyDescent="0.25">
      <c r="A992" t="str">
        <f>CONCATENATE(Table2[[#This Row],[Code]],Table2[[#This Row],[Farmers Code]])</f>
        <v>200600040095</v>
      </c>
      <c r="B992" s="1" t="str">
        <f>INDEX('MPG Payment'!$A:$A,MATCH(Table2[[#This Row],[Code]],'MPG Payment'!B:B,0))</f>
        <v>BMC Code :2006</v>
      </c>
      <c r="C992" t="str">
        <f>VLOOKUP(Table2[[#This Row],[Code]],'MPG Payment'!B:C,2,0)</f>
        <v>CHUTTU</v>
      </c>
      <c r="D992" s="17">
        <v>20060004</v>
      </c>
      <c r="E992" s="17" t="s">
        <v>3870</v>
      </c>
      <c r="F992" s="1">
        <v>7</v>
      </c>
      <c r="G992" s="13">
        <v>11.119999999999997</v>
      </c>
      <c r="H992" s="13">
        <v>423.1626</v>
      </c>
      <c r="I992" s="166">
        <v>0</v>
      </c>
      <c r="J992" s="191">
        <v>0</v>
      </c>
      <c r="K992" s="166">
        <v>0</v>
      </c>
      <c r="L992" s="166">
        <v>0</v>
      </c>
      <c r="M992" s="18">
        <v>0</v>
      </c>
      <c r="N992" s="165">
        <f>VLOOKUP(Table2[[#This Row],[Code]],'MPG Payment'!$B$4:$Z$128,25,0)</f>
        <v>0</v>
      </c>
      <c r="O992" s="170">
        <f t="shared" si="68"/>
        <v>423</v>
      </c>
      <c r="P992" t="str">
        <f>IFERROR(VLOOKUP(D992,'Bank Master'!$C$3:$D$7898,2,0),"Indirect")</f>
        <v>Direct</v>
      </c>
      <c r="Q992" t="str">
        <f>IFERROR(VLOOKUP(A992,Table1424[],6,0),0)</f>
        <v>FULMANI DEVI</v>
      </c>
      <c r="R992" t="str">
        <f>IFERROR(VLOOKUP(A992,Table1424[],7,0),0)</f>
        <v>590310110009075</v>
      </c>
      <c r="S992" t="str">
        <f>IFERROR(VLOOKUP(A992,Table1424[],8,0),0)</f>
        <v>BKID0005903</v>
      </c>
      <c r="T992">
        <f>IFERROR(VLOOKUP(A992,Table1424[],9,0),0)</f>
        <v>0</v>
      </c>
      <c r="U992" s="40">
        <f>IFERROR(VLOOKUP(A992,Table1424[],10,0),0)</f>
        <v>46258</v>
      </c>
      <c r="V992">
        <f t="shared" si="69"/>
        <v>1</v>
      </c>
      <c r="W992" t="str">
        <f t="shared" si="70"/>
        <v>Available</v>
      </c>
      <c r="X992" s="164" t="str" cm="1">
        <f t="array" aca="1" ref="X992" ca="1">SUBSTITUTE(SUBSTITUTE(MID(CELL("filename"),FIND("[",CELL("filename"))+1,FIND("]",CELL("filename"))-FIND("[",CELL("filename"))-1)," JH Farmer Payment-",""),".xlsx","")</f>
        <v>22.21-27 Aug</v>
      </c>
      <c r="Y992" s="13">
        <f t="shared" si="71"/>
        <v>13.31896672661871</v>
      </c>
      <c r="Z992" s="3">
        <v>0</v>
      </c>
    </row>
    <row r="993" spans="1:26" x14ac:dyDescent="0.25">
      <c r="A993" t="str">
        <f>CONCATENATE(Table2[[#This Row],[Code]],Table2[[#This Row],[Farmers Code]])</f>
        <v>200600040096</v>
      </c>
      <c r="B993" s="1" t="str">
        <f>INDEX('MPG Payment'!$A:$A,MATCH(Table2[[#This Row],[Code]],'MPG Payment'!B:B,0))</f>
        <v>BMC Code :2006</v>
      </c>
      <c r="C993" t="str">
        <f>VLOOKUP(Table2[[#This Row],[Code]],'MPG Payment'!B:C,2,0)</f>
        <v>CHUTTU</v>
      </c>
      <c r="D993" s="17">
        <v>20060004</v>
      </c>
      <c r="E993" s="17" t="s">
        <v>3871</v>
      </c>
      <c r="F993" s="1">
        <v>14</v>
      </c>
      <c r="G993" s="13">
        <v>27.820000000000004</v>
      </c>
      <c r="H993" s="13">
        <v>1440.8210000000001</v>
      </c>
      <c r="I993" s="166">
        <v>0</v>
      </c>
      <c r="J993" s="191">
        <v>0</v>
      </c>
      <c r="K993" s="166">
        <v>0</v>
      </c>
      <c r="L993" s="166">
        <v>0</v>
      </c>
      <c r="M993" s="18">
        <v>0</v>
      </c>
      <c r="N993" s="165">
        <f>VLOOKUP(Table2[[#This Row],[Code]],'MPG Payment'!$B$4:$Z$128,25,0)</f>
        <v>0</v>
      </c>
      <c r="O993" s="170">
        <f t="shared" si="68"/>
        <v>1441</v>
      </c>
      <c r="P993" t="str">
        <f>IFERROR(VLOOKUP(D993,'Bank Master'!$C$3:$D$7898,2,0),"Indirect")</f>
        <v>Direct</v>
      </c>
      <c r="Q993" t="str">
        <f>IFERROR(VLOOKUP(A993,Table1424[],6,0),0)</f>
        <v>MAHESH MAHTO</v>
      </c>
      <c r="R993" t="str">
        <f>IFERROR(VLOOKUP(A993,Table1424[],7,0),0)</f>
        <v>078301000009233</v>
      </c>
      <c r="S993" t="str">
        <f>IFERROR(VLOOKUP(A993,Table1424[],8,0),0)</f>
        <v>IOBA0000783</v>
      </c>
      <c r="T993">
        <f>IFERROR(VLOOKUP(A993,Table1424[],9,0),0)</f>
        <v>0</v>
      </c>
      <c r="U993" s="40">
        <f>IFERROR(VLOOKUP(A993,Table1424[],10,0),0)</f>
        <v>46258</v>
      </c>
      <c r="V993">
        <f t="shared" si="69"/>
        <v>1</v>
      </c>
      <c r="W993" t="str">
        <f t="shared" si="70"/>
        <v>Available</v>
      </c>
      <c r="X993" s="164" t="str" cm="1">
        <f t="array" aca="1" ref="X993" ca="1">SUBSTITUTE(SUBSTITUTE(MID(CELL("filename"),FIND("[",CELL("filename"))+1,FIND("]",CELL("filename"))-FIND("[",CELL("filename"))-1)," JH Farmer Payment-",""),".xlsx","")</f>
        <v>22.21-27 Aug</v>
      </c>
      <c r="Y993" s="13">
        <f t="shared" si="71"/>
        <v>36.253583752695903</v>
      </c>
      <c r="Z993" s="3">
        <v>0</v>
      </c>
    </row>
    <row r="994" spans="1:26" x14ac:dyDescent="0.25">
      <c r="A994" t="str">
        <f>CONCATENATE(Table2[[#This Row],[Code]],Table2[[#This Row],[Farmers Code]])</f>
        <v>200600040097</v>
      </c>
      <c r="B994" s="1" t="str">
        <f>INDEX('MPG Payment'!$A:$A,MATCH(Table2[[#This Row],[Code]],'MPG Payment'!B:B,0))</f>
        <v>BMC Code :2006</v>
      </c>
      <c r="C994" t="str">
        <f>VLOOKUP(Table2[[#This Row],[Code]],'MPG Payment'!B:C,2,0)</f>
        <v>CHUTTU</v>
      </c>
      <c r="D994" s="17">
        <v>20060004</v>
      </c>
      <c r="E994" s="17" t="s">
        <v>3872</v>
      </c>
      <c r="F994" s="1">
        <v>11</v>
      </c>
      <c r="G994" s="13">
        <v>25.779999999999994</v>
      </c>
      <c r="H994" s="13">
        <v>828.56780000000015</v>
      </c>
      <c r="I994" s="166">
        <v>0</v>
      </c>
      <c r="J994" s="191">
        <v>0</v>
      </c>
      <c r="K994" s="166">
        <v>0</v>
      </c>
      <c r="L994" s="166">
        <v>0</v>
      </c>
      <c r="M994" s="18">
        <v>0</v>
      </c>
      <c r="N994" s="165">
        <f>VLOOKUP(Table2[[#This Row],[Code]],'MPG Payment'!$B$4:$Z$128,25,0)</f>
        <v>0</v>
      </c>
      <c r="O994" s="170">
        <f t="shared" si="68"/>
        <v>829</v>
      </c>
      <c r="P994" t="str">
        <f>IFERROR(VLOOKUP(D994,'Bank Master'!$C$3:$D$7898,2,0),"Indirect")</f>
        <v>Direct</v>
      </c>
      <c r="Q994" t="str">
        <f>IFERROR(VLOOKUP(A994,Table1424[],6,0),0)</f>
        <v>NARESH MAHTO</v>
      </c>
      <c r="R994" t="str">
        <f>IFERROR(VLOOKUP(A994,Table1424[],7,0),0)</f>
        <v>078301000083195</v>
      </c>
      <c r="S994" t="str">
        <f>IFERROR(VLOOKUP(A994,Table1424[],8,0),0)</f>
        <v>IOBA0000783</v>
      </c>
      <c r="T994">
        <f>IFERROR(VLOOKUP(A994,Table1424[],9,0),0)</f>
        <v>0</v>
      </c>
      <c r="U994" s="40">
        <f>IFERROR(VLOOKUP(A994,Table1424[],10,0),0)</f>
        <v>46258</v>
      </c>
      <c r="V994">
        <f t="shared" si="69"/>
        <v>1</v>
      </c>
      <c r="W994" t="str">
        <f t="shared" si="70"/>
        <v>Available</v>
      </c>
      <c r="X994" s="164" t="str" cm="1">
        <f t="array" aca="1" ref="X994" ca="1">SUBSTITUTE(SUBSTITUTE(MID(CELL("filename"),FIND("[",CELL("filename"))+1,FIND("]",CELL("filename"))-FIND("[",CELL("filename"))-1)," JH Farmer Payment-",""),".xlsx","")</f>
        <v>22.21-27 Aug</v>
      </c>
      <c r="Y994" s="13">
        <f t="shared" si="71"/>
        <v>17.676970131885192</v>
      </c>
      <c r="Z994" s="3">
        <v>0</v>
      </c>
    </row>
    <row r="995" spans="1:26" x14ac:dyDescent="0.25">
      <c r="A995" t="str">
        <f>CONCATENATE(Table2[[#This Row],[Code]],Table2[[#This Row],[Farmers Code]])</f>
        <v>200600040098</v>
      </c>
      <c r="B995" s="1" t="str">
        <f>INDEX('MPG Payment'!$A:$A,MATCH(Table2[[#This Row],[Code]],'MPG Payment'!B:B,0))</f>
        <v>BMC Code :2006</v>
      </c>
      <c r="C995" t="str">
        <f>VLOOKUP(Table2[[#This Row],[Code]],'MPG Payment'!B:C,2,0)</f>
        <v>CHUTTU</v>
      </c>
      <c r="D995" s="17">
        <v>20060004</v>
      </c>
      <c r="E995" s="17" t="s">
        <v>10942</v>
      </c>
      <c r="F995" s="1">
        <v>6</v>
      </c>
      <c r="G995" s="13">
        <v>19.899999999999999</v>
      </c>
      <c r="H995" s="13">
        <v>673.22720000000004</v>
      </c>
      <c r="I995" s="166">
        <v>0</v>
      </c>
      <c r="J995" s="191">
        <v>0</v>
      </c>
      <c r="K995" s="166">
        <v>0</v>
      </c>
      <c r="L995" s="166">
        <v>0</v>
      </c>
      <c r="M995" s="18">
        <v>0</v>
      </c>
      <c r="N995" s="165">
        <f>VLOOKUP(Table2[[#This Row],[Code]],'MPG Payment'!$B$4:$Z$128,25,0)</f>
        <v>0</v>
      </c>
      <c r="O995" s="170">
        <f t="shared" si="68"/>
        <v>673</v>
      </c>
      <c r="P995" t="str">
        <f>IFERROR(VLOOKUP(D995,'Bank Master'!$C$3:$D$7898,2,0),"Indirect")</f>
        <v>Direct</v>
      </c>
      <c r="Q995" t="str">
        <f>IFERROR(VLOOKUP(A995,Table1424[],6,0),0)</f>
        <v>ASHARAM MUNDA</v>
      </c>
      <c r="R995" t="str">
        <f>IFERROR(VLOOKUP(A995,Table1424[],7,0),0)</f>
        <v>33801767496</v>
      </c>
      <c r="S995" t="str">
        <f>IFERROR(VLOOKUP(A995,Table1424[],8,0),0)</f>
        <v>SBIN0015933</v>
      </c>
      <c r="T995">
        <f>IFERROR(VLOOKUP(A995,Table1424[],9,0),0)</f>
        <v>0</v>
      </c>
      <c r="U995" s="40">
        <f>IFERROR(VLOOKUP(A995,Table1424[],10,0),0)</f>
        <v>46258</v>
      </c>
      <c r="V995">
        <f t="shared" si="69"/>
        <v>1</v>
      </c>
      <c r="W995" t="str">
        <f t="shared" si="70"/>
        <v>Available</v>
      </c>
      <c r="X995" s="164" t="str" cm="1">
        <f t="array" aca="1" ref="X995" ca="1">SUBSTITUTE(SUBSTITUTE(MID(CELL("filename"),FIND("[",CELL("filename"))+1,FIND("]",CELL("filename"))-FIND("[",CELL("filename"))-1)," JH Farmer Payment-",""),".xlsx","")</f>
        <v>22.21-27 Aug</v>
      </c>
      <c r="Y995" s="13">
        <f t="shared" si="71"/>
        <v>10.149153768844222</v>
      </c>
      <c r="Z995" s="3">
        <v>0</v>
      </c>
    </row>
    <row r="996" spans="1:26" x14ac:dyDescent="0.25">
      <c r="A996" t="str">
        <f>CONCATENATE(Table2[[#This Row],[Code]],Table2[[#This Row],[Farmers Code]])</f>
        <v>200600040099</v>
      </c>
      <c r="B996" s="1" t="str">
        <f>INDEX('MPG Payment'!$A:$A,MATCH(Table2[[#This Row],[Code]],'MPG Payment'!B:B,0))</f>
        <v>BMC Code :2006</v>
      </c>
      <c r="C996" t="str">
        <f>VLOOKUP(Table2[[#This Row],[Code]],'MPG Payment'!B:C,2,0)</f>
        <v>CHUTTU</v>
      </c>
      <c r="D996" s="17">
        <v>20060004</v>
      </c>
      <c r="E996" s="17" t="s">
        <v>4391</v>
      </c>
      <c r="F996" s="1">
        <v>7</v>
      </c>
      <c r="G996" s="13">
        <v>20.66</v>
      </c>
      <c r="H996" s="13">
        <v>731.51459999999997</v>
      </c>
      <c r="I996" s="166">
        <v>0</v>
      </c>
      <c r="J996" s="191">
        <v>0</v>
      </c>
      <c r="K996" s="166">
        <v>0</v>
      </c>
      <c r="L996" s="166">
        <v>0</v>
      </c>
      <c r="M996" s="18">
        <v>0</v>
      </c>
      <c r="N996" s="165">
        <f>VLOOKUP(Table2[[#This Row],[Code]],'MPG Payment'!$B$4:$Z$128,25,0)</f>
        <v>0</v>
      </c>
      <c r="O996" s="170">
        <f t="shared" si="68"/>
        <v>732</v>
      </c>
      <c r="P996" t="str">
        <f>IFERROR(VLOOKUP(D996,'Bank Master'!$C$3:$D$7898,2,0),"Indirect")</f>
        <v>Direct</v>
      </c>
      <c r="Q996" t="str">
        <f>IFERROR(VLOOKUP(A996,Table1424[],6,0),0)</f>
        <v>JINNAT PARWEEN</v>
      </c>
      <c r="R996" t="str">
        <f>IFERROR(VLOOKUP(A996,Table1424[],7,0),0)</f>
        <v>078301000031614</v>
      </c>
      <c r="S996" t="str">
        <f>IFERROR(VLOOKUP(A996,Table1424[],8,0),0)</f>
        <v>IOBA0000783</v>
      </c>
      <c r="T996">
        <f>IFERROR(VLOOKUP(A996,Table1424[],9,0),0)</f>
        <v>0</v>
      </c>
      <c r="U996" s="40">
        <f>IFERROR(VLOOKUP(A996,Table1424[],10,0),0)</f>
        <v>46258</v>
      </c>
      <c r="V996">
        <f t="shared" si="69"/>
        <v>1</v>
      </c>
      <c r="W996" t="str">
        <f t="shared" si="70"/>
        <v>Available</v>
      </c>
      <c r="X996" s="164" t="str" cm="1">
        <f t="array" aca="1" ref="X996" ca="1">SUBSTITUTE(SUBSTITUTE(MID(CELL("filename"),FIND("[",CELL("filename"))+1,FIND("]",CELL("filename"))-FIND("[",CELL("filename"))-1)," JH Farmer Payment-",""),".xlsx","")</f>
        <v>22.21-27 Aug</v>
      </c>
      <c r="Y996" s="13">
        <f t="shared" si="71"/>
        <v>12.392551306873186</v>
      </c>
      <c r="Z996" s="3">
        <v>0</v>
      </c>
    </row>
    <row r="997" spans="1:26" x14ac:dyDescent="0.25">
      <c r="A997" t="str">
        <f>CONCATENATE(Table2[[#This Row],[Code]],Table2[[#This Row],[Farmers Code]])</f>
        <v>200600040101</v>
      </c>
      <c r="B997" s="1" t="str">
        <f>INDEX('MPG Payment'!$A:$A,MATCH(Table2[[#This Row],[Code]],'MPG Payment'!B:B,0))</f>
        <v>BMC Code :2006</v>
      </c>
      <c r="C997" t="str">
        <f>VLOOKUP(Table2[[#This Row],[Code]],'MPG Payment'!B:C,2,0)</f>
        <v>CHUTTU</v>
      </c>
      <c r="D997" s="17">
        <v>20060004</v>
      </c>
      <c r="E997" s="17" t="s">
        <v>4656</v>
      </c>
      <c r="F997" s="1">
        <v>2</v>
      </c>
      <c r="G997" s="13">
        <v>4.84</v>
      </c>
      <c r="H997" s="13">
        <v>199.74680000000001</v>
      </c>
      <c r="I997" s="166">
        <v>0</v>
      </c>
      <c r="J997" s="191">
        <v>0</v>
      </c>
      <c r="K997" s="166">
        <v>0</v>
      </c>
      <c r="L997" s="166">
        <v>0</v>
      </c>
      <c r="M997" s="18">
        <v>0</v>
      </c>
      <c r="N997" s="165">
        <f>VLOOKUP(Table2[[#This Row],[Code]],'MPG Payment'!$B$4:$Z$128,25,0)</f>
        <v>0</v>
      </c>
      <c r="O997" s="170">
        <f t="shared" si="68"/>
        <v>200</v>
      </c>
      <c r="P997" t="str">
        <f>IFERROR(VLOOKUP(D997,'Bank Master'!$C$3:$D$7898,2,0),"Indirect")</f>
        <v>Direct</v>
      </c>
      <c r="Q997" t="str">
        <f>IFERROR(VLOOKUP(A997,Table1424[],6,0),0)</f>
        <v>SUGANTI DEVI</v>
      </c>
      <c r="R997" t="str">
        <f>IFERROR(VLOOKUP(A997,Table1424[],7,0),0)</f>
        <v>346801000013407</v>
      </c>
      <c r="S997" t="str">
        <f>IFERROR(VLOOKUP(A997,Table1424[],8,0),0)</f>
        <v>IOBA0003468</v>
      </c>
      <c r="T997">
        <f>IFERROR(VLOOKUP(A997,Table1424[],9,0),0)</f>
        <v>0</v>
      </c>
      <c r="U997" s="40">
        <f>IFERROR(VLOOKUP(A997,Table1424[],10,0),0)</f>
        <v>46258</v>
      </c>
      <c r="V997">
        <f t="shared" si="69"/>
        <v>1</v>
      </c>
      <c r="W997" t="str">
        <f t="shared" si="70"/>
        <v>Available</v>
      </c>
      <c r="X997" s="164" t="str" cm="1">
        <f t="array" aca="1" ref="X997" ca="1">SUBSTITUTE(SUBSTITUTE(MID(CELL("filename"),FIND("[",CELL("filename"))+1,FIND("]",CELL("filename"))-FIND("[",CELL("filename"))-1)," JH Farmer Payment-",""),".xlsx","")</f>
        <v>22.21-27 Aug</v>
      </c>
      <c r="Y997" s="13">
        <f t="shared" si="71"/>
        <v>4.1270000000000007</v>
      </c>
      <c r="Z997" s="3">
        <v>0</v>
      </c>
    </row>
    <row r="998" spans="1:26" x14ac:dyDescent="0.25">
      <c r="A998" t="str">
        <f>CONCATENATE(Table2[[#This Row],[Code]],Table2[[#This Row],[Farmers Code]])</f>
        <v>200600050002</v>
      </c>
      <c r="B998" s="1" t="str">
        <f>INDEX('MPG Payment'!$A:$A,MATCH(Table2[[#This Row],[Code]],'MPG Payment'!B:B,0))</f>
        <v>BMC Code :2006</v>
      </c>
      <c r="C998" t="str">
        <f>VLOOKUP(Table2[[#This Row],[Code]],'MPG Payment'!B:C,2,0)</f>
        <v>JIRABAR</v>
      </c>
      <c r="D998" s="17">
        <v>20060005</v>
      </c>
      <c r="E998" s="17" t="s">
        <v>17</v>
      </c>
      <c r="F998" s="1">
        <v>1</v>
      </c>
      <c r="G998" s="13">
        <v>7.66</v>
      </c>
      <c r="H998" s="13">
        <v>279.81979999999999</v>
      </c>
      <c r="I998" s="166">
        <v>0</v>
      </c>
      <c r="J998" s="191">
        <v>0</v>
      </c>
      <c r="K998" s="166">
        <v>0</v>
      </c>
      <c r="L998" s="166">
        <v>0</v>
      </c>
      <c r="M998" s="18">
        <v>0</v>
      </c>
      <c r="N998" s="165">
        <f>VLOOKUP(Table2[[#This Row],[Code]],'MPG Payment'!$B$4:$Z$128,25,0)</f>
        <v>0</v>
      </c>
      <c r="O998" s="170">
        <f t="shared" si="68"/>
        <v>280</v>
      </c>
      <c r="P998" t="str">
        <f>IFERROR(VLOOKUP(D998,'Bank Master'!$C$3:$D$7898,2,0),"Indirect")</f>
        <v>Direct</v>
      </c>
      <c r="Q998" t="str">
        <f>IFERROR(VLOOKUP(A998,Table1424[],6,0),0)</f>
        <v>BINOD SAHU</v>
      </c>
      <c r="R998" t="str">
        <f>IFERROR(VLOOKUP(A998,Table1424[],7,0),0)</f>
        <v>1940104000067041</v>
      </c>
      <c r="S998" t="str">
        <f>IFERROR(VLOOKUP(A998,Table1424[],8,0),0)</f>
        <v>IBKL0001940</v>
      </c>
      <c r="T998" t="str">
        <f>IFERROR(VLOOKUP(A998,Table1424[],9,0),0)</f>
        <v xml:space="preserve">IDBI Bank </v>
      </c>
      <c r="U998" s="40">
        <f>IFERROR(VLOOKUP(A998,Table1424[],10,0),0)</f>
        <v>45649</v>
      </c>
      <c r="V998">
        <f t="shared" si="69"/>
        <v>1</v>
      </c>
      <c r="W998" t="str">
        <f t="shared" si="70"/>
        <v>Available</v>
      </c>
      <c r="X998" s="164" t="str" cm="1">
        <f t="array" aca="1" ref="X998" ca="1">SUBSTITUTE(SUBSTITUTE(MID(CELL("filename"),FIND("[",CELL("filename"))+1,FIND("]",CELL("filename"))-FIND("[",CELL("filename"))-1)," JH Farmer Payment-",""),".xlsx","")</f>
        <v>22.21-27 Aug</v>
      </c>
      <c r="Y998" s="13">
        <f t="shared" si="71"/>
        <v>1.8264999999999998</v>
      </c>
      <c r="Z998" s="3">
        <v>0</v>
      </c>
    </row>
    <row r="999" spans="1:26" x14ac:dyDescent="0.25">
      <c r="A999" t="str">
        <f>CONCATENATE(Table2[[#This Row],[Code]],Table2[[#This Row],[Farmers Code]])</f>
        <v>200600050003</v>
      </c>
      <c r="B999" s="1" t="str">
        <f>INDEX('MPG Payment'!$A:$A,MATCH(Table2[[#This Row],[Code]],'MPG Payment'!B:B,0))</f>
        <v>BMC Code :2006</v>
      </c>
      <c r="C999" t="str">
        <f>VLOOKUP(Table2[[#This Row],[Code]],'MPG Payment'!B:C,2,0)</f>
        <v>JIRABAR</v>
      </c>
      <c r="D999" s="17">
        <v>20060005</v>
      </c>
      <c r="E999" s="17" t="s">
        <v>0</v>
      </c>
      <c r="F999" s="1">
        <v>14</v>
      </c>
      <c r="G999" s="13">
        <v>382.56999999999994</v>
      </c>
      <c r="H999" s="13">
        <v>17244.321800000002</v>
      </c>
      <c r="I999" s="166">
        <v>0</v>
      </c>
      <c r="J999" s="191">
        <v>0</v>
      </c>
      <c r="K999" s="166">
        <v>0</v>
      </c>
      <c r="L999" s="166">
        <v>0</v>
      </c>
      <c r="M999" s="18">
        <v>0</v>
      </c>
      <c r="N999" s="165">
        <f>VLOOKUP(Table2[[#This Row],[Code]],'MPG Payment'!$B$4:$Z$128,25,0)</f>
        <v>0</v>
      </c>
      <c r="O999" s="170">
        <f t="shared" si="68"/>
        <v>17244</v>
      </c>
      <c r="P999" t="str">
        <f>IFERROR(VLOOKUP(D999,'Bank Master'!$C$3:$D$7898,2,0),"Indirect")</f>
        <v>Direct</v>
      </c>
      <c r="Q999" t="str">
        <f>IFERROR(VLOOKUP(A999,Table1424[],6,0),0)</f>
        <v>BABITA DEVI</v>
      </c>
      <c r="R999" t="str">
        <f>IFERROR(VLOOKUP(A999,Table1424[],7,0),0)</f>
        <v>1940104000019345</v>
      </c>
      <c r="S999" t="str">
        <f>IFERROR(VLOOKUP(A999,Table1424[],8,0),0)</f>
        <v>IBKL0001940</v>
      </c>
      <c r="T999" t="str">
        <f>IFERROR(VLOOKUP(A999,Table1424[],9,0),0)</f>
        <v xml:space="preserve">IDBI Bank </v>
      </c>
      <c r="U999" s="40">
        <f>IFERROR(VLOOKUP(A999,Table1424[],10,0),0)</f>
        <v>45663</v>
      </c>
      <c r="V999">
        <f t="shared" si="69"/>
        <v>1</v>
      </c>
      <c r="W999" t="str">
        <f t="shared" si="70"/>
        <v>Available</v>
      </c>
      <c r="X999" s="164" t="str" cm="1">
        <f t="array" aca="1" ref="X999" ca="1">SUBSTITUTE(SUBSTITUTE(MID(CELL("filename"),FIND("[",CELL("filename"))+1,FIND("]",CELL("filename"))-FIND("[",CELL("filename"))-1)," JH Farmer Payment-",""),".xlsx","")</f>
        <v>22.21-27 Aug</v>
      </c>
      <c r="Y999" s="13">
        <f t="shared" si="71"/>
        <v>31.552461667145892</v>
      </c>
      <c r="Z999" s="3">
        <v>0</v>
      </c>
    </row>
    <row r="1000" spans="1:26" x14ac:dyDescent="0.25">
      <c r="A1000" t="str">
        <f>CONCATENATE(Table2[[#This Row],[Code]],Table2[[#This Row],[Farmers Code]])</f>
        <v>200600050005</v>
      </c>
      <c r="B1000" s="1" t="str">
        <f>INDEX('MPG Payment'!$A:$A,MATCH(Table2[[#This Row],[Code]],'MPG Payment'!B:B,0))</f>
        <v>BMC Code :2006</v>
      </c>
      <c r="C1000" t="str">
        <f>VLOOKUP(Table2[[#This Row],[Code]],'MPG Payment'!B:C,2,0)</f>
        <v>JIRABAR</v>
      </c>
      <c r="D1000" s="17">
        <v>20060005</v>
      </c>
      <c r="E1000" s="17" t="s">
        <v>18</v>
      </c>
      <c r="F1000" s="1">
        <v>10</v>
      </c>
      <c r="G1000" s="13">
        <v>66.319999999999993</v>
      </c>
      <c r="H1000" s="13">
        <v>2915.3032000000003</v>
      </c>
      <c r="I1000" s="166">
        <v>0</v>
      </c>
      <c r="J1000" s="191">
        <v>0</v>
      </c>
      <c r="K1000" s="166">
        <v>0</v>
      </c>
      <c r="L1000" s="166">
        <v>0</v>
      </c>
      <c r="M1000" s="18">
        <v>0</v>
      </c>
      <c r="N1000" s="165">
        <f>VLOOKUP(Table2[[#This Row],[Code]],'MPG Payment'!$B$4:$Z$128,25,0)</f>
        <v>0</v>
      </c>
      <c r="O1000" s="170">
        <f t="shared" si="68"/>
        <v>2915</v>
      </c>
      <c r="P1000" t="str">
        <f>IFERROR(VLOOKUP(D1000,'Bank Master'!$C$3:$D$7898,2,0),"Indirect")</f>
        <v>Direct</v>
      </c>
      <c r="Q1000" t="str">
        <f>IFERROR(VLOOKUP(A1000,Table1424[],6,0),0)</f>
        <v>SABITA DEVI</v>
      </c>
      <c r="R1000" t="str">
        <f>IFERROR(VLOOKUP(A1000,Table1424[],7,0),0)</f>
        <v>1940104000049513</v>
      </c>
      <c r="S1000" t="str">
        <f>IFERROR(VLOOKUP(A1000,Table1424[],8,0),0)</f>
        <v>IBKL0001940</v>
      </c>
      <c r="T1000" t="str">
        <f>IFERROR(VLOOKUP(A1000,Table1424[],9,0),0)</f>
        <v xml:space="preserve">IDBI Bank </v>
      </c>
      <c r="U1000" s="40">
        <f>IFERROR(VLOOKUP(A1000,Table1424[],10,0),0)</f>
        <v>45663</v>
      </c>
      <c r="V1000">
        <f t="shared" si="69"/>
        <v>1</v>
      </c>
      <c r="W1000" t="str">
        <f t="shared" si="70"/>
        <v>Available</v>
      </c>
      <c r="X1000" s="164" t="str" cm="1">
        <f t="array" aca="1" ref="X1000" ca="1">SUBSTITUTE(SUBSTITUTE(MID(CELL("filename"),FIND("[",CELL("filename"))+1,FIND("]",CELL("filename"))-FIND("[",CELL("filename"))-1)," JH Farmer Payment-",""),".xlsx","")</f>
        <v>22.21-27 Aug</v>
      </c>
      <c r="Y1000" s="13">
        <f t="shared" si="71"/>
        <v>21.979065138721356</v>
      </c>
      <c r="Z1000" s="3">
        <v>0</v>
      </c>
    </row>
    <row r="1001" spans="1:26" x14ac:dyDescent="0.25">
      <c r="A1001" t="str">
        <f>CONCATENATE(Table2[[#This Row],[Code]],Table2[[#This Row],[Farmers Code]])</f>
        <v>200600050008</v>
      </c>
      <c r="B1001" s="1" t="str">
        <f>INDEX('MPG Payment'!$A:$A,MATCH(Table2[[#This Row],[Code]],'MPG Payment'!B:B,0))</f>
        <v>BMC Code :2006</v>
      </c>
      <c r="C1001" t="str">
        <f>VLOOKUP(Table2[[#This Row],[Code]],'MPG Payment'!B:C,2,0)</f>
        <v>JIRABAR</v>
      </c>
      <c r="D1001" s="17">
        <v>20060005</v>
      </c>
      <c r="E1001" s="17" t="s">
        <v>41</v>
      </c>
      <c r="F1001" s="1">
        <v>7</v>
      </c>
      <c r="G1001" s="13">
        <v>22.919999999999998</v>
      </c>
      <c r="H1001" s="13">
        <v>862.17659999999989</v>
      </c>
      <c r="I1001" s="166">
        <v>0</v>
      </c>
      <c r="J1001" s="191">
        <v>0</v>
      </c>
      <c r="K1001" s="166">
        <v>0</v>
      </c>
      <c r="L1001" s="166">
        <v>0</v>
      </c>
      <c r="M1001" s="18">
        <v>0</v>
      </c>
      <c r="N1001" s="165">
        <f>VLOOKUP(Table2[[#This Row],[Code]],'MPG Payment'!$B$4:$Z$128,25,0)</f>
        <v>0</v>
      </c>
      <c r="O1001" s="170">
        <f t="shared" si="68"/>
        <v>862</v>
      </c>
      <c r="P1001" t="str">
        <f>IFERROR(VLOOKUP(D1001,'Bank Master'!$C$3:$D$7898,2,0),"Indirect")</f>
        <v>Direct</v>
      </c>
      <c r="Q1001" t="str">
        <f>IFERROR(VLOOKUP(A1001,Table1424[],6,0),0)</f>
        <v>GANESH KUMAR</v>
      </c>
      <c r="R1001" t="str">
        <f>IFERROR(VLOOKUP(A1001,Table1424[],7,0),0)</f>
        <v>1940104000037794</v>
      </c>
      <c r="S1001" t="str">
        <f>IFERROR(VLOOKUP(A1001,Table1424[],8,0),0)</f>
        <v>IBKL0001940</v>
      </c>
      <c r="T1001">
        <f>IFERROR(VLOOKUP(A1001,Table1424[],9,0),0)</f>
        <v>0</v>
      </c>
      <c r="U1001" s="40">
        <f>IFERROR(VLOOKUP(A1001,Table1424[],10,0),0)</f>
        <v>45843</v>
      </c>
      <c r="V1001">
        <f t="shared" si="69"/>
        <v>1</v>
      </c>
      <c r="W1001" t="str">
        <f t="shared" si="70"/>
        <v>Available</v>
      </c>
      <c r="X1001" s="164" t="str" cm="1">
        <f t="array" aca="1" ref="X1001" ca="1">SUBSTITUTE(SUBSTITUTE(MID(CELL("filename"),FIND("[",CELL("filename"))+1,FIND("]",CELL("filename"))-FIND("[",CELL("filename"))-1)," JH Farmer Payment-",""),".xlsx","")</f>
        <v>22.21-27 Aug</v>
      </c>
      <c r="Y1001" s="13">
        <f t="shared" si="71"/>
        <v>13.165873036649216</v>
      </c>
      <c r="Z1001" s="3">
        <v>0</v>
      </c>
    </row>
    <row r="1002" spans="1:26" x14ac:dyDescent="0.25">
      <c r="A1002" t="str">
        <f>CONCATENATE(Table2[[#This Row],[Code]],Table2[[#This Row],[Farmers Code]])</f>
        <v>200600050009</v>
      </c>
      <c r="B1002" s="1" t="str">
        <f>INDEX('MPG Payment'!$A:$A,MATCH(Table2[[#This Row],[Code]],'MPG Payment'!B:B,0))</f>
        <v>BMC Code :2006</v>
      </c>
      <c r="C1002" t="str">
        <f>VLOOKUP(Table2[[#This Row],[Code]],'MPG Payment'!B:C,2,0)</f>
        <v>JIRABAR</v>
      </c>
      <c r="D1002" s="17">
        <v>20060005</v>
      </c>
      <c r="E1002" s="17" t="s">
        <v>36</v>
      </c>
      <c r="F1002" s="1">
        <v>7</v>
      </c>
      <c r="G1002" s="13">
        <v>27.500000000000004</v>
      </c>
      <c r="H1002" s="13">
        <v>1829.9839999999997</v>
      </c>
      <c r="I1002" s="166">
        <v>0</v>
      </c>
      <c r="J1002" s="191">
        <v>0</v>
      </c>
      <c r="K1002" s="166">
        <v>0</v>
      </c>
      <c r="L1002" s="166">
        <v>0</v>
      </c>
      <c r="M1002" s="18">
        <v>0</v>
      </c>
      <c r="N1002" s="165">
        <f>VLOOKUP(Table2[[#This Row],[Code]],'MPG Payment'!$B$4:$Z$128,25,0)</f>
        <v>0</v>
      </c>
      <c r="O1002" s="170">
        <f t="shared" si="68"/>
        <v>1830</v>
      </c>
      <c r="P1002" t="str">
        <f>IFERROR(VLOOKUP(D1002,'Bank Master'!$C$3:$D$7898,2,0),"Indirect")</f>
        <v>Direct</v>
      </c>
      <c r="Q1002" t="str">
        <f>IFERROR(VLOOKUP(A1002,Table1424[],6,0),0)</f>
        <v>TETRI DEVI</v>
      </c>
      <c r="R1002" t="str">
        <f>IFERROR(VLOOKUP(A1002,Table1424[],7,0),0)</f>
        <v>1940104000022817</v>
      </c>
      <c r="S1002" t="str">
        <f>IFERROR(VLOOKUP(A1002,Table1424[],8,0),0)</f>
        <v>IBKL0001940</v>
      </c>
      <c r="T1002" t="str">
        <f>IFERROR(VLOOKUP(A1002,Table1424[],9,0),0)</f>
        <v>IDBI BANK</v>
      </c>
      <c r="U1002" s="40">
        <f>IFERROR(VLOOKUP(A1002,Table1424[],10,0),0)</f>
        <v>0</v>
      </c>
      <c r="V1002">
        <f t="shared" si="69"/>
        <v>1</v>
      </c>
      <c r="W1002" t="str">
        <f t="shared" si="70"/>
        <v>Available</v>
      </c>
      <c r="X1002" s="164" t="str" cm="1">
        <f t="array" aca="1" ref="X1002" ca="1">SUBSTITUTE(SUBSTITUTE(MID(CELL("filename"),FIND("[",CELL("filename"))+1,FIND("]",CELL("filename"))-FIND("[",CELL("filename"))-1)," JH Farmer Payment-",""),".xlsx","")</f>
        <v>22.21-27 Aug</v>
      </c>
      <c r="Y1002" s="13">
        <f t="shared" si="71"/>
        <v>23.290705454545449</v>
      </c>
      <c r="Z1002" s="3">
        <v>0</v>
      </c>
    </row>
    <row r="1003" spans="1:26" x14ac:dyDescent="0.25">
      <c r="A1003" t="str">
        <f>CONCATENATE(Table2[[#This Row],[Code]],Table2[[#This Row],[Farmers Code]])</f>
        <v>200600050011</v>
      </c>
      <c r="B1003" s="1" t="str">
        <f>INDEX('MPG Payment'!$A:$A,MATCH(Table2[[#This Row],[Code]],'MPG Payment'!B:B,0))</f>
        <v>BMC Code :2006</v>
      </c>
      <c r="C1003" t="str">
        <f>VLOOKUP(Table2[[#This Row],[Code]],'MPG Payment'!B:C,2,0)</f>
        <v>JIRABAR</v>
      </c>
      <c r="D1003" s="17">
        <v>20060005</v>
      </c>
      <c r="E1003" s="17" t="s">
        <v>22</v>
      </c>
      <c r="F1003" s="1">
        <v>6</v>
      </c>
      <c r="G1003" s="13">
        <v>14.46</v>
      </c>
      <c r="H1003" s="13">
        <v>585.13319999999999</v>
      </c>
      <c r="I1003" s="166">
        <v>0</v>
      </c>
      <c r="J1003" s="191">
        <v>0</v>
      </c>
      <c r="K1003" s="166">
        <v>0</v>
      </c>
      <c r="L1003" s="166">
        <v>0</v>
      </c>
      <c r="M1003" s="18">
        <v>0</v>
      </c>
      <c r="N1003" s="165">
        <f>VLOOKUP(Table2[[#This Row],[Code]],'MPG Payment'!$B$4:$Z$128,25,0)</f>
        <v>0</v>
      </c>
      <c r="O1003" s="170">
        <f t="shared" si="68"/>
        <v>585</v>
      </c>
      <c r="P1003" t="str">
        <f>IFERROR(VLOOKUP(D1003,'Bank Master'!$C$3:$D$7898,2,0),"Indirect")</f>
        <v>Direct</v>
      </c>
      <c r="Q1003" t="str">
        <f>IFERROR(VLOOKUP(A1003,Table1424[],6,0),0)</f>
        <v>NAND KISHOR MAHTO</v>
      </c>
      <c r="R1003" t="str">
        <f>IFERROR(VLOOKUP(A1003,Table1424[],7,0),0)</f>
        <v>346801000000766</v>
      </c>
      <c r="S1003" t="str">
        <f>IFERROR(VLOOKUP(A1003,Table1424[],8,0),0)</f>
        <v>IOBA0003468</v>
      </c>
      <c r="T1003" t="str">
        <f>IFERROR(VLOOKUP(A1003,Table1424[],9,0),0)</f>
        <v>INDIAN OVERSEAS BANK</v>
      </c>
      <c r="U1003" s="40">
        <f>IFERROR(VLOOKUP(A1003,Table1424[],10,0),0)</f>
        <v>0</v>
      </c>
      <c r="V1003">
        <f t="shared" si="69"/>
        <v>1</v>
      </c>
      <c r="W1003" t="str">
        <f t="shared" si="70"/>
        <v>Available</v>
      </c>
      <c r="X1003" s="164" t="str" cm="1">
        <f t="array" aca="1" ref="X1003" ca="1">SUBSTITUTE(SUBSTITUTE(MID(CELL("filename"),FIND("[",CELL("filename"))+1,FIND("]",CELL("filename"))-FIND("[",CELL("filename"))-1)," JH Farmer Payment-",""),".xlsx","")</f>
        <v>22.21-27 Aug</v>
      </c>
      <c r="Y1003" s="13">
        <f t="shared" si="71"/>
        <v>12.139692946058092</v>
      </c>
      <c r="Z1003" s="3">
        <v>0</v>
      </c>
    </row>
    <row r="1004" spans="1:26" x14ac:dyDescent="0.25">
      <c r="A1004" t="str">
        <f>CONCATENATE(Table2[[#This Row],[Code]],Table2[[#This Row],[Farmers Code]])</f>
        <v>200600050013</v>
      </c>
      <c r="B1004" s="1" t="str">
        <f>INDEX('MPG Payment'!$A:$A,MATCH(Table2[[#This Row],[Code]],'MPG Payment'!B:B,0))</f>
        <v>BMC Code :2006</v>
      </c>
      <c r="C1004" t="str">
        <f>VLOOKUP(Table2[[#This Row],[Code]],'MPG Payment'!B:C,2,0)</f>
        <v>JIRABAR</v>
      </c>
      <c r="D1004" s="17">
        <v>20060005</v>
      </c>
      <c r="E1004" s="17" t="s">
        <v>23</v>
      </c>
      <c r="F1004" s="1">
        <v>13</v>
      </c>
      <c r="G1004" s="13">
        <v>29.58</v>
      </c>
      <c r="H1004" s="13">
        <v>1486.5386000000001</v>
      </c>
      <c r="I1004" s="166">
        <v>0</v>
      </c>
      <c r="J1004" s="191">
        <v>0</v>
      </c>
      <c r="K1004" s="166">
        <v>0</v>
      </c>
      <c r="L1004" s="166">
        <v>0</v>
      </c>
      <c r="M1004" s="18">
        <v>0</v>
      </c>
      <c r="N1004" s="165">
        <f>VLOOKUP(Table2[[#This Row],[Code]],'MPG Payment'!$B$4:$Z$128,25,0)</f>
        <v>0</v>
      </c>
      <c r="O1004" s="170">
        <f t="shared" si="68"/>
        <v>1487</v>
      </c>
      <c r="P1004" t="str">
        <f>IFERROR(VLOOKUP(D1004,'Bank Master'!$C$3:$D$7898,2,0),"Indirect")</f>
        <v>Direct</v>
      </c>
      <c r="Q1004" t="str">
        <f>IFERROR(VLOOKUP(A1004,Table1424[],6,0),0)</f>
        <v>LOCHAN SAHU</v>
      </c>
      <c r="R1004" t="str">
        <f>IFERROR(VLOOKUP(A1004,Table1424[],7,0),0)</f>
        <v>1940104000006682</v>
      </c>
      <c r="S1004" t="str">
        <f>IFERROR(VLOOKUP(A1004,Table1424[],8,0),0)</f>
        <v>IBKL0001940</v>
      </c>
      <c r="T1004" t="str">
        <f>IFERROR(VLOOKUP(A1004,Table1424[],9,0),0)</f>
        <v xml:space="preserve">IDBI Bank </v>
      </c>
      <c r="U1004" s="40">
        <f>IFERROR(VLOOKUP(A1004,Table1424[],10,0),0)</f>
        <v>45663</v>
      </c>
      <c r="V1004">
        <f t="shared" si="69"/>
        <v>1</v>
      </c>
      <c r="W1004" t="str">
        <f t="shared" si="70"/>
        <v>Available</v>
      </c>
      <c r="X1004" s="164" t="str" cm="1">
        <f t="array" aca="1" ref="X1004" ca="1">SUBSTITUTE(SUBSTITUTE(MID(CELL("filename"),FIND("[",CELL("filename"))+1,FIND("]",CELL("filename"))-FIND("[",CELL("filename"))-1)," JH Farmer Payment-",""),".xlsx","")</f>
        <v>22.21-27 Aug</v>
      </c>
      <c r="Y1004" s="13">
        <f t="shared" si="71"/>
        <v>32.665655510480057</v>
      </c>
      <c r="Z1004" s="3">
        <v>0</v>
      </c>
    </row>
    <row r="1005" spans="1:26" x14ac:dyDescent="0.25">
      <c r="A1005" t="str">
        <f>CONCATENATE(Table2[[#This Row],[Code]],Table2[[#This Row],[Farmers Code]])</f>
        <v>200600050014</v>
      </c>
      <c r="B1005" s="1" t="str">
        <f>INDEX('MPG Payment'!$A:$A,MATCH(Table2[[#This Row],[Code]],'MPG Payment'!B:B,0))</f>
        <v>BMC Code :2006</v>
      </c>
      <c r="C1005" t="str">
        <f>VLOOKUP(Table2[[#This Row],[Code]],'MPG Payment'!B:C,2,0)</f>
        <v>JIRABAR</v>
      </c>
      <c r="D1005" s="17">
        <v>20060005</v>
      </c>
      <c r="E1005" s="17" t="s">
        <v>24</v>
      </c>
      <c r="F1005" s="1">
        <v>7</v>
      </c>
      <c r="G1005" s="13">
        <v>39.979999999999997</v>
      </c>
      <c r="H1005" s="13">
        <v>1469.9312</v>
      </c>
      <c r="I1005" s="166">
        <v>0</v>
      </c>
      <c r="J1005" s="191">
        <v>0</v>
      </c>
      <c r="K1005" s="166">
        <v>0</v>
      </c>
      <c r="L1005" s="166">
        <v>0</v>
      </c>
      <c r="M1005" s="18">
        <v>0</v>
      </c>
      <c r="N1005" s="165">
        <f>VLOOKUP(Table2[[#This Row],[Code]],'MPG Payment'!$B$4:$Z$128,25,0)</f>
        <v>0</v>
      </c>
      <c r="O1005" s="170">
        <f t="shared" si="68"/>
        <v>1470</v>
      </c>
      <c r="P1005" t="str">
        <f>IFERROR(VLOOKUP(D1005,'Bank Master'!$C$3:$D$7898,2,0),"Indirect")</f>
        <v>Direct</v>
      </c>
      <c r="Q1005" t="str">
        <f>IFERROR(VLOOKUP(A1005,Table1424[],6,0),0)</f>
        <v>DEEPAK KUMAR</v>
      </c>
      <c r="R1005" t="str">
        <f>IFERROR(VLOOKUP(A1005,Table1424[],7,0),0)</f>
        <v>1940104000003674</v>
      </c>
      <c r="S1005" t="str">
        <f>IFERROR(VLOOKUP(A1005,Table1424[],8,0),0)</f>
        <v>IBKL0001940</v>
      </c>
      <c r="T1005">
        <f>IFERROR(VLOOKUP(A1005,Table1424[],9,0),0)</f>
        <v>0</v>
      </c>
      <c r="U1005" s="40">
        <f>IFERROR(VLOOKUP(A1005,Table1424[],10,0),0)</f>
        <v>0</v>
      </c>
      <c r="V1005">
        <f t="shared" si="69"/>
        <v>1</v>
      </c>
      <c r="W1005" t="str">
        <f t="shared" si="70"/>
        <v>Available</v>
      </c>
      <c r="X1005" s="164" t="str" cm="1">
        <f t="array" aca="1" ref="X1005" ca="1">SUBSTITUTE(SUBSTITUTE(MID(CELL("filename"),FIND("[",CELL("filename"))+1,FIND("]",CELL("filename"))-FIND("[",CELL("filename"))-1)," JH Farmer Payment-",""),".xlsx","")</f>
        <v>22.21-27 Aug</v>
      </c>
      <c r="Y1005" s="13">
        <f t="shared" si="71"/>
        <v>12.868332166083043</v>
      </c>
      <c r="Z1005" s="3">
        <v>0</v>
      </c>
    </row>
    <row r="1006" spans="1:26" x14ac:dyDescent="0.25">
      <c r="A1006" t="str">
        <f>CONCATENATE(Table2[[#This Row],[Code]],Table2[[#This Row],[Farmers Code]])</f>
        <v>200600050015</v>
      </c>
      <c r="B1006" s="1" t="str">
        <f>INDEX('MPG Payment'!$A:$A,MATCH(Table2[[#This Row],[Code]],'MPG Payment'!B:B,0))</f>
        <v>BMC Code :2006</v>
      </c>
      <c r="C1006" t="str">
        <f>VLOOKUP(Table2[[#This Row],[Code]],'MPG Payment'!B:C,2,0)</f>
        <v>JIRABAR</v>
      </c>
      <c r="D1006" s="17">
        <v>20060005</v>
      </c>
      <c r="E1006" s="17" t="s">
        <v>25</v>
      </c>
      <c r="F1006" s="1">
        <v>10</v>
      </c>
      <c r="G1006" s="13">
        <v>29.52</v>
      </c>
      <c r="H1006" s="13">
        <v>1169.8933999999999</v>
      </c>
      <c r="I1006" s="166">
        <v>0</v>
      </c>
      <c r="J1006" s="191">
        <v>0</v>
      </c>
      <c r="K1006" s="166">
        <v>0</v>
      </c>
      <c r="L1006" s="166">
        <v>0</v>
      </c>
      <c r="M1006" s="18">
        <v>0</v>
      </c>
      <c r="N1006" s="165">
        <f>VLOOKUP(Table2[[#This Row],[Code]],'MPG Payment'!$B$4:$Z$128,25,0)</f>
        <v>0</v>
      </c>
      <c r="O1006" s="170">
        <f t="shared" si="68"/>
        <v>1170</v>
      </c>
      <c r="P1006" t="str">
        <f>IFERROR(VLOOKUP(D1006,'Bank Master'!$C$3:$D$7898,2,0),"Indirect")</f>
        <v>Direct</v>
      </c>
      <c r="Q1006" t="str">
        <f>IFERROR(VLOOKUP(A1006,Table1424[],6,0),0)</f>
        <v>JHIRGA ORAON</v>
      </c>
      <c r="R1006" t="str">
        <f>IFERROR(VLOOKUP(A1006,Table1424[],7,0),0)</f>
        <v>1940104000038951</v>
      </c>
      <c r="S1006" t="str">
        <f>IFERROR(VLOOKUP(A1006,Table1424[],8,0),0)</f>
        <v>IBKL0001940</v>
      </c>
      <c r="T1006">
        <f>IFERROR(VLOOKUP(A1006,Table1424[],9,0),0)</f>
        <v>0</v>
      </c>
      <c r="U1006" s="40">
        <f>IFERROR(VLOOKUP(A1006,Table1424[],10,0),0)</f>
        <v>0</v>
      </c>
      <c r="V1006">
        <f t="shared" si="69"/>
        <v>1</v>
      </c>
      <c r="W1006" t="str">
        <f t="shared" si="70"/>
        <v>Available</v>
      </c>
      <c r="X1006" s="164" t="str" cm="1">
        <f t="array" aca="1" ref="X1006" ca="1">SUBSTITUTE(SUBSTITUTE(MID(CELL("filename"),FIND("[",CELL("filename"))+1,FIND("]",CELL("filename"))-FIND("[",CELL("filename"))-1)," JH Farmer Payment-",""),".xlsx","")</f>
        <v>22.21-27 Aug</v>
      </c>
      <c r="Y1006" s="13">
        <f t="shared" si="71"/>
        <v>19.81526761517615</v>
      </c>
      <c r="Z1006" s="3">
        <v>0</v>
      </c>
    </row>
    <row r="1007" spans="1:26" x14ac:dyDescent="0.25">
      <c r="A1007" t="str">
        <f>CONCATENATE(Table2[[#This Row],[Code]],Table2[[#This Row],[Farmers Code]])</f>
        <v>200600050020</v>
      </c>
      <c r="B1007" s="1" t="str">
        <f>INDEX('MPG Payment'!$A:$A,MATCH(Table2[[#This Row],[Code]],'MPG Payment'!B:B,0))</f>
        <v>BMC Code :2006</v>
      </c>
      <c r="C1007" t="str">
        <f>VLOOKUP(Table2[[#This Row],[Code]],'MPG Payment'!B:C,2,0)</f>
        <v>JIRABAR</v>
      </c>
      <c r="D1007" s="17">
        <v>20060005</v>
      </c>
      <c r="E1007" s="17" t="s">
        <v>4</v>
      </c>
      <c r="F1007" s="1">
        <v>7</v>
      </c>
      <c r="G1007" s="13">
        <v>19.48</v>
      </c>
      <c r="H1007" s="13">
        <v>1441.3999999999999</v>
      </c>
      <c r="I1007" s="166">
        <v>0</v>
      </c>
      <c r="J1007" s="191">
        <v>0</v>
      </c>
      <c r="K1007" s="166">
        <v>0</v>
      </c>
      <c r="L1007" s="166">
        <v>0</v>
      </c>
      <c r="M1007" s="18">
        <v>0</v>
      </c>
      <c r="N1007" s="165">
        <f>VLOOKUP(Table2[[#This Row],[Code]],'MPG Payment'!$B$4:$Z$128,25,0)</f>
        <v>0</v>
      </c>
      <c r="O1007" s="170">
        <f t="shared" si="68"/>
        <v>1441</v>
      </c>
      <c r="P1007" t="str">
        <f>IFERROR(VLOOKUP(D1007,'Bank Master'!$C$3:$D$7898,2,0),"Indirect")</f>
        <v>Direct</v>
      </c>
      <c r="Q1007" t="str">
        <f>IFERROR(VLOOKUP(A1007,Table1424[],6,0),0)</f>
        <v>NARESH SAHU</v>
      </c>
      <c r="R1007" t="str">
        <f>IFERROR(VLOOKUP(A1007,Table1424[],7,0),0)</f>
        <v>1940104000006491</v>
      </c>
      <c r="S1007" t="str">
        <f>IFERROR(VLOOKUP(A1007,Table1424[],8,0),0)</f>
        <v>IBKL0001940</v>
      </c>
      <c r="T1007">
        <f>IFERROR(VLOOKUP(A1007,Table1424[],9,0),0)</f>
        <v>0</v>
      </c>
      <c r="U1007" s="40">
        <f>IFERROR(VLOOKUP(A1007,Table1424[],10,0),0)</f>
        <v>45831</v>
      </c>
      <c r="V1007">
        <f t="shared" si="69"/>
        <v>1</v>
      </c>
      <c r="W1007" t="str">
        <f t="shared" si="70"/>
        <v>Available</v>
      </c>
      <c r="X1007" s="164" t="str" cm="1">
        <f t="array" aca="1" ref="X1007" ca="1">SUBSTITUTE(SUBSTITUTE(MID(CELL("filename"),FIND("[",CELL("filename"))+1,FIND("]",CELL("filename"))-FIND("[",CELL("filename"))-1)," JH Farmer Payment-",""),".xlsx","")</f>
        <v>22.21-27 Aug</v>
      </c>
      <c r="Y1007" s="13">
        <f t="shared" si="71"/>
        <v>25.897843942505133</v>
      </c>
      <c r="Z1007" s="3">
        <v>0</v>
      </c>
    </row>
    <row r="1008" spans="1:26" x14ac:dyDescent="0.25">
      <c r="A1008" t="str">
        <f>CONCATENATE(Table2[[#This Row],[Code]],Table2[[#This Row],[Farmers Code]])</f>
        <v>200600050022</v>
      </c>
      <c r="B1008" s="1" t="str">
        <f>INDEX('MPG Payment'!$A:$A,MATCH(Table2[[#This Row],[Code]],'MPG Payment'!B:B,0))</f>
        <v>BMC Code :2006</v>
      </c>
      <c r="C1008" t="str">
        <f>VLOOKUP(Table2[[#This Row],[Code]],'MPG Payment'!B:C,2,0)</f>
        <v>JIRABAR</v>
      </c>
      <c r="D1008" s="17">
        <v>20060005</v>
      </c>
      <c r="E1008" s="17" t="s">
        <v>37</v>
      </c>
      <c r="F1008" s="1">
        <v>7</v>
      </c>
      <c r="G1008" s="13">
        <v>10.14</v>
      </c>
      <c r="H1008" s="13">
        <v>455.11099999999999</v>
      </c>
      <c r="I1008" s="166">
        <v>0</v>
      </c>
      <c r="J1008" s="191">
        <v>0</v>
      </c>
      <c r="K1008" s="166">
        <v>0</v>
      </c>
      <c r="L1008" s="166">
        <v>0</v>
      </c>
      <c r="M1008" s="18">
        <v>0</v>
      </c>
      <c r="N1008" s="165">
        <f>VLOOKUP(Table2[[#This Row],[Code]],'MPG Payment'!$B$4:$Z$128,25,0)</f>
        <v>0</v>
      </c>
      <c r="O1008" s="170">
        <f t="shared" si="68"/>
        <v>455</v>
      </c>
      <c r="P1008" t="str">
        <f>IFERROR(VLOOKUP(D1008,'Bank Master'!$C$3:$D$7898,2,0),"Indirect")</f>
        <v>Direct</v>
      </c>
      <c r="Q1008" t="str">
        <f>IFERROR(VLOOKUP(A1008,Table1424[],6,0),0)</f>
        <v>PACHU ORAON</v>
      </c>
      <c r="R1008" t="str">
        <f>IFERROR(VLOOKUP(A1008,Table1424[],7,0),0)</f>
        <v>346801000012266</v>
      </c>
      <c r="S1008" t="str">
        <f>IFERROR(VLOOKUP(A1008,Table1424[],8,0),0)</f>
        <v>IOBA0003468</v>
      </c>
      <c r="T1008">
        <f>IFERROR(VLOOKUP(A1008,Table1424[],9,0),0)</f>
        <v>0</v>
      </c>
      <c r="U1008" s="40">
        <f>IFERROR(VLOOKUP(A1008,Table1424[],10,0),0)</f>
        <v>45853</v>
      </c>
      <c r="V1008">
        <f t="shared" si="69"/>
        <v>1</v>
      </c>
      <c r="W1008" t="str">
        <f t="shared" si="70"/>
        <v>Available</v>
      </c>
      <c r="X1008" s="164" t="str" cm="1">
        <f t="array" aca="1" ref="X1008" ca="1">SUBSTITUTE(SUBSTITUTE(MID(CELL("filename"),FIND("[",CELL("filename"))+1,FIND("]",CELL("filename"))-FIND("[",CELL("filename"))-1)," JH Farmer Payment-",""),".xlsx","")</f>
        <v>22.21-27 Aug</v>
      </c>
      <c r="Y1008" s="13">
        <f t="shared" si="71"/>
        <v>15.708959566074951</v>
      </c>
      <c r="Z1008" s="3">
        <v>0</v>
      </c>
    </row>
    <row r="1009" spans="1:26" x14ac:dyDescent="0.25">
      <c r="A1009" t="str">
        <f>CONCATENATE(Table2[[#This Row],[Code]],Table2[[#This Row],[Farmers Code]])</f>
        <v>200600050024</v>
      </c>
      <c r="B1009" s="1" t="str">
        <f>INDEX('MPG Payment'!$A:$A,MATCH(Table2[[#This Row],[Code]],'MPG Payment'!B:B,0))</f>
        <v>BMC Code :2006</v>
      </c>
      <c r="C1009" t="str">
        <f>VLOOKUP(Table2[[#This Row],[Code]],'MPG Payment'!B:C,2,0)</f>
        <v>JIRABAR</v>
      </c>
      <c r="D1009" s="17">
        <v>20060005</v>
      </c>
      <c r="E1009" s="17" t="s">
        <v>29</v>
      </c>
      <c r="F1009" s="1">
        <v>14</v>
      </c>
      <c r="G1009" s="13">
        <v>138.26</v>
      </c>
      <c r="H1009" s="13">
        <v>7465.1320000000005</v>
      </c>
      <c r="I1009" s="166">
        <v>0</v>
      </c>
      <c r="J1009" s="191">
        <v>0</v>
      </c>
      <c r="K1009" s="166">
        <v>0</v>
      </c>
      <c r="L1009" s="166">
        <v>0</v>
      </c>
      <c r="M1009" s="18">
        <v>0</v>
      </c>
      <c r="N1009" s="165">
        <f>VLOOKUP(Table2[[#This Row],[Code]],'MPG Payment'!$B$4:$Z$128,25,0)</f>
        <v>0</v>
      </c>
      <c r="O1009" s="170">
        <f t="shared" si="68"/>
        <v>7465</v>
      </c>
      <c r="P1009" t="str">
        <f>IFERROR(VLOOKUP(D1009,'Bank Master'!$C$3:$D$7898,2,0),"Indirect")</f>
        <v>Direct</v>
      </c>
      <c r="Q1009" t="str">
        <f>IFERROR(VLOOKUP(A1009,Table1424[],6,0),0)</f>
        <v>SURESH SAHU</v>
      </c>
      <c r="R1009" t="str">
        <f>IFERROR(VLOOKUP(A1009,Table1424[],7,0),0)</f>
        <v>1940104000018832</v>
      </c>
      <c r="S1009" t="str">
        <f>IFERROR(VLOOKUP(A1009,Table1424[],8,0),0)</f>
        <v>IBKL0001940</v>
      </c>
      <c r="T1009">
        <f>IFERROR(VLOOKUP(A1009,Table1424[],9,0),0)</f>
        <v>0</v>
      </c>
      <c r="U1009" s="40">
        <f>IFERROR(VLOOKUP(A1009,Table1424[],10,0),0)</f>
        <v>45853</v>
      </c>
      <c r="V1009">
        <f t="shared" si="69"/>
        <v>1</v>
      </c>
      <c r="W1009" t="str">
        <f t="shared" si="70"/>
        <v>Available</v>
      </c>
      <c r="X1009" s="164" t="str" cm="1">
        <f t="array" aca="1" ref="X1009" ca="1">SUBSTITUTE(SUBSTITUTE(MID(CELL("filename"),FIND("[",CELL("filename"))+1,FIND("]",CELL("filename"))-FIND("[",CELL("filename"))-1)," JH Farmer Payment-",""),".xlsx","")</f>
        <v>22.21-27 Aug</v>
      </c>
      <c r="Y1009" s="13">
        <f t="shared" si="71"/>
        <v>37.795402864168963</v>
      </c>
      <c r="Z1009" s="3">
        <v>0</v>
      </c>
    </row>
    <row r="1010" spans="1:26" x14ac:dyDescent="0.25">
      <c r="A1010" t="str">
        <f>CONCATENATE(Table2[[#This Row],[Code]],Table2[[#This Row],[Farmers Code]])</f>
        <v>200600050028</v>
      </c>
      <c r="B1010" s="1" t="str">
        <f>INDEX('MPG Payment'!$A:$A,MATCH(Table2[[#This Row],[Code]],'MPG Payment'!B:B,0))</f>
        <v>BMC Code :2006</v>
      </c>
      <c r="C1010" t="str">
        <f>VLOOKUP(Table2[[#This Row],[Code]],'MPG Payment'!B:C,2,0)</f>
        <v>JIRABAR</v>
      </c>
      <c r="D1010" s="17">
        <v>20060005</v>
      </c>
      <c r="E1010" s="17" t="s">
        <v>30</v>
      </c>
      <c r="F1010" s="1">
        <v>6</v>
      </c>
      <c r="G1010" s="13">
        <v>48.48</v>
      </c>
      <c r="H1010" s="13">
        <v>1682.0344</v>
      </c>
      <c r="I1010" s="166">
        <v>0</v>
      </c>
      <c r="J1010" s="191">
        <v>0</v>
      </c>
      <c r="K1010" s="166">
        <v>0</v>
      </c>
      <c r="L1010" s="166">
        <v>0</v>
      </c>
      <c r="M1010" s="18">
        <v>0</v>
      </c>
      <c r="N1010" s="165">
        <f>VLOOKUP(Table2[[#This Row],[Code]],'MPG Payment'!$B$4:$Z$128,25,0)</f>
        <v>0</v>
      </c>
      <c r="O1010" s="170">
        <f t="shared" si="68"/>
        <v>1682</v>
      </c>
      <c r="P1010" t="str">
        <f>IFERROR(VLOOKUP(D1010,'Bank Master'!$C$3:$D$7898,2,0),"Indirect")</f>
        <v>Direct</v>
      </c>
      <c r="Q1010" t="str">
        <f>IFERROR(VLOOKUP(A1010,Table1424[],6,0),0)</f>
        <v>VIDYAWATI DEVI</v>
      </c>
      <c r="R1010" t="str">
        <f>IFERROR(VLOOKUP(A1010,Table1424[],7,0),0)</f>
        <v>1940104000033035</v>
      </c>
      <c r="S1010" t="str">
        <f>IFERROR(VLOOKUP(A1010,Table1424[],8,0),0)</f>
        <v>IBKL0001940</v>
      </c>
      <c r="T1010">
        <f>IFERROR(VLOOKUP(A1010,Table1424[],9,0),0)</f>
        <v>0</v>
      </c>
      <c r="U1010" s="40">
        <f>IFERROR(VLOOKUP(A1010,Table1424[],10,0),0)</f>
        <v>45908</v>
      </c>
      <c r="V1010">
        <f t="shared" si="69"/>
        <v>1</v>
      </c>
      <c r="W1010" t="str">
        <f t="shared" si="70"/>
        <v>Available</v>
      </c>
      <c r="X1010" s="164" t="str" cm="1">
        <f t="array" aca="1" ref="X1010" ca="1">SUBSTITUTE(SUBSTITUTE(MID(CELL("filename"),FIND("[",CELL("filename"))+1,FIND("]",CELL("filename"))-FIND("[",CELL("filename"))-1)," JH Farmer Payment-",""),".xlsx","")</f>
        <v>22.21-27 Aug</v>
      </c>
      <c r="Y1010" s="13">
        <f t="shared" si="71"/>
        <v>10.408628712871289</v>
      </c>
      <c r="Z1010" s="3">
        <v>0</v>
      </c>
    </row>
    <row r="1011" spans="1:26" x14ac:dyDescent="0.25">
      <c r="A1011" t="str">
        <f>CONCATENATE(Table2[[#This Row],[Code]],Table2[[#This Row],[Farmers Code]])</f>
        <v>200600050032</v>
      </c>
      <c r="B1011" s="1" t="str">
        <f>INDEX('MPG Payment'!$A:$A,MATCH(Table2[[#This Row],[Code]],'MPG Payment'!B:B,0))</f>
        <v>BMC Code :2006</v>
      </c>
      <c r="C1011" t="str">
        <f>VLOOKUP(Table2[[#This Row],[Code]],'MPG Payment'!B:C,2,0)</f>
        <v>JIRABAR</v>
      </c>
      <c r="D1011" s="17">
        <v>20060005</v>
      </c>
      <c r="E1011" s="17" t="s">
        <v>8</v>
      </c>
      <c r="F1011" s="1">
        <v>5</v>
      </c>
      <c r="G1011" s="13">
        <v>14.14</v>
      </c>
      <c r="H1011" s="13">
        <v>1070.7488000000001</v>
      </c>
      <c r="I1011" s="166">
        <v>0</v>
      </c>
      <c r="J1011" s="191">
        <v>0</v>
      </c>
      <c r="K1011" s="166">
        <v>0</v>
      </c>
      <c r="L1011" s="166">
        <v>0</v>
      </c>
      <c r="M1011" s="18">
        <v>0</v>
      </c>
      <c r="N1011" s="165">
        <f>VLOOKUP(Table2[[#This Row],[Code]],'MPG Payment'!$B$4:$Z$128,25,0)</f>
        <v>0</v>
      </c>
      <c r="O1011" s="170">
        <f t="shared" si="68"/>
        <v>1071</v>
      </c>
      <c r="P1011" t="str">
        <f>IFERROR(VLOOKUP(D1011,'Bank Master'!$C$3:$D$7898,2,0),"Indirect")</f>
        <v>Direct</v>
      </c>
      <c r="Q1011" t="str">
        <f>IFERROR(VLOOKUP(A1011,Table1424[],6,0),0)</f>
        <v>PUNAM DEVI</v>
      </c>
      <c r="R1011" t="str">
        <f>IFERROR(VLOOKUP(A1011,Table1424[],7,0),0)</f>
        <v>317001000007813</v>
      </c>
      <c r="S1011" t="str">
        <f>IFERROR(VLOOKUP(A1011,Table1424[],8,0),0)</f>
        <v>IOBA0003170</v>
      </c>
      <c r="T1011">
        <f>IFERROR(VLOOKUP(A1011,Table1424[],9,0),0)</f>
        <v>0</v>
      </c>
      <c r="U1011" s="40">
        <f>IFERROR(VLOOKUP(A1011,Table1424[],10,0),0)</f>
        <v>45923</v>
      </c>
      <c r="V1011">
        <f t="shared" si="69"/>
        <v>1</v>
      </c>
      <c r="W1011" t="str">
        <f t="shared" si="70"/>
        <v>Available</v>
      </c>
      <c r="X1011" s="164" t="str" cm="1">
        <f t="array" aca="1" ref="X1011" ca="1">SUBSTITUTE(SUBSTITUTE(MID(CELL("filename"),FIND("[",CELL("filename"))+1,FIND("]",CELL("filename"))-FIND("[",CELL("filename"))-1)," JH Farmer Payment-",""),".xlsx","")</f>
        <v>22.21-27 Aug</v>
      </c>
      <c r="Y1011" s="13">
        <f t="shared" si="71"/>
        <v>18.931202263083453</v>
      </c>
      <c r="Z1011" s="3">
        <v>0</v>
      </c>
    </row>
    <row r="1012" spans="1:26" x14ac:dyDescent="0.25">
      <c r="A1012" t="str">
        <f>CONCATENATE(Table2[[#This Row],[Code]],Table2[[#This Row],[Farmers Code]])</f>
        <v>200600050039</v>
      </c>
      <c r="B1012" s="1" t="str">
        <f>INDEX('MPG Payment'!$A:$A,MATCH(Table2[[#This Row],[Code]],'MPG Payment'!B:B,0))</f>
        <v>BMC Code :2006</v>
      </c>
      <c r="C1012" t="str">
        <f>VLOOKUP(Table2[[#This Row],[Code]],'MPG Payment'!B:C,2,0)</f>
        <v>JIRABAR</v>
      </c>
      <c r="D1012" s="17">
        <v>20060005</v>
      </c>
      <c r="E1012" s="17" t="s">
        <v>12</v>
      </c>
      <c r="F1012" s="1">
        <v>14</v>
      </c>
      <c r="G1012" s="13">
        <v>32.04</v>
      </c>
      <c r="H1012" s="13">
        <v>1233.2662</v>
      </c>
      <c r="I1012" s="166">
        <v>0</v>
      </c>
      <c r="J1012" s="191">
        <v>0</v>
      </c>
      <c r="K1012" s="166">
        <v>0</v>
      </c>
      <c r="L1012" s="166">
        <v>0</v>
      </c>
      <c r="M1012" s="18">
        <v>0</v>
      </c>
      <c r="N1012" s="165">
        <f>VLOOKUP(Table2[[#This Row],[Code]],'MPG Payment'!$B$4:$Z$128,25,0)</f>
        <v>0</v>
      </c>
      <c r="O1012" s="170">
        <f t="shared" si="68"/>
        <v>1233</v>
      </c>
      <c r="P1012" t="str">
        <f>IFERROR(VLOOKUP(D1012,'Bank Master'!$C$3:$D$7898,2,0),"Indirect")</f>
        <v>Direct</v>
      </c>
      <c r="Q1012" t="str">
        <f>IFERROR(VLOOKUP(A1012,Table1424[],6,0),0)</f>
        <v>BUNCHI DEVI</v>
      </c>
      <c r="R1012" t="str">
        <f>IFERROR(VLOOKUP(A1012,Table1424[],7,0),0)</f>
        <v>1940104000023001</v>
      </c>
      <c r="S1012" t="str">
        <f>IFERROR(VLOOKUP(A1012,Table1424[],8,0),0)</f>
        <v>IBKL0001940</v>
      </c>
      <c r="T1012">
        <f>IFERROR(VLOOKUP(A1012,Table1424[],9,0),0)</f>
        <v>0</v>
      </c>
      <c r="U1012" s="40">
        <f>IFERROR(VLOOKUP(A1012,Table1424[],10,0),0)</f>
        <v>46258</v>
      </c>
      <c r="V1012">
        <f t="shared" si="69"/>
        <v>1</v>
      </c>
      <c r="W1012" t="str">
        <f t="shared" si="70"/>
        <v>Available</v>
      </c>
      <c r="X1012" s="164" t="str" cm="1">
        <f t="array" aca="1" ref="X1012" ca="1">SUBSTITUTE(SUBSTITUTE(MID(CELL("filename"),FIND("[",CELL("filename"))+1,FIND("]",CELL("filename"))-FIND("[",CELL("filename"))-1)," JH Farmer Payment-",""),".xlsx","")</f>
        <v>22.21-27 Aug</v>
      </c>
      <c r="Y1012" s="13">
        <f t="shared" si="71"/>
        <v>26.944018102372038</v>
      </c>
      <c r="Z1012" s="3">
        <v>0</v>
      </c>
    </row>
    <row r="1013" spans="1:26" x14ac:dyDescent="0.25">
      <c r="A1013" t="str">
        <f>CONCATENATE(Table2[[#This Row],[Code]],Table2[[#This Row],[Farmers Code]])</f>
        <v>200600070014</v>
      </c>
      <c r="B1013" s="1" t="str">
        <f>INDEX('MPG Payment'!$A:$A,MATCH(Table2[[#This Row],[Code]],'MPG Payment'!B:B,0))</f>
        <v>BMC Code :2006</v>
      </c>
      <c r="C1013" t="str">
        <f>VLOOKUP(Table2[[#This Row],[Code]],'MPG Payment'!B:C,2,0)</f>
        <v>HOCHAR</v>
      </c>
      <c r="D1013" s="17">
        <v>20060007</v>
      </c>
      <c r="E1013" s="17" t="s">
        <v>24</v>
      </c>
      <c r="F1013" s="1">
        <v>5</v>
      </c>
      <c r="G1013" s="13">
        <v>43.05</v>
      </c>
      <c r="H1013" s="13">
        <v>1833.5196000000001</v>
      </c>
      <c r="I1013" s="166">
        <v>0</v>
      </c>
      <c r="J1013" s="191">
        <v>0</v>
      </c>
      <c r="K1013" s="166">
        <v>240</v>
      </c>
      <c r="L1013" s="166">
        <v>0</v>
      </c>
      <c r="M1013" s="18">
        <v>0</v>
      </c>
      <c r="N1013" s="165" t="str">
        <f>VLOOKUP(Table2[[#This Row],[Code]],'MPG Payment'!$B$4:$Z$128,25,0)</f>
        <v>Release1</v>
      </c>
      <c r="O1013" s="170">
        <f t="shared" si="68"/>
        <v>1594</v>
      </c>
      <c r="P1013" t="str">
        <f>IFERROR(VLOOKUP(D1013,'Bank Master'!$C$3:$D$7898,2,0),"Indirect")</f>
        <v>Direct</v>
      </c>
      <c r="Q1013" t="str">
        <f>IFERROR(VLOOKUP(A1013,Table1424[],6,0),0)</f>
        <v>SUSHMA DEVI</v>
      </c>
      <c r="R1013" t="str">
        <f>IFERROR(VLOOKUP(A1013,Table1424[],7,0),0)</f>
        <v>7766000100039364</v>
      </c>
      <c r="S1013" t="str">
        <f>IFERROR(VLOOKUP(A1013,Table1424[],8,0),0)</f>
        <v>PUNB0776600</v>
      </c>
      <c r="T1013">
        <f>IFERROR(VLOOKUP(A1013,Table1424[],9,0),0)</f>
        <v>0</v>
      </c>
      <c r="U1013" s="40">
        <f>IFERROR(VLOOKUP(A1013,Table1424[],10,0),0)</f>
        <v>0</v>
      </c>
      <c r="V1013">
        <f t="shared" si="69"/>
        <v>1</v>
      </c>
      <c r="W1013" t="str">
        <f t="shared" si="70"/>
        <v>Available</v>
      </c>
      <c r="X1013" s="164" t="str" cm="1">
        <f t="array" aca="1" ref="X1013" ca="1">SUBSTITUTE(SUBSTITUTE(MID(CELL("filename"),FIND("[",CELL("filename"))+1,FIND("]",CELL("filename"))-FIND("[",CELL("filename"))-1)," JH Farmer Payment-",""),".xlsx","")</f>
        <v>22.21-27 Aug</v>
      </c>
      <c r="Y1013" s="13">
        <f t="shared" si="71"/>
        <v>10.647616724738677</v>
      </c>
      <c r="Z1013" s="3">
        <v>0</v>
      </c>
    </row>
    <row r="1014" spans="1:26" x14ac:dyDescent="0.25">
      <c r="A1014" t="str">
        <f>CONCATENATE(Table2[[#This Row],[Code]],Table2[[#This Row],[Farmers Code]])</f>
        <v>200600070031</v>
      </c>
      <c r="B1014" s="1" t="str">
        <f>INDEX('MPG Payment'!$A:$A,MATCH(Table2[[#This Row],[Code]],'MPG Payment'!B:B,0))</f>
        <v>BMC Code :2006</v>
      </c>
      <c r="C1014" t="str">
        <f>VLOOKUP(Table2[[#This Row],[Code]],'MPG Payment'!B:C,2,0)</f>
        <v>HOCHAR</v>
      </c>
      <c r="D1014" s="17">
        <v>20060007</v>
      </c>
      <c r="E1014" s="17" t="s">
        <v>422</v>
      </c>
      <c r="F1014" s="1">
        <v>8</v>
      </c>
      <c r="G1014" s="13">
        <v>25.73</v>
      </c>
      <c r="H1014" s="13">
        <v>1314.4405999999999</v>
      </c>
      <c r="I1014" s="166">
        <v>0</v>
      </c>
      <c r="J1014" s="191">
        <v>0</v>
      </c>
      <c r="K1014" s="166">
        <v>241</v>
      </c>
      <c r="L1014" s="166">
        <v>0</v>
      </c>
      <c r="M1014" s="18">
        <v>0</v>
      </c>
      <c r="N1014" s="165" t="str">
        <f>VLOOKUP(Table2[[#This Row],[Code]],'MPG Payment'!$B$4:$Z$128,25,0)</f>
        <v>Release1</v>
      </c>
      <c r="O1014" s="170">
        <f t="shared" si="68"/>
        <v>1073</v>
      </c>
      <c r="P1014" t="str">
        <f>IFERROR(VLOOKUP(D1014,'Bank Master'!$C$3:$D$7898,2,0),"Indirect")</f>
        <v>Direct</v>
      </c>
      <c r="Q1014" t="str">
        <f>IFERROR(VLOOKUP(A1014,Table1424[],6,0),0)</f>
        <v>KOLHA SAHU</v>
      </c>
      <c r="R1014" t="str">
        <f>IFERROR(VLOOKUP(A1014,Table1424[],7,0),0)</f>
        <v>7766000100021444</v>
      </c>
      <c r="S1014" t="str">
        <f>IFERROR(VLOOKUP(A1014,Table1424[],8,0),0)</f>
        <v>PUNB0776600</v>
      </c>
      <c r="T1014">
        <f>IFERROR(VLOOKUP(A1014,Table1424[],9,0),0)</f>
        <v>0</v>
      </c>
      <c r="U1014" s="40">
        <f>IFERROR(VLOOKUP(A1014,Table1424[],10,0),0)</f>
        <v>46006</v>
      </c>
      <c r="V1014">
        <f t="shared" si="69"/>
        <v>1</v>
      </c>
      <c r="W1014" t="str">
        <f t="shared" si="70"/>
        <v>Available</v>
      </c>
      <c r="X1014" s="164" t="str" cm="1">
        <f t="array" aca="1" ref="X1014" ca="1">SUBSTITUTE(SUBSTITUTE(MID(CELL("filename"),FIND("[",CELL("filename"))+1,FIND("]",CELL("filename"))-FIND("[",CELL("filename"))-1)," JH Farmer Payment-",""),".xlsx","")</f>
        <v>22.21-27 Aug</v>
      </c>
      <c r="Y1014" s="13">
        <f t="shared" si="71"/>
        <v>20.43436610959969</v>
      </c>
      <c r="Z1014" s="3">
        <v>0</v>
      </c>
    </row>
    <row r="1015" spans="1:26" x14ac:dyDescent="0.25">
      <c r="A1015" t="str">
        <f>CONCATENATE(Table2[[#This Row],[Code]],Table2[[#This Row],[Farmers Code]])</f>
        <v>200600070036</v>
      </c>
      <c r="B1015" s="1" t="str">
        <f>INDEX('MPG Payment'!$A:$A,MATCH(Table2[[#This Row],[Code]],'MPG Payment'!B:B,0))</f>
        <v>BMC Code :2006</v>
      </c>
      <c r="C1015" t="str">
        <f>VLOOKUP(Table2[[#This Row],[Code]],'MPG Payment'!B:C,2,0)</f>
        <v>HOCHAR</v>
      </c>
      <c r="D1015" s="17">
        <v>20060007</v>
      </c>
      <c r="E1015" s="17" t="s">
        <v>10</v>
      </c>
      <c r="F1015" s="1">
        <v>4</v>
      </c>
      <c r="G1015" s="13">
        <v>14.490000000000002</v>
      </c>
      <c r="H1015" s="13">
        <v>639.97960000000012</v>
      </c>
      <c r="I1015" s="166">
        <v>0</v>
      </c>
      <c r="J1015" s="191">
        <v>0</v>
      </c>
      <c r="K1015" s="166">
        <v>0</v>
      </c>
      <c r="L1015" s="166">
        <v>0</v>
      </c>
      <c r="M1015" s="18">
        <v>0</v>
      </c>
      <c r="N1015" s="165" t="str">
        <f>VLOOKUP(Table2[[#This Row],[Code]],'MPG Payment'!$B$4:$Z$128,25,0)</f>
        <v>Release1</v>
      </c>
      <c r="O1015" s="170">
        <f t="shared" si="68"/>
        <v>640</v>
      </c>
      <c r="P1015" t="str">
        <f>IFERROR(VLOOKUP(D1015,'Bank Master'!$C$3:$D$7898,2,0),"Indirect")</f>
        <v>Direct</v>
      </c>
      <c r="Q1015" t="str">
        <f>IFERROR(VLOOKUP(A1015,Table1424[],6,0),0)</f>
        <v>RATAN DEVI</v>
      </c>
      <c r="R1015" t="str">
        <f>IFERROR(VLOOKUP(A1015,Table1424[],7,0),0)</f>
        <v>7766000100013445</v>
      </c>
      <c r="S1015" t="str">
        <f>IFERROR(VLOOKUP(A1015,Table1424[],8,0),0)</f>
        <v>PUNB0776600</v>
      </c>
      <c r="T1015">
        <f>IFERROR(VLOOKUP(A1015,Table1424[],9,0),0)</f>
        <v>0</v>
      </c>
      <c r="U1015" s="40">
        <f>IFERROR(VLOOKUP(A1015,Table1424[],10,0),0)</f>
        <v>46116</v>
      </c>
      <c r="V1015">
        <f t="shared" si="69"/>
        <v>1</v>
      </c>
      <c r="W1015" t="str">
        <f t="shared" si="70"/>
        <v>Available</v>
      </c>
      <c r="X1015" s="164" t="str" cm="1">
        <f t="array" aca="1" ref="X1015" ca="1">SUBSTITUTE(SUBSTITUTE(MID(CELL("filename"),FIND("[",CELL("filename"))+1,FIND("]",CELL("filename"))-FIND("[",CELL("filename"))-1)," JH Farmer Payment-",""),".xlsx","")</f>
        <v>22.21-27 Aug</v>
      </c>
      <c r="Y1015" s="13">
        <f t="shared" si="71"/>
        <v>8.8333968253968251</v>
      </c>
      <c r="Z1015" s="3">
        <v>0</v>
      </c>
    </row>
    <row r="1016" spans="1:26" x14ac:dyDescent="0.25">
      <c r="A1016" t="str">
        <f>CONCATENATE(Table2[[#This Row],[Code]],Table2[[#This Row],[Farmers Code]])</f>
        <v>200600090006</v>
      </c>
      <c r="B1016" s="1" t="str">
        <f>INDEX('MPG Payment'!$A:$A,MATCH(Table2[[#This Row],[Code]],'MPG Payment'!B:B,0))</f>
        <v>BMC Code :2006</v>
      </c>
      <c r="C1016" t="str">
        <f>VLOOKUP(Table2[[#This Row],[Code]],'MPG Payment'!B:C,2,0)</f>
        <v>KUCHU</v>
      </c>
      <c r="D1016" s="17">
        <v>20060009</v>
      </c>
      <c r="E1016" s="17" t="s">
        <v>19</v>
      </c>
      <c r="F1016" s="1">
        <v>14</v>
      </c>
      <c r="G1016" s="13">
        <v>38.219999999999992</v>
      </c>
      <c r="H1016" s="13">
        <v>1309.4151999999999</v>
      </c>
      <c r="I1016" s="166">
        <v>0</v>
      </c>
      <c r="J1016" s="191">
        <v>0</v>
      </c>
      <c r="K1016" s="166">
        <v>0</v>
      </c>
      <c r="L1016" s="166">
        <v>0</v>
      </c>
      <c r="M1016" s="18">
        <v>0</v>
      </c>
      <c r="N1016" s="165">
        <f>VLOOKUP(Table2[[#This Row],[Code]],'MPG Payment'!$B$4:$Z$128,25,0)</f>
        <v>0</v>
      </c>
      <c r="O1016" s="170">
        <f t="shared" si="68"/>
        <v>1309</v>
      </c>
      <c r="P1016" t="str">
        <f>IFERROR(VLOOKUP(D1016,'Bank Master'!$C$3:$D$7898,2,0),"Indirect")</f>
        <v>Direct</v>
      </c>
      <c r="Q1016" t="str">
        <f>IFERROR(VLOOKUP(A1016,Table1424[],6,0),0)</f>
        <v>NIRALA DEVI</v>
      </c>
      <c r="R1016" t="str">
        <f>IFERROR(VLOOKUP(A1016,Table1424[],7,0),0)</f>
        <v>84048168689</v>
      </c>
      <c r="S1016" t="str">
        <f>IFERROR(VLOOKUP(A1016,Table1424[],8,0),0)</f>
        <v>SBIN0RRVCGB</v>
      </c>
      <c r="T1016">
        <f>IFERROR(VLOOKUP(A1016,Table1424[],9,0),0)</f>
        <v>0</v>
      </c>
      <c r="U1016" s="40">
        <f>IFERROR(VLOOKUP(A1016,Table1424[],10,0),0)</f>
        <v>45831</v>
      </c>
      <c r="V1016">
        <f t="shared" si="69"/>
        <v>1</v>
      </c>
      <c r="W1016" t="str">
        <f t="shared" si="70"/>
        <v>Available</v>
      </c>
      <c r="X1016" s="164" t="str" cm="1">
        <f t="array" aca="1" ref="X1016" ca="1">SUBSTITUTE(SUBSTITUTE(MID(CELL("filename"),FIND("[",CELL("filename"))+1,FIND("]",CELL("filename"))-FIND("[",CELL("filename"))-1)," JH Farmer Payment-",""),".xlsx","")</f>
        <v>22.21-27 Aug</v>
      </c>
      <c r="Y1016" s="13">
        <f t="shared" si="71"/>
        <v>23.981963369963374</v>
      </c>
      <c r="Z1016" s="3">
        <v>0</v>
      </c>
    </row>
    <row r="1017" spans="1:26" x14ac:dyDescent="0.25">
      <c r="A1017" t="str">
        <f>CONCATENATE(Table2[[#This Row],[Code]],Table2[[#This Row],[Farmers Code]])</f>
        <v>200600090010</v>
      </c>
      <c r="B1017" s="1" t="str">
        <f>INDEX('MPG Payment'!$A:$A,MATCH(Table2[[#This Row],[Code]],'MPG Payment'!B:B,0))</f>
        <v>BMC Code :2006</v>
      </c>
      <c r="C1017" t="str">
        <f>VLOOKUP(Table2[[#This Row],[Code]],'MPG Payment'!B:C,2,0)</f>
        <v>KUCHU</v>
      </c>
      <c r="D1017" s="17">
        <v>20060009</v>
      </c>
      <c r="E1017" s="17" t="s">
        <v>21</v>
      </c>
      <c r="F1017" s="1">
        <v>6</v>
      </c>
      <c r="G1017" s="13">
        <v>13.459999999999997</v>
      </c>
      <c r="H1017" s="13">
        <v>483.32360000000006</v>
      </c>
      <c r="I1017" s="166">
        <v>0</v>
      </c>
      <c r="J1017" s="191">
        <v>0</v>
      </c>
      <c r="K1017" s="166">
        <v>0</v>
      </c>
      <c r="L1017" s="166">
        <v>0</v>
      </c>
      <c r="M1017" s="18">
        <v>0</v>
      </c>
      <c r="N1017" s="165">
        <f>VLOOKUP(Table2[[#This Row],[Code]],'MPG Payment'!$B$4:$Z$128,25,0)</f>
        <v>0</v>
      </c>
      <c r="O1017" s="170">
        <f t="shared" si="68"/>
        <v>483</v>
      </c>
      <c r="P1017" t="str">
        <f>IFERROR(VLOOKUP(D1017,'Bank Master'!$C$3:$D$7898,2,0),"Indirect")</f>
        <v>Direct</v>
      </c>
      <c r="Q1017" t="str">
        <f>IFERROR(VLOOKUP(A1017,Table1424[],6,0),0)</f>
        <v>BIREN KUMAR</v>
      </c>
      <c r="R1017" t="str">
        <f>IFERROR(VLOOKUP(A1017,Table1424[],7,0),0)</f>
        <v>491610510007614</v>
      </c>
      <c r="S1017" t="str">
        <f>IFERROR(VLOOKUP(A1017,Table1424[],8,0),0)</f>
        <v>BKID0004916</v>
      </c>
      <c r="T1017">
        <f>IFERROR(VLOOKUP(A1017,Table1424[],9,0),0)</f>
        <v>0</v>
      </c>
      <c r="U1017" s="40">
        <f>IFERROR(VLOOKUP(A1017,Table1424[],10,0),0)</f>
        <v>45831</v>
      </c>
      <c r="V1017">
        <f t="shared" si="69"/>
        <v>1</v>
      </c>
      <c r="W1017" t="str">
        <f t="shared" si="70"/>
        <v>Available</v>
      </c>
      <c r="X1017" s="164" t="str" cm="1">
        <f t="array" aca="1" ref="X1017" ca="1">SUBSTITUTE(SUBSTITUTE(MID(CELL("filename"),FIND("[",CELL("filename"))+1,FIND("]",CELL("filename"))-FIND("[",CELL("filename"))-1)," JH Farmer Payment-",""),".xlsx","")</f>
        <v>22.21-27 Aug</v>
      </c>
      <c r="Y1017" s="13">
        <f t="shared" si="71"/>
        <v>10.772442793462115</v>
      </c>
      <c r="Z1017" s="3">
        <v>0</v>
      </c>
    </row>
    <row r="1018" spans="1:26" x14ac:dyDescent="0.25">
      <c r="A1018" t="str">
        <f>CONCATENATE(Table2[[#This Row],[Code]],Table2[[#This Row],[Farmers Code]])</f>
        <v>200600090014</v>
      </c>
      <c r="B1018" s="1" t="str">
        <f>INDEX('MPG Payment'!$A:$A,MATCH(Table2[[#This Row],[Code]],'MPG Payment'!B:B,0))</f>
        <v>BMC Code :2006</v>
      </c>
      <c r="C1018" t="str">
        <f>VLOOKUP(Table2[[#This Row],[Code]],'MPG Payment'!B:C,2,0)</f>
        <v>KUCHU</v>
      </c>
      <c r="D1018" s="17">
        <v>20060009</v>
      </c>
      <c r="E1018" s="17" t="s">
        <v>24</v>
      </c>
      <c r="F1018" s="1">
        <v>2</v>
      </c>
      <c r="G1018" s="13">
        <v>5.21</v>
      </c>
      <c r="H1018" s="13">
        <v>196.20330000000001</v>
      </c>
      <c r="I1018" s="166">
        <v>0</v>
      </c>
      <c r="J1018" s="191">
        <v>0</v>
      </c>
      <c r="K1018" s="166">
        <v>0</v>
      </c>
      <c r="L1018" s="166">
        <v>0</v>
      </c>
      <c r="M1018" s="18">
        <v>0</v>
      </c>
      <c r="N1018" s="165">
        <f>VLOOKUP(Table2[[#This Row],[Code]],'MPG Payment'!$B$4:$Z$128,25,0)</f>
        <v>0</v>
      </c>
      <c r="O1018" s="170">
        <f t="shared" si="68"/>
        <v>196</v>
      </c>
      <c r="P1018" t="str">
        <f>IFERROR(VLOOKUP(D1018,'Bank Master'!$C$3:$D$7898,2,0),"Indirect")</f>
        <v>Direct</v>
      </c>
      <c r="Q1018" t="str">
        <f>IFERROR(VLOOKUP(A1018,Table1424[],6,0),0)</f>
        <v>SURTI DEVI</v>
      </c>
      <c r="R1018" t="str">
        <f>IFERROR(VLOOKUP(A1018,Table1424[],7,0),0)</f>
        <v>491610110007626</v>
      </c>
      <c r="S1018" t="str">
        <f>IFERROR(VLOOKUP(A1018,Table1424[],8,0),0)</f>
        <v>BKID0004916</v>
      </c>
      <c r="T1018">
        <f>IFERROR(VLOOKUP(A1018,Table1424[],9,0),0)</f>
        <v>0</v>
      </c>
      <c r="U1018" s="40">
        <f>IFERROR(VLOOKUP(A1018,Table1424[],10,0),0)</f>
        <v>45859</v>
      </c>
      <c r="V1018">
        <f t="shared" si="69"/>
        <v>1</v>
      </c>
      <c r="W1018" t="str">
        <f t="shared" si="70"/>
        <v>Available</v>
      </c>
      <c r="X1018" s="164" t="str" cm="1">
        <f t="array" aca="1" ref="X1018" ca="1">SUBSTITUTE(SUBSTITUTE(MID(CELL("filename"),FIND("[",CELL("filename"))+1,FIND("]",CELL("filename"))-FIND("[",CELL("filename"))-1)," JH Farmer Payment-",""),".xlsx","")</f>
        <v>22.21-27 Aug</v>
      </c>
      <c r="Y1018" s="13">
        <f t="shared" si="71"/>
        <v>3.7658982725527839</v>
      </c>
      <c r="Z1018" s="3">
        <v>0</v>
      </c>
    </row>
    <row r="1019" spans="1:26" x14ac:dyDescent="0.25">
      <c r="A1019" t="str">
        <f>CONCATENATE(Table2[[#This Row],[Code]],Table2[[#This Row],[Farmers Code]])</f>
        <v>200600090018</v>
      </c>
      <c r="B1019" s="1" t="str">
        <f>INDEX('MPG Payment'!$A:$A,MATCH(Table2[[#This Row],[Code]],'MPG Payment'!B:B,0))</f>
        <v>BMC Code :2006</v>
      </c>
      <c r="C1019" t="str">
        <f>VLOOKUP(Table2[[#This Row],[Code]],'MPG Payment'!B:C,2,0)</f>
        <v>KUCHU</v>
      </c>
      <c r="D1019" s="17">
        <v>20060009</v>
      </c>
      <c r="E1019" s="17" t="s">
        <v>2</v>
      </c>
      <c r="F1019" s="1">
        <v>13</v>
      </c>
      <c r="G1019" s="13">
        <v>45.2</v>
      </c>
      <c r="H1019" s="13">
        <v>1756.4010999999998</v>
      </c>
      <c r="I1019" s="166">
        <v>0</v>
      </c>
      <c r="J1019" s="191">
        <v>0</v>
      </c>
      <c r="K1019" s="166">
        <v>0</v>
      </c>
      <c r="L1019" s="166">
        <v>0</v>
      </c>
      <c r="M1019" s="18">
        <v>0</v>
      </c>
      <c r="N1019" s="165">
        <f>VLOOKUP(Table2[[#This Row],[Code]],'MPG Payment'!$B$4:$Z$128,25,0)</f>
        <v>0</v>
      </c>
      <c r="O1019" s="170">
        <f t="shared" si="68"/>
        <v>1756</v>
      </c>
      <c r="P1019" t="str">
        <f>IFERROR(VLOOKUP(D1019,'Bank Master'!$C$3:$D$7898,2,0),"Indirect")</f>
        <v>Direct</v>
      </c>
      <c r="Q1019" t="str">
        <f>IFERROR(VLOOKUP(A1019,Table1424[],6,0),0)</f>
        <v>MASTMANRAJ MAHTO</v>
      </c>
      <c r="R1019" t="str">
        <f>IFERROR(VLOOKUP(A1019,Table1424[],7,0),0)</f>
        <v>1940104000016454</v>
      </c>
      <c r="S1019" t="str">
        <f>IFERROR(VLOOKUP(A1019,Table1424[],8,0),0)</f>
        <v>IBKL0001940</v>
      </c>
      <c r="T1019">
        <f>IFERROR(VLOOKUP(A1019,Table1424[],9,0),0)</f>
        <v>0</v>
      </c>
      <c r="U1019" s="40">
        <f>IFERROR(VLOOKUP(A1019,Table1424[],10,0),0)</f>
        <v>45908</v>
      </c>
      <c r="V1019">
        <f t="shared" si="69"/>
        <v>1</v>
      </c>
      <c r="W1019" t="str">
        <f t="shared" si="70"/>
        <v>Available</v>
      </c>
      <c r="X1019" s="164" t="str" cm="1">
        <f t="array" aca="1" ref="X1019" ca="1">SUBSTITUTE(SUBSTITUTE(MID(CELL("filename"),FIND("[",CELL("filename"))+1,FIND("]",CELL("filename"))-FIND("[",CELL("filename"))-1)," JH Farmer Payment-",""),".xlsx","")</f>
        <v>22.21-27 Aug</v>
      </c>
      <c r="Y1019" s="13">
        <f t="shared" si="71"/>
        <v>25.257980420353977</v>
      </c>
      <c r="Z1019" s="3">
        <v>0</v>
      </c>
    </row>
    <row r="1020" spans="1:26" x14ac:dyDescent="0.25">
      <c r="A1020" t="str">
        <f>CONCATENATE(Table2[[#This Row],[Code]],Table2[[#This Row],[Farmers Code]])</f>
        <v>200600090019</v>
      </c>
      <c r="B1020" s="1" t="str">
        <f>INDEX('MPG Payment'!$A:$A,MATCH(Table2[[#This Row],[Code]],'MPG Payment'!B:B,0))</f>
        <v>BMC Code :2006</v>
      </c>
      <c r="C1020" t="str">
        <f>VLOOKUP(Table2[[#This Row],[Code]],'MPG Payment'!B:C,2,0)</f>
        <v>KUCHU</v>
      </c>
      <c r="D1020" s="17">
        <v>20060009</v>
      </c>
      <c r="E1020" s="17" t="s">
        <v>3</v>
      </c>
      <c r="F1020" s="1">
        <v>13</v>
      </c>
      <c r="G1020" s="13">
        <v>163.73000000000002</v>
      </c>
      <c r="H1020" s="13">
        <v>6399.6479999999992</v>
      </c>
      <c r="I1020" s="166">
        <v>0</v>
      </c>
      <c r="J1020" s="191">
        <v>0</v>
      </c>
      <c r="K1020" s="166">
        <v>0</v>
      </c>
      <c r="L1020" s="166">
        <v>0</v>
      </c>
      <c r="M1020" s="18">
        <v>0</v>
      </c>
      <c r="N1020" s="165">
        <f>VLOOKUP(Table2[[#This Row],[Code]],'MPG Payment'!$B$4:$Z$128,25,0)</f>
        <v>0</v>
      </c>
      <c r="O1020" s="170">
        <f t="shared" si="68"/>
        <v>6400</v>
      </c>
      <c r="P1020" t="str">
        <f>IFERROR(VLOOKUP(D1020,'Bank Master'!$C$3:$D$7898,2,0),"Indirect")</f>
        <v>Direct</v>
      </c>
      <c r="Q1020" t="str">
        <f>IFERROR(VLOOKUP(A1020,Table1424[],6,0),0)</f>
        <v>PARO DEVI</v>
      </c>
      <c r="R1020" t="str">
        <f>IFERROR(VLOOKUP(A1020,Table1424[],7,0),0)</f>
        <v>1940104000074290</v>
      </c>
      <c r="S1020" t="str">
        <f>IFERROR(VLOOKUP(A1020,Table1424[],8,0),0)</f>
        <v>IBKL0001940</v>
      </c>
      <c r="T1020">
        <f>IFERROR(VLOOKUP(A1020,Table1424[],9,0),0)</f>
        <v>0</v>
      </c>
      <c r="U1020" s="40">
        <f>IFERROR(VLOOKUP(A1020,Table1424[],10,0),0)</f>
        <v>45908</v>
      </c>
      <c r="V1020">
        <f t="shared" si="69"/>
        <v>1</v>
      </c>
      <c r="W1020" t="str">
        <f t="shared" si="70"/>
        <v>Available</v>
      </c>
      <c r="X1020" s="164" t="str" cm="1">
        <f t="array" aca="1" ref="X1020" ca="1">SUBSTITUTE(SUBSTITUTE(MID(CELL("filename"),FIND("[",CELL("filename"))+1,FIND("]",CELL("filename"))-FIND("[",CELL("filename"))-1)," JH Farmer Payment-",""),".xlsx","")</f>
        <v>22.21-27 Aug</v>
      </c>
      <c r="Y1020" s="13">
        <f t="shared" si="71"/>
        <v>25.40628595859036</v>
      </c>
      <c r="Z1020" s="3">
        <v>0</v>
      </c>
    </row>
    <row r="1021" spans="1:26" x14ac:dyDescent="0.25">
      <c r="A1021" t="str">
        <f>CONCATENATE(Table2[[#This Row],[Code]],Table2[[#This Row],[Farmers Code]])</f>
        <v>200600090023</v>
      </c>
      <c r="B1021" s="1" t="str">
        <f>INDEX('MPG Payment'!$A:$A,MATCH(Table2[[#This Row],[Code]],'MPG Payment'!B:B,0))</f>
        <v>BMC Code :2006</v>
      </c>
      <c r="C1021" t="str">
        <f>VLOOKUP(Table2[[#This Row],[Code]],'MPG Payment'!B:C,2,0)</f>
        <v>KUCHU</v>
      </c>
      <c r="D1021" s="17">
        <v>20060009</v>
      </c>
      <c r="E1021" s="17" t="s">
        <v>38</v>
      </c>
      <c r="F1021" s="1">
        <v>7</v>
      </c>
      <c r="G1021" s="13">
        <v>16.86</v>
      </c>
      <c r="H1021" s="13">
        <v>713.4375</v>
      </c>
      <c r="I1021" s="166">
        <v>0</v>
      </c>
      <c r="J1021" s="191">
        <v>0</v>
      </c>
      <c r="K1021" s="166">
        <v>0</v>
      </c>
      <c r="L1021" s="166">
        <v>0</v>
      </c>
      <c r="M1021" s="18">
        <v>0</v>
      </c>
      <c r="N1021" s="165">
        <f>VLOOKUP(Table2[[#This Row],[Code]],'MPG Payment'!$B$4:$Z$128,25,0)</f>
        <v>0</v>
      </c>
      <c r="O1021" s="170">
        <f t="shared" si="68"/>
        <v>713</v>
      </c>
      <c r="P1021" t="str">
        <f>IFERROR(VLOOKUP(D1021,'Bank Master'!$C$3:$D$7898,2,0),"Indirect")</f>
        <v>Direct</v>
      </c>
      <c r="Q1021" t="str">
        <f>IFERROR(VLOOKUP(A1021,Table1424[],6,0),0)</f>
        <v>BUDHAN DEVI</v>
      </c>
      <c r="R1021" t="str">
        <f>IFERROR(VLOOKUP(A1021,Table1424[],7,0),0)</f>
        <v>491610110005255</v>
      </c>
      <c r="S1021" t="str">
        <f>IFERROR(VLOOKUP(A1021,Table1424[],8,0),0)</f>
        <v>BKID0004916</v>
      </c>
      <c r="T1021">
        <f>IFERROR(VLOOKUP(A1021,Table1424[],9,0),0)</f>
        <v>0</v>
      </c>
      <c r="U1021" s="40">
        <f>IFERROR(VLOOKUP(A1021,Table1424[],10,0),0)</f>
        <v>45908</v>
      </c>
      <c r="V1021">
        <f t="shared" si="69"/>
        <v>1</v>
      </c>
      <c r="W1021" t="str">
        <f t="shared" si="70"/>
        <v>Available</v>
      </c>
      <c r="X1021" s="164" t="str" cm="1">
        <f t="array" aca="1" ref="X1021" ca="1">SUBSTITUTE(SUBSTITUTE(MID(CELL("filename"),FIND("[",CELL("filename"))+1,FIND("]",CELL("filename"))-FIND("[",CELL("filename"))-1)," JH Farmer Payment-",""),".xlsx","")</f>
        <v>22.21-27 Aug</v>
      </c>
      <c r="Y1021" s="13">
        <f t="shared" si="71"/>
        <v>14.810387010676157</v>
      </c>
      <c r="Z1021" s="3">
        <v>0</v>
      </c>
    </row>
    <row r="1022" spans="1:26" x14ac:dyDescent="0.25">
      <c r="A1022" t="str">
        <f>CONCATENATE(Table2[[#This Row],[Code]],Table2[[#This Row],[Farmers Code]])</f>
        <v>200600090025</v>
      </c>
      <c r="B1022" s="1" t="str">
        <f>INDEX('MPG Payment'!$A:$A,MATCH(Table2[[#This Row],[Code]],'MPG Payment'!B:B,0))</f>
        <v>BMC Code :2006</v>
      </c>
      <c r="C1022" t="str">
        <f>VLOOKUP(Table2[[#This Row],[Code]],'MPG Payment'!B:C,2,0)</f>
        <v>KUCHU</v>
      </c>
      <c r="D1022" s="17">
        <v>20060009</v>
      </c>
      <c r="E1022" s="17" t="s">
        <v>5</v>
      </c>
      <c r="F1022" s="1">
        <v>4</v>
      </c>
      <c r="G1022" s="13">
        <v>17.309999999999999</v>
      </c>
      <c r="H1022" s="13">
        <v>659.55930000000001</v>
      </c>
      <c r="I1022" s="166">
        <v>0</v>
      </c>
      <c r="J1022" s="191">
        <v>0</v>
      </c>
      <c r="K1022" s="166">
        <v>0</v>
      </c>
      <c r="L1022" s="166">
        <v>0</v>
      </c>
      <c r="M1022" s="18">
        <v>0</v>
      </c>
      <c r="N1022" s="165">
        <f>VLOOKUP(Table2[[#This Row],[Code]],'MPG Payment'!$B$4:$Z$128,25,0)</f>
        <v>0</v>
      </c>
      <c r="O1022" s="170">
        <f t="shared" si="68"/>
        <v>660</v>
      </c>
      <c r="P1022" t="str">
        <f>IFERROR(VLOOKUP(D1022,'Bank Master'!$C$3:$D$7898,2,0),"Indirect")</f>
        <v>Direct</v>
      </c>
      <c r="Q1022" t="str">
        <f>IFERROR(VLOOKUP(A1022,Table1424[],6,0),0)</f>
        <v>SANJU KUMARI</v>
      </c>
      <c r="R1022" t="str">
        <f>IFERROR(VLOOKUP(A1022,Table1424[],7,0),0)</f>
        <v>491610510006159</v>
      </c>
      <c r="S1022" t="str">
        <f>IFERROR(VLOOKUP(A1022,Table1424[],8,0),0)</f>
        <v>BKID0004916</v>
      </c>
      <c r="T1022">
        <f>IFERROR(VLOOKUP(A1022,Table1424[],9,0),0)</f>
        <v>0</v>
      </c>
      <c r="U1022" s="40">
        <f>IFERROR(VLOOKUP(A1022,Table1424[],10,0),0)</f>
        <v>45949</v>
      </c>
      <c r="V1022">
        <f t="shared" si="69"/>
        <v>1</v>
      </c>
      <c r="W1022" t="str">
        <f t="shared" si="70"/>
        <v>Available</v>
      </c>
      <c r="X1022" s="164" t="str" cm="1">
        <f t="array" aca="1" ref="X1022" ca="1">SUBSTITUTE(SUBSTITUTE(MID(CELL("filename"),FIND("[",CELL("filename"))+1,FIND("]",CELL("filename"))-FIND("[",CELL("filename"))-1)," JH Farmer Payment-",""),".xlsx","")</f>
        <v>22.21-27 Aug</v>
      </c>
      <c r="Y1022" s="13">
        <f t="shared" si="71"/>
        <v>7.6205580589254787</v>
      </c>
      <c r="Z1022" s="3">
        <v>0</v>
      </c>
    </row>
    <row r="1023" spans="1:26" x14ac:dyDescent="0.25">
      <c r="A1023" t="str">
        <f>CONCATENATE(Table2[[#This Row],[Code]],Table2[[#This Row],[Farmers Code]])</f>
        <v>200600090028</v>
      </c>
      <c r="B1023" s="1" t="str">
        <f>INDEX('MPG Payment'!$A:$A,MATCH(Table2[[#This Row],[Code]],'MPG Payment'!B:B,0))</f>
        <v>BMC Code :2006</v>
      </c>
      <c r="C1023" t="str">
        <f>VLOOKUP(Table2[[#This Row],[Code]],'MPG Payment'!B:C,2,0)</f>
        <v>KUCHU</v>
      </c>
      <c r="D1023" s="17">
        <v>20060009</v>
      </c>
      <c r="E1023" s="17" t="s">
        <v>30</v>
      </c>
      <c r="F1023" s="1">
        <v>1</v>
      </c>
      <c r="G1023" s="13">
        <v>2.17</v>
      </c>
      <c r="H1023" s="13">
        <v>68.485199999999992</v>
      </c>
      <c r="I1023" s="166">
        <v>0</v>
      </c>
      <c r="J1023" s="191">
        <v>0</v>
      </c>
      <c r="K1023" s="166">
        <v>0</v>
      </c>
      <c r="L1023" s="166">
        <v>0</v>
      </c>
      <c r="M1023" s="18">
        <v>0</v>
      </c>
      <c r="N1023" s="165">
        <f>VLOOKUP(Table2[[#This Row],[Code]],'MPG Payment'!$B$4:$Z$128,25,0)</f>
        <v>0</v>
      </c>
      <c r="O1023" s="170">
        <f t="shared" si="68"/>
        <v>68</v>
      </c>
      <c r="P1023" t="str">
        <f>IFERROR(VLOOKUP(D1023,'Bank Master'!$C$3:$D$7898,2,0),"Indirect")</f>
        <v>Direct</v>
      </c>
      <c r="Q1023" t="str">
        <f>IFERROR(VLOOKUP(A1023,Table1424[],6,0),0)</f>
        <v>KESHMATI DEVI</v>
      </c>
      <c r="R1023" t="str">
        <f>IFERROR(VLOOKUP(A1023,Table1424[],7,0),0)</f>
        <v>1940104000044703</v>
      </c>
      <c r="S1023" t="str">
        <f>IFERROR(VLOOKUP(A1023,Table1424[],8,0),0)</f>
        <v>IBKL0001940</v>
      </c>
      <c r="T1023">
        <f>IFERROR(VLOOKUP(A1023,Table1424[],9,0),0)</f>
        <v>0</v>
      </c>
      <c r="U1023" s="40">
        <f>IFERROR(VLOOKUP(A1023,Table1424[],10,0),0)</f>
        <v>45949</v>
      </c>
      <c r="V1023">
        <f t="shared" si="69"/>
        <v>1</v>
      </c>
      <c r="W1023" t="str">
        <f t="shared" si="70"/>
        <v>Available</v>
      </c>
      <c r="X1023" s="164" t="str" cm="1">
        <f t="array" aca="1" ref="X1023" ca="1">SUBSTITUTE(SUBSTITUTE(MID(CELL("filename"),FIND("[",CELL("filename"))+1,FIND("]",CELL("filename"))-FIND("[",CELL("filename"))-1)," JH Farmer Payment-",""),".xlsx","")</f>
        <v>22.21-27 Aug</v>
      </c>
      <c r="Y1023" s="13">
        <f t="shared" si="71"/>
        <v>1.5780000000000001</v>
      </c>
      <c r="Z1023" s="3">
        <v>0</v>
      </c>
    </row>
    <row r="1024" spans="1:26" x14ac:dyDescent="0.25">
      <c r="A1024" t="str">
        <f>CONCATENATE(Table2[[#This Row],[Code]],Table2[[#This Row],[Farmers Code]])</f>
        <v>200600090031</v>
      </c>
      <c r="B1024" s="1" t="str">
        <f>INDEX('MPG Payment'!$A:$A,MATCH(Table2[[#This Row],[Code]],'MPG Payment'!B:B,0))</f>
        <v>BMC Code :2006</v>
      </c>
      <c r="C1024" t="str">
        <f>VLOOKUP(Table2[[#This Row],[Code]],'MPG Payment'!B:C,2,0)</f>
        <v>KUCHU</v>
      </c>
      <c r="D1024" s="17">
        <v>20060009</v>
      </c>
      <c r="E1024" s="17" t="s">
        <v>422</v>
      </c>
      <c r="F1024" s="1">
        <v>9</v>
      </c>
      <c r="G1024" s="13">
        <v>91.38</v>
      </c>
      <c r="H1024" s="13">
        <v>3985.6905999999999</v>
      </c>
      <c r="I1024" s="166">
        <v>0</v>
      </c>
      <c r="J1024" s="191">
        <v>0</v>
      </c>
      <c r="K1024" s="166">
        <v>0</v>
      </c>
      <c r="L1024" s="166">
        <v>0</v>
      </c>
      <c r="M1024" s="18">
        <v>0</v>
      </c>
      <c r="N1024" s="165">
        <f>VLOOKUP(Table2[[#This Row],[Code]],'MPG Payment'!$B$4:$Z$128,25,0)</f>
        <v>0</v>
      </c>
      <c r="O1024" s="170">
        <f t="shared" si="68"/>
        <v>3986</v>
      </c>
      <c r="P1024" t="str">
        <f>IFERROR(VLOOKUP(D1024,'Bank Master'!$C$3:$D$7898,2,0),"Indirect")</f>
        <v>Direct</v>
      </c>
      <c r="Q1024" t="str">
        <f>IFERROR(VLOOKUP(A1024,Table1424[],6,0),0)</f>
        <v>GOVIND MAHTO</v>
      </c>
      <c r="R1024" t="str">
        <f>IFERROR(VLOOKUP(A1024,Table1424[],7,0),0)</f>
        <v>1940104000008273</v>
      </c>
      <c r="S1024" t="str">
        <f>IFERROR(VLOOKUP(A1024,Table1424[],8,0),0)</f>
        <v>IBKL0001940</v>
      </c>
      <c r="T1024">
        <f>IFERROR(VLOOKUP(A1024,Table1424[],9,0),0)</f>
        <v>0</v>
      </c>
      <c r="U1024" s="40">
        <f>IFERROR(VLOOKUP(A1024,Table1424[],10,0),0)</f>
        <v>46062</v>
      </c>
      <c r="V1024">
        <f t="shared" si="69"/>
        <v>1</v>
      </c>
      <c r="W1024" t="str">
        <f t="shared" si="70"/>
        <v>Available</v>
      </c>
      <c r="X1024" s="164" t="str" cm="1">
        <f t="array" aca="1" ref="X1024" ca="1">SUBSTITUTE(SUBSTITUTE(MID(CELL("filename"),FIND("[",CELL("filename"))+1,FIND("]",CELL("filename"))-FIND("[",CELL("filename"))-1)," JH Farmer Payment-",""),".xlsx","")</f>
        <v>22.21-27 Aug</v>
      </c>
      <c r="Y1024" s="13">
        <f t="shared" si="71"/>
        <v>19.627498030203547</v>
      </c>
      <c r="Z1024" s="3">
        <v>0</v>
      </c>
    </row>
    <row r="1025" spans="1:26" x14ac:dyDescent="0.25">
      <c r="A1025" t="str">
        <f>CONCATENATE(Table2[[#This Row],[Code]],Table2[[#This Row],[Farmers Code]])</f>
        <v>200600090035</v>
      </c>
      <c r="B1025" s="1" t="str">
        <f>INDEX('MPG Payment'!$A:$A,MATCH(Table2[[#This Row],[Code]],'MPG Payment'!B:B,0))</f>
        <v>BMC Code :2006</v>
      </c>
      <c r="C1025" t="str">
        <f>VLOOKUP(Table2[[#This Row],[Code]],'MPG Payment'!B:C,2,0)</f>
        <v>KUCHU</v>
      </c>
      <c r="D1025" s="17">
        <v>20060009</v>
      </c>
      <c r="E1025" s="17" t="s">
        <v>9</v>
      </c>
      <c r="F1025" s="1">
        <v>13</v>
      </c>
      <c r="G1025" s="13">
        <v>27.539999999999996</v>
      </c>
      <c r="H1025" s="13">
        <v>966.86369999999999</v>
      </c>
      <c r="I1025" s="166">
        <v>0</v>
      </c>
      <c r="J1025" s="191">
        <v>0</v>
      </c>
      <c r="K1025" s="166">
        <v>0</v>
      </c>
      <c r="L1025" s="166">
        <v>0</v>
      </c>
      <c r="M1025" s="18">
        <v>0</v>
      </c>
      <c r="N1025" s="165">
        <f>VLOOKUP(Table2[[#This Row],[Code]],'MPG Payment'!$B$4:$Z$128,25,0)</f>
        <v>0</v>
      </c>
      <c r="O1025" s="170">
        <f t="shared" si="68"/>
        <v>967</v>
      </c>
      <c r="P1025" t="str">
        <f>IFERROR(VLOOKUP(D1025,'Bank Master'!$C$3:$D$7898,2,0),"Indirect")</f>
        <v>Direct</v>
      </c>
      <c r="Q1025" t="str">
        <f>IFERROR(VLOOKUP(A1025,Table1424[],6,0),0)</f>
        <v>SITA DEVI</v>
      </c>
      <c r="R1025" t="str">
        <f>IFERROR(VLOOKUP(A1025,Table1424[],7,0),0)</f>
        <v>317001000008207</v>
      </c>
      <c r="S1025" t="str">
        <f>IFERROR(VLOOKUP(A1025,Table1424[],8,0),0)</f>
        <v>IOBA0003170</v>
      </c>
      <c r="T1025">
        <f>IFERROR(VLOOKUP(A1025,Table1424[],9,0),0)</f>
        <v>0</v>
      </c>
      <c r="U1025" s="40">
        <f>IFERROR(VLOOKUP(A1025,Table1424[],10,0),0)</f>
        <v>46175</v>
      </c>
      <c r="V1025">
        <f t="shared" si="69"/>
        <v>1</v>
      </c>
      <c r="W1025" t="str">
        <f t="shared" si="70"/>
        <v>Available</v>
      </c>
      <c r="X1025" s="164" t="str" cm="1">
        <f t="array" aca="1" ref="X1025" ca="1">SUBSTITUTE(SUBSTITUTE(MID(CELL("filename"),FIND("[",CELL("filename"))+1,FIND("]",CELL("filename"))-FIND("[",CELL("filename"))-1)," JH Farmer Payment-",""),".xlsx","")</f>
        <v>22.21-27 Aug</v>
      </c>
      <c r="Y1025" s="13">
        <f t="shared" si="71"/>
        <v>22.819949346405231</v>
      </c>
      <c r="Z1025" s="3">
        <v>0</v>
      </c>
    </row>
    <row r="1026" spans="1:26" x14ac:dyDescent="0.25">
      <c r="A1026" t="str">
        <f>CONCATENATE(Table2[[#This Row],[Code]],Table2[[#This Row],[Farmers Code]])</f>
        <v>200600090036</v>
      </c>
      <c r="B1026" s="1" t="str">
        <f>INDEX('MPG Payment'!$A:$A,MATCH(Table2[[#This Row],[Code]],'MPG Payment'!B:B,0))</f>
        <v>BMC Code :2006</v>
      </c>
      <c r="C1026" t="str">
        <f>VLOOKUP(Table2[[#This Row],[Code]],'MPG Payment'!B:C,2,0)</f>
        <v>KUCHU</v>
      </c>
      <c r="D1026" s="17">
        <v>20060009</v>
      </c>
      <c r="E1026" s="17" t="s">
        <v>10</v>
      </c>
      <c r="F1026" s="1">
        <v>2</v>
      </c>
      <c r="G1026" s="13">
        <v>4.5500000000000007</v>
      </c>
      <c r="H1026" s="13">
        <v>331.85400000000004</v>
      </c>
      <c r="I1026" s="166">
        <v>0</v>
      </c>
      <c r="J1026" s="191">
        <v>0</v>
      </c>
      <c r="K1026" s="166">
        <v>0</v>
      </c>
      <c r="L1026" s="166">
        <v>0</v>
      </c>
      <c r="M1026" s="18">
        <v>0</v>
      </c>
      <c r="N1026" s="165">
        <f>VLOOKUP(Table2[[#This Row],[Code]],'MPG Payment'!$B$4:$Z$128,25,0)</f>
        <v>0</v>
      </c>
      <c r="O1026" s="170">
        <f t="shared" si="68"/>
        <v>332</v>
      </c>
      <c r="P1026" t="str">
        <f>IFERROR(VLOOKUP(D1026,'Bank Master'!$C$3:$D$7898,2,0),"Indirect")</f>
        <v>Direct</v>
      </c>
      <c r="Q1026" t="str">
        <f>IFERROR(VLOOKUP(A1026,Table1424[],6,0),0)</f>
        <v>NISHANT KUMAR</v>
      </c>
      <c r="R1026" t="str">
        <f>IFERROR(VLOOKUP(A1026,Table1424[],7,0),0)</f>
        <v>317001000013962</v>
      </c>
      <c r="S1026" t="str">
        <f>IFERROR(VLOOKUP(A1026,Table1424[],8,0),0)</f>
        <v>IOBA0003170</v>
      </c>
      <c r="T1026">
        <f>IFERROR(VLOOKUP(A1026,Table1424[],9,0),0)</f>
        <v>0</v>
      </c>
      <c r="U1026" s="40">
        <f>IFERROR(VLOOKUP(A1026,Table1424[],10,0),0)</f>
        <v>46175</v>
      </c>
      <c r="V1026">
        <f t="shared" si="69"/>
        <v>1</v>
      </c>
      <c r="W1026" t="str">
        <f t="shared" si="70"/>
        <v>Available</v>
      </c>
      <c r="X1026" s="164" t="str" cm="1">
        <f t="array" aca="1" ref="X1026" ca="1">SUBSTITUTE(SUBSTITUTE(MID(CELL("filename"),FIND("[",CELL("filename"))+1,FIND("]",CELL("filename"))-FIND("[",CELL("filename"))-1)," JH Farmer Payment-",""),".xlsx","")</f>
        <v>22.21-27 Aug</v>
      </c>
      <c r="Y1026" s="13">
        <f t="shared" si="71"/>
        <v>7.2934945054945048</v>
      </c>
      <c r="Z1026" s="3">
        <v>0</v>
      </c>
    </row>
    <row r="1027" spans="1:26" x14ac:dyDescent="0.25">
      <c r="A1027" t="str">
        <f>CONCATENATE(Table2[[#This Row],[Code]],Table2[[#This Row],[Farmers Code]])</f>
        <v>200600090038</v>
      </c>
      <c r="B1027" s="1" t="str">
        <f>INDEX('MPG Payment'!$A:$A,MATCH(Table2[[#This Row],[Code]],'MPG Payment'!B:B,0))</f>
        <v>BMC Code :2006</v>
      </c>
      <c r="C1027" t="str">
        <f>VLOOKUP(Table2[[#This Row],[Code]],'MPG Payment'!B:C,2,0)</f>
        <v>KUCHU</v>
      </c>
      <c r="D1027" s="17">
        <v>20060009</v>
      </c>
      <c r="E1027" s="17" t="s">
        <v>11</v>
      </c>
      <c r="F1027" s="1">
        <v>10</v>
      </c>
      <c r="G1027" s="13">
        <v>36.479999999999997</v>
      </c>
      <c r="H1027" s="13">
        <v>1597.3000000000002</v>
      </c>
      <c r="I1027" s="166">
        <v>0</v>
      </c>
      <c r="J1027" s="191">
        <v>0</v>
      </c>
      <c r="K1027" s="166">
        <v>0</v>
      </c>
      <c r="L1027" s="166">
        <v>0</v>
      </c>
      <c r="M1027" s="18">
        <v>0</v>
      </c>
      <c r="N1027" s="165">
        <f>VLOOKUP(Table2[[#This Row],[Code]],'MPG Payment'!$B$4:$Z$128,25,0)</f>
        <v>0</v>
      </c>
      <c r="O1027" s="170">
        <f t="shared" si="68"/>
        <v>1597</v>
      </c>
      <c r="P1027" t="str">
        <f>IFERROR(VLOOKUP(D1027,'Bank Master'!$C$3:$D$7898,2,0),"Indirect")</f>
        <v>Direct</v>
      </c>
      <c r="Q1027" t="str">
        <f>IFERROR(VLOOKUP(A1027,Table1424[],6,0),0)</f>
        <v>DINESH MAHTO</v>
      </c>
      <c r="R1027" t="str">
        <f>IFERROR(VLOOKUP(A1027,Table1424[],7,0),0)</f>
        <v>1940104000022756</v>
      </c>
      <c r="S1027" t="str">
        <f>IFERROR(VLOOKUP(A1027,Table1424[],8,0),0)</f>
        <v>IBKL0001940</v>
      </c>
      <c r="T1027">
        <f>IFERROR(VLOOKUP(A1027,Table1424[],9,0),0)</f>
        <v>0</v>
      </c>
      <c r="U1027" s="40">
        <f>IFERROR(VLOOKUP(A1027,Table1424[],10,0),0)</f>
        <v>46216</v>
      </c>
      <c r="V1027">
        <f t="shared" si="69"/>
        <v>1</v>
      </c>
      <c r="W1027" t="str">
        <f t="shared" si="70"/>
        <v>Available</v>
      </c>
      <c r="X1027" s="164" t="str" cm="1">
        <f t="array" aca="1" ref="X1027" ca="1">SUBSTITUTE(SUBSTITUTE(MID(CELL("filename"),FIND("[",CELL("filename"))+1,FIND("]",CELL("filename"))-FIND("[",CELL("filename"))-1)," JH Farmer Payment-",""),".xlsx","")</f>
        <v>22.21-27 Aug</v>
      </c>
      <c r="Y1027" s="13">
        <f t="shared" si="71"/>
        <v>21.892817982456144</v>
      </c>
      <c r="Z1027" s="3">
        <v>0</v>
      </c>
    </row>
    <row r="1028" spans="1:26" x14ac:dyDescent="0.25">
      <c r="A1028" t="str">
        <f>CONCATENATE(Table2[[#This Row],[Code]],Table2[[#This Row],[Farmers Code]])</f>
        <v>200600090040</v>
      </c>
      <c r="B1028" s="1" t="str">
        <f>INDEX('MPG Payment'!$A:$A,MATCH(Table2[[#This Row],[Code]],'MPG Payment'!B:B,0))</f>
        <v>BMC Code :2006</v>
      </c>
      <c r="C1028" t="str">
        <f>VLOOKUP(Table2[[#This Row],[Code]],'MPG Payment'!B:C,2,0)</f>
        <v>KUCHU</v>
      </c>
      <c r="D1028" s="17">
        <v>20060009</v>
      </c>
      <c r="E1028" s="17" t="s">
        <v>13</v>
      </c>
      <c r="F1028" s="1">
        <v>12</v>
      </c>
      <c r="G1028" s="13">
        <v>36.229999999999997</v>
      </c>
      <c r="H1028" s="13">
        <v>1275.6005999999998</v>
      </c>
      <c r="I1028" s="166">
        <v>0</v>
      </c>
      <c r="J1028" s="191">
        <v>0</v>
      </c>
      <c r="K1028" s="166">
        <v>0</v>
      </c>
      <c r="L1028" s="166">
        <v>0</v>
      </c>
      <c r="M1028" s="18">
        <v>0</v>
      </c>
      <c r="N1028" s="165">
        <f>VLOOKUP(Table2[[#This Row],[Code]],'MPG Payment'!$B$4:$Z$128,25,0)</f>
        <v>0</v>
      </c>
      <c r="O1028" s="170">
        <f t="shared" si="68"/>
        <v>1276</v>
      </c>
      <c r="P1028" t="str">
        <f>IFERROR(VLOOKUP(D1028,'Bank Master'!$C$3:$D$7898,2,0),"Indirect")</f>
        <v>Direct</v>
      </c>
      <c r="Q1028">
        <f>IFERROR(VLOOKUP(A1028,Table1424[],6,0),0)</f>
        <v>0</v>
      </c>
      <c r="R1028">
        <f>IFERROR(VLOOKUP(A1028,Table1424[],7,0),0)</f>
        <v>0</v>
      </c>
      <c r="S1028">
        <f>IFERROR(VLOOKUP(A1028,Table1424[],8,0),0)</f>
        <v>0</v>
      </c>
      <c r="T1028">
        <f>IFERROR(VLOOKUP(A1028,Table1424[],9,0),0)</f>
        <v>0</v>
      </c>
      <c r="U1028" s="40">
        <f>IFERROR(VLOOKUP(A1028,Table1424[],10,0),0)</f>
        <v>0</v>
      </c>
      <c r="V1028">
        <f t="shared" si="69"/>
        <v>1</v>
      </c>
      <c r="W1028" t="str">
        <f t="shared" si="70"/>
        <v>Not Available</v>
      </c>
      <c r="X1028" s="164" t="str" cm="1">
        <f t="array" aca="1" ref="X1028" ca="1">SUBSTITUTE(SUBSTITUTE(MID(CELL("filename"),FIND("[",CELL("filename"))+1,FIND("]",CELL("filename"))-FIND("[",CELL("filename"))-1)," JH Farmer Payment-",""),".xlsx","")</f>
        <v>22.21-27 Aug</v>
      </c>
      <c r="Y1028" s="13">
        <f t="shared" si="71"/>
        <v>21.125044438310795</v>
      </c>
      <c r="Z1028" s="3">
        <v>0</v>
      </c>
    </row>
    <row r="1029" spans="1:26" x14ac:dyDescent="0.25">
      <c r="A1029" t="str">
        <f>CONCATENATE(Table2[[#This Row],[Code]],Table2[[#This Row],[Farmers Code]])</f>
        <v>200600090041</v>
      </c>
      <c r="B1029" s="1" t="str">
        <f>INDEX('MPG Payment'!$A:$A,MATCH(Table2[[#This Row],[Code]],'MPG Payment'!B:B,0))</f>
        <v>BMC Code :2006</v>
      </c>
      <c r="C1029" t="str">
        <f>VLOOKUP(Table2[[#This Row],[Code]],'MPG Payment'!B:C,2,0)</f>
        <v>KUCHU</v>
      </c>
      <c r="D1029" s="17">
        <v>20060009</v>
      </c>
      <c r="E1029" s="17" t="s">
        <v>35</v>
      </c>
      <c r="F1029" s="1">
        <v>6</v>
      </c>
      <c r="G1029" s="13">
        <v>11.799999999999999</v>
      </c>
      <c r="H1029" s="13">
        <v>826.25499999999988</v>
      </c>
      <c r="I1029" s="166">
        <v>0</v>
      </c>
      <c r="J1029" s="191">
        <v>0</v>
      </c>
      <c r="K1029" s="166">
        <v>0</v>
      </c>
      <c r="L1029" s="166">
        <v>0</v>
      </c>
      <c r="M1029" s="18">
        <v>0</v>
      </c>
      <c r="N1029" s="165">
        <f>VLOOKUP(Table2[[#This Row],[Code]],'MPG Payment'!$B$4:$Z$128,25,0)</f>
        <v>0</v>
      </c>
      <c r="O1029" s="170">
        <f t="shared" si="68"/>
        <v>826</v>
      </c>
      <c r="P1029" t="str">
        <f>IFERROR(VLOOKUP(D1029,'Bank Master'!$C$3:$D$7898,2,0),"Indirect")</f>
        <v>Direct</v>
      </c>
      <c r="Q1029">
        <f>IFERROR(VLOOKUP(A1029,Table1424[],6,0),0)</f>
        <v>0</v>
      </c>
      <c r="R1029">
        <f>IFERROR(VLOOKUP(A1029,Table1424[],7,0),0)</f>
        <v>0</v>
      </c>
      <c r="S1029">
        <f>IFERROR(VLOOKUP(A1029,Table1424[],8,0),0)</f>
        <v>0</v>
      </c>
      <c r="T1029">
        <f>IFERROR(VLOOKUP(A1029,Table1424[],9,0),0)</f>
        <v>0</v>
      </c>
      <c r="U1029" s="40">
        <f>IFERROR(VLOOKUP(A1029,Table1424[],10,0),0)</f>
        <v>0</v>
      </c>
      <c r="V1029">
        <f t="shared" si="69"/>
        <v>1</v>
      </c>
      <c r="W1029" t="str">
        <f t="shared" si="70"/>
        <v>Not Available</v>
      </c>
      <c r="X1029" s="164" t="str" cm="1">
        <f t="array" aca="1" ref="X1029" ca="1">SUBSTITUTE(SUBSTITUTE(MID(CELL("filename"),FIND("[",CELL("filename"))+1,FIND("]",CELL("filename"))-FIND("[",CELL("filename"))-1)," JH Farmer Payment-",""),".xlsx","")</f>
        <v>22.21-27 Aug</v>
      </c>
      <c r="Y1029" s="13">
        <f t="shared" si="71"/>
        <v>21.006483050847461</v>
      </c>
      <c r="Z1029" s="3">
        <v>0</v>
      </c>
    </row>
    <row r="1030" spans="1:26" x14ac:dyDescent="0.25">
      <c r="A1030" t="str">
        <f>CONCATENATE(Table2[[#This Row],[Code]],Table2[[#This Row],[Farmers Code]])</f>
        <v>200600090043</v>
      </c>
      <c r="B1030" s="1" t="str">
        <f>INDEX('MPG Payment'!$A:$A,MATCH(Table2[[#This Row],[Code]],'MPG Payment'!B:B,0))</f>
        <v>BMC Code :2006</v>
      </c>
      <c r="C1030" t="str">
        <f>VLOOKUP(Table2[[#This Row],[Code]],'MPG Payment'!B:C,2,0)</f>
        <v>KUCHU</v>
      </c>
      <c r="D1030" s="17">
        <v>20060009</v>
      </c>
      <c r="E1030" s="17" t="s">
        <v>1650</v>
      </c>
      <c r="F1030" s="1">
        <v>6</v>
      </c>
      <c r="G1030" s="13">
        <v>18.970000000000002</v>
      </c>
      <c r="H1030" s="13">
        <v>661.91339999999991</v>
      </c>
      <c r="I1030" s="166">
        <v>0</v>
      </c>
      <c r="J1030" s="191">
        <v>0</v>
      </c>
      <c r="K1030" s="166">
        <v>0</v>
      </c>
      <c r="L1030" s="166">
        <v>0</v>
      </c>
      <c r="M1030" s="18">
        <v>0</v>
      </c>
      <c r="N1030" s="165">
        <f>VLOOKUP(Table2[[#This Row],[Code]],'MPG Payment'!$B$4:$Z$128,25,0)</f>
        <v>0</v>
      </c>
      <c r="O1030" s="170">
        <f t="shared" si="68"/>
        <v>662</v>
      </c>
      <c r="P1030" t="str">
        <f>IFERROR(VLOOKUP(D1030,'Bank Master'!$C$3:$D$7898,2,0),"Indirect")</f>
        <v>Direct</v>
      </c>
      <c r="Q1030">
        <f>IFERROR(VLOOKUP(A1030,Table1424[],6,0),0)</f>
        <v>0</v>
      </c>
      <c r="R1030">
        <f>IFERROR(VLOOKUP(A1030,Table1424[],7,0),0)</f>
        <v>0</v>
      </c>
      <c r="S1030">
        <f>IFERROR(VLOOKUP(A1030,Table1424[],8,0),0)</f>
        <v>0</v>
      </c>
      <c r="T1030">
        <f>IFERROR(VLOOKUP(A1030,Table1424[],9,0),0)</f>
        <v>0</v>
      </c>
      <c r="U1030" s="40">
        <f>IFERROR(VLOOKUP(A1030,Table1424[],10,0),0)</f>
        <v>0</v>
      </c>
      <c r="V1030">
        <f t="shared" si="69"/>
        <v>1</v>
      </c>
      <c r="W1030" t="str">
        <f t="shared" si="70"/>
        <v>Not Available</v>
      </c>
      <c r="X1030" s="164" t="str" cm="1">
        <f t="array" aca="1" ref="X1030" ca="1">SUBSTITUTE(SUBSTITUTE(MID(CELL("filename"),FIND("[",CELL("filename"))+1,FIND("]",CELL("filename"))-FIND("[",CELL("filename"))-1)," JH Farmer Payment-",""),".xlsx","")</f>
        <v>22.21-27 Aug</v>
      </c>
      <c r="Y1030" s="13">
        <f t="shared" si="71"/>
        <v>10.467792303637321</v>
      </c>
      <c r="Z1030" s="3">
        <v>0</v>
      </c>
    </row>
    <row r="1031" spans="1:26" x14ac:dyDescent="0.25">
      <c r="A1031" t="str">
        <f>CONCATENATE(Table2[[#This Row],[Code]],Table2[[#This Row],[Farmers Code]])</f>
        <v>200600090044</v>
      </c>
      <c r="B1031" s="1" t="str">
        <f>INDEX('MPG Payment'!$A:$A,MATCH(Table2[[#This Row],[Code]],'MPG Payment'!B:B,0))</f>
        <v>BMC Code :2006</v>
      </c>
      <c r="C1031" t="str">
        <f>VLOOKUP(Table2[[#This Row],[Code]],'MPG Payment'!B:C,2,0)</f>
        <v>KUCHU</v>
      </c>
      <c r="D1031" s="17">
        <v>20060009</v>
      </c>
      <c r="E1031" s="17" t="s">
        <v>15</v>
      </c>
      <c r="F1031" s="1">
        <v>10</v>
      </c>
      <c r="G1031" s="13">
        <v>23.18</v>
      </c>
      <c r="H1031" s="13">
        <v>781.72939999999994</v>
      </c>
      <c r="I1031" s="166">
        <v>0</v>
      </c>
      <c r="J1031" s="191">
        <v>0</v>
      </c>
      <c r="K1031" s="166">
        <v>0</v>
      </c>
      <c r="L1031" s="166">
        <v>0</v>
      </c>
      <c r="M1031" s="18">
        <v>0</v>
      </c>
      <c r="N1031" s="165">
        <f>VLOOKUP(Table2[[#This Row],[Code]],'MPG Payment'!$B$4:$Z$128,25,0)</f>
        <v>0</v>
      </c>
      <c r="O1031" s="170">
        <f t="shared" si="68"/>
        <v>782</v>
      </c>
      <c r="P1031" t="str">
        <f>IFERROR(VLOOKUP(D1031,'Bank Master'!$C$3:$D$7898,2,0),"Indirect")</f>
        <v>Direct</v>
      </c>
      <c r="Q1031">
        <f>IFERROR(VLOOKUP(A1031,Table1424[],6,0),0)</f>
        <v>0</v>
      </c>
      <c r="R1031">
        <f>IFERROR(VLOOKUP(A1031,Table1424[],7,0),0)</f>
        <v>0</v>
      </c>
      <c r="S1031">
        <f>IFERROR(VLOOKUP(A1031,Table1424[],8,0),0)</f>
        <v>0</v>
      </c>
      <c r="T1031">
        <f>IFERROR(VLOOKUP(A1031,Table1424[],9,0),0)</f>
        <v>0</v>
      </c>
      <c r="U1031" s="40">
        <f>IFERROR(VLOOKUP(A1031,Table1424[],10,0),0)</f>
        <v>0</v>
      </c>
      <c r="V1031">
        <f t="shared" si="69"/>
        <v>1</v>
      </c>
      <c r="W1031" t="str">
        <f t="shared" si="70"/>
        <v>Not Available</v>
      </c>
      <c r="X1031" s="164" t="str" cm="1">
        <f t="array" aca="1" ref="X1031" ca="1">SUBSTITUTE(SUBSTITUTE(MID(CELL("filename"),FIND("[",CELL("filename"))+1,FIND("]",CELL("filename"))-FIND("[",CELL("filename"))-1)," JH Farmer Payment-",""),".xlsx","")</f>
        <v>22.21-27 Aug</v>
      </c>
      <c r="Y1031" s="13">
        <f t="shared" si="71"/>
        <v>16.862152717860223</v>
      </c>
      <c r="Z1031" s="3">
        <v>0</v>
      </c>
    </row>
    <row r="1032" spans="1:26" x14ac:dyDescent="0.25">
      <c r="A1032" t="str">
        <f>CONCATENATE(Table2[[#This Row],[Code]],Table2[[#This Row],[Farmers Code]])</f>
        <v>200600090045</v>
      </c>
      <c r="B1032" s="1" t="str">
        <f>INDEX('MPG Payment'!$A:$A,MATCH(Table2[[#This Row],[Code]],'MPG Payment'!B:B,0))</f>
        <v>BMC Code :2006</v>
      </c>
      <c r="C1032" t="str">
        <f>VLOOKUP(Table2[[#This Row],[Code]],'MPG Payment'!B:C,2,0)</f>
        <v>KUCHU</v>
      </c>
      <c r="D1032" s="17">
        <v>20060009</v>
      </c>
      <c r="E1032" s="17" t="s">
        <v>16</v>
      </c>
      <c r="F1032" s="1">
        <v>5</v>
      </c>
      <c r="G1032" s="13">
        <v>10.210000000000001</v>
      </c>
      <c r="H1032" s="13">
        <v>424.07990000000001</v>
      </c>
      <c r="I1032" s="166">
        <v>0</v>
      </c>
      <c r="J1032" s="191">
        <v>0</v>
      </c>
      <c r="K1032" s="166">
        <v>0</v>
      </c>
      <c r="L1032" s="166">
        <v>0</v>
      </c>
      <c r="M1032" s="18">
        <v>0</v>
      </c>
      <c r="N1032" s="165">
        <f>VLOOKUP(Table2[[#This Row],[Code]],'MPG Payment'!$B$4:$Z$128,25,0)</f>
        <v>0</v>
      </c>
      <c r="O1032" s="170">
        <f t="shared" si="68"/>
        <v>424</v>
      </c>
      <c r="P1032" t="str">
        <f>IFERROR(VLOOKUP(D1032,'Bank Master'!$C$3:$D$7898,2,0),"Indirect")</f>
        <v>Direct</v>
      </c>
      <c r="Q1032">
        <f>IFERROR(VLOOKUP(A1032,Table1424[],6,0),0)</f>
        <v>0</v>
      </c>
      <c r="R1032">
        <f>IFERROR(VLOOKUP(A1032,Table1424[],7,0),0)</f>
        <v>0</v>
      </c>
      <c r="S1032">
        <f>IFERROR(VLOOKUP(A1032,Table1424[],8,0),0)</f>
        <v>0</v>
      </c>
      <c r="T1032">
        <f>IFERROR(VLOOKUP(A1032,Table1424[],9,0),0)</f>
        <v>0</v>
      </c>
      <c r="U1032" s="40">
        <f>IFERROR(VLOOKUP(A1032,Table1424[],10,0),0)</f>
        <v>0</v>
      </c>
      <c r="V1032">
        <f t="shared" si="69"/>
        <v>1</v>
      </c>
      <c r="W1032" t="str">
        <f t="shared" si="70"/>
        <v>Not Available</v>
      </c>
      <c r="X1032" s="164" t="str" cm="1">
        <f t="array" aca="1" ref="X1032" ca="1">SUBSTITUTE(SUBSTITUTE(MID(CELL("filename"),FIND("[",CELL("filename"))+1,FIND("]",CELL("filename"))-FIND("[",CELL("filename"))-1)," JH Farmer Payment-",""),".xlsx","")</f>
        <v>22.21-27 Aug</v>
      </c>
      <c r="Y1032" s="13">
        <f t="shared" si="71"/>
        <v>10.38393486777669</v>
      </c>
      <c r="Z1032" s="3">
        <v>0</v>
      </c>
    </row>
    <row r="1033" spans="1:26" x14ac:dyDescent="0.25">
      <c r="A1033" t="str">
        <f>CONCATENATE(Table2[[#This Row],[Code]],Table2[[#This Row],[Farmers Code]])</f>
        <v>200600170002</v>
      </c>
      <c r="B1033" s="1" t="str">
        <f>INDEX('MPG Payment'!$A:$A,MATCH(Table2[[#This Row],[Code]],'MPG Payment'!B:B,0))</f>
        <v>BMC Code :2006</v>
      </c>
      <c r="C1033" t="str">
        <f>VLOOKUP(Table2[[#This Row],[Code]],'MPG Payment'!B:C,2,0)</f>
        <v>KUKUI</v>
      </c>
      <c r="D1033" s="17">
        <v>20060017</v>
      </c>
      <c r="E1033" s="17" t="s">
        <v>17</v>
      </c>
      <c r="F1033" s="1">
        <v>3</v>
      </c>
      <c r="G1033" s="13">
        <v>7.41</v>
      </c>
      <c r="H1033" s="13">
        <v>285.64420000000007</v>
      </c>
      <c r="I1033" s="166">
        <v>0</v>
      </c>
      <c r="J1033" s="191">
        <v>0</v>
      </c>
      <c r="K1033" s="166">
        <v>126.86000000000786</v>
      </c>
      <c r="L1033" s="166">
        <v>0</v>
      </c>
      <c r="M1033" s="18">
        <v>0</v>
      </c>
      <c r="N1033" s="165">
        <f>VLOOKUP(Table2[[#This Row],[Code]],'MPG Payment'!$B$4:$Z$128,25,0)</f>
        <v>0</v>
      </c>
      <c r="O1033" s="170">
        <f t="shared" si="68"/>
        <v>159</v>
      </c>
      <c r="P1033" t="str">
        <f>IFERROR(VLOOKUP(D1033,'Bank Master'!$C$3:$D$7898,2,0),"Indirect")</f>
        <v>Direct</v>
      </c>
      <c r="Q1033" t="str">
        <f>IFERROR(VLOOKUP(A1033,Table1424[],6,0),0)</f>
        <v>DHANIRAM MAHTO</v>
      </c>
      <c r="R1033" t="str">
        <f>IFERROR(VLOOKUP(A1033,Table1424[],7,0),0)</f>
        <v>38776555368</v>
      </c>
      <c r="S1033" t="str">
        <f>IFERROR(VLOOKUP(A1033,Table1424[],8,0),0)</f>
        <v>SBIN0015347</v>
      </c>
      <c r="T1033">
        <f>IFERROR(VLOOKUP(A1033,Table1424[],9,0),0)</f>
        <v>0</v>
      </c>
      <c r="U1033" s="40">
        <f>IFERROR(VLOOKUP(A1033,Table1424[],10,0),0)</f>
        <v>45978</v>
      </c>
      <c r="V1033">
        <f t="shared" si="69"/>
        <v>1</v>
      </c>
      <c r="W1033" t="str">
        <f t="shared" si="70"/>
        <v>Available</v>
      </c>
      <c r="X1033" s="164" t="str" cm="1">
        <f t="array" aca="1" ref="X1033" ca="1">SUBSTITUTE(SUBSTITUTE(MID(CELL("filename"),FIND("[",CELL("filename"))+1,FIND("]",CELL("filename"))-FIND("[",CELL("filename"))-1)," JH Farmer Payment-",""),".xlsx","")</f>
        <v>22.21-27 Aug</v>
      </c>
      <c r="Y1033" s="13">
        <f t="shared" si="71"/>
        <v>5.7822712550607305</v>
      </c>
      <c r="Z1033" s="3">
        <v>0</v>
      </c>
    </row>
    <row r="1034" spans="1:26" x14ac:dyDescent="0.25">
      <c r="A1034" t="str">
        <f>CONCATENATE(Table2[[#This Row],[Code]],Table2[[#This Row],[Farmers Code]])</f>
        <v>200600170004</v>
      </c>
      <c r="B1034" s="1" t="str">
        <f>INDEX('MPG Payment'!$A:$A,MATCH(Table2[[#This Row],[Code]],'MPG Payment'!B:B,0))</f>
        <v>BMC Code :2006</v>
      </c>
      <c r="C1034" t="str">
        <f>VLOOKUP(Table2[[#This Row],[Code]],'MPG Payment'!B:C,2,0)</f>
        <v>KUKUI</v>
      </c>
      <c r="D1034" s="17">
        <v>20060017</v>
      </c>
      <c r="E1034" s="17" t="s">
        <v>1</v>
      </c>
      <c r="F1034" s="1">
        <v>14</v>
      </c>
      <c r="G1034" s="13">
        <v>107.82000000000001</v>
      </c>
      <c r="H1034" s="13">
        <v>4042.7213000000002</v>
      </c>
      <c r="I1034" s="166">
        <v>0</v>
      </c>
      <c r="J1034" s="191">
        <v>0</v>
      </c>
      <c r="K1034" s="166">
        <v>0</v>
      </c>
      <c r="L1034" s="166">
        <v>0</v>
      </c>
      <c r="M1034" s="18">
        <v>0</v>
      </c>
      <c r="N1034" s="165">
        <f>VLOOKUP(Table2[[#This Row],[Code]],'MPG Payment'!$B$4:$Z$128,25,0)</f>
        <v>0</v>
      </c>
      <c r="O1034" s="170">
        <f t="shared" si="68"/>
        <v>4043</v>
      </c>
      <c r="P1034" t="str">
        <f>IFERROR(VLOOKUP(D1034,'Bank Master'!$C$3:$D$7898,2,0),"Indirect")</f>
        <v>Direct</v>
      </c>
      <c r="Q1034" t="str">
        <f>IFERROR(VLOOKUP(A1034,Table1424[],6,0),0)</f>
        <v>BABURAM GOPE</v>
      </c>
      <c r="R1034" t="str">
        <f>IFERROR(VLOOKUP(A1034,Table1424[],7,0),0)</f>
        <v>491618210002642</v>
      </c>
      <c r="S1034" t="str">
        <f>IFERROR(VLOOKUP(A1034,Table1424[],8,0),0)</f>
        <v>BKID0004916</v>
      </c>
      <c r="T1034">
        <f>IFERROR(VLOOKUP(A1034,Table1424[],9,0),0)</f>
        <v>0</v>
      </c>
      <c r="U1034" s="40">
        <f>IFERROR(VLOOKUP(A1034,Table1424[],10,0),0)</f>
        <v>45971</v>
      </c>
      <c r="V1034">
        <f t="shared" si="69"/>
        <v>1</v>
      </c>
      <c r="W1034" t="str">
        <f t="shared" si="70"/>
        <v>Available</v>
      </c>
      <c r="X1034" s="164" t="str" cm="1">
        <f t="array" aca="1" ref="X1034" ca="1">SUBSTITUTE(SUBSTITUTE(MID(CELL("filename"),FIND("[",CELL("filename"))+1,FIND("]",CELL("filename"))-FIND("[",CELL("filename"))-1)," JH Farmer Payment-",""),".xlsx","")</f>
        <v>22.21-27 Aug</v>
      </c>
      <c r="Y1034" s="13">
        <f t="shared" si="71"/>
        <v>26.246567519940644</v>
      </c>
      <c r="Z1034" s="3">
        <v>0</v>
      </c>
    </row>
    <row r="1035" spans="1:26" x14ac:dyDescent="0.25">
      <c r="A1035" t="str">
        <f>CONCATENATE(Table2[[#This Row],[Code]],Table2[[#This Row],[Farmers Code]])</f>
        <v>200600170005</v>
      </c>
      <c r="B1035" s="1" t="str">
        <f>INDEX('MPG Payment'!$A:$A,MATCH(Table2[[#This Row],[Code]],'MPG Payment'!B:B,0))</f>
        <v>BMC Code :2006</v>
      </c>
      <c r="C1035" t="str">
        <f>VLOOKUP(Table2[[#This Row],[Code]],'MPG Payment'!B:C,2,0)</f>
        <v>KUKUI</v>
      </c>
      <c r="D1035" s="17">
        <v>20060017</v>
      </c>
      <c r="E1035" s="17" t="s">
        <v>18</v>
      </c>
      <c r="F1035" s="1">
        <v>13</v>
      </c>
      <c r="G1035" s="13">
        <v>60.650000000000006</v>
      </c>
      <c r="H1035" s="13">
        <v>2291.1050999999998</v>
      </c>
      <c r="I1035" s="166">
        <v>0</v>
      </c>
      <c r="J1035" s="191">
        <v>0</v>
      </c>
      <c r="K1035" s="166">
        <v>0</v>
      </c>
      <c r="L1035" s="166">
        <v>0</v>
      </c>
      <c r="M1035" s="18">
        <v>0</v>
      </c>
      <c r="N1035" s="165">
        <f>VLOOKUP(Table2[[#This Row],[Code]],'MPG Payment'!$B$4:$Z$128,25,0)</f>
        <v>0</v>
      </c>
      <c r="O1035" s="170">
        <f t="shared" si="68"/>
        <v>2291</v>
      </c>
      <c r="P1035" t="str">
        <f>IFERROR(VLOOKUP(D1035,'Bank Master'!$C$3:$D$7898,2,0),"Indirect")</f>
        <v>Direct</v>
      </c>
      <c r="Q1035" t="str">
        <f>IFERROR(VLOOKUP(A1035,Table1424[],6,0),0)</f>
        <v>SANJU DEVI</v>
      </c>
      <c r="R1035" t="str">
        <f>IFERROR(VLOOKUP(A1035,Table1424[],7,0),0)</f>
        <v>491618210003124</v>
      </c>
      <c r="S1035" t="str">
        <f>IFERROR(VLOOKUP(A1035,Table1424[],8,0),0)</f>
        <v>BKID0004916</v>
      </c>
      <c r="T1035">
        <f>IFERROR(VLOOKUP(A1035,Table1424[],9,0),0)</f>
        <v>0</v>
      </c>
      <c r="U1035" s="40">
        <f>IFERROR(VLOOKUP(A1035,Table1424[],10,0),0)</f>
        <v>45971</v>
      </c>
      <c r="V1035">
        <f t="shared" si="69"/>
        <v>1</v>
      </c>
      <c r="W1035" t="str">
        <f t="shared" si="70"/>
        <v>Available</v>
      </c>
      <c r="X1035" s="164" t="str" cm="1">
        <f t="array" aca="1" ref="X1035" ca="1">SUBSTITUTE(SUBSTITUTE(MID(CELL("filename"),FIND("[",CELL("filename"))+1,FIND("]",CELL("filename"))-FIND("[",CELL("filename"))-1)," JH Farmer Payment-",""),".xlsx","")</f>
        <v>22.21-27 Aug</v>
      </c>
      <c r="Y1035" s="13">
        <f t="shared" si="71"/>
        <v>24.55430032976092</v>
      </c>
      <c r="Z1035" s="3">
        <v>0</v>
      </c>
    </row>
    <row r="1036" spans="1:26" x14ac:dyDescent="0.25">
      <c r="A1036" t="str">
        <f>CONCATENATE(Table2[[#This Row],[Code]],Table2[[#This Row],[Farmers Code]])</f>
        <v>200600170006</v>
      </c>
      <c r="B1036" s="1" t="str">
        <f>INDEX('MPG Payment'!$A:$A,MATCH(Table2[[#This Row],[Code]],'MPG Payment'!B:B,0))</f>
        <v>BMC Code :2006</v>
      </c>
      <c r="C1036" t="str">
        <f>VLOOKUP(Table2[[#This Row],[Code]],'MPG Payment'!B:C,2,0)</f>
        <v>KUKUI</v>
      </c>
      <c r="D1036" s="17">
        <v>20060017</v>
      </c>
      <c r="E1036" s="17" t="s">
        <v>19</v>
      </c>
      <c r="F1036" s="1">
        <v>12</v>
      </c>
      <c r="G1036" s="13">
        <v>41.9</v>
      </c>
      <c r="H1036" s="13">
        <v>2088.0567000000001</v>
      </c>
      <c r="I1036" s="166">
        <v>0</v>
      </c>
      <c r="J1036" s="191">
        <v>0</v>
      </c>
      <c r="K1036" s="166">
        <v>0</v>
      </c>
      <c r="L1036" s="166">
        <v>0</v>
      </c>
      <c r="M1036" s="18">
        <v>0</v>
      </c>
      <c r="N1036" s="165">
        <f>VLOOKUP(Table2[[#This Row],[Code]],'MPG Payment'!$B$4:$Z$128,25,0)</f>
        <v>0</v>
      </c>
      <c r="O1036" s="170">
        <f t="shared" si="68"/>
        <v>2088</v>
      </c>
      <c r="P1036" t="str">
        <f>IFERROR(VLOOKUP(D1036,'Bank Master'!$C$3:$D$7898,2,0),"Indirect")</f>
        <v>Direct</v>
      </c>
      <c r="Q1036" t="str">
        <f>IFERROR(VLOOKUP(A1036,Table1424[],6,0),0)</f>
        <v>FULMATI DEVI</v>
      </c>
      <c r="R1036" t="str">
        <f>IFERROR(VLOOKUP(A1036,Table1424[],7,0),0)</f>
        <v>317001000005513</v>
      </c>
      <c r="S1036" t="str">
        <f>IFERROR(VLOOKUP(A1036,Table1424[],8,0),0)</f>
        <v>IOBA0003170</v>
      </c>
      <c r="T1036">
        <f>IFERROR(VLOOKUP(A1036,Table1424[],9,0),0)</f>
        <v>0</v>
      </c>
      <c r="U1036" s="40">
        <f>IFERROR(VLOOKUP(A1036,Table1424[],10,0),0)</f>
        <v>45971</v>
      </c>
      <c r="V1036">
        <f t="shared" si="69"/>
        <v>1</v>
      </c>
      <c r="W1036" t="str">
        <f t="shared" si="70"/>
        <v>Available</v>
      </c>
      <c r="X1036" s="164" t="str" cm="1">
        <f t="array" aca="1" ref="X1036" ca="1">SUBSTITUTE(SUBSTITUTE(MID(CELL("filename"),FIND("[",CELL("filename"))+1,FIND("]",CELL("filename"))-FIND("[",CELL("filename"))-1)," JH Farmer Payment-",""),".xlsx","")</f>
        <v>22.21-27 Aug</v>
      </c>
      <c r="Y1036" s="13">
        <f t="shared" si="71"/>
        <v>29.900573269689744</v>
      </c>
      <c r="Z1036" s="3">
        <v>0</v>
      </c>
    </row>
    <row r="1037" spans="1:26" x14ac:dyDescent="0.25">
      <c r="A1037" t="str">
        <f>CONCATENATE(Table2[[#This Row],[Code]],Table2[[#This Row],[Farmers Code]])</f>
        <v>200600170007</v>
      </c>
      <c r="B1037" s="1" t="str">
        <f>INDEX('MPG Payment'!$A:$A,MATCH(Table2[[#This Row],[Code]],'MPG Payment'!B:B,0))</f>
        <v>BMC Code :2006</v>
      </c>
      <c r="C1037" t="str">
        <f>VLOOKUP(Table2[[#This Row],[Code]],'MPG Payment'!B:C,2,0)</f>
        <v>KUKUI</v>
      </c>
      <c r="D1037" s="17">
        <v>20060017</v>
      </c>
      <c r="E1037" s="17" t="s">
        <v>20</v>
      </c>
      <c r="F1037" s="1">
        <v>14</v>
      </c>
      <c r="G1037" s="13">
        <v>129.43</v>
      </c>
      <c r="H1037" s="13">
        <v>5408.9064999999991</v>
      </c>
      <c r="I1037" s="166">
        <v>0</v>
      </c>
      <c r="J1037" s="191">
        <v>0</v>
      </c>
      <c r="K1037" s="166">
        <v>0</v>
      </c>
      <c r="L1037" s="166">
        <v>0</v>
      </c>
      <c r="M1037" s="18">
        <v>0</v>
      </c>
      <c r="N1037" s="165">
        <f>VLOOKUP(Table2[[#This Row],[Code]],'MPG Payment'!$B$4:$Z$128,25,0)</f>
        <v>0</v>
      </c>
      <c r="O1037" s="170">
        <f t="shared" si="68"/>
        <v>5409</v>
      </c>
      <c r="P1037" t="str">
        <f>IFERROR(VLOOKUP(D1037,'Bank Master'!$C$3:$D$7898,2,0),"Indirect")</f>
        <v>Direct</v>
      </c>
      <c r="Q1037" t="str">
        <f>IFERROR(VLOOKUP(A1037,Table1424[],6,0),0)</f>
        <v>YUGEL MAHTO</v>
      </c>
      <c r="R1037" t="str">
        <f>IFERROR(VLOOKUP(A1037,Table1424[],7,0),0)</f>
        <v>491610100009087</v>
      </c>
      <c r="S1037" t="str">
        <f>IFERROR(VLOOKUP(A1037,Table1424[],8,0),0)</f>
        <v>BKID0004916</v>
      </c>
      <c r="T1037">
        <f>IFERROR(VLOOKUP(A1037,Table1424[],9,0),0)</f>
        <v>0</v>
      </c>
      <c r="U1037" s="40">
        <f>IFERROR(VLOOKUP(A1037,Table1424[],10,0),0)</f>
        <v>46041</v>
      </c>
      <c r="V1037">
        <f t="shared" si="69"/>
        <v>1</v>
      </c>
      <c r="W1037" t="str">
        <f t="shared" si="70"/>
        <v>Available</v>
      </c>
      <c r="X1037" s="164" t="str" cm="1">
        <f t="array" aca="1" ref="X1037" ca="1">SUBSTITUTE(SUBSTITUTE(MID(CELL("filename"),FIND("[",CELL("filename"))+1,FIND("]",CELL("filename"))-FIND("[",CELL("filename"))-1)," JH Farmer Payment-",""),".xlsx","")</f>
        <v>22.21-27 Aug</v>
      </c>
      <c r="Y1037" s="13">
        <f t="shared" si="71"/>
        <v>29.253144943212547</v>
      </c>
      <c r="Z1037" s="3">
        <v>0</v>
      </c>
    </row>
    <row r="1038" spans="1:26" x14ac:dyDescent="0.25">
      <c r="A1038" t="str">
        <f>CONCATENATE(Table2[[#This Row],[Code]],Table2[[#This Row],[Farmers Code]])</f>
        <v>200600170010</v>
      </c>
      <c r="B1038" s="1" t="str">
        <f>INDEX('MPG Payment'!$A:$A,MATCH(Table2[[#This Row],[Code]],'MPG Payment'!B:B,0))</f>
        <v>BMC Code :2006</v>
      </c>
      <c r="C1038" t="str">
        <f>VLOOKUP(Table2[[#This Row],[Code]],'MPG Payment'!B:C,2,0)</f>
        <v>KUKUI</v>
      </c>
      <c r="D1038" s="17">
        <v>20060017</v>
      </c>
      <c r="E1038" s="17" t="s">
        <v>21</v>
      </c>
      <c r="F1038" s="1">
        <v>9</v>
      </c>
      <c r="G1038" s="13">
        <v>67.790000000000006</v>
      </c>
      <c r="H1038" s="13">
        <v>3399.8423999999995</v>
      </c>
      <c r="I1038" s="166">
        <v>0</v>
      </c>
      <c r="J1038" s="191">
        <v>0</v>
      </c>
      <c r="K1038" s="166">
        <v>0</v>
      </c>
      <c r="L1038" s="166">
        <v>0</v>
      </c>
      <c r="M1038" s="18">
        <v>0</v>
      </c>
      <c r="N1038" s="165">
        <f>VLOOKUP(Table2[[#This Row],[Code]],'MPG Payment'!$B$4:$Z$128,25,0)</f>
        <v>0</v>
      </c>
      <c r="O1038" s="170">
        <f t="shared" si="68"/>
        <v>3400</v>
      </c>
      <c r="P1038" t="str">
        <f>IFERROR(VLOOKUP(D1038,'Bank Master'!$C$3:$D$7898,2,0),"Indirect")</f>
        <v>Direct</v>
      </c>
      <c r="Q1038" t="str">
        <f>IFERROR(VLOOKUP(A1038,Table1424[],6,0),0)</f>
        <v>PARWATI DEVI</v>
      </c>
      <c r="R1038" t="str">
        <f>IFERROR(VLOOKUP(A1038,Table1424[],7,0),0)</f>
        <v>1940104000009140</v>
      </c>
      <c r="S1038" t="str">
        <f>IFERROR(VLOOKUP(A1038,Table1424[],8,0),0)</f>
        <v>IBKL0001940</v>
      </c>
      <c r="T1038">
        <f>IFERROR(VLOOKUP(A1038,Table1424[],9,0),0)</f>
        <v>0</v>
      </c>
      <c r="U1038" s="40">
        <f>IFERROR(VLOOKUP(A1038,Table1424[],10,0),0)</f>
        <v>45971</v>
      </c>
      <c r="V1038">
        <f t="shared" si="69"/>
        <v>1</v>
      </c>
      <c r="W1038" t="str">
        <f t="shared" si="70"/>
        <v>Available</v>
      </c>
      <c r="X1038" s="164" t="str" cm="1">
        <f t="array" aca="1" ref="X1038" ca="1">SUBSTITUTE(SUBSTITUTE(MID(CELL("filename"),FIND("[",CELL("filename"))+1,FIND("]",CELL("filename"))-FIND("[",CELL("filename"))-1)," JH Farmer Payment-",""),".xlsx","")</f>
        <v>22.21-27 Aug</v>
      </c>
      <c r="Y1038" s="13">
        <f t="shared" si="71"/>
        <v>22.56865437380144</v>
      </c>
      <c r="Z1038" s="3">
        <v>0</v>
      </c>
    </row>
    <row r="1039" spans="1:26" x14ac:dyDescent="0.25">
      <c r="A1039" t="str">
        <f>CONCATENATE(Table2[[#This Row],[Code]],Table2[[#This Row],[Farmers Code]])</f>
        <v>200600170012</v>
      </c>
      <c r="B1039" s="1" t="str">
        <f>INDEX('MPG Payment'!$A:$A,MATCH(Table2[[#This Row],[Code]],'MPG Payment'!B:B,0))</f>
        <v>BMC Code :2006</v>
      </c>
      <c r="C1039" t="str">
        <f>VLOOKUP(Table2[[#This Row],[Code]],'MPG Payment'!B:C,2,0)</f>
        <v>KUKUI</v>
      </c>
      <c r="D1039" s="17">
        <v>20060017</v>
      </c>
      <c r="E1039" s="17" t="s">
        <v>40</v>
      </c>
      <c r="F1039" s="1">
        <v>14</v>
      </c>
      <c r="G1039" s="13">
        <v>23.8</v>
      </c>
      <c r="H1039" s="13">
        <v>1467.1048000000001</v>
      </c>
      <c r="I1039" s="166">
        <v>0</v>
      </c>
      <c r="J1039" s="191">
        <v>0</v>
      </c>
      <c r="K1039" s="166">
        <v>0</v>
      </c>
      <c r="L1039" s="166">
        <v>0</v>
      </c>
      <c r="M1039" s="18">
        <v>0</v>
      </c>
      <c r="N1039" s="165">
        <f>VLOOKUP(Table2[[#This Row],[Code]],'MPG Payment'!$B$4:$Z$128,25,0)</f>
        <v>0</v>
      </c>
      <c r="O1039" s="170">
        <f t="shared" si="68"/>
        <v>1467</v>
      </c>
      <c r="P1039" t="str">
        <f>IFERROR(VLOOKUP(D1039,'Bank Master'!$C$3:$D$7898,2,0),"Indirect")</f>
        <v>Direct</v>
      </c>
      <c r="Q1039" t="str">
        <f>IFERROR(VLOOKUP(A1039,Table1424[],6,0),0)</f>
        <v>TIRTHNATH MAHTO</v>
      </c>
      <c r="R1039" t="str">
        <f>IFERROR(VLOOKUP(A1039,Table1424[],7,0),0)</f>
        <v>1940104000028574</v>
      </c>
      <c r="S1039" t="str">
        <f>IFERROR(VLOOKUP(A1039,Table1424[],8,0),0)</f>
        <v>IBKL0001940</v>
      </c>
      <c r="T1039">
        <f>IFERROR(VLOOKUP(A1039,Table1424[],9,0),0)</f>
        <v>0</v>
      </c>
      <c r="U1039" s="40">
        <f>IFERROR(VLOOKUP(A1039,Table1424[],10,0),0)</f>
        <v>45978</v>
      </c>
      <c r="V1039">
        <f t="shared" si="69"/>
        <v>1</v>
      </c>
      <c r="W1039" t="str">
        <f t="shared" si="70"/>
        <v>Available</v>
      </c>
      <c r="X1039" s="164" t="str" cm="1">
        <f t="array" aca="1" ref="X1039" ca="1">SUBSTITUTE(SUBSTITUTE(MID(CELL("filename"),FIND("[",CELL("filename"))+1,FIND("]",CELL("filename"))-FIND("[",CELL("filename"))-1)," JH Farmer Payment-",""),".xlsx","")</f>
        <v>22.21-27 Aug</v>
      </c>
      <c r="Y1039" s="13">
        <f t="shared" si="71"/>
        <v>43.150141176470598</v>
      </c>
      <c r="Z1039" s="3">
        <v>0</v>
      </c>
    </row>
    <row r="1040" spans="1:26" x14ac:dyDescent="0.25">
      <c r="A1040" t="str">
        <f>CONCATENATE(Table2[[#This Row],[Code]],Table2[[#This Row],[Farmers Code]])</f>
        <v>200600170013</v>
      </c>
      <c r="B1040" s="1" t="str">
        <f>INDEX('MPG Payment'!$A:$A,MATCH(Table2[[#This Row],[Code]],'MPG Payment'!B:B,0))</f>
        <v>BMC Code :2006</v>
      </c>
      <c r="C1040" t="str">
        <f>VLOOKUP(Table2[[#This Row],[Code]],'MPG Payment'!B:C,2,0)</f>
        <v>KUKUI</v>
      </c>
      <c r="D1040" s="17">
        <v>20060017</v>
      </c>
      <c r="E1040" s="17" t="s">
        <v>23</v>
      </c>
      <c r="F1040" s="1">
        <v>7</v>
      </c>
      <c r="G1040" s="13">
        <v>10.389999999999999</v>
      </c>
      <c r="H1040" s="13">
        <v>686.46800000000007</v>
      </c>
      <c r="I1040" s="166">
        <v>0</v>
      </c>
      <c r="J1040" s="191">
        <v>0</v>
      </c>
      <c r="K1040" s="166">
        <v>0</v>
      </c>
      <c r="L1040" s="166">
        <v>0</v>
      </c>
      <c r="M1040" s="18">
        <v>0</v>
      </c>
      <c r="N1040" s="165">
        <f>VLOOKUP(Table2[[#This Row],[Code]],'MPG Payment'!$B$4:$Z$128,25,0)</f>
        <v>0</v>
      </c>
      <c r="O1040" s="170">
        <f t="shared" si="68"/>
        <v>686</v>
      </c>
      <c r="P1040" t="str">
        <f>IFERROR(VLOOKUP(D1040,'Bank Master'!$C$3:$D$7898,2,0),"Indirect")</f>
        <v>Direct</v>
      </c>
      <c r="Q1040" t="str">
        <f>IFERROR(VLOOKUP(A1040,Table1424[],6,0),0)</f>
        <v>MAHESHWER MUNDA</v>
      </c>
      <c r="R1040" t="str">
        <f>IFERROR(VLOOKUP(A1040,Table1424[],7,0),0)</f>
        <v>491610110006415</v>
      </c>
      <c r="S1040" t="str">
        <f>IFERROR(VLOOKUP(A1040,Table1424[],8,0),0)</f>
        <v>BKID0004916</v>
      </c>
      <c r="T1040">
        <f>IFERROR(VLOOKUP(A1040,Table1424[],9,0),0)</f>
        <v>0</v>
      </c>
      <c r="U1040" s="40">
        <f>IFERROR(VLOOKUP(A1040,Table1424[],10,0),0)</f>
        <v>46049</v>
      </c>
      <c r="V1040">
        <f t="shared" si="69"/>
        <v>1</v>
      </c>
      <c r="W1040" t="str">
        <f t="shared" si="70"/>
        <v>Available</v>
      </c>
      <c r="X1040" s="164" t="str" cm="1">
        <f t="array" aca="1" ref="X1040" ca="1">SUBSTITUTE(SUBSTITUTE(MID(CELL("filename"),FIND("[",CELL("filename"))+1,FIND("]",CELL("filename"))-FIND("[",CELL("filename"))-1)," JH Farmer Payment-",""),".xlsx","")</f>
        <v>22.21-27 Aug</v>
      </c>
      <c r="Y1040" s="13">
        <f t="shared" si="71"/>
        <v>23.124523580365743</v>
      </c>
      <c r="Z1040" s="3">
        <v>0</v>
      </c>
    </row>
    <row r="1041" spans="1:26" x14ac:dyDescent="0.25">
      <c r="A1041" t="str">
        <f>CONCATENATE(Table2[[#This Row],[Code]],Table2[[#This Row],[Farmers Code]])</f>
        <v>200600170014</v>
      </c>
      <c r="B1041" s="1" t="str">
        <f>INDEX('MPG Payment'!$A:$A,MATCH(Table2[[#This Row],[Code]],'MPG Payment'!B:B,0))</f>
        <v>BMC Code :2006</v>
      </c>
      <c r="C1041" t="str">
        <f>VLOOKUP(Table2[[#This Row],[Code]],'MPG Payment'!B:C,2,0)</f>
        <v>KUKUI</v>
      </c>
      <c r="D1041" s="17">
        <v>20060017</v>
      </c>
      <c r="E1041" s="17" t="s">
        <v>24</v>
      </c>
      <c r="F1041" s="1">
        <v>6</v>
      </c>
      <c r="G1041" s="13">
        <v>9.19</v>
      </c>
      <c r="H1041" s="13">
        <v>394.71170000000001</v>
      </c>
      <c r="I1041" s="166">
        <v>0</v>
      </c>
      <c r="J1041" s="191">
        <v>0</v>
      </c>
      <c r="K1041" s="166">
        <v>0</v>
      </c>
      <c r="L1041" s="166">
        <v>0</v>
      </c>
      <c r="M1041" s="18">
        <v>0</v>
      </c>
      <c r="N1041" s="165">
        <f>VLOOKUP(Table2[[#This Row],[Code]],'MPG Payment'!$B$4:$Z$128,25,0)</f>
        <v>0</v>
      </c>
      <c r="O1041" s="170">
        <f t="shared" si="68"/>
        <v>395</v>
      </c>
      <c r="P1041" t="str">
        <f>IFERROR(VLOOKUP(D1041,'Bank Master'!$C$3:$D$7898,2,0),"Indirect")</f>
        <v>Direct</v>
      </c>
      <c r="Q1041" t="str">
        <f>IFERROR(VLOOKUP(A1041,Table1424[],6,0),0)</f>
        <v>VINITA KUMARI</v>
      </c>
      <c r="R1041" t="str">
        <f>IFERROR(VLOOKUP(A1041,Table1424[],7,0),0)</f>
        <v>491618210008564</v>
      </c>
      <c r="S1041" t="str">
        <f>IFERROR(VLOOKUP(A1041,Table1424[],8,0),0)</f>
        <v>BKID0004916</v>
      </c>
      <c r="T1041">
        <f>IFERROR(VLOOKUP(A1041,Table1424[],9,0),0)</f>
        <v>0</v>
      </c>
      <c r="U1041" s="40">
        <f>IFERROR(VLOOKUP(A1041,Table1424[],10,0),0)</f>
        <v>45986</v>
      </c>
      <c r="V1041">
        <f t="shared" si="69"/>
        <v>1</v>
      </c>
      <c r="W1041" t="str">
        <f t="shared" si="70"/>
        <v>Available</v>
      </c>
      <c r="X1041" s="164" t="str" cm="1">
        <f t="array" aca="1" ref="X1041" ca="1">SUBSTITUTE(SUBSTITUTE(MID(CELL("filename"),FIND("[",CELL("filename"))+1,FIND("]",CELL("filename"))-FIND("[",CELL("filename"))-1)," JH Farmer Payment-",""),".xlsx","")</f>
        <v>22.21-27 Aug</v>
      </c>
      <c r="Y1041" s="13">
        <f t="shared" si="71"/>
        <v>12.88503917301415</v>
      </c>
      <c r="Z1041" s="3">
        <v>0</v>
      </c>
    </row>
    <row r="1042" spans="1:26" x14ac:dyDescent="0.25">
      <c r="A1042" t="str">
        <f>CONCATENATE(Table2[[#This Row],[Code]],Table2[[#This Row],[Farmers Code]])</f>
        <v>200600170019</v>
      </c>
      <c r="B1042" s="1" t="str">
        <f>INDEX('MPG Payment'!$A:$A,MATCH(Table2[[#This Row],[Code]],'MPG Payment'!B:B,0))</f>
        <v>BMC Code :2006</v>
      </c>
      <c r="C1042" t="str">
        <f>VLOOKUP(Table2[[#This Row],[Code]],'MPG Payment'!B:C,2,0)</f>
        <v>KUKUI</v>
      </c>
      <c r="D1042" s="17">
        <v>20060017</v>
      </c>
      <c r="E1042" s="17" t="s">
        <v>3</v>
      </c>
      <c r="F1042" s="1">
        <v>7</v>
      </c>
      <c r="G1042" s="13">
        <v>29.71</v>
      </c>
      <c r="H1042" s="13">
        <v>1323.5843</v>
      </c>
      <c r="I1042" s="166">
        <v>0</v>
      </c>
      <c r="J1042" s="191">
        <v>0</v>
      </c>
      <c r="K1042" s="166">
        <v>0</v>
      </c>
      <c r="L1042" s="166">
        <v>0</v>
      </c>
      <c r="M1042" s="18">
        <v>0</v>
      </c>
      <c r="N1042" s="165">
        <f>VLOOKUP(Table2[[#This Row],[Code]],'MPG Payment'!$B$4:$Z$128,25,0)</f>
        <v>0</v>
      </c>
      <c r="O1042" s="170">
        <f t="shared" si="68"/>
        <v>1324</v>
      </c>
      <c r="P1042" t="str">
        <f>IFERROR(VLOOKUP(D1042,'Bank Master'!$C$3:$D$7898,2,0),"Indirect")</f>
        <v>Direct</v>
      </c>
      <c r="Q1042" t="str">
        <f>IFERROR(VLOOKUP(A1042,Table1424[],6,0),0)</f>
        <v>ANITA DEVI</v>
      </c>
      <c r="R1042" t="str">
        <f>IFERROR(VLOOKUP(A1042,Table1424[],7,0),0)</f>
        <v>22009710032</v>
      </c>
      <c r="S1042" t="str">
        <f>IFERROR(VLOOKUP(A1042,Table1424[],8,0),0)</f>
        <v>SBIN0RRVCGB</v>
      </c>
      <c r="T1042">
        <f>IFERROR(VLOOKUP(A1042,Table1424[],9,0),0)</f>
        <v>0</v>
      </c>
      <c r="U1042" s="40">
        <f>IFERROR(VLOOKUP(A1042,Table1424[],10,0),0)</f>
        <v>46013</v>
      </c>
      <c r="V1042">
        <f t="shared" si="69"/>
        <v>1</v>
      </c>
      <c r="W1042" t="str">
        <f t="shared" si="70"/>
        <v>Available</v>
      </c>
      <c r="X1042" s="164" t="str" cm="1">
        <f t="array" aca="1" ref="X1042" ca="1">SUBSTITUTE(SUBSTITUTE(MID(CELL("filename"),FIND("[",CELL("filename"))+1,FIND("]",CELL("filename"))-FIND("[",CELL("filename"))-1)," JH Farmer Payment-",""),".xlsx","")</f>
        <v>22.21-27 Aug</v>
      </c>
      <c r="Y1042" s="13">
        <f t="shared" si="71"/>
        <v>15.592544766072031</v>
      </c>
      <c r="Z1042" s="3">
        <v>0</v>
      </c>
    </row>
    <row r="1043" spans="1:26" x14ac:dyDescent="0.25">
      <c r="A1043" t="str">
        <f>CONCATENATE(Table2[[#This Row],[Code]],Table2[[#This Row],[Farmers Code]])</f>
        <v>200600170020</v>
      </c>
      <c r="B1043" s="1" t="str">
        <f>INDEX('MPG Payment'!$A:$A,MATCH(Table2[[#This Row],[Code]],'MPG Payment'!B:B,0))</f>
        <v>BMC Code :2006</v>
      </c>
      <c r="C1043" t="str">
        <f>VLOOKUP(Table2[[#This Row],[Code]],'MPG Payment'!B:C,2,0)</f>
        <v>KUKUI</v>
      </c>
      <c r="D1043" s="17">
        <v>20060017</v>
      </c>
      <c r="E1043" s="17" t="s">
        <v>4</v>
      </c>
      <c r="F1043" s="1">
        <v>14</v>
      </c>
      <c r="G1043" s="13">
        <v>69.66</v>
      </c>
      <c r="H1043" s="13">
        <v>2529.9866000000002</v>
      </c>
      <c r="I1043" s="166">
        <v>0</v>
      </c>
      <c r="J1043" s="191">
        <v>0</v>
      </c>
      <c r="K1043" s="166">
        <v>0</v>
      </c>
      <c r="L1043" s="166">
        <v>0</v>
      </c>
      <c r="M1043" s="18">
        <v>0</v>
      </c>
      <c r="N1043" s="165">
        <f>VLOOKUP(Table2[[#This Row],[Code]],'MPG Payment'!$B$4:$Z$128,25,0)</f>
        <v>0</v>
      </c>
      <c r="O1043" s="170">
        <f t="shared" si="68"/>
        <v>2530</v>
      </c>
      <c r="P1043" t="str">
        <f>IFERROR(VLOOKUP(D1043,'Bank Master'!$C$3:$D$7898,2,0),"Indirect")</f>
        <v>Direct</v>
      </c>
      <c r="Q1043" t="str">
        <f>IFERROR(VLOOKUP(A1043,Table1424[],6,0),0)</f>
        <v>MANJU DEVI</v>
      </c>
      <c r="R1043" t="str">
        <f>IFERROR(VLOOKUP(A1043,Table1424[],7,0),0)</f>
        <v>26248100007050</v>
      </c>
      <c r="S1043" t="str">
        <f>IFERROR(VLOOKUP(A1043,Table1424[],8,0),0)</f>
        <v>BARB0IRBAXX</v>
      </c>
      <c r="T1043">
        <f>IFERROR(VLOOKUP(A1043,Table1424[],9,0),0)</f>
        <v>0</v>
      </c>
      <c r="U1043" s="40">
        <f>IFERROR(VLOOKUP(A1043,Table1424[],10,0),0)</f>
        <v>46013</v>
      </c>
      <c r="V1043">
        <f t="shared" si="69"/>
        <v>1</v>
      </c>
      <c r="W1043" t="str">
        <f t="shared" si="70"/>
        <v>Available</v>
      </c>
      <c r="X1043" s="164" t="str" cm="1">
        <f t="array" aca="1" ref="X1043" ca="1">SUBSTITUTE(SUBSTITUTE(MID(CELL("filename"),FIND("[",CELL("filename"))+1,FIND("]",CELL("filename"))-FIND("[",CELL("filename"))-1)," JH Farmer Payment-",""),".xlsx","")</f>
        <v>22.21-27 Aug</v>
      </c>
      <c r="Y1043" s="13">
        <f t="shared" si="71"/>
        <v>25.423350846971008</v>
      </c>
      <c r="Z1043" s="3">
        <v>0</v>
      </c>
    </row>
    <row r="1044" spans="1:26" x14ac:dyDescent="0.25">
      <c r="A1044" t="str">
        <f>CONCATENATE(Table2[[#This Row],[Code]],Table2[[#This Row],[Farmers Code]])</f>
        <v>200600170021</v>
      </c>
      <c r="B1044" s="1" t="str">
        <f>INDEX('MPG Payment'!$A:$A,MATCH(Table2[[#This Row],[Code]],'MPG Payment'!B:B,0))</f>
        <v>BMC Code :2006</v>
      </c>
      <c r="C1044" t="str">
        <f>VLOOKUP(Table2[[#This Row],[Code]],'MPG Payment'!B:C,2,0)</f>
        <v>KUKUI</v>
      </c>
      <c r="D1044" s="17">
        <v>20060017</v>
      </c>
      <c r="E1044" s="17" t="s">
        <v>28</v>
      </c>
      <c r="F1044" s="1">
        <v>6</v>
      </c>
      <c r="G1044" s="13">
        <v>14.829999999999998</v>
      </c>
      <c r="H1044" s="13">
        <v>649.25170000000003</v>
      </c>
      <c r="I1044" s="166">
        <v>0</v>
      </c>
      <c r="J1044" s="191">
        <v>0</v>
      </c>
      <c r="K1044" s="166">
        <v>0</v>
      </c>
      <c r="L1044" s="166">
        <v>0</v>
      </c>
      <c r="M1044" s="18">
        <v>0</v>
      </c>
      <c r="N1044" s="165">
        <f>VLOOKUP(Table2[[#This Row],[Code]],'MPG Payment'!$B$4:$Z$128,25,0)</f>
        <v>0</v>
      </c>
      <c r="O1044" s="170">
        <f t="shared" si="68"/>
        <v>649</v>
      </c>
      <c r="P1044" t="str">
        <f>IFERROR(VLOOKUP(D1044,'Bank Master'!$C$3:$D$7898,2,0),"Indirect")</f>
        <v>Direct</v>
      </c>
      <c r="Q1044" t="str">
        <f>IFERROR(VLOOKUP(A1044,Table1424[],6,0),0)</f>
        <v>JHALO DEVI</v>
      </c>
      <c r="R1044" t="str">
        <f>IFERROR(VLOOKUP(A1044,Table1424[],7,0),0)</f>
        <v>491618210002613</v>
      </c>
      <c r="S1044" t="str">
        <f>IFERROR(VLOOKUP(A1044,Table1424[],8,0),0)</f>
        <v>BKID0004916</v>
      </c>
      <c r="T1044">
        <f>IFERROR(VLOOKUP(A1044,Table1424[],9,0),0)</f>
        <v>0</v>
      </c>
      <c r="U1044" s="40">
        <f>IFERROR(VLOOKUP(A1044,Table1424[],10,0),0)</f>
        <v>46013</v>
      </c>
      <c r="V1044">
        <f t="shared" si="69"/>
        <v>1</v>
      </c>
      <c r="W1044" t="str">
        <f t="shared" si="70"/>
        <v>Available</v>
      </c>
      <c r="X1044" s="164" t="str" cm="1">
        <f t="array" aca="1" ref="X1044" ca="1">SUBSTITUTE(SUBSTITUTE(MID(CELL("filename"),FIND("[",CELL("filename"))+1,FIND("]",CELL("filename"))-FIND("[",CELL("filename"))-1)," JH Farmer Payment-",""),".xlsx","")</f>
        <v>22.21-27 Aug</v>
      </c>
      <c r="Y1044" s="13">
        <f t="shared" si="71"/>
        <v>13.133884693189485</v>
      </c>
      <c r="Z1044" s="3">
        <v>0</v>
      </c>
    </row>
    <row r="1045" spans="1:26" x14ac:dyDescent="0.25">
      <c r="A1045" t="str">
        <f>CONCATENATE(Table2[[#This Row],[Code]],Table2[[#This Row],[Farmers Code]])</f>
        <v>200600170022</v>
      </c>
      <c r="B1045" s="1" t="str">
        <f>INDEX('MPG Payment'!$A:$A,MATCH(Table2[[#This Row],[Code]],'MPG Payment'!B:B,0))</f>
        <v>BMC Code :2006</v>
      </c>
      <c r="C1045" t="str">
        <f>VLOOKUP(Table2[[#This Row],[Code]],'MPG Payment'!B:C,2,0)</f>
        <v>KUKUI</v>
      </c>
      <c r="D1045" s="17">
        <v>20060017</v>
      </c>
      <c r="E1045" s="17" t="s">
        <v>37</v>
      </c>
      <c r="F1045" s="1">
        <v>14</v>
      </c>
      <c r="G1045" s="13">
        <v>64.650000000000006</v>
      </c>
      <c r="H1045" s="13">
        <v>2537.0700000000002</v>
      </c>
      <c r="I1045" s="166">
        <v>0</v>
      </c>
      <c r="J1045" s="191">
        <v>0</v>
      </c>
      <c r="K1045" s="166">
        <v>0</v>
      </c>
      <c r="L1045" s="166">
        <v>0</v>
      </c>
      <c r="M1045" s="18">
        <v>0</v>
      </c>
      <c r="N1045" s="165">
        <f>VLOOKUP(Table2[[#This Row],[Code]],'MPG Payment'!$B$4:$Z$128,25,0)</f>
        <v>0</v>
      </c>
      <c r="O1045" s="170">
        <f t="shared" si="68"/>
        <v>2537</v>
      </c>
      <c r="P1045" t="str">
        <f>IFERROR(VLOOKUP(D1045,'Bank Master'!$C$3:$D$7898,2,0),"Indirect")</f>
        <v>Direct</v>
      </c>
      <c r="Q1045" t="str">
        <f>IFERROR(VLOOKUP(A1045,Table1424[],6,0),0)</f>
        <v>SABITA DEVI</v>
      </c>
      <c r="R1045" t="str">
        <f>IFERROR(VLOOKUP(A1045,Table1424[],7,0),0)</f>
        <v>491618210005956</v>
      </c>
      <c r="S1045" t="str">
        <f>IFERROR(VLOOKUP(A1045,Table1424[],8,0),0)</f>
        <v>BKID0004916</v>
      </c>
      <c r="T1045">
        <f>IFERROR(VLOOKUP(A1045,Table1424[],9,0),0)</f>
        <v>0</v>
      </c>
      <c r="U1045" s="40">
        <f>IFERROR(VLOOKUP(A1045,Table1424[],10,0),0)</f>
        <v>46097</v>
      </c>
      <c r="V1045">
        <f t="shared" si="69"/>
        <v>1</v>
      </c>
      <c r="W1045" t="str">
        <f t="shared" si="70"/>
        <v>Available</v>
      </c>
      <c r="X1045" s="164" t="str" cm="1">
        <f t="array" aca="1" ref="X1045" ca="1">SUBSTITUTE(SUBSTITUTE(MID(CELL("filename"),FIND("[",CELL("filename"))+1,FIND("]",CELL("filename"))-FIND("[",CELL("filename"))-1)," JH Farmer Payment-",""),".xlsx","")</f>
        <v>22.21-27 Aug</v>
      </c>
      <c r="Y1045" s="13">
        <f t="shared" si="71"/>
        <v>27.470208816705338</v>
      </c>
      <c r="Z1045" s="3">
        <v>0</v>
      </c>
    </row>
    <row r="1046" spans="1:26" x14ac:dyDescent="0.25">
      <c r="A1046" t="str">
        <f>CONCATENATE(Table2[[#This Row],[Code]],Table2[[#This Row],[Farmers Code]])</f>
        <v>200600170023</v>
      </c>
      <c r="B1046" s="1" t="str">
        <f>INDEX('MPG Payment'!$A:$A,MATCH(Table2[[#This Row],[Code]],'MPG Payment'!B:B,0))</f>
        <v>BMC Code :2006</v>
      </c>
      <c r="C1046" t="str">
        <f>VLOOKUP(Table2[[#This Row],[Code]],'MPG Payment'!B:C,2,0)</f>
        <v>KUKUI</v>
      </c>
      <c r="D1046" s="17">
        <v>20060017</v>
      </c>
      <c r="E1046" s="17" t="s">
        <v>38</v>
      </c>
      <c r="F1046" s="1">
        <v>1</v>
      </c>
      <c r="G1046" s="13">
        <v>1.89</v>
      </c>
      <c r="H1046" s="13">
        <v>83.632499999999993</v>
      </c>
      <c r="I1046" s="166">
        <v>0</v>
      </c>
      <c r="J1046" s="191">
        <v>0</v>
      </c>
      <c r="K1046" s="166">
        <v>0</v>
      </c>
      <c r="L1046" s="166">
        <v>0</v>
      </c>
      <c r="M1046" s="18">
        <v>0</v>
      </c>
      <c r="N1046" s="165">
        <f>VLOOKUP(Table2[[#This Row],[Code]],'MPG Payment'!$B$4:$Z$128,25,0)</f>
        <v>0</v>
      </c>
      <c r="O1046" s="170">
        <f t="shared" si="68"/>
        <v>84</v>
      </c>
      <c r="P1046" t="str">
        <f>IFERROR(VLOOKUP(D1046,'Bank Master'!$C$3:$D$7898,2,0),"Indirect")</f>
        <v>Direct</v>
      </c>
      <c r="Q1046" t="str">
        <f>IFERROR(VLOOKUP(A1046,Table1424[],6,0),0)</f>
        <v>LAKHAN MAHTO</v>
      </c>
      <c r="R1046" t="str">
        <f>IFERROR(VLOOKUP(A1046,Table1424[],7,0),0)</f>
        <v>317001000015766</v>
      </c>
      <c r="S1046" t="str">
        <f>IFERROR(VLOOKUP(A1046,Table1424[],8,0),0)</f>
        <v>IOBA0003170</v>
      </c>
      <c r="T1046">
        <f>IFERROR(VLOOKUP(A1046,Table1424[],9,0),0)</f>
        <v>0</v>
      </c>
      <c r="U1046" s="40">
        <f>IFERROR(VLOOKUP(A1046,Table1424[],10,0),0)</f>
        <v>46097</v>
      </c>
      <c r="V1046">
        <f t="shared" si="69"/>
        <v>1</v>
      </c>
      <c r="W1046" t="str">
        <f t="shared" si="70"/>
        <v>Available</v>
      </c>
      <c r="X1046" s="164" t="str" cm="1">
        <f t="array" aca="1" ref="X1046" ca="1">SUBSTITUTE(SUBSTITUTE(MID(CELL("filename"),FIND("[",CELL("filename"))+1,FIND("]",CELL("filename"))-FIND("[",CELL("filename"))-1)," JH Farmer Payment-",""),".xlsx","")</f>
        <v>22.21-27 Aug</v>
      </c>
      <c r="Y1046" s="13">
        <f t="shared" si="71"/>
        <v>2.2124999999999999</v>
      </c>
      <c r="Z1046" s="3">
        <v>0</v>
      </c>
    </row>
    <row r="1047" spans="1:26" x14ac:dyDescent="0.25">
      <c r="A1047" t="str">
        <f>CONCATENATE(Table2[[#This Row],[Code]],Table2[[#This Row],[Farmers Code]])</f>
        <v>200600170026</v>
      </c>
      <c r="B1047" s="1" t="str">
        <f>INDEX('MPG Payment'!$A:$A,MATCH(Table2[[#This Row],[Code]],'MPG Payment'!B:B,0))</f>
        <v>BMC Code :2006</v>
      </c>
      <c r="C1047" t="str">
        <f>VLOOKUP(Table2[[#This Row],[Code]],'MPG Payment'!B:C,2,0)</f>
        <v>KUKUI</v>
      </c>
      <c r="D1047" s="17">
        <v>20060017</v>
      </c>
      <c r="E1047" s="17" t="s">
        <v>39</v>
      </c>
      <c r="F1047" s="1">
        <v>7</v>
      </c>
      <c r="G1047" s="13">
        <v>16.349999999999998</v>
      </c>
      <c r="H1047" s="13">
        <v>804.70129999999995</v>
      </c>
      <c r="I1047" s="166">
        <v>0</v>
      </c>
      <c r="J1047" s="191">
        <v>0</v>
      </c>
      <c r="K1047" s="166">
        <v>0</v>
      </c>
      <c r="L1047" s="166">
        <v>0</v>
      </c>
      <c r="M1047" s="18">
        <v>0</v>
      </c>
      <c r="N1047" s="165">
        <f>VLOOKUP(Table2[[#This Row],[Code]],'MPG Payment'!$B$4:$Z$128,25,0)</f>
        <v>0</v>
      </c>
      <c r="O1047" s="170">
        <f t="shared" si="68"/>
        <v>805</v>
      </c>
      <c r="P1047" t="str">
        <f>IFERROR(VLOOKUP(D1047,'Bank Master'!$C$3:$D$7898,2,0),"Indirect")</f>
        <v>Direct</v>
      </c>
      <c r="Q1047" t="str">
        <f>IFERROR(VLOOKUP(A1047,Table1424[],6,0),0)</f>
        <v>RAJENDRA BEDIYA</v>
      </c>
      <c r="R1047" t="str">
        <f>IFERROR(VLOOKUP(A1047,Table1424[],7,0),0)</f>
        <v>491618210000062</v>
      </c>
      <c r="S1047" t="str">
        <f>IFERROR(VLOOKUP(A1047,Table1424[],8,0),0)</f>
        <v>BKID0004916</v>
      </c>
      <c r="T1047">
        <f>IFERROR(VLOOKUP(A1047,Table1424[],9,0),0)</f>
        <v>0</v>
      </c>
      <c r="U1047" s="40">
        <f>IFERROR(VLOOKUP(A1047,Table1424[],10,0),0)</f>
        <v>46116</v>
      </c>
      <c r="V1047">
        <f t="shared" si="69"/>
        <v>1</v>
      </c>
      <c r="W1047" t="str">
        <f t="shared" si="70"/>
        <v>Available</v>
      </c>
      <c r="X1047" s="164" t="str" cm="1">
        <f t="array" aca="1" ref="X1047" ca="1">SUBSTITUTE(SUBSTITUTE(MID(CELL("filename"),FIND("[",CELL("filename"))+1,FIND("]",CELL("filename"))-FIND("[",CELL("filename"))-1)," JH Farmer Payment-",""),".xlsx","")</f>
        <v>22.21-27 Aug</v>
      </c>
      <c r="Y1047" s="13">
        <f t="shared" si="71"/>
        <v>17.22602171253823</v>
      </c>
      <c r="Z1047" s="3">
        <v>0</v>
      </c>
    </row>
    <row r="1048" spans="1:26" x14ac:dyDescent="0.25">
      <c r="A1048" t="str">
        <f>CONCATENATE(Table2[[#This Row],[Code]],Table2[[#This Row],[Farmers Code]])</f>
        <v>200600170027</v>
      </c>
      <c r="B1048" s="1" t="str">
        <f>INDEX('MPG Payment'!$A:$A,MATCH(Table2[[#This Row],[Code]],'MPG Payment'!B:B,0))</f>
        <v>BMC Code :2006</v>
      </c>
      <c r="C1048" t="str">
        <f>VLOOKUP(Table2[[#This Row],[Code]],'MPG Payment'!B:C,2,0)</f>
        <v>KUKUI</v>
      </c>
      <c r="D1048" s="17">
        <v>20060017</v>
      </c>
      <c r="E1048" s="17" t="s">
        <v>6</v>
      </c>
      <c r="F1048" s="1">
        <v>14</v>
      </c>
      <c r="G1048" s="13">
        <v>20.330000000000002</v>
      </c>
      <c r="H1048" s="13">
        <v>945.01610000000005</v>
      </c>
      <c r="I1048" s="166">
        <v>0</v>
      </c>
      <c r="J1048" s="191">
        <v>0</v>
      </c>
      <c r="K1048" s="166">
        <v>0</v>
      </c>
      <c r="L1048" s="166">
        <v>0</v>
      </c>
      <c r="M1048" s="18">
        <v>0</v>
      </c>
      <c r="N1048" s="165">
        <f>VLOOKUP(Table2[[#This Row],[Code]],'MPG Payment'!$B$4:$Z$128,25,0)</f>
        <v>0</v>
      </c>
      <c r="O1048" s="170">
        <f t="shared" ref="O1048:O1111" si="72">IF(N1048="Yes",0,ROUND((H1048-I1048-J1048-K1048-L1048-M1048),0))</f>
        <v>945</v>
      </c>
      <c r="P1048" t="str">
        <f>IFERROR(VLOOKUP(D1048,'Bank Master'!$C$3:$D$7898,2,0),"Indirect")</f>
        <v>Direct</v>
      </c>
      <c r="Q1048" t="str">
        <f>IFERROR(VLOOKUP(A1048,Table1424[],6,0),0)</f>
        <v>MAHESHWARI DEVI</v>
      </c>
      <c r="R1048" t="str">
        <f>IFERROR(VLOOKUP(A1048,Table1424[],7,0),0)</f>
        <v>491610110003743</v>
      </c>
      <c r="S1048" t="str">
        <f>IFERROR(VLOOKUP(A1048,Table1424[],8,0),0)</f>
        <v>BKID0004916</v>
      </c>
      <c r="T1048">
        <f>IFERROR(VLOOKUP(A1048,Table1424[],9,0),0)</f>
        <v>0</v>
      </c>
      <c r="U1048" s="40">
        <f>IFERROR(VLOOKUP(A1048,Table1424[],10,0),0)</f>
        <v>46195</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22.21-27 Aug</v>
      </c>
      <c r="Y1048" s="13">
        <f t="shared" ref="Y1048:Y1111" si="75">(F1048*0.05)*(H1048/G1048)</f>
        <v>32.53867535661584</v>
      </c>
      <c r="Z1048" s="3">
        <v>0</v>
      </c>
    </row>
    <row r="1049" spans="1:26" x14ac:dyDescent="0.25">
      <c r="A1049" t="str">
        <f>CONCATENATE(Table2[[#This Row],[Code]],Table2[[#This Row],[Farmers Code]])</f>
        <v>200600170028</v>
      </c>
      <c r="B1049" s="1" t="str">
        <f>INDEX('MPG Payment'!$A:$A,MATCH(Table2[[#This Row],[Code]],'MPG Payment'!B:B,0))</f>
        <v>BMC Code :2006</v>
      </c>
      <c r="C1049" t="str">
        <f>VLOOKUP(Table2[[#This Row],[Code]],'MPG Payment'!B:C,2,0)</f>
        <v>KUKUI</v>
      </c>
      <c r="D1049" s="17">
        <v>20060017</v>
      </c>
      <c r="E1049" s="17" t="s">
        <v>30</v>
      </c>
      <c r="F1049" s="1">
        <v>7</v>
      </c>
      <c r="G1049" s="13">
        <v>22.169999999999998</v>
      </c>
      <c r="H1049" s="13">
        <v>767.95489999999995</v>
      </c>
      <c r="I1049" s="166">
        <v>0</v>
      </c>
      <c r="J1049" s="191">
        <v>0</v>
      </c>
      <c r="K1049" s="166">
        <v>0</v>
      </c>
      <c r="L1049" s="166">
        <v>0</v>
      </c>
      <c r="M1049" s="18">
        <v>0</v>
      </c>
      <c r="N1049" s="165">
        <f>VLOOKUP(Table2[[#This Row],[Code]],'MPG Payment'!$B$4:$Z$128,25,0)</f>
        <v>0</v>
      </c>
      <c r="O1049" s="170">
        <f t="shared" si="72"/>
        <v>768</v>
      </c>
      <c r="P1049" t="str">
        <f>IFERROR(VLOOKUP(D1049,'Bank Master'!$C$3:$D$7898,2,0),"Indirect")</f>
        <v>Direct</v>
      </c>
      <c r="Q1049" t="str">
        <f>IFERROR(VLOOKUP(A1049,Table1424[],6,0),0)</f>
        <v>RAJMANI DEVI</v>
      </c>
      <c r="R1049" t="str">
        <f>IFERROR(VLOOKUP(A1049,Table1424[],7,0),0)</f>
        <v>26240100017982</v>
      </c>
      <c r="S1049" t="str">
        <f>IFERROR(VLOOKUP(A1049,Table1424[],8,0),0)</f>
        <v>BARB0IRBAXX</v>
      </c>
      <c r="T1049">
        <f>IFERROR(VLOOKUP(A1049,Table1424[],9,0),0)</f>
        <v>0</v>
      </c>
      <c r="U1049" s="40">
        <f>IFERROR(VLOOKUP(A1049,Table1424[],10,0),0)</f>
        <v>46216</v>
      </c>
      <c r="V1049">
        <f t="shared" si="73"/>
        <v>1</v>
      </c>
      <c r="W1049" t="str">
        <f t="shared" si="74"/>
        <v>Available</v>
      </c>
      <c r="X1049" s="164" t="str" cm="1">
        <f t="array" aca="1" ref="X1049" ca="1">SUBSTITUTE(SUBSTITUTE(MID(CELL("filename"),FIND("[",CELL("filename"))+1,FIND("]",CELL("filename"))-FIND("[",CELL("filename"))-1)," JH Farmer Payment-",""),".xlsx","")</f>
        <v>22.21-27 Aug</v>
      </c>
      <c r="Y1049" s="13">
        <f t="shared" si="75"/>
        <v>12.12378055931439</v>
      </c>
      <c r="Z1049" s="3">
        <v>0</v>
      </c>
    </row>
    <row r="1050" spans="1:26" x14ac:dyDescent="0.25">
      <c r="A1050" t="str">
        <f>CONCATENATE(Table2[[#This Row],[Code]],Table2[[#This Row],[Farmers Code]])</f>
        <v>200600170029</v>
      </c>
      <c r="B1050" s="1" t="str">
        <f>INDEX('MPG Payment'!$A:$A,MATCH(Table2[[#This Row],[Code]],'MPG Payment'!B:B,0))</f>
        <v>BMC Code :2006</v>
      </c>
      <c r="C1050" t="str">
        <f>VLOOKUP(Table2[[#This Row],[Code]],'MPG Payment'!B:C,2,0)</f>
        <v>KUKUI</v>
      </c>
      <c r="D1050" s="17">
        <v>20060017</v>
      </c>
      <c r="E1050" s="17" t="s">
        <v>31</v>
      </c>
      <c r="F1050" s="1">
        <v>11</v>
      </c>
      <c r="G1050" s="13">
        <v>37.39</v>
      </c>
      <c r="H1050" s="13">
        <v>1842.6865000000003</v>
      </c>
      <c r="I1050" s="166">
        <v>0</v>
      </c>
      <c r="J1050" s="191">
        <v>0</v>
      </c>
      <c r="K1050" s="166">
        <v>0</v>
      </c>
      <c r="L1050" s="166">
        <v>0</v>
      </c>
      <c r="M1050" s="18">
        <v>0</v>
      </c>
      <c r="N1050" s="165">
        <f>VLOOKUP(Table2[[#This Row],[Code]],'MPG Payment'!$B$4:$Z$128,25,0)</f>
        <v>0</v>
      </c>
      <c r="O1050" s="170">
        <f t="shared" si="72"/>
        <v>1843</v>
      </c>
      <c r="P1050" t="str">
        <f>IFERROR(VLOOKUP(D1050,'Bank Master'!$C$3:$D$7898,2,0),"Indirect")</f>
        <v>Direct</v>
      </c>
      <c r="Q1050" t="str">
        <f>IFERROR(VLOOKUP(A1050,Table1424[],6,0),0)</f>
        <v>MAHABIR BEDIA</v>
      </c>
      <c r="R1050" t="str">
        <f>IFERROR(VLOOKUP(A1050,Table1424[],7,0),0)</f>
        <v>491610510000487</v>
      </c>
      <c r="S1050" t="str">
        <f>IFERROR(VLOOKUP(A1050,Table1424[],8,0),0)</f>
        <v>BKID0004916</v>
      </c>
      <c r="T1050">
        <f>IFERROR(VLOOKUP(A1050,Table1424[],9,0),0)</f>
        <v>0</v>
      </c>
      <c r="U1050" s="40">
        <f>IFERROR(VLOOKUP(A1050,Table1424[],10,0),0)</f>
        <v>46251</v>
      </c>
      <c r="V1050">
        <f t="shared" si="73"/>
        <v>1</v>
      </c>
      <c r="W1050" t="str">
        <f t="shared" si="74"/>
        <v>Available</v>
      </c>
      <c r="X1050" s="164" t="str" cm="1">
        <f t="array" aca="1" ref="X1050" ca="1">SUBSTITUTE(SUBSTITUTE(MID(CELL("filename"),FIND("[",CELL("filename"))+1,FIND("]",CELL("filename"))-FIND("[",CELL("filename"))-1)," JH Farmer Payment-",""),".xlsx","")</f>
        <v>22.21-27 Aug</v>
      </c>
      <c r="Y1050" s="13">
        <f t="shared" si="75"/>
        <v>27.10557836319872</v>
      </c>
      <c r="Z1050" s="3">
        <v>0</v>
      </c>
    </row>
    <row r="1051" spans="1:26" x14ac:dyDescent="0.25">
      <c r="A1051" t="str">
        <f>CONCATENATE(Table2[[#This Row],[Code]],Table2[[#This Row],[Farmers Code]])</f>
        <v>200600170030</v>
      </c>
      <c r="B1051" s="1" t="str">
        <f>INDEX('MPG Payment'!$A:$A,MATCH(Table2[[#This Row],[Code]],'MPG Payment'!B:B,0))</f>
        <v>BMC Code :2006</v>
      </c>
      <c r="C1051" t="str">
        <f>VLOOKUP(Table2[[#This Row],[Code]],'MPG Payment'!B:C,2,0)</f>
        <v>KUKUI</v>
      </c>
      <c r="D1051" s="17">
        <v>20060017</v>
      </c>
      <c r="E1051" s="17" t="s">
        <v>7</v>
      </c>
      <c r="F1051" s="1">
        <v>14</v>
      </c>
      <c r="G1051" s="13">
        <v>40.06</v>
      </c>
      <c r="H1051" s="13">
        <v>2308.2806999999998</v>
      </c>
      <c r="I1051" s="166">
        <v>0</v>
      </c>
      <c r="J1051" s="191">
        <v>0</v>
      </c>
      <c r="K1051" s="166">
        <v>0</v>
      </c>
      <c r="L1051" s="166">
        <v>0</v>
      </c>
      <c r="M1051" s="18">
        <v>0</v>
      </c>
      <c r="N1051" s="165">
        <f>VLOOKUP(Table2[[#This Row],[Code]],'MPG Payment'!$B$4:$Z$128,25,0)</f>
        <v>0</v>
      </c>
      <c r="O1051" s="170">
        <f t="shared" si="72"/>
        <v>2308</v>
      </c>
      <c r="P1051" t="str">
        <f>IFERROR(VLOOKUP(D1051,'Bank Master'!$C$3:$D$7898,2,0),"Indirect")</f>
        <v>Direct</v>
      </c>
      <c r="Q1051" t="str">
        <f>IFERROR(VLOOKUP(A1051,Table1424[],6,0),0)</f>
        <v>LALKO DEVI</v>
      </c>
      <c r="R1051" t="str">
        <f>IFERROR(VLOOKUP(A1051,Table1424[],7,0),0)</f>
        <v>491618210003733</v>
      </c>
      <c r="S1051" t="str">
        <f>IFERROR(VLOOKUP(A1051,Table1424[],8,0),0)</f>
        <v>BKID0004916</v>
      </c>
      <c r="T1051">
        <f>IFERROR(VLOOKUP(A1051,Table1424[],9,0),0)</f>
        <v>0</v>
      </c>
      <c r="U1051" s="40">
        <f>IFERROR(VLOOKUP(A1051,Table1424[],10,0),0)</f>
        <v>46258</v>
      </c>
      <c r="V1051">
        <f t="shared" si="73"/>
        <v>1</v>
      </c>
      <c r="W1051" t="str">
        <f t="shared" si="74"/>
        <v>Available</v>
      </c>
      <c r="X1051" s="164" t="str" cm="1">
        <f t="array" aca="1" ref="X1051" ca="1">SUBSTITUTE(SUBSTITUTE(MID(CELL("filename"),FIND("[",CELL("filename"))+1,FIND("]",CELL("filename"))-FIND("[",CELL("filename"))-1)," JH Farmer Payment-",""),".xlsx","")</f>
        <v>22.21-27 Aug</v>
      </c>
      <c r="Y1051" s="13">
        <f t="shared" si="75"/>
        <v>40.334410634048922</v>
      </c>
      <c r="Z1051" s="3">
        <v>0</v>
      </c>
    </row>
    <row r="1052" spans="1:26" x14ac:dyDescent="0.25">
      <c r="A1052" t="str">
        <f>CONCATENATE(Table2[[#This Row],[Code]],Table2[[#This Row],[Farmers Code]])</f>
        <v>200600170031</v>
      </c>
      <c r="B1052" s="1" t="str">
        <f>INDEX('MPG Payment'!$A:$A,MATCH(Table2[[#This Row],[Code]],'MPG Payment'!B:B,0))</f>
        <v>BMC Code :2006</v>
      </c>
      <c r="C1052" t="str">
        <f>VLOOKUP(Table2[[#This Row],[Code]],'MPG Payment'!B:C,2,0)</f>
        <v>KUKUI</v>
      </c>
      <c r="D1052" s="17">
        <v>20060017</v>
      </c>
      <c r="E1052" s="17" t="s">
        <v>422</v>
      </c>
      <c r="F1052" s="1">
        <v>7</v>
      </c>
      <c r="G1052" s="13">
        <v>15.66</v>
      </c>
      <c r="H1052" s="13">
        <v>803.51340000000005</v>
      </c>
      <c r="I1052" s="166">
        <v>0</v>
      </c>
      <c r="J1052" s="191">
        <v>0</v>
      </c>
      <c r="K1052" s="166">
        <v>0</v>
      </c>
      <c r="L1052" s="166">
        <v>0</v>
      </c>
      <c r="M1052" s="18">
        <v>0</v>
      </c>
      <c r="N1052" s="165">
        <f>VLOOKUP(Table2[[#This Row],[Code]],'MPG Payment'!$B$4:$Z$128,25,0)</f>
        <v>0</v>
      </c>
      <c r="O1052" s="170">
        <f t="shared" si="72"/>
        <v>804</v>
      </c>
      <c r="P1052" t="str">
        <f>IFERROR(VLOOKUP(D1052,'Bank Master'!$C$3:$D$7898,2,0),"Indirect")</f>
        <v>Direct</v>
      </c>
      <c r="Q1052" t="str">
        <f>IFERROR(VLOOKUP(A1052,Table1424[],6,0),0)</f>
        <v>JADO BEDIYA</v>
      </c>
      <c r="R1052" t="str">
        <f>IFERROR(VLOOKUP(A1052,Table1424[],7,0),0)</f>
        <v>491618210002689</v>
      </c>
      <c r="S1052" t="str">
        <f>IFERROR(VLOOKUP(A1052,Table1424[],8,0),0)</f>
        <v>BKID0004916</v>
      </c>
      <c r="T1052">
        <f>IFERROR(VLOOKUP(A1052,Table1424[],9,0),0)</f>
        <v>0</v>
      </c>
      <c r="U1052" s="40">
        <f>IFERROR(VLOOKUP(A1052,Table1424[],10,0),0)</f>
        <v>46258</v>
      </c>
      <c r="V1052">
        <f t="shared" si="73"/>
        <v>1</v>
      </c>
      <c r="W1052" t="str">
        <f t="shared" si="74"/>
        <v>Available</v>
      </c>
      <c r="X1052" s="164" t="str" cm="1">
        <f t="array" aca="1" ref="X1052" ca="1">SUBSTITUTE(SUBSTITUTE(MID(CELL("filename"),FIND("[",CELL("filename"))+1,FIND("]",CELL("filename"))-FIND("[",CELL("filename"))-1)," JH Farmer Payment-",""),".xlsx","")</f>
        <v>22.21-27 Aug</v>
      </c>
      <c r="Y1052" s="13">
        <f t="shared" si="75"/>
        <v>17.958473180076631</v>
      </c>
      <c r="Z1052" s="3">
        <v>0</v>
      </c>
    </row>
    <row r="1053" spans="1:26" x14ac:dyDescent="0.25">
      <c r="A1053" t="str">
        <f>CONCATENATE(Table2[[#This Row],[Code]],Table2[[#This Row],[Farmers Code]])</f>
        <v>200600170032</v>
      </c>
      <c r="B1053" s="1" t="str">
        <f>INDEX('MPG Payment'!$A:$A,MATCH(Table2[[#This Row],[Code]],'MPG Payment'!B:B,0))</f>
        <v>BMC Code :2006</v>
      </c>
      <c r="C1053" t="str">
        <f>VLOOKUP(Table2[[#This Row],[Code]],'MPG Payment'!B:C,2,0)</f>
        <v>KUKUI</v>
      </c>
      <c r="D1053" s="17">
        <v>20060017</v>
      </c>
      <c r="E1053" s="17" t="s">
        <v>8</v>
      </c>
      <c r="F1053" s="1">
        <v>6</v>
      </c>
      <c r="G1053" s="13">
        <v>13.930000000000001</v>
      </c>
      <c r="H1053" s="13">
        <v>483.8329</v>
      </c>
      <c r="I1053" s="166">
        <v>0</v>
      </c>
      <c r="J1053" s="191">
        <v>0</v>
      </c>
      <c r="K1053" s="166">
        <v>0</v>
      </c>
      <c r="L1053" s="166">
        <v>0</v>
      </c>
      <c r="M1053" s="18">
        <v>0</v>
      </c>
      <c r="N1053" s="165">
        <f>VLOOKUP(Table2[[#This Row],[Code]],'MPG Payment'!$B$4:$Z$128,25,0)</f>
        <v>0</v>
      </c>
      <c r="O1053" s="170">
        <f t="shared" si="72"/>
        <v>484</v>
      </c>
      <c r="P1053" t="str">
        <f>IFERROR(VLOOKUP(D1053,'Bank Master'!$C$3:$D$7898,2,0),"Indirect")</f>
        <v>Direct</v>
      </c>
      <c r="Q1053">
        <f>IFERROR(VLOOKUP(A1053,Table1424[],6,0),0)</f>
        <v>0</v>
      </c>
      <c r="R1053">
        <f>IFERROR(VLOOKUP(A1053,Table1424[],7,0),0)</f>
        <v>0</v>
      </c>
      <c r="S1053">
        <f>IFERROR(VLOOKUP(A1053,Table1424[],8,0),0)</f>
        <v>0</v>
      </c>
      <c r="T1053">
        <f>IFERROR(VLOOKUP(A1053,Table1424[],9,0),0)</f>
        <v>0</v>
      </c>
      <c r="U1053" s="40">
        <f>IFERROR(VLOOKUP(A1053,Table1424[],10,0),0)</f>
        <v>0</v>
      </c>
      <c r="V1053">
        <f t="shared" si="73"/>
        <v>1</v>
      </c>
      <c r="W1053" t="str">
        <f t="shared" si="74"/>
        <v>Not Available</v>
      </c>
      <c r="X1053" s="164" t="str" cm="1">
        <f t="array" aca="1" ref="X1053" ca="1">SUBSTITUTE(SUBSTITUTE(MID(CELL("filename"),FIND("[",CELL("filename"))+1,FIND("]",CELL("filename"))-FIND("[",CELL("filename"))-1)," JH Farmer Payment-",""),".xlsx","")</f>
        <v>22.21-27 Aug</v>
      </c>
      <c r="Y1053" s="13">
        <f t="shared" si="75"/>
        <v>10.419947595118449</v>
      </c>
      <c r="Z1053" s="3">
        <v>0</v>
      </c>
    </row>
    <row r="1054" spans="1:26" x14ac:dyDescent="0.25">
      <c r="A1054" t="str">
        <f>CONCATENATE(Table2[[#This Row],[Code]],Table2[[#This Row],[Farmers Code]])</f>
        <v>200600170033</v>
      </c>
      <c r="B1054" s="1" t="str">
        <f>INDEX('MPG Payment'!$A:$A,MATCH(Table2[[#This Row],[Code]],'MPG Payment'!B:B,0))</f>
        <v>BMC Code :2006</v>
      </c>
      <c r="C1054" t="str">
        <f>VLOOKUP(Table2[[#This Row],[Code]],'MPG Payment'!B:C,2,0)</f>
        <v>KUKUI</v>
      </c>
      <c r="D1054" s="17">
        <v>20060017</v>
      </c>
      <c r="E1054" s="17" t="s">
        <v>32</v>
      </c>
      <c r="F1054" s="1">
        <v>1</v>
      </c>
      <c r="G1054" s="13">
        <v>1.49</v>
      </c>
      <c r="H1054" s="13">
        <v>73.650700000000001</v>
      </c>
      <c r="I1054" s="166">
        <v>0</v>
      </c>
      <c r="J1054" s="191">
        <v>0</v>
      </c>
      <c r="K1054" s="166">
        <v>0</v>
      </c>
      <c r="L1054" s="166">
        <v>0</v>
      </c>
      <c r="M1054" s="18">
        <v>0</v>
      </c>
      <c r="N1054" s="165">
        <f>VLOOKUP(Table2[[#This Row],[Code]],'MPG Payment'!$B$4:$Z$128,25,0)</f>
        <v>0</v>
      </c>
      <c r="O1054" s="170">
        <f t="shared" si="72"/>
        <v>74</v>
      </c>
      <c r="P1054" t="str">
        <f>IFERROR(VLOOKUP(D1054,'Bank Master'!$C$3:$D$7898,2,0),"Indirect")</f>
        <v>Direct</v>
      </c>
      <c r="Q1054">
        <f>IFERROR(VLOOKUP(A1054,Table1424[],6,0),0)</f>
        <v>0</v>
      </c>
      <c r="R1054">
        <f>IFERROR(VLOOKUP(A1054,Table1424[],7,0),0)</f>
        <v>0</v>
      </c>
      <c r="S1054">
        <f>IFERROR(VLOOKUP(A1054,Table1424[],8,0),0)</f>
        <v>0</v>
      </c>
      <c r="T1054">
        <f>IFERROR(VLOOKUP(A1054,Table1424[],9,0),0)</f>
        <v>0</v>
      </c>
      <c r="U1054" s="40">
        <f>IFERROR(VLOOKUP(A1054,Table1424[],10,0),0)</f>
        <v>0</v>
      </c>
      <c r="V1054">
        <f t="shared" si="73"/>
        <v>1</v>
      </c>
      <c r="W1054" t="str">
        <f t="shared" si="74"/>
        <v>Not Available</v>
      </c>
      <c r="X1054" s="164" t="str" cm="1">
        <f t="array" aca="1" ref="X1054" ca="1">SUBSTITUTE(SUBSTITUTE(MID(CELL("filename"),FIND("[",CELL("filename"))+1,FIND("]",CELL("filename"))-FIND("[",CELL("filename"))-1)," JH Farmer Payment-",""),".xlsx","")</f>
        <v>22.21-27 Aug</v>
      </c>
      <c r="Y1054" s="13">
        <f t="shared" si="75"/>
        <v>2.4715000000000003</v>
      </c>
      <c r="Z1054" s="3">
        <v>0</v>
      </c>
    </row>
    <row r="1055" spans="1:26" x14ac:dyDescent="0.25">
      <c r="A1055" t="str">
        <f>CONCATENATE(Table2[[#This Row],[Code]],Table2[[#This Row],[Farmers Code]])</f>
        <v>200600180002</v>
      </c>
      <c r="B1055" s="1" t="str">
        <f>INDEX('MPG Payment'!$A:$A,MATCH(Table2[[#This Row],[Code]],'MPG Payment'!B:B,0))</f>
        <v>BMC Code :2006</v>
      </c>
      <c r="C1055" t="str">
        <f>VLOOKUP(Table2[[#This Row],[Code]],'MPG Payment'!B:C,2,0)</f>
        <v>PANCHOLI</v>
      </c>
      <c r="D1055" s="17">
        <v>20060018</v>
      </c>
      <c r="E1055" s="17" t="s">
        <v>17</v>
      </c>
      <c r="F1055" s="1">
        <v>9</v>
      </c>
      <c r="G1055" s="13">
        <v>112.49</v>
      </c>
      <c r="H1055" s="13">
        <v>4471.1507000000001</v>
      </c>
      <c r="I1055" s="166">
        <v>0</v>
      </c>
      <c r="J1055" s="191">
        <v>0</v>
      </c>
      <c r="K1055" s="166">
        <v>0</v>
      </c>
      <c r="L1055" s="166">
        <v>0</v>
      </c>
      <c r="M1055" s="18">
        <v>0</v>
      </c>
      <c r="N1055" s="165">
        <f>VLOOKUP(Table2[[#This Row],[Code]],'MPG Payment'!$B$4:$Z$128,25,0)</f>
        <v>0</v>
      </c>
      <c r="O1055" s="170">
        <f t="shared" si="72"/>
        <v>4471</v>
      </c>
      <c r="P1055" t="str">
        <f>IFERROR(VLOOKUP(D1055,'Bank Master'!$C$3:$D$7898,2,0),"Indirect")</f>
        <v>Direct</v>
      </c>
      <c r="Q1055" t="str">
        <f>IFERROR(VLOOKUP(A1055,Table1424[],6,0),0)</f>
        <v>RIYA MUNDA</v>
      </c>
      <c r="R1055" t="str">
        <f>IFERROR(VLOOKUP(A1055,Table1424[],7,0),0)</f>
        <v>078301000077127</v>
      </c>
      <c r="S1055" t="str">
        <f>IFERROR(VLOOKUP(A1055,Table1424[],8,0),0)</f>
        <v>IOBA0000783</v>
      </c>
      <c r="T1055">
        <f>IFERROR(VLOOKUP(A1055,Table1424[],9,0),0)</f>
        <v>0</v>
      </c>
      <c r="U1055" s="40">
        <f>IFERROR(VLOOKUP(A1055,Table1424[],10,0),0)</f>
        <v>46034</v>
      </c>
      <c r="V1055">
        <f t="shared" si="73"/>
        <v>1</v>
      </c>
      <c r="W1055" t="str">
        <f t="shared" si="74"/>
        <v>Available</v>
      </c>
      <c r="X1055" s="164" t="str" cm="1">
        <f t="array" aca="1" ref="X1055" ca="1">SUBSTITUTE(SUBSTITUTE(MID(CELL("filename"),FIND("[",CELL("filename"))+1,FIND("]",CELL("filename"))-FIND("[",CELL("filename"))-1)," JH Farmer Payment-",""),".xlsx","")</f>
        <v>22.21-27 Aug</v>
      </c>
      <c r="Y1055" s="13">
        <f t="shared" si="75"/>
        <v>17.886192683794114</v>
      </c>
      <c r="Z1055" s="3">
        <v>0</v>
      </c>
    </row>
    <row r="1056" spans="1:26" x14ac:dyDescent="0.25">
      <c r="A1056" t="str">
        <f>CONCATENATE(Table2[[#This Row],[Code]],Table2[[#This Row],[Farmers Code]])</f>
        <v>200600190002</v>
      </c>
      <c r="B1056" s="1" t="str">
        <f>INDEX('MPG Payment'!$A:$A,MATCH(Table2[[#This Row],[Code]],'MPG Payment'!B:B,0))</f>
        <v>BMC Code :2006</v>
      </c>
      <c r="C1056" t="str">
        <f>VLOOKUP(Table2[[#This Row],[Code]],'MPG Payment'!B:C,2,0)</f>
        <v>HOCHAR 2</v>
      </c>
      <c r="D1056" s="17">
        <v>20060019</v>
      </c>
      <c r="E1056" s="17" t="s">
        <v>17</v>
      </c>
      <c r="F1056" s="1">
        <v>11</v>
      </c>
      <c r="G1056" s="13">
        <v>401.1</v>
      </c>
      <c r="H1056" s="13">
        <v>15170.898500000001</v>
      </c>
      <c r="I1056" s="166">
        <v>0</v>
      </c>
      <c r="J1056" s="191">
        <v>0</v>
      </c>
      <c r="K1056" s="166">
        <v>0</v>
      </c>
      <c r="L1056" s="166">
        <v>0</v>
      </c>
      <c r="M1056" s="18">
        <v>0</v>
      </c>
      <c r="N1056" s="165">
        <f>VLOOKUP(Table2[[#This Row],[Code]],'MPG Payment'!$B$4:$Z$128,25,0)</f>
        <v>0</v>
      </c>
      <c r="O1056" s="170">
        <f t="shared" si="72"/>
        <v>15171</v>
      </c>
      <c r="P1056" t="str">
        <f>IFERROR(VLOOKUP(D1056,'Bank Master'!$C$3:$D$7898,2,0),"Indirect")</f>
        <v>Direct</v>
      </c>
      <c r="Q1056" t="str">
        <f>IFERROR(VLOOKUP(A1056,Table1424[],6,0),0)</f>
        <v>DEEPAK KUMAR SAHU</v>
      </c>
      <c r="R1056" t="str">
        <f>IFERROR(VLOOKUP(A1056,Table1424[],7,0),0)</f>
        <v>7766000100031520</v>
      </c>
      <c r="S1056" t="str">
        <f>IFERROR(VLOOKUP(A1056,Table1424[],8,0),0)</f>
        <v>PUNB0776600</v>
      </c>
      <c r="T1056">
        <f>IFERROR(VLOOKUP(A1056,Table1424[],9,0),0)</f>
        <v>0</v>
      </c>
      <c r="U1056" s="40">
        <f>IFERROR(VLOOKUP(A1056,Table1424[],10,0),0)</f>
        <v>46000</v>
      </c>
      <c r="V1056">
        <f t="shared" si="73"/>
        <v>1</v>
      </c>
      <c r="W1056" t="str">
        <f t="shared" si="74"/>
        <v>Available</v>
      </c>
      <c r="X1056" s="164" t="str" cm="1">
        <f t="array" aca="1" ref="X1056" ca="1">SUBSTITUTE(SUBSTITUTE(MID(CELL("filename"),FIND("[",CELL("filename"))+1,FIND("]",CELL("filename"))-FIND("[",CELL("filename"))-1)," JH Farmer Payment-",""),".xlsx","")</f>
        <v>22.21-27 Aug</v>
      </c>
      <c r="Y1056" s="13">
        <f t="shared" si="75"/>
        <v>20.802777798553976</v>
      </c>
      <c r="Z1056" s="3">
        <v>0</v>
      </c>
    </row>
    <row r="1057" spans="1:26" x14ac:dyDescent="0.25">
      <c r="A1057" t="str">
        <f>CONCATENATE(Table2[[#This Row],[Code]],Table2[[#This Row],[Farmers Code]])</f>
        <v>200600190004</v>
      </c>
      <c r="B1057" s="1" t="str">
        <f>INDEX('MPG Payment'!$A:$A,MATCH(Table2[[#This Row],[Code]],'MPG Payment'!B:B,0))</f>
        <v>BMC Code :2006</v>
      </c>
      <c r="C1057" t="str">
        <f>VLOOKUP(Table2[[#This Row],[Code]],'MPG Payment'!B:C,2,0)</f>
        <v>HOCHAR 2</v>
      </c>
      <c r="D1057" s="17">
        <v>20060019</v>
      </c>
      <c r="E1057" s="17" t="s">
        <v>1</v>
      </c>
      <c r="F1057" s="1">
        <v>6</v>
      </c>
      <c r="G1057" s="13">
        <v>83.6</v>
      </c>
      <c r="H1057" s="13">
        <v>3841.2745000000004</v>
      </c>
      <c r="I1057" s="166">
        <v>0</v>
      </c>
      <c r="J1057" s="191">
        <v>0</v>
      </c>
      <c r="K1057" s="166">
        <v>0</v>
      </c>
      <c r="L1057" s="166">
        <v>0</v>
      </c>
      <c r="M1057" s="18">
        <v>0</v>
      </c>
      <c r="N1057" s="165">
        <f>VLOOKUP(Table2[[#This Row],[Code]],'MPG Payment'!$B$4:$Z$128,25,0)</f>
        <v>0</v>
      </c>
      <c r="O1057" s="170">
        <f t="shared" si="72"/>
        <v>3841</v>
      </c>
      <c r="P1057" t="str">
        <f>IFERROR(VLOOKUP(D1057,'Bank Master'!$C$3:$D$7898,2,0),"Indirect")</f>
        <v>Direct</v>
      </c>
      <c r="Q1057" t="str">
        <f>IFERROR(VLOOKUP(A1057,Table1424[],6,0),0)</f>
        <v>KANTI DEVI</v>
      </c>
      <c r="R1057" t="str">
        <f>IFERROR(VLOOKUP(A1057,Table1424[],7,0),0)</f>
        <v>7766000100014134</v>
      </c>
      <c r="S1057" t="str">
        <f>IFERROR(VLOOKUP(A1057,Table1424[],8,0),0)</f>
        <v>PUNB0776600</v>
      </c>
      <c r="T1057">
        <f>IFERROR(VLOOKUP(A1057,Table1424[],9,0),0)</f>
        <v>0</v>
      </c>
      <c r="U1057" s="40">
        <f>IFERROR(VLOOKUP(A1057,Table1424[],10,0),0)</f>
        <v>46125</v>
      </c>
      <c r="V1057">
        <f t="shared" si="73"/>
        <v>1</v>
      </c>
      <c r="W1057" t="str">
        <f t="shared" si="74"/>
        <v>Available</v>
      </c>
      <c r="X1057" s="164" t="str" cm="1">
        <f t="array" aca="1" ref="X1057" ca="1">SUBSTITUTE(SUBSTITUTE(MID(CELL("filename"),FIND("[",CELL("filename"))+1,FIND("]",CELL("filename"))-FIND("[",CELL("filename"))-1)," JH Farmer Payment-",""),".xlsx","")</f>
        <v>22.21-27 Aug</v>
      </c>
      <c r="Y1057" s="13">
        <f t="shared" si="75"/>
        <v>13.784477870813401</v>
      </c>
      <c r="Z1057" s="3">
        <v>0</v>
      </c>
    </row>
    <row r="1058" spans="1:26" x14ac:dyDescent="0.25">
      <c r="A1058" t="str">
        <f>CONCATENATE(Table2[[#This Row],[Code]],Table2[[#This Row],[Farmers Code]])</f>
        <v>200600190005</v>
      </c>
      <c r="B1058" s="1" t="str">
        <f>INDEX('MPG Payment'!$A:$A,MATCH(Table2[[#This Row],[Code]],'MPG Payment'!B:B,0))</f>
        <v>BMC Code :2006</v>
      </c>
      <c r="C1058" t="str">
        <f>VLOOKUP(Table2[[#This Row],[Code]],'MPG Payment'!B:C,2,0)</f>
        <v>HOCHAR 2</v>
      </c>
      <c r="D1058" s="17">
        <v>20060019</v>
      </c>
      <c r="E1058" s="17" t="s">
        <v>18</v>
      </c>
      <c r="F1058" s="1">
        <v>7</v>
      </c>
      <c r="G1058" s="13">
        <v>266.87</v>
      </c>
      <c r="H1058" s="13">
        <v>10837.2613</v>
      </c>
      <c r="I1058" s="166">
        <v>0</v>
      </c>
      <c r="J1058" s="191">
        <v>0</v>
      </c>
      <c r="K1058" s="166">
        <v>0</v>
      </c>
      <c r="L1058" s="166">
        <v>0</v>
      </c>
      <c r="M1058" s="18">
        <v>0</v>
      </c>
      <c r="N1058" s="165">
        <f>VLOOKUP(Table2[[#This Row],[Code]],'MPG Payment'!$B$4:$Z$128,25,0)</f>
        <v>0</v>
      </c>
      <c r="O1058" s="170">
        <f t="shared" si="72"/>
        <v>10837</v>
      </c>
      <c r="P1058" t="str">
        <f>IFERROR(VLOOKUP(D1058,'Bank Master'!$C$3:$D$7898,2,0),"Indirect")</f>
        <v>Direct</v>
      </c>
      <c r="Q1058" t="str">
        <f>IFERROR(VLOOKUP(A1058,Table1424[],6,0),0)</f>
        <v>RAVI KUMAR SAHU</v>
      </c>
      <c r="R1058" t="str">
        <f>IFERROR(VLOOKUP(A1058,Table1424[],7,0),0)</f>
        <v>7766000100004977</v>
      </c>
      <c r="S1058" t="str">
        <f>IFERROR(VLOOKUP(A1058,Table1424[],8,0),0)</f>
        <v>PUNB0776600</v>
      </c>
      <c r="T1058">
        <f>IFERROR(VLOOKUP(A1058,Table1424[],9,0),0)</f>
        <v>0</v>
      </c>
      <c r="U1058" s="40">
        <f>IFERROR(VLOOKUP(A1058,Table1424[],10,0),0)</f>
        <v>46175</v>
      </c>
      <c r="V1058">
        <f t="shared" si="73"/>
        <v>1</v>
      </c>
      <c r="W1058" t="str">
        <f t="shared" si="74"/>
        <v>Available</v>
      </c>
      <c r="X1058" s="164" t="str" cm="1">
        <f t="array" aca="1" ref="X1058" ca="1">SUBSTITUTE(SUBSTITUTE(MID(CELL("filename"),FIND("[",CELL("filename"))+1,FIND("]",CELL("filename"))-FIND("[",CELL("filename"))-1)," JH Farmer Payment-",""),".xlsx","")</f>
        <v>22.21-27 Aug</v>
      </c>
      <c r="Y1058" s="13">
        <f t="shared" si="75"/>
        <v>14.213067991906174</v>
      </c>
      <c r="Z1058" s="3">
        <v>0</v>
      </c>
    </row>
    <row r="1059" spans="1:26" x14ac:dyDescent="0.25">
      <c r="A1059" t="str">
        <f>CONCATENATE(Table2[[#This Row],[Code]],Table2[[#This Row],[Farmers Code]])</f>
        <v>200600190007</v>
      </c>
      <c r="B1059" s="1" t="str">
        <f>INDEX('MPG Payment'!$A:$A,MATCH(Table2[[#This Row],[Code]],'MPG Payment'!B:B,0))</f>
        <v>BMC Code :2006</v>
      </c>
      <c r="C1059" t="str">
        <f>VLOOKUP(Table2[[#This Row],[Code]],'MPG Payment'!B:C,2,0)</f>
        <v>HOCHAR 2</v>
      </c>
      <c r="D1059" s="17">
        <v>20060019</v>
      </c>
      <c r="E1059" s="17" t="s">
        <v>20</v>
      </c>
      <c r="F1059" s="1">
        <v>7</v>
      </c>
      <c r="G1059" s="13">
        <v>128.62</v>
      </c>
      <c r="H1059" s="13">
        <v>5718.3195999999998</v>
      </c>
      <c r="I1059" s="166">
        <v>0</v>
      </c>
      <c r="J1059" s="191">
        <v>0</v>
      </c>
      <c r="K1059" s="166">
        <v>0</v>
      </c>
      <c r="L1059" s="166">
        <v>0</v>
      </c>
      <c r="M1059" s="18">
        <v>0</v>
      </c>
      <c r="N1059" s="165">
        <f>VLOOKUP(Table2[[#This Row],[Code]],'MPG Payment'!$B$4:$Z$128,25,0)</f>
        <v>0</v>
      </c>
      <c r="O1059" s="170">
        <f t="shared" si="72"/>
        <v>5718</v>
      </c>
      <c r="P1059" t="str">
        <f>IFERROR(VLOOKUP(D1059,'Bank Master'!$C$3:$D$7898,2,0),"Indirect")</f>
        <v>Direct</v>
      </c>
      <c r="Q1059" t="str">
        <f>IFERROR(VLOOKUP(A1059,Table1424[],6,0),0)</f>
        <v>JUNAID ANSARI</v>
      </c>
      <c r="R1059" t="str">
        <f>IFERROR(VLOOKUP(A1059,Table1424[],7,0),0)</f>
        <v>7766000100040962</v>
      </c>
      <c r="S1059" t="str">
        <f>IFERROR(VLOOKUP(A1059,Table1424[],8,0),0)</f>
        <v>PUNB0776600</v>
      </c>
      <c r="T1059">
        <f>IFERROR(VLOOKUP(A1059,Table1424[],9,0),0)</f>
        <v>0</v>
      </c>
      <c r="U1059" s="40">
        <f>IFERROR(VLOOKUP(A1059,Table1424[],10,0),0)</f>
        <v>46195</v>
      </c>
      <c r="V1059">
        <f t="shared" si="73"/>
        <v>1</v>
      </c>
      <c r="W1059" t="str">
        <f t="shared" si="74"/>
        <v>Available</v>
      </c>
      <c r="X1059" s="164" t="str" cm="1">
        <f t="array" aca="1" ref="X1059" ca="1">SUBSTITUTE(SUBSTITUTE(MID(CELL("filename"),FIND("[",CELL("filename"))+1,FIND("]",CELL("filename"))-FIND("[",CELL("filename"))-1)," JH Farmer Payment-",""),".xlsx","")</f>
        <v>22.21-27 Aug</v>
      </c>
      <c r="Y1059" s="13">
        <f t="shared" si="75"/>
        <v>15.560658218006532</v>
      </c>
      <c r="Z1059" s="3">
        <v>0</v>
      </c>
    </row>
    <row r="1060" spans="1:26" x14ac:dyDescent="0.25">
      <c r="A1060" t="str">
        <f>CONCATENATE(Table2[[#This Row],[Code]],Table2[[#This Row],[Farmers Code]])</f>
        <v>200600220003</v>
      </c>
      <c r="B1060" s="1" t="str">
        <f>INDEX('MPG Payment'!$A:$A,MATCH(Table2[[#This Row],[Code]],'MPG Payment'!B:B,0))</f>
        <v>BMC Code :2006</v>
      </c>
      <c r="C1060" t="str">
        <f>VLOOKUP(Table2[[#This Row],[Code]],'MPG Payment'!B:C,2,0)</f>
        <v>MAHESHPUR</v>
      </c>
      <c r="D1060" s="17">
        <v>20060022</v>
      </c>
      <c r="E1060" s="17" t="s">
        <v>0</v>
      </c>
      <c r="F1060" s="1">
        <v>14</v>
      </c>
      <c r="G1060" s="13">
        <v>577.20999999999992</v>
      </c>
      <c r="H1060" s="13">
        <v>21437.029300000002</v>
      </c>
      <c r="I1060" s="166">
        <v>0</v>
      </c>
      <c r="J1060" s="191">
        <v>0</v>
      </c>
      <c r="K1060" s="166">
        <v>0</v>
      </c>
      <c r="L1060" s="166">
        <v>0</v>
      </c>
      <c r="M1060" s="18">
        <v>0</v>
      </c>
      <c r="N1060" s="165">
        <f>VLOOKUP(Table2[[#This Row],[Code]],'MPG Payment'!$B$4:$Z$128,25,0)</f>
        <v>0</v>
      </c>
      <c r="O1060" s="170">
        <f t="shared" si="72"/>
        <v>21437</v>
      </c>
      <c r="P1060" t="str">
        <f>IFERROR(VLOOKUP(D1060,'Bank Master'!$C$3:$D$7898,2,0),"Indirect")</f>
        <v>Direct</v>
      </c>
      <c r="Q1060" t="str">
        <f>IFERROR(VLOOKUP(A1060,Table1424[],6,0),0)</f>
        <v>FIROZ KHAN</v>
      </c>
      <c r="R1060" t="str">
        <f>IFERROR(VLOOKUP(A1060,Table1424[],7,0),0)</f>
        <v>50100749400561</v>
      </c>
      <c r="S1060" t="str">
        <f>IFERROR(VLOOKUP(A1060,Table1424[],8,0),0)</f>
        <v>HDFC0005866</v>
      </c>
      <c r="T1060">
        <f>IFERROR(VLOOKUP(A1060,Table1424[],9,0),0)</f>
        <v>0</v>
      </c>
      <c r="U1060" s="40">
        <f>IFERROR(VLOOKUP(A1060,Table1424[],10,0),0)</f>
        <v>46069</v>
      </c>
      <c r="V1060">
        <f t="shared" si="73"/>
        <v>1</v>
      </c>
      <c r="W1060" t="str">
        <f t="shared" si="74"/>
        <v>Available</v>
      </c>
      <c r="X1060" s="164" t="str" cm="1">
        <f t="array" aca="1" ref="X1060" ca="1">SUBSTITUTE(SUBSTITUTE(MID(CELL("filename"),FIND("[",CELL("filename"))+1,FIND("]",CELL("filename"))-FIND("[",CELL("filename"))-1)," JH Farmer Payment-",""),".xlsx","")</f>
        <v>22.21-27 Aug</v>
      </c>
      <c r="Y1060" s="13">
        <f t="shared" si="75"/>
        <v>25.997332877115788</v>
      </c>
      <c r="Z1060" s="3">
        <v>0</v>
      </c>
    </row>
    <row r="1061" spans="1:26" x14ac:dyDescent="0.25">
      <c r="A1061" t="str">
        <f>CONCATENATE(Table2[[#This Row],[Code]],Table2[[#This Row],[Farmers Code]])</f>
        <v>200600220005</v>
      </c>
      <c r="B1061" s="1" t="str">
        <f>INDEX('MPG Payment'!$A:$A,MATCH(Table2[[#This Row],[Code]],'MPG Payment'!B:B,0))</f>
        <v>BMC Code :2006</v>
      </c>
      <c r="C1061" t="str">
        <f>VLOOKUP(Table2[[#This Row],[Code]],'MPG Payment'!B:C,2,0)</f>
        <v>MAHESHPUR</v>
      </c>
      <c r="D1061" s="17">
        <v>20060022</v>
      </c>
      <c r="E1061" s="17" t="s">
        <v>18</v>
      </c>
      <c r="F1061" s="1">
        <v>9</v>
      </c>
      <c r="G1061" s="13">
        <v>294.93</v>
      </c>
      <c r="H1061" s="13">
        <v>10944.847900000001</v>
      </c>
      <c r="I1061" s="166">
        <v>0</v>
      </c>
      <c r="J1061" s="191">
        <v>0</v>
      </c>
      <c r="K1061" s="166">
        <v>0</v>
      </c>
      <c r="L1061" s="166">
        <v>0</v>
      </c>
      <c r="M1061" s="18">
        <v>0</v>
      </c>
      <c r="N1061" s="165">
        <f>VLOOKUP(Table2[[#This Row],[Code]],'MPG Payment'!$B$4:$Z$128,25,0)</f>
        <v>0</v>
      </c>
      <c r="O1061" s="170">
        <f t="shared" si="72"/>
        <v>10945</v>
      </c>
      <c r="P1061" t="str">
        <f>IFERROR(VLOOKUP(D1061,'Bank Master'!$C$3:$D$7898,2,0),"Indirect")</f>
        <v>Direct</v>
      </c>
      <c r="Q1061" t="str">
        <f>IFERROR(VLOOKUP(A1061,Table1424[],6,0),0)</f>
        <v>TANUJAKHATUN AKBAR KHAN</v>
      </c>
      <c r="R1061" t="str">
        <f>IFERROR(VLOOKUP(A1061,Table1424[],7,0),0)</f>
        <v>494118210005066</v>
      </c>
      <c r="S1061" t="str">
        <f>IFERROR(VLOOKUP(A1061,Table1424[],8,0),0)</f>
        <v>BKID0004941</v>
      </c>
      <c r="T1061">
        <f>IFERROR(VLOOKUP(A1061,Table1424[],9,0),0)</f>
        <v>0</v>
      </c>
      <c r="U1061" s="40">
        <f>IFERROR(VLOOKUP(A1061,Table1424[],10,0),0)</f>
        <v>46076</v>
      </c>
      <c r="V1061">
        <f t="shared" si="73"/>
        <v>1</v>
      </c>
      <c r="W1061" t="str">
        <f t="shared" si="74"/>
        <v>Available</v>
      </c>
      <c r="X1061" s="164" t="str" cm="1">
        <f t="array" aca="1" ref="X1061" ca="1">SUBSTITUTE(SUBSTITUTE(MID(CELL("filename"),FIND("[",CELL("filename"))+1,FIND("]",CELL("filename"))-FIND("[",CELL("filename"))-1)," JH Farmer Payment-",""),".xlsx","")</f>
        <v>22.21-27 Aug</v>
      </c>
      <c r="Y1061" s="13">
        <f t="shared" si="75"/>
        <v>16.699493286542573</v>
      </c>
      <c r="Z1061" s="3">
        <v>0</v>
      </c>
    </row>
    <row r="1062" spans="1:26" x14ac:dyDescent="0.25">
      <c r="A1062" t="str">
        <f>CONCATENATE(Table2[[#This Row],[Code]],Table2[[#This Row],[Farmers Code]])</f>
        <v>200600280002</v>
      </c>
      <c r="B1062" s="1" t="str">
        <f>INDEX('MPG Payment'!$A:$A,MATCH(Table2[[#This Row],[Code]],'MPG Payment'!B:B,0))</f>
        <v>BMC Code :2006</v>
      </c>
      <c r="C1062" t="str">
        <f>VLOOKUP(Table2[[#This Row],[Code]],'MPG Payment'!B:C,2,0)</f>
        <v>SANTI</v>
      </c>
      <c r="D1062" s="17">
        <v>20060028</v>
      </c>
      <c r="E1062" s="17" t="s">
        <v>17</v>
      </c>
      <c r="F1062" s="1">
        <v>14</v>
      </c>
      <c r="G1062" s="13">
        <v>319.24</v>
      </c>
      <c r="H1062" s="13">
        <v>14017.105100000001</v>
      </c>
      <c r="I1062" s="166">
        <v>0</v>
      </c>
      <c r="J1062" s="191">
        <v>0</v>
      </c>
      <c r="K1062" s="166">
        <v>11743.81</v>
      </c>
      <c r="L1062" s="166">
        <v>0</v>
      </c>
      <c r="M1062" s="18">
        <v>0</v>
      </c>
      <c r="N1062" s="165">
        <f>VLOOKUP(Table2[[#This Row],[Code]],'MPG Payment'!$B$4:$Z$128,25,0)</f>
        <v>0</v>
      </c>
      <c r="O1062" s="170">
        <f t="shared" si="72"/>
        <v>2273</v>
      </c>
      <c r="P1062" t="str">
        <f>IFERROR(VLOOKUP(D1062,'Bank Master'!$C$3:$D$7898,2,0),"Indirect")</f>
        <v>Direct</v>
      </c>
      <c r="Q1062" t="str">
        <f>IFERROR(VLOOKUP(A1062,Table1424[],6,0),0)</f>
        <v>ASRITA DEVI</v>
      </c>
      <c r="R1062" t="str">
        <f>IFERROR(VLOOKUP(A1062,Table1424[],7,0),0)</f>
        <v>20325171424</v>
      </c>
      <c r="S1062" t="str">
        <f>IFERROR(VLOOKUP(A1062,Table1424[],8,0),0)</f>
        <v>SBIN0015347</v>
      </c>
      <c r="T1062">
        <f>IFERROR(VLOOKUP(A1062,Table1424[],9,0),0)</f>
        <v>0</v>
      </c>
      <c r="U1062" s="40">
        <f>IFERROR(VLOOKUP(A1062,Table1424[],10,0),0)</f>
        <v>46246</v>
      </c>
      <c r="V1062">
        <f t="shared" si="73"/>
        <v>1</v>
      </c>
      <c r="W1062" t="str">
        <f t="shared" si="74"/>
        <v>Available</v>
      </c>
      <c r="X1062" s="164" t="str" cm="1">
        <f t="array" aca="1" ref="X1062" ca="1">SUBSTITUTE(SUBSTITUTE(MID(CELL("filename"),FIND("[",CELL("filename"))+1,FIND("]",CELL("filename"))-FIND("[",CELL("filename"))-1)," JH Farmer Payment-",""),".xlsx","")</f>
        <v>22.21-27 Aug</v>
      </c>
      <c r="Y1062" s="13">
        <f t="shared" si="75"/>
        <v>30.735414014534523</v>
      </c>
      <c r="Z1062" s="3">
        <v>0</v>
      </c>
    </row>
    <row r="1063" spans="1:26" x14ac:dyDescent="0.25">
      <c r="A1063" t="str">
        <f>CONCATENATE(Table2[[#This Row],[Code]],Table2[[#This Row],[Farmers Code]])</f>
        <v>200600280003</v>
      </c>
      <c r="B1063" s="1" t="str">
        <f>INDEX('MPG Payment'!$A:$A,MATCH(Table2[[#This Row],[Code]],'MPG Payment'!B:B,0))</f>
        <v>BMC Code :2006</v>
      </c>
      <c r="C1063" t="str">
        <f>VLOOKUP(Table2[[#This Row],[Code]],'MPG Payment'!B:C,2,0)</f>
        <v>SANTI</v>
      </c>
      <c r="D1063" s="17">
        <v>20060028</v>
      </c>
      <c r="E1063" s="17" t="s">
        <v>0</v>
      </c>
      <c r="F1063" s="1">
        <v>7</v>
      </c>
      <c r="G1063" s="13">
        <v>28.84</v>
      </c>
      <c r="H1063" s="13">
        <v>1210.6948</v>
      </c>
      <c r="I1063" s="166">
        <v>0</v>
      </c>
      <c r="J1063" s="191">
        <v>0</v>
      </c>
      <c r="K1063" s="166">
        <v>0</v>
      </c>
      <c r="L1063" s="166">
        <v>0</v>
      </c>
      <c r="M1063" s="18">
        <v>0</v>
      </c>
      <c r="N1063" s="165">
        <f>VLOOKUP(Table2[[#This Row],[Code]],'MPG Payment'!$B$4:$Z$128,25,0)</f>
        <v>0</v>
      </c>
      <c r="O1063" s="170">
        <f t="shared" si="72"/>
        <v>1211</v>
      </c>
      <c r="P1063" t="str">
        <f>IFERROR(VLOOKUP(D1063,'Bank Master'!$C$3:$D$7898,2,0),"Indirect")</f>
        <v>Direct</v>
      </c>
      <c r="Q1063" t="str">
        <f>IFERROR(VLOOKUP(A1063,Table1424[],6,0),0)</f>
        <v>RADHA DEVI</v>
      </c>
      <c r="R1063" t="str">
        <f>IFERROR(VLOOKUP(A1063,Table1424[],7,0),0)</f>
        <v>491610110005614</v>
      </c>
      <c r="S1063" t="str">
        <f>IFERROR(VLOOKUP(A1063,Table1424[],8,0),0)</f>
        <v>BKID0004916</v>
      </c>
      <c r="T1063">
        <f>IFERROR(VLOOKUP(A1063,Table1424[],9,0),0)</f>
        <v>0</v>
      </c>
      <c r="U1063" s="40">
        <f>IFERROR(VLOOKUP(A1063,Table1424[],10,0),0)</f>
        <v>46258</v>
      </c>
      <c r="V1063">
        <f t="shared" si="73"/>
        <v>1</v>
      </c>
      <c r="W1063" t="str">
        <f t="shared" si="74"/>
        <v>Available</v>
      </c>
      <c r="X1063" s="164" t="str" cm="1">
        <f t="array" aca="1" ref="X1063" ca="1">SUBSTITUTE(SUBSTITUTE(MID(CELL("filename"),FIND("[",CELL("filename"))+1,FIND("]",CELL("filename"))-FIND("[",CELL("filename"))-1)," JH Farmer Payment-",""),".xlsx","")</f>
        <v>22.21-27 Aug</v>
      </c>
      <c r="Y1063" s="13">
        <f t="shared" si="75"/>
        <v>14.69289805825243</v>
      </c>
      <c r="Z1063" s="3">
        <v>0</v>
      </c>
    </row>
    <row r="1064" spans="1:26" x14ac:dyDescent="0.25">
      <c r="A1064" t="str">
        <f>CONCATENATE(Table2[[#This Row],[Code]],Table2[[#This Row],[Farmers Code]])</f>
        <v>200600280004</v>
      </c>
      <c r="B1064" s="1" t="str">
        <f>INDEX('MPG Payment'!$A:$A,MATCH(Table2[[#This Row],[Code]],'MPG Payment'!B:B,0))</f>
        <v>BMC Code :2006</v>
      </c>
      <c r="C1064" t="str">
        <f>VLOOKUP(Table2[[#This Row],[Code]],'MPG Payment'!B:C,2,0)</f>
        <v>SANTI</v>
      </c>
      <c r="D1064" s="17">
        <v>20060028</v>
      </c>
      <c r="E1064" s="17" t="s">
        <v>1</v>
      </c>
      <c r="F1064" s="1">
        <v>7</v>
      </c>
      <c r="G1064" s="13">
        <v>17.52</v>
      </c>
      <c r="H1064" s="13">
        <v>693.1348999999999</v>
      </c>
      <c r="I1064" s="166">
        <v>0</v>
      </c>
      <c r="J1064" s="191">
        <v>0</v>
      </c>
      <c r="K1064" s="166">
        <v>0</v>
      </c>
      <c r="L1064" s="166">
        <v>0</v>
      </c>
      <c r="M1064" s="18">
        <v>0</v>
      </c>
      <c r="N1064" s="165">
        <f>VLOOKUP(Table2[[#This Row],[Code]],'MPG Payment'!$B$4:$Z$128,25,0)</f>
        <v>0</v>
      </c>
      <c r="O1064" s="170">
        <f t="shared" si="72"/>
        <v>693</v>
      </c>
      <c r="P1064" t="str">
        <f>IFERROR(VLOOKUP(D1064,'Bank Master'!$C$3:$D$7898,2,0),"Indirect")</f>
        <v>Direct</v>
      </c>
      <c r="Q1064" t="str">
        <f>IFERROR(VLOOKUP(A1064,Table1424[],6,0),0)</f>
        <v>RUPA KUMARI</v>
      </c>
      <c r="R1064" t="str">
        <f>IFERROR(VLOOKUP(A1064,Table1424[],7,0),0)</f>
        <v>346801000003383</v>
      </c>
      <c r="S1064" t="str">
        <f>IFERROR(VLOOKUP(A1064,Table1424[],8,0),0)</f>
        <v>IOBA0003468</v>
      </c>
      <c r="T1064">
        <f>IFERROR(VLOOKUP(A1064,Table1424[],9,0),0)</f>
        <v>0</v>
      </c>
      <c r="U1064" s="40">
        <f>IFERROR(VLOOKUP(A1064,Table1424[],10,0),0)</f>
        <v>46258</v>
      </c>
      <c r="V1064">
        <f t="shared" si="73"/>
        <v>1</v>
      </c>
      <c r="W1064" t="str">
        <f t="shared" si="74"/>
        <v>Available</v>
      </c>
      <c r="X1064" s="164" t="str" cm="1">
        <f t="array" aca="1" ref="X1064" ca="1">SUBSTITUTE(SUBSTITUTE(MID(CELL("filename"),FIND("[",CELL("filename"))+1,FIND("]",CELL("filename"))-FIND("[",CELL("filename"))-1)," JH Farmer Payment-",""),".xlsx","")</f>
        <v>22.21-27 Aug</v>
      </c>
      <c r="Y1064" s="13">
        <f t="shared" si="75"/>
        <v>13.846873002283106</v>
      </c>
      <c r="Z1064" s="3">
        <v>0</v>
      </c>
    </row>
    <row r="1065" spans="1:26" x14ac:dyDescent="0.25">
      <c r="A1065" t="str">
        <f>CONCATENATE(Table2[[#This Row],[Code]],Table2[[#This Row],[Farmers Code]])</f>
        <v>200600280005</v>
      </c>
      <c r="B1065" s="1" t="str">
        <f>INDEX('MPG Payment'!$A:$A,MATCH(Table2[[#This Row],[Code]],'MPG Payment'!B:B,0))</f>
        <v>BMC Code :2006</v>
      </c>
      <c r="C1065" t="str">
        <f>VLOOKUP(Table2[[#This Row],[Code]],'MPG Payment'!B:C,2,0)</f>
        <v>SANTI</v>
      </c>
      <c r="D1065" s="17">
        <v>20060028</v>
      </c>
      <c r="E1065" s="17" t="s">
        <v>18</v>
      </c>
      <c r="F1065" s="1">
        <v>6</v>
      </c>
      <c r="G1065" s="13">
        <v>16.04</v>
      </c>
      <c r="H1065" s="13">
        <v>694.32130000000006</v>
      </c>
      <c r="I1065" s="166">
        <v>0</v>
      </c>
      <c r="J1065" s="191">
        <v>0</v>
      </c>
      <c r="K1065" s="166">
        <v>0</v>
      </c>
      <c r="L1065" s="166">
        <v>0</v>
      </c>
      <c r="M1065" s="18">
        <v>0</v>
      </c>
      <c r="N1065" s="165">
        <f>VLOOKUP(Table2[[#This Row],[Code]],'MPG Payment'!$B$4:$Z$128,25,0)</f>
        <v>0</v>
      </c>
      <c r="O1065" s="170">
        <f t="shared" si="72"/>
        <v>694</v>
      </c>
      <c r="P1065" t="str">
        <f>IFERROR(VLOOKUP(D1065,'Bank Master'!$C$3:$D$7898,2,0),"Indirect")</f>
        <v>Direct</v>
      </c>
      <c r="Q1065" t="str">
        <f>IFERROR(VLOOKUP(A1065,Table1424[],6,0),0)</f>
        <v>BALKISHUN MAHTO</v>
      </c>
      <c r="R1065" t="str">
        <f>IFERROR(VLOOKUP(A1065,Table1424[],7,0),0)</f>
        <v>491610110002078</v>
      </c>
      <c r="S1065" t="str">
        <f>IFERROR(VLOOKUP(A1065,Table1424[],8,0),0)</f>
        <v>BKID0004916</v>
      </c>
      <c r="T1065">
        <f>IFERROR(VLOOKUP(A1065,Table1424[],9,0),0)</f>
        <v>0</v>
      </c>
      <c r="U1065" s="40">
        <f>IFERROR(VLOOKUP(A1065,Table1424[],10,0),0)</f>
        <v>46258</v>
      </c>
      <c r="V1065">
        <f t="shared" si="73"/>
        <v>1</v>
      </c>
      <c r="W1065" t="str">
        <f t="shared" si="74"/>
        <v>Available</v>
      </c>
      <c r="X1065" s="164" t="str" cm="1">
        <f t="array" aca="1" ref="X1065" ca="1">SUBSTITUTE(SUBSTITUTE(MID(CELL("filename"),FIND("[",CELL("filename"))+1,FIND("]",CELL("filename"))-FIND("[",CELL("filename"))-1)," JH Farmer Payment-",""),".xlsx","")</f>
        <v>22.21-27 Aug</v>
      </c>
      <c r="Y1065" s="13">
        <f t="shared" si="75"/>
        <v>12.986059226932673</v>
      </c>
      <c r="Z1065" s="3">
        <v>0</v>
      </c>
    </row>
    <row r="1066" spans="1:26" x14ac:dyDescent="0.25">
      <c r="A1066" t="str">
        <f>CONCATENATE(Table2[[#This Row],[Code]],Table2[[#This Row],[Farmers Code]])</f>
        <v>200600280006</v>
      </c>
      <c r="B1066" s="1" t="str">
        <f>INDEX('MPG Payment'!$A:$A,MATCH(Table2[[#This Row],[Code]],'MPG Payment'!B:B,0))</f>
        <v>BMC Code :2006</v>
      </c>
      <c r="C1066" t="str">
        <f>VLOOKUP(Table2[[#This Row],[Code]],'MPG Payment'!B:C,2,0)</f>
        <v>SANTI</v>
      </c>
      <c r="D1066" s="17">
        <v>20060028</v>
      </c>
      <c r="E1066" s="17" t="s">
        <v>19</v>
      </c>
      <c r="F1066" s="1">
        <v>7</v>
      </c>
      <c r="G1066" s="13">
        <v>30.08</v>
      </c>
      <c r="H1066" s="13">
        <v>1258.6798000000003</v>
      </c>
      <c r="I1066" s="166">
        <v>0</v>
      </c>
      <c r="J1066" s="191">
        <v>0</v>
      </c>
      <c r="K1066" s="166">
        <v>0</v>
      </c>
      <c r="L1066" s="166">
        <v>0</v>
      </c>
      <c r="M1066" s="18">
        <v>0</v>
      </c>
      <c r="N1066" s="165">
        <f>VLOOKUP(Table2[[#This Row],[Code]],'MPG Payment'!$B$4:$Z$128,25,0)</f>
        <v>0</v>
      </c>
      <c r="O1066" s="170">
        <f t="shared" si="72"/>
        <v>1259</v>
      </c>
      <c r="P1066" t="str">
        <f>IFERROR(VLOOKUP(D1066,'Bank Master'!$C$3:$D$7898,2,0),"Indirect")</f>
        <v>Direct</v>
      </c>
      <c r="Q1066" t="str">
        <f>IFERROR(VLOOKUP(A1066,Table1424[],6,0),0)</f>
        <v>ANITA DEVI</v>
      </c>
      <c r="R1066" t="str">
        <f>IFERROR(VLOOKUP(A1066,Table1424[],7,0),0)</f>
        <v>34680100006181</v>
      </c>
      <c r="S1066" t="str">
        <f>IFERROR(VLOOKUP(A1066,Table1424[],8,0),0)</f>
        <v>IOBA0003468</v>
      </c>
      <c r="T1066">
        <f>IFERROR(VLOOKUP(A1066,Table1424[],9,0),0)</f>
        <v>0</v>
      </c>
      <c r="U1066" s="40">
        <f>IFERROR(VLOOKUP(A1066,Table1424[],10,0),0)</f>
        <v>46258</v>
      </c>
      <c r="V1066">
        <f t="shared" si="73"/>
        <v>1</v>
      </c>
      <c r="W1066" t="str">
        <f t="shared" si="74"/>
        <v>Available</v>
      </c>
      <c r="X1066" s="164" t="str" cm="1">
        <f t="array" aca="1" ref="X1066" ca="1">SUBSTITUTE(SUBSTITUTE(MID(CELL("filename"),FIND("[",CELL("filename"))+1,FIND("]",CELL("filename"))-FIND("[",CELL("filename"))-1)," JH Farmer Payment-",""),".xlsx","")</f>
        <v>22.21-27 Aug</v>
      </c>
      <c r="Y1066" s="13">
        <f t="shared" si="75"/>
        <v>14.645542885638303</v>
      </c>
      <c r="Z1066" s="3">
        <v>0</v>
      </c>
    </row>
    <row r="1067" spans="1:26" x14ac:dyDescent="0.25">
      <c r="A1067" t="str">
        <f>CONCATENATE(Table2[[#This Row],[Code]],Table2[[#This Row],[Farmers Code]])</f>
        <v>200600280007</v>
      </c>
      <c r="B1067" s="1" t="str">
        <f>INDEX('MPG Payment'!$A:$A,MATCH(Table2[[#This Row],[Code]],'MPG Payment'!B:B,0))</f>
        <v>BMC Code :2006</v>
      </c>
      <c r="C1067" t="str">
        <f>VLOOKUP(Table2[[#This Row],[Code]],'MPG Payment'!B:C,2,0)</f>
        <v>SANTI</v>
      </c>
      <c r="D1067" s="17">
        <v>20060028</v>
      </c>
      <c r="E1067" s="17" t="s">
        <v>20</v>
      </c>
      <c r="F1067" s="1">
        <v>7</v>
      </c>
      <c r="G1067" s="13">
        <v>19.019999999999996</v>
      </c>
      <c r="H1067" s="13">
        <v>930.74839999999983</v>
      </c>
      <c r="I1067" s="166">
        <v>0</v>
      </c>
      <c r="J1067" s="191">
        <v>0</v>
      </c>
      <c r="K1067" s="166">
        <v>0</v>
      </c>
      <c r="L1067" s="166">
        <v>0</v>
      </c>
      <c r="M1067" s="18">
        <v>0</v>
      </c>
      <c r="N1067" s="165">
        <f>VLOOKUP(Table2[[#This Row],[Code]],'MPG Payment'!$B$4:$Z$128,25,0)</f>
        <v>0</v>
      </c>
      <c r="O1067" s="170">
        <f t="shared" si="72"/>
        <v>931</v>
      </c>
      <c r="P1067" t="str">
        <f>IFERROR(VLOOKUP(D1067,'Bank Master'!$C$3:$D$7898,2,0),"Indirect")</f>
        <v>Direct</v>
      </c>
      <c r="Q1067" t="str">
        <f>IFERROR(VLOOKUP(A1067,Table1424[],6,0),0)</f>
        <v>LALITA DEVI</v>
      </c>
      <c r="R1067" t="str">
        <f>IFERROR(VLOOKUP(A1067,Table1424[],7,0),0)</f>
        <v>1940104000023427</v>
      </c>
      <c r="S1067" t="str">
        <f>IFERROR(VLOOKUP(A1067,Table1424[],8,0),0)</f>
        <v>IBKL0001940</v>
      </c>
      <c r="T1067">
        <f>IFERROR(VLOOKUP(A1067,Table1424[],9,0),0)</f>
        <v>0</v>
      </c>
      <c r="U1067" s="40">
        <f>IFERROR(VLOOKUP(A1067,Table1424[],10,0),0)</f>
        <v>46258</v>
      </c>
      <c r="V1067">
        <f t="shared" si="73"/>
        <v>1</v>
      </c>
      <c r="W1067" t="str">
        <f t="shared" si="74"/>
        <v>Available</v>
      </c>
      <c r="X1067" s="164" t="str" cm="1">
        <f t="array" aca="1" ref="X1067" ca="1">SUBSTITUTE(SUBSTITUTE(MID(CELL("filename"),FIND("[",CELL("filename"))+1,FIND("]",CELL("filename"))-FIND("[",CELL("filename"))-1)," JH Farmer Payment-",""),".xlsx","")</f>
        <v>22.21-27 Aug</v>
      </c>
      <c r="Y1067" s="13">
        <f t="shared" si="75"/>
        <v>17.127336487907467</v>
      </c>
      <c r="Z1067" s="3">
        <v>0</v>
      </c>
    </row>
    <row r="1068" spans="1:26" x14ac:dyDescent="0.25">
      <c r="A1068" t="str">
        <f>CONCATENATE(Table2[[#This Row],[Code]],Table2[[#This Row],[Farmers Code]])</f>
        <v>200600280008</v>
      </c>
      <c r="B1068" s="1" t="str">
        <f>INDEX('MPG Payment'!$A:$A,MATCH(Table2[[#This Row],[Code]],'MPG Payment'!B:B,0))</f>
        <v>BMC Code :2006</v>
      </c>
      <c r="C1068" t="str">
        <f>VLOOKUP(Table2[[#This Row],[Code]],'MPG Payment'!B:C,2,0)</f>
        <v>SANTI</v>
      </c>
      <c r="D1068" s="17">
        <v>20060028</v>
      </c>
      <c r="E1068" s="17" t="s">
        <v>41</v>
      </c>
      <c r="F1068" s="1">
        <v>7</v>
      </c>
      <c r="G1068" s="13">
        <v>16.399999999999999</v>
      </c>
      <c r="H1068" s="13">
        <v>668.62149999999997</v>
      </c>
      <c r="I1068" s="166">
        <v>0</v>
      </c>
      <c r="J1068" s="191">
        <v>0</v>
      </c>
      <c r="K1068" s="166">
        <v>0</v>
      </c>
      <c r="L1068" s="166">
        <v>0</v>
      </c>
      <c r="M1068" s="18">
        <v>0</v>
      </c>
      <c r="N1068" s="165">
        <f>VLOOKUP(Table2[[#This Row],[Code]],'MPG Payment'!$B$4:$Z$128,25,0)</f>
        <v>0</v>
      </c>
      <c r="O1068" s="170">
        <f t="shared" si="72"/>
        <v>669</v>
      </c>
      <c r="P1068" t="str">
        <f>IFERROR(VLOOKUP(D1068,'Bank Master'!$C$3:$D$7898,2,0),"Indirect")</f>
        <v>Direct</v>
      </c>
      <c r="Q1068" t="str">
        <f>IFERROR(VLOOKUP(A1068,Table1424[],6,0),0)</f>
        <v>SURAJ MAHTO</v>
      </c>
      <c r="R1068" t="str">
        <f>IFERROR(VLOOKUP(A1068,Table1424[],7,0),0)</f>
        <v>346801000017088</v>
      </c>
      <c r="S1068" t="str">
        <f>IFERROR(VLOOKUP(A1068,Table1424[],8,0),0)</f>
        <v>IOBA0003468</v>
      </c>
      <c r="T1068">
        <f>IFERROR(VLOOKUP(A1068,Table1424[],9,0),0)</f>
        <v>0</v>
      </c>
      <c r="U1068" s="40">
        <f>IFERROR(VLOOKUP(A1068,Table1424[],10,0),0)</f>
        <v>46258</v>
      </c>
      <c r="V1068">
        <f t="shared" si="73"/>
        <v>1</v>
      </c>
      <c r="W1068" t="str">
        <f t="shared" si="74"/>
        <v>Available</v>
      </c>
      <c r="X1068" s="164" t="str" cm="1">
        <f t="array" aca="1" ref="X1068" ca="1">SUBSTITUTE(SUBSTITUTE(MID(CELL("filename"),FIND("[",CELL("filename"))+1,FIND("]",CELL("filename"))-FIND("[",CELL("filename"))-1)," JH Farmer Payment-",""),".xlsx","")</f>
        <v>22.21-27 Aug</v>
      </c>
      <c r="Y1068" s="13">
        <f t="shared" si="75"/>
        <v>14.269361280487807</v>
      </c>
      <c r="Z1068" s="3">
        <v>0</v>
      </c>
    </row>
    <row r="1069" spans="1:26" x14ac:dyDescent="0.25">
      <c r="A1069" t="str">
        <f>CONCATENATE(Table2[[#This Row],[Code]],Table2[[#This Row],[Farmers Code]])</f>
        <v>200600280009</v>
      </c>
      <c r="B1069" s="1" t="str">
        <f>INDEX('MPG Payment'!$A:$A,MATCH(Table2[[#This Row],[Code]],'MPG Payment'!B:B,0))</f>
        <v>BMC Code :2006</v>
      </c>
      <c r="C1069" t="str">
        <f>VLOOKUP(Table2[[#This Row],[Code]],'MPG Payment'!B:C,2,0)</f>
        <v>SANTI</v>
      </c>
      <c r="D1069" s="17">
        <v>20060028</v>
      </c>
      <c r="E1069" s="17" t="s">
        <v>36</v>
      </c>
      <c r="F1069" s="1">
        <v>5</v>
      </c>
      <c r="G1069" s="13">
        <v>14.21</v>
      </c>
      <c r="H1069" s="13">
        <v>688.07860000000005</v>
      </c>
      <c r="I1069" s="166">
        <v>0</v>
      </c>
      <c r="J1069" s="191">
        <v>0</v>
      </c>
      <c r="K1069" s="166">
        <v>0</v>
      </c>
      <c r="L1069" s="166">
        <v>0</v>
      </c>
      <c r="M1069" s="18">
        <v>0</v>
      </c>
      <c r="N1069" s="165">
        <f>VLOOKUP(Table2[[#This Row],[Code]],'MPG Payment'!$B$4:$Z$128,25,0)</f>
        <v>0</v>
      </c>
      <c r="O1069" s="170">
        <f t="shared" si="72"/>
        <v>688</v>
      </c>
      <c r="P1069" t="str">
        <f>IFERROR(VLOOKUP(D1069,'Bank Master'!$C$3:$D$7898,2,0),"Indirect")</f>
        <v>Direct</v>
      </c>
      <c r="Q1069">
        <f>IFERROR(VLOOKUP(A1069,Table1424[],6,0),0)</f>
        <v>0</v>
      </c>
      <c r="R1069">
        <f>IFERROR(VLOOKUP(A1069,Table1424[],7,0),0)</f>
        <v>0</v>
      </c>
      <c r="S1069">
        <f>IFERROR(VLOOKUP(A1069,Table1424[],8,0),0)</f>
        <v>0</v>
      </c>
      <c r="T1069">
        <f>IFERROR(VLOOKUP(A1069,Table1424[],9,0),0)</f>
        <v>0</v>
      </c>
      <c r="U1069" s="40">
        <f>IFERROR(VLOOKUP(A1069,Table1424[],10,0),0)</f>
        <v>0</v>
      </c>
      <c r="V1069">
        <f t="shared" si="73"/>
        <v>1</v>
      </c>
      <c r="W1069" t="str">
        <f t="shared" si="74"/>
        <v>Not Available</v>
      </c>
      <c r="X1069" s="164" t="str" cm="1">
        <f t="array" aca="1" ref="X1069" ca="1">SUBSTITUTE(SUBSTITUTE(MID(CELL("filename"),FIND("[",CELL("filename"))+1,FIND("]",CELL("filename"))-FIND("[",CELL("filename"))-1)," JH Farmer Payment-",""),".xlsx","")</f>
        <v>22.21-27 Aug</v>
      </c>
      <c r="Y1069" s="13">
        <f t="shared" si="75"/>
        <v>12.105534834623505</v>
      </c>
      <c r="Z1069" s="3">
        <v>0</v>
      </c>
    </row>
    <row r="1070" spans="1:26" x14ac:dyDescent="0.25">
      <c r="A1070" t="str">
        <f>CONCATENATE(Table2[[#This Row],[Code]],Table2[[#This Row],[Farmers Code]])</f>
        <v>200600280010</v>
      </c>
      <c r="B1070" s="1" t="str">
        <f>INDEX('MPG Payment'!$A:$A,MATCH(Table2[[#This Row],[Code]],'MPG Payment'!B:B,0))</f>
        <v>BMC Code :2006</v>
      </c>
      <c r="C1070" t="str">
        <f>VLOOKUP(Table2[[#This Row],[Code]],'MPG Payment'!B:C,2,0)</f>
        <v>SANTI</v>
      </c>
      <c r="D1070" s="17">
        <v>20060028</v>
      </c>
      <c r="E1070" s="17" t="s">
        <v>21</v>
      </c>
      <c r="F1070" s="1">
        <v>1</v>
      </c>
      <c r="G1070" s="13">
        <v>1.74</v>
      </c>
      <c r="H1070" s="13">
        <v>78.369599999999991</v>
      </c>
      <c r="I1070" s="166">
        <v>0</v>
      </c>
      <c r="J1070" s="191">
        <v>0</v>
      </c>
      <c r="K1070" s="166">
        <v>0</v>
      </c>
      <c r="L1070" s="166">
        <v>0</v>
      </c>
      <c r="M1070" s="18">
        <v>0</v>
      </c>
      <c r="N1070" s="165">
        <f>VLOOKUP(Table2[[#This Row],[Code]],'MPG Payment'!$B$4:$Z$128,25,0)</f>
        <v>0</v>
      </c>
      <c r="O1070" s="170">
        <f t="shared" si="72"/>
        <v>78</v>
      </c>
      <c r="P1070" t="str">
        <f>IFERROR(VLOOKUP(D1070,'Bank Master'!$C$3:$D$7898,2,0),"Indirect")</f>
        <v>Direct</v>
      </c>
      <c r="Q1070">
        <f>IFERROR(VLOOKUP(A1070,Table1424[],6,0),0)</f>
        <v>0</v>
      </c>
      <c r="R1070">
        <f>IFERROR(VLOOKUP(A1070,Table1424[],7,0),0)</f>
        <v>0</v>
      </c>
      <c r="S1070">
        <f>IFERROR(VLOOKUP(A1070,Table1424[],8,0),0)</f>
        <v>0</v>
      </c>
      <c r="T1070">
        <f>IFERROR(VLOOKUP(A1070,Table1424[],9,0),0)</f>
        <v>0</v>
      </c>
      <c r="U1070" s="40">
        <f>IFERROR(VLOOKUP(A1070,Table1424[],10,0),0)</f>
        <v>0</v>
      </c>
      <c r="V1070">
        <f t="shared" si="73"/>
        <v>1</v>
      </c>
      <c r="W1070" t="str">
        <f t="shared" si="74"/>
        <v>Not Available</v>
      </c>
      <c r="X1070" s="164" t="str" cm="1">
        <f t="array" aca="1" ref="X1070" ca="1">SUBSTITUTE(SUBSTITUTE(MID(CELL("filename"),FIND("[",CELL("filename"))+1,FIND("]",CELL("filename"))-FIND("[",CELL("filename"))-1)," JH Farmer Payment-",""),".xlsx","")</f>
        <v>22.21-27 Aug</v>
      </c>
      <c r="Y1070" s="13">
        <f t="shared" si="75"/>
        <v>2.2519999999999998</v>
      </c>
      <c r="Z1070" s="3">
        <v>0</v>
      </c>
    </row>
    <row r="1071" spans="1:26" x14ac:dyDescent="0.25">
      <c r="A1071" t="str">
        <f>CONCATENATE(Table2[[#This Row],[Code]],Table2[[#This Row],[Farmers Code]])</f>
        <v>200600280011</v>
      </c>
      <c r="B1071" s="1" t="str">
        <f>INDEX('MPG Payment'!$A:$A,MATCH(Table2[[#This Row],[Code]],'MPG Payment'!B:B,0))</f>
        <v>BMC Code :2006</v>
      </c>
      <c r="C1071" t="str">
        <f>VLOOKUP(Table2[[#This Row],[Code]],'MPG Payment'!B:C,2,0)</f>
        <v>SANTI</v>
      </c>
      <c r="D1071" s="17">
        <v>20060028</v>
      </c>
      <c r="E1071" s="17" t="s">
        <v>22</v>
      </c>
      <c r="F1071" s="1">
        <v>7</v>
      </c>
      <c r="G1071" s="13">
        <v>27.970000000000002</v>
      </c>
      <c r="H1071" s="13">
        <v>1324.2677999999999</v>
      </c>
      <c r="I1071" s="166">
        <v>0</v>
      </c>
      <c r="J1071" s="191">
        <v>0</v>
      </c>
      <c r="K1071" s="166">
        <v>0</v>
      </c>
      <c r="L1071" s="166">
        <v>0</v>
      </c>
      <c r="M1071" s="18">
        <v>0</v>
      </c>
      <c r="N1071" s="165">
        <f>VLOOKUP(Table2[[#This Row],[Code]],'MPG Payment'!$B$4:$Z$128,25,0)</f>
        <v>0</v>
      </c>
      <c r="O1071" s="170">
        <f t="shared" si="72"/>
        <v>1324</v>
      </c>
      <c r="P1071" t="str">
        <f>IFERROR(VLOOKUP(D1071,'Bank Master'!$C$3:$D$7898,2,0),"Indirect")</f>
        <v>Direct</v>
      </c>
      <c r="Q1071">
        <f>IFERROR(VLOOKUP(A1071,Table1424[],6,0),0)</f>
        <v>0</v>
      </c>
      <c r="R1071">
        <f>IFERROR(VLOOKUP(A1071,Table1424[],7,0),0)</f>
        <v>0</v>
      </c>
      <c r="S1071">
        <f>IFERROR(VLOOKUP(A1071,Table1424[],8,0),0)</f>
        <v>0</v>
      </c>
      <c r="T1071">
        <f>IFERROR(VLOOKUP(A1071,Table1424[],9,0),0)</f>
        <v>0</v>
      </c>
      <c r="U1071" s="40">
        <f>IFERROR(VLOOKUP(A1071,Table1424[],10,0),0)</f>
        <v>0</v>
      </c>
      <c r="V1071">
        <f t="shared" si="73"/>
        <v>1</v>
      </c>
      <c r="W1071" t="str">
        <f t="shared" si="74"/>
        <v>Not Available</v>
      </c>
      <c r="X1071" s="164" t="str" cm="1">
        <f t="array" aca="1" ref="X1071" ca="1">SUBSTITUTE(SUBSTITUTE(MID(CELL("filename"),FIND("[",CELL("filename"))+1,FIND("]",CELL("filename"))-FIND("[",CELL("filename"))-1)," JH Farmer Payment-",""),".xlsx","")</f>
        <v>22.21-27 Aug</v>
      </c>
      <c r="Y1071" s="13">
        <f t="shared" si="75"/>
        <v>16.571102252413297</v>
      </c>
      <c r="Z1071" s="3">
        <v>0</v>
      </c>
    </row>
    <row r="1072" spans="1:26" x14ac:dyDescent="0.25">
      <c r="A1072" t="str">
        <f>CONCATENATE(Table2[[#This Row],[Code]],Table2[[#This Row],[Farmers Code]])</f>
        <v>200600280012</v>
      </c>
      <c r="B1072" s="1" t="str">
        <f>INDEX('MPG Payment'!$A:$A,MATCH(Table2[[#This Row],[Code]],'MPG Payment'!B:B,0))</f>
        <v>BMC Code :2006</v>
      </c>
      <c r="C1072" t="str">
        <f>VLOOKUP(Table2[[#This Row],[Code]],'MPG Payment'!B:C,2,0)</f>
        <v>SANTI</v>
      </c>
      <c r="D1072" s="17">
        <v>20060028</v>
      </c>
      <c r="E1072" s="17" t="s">
        <v>40</v>
      </c>
      <c r="F1072" s="1">
        <v>7</v>
      </c>
      <c r="G1072" s="13">
        <v>15.289999999999997</v>
      </c>
      <c r="H1072" s="13">
        <v>653.01570000000004</v>
      </c>
      <c r="I1072" s="166">
        <v>0</v>
      </c>
      <c r="J1072" s="191">
        <v>0</v>
      </c>
      <c r="K1072" s="166">
        <v>0</v>
      </c>
      <c r="L1072" s="166">
        <v>0</v>
      </c>
      <c r="M1072" s="18">
        <v>0</v>
      </c>
      <c r="N1072" s="165">
        <f>VLOOKUP(Table2[[#This Row],[Code]],'MPG Payment'!$B$4:$Z$128,25,0)</f>
        <v>0</v>
      </c>
      <c r="O1072" s="170">
        <f t="shared" si="72"/>
        <v>653</v>
      </c>
      <c r="P1072" t="str">
        <f>IFERROR(VLOOKUP(D1072,'Bank Master'!$C$3:$D$7898,2,0),"Indirect")</f>
        <v>Direct</v>
      </c>
      <c r="Q1072" t="str">
        <f>IFERROR(VLOOKUP(A1072,Table1424[],6,0),0)</f>
        <v>KAVITA KUMARI</v>
      </c>
      <c r="R1072" t="str">
        <f>IFERROR(VLOOKUP(A1072,Table1424[],7,0),0)</f>
        <v>84068871985</v>
      </c>
      <c r="S1072" t="str">
        <f>IFERROR(VLOOKUP(A1072,Table1424[],8,0),0)</f>
        <v>SBIN0RRVCGB</v>
      </c>
      <c r="T1072">
        <f>IFERROR(VLOOKUP(A1072,Table1424[],9,0),0)</f>
        <v>0</v>
      </c>
      <c r="U1072" s="40">
        <f>IFERROR(VLOOKUP(A1072,Table1424[],10,0),0)</f>
        <v>46258</v>
      </c>
      <c r="V1072">
        <f t="shared" si="73"/>
        <v>1</v>
      </c>
      <c r="W1072" t="str">
        <f t="shared" si="74"/>
        <v>Available</v>
      </c>
      <c r="X1072" s="164" t="str" cm="1">
        <f t="array" aca="1" ref="X1072" ca="1">SUBSTITUTE(SUBSTITUTE(MID(CELL("filename"),FIND("[",CELL("filename"))+1,FIND("]",CELL("filename"))-FIND("[",CELL("filename"))-1)," JH Farmer Payment-",""),".xlsx","")</f>
        <v>22.21-27 Aug</v>
      </c>
      <c r="Y1072" s="13">
        <f t="shared" si="75"/>
        <v>14.94803760627862</v>
      </c>
      <c r="Z1072" s="3">
        <v>0</v>
      </c>
    </row>
    <row r="1073" spans="1:26" x14ac:dyDescent="0.25">
      <c r="A1073" t="str">
        <f>CONCATENATE(Table2[[#This Row],[Code]],Table2[[#This Row],[Farmers Code]])</f>
        <v>200600280013</v>
      </c>
      <c r="B1073" s="1" t="str">
        <f>INDEX('MPG Payment'!$A:$A,MATCH(Table2[[#This Row],[Code]],'MPG Payment'!B:B,0))</f>
        <v>BMC Code :2006</v>
      </c>
      <c r="C1073" t="str">
        <f>VLOOKUP(Table2[[#This Row],[Code]],'MPG Payment'!B:C,2,0)</f>
        <v>SANTI</v>
      </c>
      <c r="D1073" s="17">
        <v>20060028</v>
      </c>
      <c r="E1073" s="17" t="s">
        <v>23</v>
      </c>
      <c r="F1073" s="1">
        <v>7</v>
      </c>
      <c r="G1073" s="13">
        <v>33.769999999999996</v>
      </c>
      <c r="H1073" s="13">
        <v>1475.3632000000002</v>
      </c>
      <c r="I1073" s="166">
        <v>0</v>
      </c>
      <c r="J1073" s="191">
        <v>0</v>
      </c>
      <c r="K1073" s="166">
        <v>0</v>
      </c>
      <c r="L1073" s="166">
        <v>0</v>
      </c>
      <c r="M1073" s="18">
        <v>0</v>
      </c>
      <c r="N1073" s="165">
        <f>VLOOKUP(Table2[[#This Row],[Code]],'MPG Payment'!$B$4:$Z$128,25,0)</f>
        <v>0</v>
      </c>
      <c r="O1073" s="170">
        <f t="shared" si="72"/>
        <v>1475</v>
      </c>
      <c r="P1073" t="str">
        <f>IFERROR(VLOOKUP(D1073,'Bank Master'!$C$3:$D$7898,2,0),"Indirect")</f>
        <v>Direct</v>
      </c>
      <c r="Q1073" t="str">
        <f>IFERROR(VLOOKUP(A1073,Table1424[],6,0),0)</f>
        <v>MADAN MAHTO</v>
      </c>
      <c r="R1073" t="str">
        <f>IFERROR(VLOOKUP(A1073,Table1424[],7,0),0)</f>
        <v>1940104000038021</v>
      </c>
      <c r="S1073" t="str">
        <f>IFERROR(VLOOKUP(A1073,Table1424[],8,0),0)</f>
        <v>IBKL0001940</v>
      </c>
      <c r="T1073">
        <f>IFERROR(VLOOKUP(A1073,Table1424[],9,0),0)</f>
        <v>0</v>
      </c>
      <c r="U1073" s="40">
        <f>IFERROR(VLOOKUP(A1073,Table1424[],10,0),0)</f>
        <v>46258</v>
      </c>
      <c r="V1073">
        <f t="shared" si="73"/>
        <v>1</v>
      </c>
      <c r="W1073" t="str">
        <f t="shared" si="74"/>
        <v>Available</v>
      </c>
      <c r="X1073" s="164" t="str" cm="1">
        <f t="array" aca="1" ref="X1073" ca="1">SUBSTITUTE(SUBSTITUTE(MID(CELL("filename"),FIND("[",CELL("filename"))+1,FIND("]",CELL("filename"))-FIND("[",CELL("filename"))-1)," JH Farmer Payment-",""),".xlsx","")</f>
        <v>22.21-27 Aug</v>
      </c>
      <c r="Y1073" s="13">
        <f t="shared" si="75"/>
        <v>15.291001480604091</v>
      </c>
      <c r="Z1073" s="3">
        <v>0</v>
      </c>
    </row>
    <row r="1074" spans="1:26" x14ac:dyDescent="0.25">
      <c r="A1074" t="str">
        <f>CONCATENATE(Table2[[#This Row],[Code]],Table2[[#This Row],[Farmers Code]])</f>
        <v>200600280014</v>
      </c>
      <c r="B1074" s="1" t="str">
        <f>INDEX('MPG Payment'!$A:$A,MATCH(Table2[[#This Row],[Code]],'MPG Payment'!B:B,0))</f>
        <v>BMC Code :2006</v>
      </c>
      <c r="C1074" t="str">
        <f>VLOOKUP(Table2[[#This Row],[Code]],'MPG Payment'!B:C,2,0)</f>
        <v>SANTI</v>
      </c>
      <c r="D1074" s="17">
        <v>20060028</v>
      </c>
      <c r="E1074" s="17" t="s">
        <v>24</v>
      </c>
      <c r="F1074" s="1">
        <v>5</v>
      </c>
      <c r="G1074" s="13">
        <v>12.82</v>
      </c>
      <c r="H1074" s="13">
        <v>636.4819</v>
      </c>
      <c r="I1074" s="166">
        <v>0</v>
      </c>
      <c r="J1074" s="191">
        <v>0</v>
      </c>
      <c r="K1074" s="166">
        <v>0</v>
      </c>
      <c r="L1074" s="166">
        <v>0</v>
      </c>
      <c r="M1074" s="18">
        <v>0</v>
      </c>
      <c r="N1074" s="165">
        <f>VLOOKUP(Table2[[#This Row],[Code]],'MPG Payment'!$B$4:$Z$128,25,0)</f>
        <v>0</v>
      </c>
      <c r="O1074" s="170">
        <f t="shared" si="72"/>
        <v>636</v>
      </c>
      <c r="P1074" t="str">
        <f>IFERROR(VLOOKUP(D1074,'Bank Master'!$C$3:$D$7898,2,0),"Indirect")</f>
        <v>Direct</v>
      </c>
      <c r="Q1074">
        <f>IFERROR(VLOOKUP(A1074,Table1424[],6,0),0)</f>
        <v>0</v>
      </c>
      <c r="R1074">
        <f>IFERROR(VLOOKUP(A1074,Table1424[],7,0),0)</f>
        <v>0</v>
      </c>
      <c r="S1074">
        <f>IFERROR(VLOOKUP(A1074,Table1424[],8,0),0)</f>
        <v>0</v>
      </c>
      <c r="T1074">
        <f>IFERROR(VLOOKUP(A1074,Table1424[],9,0),0)</f>
        <v>0</v>
      </c>
      <c r="U1074" s="40">
        <f>IFERROR(VLOOKUP(A1074,Table1424[],10,0),0)</f>
        <v>0</v>
      </c>
      <c r="V1074">
        <f t="shared" si="73"/>
        <v>1</v>
      </c>
      <c r="W1074" t="str">
        <f t="shared" si="74"/>
        <v>Not Available</v>
      </c>
      <c r="X1074" s="164" t="str" cm="1">
        <f t="array" aca="1" ref="X1074" ca="1">SUBSTITUTE(SUBSTITUTE(MID(CELL("filename"),FIND("[",CELL("filename"))+1,FIND("]",CELL("filename"))-FIND("[",CELL("filename"))-1)," JH Farmer Payment-",""),".xlsx","")</f>
        <v>22.21-27 Aug</v>
      </c>
      <c r="Y1074" s="13">
        <f t="shared" si="75"/>
        <v>12.411893525741029</v>
      </c>
      <c r="Z1074" s="3">
        <v>0</v>
      </c>
    </row>
    <row r="1075" spans="1:26" x14ac:dyDescent="0.25">
      <c r="A1075" t="str">
        <f>CONCATENATE(Table2[[#This Row],[Code]],Table2[[#This Row],[Farmers Code]])</f>
        <v>200600280015</v>
      </c>
      <c r="B1075" s="1" t="str">
        <f>INDEX('MPG Payment'!$A:$A,MATCH(Table2[[#This Row],[Code]],'MPG Payment'!B:B,0))</f>
        <v>BMC Code :2006</v>
      </c>
      <c r="C1075" t="str">
        <f>VLOOKUP(Table2[[#This Row],[Code]],'MPG Payment'!B:C,2,0)</f>
        <v>SANTI</v>
      </c>
      <c r="D1075" s="17">
        <v>20060028</v>
      </c>
      <c r="E1075" s="17" t="s">
        <v>25</v>
      </c>
      <c r="F1075" s="1">
        <v>3</v>
      </c>
      <c r="G1075" s="13">
        <v>9.15</v>
      </c>
      <c r="H1075" s="13">
        <v>454.88979999999998</v>
      </c>
      <c r="I1075" s="166">
        <v>0</v>
      </c>
      <c r="J1075" s="191">
        <v>0</v>
      </c>
      <c r="K1075" s="166">
        <v>0</v>
      </c>
      <c r="L1075" s="166">
        <v>0</v>
      </c>
      <c r="M1075" s="18">
        <v>0</v>
      </c>
      <c r="N1075" s="165">
        <f>VLOOKUP(Table2[[#This Row],[Code]],'MPG Payment'!$B$4:$Z$128,25,0)</f>
        <v>0</v>
      </c>
      <c r="O1075" s="170">
        <f t="shared" si="72"/>
        <v>455</v>
      </c>
      <c r="P1075" t="str">
        <f>IFERROR(VLOOKUP(D1075,'Bank Master'!$C$3:$D$7898,2,0),"Indirect")</f>
        <v>Direct</v>
      </c>
      <c r="Q1075">
        <f>IFERROR(VLOOKUP(A1075,Table1424[],6,0),0)</f>
        <v>0</v>
      </c>
      <c r="R1075">
        <f>IFERROR(VLOOKUP(A1075,Table1424[],7,0),0)</f>
        <v>0</v>
      </c>
      <c r="S1075">
        <f>IFERROR(VLOOKUP(A1075,Table1424[],8,0),0)</f>
        <v>0</v>
      </c>
      <c r="T1075">
        <f>IFERROR(VLOOKUP(A1075,Table1424[],9,0),0)</f>
        <v>0</v>
      </c>
      <c r="U1075" s="40">
        <f>IFERROR(VLOOKUP(A1075,Table1424[],10,0),0)</f>
        <v>0</v>
      </c>
      <c r="V1075">
        <f t="shared" si="73"/>
        <v>1</v>
      </c>
      <c r="W1075" t="str">
        <f t="shared" si="74"/>
        <v>Not Available</v>
      </c>
      <c r="X1075" s="164" t="str" cm="1">
        <f t="array" aca="1" ref="X1075" ca="1">SUBSTITUTE(SUBSTITUTE(MID(CELL("filename"),FIND("[",CELL("filename"))+1,FIND("]",CELL("filename"))-FIND("[",CELL("filename"))-1)," JH Farmer Payment-",""),".xlsx","")</f>
        <v>22.21-27 Aug</v>
      </c>
      <c r="Y1075" s="13">
        <f t="shared" si="75"/>
        <v>7.4572098360655739</v>
      </c>
      <c r="Z1075" s="3">
        <v>0</v>
      </c>
    </row>
    <row r="1076" spans="1:26" x14ac:dyDescent="0.25">
      <c r="A1076" t="str">
        <f>CONCATENATE(Table2[[#This Row],[Code]],Table2[[#This Row],[Farmers Code]])</f>
        <v>200600280016</v>
      </c>
      <c r="B1076" s="1" t="str">
        <f>INDEX('MPG Payment'!$A:$A,MATCH(Table2[[#This Row],[Code]],'MPG Payment'!B:B,0))</f>
        <v>BMC Code :2006</v>
      </c>
      <c r="C1076" t="str">
        <f>VLOOKUP(Table2[[#This Row],[Code]],'MPG Payment'!B:C,2,0)</f>
        <v>SANTI</v>
      </c>
      <c r="D1076" s="17">
        <v>20060028</v>
      </c>
      <c r="E1076" s="17" t="s">
        <v>26</v>
      </c>
      <c r="F1076" s="1">
        <v>3</v>
      </c>
      <c r="G1076" s="13">
        <v>5.1300000000000008</v>
      </c>
      <c r="H1076" s="13">
        <v>181.38240000000002</v>
      </c>
      <c r="I1076" s="166">
        <v>0</v>
      </c>
      <c r="J1076" s="191">
        <v>0</v>
      </c>
      <c r="K1076" s="166">
        <v>0</v>
      </c>
      <c r="L1076" s="166">
        <v>0</v>
      </c>
      <c r="M1076" s="18">
        <v>0</v>
      </c>
      <c r="N1076" s="165">
        <f>VLOOKUP(Table2[[#This Row],[Code]],'MPG Payment'!$B$4:$Z$128,25,0)</f>
        <v>0</v>
      </c>
      <c r="O1076" s="170">
        <f t="shared" si="72"/>
        <v>181</v>
      </c>
      <c r="P1076" t="str">
        <f>IFERROR(VLOOKUP(D1076,'Bank Master'!$C$3:$D$7898,2,0),"Indirect")</f>
        <v>Direct</v>
      </c>
      <c r="Q1076">
        <f>IFERROR(VLOOKUP(A1076,Table1424[],6,0),0)</f>
        <v>0</v>
      </c>
      <c r="R1076">
        <f>IFERROR(VLOOKUP(A1076,Table1424[],7,0),0)</f>
        <v>0</v>
      </c>
      <c r="S1076">
        <f>IFERROR(VLOOKUP(A1076,Table1424[],8,0),0)</f>
        <v>0</v>
      </c>
      <c r="T1076">
        <f>IFERROR(VLOOKUP(A1076,Table1424[],9,0),0)</f>
        <v>0</v>
      </c>
      <c r="U1076" s="40">
        <f>IFERROR(VLOOKUP(A1076,Table1424[],10,0),0)</f>
        <v>0</v>
      </c>
      <c r="V1076">
        <f t="shared" si="73"/>
        <v>1</v>
      </c>
      <c r="W1076" t="str">
        <f t="shared" si="74"/>
        <v>Not Available</v>
      </c>
      <c r="X1076" s="164" t="str" cm="1">
        <f t="array" aca="1" ref="X1076" ca="1">SUBSTITUTE(SUBSTITUTE(MID(CELL("filename"),FIND("[",CELL("filename"))+1,FIND("]",CELL("filename"))-FIND("[",CELL("filename"))-1)," JH Farmer Payment-",""),".xlsx","")</f>
        <v>22.21-27 Aug</v>
      </c>
      <c r="Y1076" s="13">
        <f t="shared" si="75"/>
        <v>5.3035789473684218</v>
      </c>
      <c r="Z1076" s="3">
        <v>0</v>
      </c>
    </row>
    <row r="1077" spans="1:26" x14ac:dyDescent="0.25">
      <c r="A1077" t="str">
        <f>CONCATENATE(Table2[[#This Row],[Code]],Table2[[#This Row],[Farmers Code]])</f>
        <v>200700010002</v>
      </c>
      <c r="B1077" s="1" t="str">
        <f>INDEX('MPG Payment'!$A:$A,MATCH(Table2[[#This Row],[Code]],'MPG Payment'!B:B,0))</f>
        <v>BMC Code :2007</v>
      </c>
      <c r="C1077" t="str">
        <f>VLOOKUP(Table2[[#This Row],[Code]],'MPG Payment'!B:C,2,0)</f>
        <v>PIRAGUTU</v>
      </c>
      <c r="D1077" s="17">
        <v>20070001</v>
      </c>
      <c r="E1077" s="17" t="s">
        <v>17</v>
      </c>
      <c r="F1077" s="1">
        <v>4</v>
      </c>
      <c r="G1077" s="13">
        <v>200.54</v>
      </c>
      <c r="H1077" s="13">
        <v>7693.0924000000005</v>
      </c>
      <c r="I1077" s="166">
        <v>12</v>
      </c>
      <c r="J1077" s="191">
        <v>0</v>
      </c>
      <c r="K1077" s="166">
        <v>0</v>
      </c>
      <c r="L1077" s="166">
        <v>0</v>
      </c>
      <c r="M1077" s="18">
        <v>0</v>
      </c>
      <c r="N1077" s="165">
        <f>VLOOKUP(Table2[[#This Row],[Code]],'MPG Payment'!$B$4:$Z$128,25,0)</f>
        <v>0</v>
      </c>
      <c r="O1077" s="170">
        <f t="shared" si="72"/>
        <v>7681</v>
      </c>
      <c r="P1077" t="str">
        <f>IFERROR(VLOOKUP(D1077,'Bank Master'!$C$3:$D$7898,2,0),"Indirect")</f>
        <v>Direct</v>
      </c>
      <c r="Q1077" t="str">
        <f>IFERROR(VLOOKUP(A1077,Table1424[],6,0),0)</f>
        <v>SHYAM KUMAR YADAV</v>
      </c>
      <c r="R1077" t="str">
        <f>IFERROR(VLOOKUP(A1077,Table1424[],7,0),0)</f>
        <v>5706101000318</v>
      </c>
      <c r="S1077" t="str">
        <f>IFERROR(VLOOKUP(A1077,Table1424[],8,0),0)</f>
        <v>CNRB0005706</v>
      </c>
      <c r="T1077" t="str">
        <f>IFERROR(VLOOKUP(A1077,Table1424[],9,0),0)</f>
        <v>CANARA BANK</v>
      </c>
      <c r="U1077" s="40">
        <f>IFERROR(VLOOKUP(A1077,Table1424[],10,0),0)</f>
        <v>45565</v>
      </c>
      <c r="V1077">
        <f t="shared" si="73"/>
        <v>1</v>
      </c>
      <c r="W1077" t="str">
        <f t="shared" si="74"/>
        <v>Available</v>
      </c>
      <c r="X1077" s="164" t="str" cm="1">
        <f t="array" aca="1" ref="X1077" ca="1">SUBSTITUTE(SUBSTITUTE(MID(CELL("filename"),FIND("[",CELL("filename"))+1,FIND("]",CELL("filename"))-FIND("[",CELL("filename"))-1)," JH Farmer Payment-",""),".xlsx","")</f>
        <v>22.21-27 Aug</v>
      </c>
      <c r="Y1077" s="13">
        <f t="shared" si="75"/>
        <v>7.6723769821482009</v>
      </c>
      <c r="Z1077" s="3">
        <v>0</v>
      </c>
    </row>
    <row r="1078" spans="1:26" x14ac:dyDescent="0.25">
      <c r="A1078" t="str">
        <f>CONCATENATE(Table2[[#This Row],[Code]],Table2[[#This Row],[Farmers Code]])</f>
        <v>200700010005</v>
      </c>
      <c r="B1078" s="1" t="str">
        <f>INDEX('MPG Payment'!$A:$A,MATCH(Table2[[#This Row],[Code]],'MPG Payment'!B:B,0))</f>
        <v>BMC Code :2007</v>
      </c>
      <c r="C1078" t="str">
        <f>VLOOKUP(Table2[[#This Row],[Code]],'MPG Payment'!B:C,2,0)</f>
        <v>PIRAGUTU</v>
      </c>
      <c r="D1078" s="17">
        <v>20070001</v>
      </c>
      <c r="E1078" s="17" t="s">
        <v>18</v>
      </c>
      <c r="F1078" s="1">
        <v>5</v>
      </c>
      <c r="G1078" s="13">
        <v>17.060000000000002</v>
      </c>
      <c r="H1078" s="13">
        <v>870.88679999999999</v>
      </c>
      <c r="I1078" s="166">
        <v>0</v>
      </c>
      <c r="J1078" s="191">
        <v>0</v>
      </c>
      <c r="K1078" s="166">
        <v>0</v>
      </c>
      <c r="L1078" s="166">
        <v>0</v>
      </c>
      <c r="M1078" s="18">
        <v>0</v>
      </c>
      <c r="N1078" s="165">
        <f>VLOOKUP(Table2[[#This Row],[Code]],'MPG Payment'!$B$4:$Z$128,25,0)</f>
        <v>0</v>
      </c>
      <c r="O1078" s="170">
        <f t="shared" si="72"/>
        <v>871</v>
      </c>
      <c r="P1078" t="str">
        <f>IFERROR(VLOOKUP(D1078,'Bank Master'!$C$3:$D$7898,2,0),"Indirect")</f>
        <v>Direct</v>
      </c>
      <c r="Q1078" t="str">
        <f>IFERROR(VLOOKUP(A1078,Table1424[],6,0),0)</f>
        <v>VIJAY MAHTO</v>
      </c>
      <c r="R1078" t="str">
        <f>IFERROR(VLOOKUP(A1078,Table1424[],7,0),0)</f>
        <v>5706101000489</v>
      </c>
      <c r="S1078" t="str">
        <f>IFERROR(VLOOKUP(A1078,Table1424[],8,0),0)</f>
        <v>CNRB0005706</v>
      </c>
      <c r="T1078" t="str">
        <f>IFERROR(VLOOKUP(A1078,Table1424[],9,0),0)</f>
        <v>CANARA BANK</v>
      </c>
      <c r="U1078" s="40">
        <f>IFERROR(VLOOKUP(A1078,Table1424[],10,0),0)</f>
        <v>45572</v>
      </c>
      <c r="V1078">
        <f t="shared" si="73"/>
        <v>1</v>
      </c>
      <c r="W1078" t="str">
        <f t="shared" si="74"/>
        <v>Available</v>
      </c>
      <c r="X1078" s="164" t="str" cm="1">
        <f t="array" aca="1" ref="X1078" ca="1">SUBSTITUTE(SUBSTITUTE(MID(CELL("filename"),FIND("[",CELL("filename"))+1,FIND("]",CELL("filename"))-FIND("[",CELL("filename"))-1)," JH Farmer Payment-",""),".xlsx","")</f>
        <v>22.21-27 Aug</v>
      </c>
      <c r="Y1078" s="13">
        <f t="shared" si="75"/>
        <v>12.762116060961311</v>
      </c>
      <c r="Z1078" s="3">
        <v>0</v>
      </c>
    </row>
    <row r="1079" spans="1:26" x14ac:dyDescent="0.25">
      <c r="A1079" t="str">
        <f>CONCATENATE(Table2[[#This Row],[Code]],Table2[[#This Row],[Farmers Code]])</f>
        <v>200700010009</v>
      </c>
      <c r="B1079" s="1" t="str">
        <f>INDEX('MPG Payment'!$A:$A,MATCH(Table2[[#This Row],[Code]],'MPG Payment'!B:B,0))</f>
        <v>BMC Code :2007</v>
      </c>
      <c r="C1079" t="str">
        <f>VLOOKUP(Table2[[#This Row],[Code]],'MPG Payment'!B:C,2,0)</f>
        <v>PIRAGUTU</v>
      </c>
      <c r="D1079" s="17">
        <v>20070001</v>
      </c>
      <c r="E1079" s="17" t="s">
        <v>36</v>
      </c>
      <c r="F1079" s="1">
        <v>7</v>
      </c>
      <c r="G1079" s="13">
        <v>7.7</v>
      </c>
      <c r="H1079" s="13">
        <v>326.07560000000001</v>
      </c>
      <c r="I1079" s="166">
        <v>0</v>
      </c>
      <c r="J1079" s="191">
        <v>0</v>
      </c>
      <c r="K1079" s="166">
        <v>0</v>
      </c>
      <c r="L1079" s="166">
        <v>0</v>
      </c>
      <c r="M1079" s="18">
        <v>0</v>
      </c>
      <c r="N1079" s="165">
        <f>VLOOKUP(Table2[[#This Row],[Code]],'MPG Payment'!$B$4:$Z$128,25,0)</f>
        <v>0</v>
      </c>
      <c r="O1079" s="170">
        <f t="shared" si="72"/>
        <v>326</v>
      </c>
      <c r="P1079" t="str">
        <f>IFERROR(VLOOKUP(D1079,'Bank Master'!$C$3:$D$7898,2,0),"Indirect")</f>
        <v>Direct</v>
      </c>
      <c r="Q1079" t="str">
        <f>IFERROR(VLOOKUP(A1079,Table1424[],6,0),0)</f>
        <v>SUNITA DEVI</v>
      </c>
      <c r="R1079" t="str">
        <f>IFERROR(VLOOKUP(A1079,Table1424[],7,0),0)</f>
        <v>494410510001782</v>
      </c>
      <c r="S1079" t="str">
        <f>IFERROR(VLOOKUP(A1079,Table1424[],8,0),0)</f>
        <v>BKID0004944</v>
      </c>
      <c r="T1079" t="str">
        <f>IFERROR(VLOOKUP(A1079,Table1424[],9,0),0)</f>
        <v>BANK OF INDIA</v>
      </c>
      <c r="U1079" s="40">
        <f>IFERROR(VLOOKUP(A1079,Table1424[],10,0),0)</f>
        <v>45572</v>
      </c>
      <c r="V1079">
        <f t="shared" si="73"/>
        <v>1</v>
      </c>
      <c r="W1079" t="str">
        <f t="shared" si="74"/>
        <v>Available</v>
      </c>
      <c r="X1079" s="164" t="str" cm="1">
        <f t="array" aca="1" ref="X1079" ca="1">SUBSTITUTE(SUBSTITUTE(MID(CELL("filename"),FIND("[",CELL("filename"))+1,FIND("]",CELL("filename"))-FIND("[",CELL("filename"))-1)," JH Farmer Payment-",""),".xlsx","")</f>
        <v>22.21-27 Aug</v>
      </c>
      <c r="Y1079" s="13">
        <f t="shared" si="75"/>
        <v>14.821618181818183</v>
      </c>
      <c r="Z1079" s="3">
        <v>0</v>
      </c>
    </row>
    <row r="1080" spans="1:26" x14ac:dyDescent="0.25">
      <c r="A1080" t="str">
        <f>CONCATENATE(Table2[[#This Row],[Code]],Table2[[#This Row],[Farmers Code]])</f>
        <v>200700010017</v>
      </c>
      <c r="B1080" s="1" t="str">
        <f>INDEX('MPG Payment'!$A:$A,MATCH(Table2[[#This Row],[Code]],'MPG Payment'!B:B,0))</f>
        <v>BMC Code :2007</v>
      </c>
      <c r="C1080" t="str">
        <f>VLOOKUP(Table2[[#This Row],[Code]],'MPG Payment'!B:C,2,0)</f>
        <v>PIRAGUTU</v>
      </c>
      <c r="D1080" s="17">
        <v>20070001</v>
      </c>
      <c r="E1080" s="17" t="s">
        <v>27</v>
      </c>
      <c r="F1080" s="1">
        <v>7</v>
      </c>
      <c r="G1080" s="13">
        <v>19.84</v>
      </c>
      <c r="H1080" s="13">
        <v>768.63220000000001</v>
      </c>
      <c r="I1080" s="166">
        <v>0</v>
      </c>
      <c r="J1080" s="191">
        <v>0</v>
      </c>
      <c r="K1080" s="166">
        <v>0</v>
      </c>
      <c r="L1080" s="166">
        <v>0</v>
      </c>
      <c r="M1080" s="18">
        <v>0</v>
      </c>
      <c r="N1080" s="165">
        <f>VLOOKUP(Table2[[#This Row],[Code]],'MPG Payment'!$B$4:$Z$128,25,0)</f>
        <v>0</v>
      </c>
      <c r="O1080" s="170">
        <f t="shared" si="72"/>
        <v>769</v>
      </c>
      <c r="P1080" t="str">
        <f>IFERROR(VLOOKUP(D1080,'Bank Master'!$C$3:$D$7898,2,0),"Indirect")</f>
        <v>Direct</v>
      </c>
      <c r="Q1080" t="str">
        <f>IFERROR(VLOOKUP(A1080,Table1424[],6,0),0)</f>
        <v>DUDHESHWAR YADAV</v>
      </c>
      <c r="R1080" t="str">
        <f>IFERROR(VLOOKUP(A1080,Table1424[],7,0),0)</f>
        <v>494410100005268</v>
      </c>
      <c r="S1080" t="str">
        <f>IFERROR(VLOOKUP(A1080,Table1424[],8,0),0)</f>
        <v>BKID0004944</v>
      </c>
      <c r="T1080" t="str">
        <f>IFERROR(VLOOKUP(A1080,Table1424[],9,0),0)</f>
        <v>BANK OF INDIA</v>
      </c>
      <c r="U1080" s="40">
        <f>IFERROR(VLOOKUP(A1080,Table1424[],10,0),0)</f>
        <v>45586</v>
      </c>
      <c r="V1080">
        <f t="shared" si="73"/>
        <v>1</v>
      </c>
      <c r="W1080" t="str">
        <f t="shared" si="74"/>
        <v>Available</v>
      </c>
      <c r="X1080" s="164" t="str" cm="1">
        <f t="array" aca="1" ref="X1080" ca="1">SUBSTITUTE(SUBSTITUTE(MID(CELL("filename"),FIND("[",CELL("filename"))+1,FIND("]",CELL("filename"))-FIND("[",CELL("filename"))-1)," JH Farmer Payment-",""),".xlsx","")</f>
        <v>22.21-27 Aug</v>
      </c>
      <c r="Y1080" s="13">
        <f t="shared" si="75"/>
        <v>13.559539818548389</v>
      </c>
      <c r="Z1080" s="3">
        <v>0</v>
      </c>
    </row>
    <row r="1081" spans="1:26" x14ac:dyDescent="0.25">
      <c r="A1081" t="str">
        <f>CONCATENATE(Table2[[#This Row],[Code]],Table2[[#This Row],[Farmers Code]])</f>
        <v>200700010018</v>
      </c>
      <c r="B1081" s="1" t="str">
        <f>INDEX('MPG Payment'!$A:$A,MATCH(Table2[[#This Row],[Code]],'MPG Payment'!B:B,0))</f>
        <v>BMC Code :2007</v>
      </c>
      <c r="C1081" t="str">
        <f>VLOOKUP(Table2[[#This Row],[Code]],'MPG Payment'!B:C,2,0)</f>
        <v>PIRAGUTU</v>
      </c>
      <c r="D1081" s="17">
        <v>20070001</v>
      </c>
      <c r="E1081" s="17" t="s">
        <v>2</v>
      </c>
      <c r="F1081" s="1">
        <v>7</v>
      </c>
      <c r="G1081" s="13">
        <v>25.16</v>
      </c>
      <c r="H1081" s="13">
        <v>1099.2363999999998</v>
      </c>
      <c r="I1081" s="166">
        <v>0</v>
      </c>
      <c r="J1081" s="191">
        <v>0</v>
      </c>
      <c r="K1081" s="166">
        <v>0</v>
      </c>
      <c r="L1081" s="166">
        <v>0</v>
      </c>
      <c r="M1081" s="18">
        <v>0</v>
      </c>
      <c r="N1081" s="165">
        <f>VLOOKUP(Table2[[#This Row],[Code]],'MPG Payment'!$B$4:$Z$128,25,0)</f>
        <v>0</v>
      </c>
      <c r="O1081" s="170">
        <f t="shared" si="72"/>
        <v>1099</v>
      </c>
      <c r="P1081" t="str">
        <f>IFERROR(VLOOKUP(D1081,'Bank Master'!$C$3:$D$7898,2,0),"Indirect")</f>
        <v>Direct</v>
      </c>
      <c r="Q1081" t="str">
        <f>IFERROR(VLOOKUP(A1081,Table1424[],6,0),0)</f>
        <v>VIKASH KUMAR YADAV</v>
      </c>
      <c r="R1081" t="str">
        <f>IFERROR(VLOOKUP(A1081,Table1424[],7,0),0)</f>
        <v>110048594697</v>
      </c>
      <c r="S1081" t="str">
        <f>IFERROR(VLOOKUP(A1081,Table1424[],8,0),0)</f>
        <v>CNRB0005706</v>
      </c>
      <c r="T1081" t="str">
        <f>IFERROR(VLOOKUP(A1081,Table1424[],9,0),0)</f>
        <v>CANARA BANK</v>
      </c>
      <c r="U1081" s="40">
        <f>IFERROR(VLOOKUP(A1081,Table1424[],10,0),0)</f>
        <v>45586</v>
      </c>
      <c r="V1081">
        <f t="shared" si="73"/>
        <v>1</v>
      </c>
      <c r="W1081" t="str">
        <f t="shared" si="74"/>
        <v>Available</v>
      </c>
      <c r="X1081" s="164" t="str" cm="1">
        <f t="array" aca="1" ref="X1081" ca="1">SUBSTITUTE(SUBSTITUTE(MID(CELL("filename"),FIND("[",CELL("filename"))+1,FIND("]",CELL("filename"))-FIND("[",CELL("filename"))-1)," JH Farmer Payment-",""),".xlsx","")</f>
        <v>22.21-27 Aug</v>
      </c>
      <c r="Y1081" s="13">
        <f t="shared" si="75"/>
        <v>15.291444356120824</v>
      </c>
      <c r="Z1081" s="3">
        <v>0</v>
      </c>
    </row>
    <row r="1082" spans="1:26" x14ac:dyDescent="0.25">
      <c r="A1082" t="str">
        <f>CONCATENATE(Table2[[#This Row],[Code]],Table2[[#This Row],[Farmers Code]])</f>
        <v>200700010020</v>
      </c>
      <c r="B1082" s="1" t="str">
        <f>INDEX('MPG Payment'!$A:$A,MATCH(Table2[[#This Row],[Code]],'MPG Payment'!B:B,0))</f>
        <v>BMC Code :2007</v>
      </c>
      <c r="C1082" t="str">
        <f>VLOOKUP(Table2[[#This Row],[Code]],'MPG Payment'!B:C,2,0)</f>
        <v>PIRAGUTU</v>
      </c>
      <c r="D1082" s="17">
        <v>20070001</v>
      </c>
      <c r="E1082" s="17" t="s">
        <v>4</v>
      </c>
      <c r="F1082" s="1">
        <v>10</v>
      </c>
      <c r="G1082" s="13">
        <v>273.92</v>
      </c>
      <c r="H1082" s="13">
        <v>12878.9696</v>
      </c>
      <c r="I1082" s="166">
        <v>0</v>
      </c>
      <c r="J1082" s="191">
        <v>0</v>
      </c>
      <c r="K1082" s="166">
        <v>0</v>
      </c>
      <c r="L1082" s="166">
        <v>0</v>
      </c>
      <c r="M1082" s="18">
        <v>0</v>
      </c>
      <c r="N1082" s="165">
        <f>VLOOKUP(Table2[[#This Row],[Code]],'MPG Payment'!$B$4:$Z$128,25,0)</f>
        <v>0</v>
      </c>
      <c r="O1082" s="170">
        <f t="shared" si="72"/>
        <v>12879</v>
      </c>
      <c r="P1082" t="str">
        <f>IFERROR(VLOOKUP(D1082,'Bank Master'!$C$3:$D$7898,2,0),"Indirect")</f>
        <v>Direct</v>
      </c>
      <c r="Q1082" t="str">
        <f>IFERROR(VLOOKUP(A1082,Table1424[],6,0),0)</f>
        <v>GURUVENDRA KUMAR YADAV</v>
      </c>
      <c r="R1082" t="str">
        <f>IFERROR(VLOOKUP(A1082,Table1424[],7,0),0)</f>
        <v>29170100019184</v>
      </c>
      <c r="S1082" t="str">
        <f>IFERROR(VLOOKUP(A1082,Table1424[],8,0),0)</f>
        <v>BARB0RATURO</v>
      </c>
      <c r="T1082" t="str">
        <f>IFERROR(VLOOKUP(A1082,Table1424[],9,0),0)</f>
        <v>BANK OF BARODA</v>
      </c>
      <c r="U1082" s="40">
        <f>IFERROR(VLOOKUP(A1082,Table1424[],10,0),0)</f>
        <v>45593</v>
      </c>
      <c r="V1082">
        <f t="shared" si="73"/>
        <v>1</v>
      </c>
      <c r="W1082" t="str">
        <f t="shared" si="74"/>
        <v>Available</v>
      </c>
      <c r="X1082" s="164" t="str" cm="1">
        <f t="array" aca="1" ref="X1082" ca="1">SUBSTITUTE(SUBSTITUTE(MID(CELL("filename"),FIND("[",CELL("filename"))+1,FIND("]",CELL("filename"))-FIND("[",CELL("filename"))-1)," JH Farmer Payment-",""),".xlsx","")</f>
        <v>22.21-27 Aug</v>
      </c>
      <c r="Y1082" s="13">
        <f t="shared" si="75"/>
        <v>23.508633177570093</v>
      </c>
      <c r="Z1082" s="3">
        <v>0</v>
      </c>
    </row>
    <row r="1083" spans="1:26" x14ac:dyDescent="0.25">
      <c r="A1083" t="str">
        <f>CONCATENATE(Table2[[#This Row],[Code]],Table2[[#This Row],[Farmers Code]])</f>
        <v>200700010026</v>
      </c>
      <c r="B1083" s="1" t="str">
        <f>INDEX('MPG Payment'!$A:$A,MATCH(Table2[[#This Row],[Code]],'MPG Payment'!B:B,0))</f>
        <v>BMC Code :2007</v>
      </c>
      <c r="C1083" t="str">
        <f>VLOOKUP(Table2[[#This Row],[Code]],'MPG Payment'!B:C,2,0)</f>
        <v>PIRAGUTU</v>
      </c>
      <c r="D1083" s="17">
        <v>20070001</v>
      </c>
      <c r="E1083" s="17" t="s">
        <v>39</v>
      </c>
      <c r="F1083" s="1">
        <v>6</v>
      </c>
      <c r="G1083" s="13">
        <v>12.479999999999999</v>
      </c>
      <c r="H1083" s="13">
        <v>524.45060000000001</v>
      </c>
      <c r="I1083" s="166">
        <v>0</v>
      </c>
      <c r="J1083" s="191">
        <v>0</v>
      </c>
      <c r="K1083" s="166">
        <v>0</v>
      </c>
      <c r="L1083" s="166">
        <v>0</v>
      </c>
      <c r="M1083" s="18">
        <v>0</v>
      </c>
      <c r="N1083" s="165">
        <f>VLOOKUP(Table2[[#This Row],[Code]],'MPG Payment'!$B$4:$Z$128,25,0)</f>
        <v>0</v>
      </c>
      <c r="O1083" s="170">
        <f t="shared" si="72"/>
        <v>524</v>
      </c>
      <c r="P1083" t="str">
        <f>IFERROR(VLOOKUP(D1083,'Bank Master'!$C$3:$D$7898,2,0),"Indirect")</f>
        <v>Direct</v>
      </c>
      <c r="Q1083" t="str">
        <f>IFERROR(VLOOKUP(A1083,Table1424[],6,0),0)</f>
        <v>SUNIL MUNDA</v>
      </c>
      <c r="R1083" t="str">
        <f>IFERROR(VLOOKUP(A1083,Table1424[],7,0),0)</f>
        <v>494410100008559</v>
      </c>
      <c r="S1083" t="str">
        <f>IFERROR(VLOOKUP(A1083,Table1424[],8,0),0)</f>
        <v>BKID0004944</v>
      </c>
      <c r="T1083" t="str">
        <f>IFERROR(VLOOKUP(A1083,Table1424[],9,0),0)</f>
        <v>BANK OF INDIA</v>
      </c>
      <c r="U1083" s="40">
        <f>IFERROR(VLOOKUP(A1083,Table1424[],10,0),0)</f>
        <v>45642</v>
      </c>
      <c r="V1083">
        <f t="shared" si="73"/>
        <v>1</v>
      </c>
      <c r="W1083" t="str">
        <f t="shared" si="74"/>
        <v>Available</v>
      </c>
      <c r="X1083" s="164" t="str" cm="1">
        <f t="array" aca="1" ref="X1083" ca="1">SUBSTITUTE(SUBSTITUTE(MID(CELL("filename"),FIND("[",CELL("filename"))+1,FIND("]",CELL("filename"))-FIND("[",CELL("filename"))-1)," JH Farmer Payment-",""),".xlsx","")</f>
        <v>22.21-27 Aug</v>
      </c>
      <c r="Y1083" s="13">
        <f t="shared" si="75"/>
        <v>12.60698557692308</v>
      </c>
      <c r="Z1083" s="3">
        <v>0</v>
      </c>
    </row>
    <row r="1084" spans="1:26" x14ac:dyDescent="0.25">
      <c r="A1084" t="str">
        <f>CONCATENATE(Table2[[#This Row],[Code]],Table2[[#This Row],[Farmers Code]])</f>
        <v>200700010029</v>
      </c>
      <c r="B1084" s="1" t="str">
        <f>INDEX('MPG Payment'!$A:$A,MATCH(Table2[[#This Row],[Code]],'MPG Payment'!B:B,0))</f>
        <v>BMC Code :2007</v>
      </c>
      <c r="C1084" t="str">
        <f>VLOOKUP(Table2[[#This Row],[Code]],'MPG Payment'!B:C,2,0)</f>
        <v>PIRAGUTU</v>
      </c>
      <c r="D1084" s="17">
        <v>20070001</v>
      </c>
      <c r="E1084" s="17" t="s">
        <v>31</v>
      </c>
      <c r="F1084" s="1">
        <v>5</v>
      </c>
      <c r="G1084" s="13">
        <v>9.16</v>
      </c>
      <c r="H1084" s="13">
        <v>368.86180000000002</v>
      </c>
      <c r="I1084" s="166">
        <v>0</v>
      </c>
      <c r="J1084" s="191">
        <v>0</v>
      </c>
      <c r="K1084" s="166">
        <v>0</v>
      </c>
      <c r="L1084" s="166">
        <v>0</v>
      </c>
      <c r="M1084" s="18">
        <v>0</v>
      </c>
      <c r="N1084" s="165">
        <f>VLOOKUP(Table2[[#This Row],[Code]],'MPG Payment'!$B$4:$Z$128,25,0)</f>
        <v>0</v>
      </c>
      <c r="O1084" s="170">
        <f t="shared" si="72"/>
        <v>369</v>
      </c>
      <c r="P1084" t="str">
        <f>IFERROR(VLOOKUP(D1084,'Bank Master'!$C$3:$D$7898,2,0),"Indirect")</f>
        <v>Direct</v>
      </c>
      <c r="Q1084" t="str">
        <f>IFERROR(VLOOKUP(A1084,Table1424[],6,0),0)</f>
        <v>DASHRATH KUMAR MAHTO</v>
      </c>
      <c r="R1084" t="str">
        <f>IFERROR(VLOOKUP(A1084,Table1424[],7,0),0)</f>
        <v>494418210008360</v>
      </c>
      <c r="S1084" t="str">
        <f>IFERROR(VLOOKUP(A1084,Table1424[],8,0),0)</f>
        <v>BKID0004944</v>
      </c>
      <c r="T1084">
        <f>IFERROR(VLOOKUP(A1084,Table1424[],9,0),0)</f>
        <v>0</v>
      </c>
      <c r="U1084" s="40">
        <f>IFERROR(VLOOKUP(A1084,Table1424[],10,0),0)</f>
        <v>0</v>
      </c>
      <c r="V1084">
        <f t="shared" si="73"/>
        <v>1</v>
      </c>
      <c r="W1084" t="str">
        <f t="shared" si="74"/>
        <v>Available</v>
      </c>
      <c r="X1084" s="164" t="str" cm="1">
        <f t="array" aca="1" ref="X1084" ca="1">SUBSTITUTE(SUBSTITUTE(MID(CELL("filename"),FIND("[",CELL("filename"))+1,FIND("]",CELL("filename"))-FIND("[",CELL("filename"))-1)," JH Farmer Payment-",""),".xlsx","")</f>
        <v>22.21-27 Aug</v>
      </c>
      <c r="Y1084" s="13">
        <f t="shared" si="75"/>
        <v>10.067188864628822</v>
      </c>
      <c r="Z1084" s="3">
        <v>0</v>
      </c>
    </row>
    <row r="1085" spans="1:26" x14ac:dyDescent="0.25">
      <c r="A1085" t="str">
        <f>CONCATENATE(Table2[[#This Row],[Code]],Table2[[#This Row],[Farmers Code]])</f>
        <v>200700020002</v>
      </c>
      <c r="B1085" s="1" t="str">
        <f>INDEX('MPG Payment'!$A:$A,MATCH(Table2[[#This Row],[Code]],'MPG Payment'!B:B,0))</f>
        <v>BMC Code :2007</v>
      </c>
      <c r="C1085" t="str">
        <f>VLOOKUP(Table2[[#This Row],[Code]],'MPG Payment'!B:C,2,0)</f>
        <v>SARAM</v>
      </c>
      <c r="D1085" s="17">
        <v>20070002</v>
      </c>
      <c r="E1085" s="17" t="s">
        <v>17</v>
      </c>
      <c r="F1085" s="1">
        <v>11</v>
      </c>
      <c r="G1085" s="13">
        <v>118.17000000000002</v>
      </c>
      <c r="H1085" s="13">
        <v>5294.7177999999994</v>
      </c>
      <c r="I1085" s="166">
        <v>0</v>
      </c>
      <c r="J1085" s="191">
        <v>0</v>
      </c>
      <c r="K1085" s="166">
        <v>1738.3000000000029</v>
      </c>
      <c r="L1085" s="166">
        <v>0</v>
      </c>
      <c r="M1085" s="18">
        <v>0</v>
      </c>
      <c r="N1085" s="165">
        <f>VLOOKUP(Table2[[#This Row],[Code]],'MPG Payment'!$B$4:$Z$128,25,0)</f>
        <v>0</v>
      </c>
      <c r="O1085" s="170">
        <f t="shared" si="72"/>
        <v>3556</v>
      </c>
      <c r="P1085" t="str">
        <f>IFERROR(VLOOKUP(D1085,'Bank Master'!$C$3:$D$7898,2,0),"Indirect")</f>
        <v>Direct</v>
      </c>
      <c r="Q1085" t="str">
        <f>IFERROR(VLOOKUP(A1085,Table1424[],6,0),0)</f>
        <v>KRISHNA YADAV</v>
      </c>
      <c r="R1085" t="str">
        <f>IFERROR(VLOOKUP(A1085,Table1424[],7,0),0)</f>
        <v>494410100005629</v>
      </c>
      <c r="S1085" t="str">
        <f>IFERROR(VLOOKUP(A1085,Table1424[],8,0),0)</f>
        <v>BKID0004944</v>
      </c>
      <c r="T1085" t="str">
        <f>IFERROR(VLOOKUP(A1085,Table1424[],9,0),0)</f>
        <v>BANK OF INDIA</v>
      </c>
      <c r="U1085" s="40">
        <f>IFERROR(VLOOKUP(A1085,Table1424[],10,0),0)</f>
        <v>45565</v>
      </c>
      <c r="V1085">
        <f t="shared" si="73"/>
        <v>1</v>
      </c>
      <c r="W1085" t="str">
        <f t="shared" si="74"/>
        <v>Available</v>
      </c>
      <c r="X1085" s="164" t="str" cm="1">
        <f t="array" aca="1" ref="X1085" ca="1">SUBSTITUTE(SUBSTITUTE(MID(CELL("filename"),FIND("[",CELL("filename"))+1,FIND("]",CELL("filename"))-FIND("[",CELL("filename"))-1)," JH Farmer Payment-",""),".xlsx","")</f>
        <v>22.21-27 Aug</v>
      </c>
      <c r="Y1085" s="13">
        <f t="shared" si="75"/>
        <v>24.643266395870352</v>
      </c>
      <c r="Z1085" s="3">
        <v>0</v>
      </c>
    </row>
    <row r="1086" spans="1:26" x14ac:dyDescent="0.25">
      <c r="A1086" t="str">
        <f>CONCATENATE(Table2[[#This Row],[Code]],Table2[[#This Row],[Farmers Code]])</f>
        <v>200700020007</v>
      </c>
      <c r="B1086" s="1" t="str">
        <f>INDEX('MPG Payment'!$A:$A,MATCH(Table2[[#This Row],[Code]],'MPG Payment'!B:B,0))</f>
        <v>BMC Code :2007</v>
      </c>
      <c r="C1086" t="str">
        <f>VLOOKUP(Table2[[#This Row],[Code]],'MPG Payment'!B:C,2,0)</f>
        <v>SARAM</v>
      </c>
      <c r="D1086" s="17">
        <v>20070002</v>
      </c>
      <c r="E1086" s="17" t="s">
        <v>20</v>
      </c>
      <c r="F1086" s="1">
        <v>6</v>
      </c>
      <c r="G1086" s="13">
        <v>15.78</v>
      </c>
      <c r="H1086" s="13">
        <v>606.76440000000002</v>
      </c>
      <c r="I1086" s="166">
        <v>0</v>
      </c>
      <c r="J1086" s="191">
        <v>0</v>
      </c>
      <c r="K1086" s="166">
        <v>0</v>
      </c>
      <c r="L1086" s="166">
        <v>0</v>
      </c>
      <c r="M1086" s="18">
        <v>0</v>
      </c>
      <c r="N1086" s="165">
        <f>VLOOKUP(Table2[[#This Row],[Code]],'MPG Payment'!$B$4:$Z$128,25,0)</f>
        <v>0</v>
      </c>
      <c r="O1086" s="170">
        <f t="shared" si="72"/>
        <v>607</v>
      </c>
      <c r="P1086" t="str">
        <f>IFERROR(VLOOKUP(D1086,'Bank Master'!$C$3:$D$7898,2,0),"Indirect")</f>
        <v>Direct</v>
      </c>
      <c r="Q1086" t="str">
        <f>IFERROR(VLOOKUP(A1086,Table1424[],6,0),0)</f>
        <v>VIMLA DEVI</v>
      </c>
      <c r="R1086" t="str">
        <f>IFERROR(VLOOKUP(A1086,Table1424[],7,0),0)</f>
        <v>494410100008756</v>
      </c>
      <c r="S1086" t="str">
        <f>IFERROR(VLOOKUP(A1086,Table1424[],8,0),0)</f>
        <v>BKID0004944</v>
      </c>
      <c r="T1086">
        <f>IFERROR(VLOOKUP(A1086,Table1424[],9,0),0)</f>
        <v>0</v>
      </c>
      <c r="U1086" s="40">
        <f>IFERROR(VLOOKUP(A1086,Table1424[],10,0),0)</f>
        <v>0</v>
      </c>
      <c r="V1086">
        <f t="shared" si="73"/>
        <v>1</v>
      </c>
      <c r="W1086" t="str">
        <f t="shared" si="74"/>
        <v>Available</v>
      </c>
      <c r="X1086" s="164" t="str" cm="1">
        <f t="array" aca="1" ref="X1086" ca="1">SUBSTITUTE(SUBSTITUTE(MID(CELL("filename"),FIND("[",CELL("filename"))+1,FIND("]",CELL("filename"))-FIND("[",CELL("filename"))-1)," JH Farmer Payment-",""),".xlsx","")</f>
        <v>22.21-27 Aug</v>
      </c>
      <c r="Y1086" s="13">
        <f t="shared" si="75"/>
        <v>11.535444866920155</v>
      </c>
      <c r="Z1086" s="3">
        <v>0</v>
      </c>
    </row>
    <row r="1087" spans="1:26" x14ac:dyDescent="0.25">
      <c r="A1087" t="str">
        <f>CONCATENATE(Table2[[#This Row],[Code]],Table2[[#This Row],[Farmers Code]])</f>
        <v>200700020008</v>
      </c>
      <c r="B1087" s="1" t="str">
        <f>INDEX('MPG Payment'!$A:$A,MATCH(Table2[[#This Row],[Code]],'MPG Payment'!B:B,0))</f>
        <v>BMC Code :2007</v>
      </c>
      <c r="C1087" t="str">
        <f>VLOOKUP(Table2[[#This Row],[Code]],'MPG Payment'!B:C,2,0)</f>
        <v>SARAM</v>
      </c>
      <c r="D1087" s="17">
        <v>20070002</v>
      </c>
      <c r="E1087" s="17" t="s">
        <v>41</v>
      </c>
      <c r="F1087" s="1">
        <v>7</v>
      </c>
      <c r="G1087" s="13">
        <v>28.88</v>
      </c>
      <c r="H1087" s="13">
        <v>1065.9179999999999</v>
      </c>
      <c r="I1087" s="166">
        <v>0</v>
      </c>
      <c r="J1087" s="191">
        <v>0</v>
      </c>
      <c r="K1087" s="166">
        <v>0</v>
      </c>
      <c r="L1087" s="166">
        <v>0</v>
      </c>
      <c r="M1087" s="18">
        <v>0</v>
      </c>
      <c r="N1087" s="165">
        <f>VLOOKUP(Table2[[#This Row],[Code]],'MPG Payment'!$B$4:$Z$128,25,0)</f>
        <v>0</v>
      </c>
      <c r="O1087" s="170">
        <f t="shared" si="72"/>
        <v>1066</v>
      </c>
      <c r="P1087" t="str">
        <f>IFERROR(VLOOKUP(D1087,'Bank Master'!$C$3:$D$7898,2,0),"Indirect")</f>
        <v>Direct</v>
      </c>
      <c r="Q1087" t="str">
        <f>IFERROR(VLOOKUP(A1087,Table1424[],6,0),0)</f>
        <v>MANOHAR YADAV</v>
      </c>
      <c r="R1087" t="str">
        <f>IFERROR(VLOOKUP(A1087,Table1424[],7,0),0)</f>
        <v>494418210009040</v>
      </c>
      <c r="S1087" t="str">
        <f>IFERROR(VLOOKUP(A1087,Table1424[],8,0),0)</f>
        <v>BKID0004944</v>
      </c>
      <c r="T1087">
        <f>IFERROR(VLOOKUP(A1087,Table1424[],9,0),0)</f>
        <v>0</v>
      </c>
      <c r="U1087" s="40">
        <f>IFERROR(VLOOKUP(A1087,Table1424[],10,0),0)</f>
        <v>0</v>
      </c>
      <c r="V1087">
        <f t="shared" si="73"/>
        <v>1</v>
      </c>
      <c r="W1087" t="str">
        <f t="shared" si="74"/>
        <v>Available</v>
      </c>
      <c r="X1087" s="164" t="str" cm="1">
        <f t="array" aca="1" ref="X1087" ca="1">SUBSTITUTE(SUBSTITUTE(MID(CELL("filename"),FIND("[",CELL("filename"))+1,FIND("]",CELL("filename"))-FIND("[",CELL("filename"))-1)," JH Farmer Payment-",""),".xlsx","")</f>
        <v>22.21-27 Aug</v>
      </c>
      <c r="Y1087" s="13">
        <f t="shared" si="75"/>
        <v>12.91798130193906</v>
      </c>
      <c r="Z1087" s="3">
        <v>0</v>
      </c>
    </row>
    <row r="1088" spans="1:26" x14ac:dyDescent="0.25">
      <c r="A1088" t="str">
        <f>CONCATENATE(Table2[[#This Row],[Code]],Table2[[#This Row],[Farmers Code]])</f>
        <v>200700020010</v>
      </c>
      <c r="B1088" s="1" t="str">
        <f>INDEX('MPG Payment'!$A:$A,MATCH(Table2[[#This Row],[Code]],'MPG Payment'!B:B,0))</f>
        <v>BMC Code :2007</v>
      </c>
      <c r="C1088" t="str">
        <f>VLOOKUP(Table2[[#This Row],[Code]],'MPG Payment'!B:C,2,0)</f>
        <v>SARAM</v>
      </c>
      <c r="D1088" s="17">
        <v>20070002</v>
      </c>
      <c r="E1088" s="17" t="s">
        <v>21</v>
      </c>
      <c r="F1088" s="1">
        <v>5</v>
      </c>
      <c r="G1088" s="13">
        <v>6.62</v>
      </c>
      <c r="H1088" s="13">
        <v>273.0043</v>
      </c>
      <c r="I1088" s="166">
        <v>0</v>
      </c>
      <c r="J1088" s="191">
        <v>0</v>
      </c>
      <c r="K1088" s="166">
        <v>0</v>
      </c>
      <c r="L1088" s="166">
        <v>0</v>
      </c>
      <c r="M1088" s="18">
        <v>0</v>
      </c>
      <c r="N1088" s="165">
        <f>VLOOKUP(Table2[[#This Row],[Code]],'MPG Payment'!$B$4:$Z$128,25,0)</f>
        <v>0</v>
      </c>
      <c r="O1088" s="170">
        <f t="shared" si="72"/>
        <v>273</v>
      </c>
      <c r="P1088" t="str">
        <f>IFERROR(VLOOKUP(D1088,'Bank Master'!$C$3:$D$7898,2,0),"Indirect")</f>
        <v>Direct</v>
      </c>
      <c r="Q1088" t="str">
        <f>IFERROR(VLOOKUP(A1088,Table1424[],6,0),0)</f>
        <v>PHOTO DEVI</v>
      </c>
      <c r="R1088" t="str">
        <f>IFERROR(VLOOKUP(A1088,Table1424[],7,0),0)</f>
        <v>494418210007053</v>
      </c>
      <c r="S1088" t="str">
        <f>IFERROR(VLOOKUP(A1088,Table1424[],8,0),0)</f>
        <v>BKID0004944</v>
      </c>
      <c r="T1088">
        <f>IFERROR(VLOOKUP(A1088,Table1424[],9,0),0)</f>
        <v>0</v>
      </c>
      <c r="U1088" s="40">
        <f>IFERROR(VLOOKUP(A1088,Table1424[],10,0),0)</f>
        <v>0</v>
      </c>
      <c r="V1088">
        <f t="shared" si="73"/>
        <v>1</v>
      </c>
      <c r="W1088" t="str">
        <f t="shared" si="74"/>
        <v>Available</v>
      </c>
      <c r="X1088" s="164" t="str" cm="1">
        <f t="array" aca="1" ref="X1088" ca="1">SUBSTITUTE(SUBSTITUTE(MID(CELL("filename"),FIND("[",CELL("filename"))+1,FIND("]",CELL("filename"))-FIND("[",CELL("filename"))-1)," JH Farmer Payment-",""),".xlsx","")</f>
        <v>22.21-27 Aug</v>
      </c>
      <c r="Y1088" s="13">
        <f t="shared" si="75"/>
        <v>10.309830060422961</v>
      </c>
      <c r="Z1088" s="3">
        <v>0</v>
      </c>
    </row>
    <row r="1089" spans="1:26" x14ac:dyDescent="0.25">
      <c r="A1089" t="str">
        <f>CONCATENATE(Table2[[#This Row],[Code]],Table2[[#This Row],[Farmers Code]])</f>
        <v>200700020012</v>
      </c>
      <c r="B1089" s="1" t="str">
        <f>INDEX('MPG Payment'!$A:$A,MATCH(Table2[[#This Row],[Code]],'MPG Payment'!B:B,0))</f>
        <v>BMC Code :2007</v>
      </c>
      <c r="C1089" t="str">
        <f>VLOOKUP(Table2[[#This Row],[Code]],'MPG Payment'!B:C,2,0)</f>
        <v>SARAM</v>
      </c>
      <c r="D1089" s="17">
        <v>20070002</v>
      </c>
      <c r="E1089" s="17" t="s">
        <v>40</v>
      </c>
      <c r="F1089" s="1">
        <v>6</v>
      </c>
      <c r="G1089" s="13">
        <v>11.379999999999999</v>
      </c>
      <c r="H1089" s="13">
        <v>438.87839999999994</v>
      </c>
      <c r="I1089" s="166">
        <v>0</v>
      </c>
      <c r="J1089" s="191">
        <v>0</v>
      </c>
      <c r="K1089" s="166">
        <v>0</v>
      </c>
      <c r="L1089" s="166">
        <v>0</v>
      </c>
      <c r="M1089" s="18">
        <v>0</v>
      </c>
      <c r="N1089" s="165">
        <f>VLOOKUP(Table2[[#This Row],[Code]],'MPG Payment'!$B$4:$Z$128,25,0)</f>
        <v>0</v>
      </c>
      <c r="O1089" s="170">
        <f t="shared" si="72"/>
        <v>439</v>
      </c>
      <c r="P1089" t="str">
        <f>IFERROR(VLOOKUP(D1089,'Bank Master'!$C$3:$D$7898,2,0),"Indirect")</f>
        <v>Direct</v>
      </c>
      <c r="Q1089" t="str">
        <f>IFERROR(VLOOKUP(A1089,Table1424[],6,0),0)</f>
        <v>TEJWANTI DEVI</v>
      </c>
      <c r="R1089" t="str">
        <f>IFERROR(VLOOKUP(A1089,Table1424[],7,0),0)</f>
        <v>5706108003327</v>
      </c>
      <c r="S1089" t="str">
        <f>IFERROR(VLOOKUP(A1089,Table1424[],8,0),0)</f>
        <v>CNRB0005706</v>
      </c>
      <c r="T1089">
        <f>IFERROR(VLOOKUP(A1089,Table1424[],9,0),0)</f>
        <v>0</v>
      </c>
      <c r="U1089" s="40">
        <f>IFERROR(VLOOKUP(A1089,Table1424[],10,0),0)</f>
        <v>0</v>
      </c>
      <c r="V1089">
        <f t="shared" si="73"/>
        <v>1</v>
      </c>
      <c r="W1089" t="str">
        <f t="shared" si="74"/>
        <v>Available</v>
      </c>
      <c r="X1089" s="164" t="str" cm="1">
        <f t="array" aca="1" ref="X1089" ca="1">SUBSTITUTE(SUBSTITUTE(MID(CELL("filename"),FIND("[",CELL("filename"))+1,FIND("]",CELL("filename"))-FIND("[",CELL("filename"))-1)," JH Farmer Payment-",""),".xlsx","")</f>
        <v>22.21-27 Aug</v>
      </c>
      <c r="Y1089" s="13">
        <f t="shared" si="75"/>
        <v>11.569729349736381</v>
      </c>
      <c r="Z1089" s="3">
        <v>0</v>
      </c>
    </row>
    <row r="1090" spans="1:26" x14ac:dyDescent="0.25">
      <c r="A1090" t="str">
        <f>CONCATENATE(Table2[[#This Row],[Code]],Table2[[#This Row],[Farmers Code]])</f>
        <v>200700020013</v>
      </c>
      <c r="B1090" s="1" t="str">
        <f>INDEX('MPG Payment'!$A:$A,MATCH(Table2[[#This Row],[Code]],'MPG Payment'!B:B,0))</f>
        <v>BMC Code :2007</v>
      </c>
      <c r="C1090" t="str">
        <f>VLOOKUP(Table2[[#This Row],[Code]],'MPG Payment'!B:C,2,0)</f>
        <v>SARAM</v>
      </c>
      <c r="D1090" s="17">
        <v>20070002</v>
      </c>
      <c r="E1090" s="17" t="s">
        <v>23</v>
      </c>
      <c r="F1090" s="1">
        <v>7</v>
      </c>
      <c r="G1090" s="13">
        <v>12.07</v>
      </c>
      <c r="H1090" s="13">
        <v>551.07680000000005</v>
      </c>
      <c r="I1090" s="166">
        <v>0</v>
      </c>
      <c r="J1090" s="191">
        <v>0</v>
      </c>
      <c r="K1090" s="166">
        <v>0</v>
      </c>
      <c r="L1090" s="166">
        <v>0</v>
      </c>
      <c r="M1090" s="18">
        <v>0</v>
      </c>
      <c r="N1090" s="165">
        <f>VLOOKUP(Table2[[#This Row],[Code]],'MPG Payment'!$B$4:$Z$128,25,0)</f>
        <v>0</v>
      </c>
      <c r="O1090" s="170">
        <f t="shared" si="72"/>
        <v>551</v>
      </c>
      <c r="P1090" t="str">
        <f>IFERROR(VLOOKUP(D1090,'Bank Master'!$C$3:$D$7898,2,0),"Indirect")</f>
        <v>Direct</v>
      </c>
      <c r="Q1090" t="str">
        <f>IFERROR(VLOOKUP(A1090,Table1424[],6,0),0)</f>
        <v>NIRASO DEVI</v>
      </c>
      <c r="R1090" t="str">
        <f>IFERROR(VLOOKUP(A1090,Table1424[],7,0),0)</f>
        <v>494410510003130</v>
      </c>
      <c r="S1090" t="str">
        <f>IFERROR(VLOOKUP(A1090,Table1424[],8,0),0)</f>
        <v>BKID0004944</v>
      </c>
      <c r="T1090">
        <f>IFERROR(VLOOKUP(A1090,Table1424[],9,0),0)</f>
        <v>0</v>
      </c>
      <c r="U1090" s="40">
        <f>IFERROR(VLOOKUP(A1090,Table1424[],10,0),0)</f>
        <v>0</v>
      </c>
      <c r="V1090">
        <f t="shared" si="73"/>
        <v>1</v>
      </c>
      <c r="W1090" t="str">
        <f t="shared" si="74"/>
        <v>Available</v>
      </c>
      <c r="X1090" s="164" t="str" cm="1">
        <f t="array" aca="1" ref="X1090" ca="1">SUBSTITUTE(SUBSTITUTE(MID(CELL("filename"),FIND("[",CELL("filename"))+1,FIND("]",CELL("filename"))-FIND("[",CELL("filename"))-1)," JH Farmer Payment-",""),".xlsx","")</f>
        <v>22.21-27 Aug</v>
      </c>
      <c r="Y1090" s="13">
        <f t="shared" si="75"/>
        <v>15.97985749792875</v>
      </c>
      <c r="Z1090" s="3">
        <v>0</v>
      </c>
    </row>
    <row r="1091" spans="1:26" x14ac:dyDescent="0.25">
      <c r="A1091" t="str">
        <f>CONCATENATE(Table2[[#This Row],[Code]],Table2[[#This Row],[Farmers Code]])</f>
        <v>200700020016</v>
      </c>
      <c r="B1091" s="1" t="str">
        <f>INDEX('MPG Payment'!$A:$A,MATCH(Table2[[#This Row],[Code]],'MPG Payment'!B:B,0))</f>
        <v>BMC Code :2007</v>
      </c>
      <c r="C1091" t="str">
        <f>VLOOKUP(Table2[[#This Row],[Code]],'MPG Payment'!B:C,2,0)</f>
        <v>SARAM</v>
      </c>
      <c r="D1091" s="17">
        <v>20070002</v>
      </c>
      <c r="E1091" s="17" t="s">
        <v>26</v>
      </c>
      <c r="F1091" s="1">
        <v>14</v>
      </c>
      <c r="G1091" s="13">
        <v>263.56</v>
      </c>
      <c r="H1091" s="13">
        <v>13138.021099999998</v>
      </c>
      <c r="I1091" s="166">
        <v>0</v>
      </c>
      <c r="J1091" s="191">
        <v>0</v>
      </c>
      <c r="K1091" s="166">
        <v>0</v>
      </c>
      <c r="L1091" s="166">
        <v>0</v>
      </c>
      <c r="M1091" s="18">
        <v>0</v>
      </c>
      <c r="N1091" s="165">
        <f>VLOOKUP(Table2[[#This Row],[Code]],'MPG Payment'!$B$4:$Z$128,25,0)</f>
        <v>0</v>
      </c>
      <c r="O1091" s="170">
        <f t="shared" si="72"/>
        <v>13138</v>
      </c>
      <c r="P1091" t="str">
        <f>IFERROR(VLOOKUP(D1091,'Bank Master'!$C$3:$D$7898,2,0),"Indirect")</f>
        <v>Direct</v>
      </c>
      <c r="Q1091" t="str">
        <f>IFERROR(VLOOKUP(A1091,Table1424[],6,0),0)</f>
        <v>SHANTI DEVI</v>
      </c>
      <c r="R1091" t="str">
        <f>IFERROR(VLOOKUP(A1091,Table1424[],7,0),0)</f>
        <v>494410110001880</v>
      </c>
      <c r="S1091" t="str">
        <f>IFERROR(VLOOKUP(A1091,Table1424[],8,0),0)</f>
        <v>BKID0004944</v>
      </c>
      <c r="T1091">
        <f>IFERROR(VLOOKUP(A1091,Table1424[],9,0),0)</f>
        <v>0</v>
      </c>
      <c r="U1091" s="40">
        <f>IFERROR(VLOOKUP(A1091,Table1424[],10,0),0)</f>
        <v>0</v>
      </c>
      <c r="V1091">
        <f t="shared" si="73"/>
        <v>1</v>
      </c>
      <c r="W1091" t="str">
        <f t="shared" si="74"/>
        <v>Available</v>
      </c>
      <c r="X1091" s="164" t="str" cm="1">
        <f t="array" aca="1" ref="X1091" ca="1">SUBSTITUTE(SUBSTITUTE(MID(CELL("filename"),FIND("[",CELL("filename"))+1,FIND("]",CELL("filename"))-FIND("[",CELL("filename"))-1)," JH Farmer Payment-",""),".xlsx","")</f>
        <v>22.21-27 Aug</v>
      </c>
      <c r="Y1091" s="13">
        <f t="shared" si="75"/>
        <v>34.893818371528297</v>
      </c>
      <c r="Z1091" s="3">
        <v>0</v>
      </c>
    </row>
    <row r="1092" spans="1:26" x14ac:dyDescent="0.25">
      <c r="A1092" t="str">
        <f>CONCATENATE(Table2[[#This Row],[Code]],Table2[[#This Row],[Farmers Code]])</f>
        <v>200700020018</v>
      </c>
      <c r="B1092" s="1" t="str">
        <f>INDEX('MPG Payment'!$A:$A,MATCH(Table2[[#This Row],[Code]],'MPG Payment'!B:B,0))</f>
        <v>BMC Code :2007</v>
      </c>
      <c r="C1092" t="str">
        <f>VLOOKUP(Table2[[#This Row],[Code]],'MPG Payment'!B:C,2,0)</f>
        <v>SARAM</v>
      </c>
      <c r="D1092" s="17">
        <v>20070002</v>
      </c>
      <c r="E1092" s="17" t="s">
        <v>2</v>
      </c>
      <c r="F1092" s="1">
        <v>13</v>
      </c>
      <c r="G1092" s="13">
        <v>35.89</v>
      </c>
      <c r="H1092" s="13">
        <v>1587.4275999999998</v>
      </c>
      <c r="I1092" s="166">
        <v>0</v>
      </c>
      <c r="J1092" s="191">
        <v>0</v>
      </c>
      <c r="K1092" s="166">
        <v>0</v>
      </c>
      <c r="L1092" s="166">
        <v>0</v>
      </c>
      <c r="M1092" s="18">
        <v>0</v>
      </c>
      <c r="N1092" s="165">
        <f>VLOOKUP(Table2[[#This Row],[Code]],'MPG Payment'!$B$4:$Z$128,25,0)</f>
        <v>0</v>
      </c>
      <c r="O1092" s="170">
        <f t="shared" si="72"/>
        <v>1587</v>
      </c>
      <c r="P1092" t="str">
        <f>IFERROR(VLOOKUP(D1092,'Bank Master'!$C$3:$D$7898,2,0),"Indirect")</f>
        <v>Direct</v>
      </c>
      <c r="Q1092" t="str">
        <f>IFERROR(VLOOKUP(A1092,Table1424[],6,0),0)</f>
        <v>BASUDEO MAHTO</v>
      </c>
      <c r="R1092" t="str">
        <f>IFERROR(VLOOKUP(A1092,Table1424[],7,0),0)</f>
        <v>494410100005928</v>
      </c>
      <c r="S1092" t="str">
        <f>IFERROR(VLOOKUP(A1092,Table1424[],8,0),0)</f>
        <v>BKID0004944</v>
      </c>
      <c r="T1092">
        <f>IFERROR(VLOOKUP(A1092,Table1424[],9,0),0)</f>
        <v>0</v>
      </c>
      <c r="U1092" s="40">
        <f>IFERROR(VLOOKUP(A1092,Table1424[],10,0),0)</f>
        <v>0</v>
      </c>
      <c r="V1092">
        <f t="shared" si="73"/>
        <v>1</v>
      </c>
      <c r="W1092" t="str">
        <f t="shared" si="74"/>
        <v>Available</v>
      </c>
      <c r="X1092" s="164" t="str" cm="1">
        <f t="array" aca="1" ref="X1092" ca="1">SUBSTITUTE(SUBSTITUTE(MID(CELL("filename"),FIND("[",CELL("filename"))+1,FIND("]",CELL("filename"))-FIND("[",CELL("filename"))-1)," JH Farmer Payment-",""),".xlsx","")</f>
        <v>22.21-27 Aug</v>
      </c>
      <c r="Y1092" s="13">
        <f t="shared" si="75"/>
        <v>28.749733630537751</v>
      </c>
      <c r="Z1092" s="3">
        <v>0</v>
      </c>
    </row>
    <row r="1093" spans="1:26" x14ac:dyDescent="0.25">
      <c r="A1093" t="str">
        <f>CONCATENATE(Table2[[#This Row],[Code]],Table2[[#This Row],[Farmers Code]])</f>
        <v>200700020019</v>
      </c>
      <c r="B1093" s="1" t="str">
        <f>INDEX('MPG Payment'!$A:$A,MATCH(Table2[[#This Row],[Code]],'MPG Payment'!B:B,0))</f>
        <v>BMC Code :2007</v>
      </c>
      <c r="C1093" t="str">
        <f>VLOOKUP(Table2[[#This Row],[Code]],'MPG Payment'!B:C,2,0)</f>
        <v>SARAM</v>
      </c>
      <c r="D1093" s="17">
        <v>20070002</v>
      </c>
      <c r="E1093" s="17" t="s">
        <v>3</v>
      </c>
      <c r="F1093" s="1">
        <v>14</v>
      </c>
      <c r="G1093" s="13">
        <v>127.39</v>
      </c>
      <c r="H1093" s="13">
        <v>7338.6225999999997</v>
      </c>
      <c r="I1093" s="166">
        <v>0</v>
      </c>
      <c r="J1093" s="191">
        <v>0</v>
      </c>
      <c r="K1093" s="166">
        <v>0</v>
      </c>
      <c r="L1093" s="166">
        <v>0</v>
      </c>
      <c r="M1093" s="18">
        <v>0</v>
      </c>
      <c r="N1093" s="165">
        <f>VLOOKUP(Table2[[#This Row],[Code]],'MPG Payment'!$B$4:$Z$128,25,0)</f>
        <v>0</v>
      </c>
      <c r="O1093" s="170">
        <f t="shared" si="72"/>
        <v>7339</v>
      </c>
      <c r="P1093" t="str">
        <f>IFERROR(VLOOKUP(D1093,'Bank Master'!$C$3:$D$7898,2,0),"Indirect")</f>
        <v>Direct</v>
      </c>
      <c r="Q1093" t="str">
        <f>IFERROR(VLOOKUP(A1093,Table1424[],6,0),0)</f>
        <v>BINITA KUMARI</v>
      </c>
      <c r="R1093" t="str">
        <f>IFERROR(VLOOKUP(A1093,Table1424[],7,0),0)</f>
        <v>494418210007473</v>
      </c>
      <c r="S1093" t="str">
        <f>IFERROR(VLOOKUP(A1093,Table1424[],8,0),0)</f>
        <v>BKID0004944</v>
      </c>
      <c r="T1093">
        <f>IFERROR(VLOOKUP(A1093,Table1424[],9,0),0)</f>
        <v>0</v>
      </c>
      <c r="U1093" s="40">
        <f>IFERROR(VLOOKUP(A1093,Table1424[],10,0),0)</f>
        <v>0</v>
      </c>
      <c r="V1093">
        <f t="shared" si="73"/>
        <v>1</v>
      </c>
      <c r="W1093" t="str">
        <f t="shared" si="74"/>
        <v>Available</v>
      </c>
      <c r="X1093" s="164" t="str" cm="1">
        <f t="array" aca="1" ref="X1093" ca="1">SUBSTITUTE(SUBSTITUTE(MID(CELL("filename"),FIND("[",CELL("filename"))+1,FIND("]",CELL("filename"))-FIND("[",CELL("filename"))-1)," JH Farmer Payment-",""),".xlsx","")</f>
        <v>22.21-27 Aug</v>
      </c>
      <c r="Y1093" s="13">
        <f t="shared" si="75"/>
        <v>40.32526744642437</v>
      </c>
      <c r="Z1093" s="3">
        <v>0</v>
      </c>
    </row>
    <row r="1094" spans="1:26" x14ac:dyDescent="0.25">
      <c r="A1094" t="str">
        <f>CONCATENATE(Table2[[#This Row],[Code]],Table2[[#This Row],[Farmers Code]])</f>
        <v>200700020021</v>
      </c>
      <c r="B1094" s="1" t="str">
        <f>INDEX('MPG Payment'!$A:$A,MATCH(Table2[[#This Row],[Code]],'MPG Payment'!B:B,0))</f>
        <v>BMC Code :2007</v>
      </c>
      <c r="C1094" t="str">
        <f>VLOOKUP(Table2[[#This Row],[Code]],'MPG Payment'!B:C,2,0)</f>
        <v>SARAM</v>
      </c>
      <c r="D1094" s="17">
        <v>20070002</v>
      </c>
      <c r="E1094" s="17" t="s">
        <v>28</v>
      </c>
      <c r="F1094" s="1">
        <v>12</v>
      </c>
      <c r="G1094" s="13">
        <v>70.570000000000007</v>
      </c>
      <c r="H1094" s="13">
        <v>2802.0826000000002</v>
      </c>
      <c r="I1094" s="166">
        <v>0</v>
      </c>
      <c r="J1094" s="191">
        <v>0</v>
      </c>
      <c r="K1094" s="166">
        <v>0</v>
      </c>
      <c r="L1094" s="166">
        <v>0</v>
      </c>
      <c r="M1094" s="18">
        <v>0</v>
      </c>
      <c r="N1094" s="165">
        <f>VLOOKUP(Table2[[#This Row],[Code]],'MPG Payment'!$B$4:$Z$128,25,0)</f>
        <v>0</v>
      </c>
      <c r="O1094" s="170">
        <f t="shared" si="72"/>
        <v>2802</v>
      </c>
      <c r="P1094" t="str">
        <f>IFERROR(VLOOKUP(D1094,'Bank Master'!$C$3:$D$7898,2,0),"Indirect")</f>
        <v>Direct</v>
      </c>
      <c r="Q1094" t="str">
        <f>IFERROR(VLOOKUP(A1094,Table1424[],6,0),0)</f>
        <v>KIRAN DEVI</v>
      </c>
      <c r="R1094" t="str">
        <f>IFERROR(VLOOKUP(A1094,Table1424[],7,0),0)</f>
        <v>494410110009932</v>
      </c>
      <c r="S1094" t="str">
        <f>IFERROR(VLOOKUP(A1094,Table1424[],8,0),0)</f>
        <v>BKID0004944</v>
      </c>
      <c r="T1094">
        <f>IFERROR(VLOOKUP(A1094,Table1424[],9,0),0)</f>
        <v>0</v>
      </c>
      <c r="U1094" s="40">
        <f>IFERROR(VLOOKUP(A1094,Table1424[],10,0),0)</f>
        <v>0</v>
      </c>
      <c r="V1094">
        <f t="shared" si="73"/>
        <v>1</v>
      </c>
      <c r="W1094" t="str">
        <f t="shared" si="74"/>
        <v>Available</v>
      </c>
      <c r="X1094" s="164" t="str" cm="1">
        <f t="array" aca="1" ref="X1094" ca="1">SUBSTITUTE(SUBSTITUTE(MID(CELL("filename"),FIND("[",CELL("filename"))+1,FIND("]",CELL("filename"))-FIND("[",CELL("filename"))-1)," JH Farmer Payment-",""),".xlsx","")</f>
        <v>22.21-27 Aug</v>
      </c>
      <c r="Y1094" s="13">
        <f t="shared" si="75"/>
        <v>23.823856596287378</v>
      </c>
      <c r="Z1094" s="3">
        <v>0</v>
      </c>
    </row>
    <row r="1095" spans="1:26" x14ac:dyDescent="0.25">
      <c r="A1095" t="str">
        <f>CONCATENATE(Table2[[#This Row],[Code]],Table2[[#This Row],[Farmers Code]])</f>
        <v>200700020026</v>
      </c>
      <c r="B1095" s="1" t="str">
        <f>INDEX('MPG Payment'!$A:$A,MATCH(Table2[[#This Row],[Code]],'MPG Payment'!B:B,0))</f>
        <v>BMC Code :2007</v>
      </c>
      <c r="C1095" t="str">
        <f>VLOOKUP(Table2[[#This Row],[Code]],'MPG Payment'!B:C,2,0)</f>
        <v>SARAM</v>
      </c>
      <c r="D1095" s="17">
        <v>20070002</v>
      </c>
      <c r="E1095" s="17" t="s">
        <v>39</v>
      </c>
      <c r="F1095" s="1">
        <v>12</v>
      </c>
      <c r="G1095" s="13">
        <v>29.83</v>
      </c>
      <c r="H1095" s="13">
        <v>1164.9564</v>
      </c>
      <c r="I1095" s="166">
        <v>0</v>
      </c>
      <c r="J1095" s="191">
        <v>0</v>
      </c>
      <c r="K1095" s="166">
        <v>0</v>
      </c>
      <c r="L1095" s="166">
        <v>0</v>
      </c>
      <c r="M1095" s="18">
        <v>0</v>
      </c>
      <c r="N1095" s="165">
        <f>VLOOKUP(Table2[[#This Row],[Code]],'MPG Payment'!$B$4:$Z$128,25,0)</f>
        <v>0</v>
      </c>
      <c r="O1095" s="170">
        <f t="shared" si="72"/>
        <v>1165</v>
      </c>
      <c r="P1095" t="str">
        <f>IFERROR(VLOOKUP(D1095,'Bank Master'!$C$3:$D$7898,2,0),"Indirect")</f>
        <v>Direct</v>
      </c>
      <c r="Q1095" t="str">
        <f>IFERROR(VLOOKUP(A1095,Table1424[],6,0),0)</f>
        <v>KALPANA KUMARI</v>
      </c>
      <c r="R1095" t="str">
        <f>IFERROR(VLOOKUP(A1095,Table1424[],7,0),0)</f>
        <v>494418210007263</v>
      </c>
      <c r="S1095" t="str">
        <f>IFERROR(VLOOKUP(A1095,Table1424[],8,0),0)</f>
        <v>BKID0004944</v>
      </c>
      <c r="T1095">
        <f>IFERROR(VLOOKUP(A1095,Table1424[],9,0),0)</f>
        <v>0</v>
      </c>
      <c r="U1095" s="40">
        <f>IFERROR(VLOOKUP(A1095,Table1424[],10,0),0)</f>
        <v>46069</v>
      </c>
      <c r="V1095">
        <f t="shared" si="73"/>
        <v>1</v>
      </c>
      <c r="W1095" t="str">
        <f t="shared" si="74"/>
        <v>Available</v>
      </c>
      <c r="X1095" s="164" t="str" cm="1">
        <f t="array" aca="1" ref="X1095" ca="1">SUBSTITUTE(SUBSTITUTE(MID(CELL("filename"),FIND("[",CELL("filename"))+1,FIND("]",CELL("filename"))-FIND("[",CELL("filename"))-1)," JH Farmer Payment-",""),".xlsx","")</f>
        <v>22.21-27 Aug</v>
      </c>
      <c r="Y1095" s="13">
        <f t="shared" si="75"/>
        <v>23.431908816627562</v>
      </c>
      <c r="Z1095" s="3">
        <v>0</v>
      </c>
    </row>
    <row r="1096" spans="1:26" x14ac:dyDescent="0.25">
      <c r="A1096" t="str">
        <f>CONCATENATE(Table2[[#This Row],[Code]],Table2[[#This Row],[Farmers Code]])</f>
        <v>200700020027</v>
      </c>
      <c r="B1096" s="1" t="str">
        <f>INDEX('MPG Payment'!$A:$A,MATCH(Table2[[#This Row],[Code]],'MPG Payment'!B:B,0))</f>
        <v>BMC Code :2007</v>
      </c>
      <c r="C1096" t="str">
        <f>VLOOKUP(Table2[[#This Row],[Code]],'MPG Payment'!B:C,2,0)</f>
        <v>SARAM</v>
      </c>
      <c r="D1096" s="17">
        <v>20070002</v>
      </c>
      <c r="E1096" s="17" t="s">
        <v>6</v>
      </c>
      <c r="F1096" s="1">
        <v>14</v>
      </c>
      <c r="G1096" s="13">
        <v>107.78999999999999</v>
      </c>
      <c r="H1096" s="13">
        <v>4374.6658000000007</v>
      </c>
      <c r="I1096" s="166">
        <v>0</v>
      </c>
      <c r="J1096" s="191">
        <v>0</v>
      </c>
      <c r="K1096" s="166">
        <v>0</v>
      </c>
      <c r="L1096" s="166">
        <v>0</v>
      </c>
      <c r="M1096" s="18">
        <v>0</v>
      </c>
      <c r="N1096" s="165">
        <f>VLOOKUP(Table2[[#This Row],[Code]],'MPG Payment'!$B$4:$Z$128,25,0)</f>
        <v>0</v>
      </c>
      <c r="O1096" s="170">
        <f t="shared" si="72"/>
        <v>4375</v>
      </c>
      <c r="P1096" t="str">
        <f>IFERROR(VLOOKUP(D1096,'Bank Master'!$C$3:$D$7898,2,0),"Indirect")</f>
        <v>Direct</v>
      </c>
      <c r="Q1096" t="str">
        <f>IFERROR(VLOOKUP(A1096,Table1424[],6,0),0)</f>
        <v>PUNAM KUMARI</v>
      </c>
      <c r="R1096" t="str">
        <f>IFERROR(VLOOKUP(A1096,Table1424[],7,0),0)</f>
        <v>494410110012320</v>
      </c>
      <c r="S1096" t="str">
        <f>IFERROR(VLOOKUP(A1096,Table1424[],8,0),0)</f>
        <v>BKID0004944</v>
      </c>
      <c r="T1096">
        <f>IFERROR(VLOOKUP(A1096,Table1424[],9,0),0)</f>
        <v>0</v>
      </c>
      <c r="U1096" s="40">
        <f>IFERROR(VLOOKUP(A1096,Table1424[],10,0),0)</f>
        <v>46146</v>
      </c>
      <c r="V1096">
        <f t="shared" si="73"/>
        <v>1</v>
      </c>
      <c r="W1096" t="str">
        <f t="shared" si="74"/>
        <v>Available</v>
      </c>
      <c r="X1096" s="164" t="str" cm="1">
        <f t="array" aca="1" ref="X1096" ca="1">SUBSTITUTE(SUBSTITUTE(MID(CELL("filename"),FIND("[",CELL("filename"))+1,FIND("]",CELL("filename"))-FIND("[",CELL("filename"))-1)," JH Farmer Payment-",""),".xlsx","")</f>
        <v>22.21-27 Aug</v>
      </c>
      <c r="Y1096" s="13">
        <f t="shared" si="75"/>
        <v>28.409556174042127</v>
      </c>
      <c r="Z1096" s="3">
        <v>0</v>
      </c>
    </row>
    <row r="1097" spans="1:26" x14ac:dyDescent="0.25">
      <c r="A1097" t="str">
        <f>CONCATENATE(Table2[[#This Row],[Code]],Table2[[#This Row],[Farmers Code]])</f>
        <v>200700030002</v>
      </c>
      <c r="B1097" s="1" t="str">
        <f>INDEX('MPG Payment'!$A:$A,MATCH(Table2[[#This Row],[Code]],'MPG Payment'!B:B,0))</f>
        <v>BMC Code :2007</v>
      </c>
      <c r="C1097" t="str">
        <f>VLOOKUP(Table2[[#This Row],[Code]],'MPG Payment'!B:C,2,0)</f>
        <v>MURUPIRI</v>
      </c>
      <c r="D1097" s="17">
        <v>20070003</v>
      </c>
      <c r="E1097" s="17" t="s">
        <v>17</v>
      </c>
      <c r="F1097" s="1">
        <v>13</v>
      </c>
      <c r="G1097" s="13">
        <v>161</v>
      </c>
      <c r="H1097" s="13">
        <v>7278.4379999999983</v>
      </c>
      <c r="I1097" s="166">
        <v>0</v>
      </c>
      <c r="J1097" s="191">
        <v>0</v>
      </c>
      <c r="K1097" s="166">
        <v>0</v>
      </c>
      <c r="L1097" s="166">
        <v>0</v>
      </c>
      <c r="M1097" s="18">
        <v>0</v>
      </c>
      <c r="N1097" s="165">
        <f>VLOOKUP(Table2[[#This Row],[Code]],'MPG Payment'!$B$4:$Z$128,25,0)</f>
        <v>0</v>
      </c>
      <c r="O1097" s="170">
        <f t="shared" si="72"/>
        <v>7278</v>
      </c>
      <c r="P1097" t="str">
        <f>IFERROR(VLOOKUP(D1097,'Bank Master'!$C$3:$D$7898,2,0),"Indirect")</f>
        <v>Direct</v>
      </c>
      <c r="Q1097" t="str">
        <f>IFERROR(VLOOKUP(A1097,Table1424[],6,0),0)</f>
        <v>ASHOK PRAJAPATI</v>
      </c>
      <c r="R1097" t="str">
        <f>IFERROR(VLOOKUP(A1097,Table1424[],7,0),0)</f>
        <v>5706101001652</v>
      </c>
      <c r="S1097" t="str">
        <f>IFERROR(VLOOKUP(A1097,Table1424[],8,0),0)</f>
        <v>CNRB0005706</v>
      </c>
      <c r="T1097" t="str">
        <f>IFERROR(VLOOKUP(A1097,Table1424[],9,0),0)</f>
        <v>CANARA BANK</v>
      </c>
      <c r="U1097" s="40">
        <f>IFERROR(VLOOKUP(A1097,Table1424[],10,0),0)</f>
        <v>45565</v>
      </c>
      <c r="V1097">
        <f t="shared" si="73"/>
        <v>1</v>
      </c>
      <c r="W1097" t="str">
        <f t="shared" si="74"/>
        <v>Available</v>
      </c>
      <c r="X1097" s="164" t="str" cm="1">
        <f t="array" aca="1" ref="X1097" ca="1">SUBSTITUTE(SUBSTITUTE(MID(CELL("filename"),FIND("[",CELL("filename"))+1,FIND("]",CELL("filename"))-FIND("[",CELL("filename"))-1)," JH Farmer Payment-",""),".xlsx","")</f>
        <v>22.21-27 Aug</v>
      </c>
      <c r="Y1097" s="13">
        <f t="shared" si="75"/>
        <v>29.384998136645955</v>
      </c>
      <c r="Z1097" s="3">
        <v>0</v>
      </c>
    </row>
    <row r="1098" spans="1:26" x14ac:dyDescent="0.25">
      <c r="A1098" t="str">
        <f>CONCATENATE(Table2[[#This Row],[Code]],Table2[[#This Row],[Farmers Code]])</f>
        <v>200700030009</v>
      </c>
      <c r="B1098" s="1" t="str">
        <f>INDEX('MPG Payment'!$A:$A,MATCH(Table2[[#This Row],[Code]],'MPG Payment'!B:B,0))</f>
        <v>BMC Code :2007</v>
      </c>
      <c r="C1098" t="str">
        <f>VLOOKUP(Table2[[#This Row],[Code]],'MPG Payment'!B:C,2,0)</f>
        <v>MURUPIRI</v>
      </c>
      <c r="D1098" s="17">
        <v>20070003</v>
      </c>
      <c r="E1098" s="17" t="s">
        <v>36</v>
      </c>
      <c r="F1098" s="1">
        <v>6</v>
      </c>
      <c r="G1098" s="13">
        <v>10.27</v>
      </c>
      <c r="H1098" s="13">
        <v>451.88059999999996</v>
      </c>
      <c r="I1098" s="166">
        <v>0</v>
      </c>
      <c r="J1098" s="191">
        <v>0</v>
      </c>
      <c r="K1098" s="166">
        <v>0</v>
      </c>
      <c r="L1098" s="166">
        <v>0</v>
      </c>
      <c r="M1098" s="18">
        <v>0</v>
      </c>
      <c r="N1098" s="165">
        <f>VLOOKUP(Table2[[#This Row],[Code]],'MPG Payment'!$B$4:$Z$128,25,0)</f>
        <v>0</v>
      </c>
      <c r="O1098" s="170">
        <f t="shared" si="72"/>
        <v>452</v>
      </c>
      <c r="P1098" t="str">
        <f>IFERROR(VLOOKUP(D1098,'Bank Master'!$C$3:$D$7898,2,0),"Indirect")</f>
        <v>Direct</v>
      </c>
      <c r="Q1098" t="str">
        <f>IFERROR(VLOOKUP(A1098,Table1424[],6,0),0)</f>
        <v>BILASO KUMARI</v>
      </c>
      <c r="R1098" t="str">
        <f>IFERROR(VLOOKUP(A1098,Table1424[],7,0),0)</f>
        <v>5706108005074</v>
      </c>
      <c r="S1098" t="str">
        <f>IFERROR(VLOOKUP(A1098,Table1424[],8,0),0)</f>
        <v>CNRB0005706</v>
      </c>
      <c r="T1098" t="str">
        <f>IFERROR(VLOOKUP(A1098,Table1424[],9,0),0)</f>
        <v>CANARA BANK</v>
      </c>
      <c r="U1098" s="40">
        <f>IFERROR(VLOOKUP(A1098,Table1424[],10,0),0)</f>
        <v>45586</v>
      </c>
      <c r="V1098">
        <f t="shared" si="73"/>
        <v>1</v>
      </c>
      <c r="W1098" t="str">
        <f t="shared" si="74"/>
        <v>Available</v>
      </c>
      <c r="X1098" s="164" t="str" cm="1">
        <f t="array" aca="1" ref="X1098" ca="1">SUBSTITUTE(SUBSTITUTE(MID(CELL("filename"),FIND("[",CELL("filename"))+1,FIND("]",CELL("filename"))-FIND("[",CELL("filename"))-1)," JH Farmer Payment-",""),".xlsx","")</f>
        <v>22.21-27 Aug</v>
      </c>
      <c r="Y1098" s="13">
        <f t="shared" si="75"/>
        <v>13.200017526777021</v>
      </c>
      <c r="Z1098" s="3">
        <v>0</v>
      </c>
    </row>
    <row r="1099" spans="1:26" x14ac:dyDescent="0.25">
      <c r="A1099" t="str">
        <f>CONCATENATE(Table2[[#This Row],[Code]],Table2[[#This Row],[Farmers Code]])</f>
        <v>200700030014</v>
      </c>
      <c r="B1099" s="1" t="str">
        <f>INDEX('MPG Payment'!$A:$A,MATCH(Table2[[#This Row],[Code]],'MPG Payment'!B:B,0))</f>
        <v>BMC Code :2007</v>
      </c>
      <c r="C1099" t="str">
        <f>VLOOKUP(Table2[[#This Row],[Code]],'MPG Payment'!B:C,2,0)</f>
        <v>MURUPIRI</v>
      </c>
      <c r="D1099" s="17">
        <v>20070003</v>
      </c>
      <c r="E1099" s="17" t="s">
        <v>24</v>
      </c>
      <c r="F1099" s="1">
        <v>7</v>
      </c>
      <c r="G1099" s="13">
        <v>22.51</v>
      </c>
      <c r="H1099" s="13">
        <v>1236.6695999999999</v>
      </c>
      <c r="I1099" s="166">
        <v>0</v>
      </c>
      <c r="J1099" s="191">
        <v>0</v>
      </c>
      <c r="K1099" s="166">
        <v>0</v>
      </c>
      <c r="L1099" s="166">
        <v>0</v>
      </c>
      <c r="M1099" s="18">
        <v>0</v>
      </c>
      <c r="N1099" s="165">
        <f>VLOOKUP(Table2[[#This Row],[Code]],'MPG Payment'!$B$4:$Z$128,25,0)</f>
        <v>0</v>
      </c>
      <c r="O1099" s="170">
        <f t="shared" si="72"/>
        <v>1237</v>
      </c>
      <c r="P1099" t="str">
        <f>IFERROR(VLOOKUP(D1099,'Bank Master'!$C$3:$D$7898,2,0),"Indirect")</f>
        <v>Direct</v>
      </c>
      <c r="Q1099" t="str">
        <f>IFERROR(VLOOKUP(A1099,Table1424[],6,0),0)</f>
        <v>BABITA DEVI</v>
      </c>
      <c r="R1099" t="str">
        <f>IFERROR(VLOOKUP(A1099,Table1424[],7,0),0)</f>
        <v>110190151212</v>
      </c>
      <c r="S1099" t="str">
        <f>IFERROR(VLOOKUP(A1099,Table1424[],8,0),0)</f>
        <v>CNRB0005706</v>
      </c>
      <c r="T1099">
        <f>IFERROR(VLOOKUP(A1099,Table1424[],9,0),0)</f>
        <v>0</v>
      </c>
      <c r="U1099" s="40">
        <f>IFERROR(VLOOKUP(A1099,Table1424[],10,0),0)</f>
        <v>45908</v>
      </c>
      <c r="V1099">
        <f t="shared" si="73"/>
        <v>1</v>
      </c>
      <c r="W1099" t="str">
        <f t="shared" si="74"/>
        <v>Available</v>
      </c>
      <c r="X1099" s="164" t="str" cm="1">
        <f t="array" aca="1" ref="X1099" ca="1">SUBSTITUTE(SUBSTITUTE(MID(CELL("filename"),FIND("[",CELL("filename"))+1,FIND("]",CELL("filename"))-FIND("[",CELL("filename"))-1)," JH Farmer Payment-",""),".xlsx","")</f>
        <v>22.21-27 Aug</v>
      </c>
      <c r="Y1099" s="13">
        <f t="shared" si="75"/>
        <v>19.22853665037761</v>
      </c>
      <c r="Z1099" s="3">
        <v>0</v>
      </c>
    </row>
    <row r="1100" spans="1:26" x14ac:dyDescent="0.25">
      <c r="A1100" t="str">
        <f>CONCATENATE(Table2[[#This Row],[Code]],Table2[[#This Row],[Farmers Code]])</f>
        <v>200700030016</v>
      </c>
      <c r="B1100" s="1" t="str">
        <f>INDEX('MPG Payment'!$A:$A,MATCH(Table2[[#This Row],[Code]],'MPG Payment'!B:B,0))</f>
        <v>BMC Code :2007</v>
      </c>
      <c r="C1100" t="str">
        <f>VLOOKUP(Table2[[#This Row],[Code]],'MPG Payment'!B:C,2,0)</f>
        <v>MURUPIRI</v>
      </c>
      <c r="D1100" s="17">
        <v>20070003</v>
      </c>
      <c r="E1100" s="17" t="s">
        <v>26</v>
      </c>
      <c r="F1100" s="1">
        <v>7</v>
      </c>
      <c r="G1100" s="13">
        <v>19.079999999999998</v>
      </c>
      <c r="H1100" s="13">
        <v>746.57299999999998</v>
      </c>
      <c r="I1100" s="166">
        <v>0</v>
      </c>
      <c r="J1100" s="191">
        <v>0</v>
      </c>
      <c r="K1100" s="166">
        <v>0</v>
      </c>
      <c r="L1100" s="166">
        <v>0</v>
      </c>
      <c r="M1100" s="18">
        <v>0</v>
      </c>
      <c r="N1100" s="165">
        <f>VLOOKUP(Table2[[#This Row],[Code]],'MPG Payment'!$B$4:$Z$128,25,0)</f>
        <v>0</v>
      </c>
      <c r="O1100" s="170">
        <f t="shared" si="72"/>
        <v>747</v>
      </c>
      <c r="P1100" t="str">
        <f>IFERROR(VLOOKUP(D1100,'Bank Master'!$C$3:$D$7898,2,0),"Indirect")</f>
        <v>Direct</v>
      </c>
      <c r="Q1100" t="str">
        <f>IFERROR(VLOOKUP(A1100,Table1424[],6,0),0)</f>
        <v>BHUNESHWAR MAHTO</v>
      </c>
      <c r="R1100" t="str">
        <f>IFERROR(VLOOKUP(A1100,Table1424[],7,0),0)</f>
        <v>494410110002350</v>
      </c>
      <c r="S1100" t="str">
        <f>IFERROR(VLOOKUP(A1100,Table1424[],8,0),0)</f>
        <v>BKID0004944</v>
      </c>
      <c r="T1100">
        <f>IFERROR(VLOOKUP(A1100,Table1424[],9,0),0)</f>
        <v>0</v>
      </c>
      <c r="U1100" s="40">
        <f>IFERROR(VLOOKUP(A1100,Table1424[],10,0),0)</f>
        <v>0</v>
      </c>
      <c r="V1100">
        <f t="shared" si="73"/>
        <v>1</v>
      </c>
      <c r="W1100" t="str">
        <f t="shared" si="74"/>
        <v>Available</v>
      </c>
      <c r="X1100" s="164" t="str" cm="1">
        <f t="array" aca="1" ref="X1100" ca="1">SUBSTITUTE(SUBSTITUTE(MID(CELL("filename"),FIND("[",CELL("filename"))+1,FIND("]",CELL("filename"))-FIND("[",CELL("filename"))-1)," JH Farmer Payment-",""),".xlsx","")</f>
        <v>22.21-27 Aug</v>
      </c>
      <c r="Y1100" s="13">
        <f t="shared" si="75"/>
        <v>13.69499737945493</v>
      </c>
      <c r="Z1100" s="3">
        <v>0</v>
      </c>
    </row>
    <row r="1101" spans="1:26" x14ac:dyDescent="0.25">
      <c r="A1101" t="str">
        <f>CONCATENATE(Table2[[#This Row],[Code]],Table2[[#This Row],[Farmers Code]])</f>
        <v>200700030018</v>
      </c>
      <c r="B1101" s="1" t="str">
        <f>INDEX('MPG Payment'!$A:$A,MATCH(Table2[[#This Row],[Code]],'MPG Payment'!B:B,0))</f>
        <v>BMC Code :2007</v>
      </c>
      <c r="C1101" t="str">
        <f>VLOOKUP(Table2[[#This Row],[Code]],'MPG Payment'!B:C,2,0)</f>
        <v>MURUPIRI</v>
      </c>
      <c r="D1101" s="17">
        <v>20070003</v>
      </c>
      <c r="E1101" s="17" t="s">
        <v>2</v>
      </c>
      <c r="F1101" s="1">
        <v>14</v>
      </c>
      <c r="G1101" s="13">
        <v>42.18</v>
      </c>
      <c r="H1101" s="13">
        <v>1409.559</v>
      </c>
      <c r="I1101" s="166">
        <v>0</v>
      </c>
      <c r="J1101" s="191">
        <v>0</v>
      </c>
      <c r="K1101" s="166">
        <v>0</v>
      </c>
      <c r="L1101" s="166">
        <v>0</v>
      </c>
      <c r="M1101" s="18">
        <v>0</v>
      </c>
      <c r="N1101" s="165">
        <f>VLOOKUP(Table2[[#This Row],[Code]],'MPG Payment'!$B$4:$Z$128,25,0)</f>
        <v>0</v>
      </c>
      <c r="O1101" s="170">
        <f t="shared" si="72"/>
        <v>1410</v>
      </c>
      <c r="P1101" t="str">
        <f>IFERROR(VLOOKUP(D1101,'Bank Master'!$C$3:$D$7898,2,0),"Indirect")</f>
        <v>Direct</v>
      </c>
      <c r="Q1101" t="str">
        <f>IFERROR(VLOOKUP(A1101,Table1424[],6,0),0)</f>
        <v>NIKITA DEVI</v>
      </c>
      <c r="R1101" t="str">
        <f>IFERROR(VLOOKUP(A1101,Table1424[],7,0),0)</f>
        <v>5706108004441</v>
      </c>
      <c r="S1101" t="str">
        <f>IFERROR(VLOOKUP(A1101,Table1424[],8,0),0)</f>
        <v>CNRB0005706</v>
      </c>
      <c r="T1101">
        <f>IFERROR(VLOOKUP(A1101,Table1424[],9,0),0)</f>
        <v>0</v>
      </c>
      <c r="U1101" s="40">
        <f>IFERROR(VLOOKUP(A1101,Table1424[],10,0),0)</f>
        <v>0</v>
      </c>
      <c r="V1101">
        <f t="shared" si="73"/>
        <v>1</v>
      </c>
      <c r="W1101" t="str">
        <f t="shared" si="74"/>
        <v>Available</v>
      </c>
      <c r="X1101" s="164" t="str" cm="1">
        <f t="array" aca="1" ref="X1101" ca="1">SUBSTITUTE(SUBSTITUTE(MID(CELL("filename"),FIND("[",CELL("filename"))+1,FIND("]",CELL("filename"))-FIND("[",CELL("filename"))-1)," JH Farmer Payment-",""),".xlsx","")</f>
        <v>22.21-27 Aug</v>
      </c>
      <c r="Y1101" s="13">
        <f t="shared" si="75"/>
        <v>23.392396870554766</v>
      </c>
      <c r="Z1101" s="3">
        <v>0</v>
      </c>
    </row>
    <row r="1102" spans="1:26" x14ac:dyDescent="0.25">
      <c r="A1102" t="str">
        <f>CONCATENATE(Table2[[#This Row],[Code]],Table2[[#This Row],[Farmers Code]])</f>
        <v>200700030020</v>
      </c>
      <c r="B1102" s="1" t="str">
        <f>INDEX('MPG Payment'!$A:$A,MATCH(Table2[[#This Row],[Code]],'MPG Payment'!B:B,0))</f>
        <v>BMC Code :2007</v>
      </c>
      <c r="C1102" t="str">
        <f>VLOOKUP(Table2[[#This Row],[Code]],'MPG Payment'!B:C,2,0)</f>
        <v>MURUPIRI</v>
      </c>
      <c r="D1102" s="17">
        <v>20070003</v>
      </c>
      <c r="E1102" s="17" t="s">
        <v>4</v>
      </c>
      <c r="F1102" s="1">
        <v>10</v>
      </c>
      <c r="G1102" s="13">
        <v>16.559999999999995</v>
      </c>
      <c r="H1102" s="13">
        <v>594.10890000000006</v>
      </c>
      <c r="I1102" s="166">
        <v>0</v>
      </c>
      <c r="J1102" s="191">
        <v>0</v>
      </c>
      <c r="K1102" s="166">
        <v>0</v>
      </c>
      <c r="L1102" s="166">
        <v>0</v>
      </c>
      <c r="M1102" s="18">
        <v>0</v>
      </c>
      <c r="N1102" s="165">
        <f>VLOOKUP(Table2[[#This Row],[Code]],'MPG Payment'!$B$4:$Z$128,25,0)</f>
        <v>0</v>
      </c>
      <c r="O1102" s="170">
        <f t="shared" si="72"/>
        <v>594</v>
      </c>
      <c r="P1102" t="str">
        <f>IFERROR(VLOOKUP(D1102,'Bank Master'!$C$3:$D$7898,2,0),"Indirect")</f>
        <v>Direct</v>
      </c>
      <c r="Q1102" t="str">
        <f>IFERROR(VLOOKUP(A1102,Table1424[],6,0),0)</f>
        <v>SUNITA DEVI</v>
      </c>
      <c r="R1102" t="str">
        <f>IFERROR(VLOOKUP(A1102,Table1424[],7,0),0)</f>
        <v>494410510005683</v>
      </c>
      <c r="S1102" t="str">
        <f>IFERROR(VLOOKUP(A1102,Table1424[],8,0),0)</f>
        <v>BKID0004944</v>
      </c>
      <c r="T1102">
        <f>IFERROR(VLOOKUP(A1102,Table1424[],9,0),0)</f>
        <v>0</v>
      </c>
      <c r="U1102" s="40">
        <f>IFERROR(VLOOKUP(A1102,Table1424[],10,0),0)</f>
        <v>0</v>
      </c>
      <c r="V1102">
        <f t="shared" si="73"/>
        <v>1</v>
      </c>
      <c r="W1102" t="str">
        <f t="shared" si="74"/>
        <v>Available</v>
      </c>
      <c r="X1102" s="164" t="str" cm="1">
        <f t="array" aca="1" ref="X1102" ca="1">SUBSTITUTE(SUBSTITUTE(MID(CELL("filename"),FIND("[",CELL("filename"))+1,FIND("]",CELL("filename"))-FIND("[",CELL("filename"))-1)," JH Farmer Payment-",""),".xlsx","")</f>
        <v>22.21-27 Aug</v>
      </c>
      <c r="Y1102" s="13">
        <f t="shared" si="75"/>
        <v>17.93807065217392</v>
      </c>
      <c r="Z1102" s="3">
        <v>0</v>
      </c>
    </row>
    <row r="1103" spans="1:26" x14ac:dyDescent="0.25">
      <c r="A1103" t="str">
        <f>CONCATENATE(Table2[[#This Row],[Code]],Table2[[#This Row],[Farmers Code]])</f>
        <v>200700030021</v>
      </c>
      <c r="B1103" s="1" t="str">
        <f>INDEX('MPG Payment'!$A:$A,MATCH(Table2[[#This Row],[Code]],'MPG Payment'!B:B,0))</f>
        <v>BMC Code :2007</v>
      </c>
      <c r="C1103" t="str">
        <f>VLOOKUP(Table2[[#This Row],[Code]],'MPG Payment'!B:C,2,0)</f>
        <v>MURUPIRI</v>
      </c>
      <c r="D1103" s="17">
        <v>20070003</v>
      </c>
      <c r="E1103" s="17" t="s">
        <v>28</v>
      </c>
      <c r="F1103" s="1">
        <v>5</v>
      </c>
      <c r="G1103" s="13">
        <v>20.59</v>
      </c>
      <c r="H1103" s="13">
        <v>903.31979999999999</v>
      </c>
      <c r="I1103" s="166">
        <v>0</v>
      </c>
      <c r="J1103" s="191">
        <v>0</v>
      </c>
      <c r="K1103" s="166">
        <v>0</v>
      </c>
      <c r="L1103" s="166">
        <v>0</v>
      </c>
      <c r="M1103" s="18">
        <v>0</v>
      </c>
      <c r="N1103" s="165">
        <f>VLOOKUP(Table2[[#This Row],[Code]],'MPG Payment'!$B$4:$Z$128,25,0)</f>
        <v>0</v>
      </c>
      <c r="O1103" s="170">
        <f t="shared" si="72"/>
        <v>903</v>
      </c>
      <c r="P1103" t="str">
        <f>IFERROR(VLOOKUP(D1103,'Bank Master'!$C$3:$D$7898,2,0),"Indirect")</f>
        <v>Direct</v>
      </c>
      <c r="Q1103" t="str">
        <f>IFERROR(VLOOKUP(A1103,Table1424[],6,0),0)</f>
        <v>BALU MAHTO</v>
      </c>
      <c r="R1103" t="str">
        <f>IFERROR(VLOOKUP(A1103,Table1424[],7,0),0)</f>
        <v>110142435478</v>
      </c>
      <c r="S1103" t="str">
        <f>IFERROR(VLOOKUP(A1103,Table1424[],8,0),0)</f>
        <v>CNRB0005706</v>
      </c>
      <c r="T1103">
        <f>IFERROR(VLOOKUP(A1103,Table1424[],9,0),0)</f>
        <v>0</v>
      </c>
      <c r="U1103" s="40">
        <f>IFERROR(VLOOKUP(A1103,Table1424[],10,0),0)</f>
        <v>0</v>
      </c>
      <c r="V1103">
        <f t="shared" si="73"/>
        <v>1</v>
      </c>
      <c r="W1103" t="str">
        <f t="shared" si="74"/>
        <v>Available</v>
      </c>
      <c r="X1103" s="164" t="str" cm="1">
        <f t="array" aca="1" ref="X1103" ca="1">SUBSTITUTE(SUBSTITUTE(MID(CELL("filename"),FIND("[",CELL("filename"))+1,FIND("]",CELL("filename"))-FIND("[",CELL("filename"))-1)," JH Farmer Payment-",""),".xlsx","")</f>
        <v>22.21-27 Aug</v>
      </c>
      <c r="Y1103" s="13">
        <f t="shared" si="75"/>
        <v>10.967943176299174</v>
      </c>
      <c r="Z1103" s="3">
        <v>0</v>
      </c>
    </row>
    <row r="1104" spans="1:26" x14ac:dyDescent="0.25">
      <c r="A1104" t="str">
        <f>CONCATENATE(Table2[[#This Row],[Code]],Table2[[#This Row],[Farmers Code]])</f>
        <v>200700030022</v>
      </c>
      <c r="B1104" s="1" t="str">
        <f>INDEX('MPG Payment'!$A:$A,MATCH(Table2[[#This Row],[Code]],'MPG Payment'!B:B,0))</f>
        <v>BMC Code :2007</v>
      </c>
      <c r="C1104" t="str">
        <f>VLOOKUP(Table2[[#This Row],[Code]],'MPG Payment'!B:C,2,0)</f>
        <v>MURUPIRI</v>
      </c>
      <c r="D1104" s="17">
        <v>20070003</v>
      </c>
      <c r="E1104" s="17" t="s">
        <v>37</v>
      </c>
      <c r="F1104" s="1">
        <v>13</v>
      </c>
      <c r="G1104" s="13">
        <v>36.33</v>
      </c>
      <c r="H1104" s="13">
        <v>1278.4325999999999</v>
      </c>
      <c r="I1104" s="166">
        <v>0</v>
      </c>
      <c r="J1104" s="191">
        <v>0</v>
      </c>
      <c r="K1104" s="166">
        <v>0</v>
      </c>
      <c r="L1104" s="166">
        <v>0</v>
      </c>
      <c r="M1104" s="18">
        <v>0</v>
      </c>
      <c r="N1104" s="165">
        <f>VLOOKUP(Table2[[#This Row],[Code]],'MPG Payment'!$B$4:$Z$128,25,0)</f>
        <v>0</v>
      </c>
      <c r="O1104" s="170">
        <f t="shared" si="72"/>
        <v>1278</v>
      </c>
      <c r="P1104" t="str">
        <f>IFERROR(VLOOKUP(D1104,'Bank Master'!$C$3:$D$7898,2,0),"Indirect")</f>
        <v>Direct</v>
      </c>
      <c r="Q1104" t="str">
        <f>IFERROR(VLOOKUP(A1104,Table1424[],6,0),0)</f>
        <v>SUMANTI KUMARI</v>
      </c>
      <c r="R1104" t="str">
        <f>IFERROR(VLOOKUP(A1104,Table1424[],7,0),0)</f>
        <v>0746010580465</v>
      </c>
      <c r="S1104" t="str">
        <f>IFERROR(VLOOKUP(A1104,Table1424[],8,0),0)</f>
        <v>PUNB0074620</v>
      </c>
      <c r="T1104">
        <f>IFERROR(VLOOKUP(A1104,Table1424[],9,0),0)</f>
        <v>0</v>
      </c>
      <c r="U1104" s="40">
        <f>IFERROR(VLOOKUP(A1104,Table1424[],10,0),0)</f>
        <v>0</v>
      </c>
      <c r="V1104">
        <f t="shared" si="73"/>
        <v>1</v>
      </c>
      <c r="W1104" t="str">
        <f t="shared" si="74"/>
        <v>Available</v>
      </c>
      <c r="X1104" s="164" t="str" cm="1">
        <f t="array" aca="1" ref="X1104" ca="1">SUBSTITUTE(SUBSTITUTE(MID(CELL("filename"),FIND("[",CELL("filename"))+1,FIND("]",CELL("filename"))-FIND("[",CELL("filename"))-1)," JH Farmer Payment-",""),".xlsx","")</f>
        <v>22.21-27 Aug</v>
      </c>
      <c r="Y1104" s="13">
        <f t="shared" si="75"/>
        <v>22.87314037985136</v>
      </c>
      <c r="Z1104" s="3">
        <v>0</v>
      </c>
    </row>
    <row r="1105" spans="1:26" x14ac:dyDescent="0.25">
      <c r="A1105" t="str">
        <f>CONCATENATE(Table2[[#This Row],[Code]],Table2[[#This Row],[Farmers Code]])</f>
        <v>200700030024</v>
      </c>
      <c r="B1105" s="1" t="str">
        <f>INDEX('MPG Payment'!$A:$A,MATCH(Table2[[#This Row],[Code]],'MPG Payment'!B:B,0))</f>
        <v>BMC Code :2007</v>
      </c>
      <c r="C1105" t="str">
        <f>VLOOKUP(Table2[[#This Row],[Code]],'MPG Payment'!B:C,2,0)</f>
        <v>MURUPIRI</v>
      </c>
      <c r="D1105" s="17">
        <v>20070003</v>
      </c>
      <c r="E1105" s="17" t="s">
        <v>29</v>
      </c>
      <c r="F1105" s="1">
        <v>9</v>
      </c>
      <c r="G1105" s="13">
        <v>13.370000000000001</v>
      </c>
      <c r="H1105" s="13">
        <v>547.03289999999993</v>
      </c>
      <c r="I1105" s="166">
        <v>0</v>
      </c>
      <c r="J1105" s="191">
        <v>0</v>
      </c>
      <c r="K1105" s="166">
        <v>0</v>
      </c>
      <c r="L1105" s="166">
        <v>0</v>
      </c>
      <c r="M1105" s="18">
        <v>0</v>
      </c>
      <c r="N1105" s="165">
        <f>VLOOKUP(Table2[[#This Row],[Code]],'MPG Payment'!$B$4:$Z$128,25,0)</f>
        <v>0</v>
      </c>
      <c r="O1105" s="170">
        <f t="shared" si="72"/>
        <v>547</v>
      </c>
      <c r="P1105" t="str">
        <f>IFERROR(VLOOKUP(D1105,'Bank Master'!$C$3:$D$7898,2,0),"Indirect")</f>
        <v>Direct</v>
      </c>
      <c r="Q1105" t="str">
        <f>IFERROR(VLOOKUP(A1105,Table1424[],6,0),0)</f>
        <v>BHUNESHWAR SHIKHAR</v>
      </c>
      <c r="R1105" t="str">
        <f>IFERROR(VLOOKUP(A1105,Table1424[],7,0),0)</f>
        <v>494410100005259</v>
      </c>
      <c r="S1105" t="str">
        <f>IFERROR(VLOOKUP(A1105,Table1424[],8,0),0)</f>
        <v>BKID0004944</v>
      </c>
      <c r="T1105">
        <f>IFERROR(VLOOKUP(A1105,Table1424[],9,0),0)</f>
        <v>0</v>
      </c>
      <c r="U1105" s="40">
        <f>IFERROR(VLOOKUP(A1105,Table1424[],10,0),0)</f>
        <v>0</v>
      </c>
      <c r="V1105">
        <f t="shared" si="73"/>
        <v>1</v>
      </c>
      <c r="W1105" t="str">
        <f t="shared" si="74"/>
        <v>Available</v>
      </c>
      <c r="X1105" s="164" t="str" cm="1">
        <f t="array" aca="1" ref="X1105" ca="1">SUBSTITUTE(SUBSTITUTE(MID(CELL("filename"),FIND("[",CELL("filename"))+1,FIND("]",CELL("filename"))-FIND("[",CELL("filename"))-1)," JH Farmer Payment-",""),".xlsx","")</f>
        <v>22.21-27 Aug</v>
      </c>
      <c r="Y1105" s="13">
        <f t="shared" si="75"/>
        <v>18.411728122662673</v>
      </c>
      <c r="Z1105" s="3">
        <v>0</v>
      </c>
    </row>
    <row r="1106" spans="1:26" x14ac:dyDescent="0.25">
      <c r="A1106" t="str">
        <f>CONCATENATE(Table2[[#This Row],[Code]],Table2[[#This Row],[Farmers Code]])</f>
        <v>200700030025</v>
      </c>
      <c r="B1106" s="1" t="str">
        <f>INDEX('MPG Payment'!$A:$A,MATCH(Table2[[#This Row],[Code]],'MPG Payment'!B:B,0))</f>
        <v>BMC Code :2007</v>
      </c>
      <c r="C1106" t="str">
        <f>VLOOKUP(Table2[[#This Row],[Code]],'MPG Payment'!B:C,2,0)</f>
        <v>MURUPIRI</v>
      </c>
      <c r="D1106" s="17">
        <v>20070003</v>
      </c>
      <c r="E1106" s="17" t="s">
        <v>5</v>
      </c>
      <c r="F1106" s="1">
        <v>6</v>
      </c>
      <c r="G1106" s="13">
        <v>15.260000000000002</v>
      </c>
      <c r="H1106" s="13">
        <v>548.14940000000001</v>
      </c>
      <c r="I1106" s="166">
        <v>0</v>
      </c>
      <c r="J1106" s="191">
        <v>0</v>
      </c>
      <c r="K1106" s="166">
        <v>0</v>
      </c>
      <c r="L1106" s="166">
        <v>0</v>
      </c>
      <c r="M1106" s="18">
        <v>0</v>
      </c>
      <c r="N1106" s="165">
        <f>VLOOKUP(Table2[[#This Row],[Code]],'MPG Payment'!$B$4:$Z$128,25,0)</f>
        <v>0</v>
      </c>
      <c r="O1106" s="170">
        <f t="shared" si="72"/>
        <v>548</v>
      </c>
      <c r="P1106" t="str">
        <f>IFERROR(VLOOKUP(D1106,'Bank Master'!$C$3:$D$7898,2,0),"Indirect")</f>
        <v>Direct</v>
      </c>
      <c r="Q1106" t="str">
        <f>IFERROR(VLOOKUP(A1106,Table1424[],6,0),0)</f>
        <v>PRAVEEN KUMAR MAHTO</v>
      </c>
      <c r="R1106" t="str">
        <f>IFERROR(VLOOKUP(A1106,Table1424[],7,0),0)</f>
        <v>494418210007943</v>
      </c>
      <c r="S1106" t="str">
        <f>IFERROR(VLOOKUP(A1106,Table1424[],8,0),0)</f>
        <v>BKID0004944</v>
      </c>
      <c r="T1106">
        <f>IFERROR(VLOOKUP(A1106,Table1424[],9,0),0)</f>
        <v>0</v>
      </c>
      <c r="U1106" s="40">
        <f>IFERROR(VLOOKUP(A1106,Table1424[],10,0),0)</f>
        <v>45812</v>
      </c>
      <c r="V1106">
        <f t="shared" si="73"/>
        <v>1</v>
      </c>
      <c r="W1106" t="str">
        <f t="shared" si="74"/>
        <v>Available</v>
      </c>
      <c r="X1106" s="164" t="str" cm="1">
        <f t="array" aca="1" ref="X1106" ca="1">SUBSTITUTE(SUBSTITUTE(MID(CELL("filename"),FIND("[",CELL("filename"))+1,FIND("]",CELL("filename"))-FIND("[",CELL("filename"))-1)," JH Farmer Payment-",""),".xlsx","")</f>
        <v>22.21-27 Aug</v>
      </c>
      <c r="Y1106" s="13">
        <f t="shared" si="75"/>
        <v>10.776200524246395</v>
      </c>
      <c r="Z1106" s="3">
        <v>0</v>
      </c>
    </row>
    <row r="1107" spans="1:26" x14ac:dyDescent="0.25">
      <c r="A1107" t="str">
        <f>CONCATENATE(Table2[[#This Row],[Code]],Table2[[#This Row],[Farmers Code]])</f>
        <v>200700030027</v>
      </c>
      <c r="B1107" s="1" t="str">
        <f>INDEX('MPG Payment'!$A:$A,MATCH(Table2[[#This Row],[Code]],'MPG Payment'!B:B,0))</f>
        <v>BMC Code :2007</v>
      </c>
      <c r="C1107" t="str">
        <f>VLOOKUP(Table2[[#This Row],[Code]],'MPG Payment'!B:C,2,0)</f>
        <v>MURUPIRI</v>
      </c>
      <c r="D1107" s="17">
        <v>20070003</v>
      </c>
      <c r="E1107" s="17" t="s">
        <v>6</v>
      </c>
      <c r="F1107" s="1">
        <v>13</v>
      </c>
      <c r="G1107" s="13">
        <v>30.38</v>
      </c>
      <c r="H1107" s="13">
        <v>1010.5816000000001</v>
      </c>
      <c r="I1107" s="166">
        <v>0</v>
      </c>
      <c r="J1107" s="191">
        <v>0</v>
      </c>
      <c r="K1107" s="166">
        <v>0</v>
      </c>
      <c r="L1107" s="166">
        <v>0</v>
      </c>
      <c r="M1107" s="18">
        <v>0</v>
      </c>
      <c r="N1107" s="165">
        <f>VLOOKUP(Table2[[#This Row],[Code]],'MPG Payment'!$B$4:$Z$128,25,0)</f>
        <v>0</v>
      </c>
      <c r="O1107" s="170">
        <f t="shared" si="72"/>
        <v>1011</v>
      </c>
      <c r="P1107" t="str">
        <f>IFERROR(VLOOKUP(D1107,'Bank Master'!$C$3:$D$7898,2,0),"Indirect")</f>
        <v>Direct</v>
      </c>
      <c r="Q1107" t="str">
        <f>IFERROR(VLOOKUP(A1107,Table1424[],6,0),0)</f>
        <v>SHANTI DEVI</v>
      </c>
      <c r="R1107" t="str">
        <f>IFERROR(VLOOKUP(A1107,Table1424[],7,0),0)</f>
        <v>27623211039136</v>
      </c>
      <c r="S1107" t="str">
        <f>IFERROR(VLOOKUP(A1107,Table1424[],8,0),0)</f>
        <v>UCBA0002762</v>
      </c>
      <c r="T1107">
        <f>IFERROR(VLOOKUP(A1107,Table1424[],9,0),0)</f>
        <v>0</v>
      </c>
      <c r="U1107" s="40">
        <f>IFERROR(VLOOKUP(A1107,Table1424[],10,0),0)</f>
        <v>45818</v>
      </c>
      <c r="V1107">
        <f t="shared" si="73"/>
        <v>1</v>
      </c>
      <c r="W1107" t="str">
        <f t="shared" si="74"/>
        <v>Available</v>
      </c>
      <c r="X1107" s="164" t="str" cm="1">
        <f t="array" aca="1" ref="X1107" ca="1">SUBSTITUTE(SUBSTITUTE(MID(CELL("filename"),FIND("[",CELL("filename"))+1,FIND("]",CELL("filename"))-FIND("[",CELL("filename"))-1)," JH Farmer Payment-",""),".xlsx","")</f>
        <v>22.21-27 Aug</v>
      </c>
      <c r="Y1107" s="13">
        <f t="shared" si="75"/>
        <v>21.622055299539173</v>
      </c>
      <c r="Z1107" s="3">
        <v>0</v>
      </c>
    </row>
    <row r="1108" spans="1:26" x14ac:dyDescent="0.25">
      <c r="A1108" t="str">
        <f>CONCATENATE(Table2[[#This Row],[Code]],Table2[[#This Row],[Farmers Code]])</f>
        <v>200700030030</v>
      </c>
      <c r="B1108" s="1" t="str">
        <f>INDEX('MPG Payment'!$A:$A,MATCH(Table2[[#This Row],[Code]],'MPG Payment'!B:B,0))</f>
        <v>BMC Code :2007</v>
      </c>
      <c r="C1108" t="str">
        <f>VLOOKUP(Table2[[#This Row],[Code]],'MPG Payment'!B:C,2,0)</f>
        <v>MURUPIRI</v>
      </c>
      <c r="D1108" s="17">
        <v>20070003</v>
      </c>
      <c r="E1108" s="17" t="s">
        <v>7</v>
      </c>
      <c r="F1108" s="1">
        <v>6</v>
      </c>
      <c r="G1108" s="13">
        <v>19.740000000000002</v>
      </c>
      <c r="H1108" s="13">
        <v>915.04780000000005</v>
      </c>
      <c r="I1108" s="166">
        <v>0</v>
      </c>
      <c r="J1108" s="191">
        <v>0</v>
      </c>
      <c r="K1108" s="166">
        <v>0</v>
      </c>
      <c r="L1108" s="166">
        <v>0</v>
      </c>
      <c r="M1108" s="18">
        <v>0</v>
      </c>
      <c r="N1108" s="165">
        <f>VLOOKUP(Table2[[#This Row],[Code]],'MPG Payment'!$B$4:$Z$128,25,0)</f>
        <v>0</v>
      </c>
      <c r="O1108" s="170">
        <f t="shared" si="72"/>
        <v>915</v>
      </c>
      <c r="P1108" t="str">
        <f>IFERROR(VLOOKUP(D1108,'Bank Master'!$C$3:$D$7898,2,0),"Indirect")</f>
        <v>Direct</v>
      </c>
      <c r="Q1108" t="str">
        <f>IFERROR(VLOOKUP(A1108,Table1424[],6,0),0)</f>
        <v>BALKU MAHTO</v>
      </c>
      <c r="R1108" t="str">
        <f>IFERROR(VLOOKUP(A1108,Table1424[],7,0),0)</f>
        <v>494410100005231</v>
      </c>
      <c r="S1108" t="str">
        <f>IFERROR(VLOOKUP(A1108,Table1424[],8,0),0)</f>
        <v>BKID0004944</v>
      </c>
      <c r="T1108">
        <f>IFERROR(VLOOKUP(A1108,Table1424[],9,0),0)</f>
        <v>0</v>
      </c>
      <c r="U1108" s="40">
        <f>IFERROR(VLOOKUP(A1108,Table1424[],10,0),0)</f>
        <v>45838</v>
      </c>
      <c r="V1108">
        <f t="shared" si="73"/>
        <v>1</v>
      </c>
      <c r="W1108" t="str">
        <f t="shared" si="74"/>
        <v>Available</v>
      </c>
      <c r="X1108" s="164" t="str" cm="1">
        <f t="array" aca="1" ref="X1108" ca="1">SUBSTITUTE(SUBSTITUTE(MID(CELL("filename"),FIND("[",CELL("filename"))+1,FIND("]",CELL("filename"))-FIND("[",CELL("filename"))-1)," JH Farmer Payment-",""),".xlsx","")</f>
        <v>22.21-27 Aug</v>
      </c>
      <c r="Y1108" s="13">
        <f t="shared" si="75"/>
        <v>13.906501519756841</v>
      </c>
      <c r="Z1108" s="3">
        <v>0</v>
      </c>
    </row>
    <row r="1109" spans="1:26" x14ac:dyDescent="0.25">
      <c r="A1109" t="str">
        <f>CONCATENATE(Table2[[#This Row],[Code]],Table2[[#This Row],[Farmers Code]])</f>
        <v>200700030033</v>
      </c>
      <c r="B1109" s="1" t="str">
        <f>INDEX('MPG Payment'!$A:$A,MATCH(Table2[[#This Row],[Code]],'MPG Payment'!B:B,0))</f>
        <v>BMC Code :2007</v>
      </c>
      <c r="C1109" t="str">
        <f>VLOOKUP(Table2[[#This Row],[Code]],'MPG Payment'!B:C,2,0)</f>
        <v>MURUPIRI</v>
      </c>
      <c r="D1109" s="17">
        <v>20070003</v>
      </c>
      <c r="E1109" s="17" t="s">
        <v>32</v>
      </c>
      <c r="F1109" s="1">
        <v>7</v>
      </c>
      <c r="G1109" s="13">
        <v>38.85</v>
      </c>
      <c r="H1109" s="13">
        <v>1721.3927000000001</v>
      </c>
      <c r="I1109" s="166">
        <v>0</v>
      </c>
      <c r="J1109" s="191">
        <v>0</v>
      </c>
      <c r="K1109" s="166">
        <v>0</v>
      </c>
      <c r="L1109" s="166">
        <v>0</v>
      </c>
      <c r="M1109" s="18">
        <v>0</v>
      </c>
      <c r="N1109" s="165">
        <f>VLOOKUP(Table2[[#This Row],[Code]],'MPG Payment'!$B$4:$Z$128,25,0)</f>
        <v>0</v>
      </c>
      <c r="O1109" s="170">
        <f t="shared" si="72"/>
        <v>1721</v>
      </c>
      <c r="P1109" t="str">
        <f>IFERROR(VLOOKUP(D1109,'Bank Master'!$C$3:$D$7898,2,0),"Indirect")</f>
        <v>Direct</v>
      </c>
      <c r="Q1109" t="str">
        <f>IFERROR(VLOOKUP(A1109,Table1424[],6,0),0)</f>
        <v>BAHADUR MAHTO</v>
      </c>
      <c r="R1109" t="str">
        <f>IFERROR(VLOOKUP(A1109,Table1424[],7,0),0)</f>
        <v>494410510006114</v>
      </c>
      <c r="S1109" t="str">
        <f>IFERROR(VLOOKUP(A1109,Table1424[],8,0),0)</f>
        <v>BKID0004944</v>
      </c>
      <c r="T1109">
        <f>IFERROR(VLOOKUP(A1109,Table1424[],9,0),0)</f>
        <v>0</v>
      </c>
      <c r="U1109" s="40">
        <f>IFERROR(VLOOKUP(A1109,Table1424[],10,0),0)</f>
        <v>45853</v>
      </c>
      <c r="V1109">
        <f t="shared" si="73"/>
        <v>1</v>
      </c>
      <c r="W1109" t="str">
        <f t="shared" si="74"/>
        <v>Available</v>
      </c>
      <c r="X1109" s="164" t="str" cm="1">
        <f t="array" aca="1" ref="X1109" ca="1">SUBSTITUTE(SUBSTITUTE(MID(CELL("filename"),FIND("[",CELL("filename"))+1,FIND("]",CELL("filename"))-FIND("[",CELL("filename"))-1)," JH Farmer Payment-",""),".xlsx","")</f>
        <v>22.21-27 Aug</v>
      </c>
      <c r="Y1109" s="13">
        <f t="shared" si="75"/>
        <v>15.508042342342344</v>
      </c>
      <c r="Z1109" s="3">
        <v>0</v>
      </c>
    </row>
    <row r="1110" spans="1:26" x14ac:dyDescent="0.25">
      <c r="A1110" t="str">
        <f>CONCATENATE(Table2[[#This Row],[Code]],Table2[[#This Row],[Farmers Code]])</f>
        <v>200700030034</v>
      </c>
      <c r="B1110" s="1" t="str">
        <f>INDEX('MPG Payment'!$A:$A,MATCH(Table2[[#This Row],[Code]],'MPG Payment'!B:B,0))</f>
        <v>BMC Code :2007</v>
      </c>
      <c r="C1110" t="str">
        <f>VLOOKUP(Table2[[#This Row],[Code]],'MPG Payment'!B:C,2,0)</f>
        <v>MURUPIRI</v>
      </c>
      <c r="D1110" s="17">
        <v>20070003</v>
      </c>
      <c r="E1110" s="17" t="s">
        <v>33</v>
      </c>
      <c r="F1110" s="1">
        <v>6</v>
      </c>
      <c r="G1110" s="13">
        <v>12.709999999999999</v>
      </c>
      <c r="H1110" s="13">
        <v>479.7645</v>
      </c>
      <c r="I1110" s="166">
        <v>0</v>
      </c>
      <c r="J1110" s="191">
        <v>0</v>
      </c>
      <c r="K1110" s="166">
        <v>0</v>
      </c>
      <c r="L1110" s="166">
        <v>0</v>
      </c>
      <c r="M1110" s="18">
        <v>0</v>
      </c>
      <c r="N1110" s="165">
        <f>VLOOKUP(Table2[[#This Row],[Code]],'MPG Payment'!$B$4:$Z$128,25,0)</f>
        <v>0</v>
      </c>
      <c r="O1110" s="170">
        <f t="shared" si="72"/>
        <v>480</v>
      </c>
      <c r="P1110" t="str">
        <f>IFERROR(VLOOKUP(D1110,'Bank Master'!$C$3:$D$7898,2,0),"Indirect")</f>
        <v>Direct</v>
      </c>
      <c r="Q1110" t="str">
        <f>IFERROR(VLOOKUP(A1110,Table1424[],6,0),0)</f>
        <v>RESHMI KUMARI</v>
      </c>
      <c r="R1110" t="str">
        <f>IFERROR(VLOOKUP(A1110,Table1424[],7,0),0)</f>
        <v>494418210004831</v>
      </c>
      <c r="S1110" t="str">
        <f>IFERROR(VLOOKUP(A1110,Table1424[],8,0),0)</f>
        <v>BKID0004944</v>
      </c>
      <c r="T1110">
        <f>IFERROR(VLOOKUP(A1110,Table1424[],9,0),0)</f>
        <v>0</v>
      </c>
      <c r="U1110" s="40">
        <f>IFERROR(VLOOKUP(A1110,Table1424[],10,0),0)</f>
        <v>45859</v>
      </c>
      <c r="V1110">
        <f t="shared" si="73"/>
        <v>1</v>
      </c>
      <c r="W1110" t="str">
        <f t="shared" si="74"/>
        <v>Available</v>
      </c>
      <c r="X1110" s="164" t="str" cm="1">
        <f t="array" aca="1" ref="X1110" ca="1">SUBSTITUTE(SUBSTITUTE(MID(CELL("filename"),FIND("[",CELL("filename"))+1,FIND("]",CELL("filename"))-FIND("[",CELL("filename"))-1)," JH Farmer Payment-",""),".xlsx","")</f>
        <v>22.21-27 Aug</v>
      </c>
      <c r="Y1110" s="13">
        <f t="shared" si="75"/>
        <v>11.324103068450041</v>
      </c>
      <c r="Z1110" s="3">
        <v>0</v>
      </c>
    </row>
    <row r="1111" spans="1:26" x14ac:dyDescent="0.25">
      <c r="A1111" t="str">
        <f>CONCATENATE(Table2[[#This Row],[Code]],Table2[[#This Row],[Farmers Code]])</f>
        <v>200700030038</v>
      </c>
      <c r="B1111" s="1" t="str">
        <f>INDEX('MPG Payment'!$A:$A,MATCH(Table2[[#This Row],[Code]],'MPG Payment'!B:B,0))</f>
        <v>BMC Code :2007</v>
      </c>
      <c r="C1111" t="str">
        <f>VLOOKUP(Table2[[#This Row],[Code]],'MPG Payment'!B:C,2,0)</f>
        <v>MURUPIRI</v>
      </c>
      <c r="D1111" s="17">
        <v>20070003</v>
      </c>
      <c r="E1111" s="17" t="s">
        <v>11</v>
      </c>
      <c r="F1111" s="1">
        <v>5</v>
      </c>
      <c r="G1111" s="13">
        <v>6.77</v>
      </c>
      <c r="H1111" s="13">
        <v>505.37800000000004</v>
      </c>
      <c r="I1111" s="166">
        <v>0</v>
      </c>
      <c r="J1111" s="191">
        <v>0</v>
      </c>
      <c r="K1111" s="166">
        <v>0</v>
      </c>
      <c r="L1111" s="166">
        <v>0</v>
      </c>
      <c r="M1111" s="18">
        <v>0</v>
      </c>
      <c r="N1111" s="165">
        <f>VLOOKUP(Table2[[#This Row],[Code]],'MPG Payment'!$B$4:$Z$128,25,0)</f>
        <v>0</v>
      </c>
      <c r="O1111" s="170">
        <f t="shared" si="72"/>
        <v>505</v>
      </c>
      <c r="P1111" t="str">
        <f>IFERROR(VLOOKUP(D1111,'Bank Master'!$C$3:$D$7898,2,0),"Indirect")</f>
        <v>Direct</v>
      </c>
      <c r="Q1111" t="str">
        <f>IFERROR(VLOOKUP(A1111,Table1424[],6,0),0)</f>
        <v>PURNIMA DEVI</v>
      </c>
      <c r="R1111" t="str">
        <f>IFERROR(VLOOKUP(A1111,Table1424[],7,0),0)</f>
        <v>494418210003375</v>
      </c>
      <c r="S1111" t="str">
        <f>IFERROR(VLOOKUP(A1111,Table1424[],8,0),0)</f>
        <v>BKID0004944</v>
      </c>
      <c r="T1111">
        <f>IFERROR(VLOOKUP(A1111,Table1424[],9,0),0)</f>
        <v>0</v>
      </c>
      <c r="U1111" s="40">
        <f>IFERROR(VLOOKUP(A1111,Table1424[],10,0),0)</f>
        <v>45873</v>
      </c>
      <c r="V1111">
        <f t="shared" si="73"/>
        <v>1</v>
      </c>
      <c r="W1111" t="str">
        <f t="shared" si="74"/>
        <v>Available</v>
      </c>
      <c r="X1111" s="164" t="str" cm="1">
        <f t="array" aca="1" ref="X1111" ca="1">SUBSTITUTE(SUBSTITUTE(MID(CELL("filename"),FIND("[",CELL("filename"))+1,FIND("]",CELL("filename"))-FIND("[",CELL("filename"))-1)," JH Farmer Payment-",""),".xlsx","")</f>
        <v>22.21-27 Aug</v>
      </c>
      <c r="Y1111" s="13">
        <f t="shared" si="75"/>
        <v>18.66240768094535</v>
      </c>
      <c r="Z1111" s="3">
        <v>0</v>
      </c>
    </row>
    <row r="1112" spans="1:26" x14ac:dyDescent="0.25">
      <c r="A1112" t="str">
        <f>CONCATENATE(Table2[[#This Row],[Code]],Table2[[#This Row],[Farmers Code]])</f>
        <v>200700030041</v>
      </c>
      <c r="B1112" s="1" t="str">
        <f>INDEX('MPG Payment'!$A:$A,MATCH(Table2[[#This Row],[Code]],'MPG Payment'!B:B,0))</f>
        <v>BMC Code :2007</v>
      </c>
      <c r="C1112" t="str">
        <f>VLOOKUP(Table2[[#This Row],[Code]],'MPG Payment'!B:C,2,0)</f>
        <v>MURUPIRI</v>
      </c>
      <c r="D1112" s="17">
        <v>20070003</v>
      </c>
      <c r="E1112" s="17" t="s">
        <v>35</v>
      </c>
      <c r="F1112" s="1">
        <v>7</v>
      </c>
      <c r="G1112" s="13">
        <v>21.39</v>
      </c>
      <c r="H1112" s="13">
        <v>825.82550000000003</v>
      </c>
      <c r="I1112" s="166">
        <v>0</v>
      </c>
      <c r="J1112" s="191">
        <v>0</v>
      </c>
      <c r="K1112" s="166">
        <v>0</v>
      </c>
      <c r="L1112" s="166">
        <v>0</v>
      </c>
      <c r="M1112" s="18">
        <v>0</v>
      </c>
      <c r="N1112" s="165">
        <f>VLOOKUP(Table2[[#This Row],[Code]],'MPG Payment'!$B$4:$Z$128,25,0)</f>
        <v>0</v>
      </c>
      <c r="O1112" s="170">
        <f t="shared" ref="O1112:O1175" si="76">IF(N1112="Yes",0,ROUND((H1112-I1112-J1112-K1112-L1112-M1112),0))</f>
        <v>826</v>
      </c>
      <c r="P1112" t="str">
        <f>IFERROR(VLOOKUP(D1112,'Bank Master'!$C$3:$D$7898,2,0),"Indirect")</f>
        <v>Direct</v>
      </c>
      <c r="Q1112" t="str">
        <f>IFERROR(VLOOKUP(A1112,Table1424[],6,0),0)</f>
        <v>ANITA KUMARI</v>
      </c>
      <c r="R1112" t="str">
        <f>IFERROR(VLOOKUP(A1112,Table1424[],7,0),0)</f>
        <v>110198804829</v>
      </c>
      <c r="S1112" t="str">
        <f>IFERROR(VLOOKUP(A1112,Table1424[],8,0),0)</f>
        <v>CNRB0005706</v>
      </c>
      <c r="T1112">
        <f>IFERROR(VLOOKUP(A1112,Table1424[],9,0),0)</f>
        <v>0</v>
      </c>
      <c r="U1112" s="40">
        <f>IFERROR(VLOOKUP(A1112,Table1424[],10,0),0)</f>
        <v>45888</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22.21-27 Aug</v>
      </c>
      <c r="Y1112" s="13">
        <f t="shared" ref="Y1112:Y1175" si="79">(F1112*0.05)*(H1112/G1112)</f>
        <v>13.512806217858813</v>
      </c>
      <c r="Z1112" s="3">
        <v>0</v>
      </c>
    </row>
    <row r="1113" spans="1:26" x14ac:dyDescent="0.25">
      <c r="A1113" t="str">
        <f>CONCATENATE(Table2[[#This Row],[Code]],Table2[[#This Row],[Farmers Code]])</f>
        <v>200700030043</v>
      </c>
      <c r="B1113" s="1" t="str">
        <f>INDEX('MPG Payment'!$A:$A,MATCH(Table2[[#This Row],[Code]],'MPG Payment'!B:B,0))</f>
        <v>BMC Code :2007</v>
      </c>
      <c r="C1113" t="str">
        <f>VLOOKUP(Table2[[#This Row],[Code]],'MPG Payment'!B:C,2,0)</f>
        <v>MURUPIRI</v>
      </c>
      <c r="D1113" s="17">
        <v>20070003</v>
      </c>
      <c r="E1113" s="17" t="s">
        <v>1650</v>
      </c>
      <c r="F1113" s="1">
        <v>6</v>
      </c>
      <c r="G1113" s="13">
        <v>9.7900000000000009</v>
      </c>
      <c r="H1113" s="13">
        <v>429.11470000000008</v>
      </c>
      <c r="I1113" s="166">
        <v>0</v>
      </c>
      <c r="J1113" s="191">
        <v>0</v>
      </c>
      <c r="K1113" s="166">
        <v>0</v>
      </c>
      <c r="L1113" s="166">
        <v>0</v>
      </c>
      <c r="M1113" s="18">
        <v>0</v>
      </c>
      <c r="N1113" s="165">
        <f>VLOOKUP(Table2[[#This Row],[Code]],'MPG Payment'!$B$4:$Z$128,25,0)</f>
        <v>0</v>
      </c>
      <c r="O1113" s="170">
        <f t="shared" si="76"/>
        <v>429</v>
      </c>
      <c r="P1113" t="str">
        <f>IFERROR(VLOOKUP(D1113,'Bank Master'!$C$3:$D$7898,2,0),"Indirect")</f>
        <v>Direct</v>
      </c>
      <c r="Q1113" t="str">
        <f>IFERROR(VLOOKUP(A1113,Table1424[],6,0),0)</f>
        <v>KALAVATI DEVI</v>
      </c>
      <c r="R1113" t="str">
        <f>IFERROR(VLOOKUP(A1113,Table1424[],7,0),0)</f>
        <v>494410510000487</v>
      </c>
      <c r="S1113" t="str">
        <f>IFERROR(VLOOKUP(A1113,Table1424[],8,0),0)</f>
        <v>BKID0004944</v>
      </c>
      <c r="T1113">
        <f>IFERROR(VLOOKUP(A1113,Table1424[],9,0),0)</f>
        <v>0</v>
      </c>
      <c r="U1113" s="40">
        <f>IFERROR(VLOOKUP(A1113,Table1424[],10,0),0)</f>
        <v>45908</v>
      </c>
      <c r="V1113">
        <f t="shared" si="77"/>
        <v>1</v>
      </c>
      <c r="W1113" t="str">
        <f t="shared" si="78"/>
        <v>Available</v>
      </c>
      <c r="X1113" s="164" t="str" cm="1">
        <f t="array" aca="1" ref="X1113" ca="1">SUBSTITUTE(SUBSTITUTE(MID(CELL("filename"),FIND("[",CELL("filename"))+1,FIND("]",CELL("filename"))-FIND("[",CELL("filename"))-1)," JH Farmer Payment-",""),".xlsx","")</f>
        <v>22.21-27 Aug</v>
      </c>
      <c r="Y1113" s="13">
        <f t="shared" si="79"/>
        <v>13.149582226762005</v>
      </c>
      <c r="Z1113" s="3">
        <v>0</v>
      </c>
    </row>
    <row r="1114" spans="1:26" x14ac:dyDescent="0.25">
      <c r="A1114" t="str">
        <f>CONCATENATE(Table2[[#This Row],[Code]],Table2[[#This Row],[Farmers Code]])</f>
        <v>200700030045</v>
      </c>
      <c r="B1114" s="1" t="str">
        <f>INDEX('MPG Payment'!$A:$A,MATCH(Table2[[#This Row],[Code]],'MPG Payment'!B:B,0))</f>
        <v>BMC Code :2007</v>
      </c>
      <c r="C1114" t="str">
        <f>VLOOKUP(Table2[[#This Row],[Code]],'MPG Payment'!B:C,2,0)</f>
        <v>MURUPIRI</v>
      </c>
      <c r="D1114" s="17">
        <v>20070003</v>
      </c>
      <c r="E1114" s="17" t="s">
        <v>16</v>
      </c>
      <c r="F1114" s="1">
        <v>7</v>
      </c>
      <c r="G1114" s="13">
        <v>10.99</v>
      </c>
      <c r="H1114" s="13">
        <v>390.56889999999999</v>
      </c>
      <c r="I1114" s="166">
        <v>0</v>
      </c>
      <c r="J1114" s="191">
        <v>0</v>
      </c>
      <c r="K1114" s="166">
        <v>0</v>
      </c>
      <c r="L1114" s="166">
        <v>0</v>
      </c>
      <c r="M1114" s="18">
        <v>0</v>
      </c>
      <c r="N1114" s="165">
        <f>VLOOKUP(Table2[[#This Row],[Code]],'MPG Payment'!$B$4:$Z$128,25,0)</f>
        <v>0</v>
      </c>
      <c r="O1114" s="170">
        <f t="shared" si="76"/>
        <v>391</v>
      </c>
      <c r="P1114" t="str">
        <f>IFERROR(VLOOKUP(D1114,'Bank Master'!$C$3:$D$7898,2,0),"Indirect")</f>
        <v>Direct</v>
      </c>
      <c r="Q1114" t="str">
        <f>IFERROR(VLOOKUP(A1114,Table1424[],6,0),0)</f>
        <v>RITA DEVI</v>
      </c>
      <c r="R1114" t="str">
        <f>IFERROR(VLOOKUP(A1114,Table1424[],7,0),0)</f>
        <v>110076223199</v>
      </c>
      <c r="S1114" t="str">
        <f>IFERROR(VLOOKUP(A1114,Table1424[],8,0),0)</f>
        <v>CNRB0005706</v>
      </c>
      <c r="T1114">
        <f>IFERROR(VLOOKUP(A1114,Table1424[],9,0),0)</f>
        <v>0</v>
      </c>
      <c r="U1114" s="40">
        <f>IFERROR(VLOOKUP(A1114,Table1424[],10,0),0)</f>
        <v>45916</v>
      </c>
      <c r="V1114">
        <f t="shared" si="77"/>
        <v>1</v>
      </c>
      <c r="W1114" t="str">
        <f t="shared" si="78"/>
        <v>Available</v>
      </c>
      <c r="X1114" s="164" t="str" cm="1">
        <f t="array" aca="1" ref="X1114" ca="1">SUBSTITUTE(SUBSTITUTE(MID(CELL("filename"),FIND("[",CELL("filename"))+1,FIND("]",CELL("filename"))-FIND("[",CELL("filename"))-1)," JH Farmer Payment-",""),".xlsx","")</f>
        <v>22.21-27 Aug</v>
      </c>
      <c r="Y1114" s="13">
        <f t="shared" si="79"/>
        <v>12.438500000000001</v>
      </c>
      <c r="Z1114" s="3">
        <v>0</v>
      </c>
    </row>
    <row r="1115" spans="1:26" x14ac:dyDescent="0.25">
      <c r="A1115" t="str">
        <f>CONCATENATE(Table2[[#This Row],[Code]],Table2[[#This Row],[Farmers Code]])</f>
        <v>200700030046</v>
      </c>
      <c r="B1115" s="1" t="str">
        <f>INDEX('MPG Payment'!$A:$A,MATCH(Table2[[#This Row],[Code]],'MPG Payment'!B:B,0))</f>
        <v>BMC Code :2007</v>
      </c>
      <c r="C1115" t="str">
        <f>VLOOKUP(Table2[[#This Row],[Code]],'MPG Payment'!B:C,2,0)</f>
        <v>MURUPIRI</v>
      </c>
      <c r="D1115" s="17">
        <v>20070003</v>
      </c>
      <c r="E1115" s="17" t="s">
        <v>129</v>
      </c>
      <c r="F1115" s="1">
        <v>1</v>
      </c>
      <c r="G1115" s="13">
        <v>1.92</v>
      </c>
      <c r="H1115" s="13">
        <v>77.452800000000011</v>
      </c>
      <c r="I1115" s="166">
        <v>0</v>
      </c>
      <c r="J1115" s="191">
        <v>0</v>
      </c>
      <c r="K1115" s="166">
        <v>0</v>
      </c>
      <c r="L1115" s="166">
        <v>0</v>
      </c>
      <c r="M1115" s="18">
        <v>0</v>
      </c>
      <c r="N1115" s="165">
        <f>VLOOKUP(Table2[[#This Row],[Code]],'MPG Payment'!$B$4:$Z$128,25,0)</f>
        <v>0</v>
      </c>
      <c r="O1115" s="170">
        <f t="shared" si="76"/>
        <v>77</v>
      </c>
      <c r="P1115" t="str">
        <f>IFERROR(VLOOKUP(D1115,'Bank Master'!$C$3:$D$7898,2,0),"Indirect")</f>
        <v>Direct</v>
      </c>
      <c r="Q1115" t="str">
        <f>IFERROR(VLOOKUP(A1115,Table1424[],6,0),0)</f>
        <v>RAJANTI DEVI</v>
      </c>
      <c r="R1115" t="str">
        <f>IFERROR(VLOOKUP(A1115,Table1424[],7,0),0)</f>
        <v>494410100006248</v>
      </c>
      <c r="S1115" t="str">
        <f>IFERROR(VLOOKUP(A1115,Table1424[],8,0),0)</f>
        <v>BKID0004944</v>
      </c>
      <c r="T1115">
        <f>IFERROR(VLOOKUP(A1115,Table1424[],9,0),0)</f>
        <v>0</v>
      </c>
      <c r="U1115" s="40">
        <f>IFERROR(VLOOKUP(A1115,Table1424[],10,0),0)</f>
        <v>45936</v>
      </c>
      <c r="V1115">
        <f t="shared" si="77"/>
        <v>1</v>
      </c>
      <c r="W1115" t="str">
        <f t="shared" si="78"/>
        <v>Available</v>
      </c>
      <c r="X1115" s="164" t="str" cm="1">
        <f t="array" aca="1" ref="X1115" ca="1">SUBSTITUTE(SUBSTITUTE(MID(CELL("filename"),FIND("[",CELL("filename"))+1,FIND("]",CELL("filename"))-FIND("[",CELL("filename"))-1)," JH Farmer Payment-",""),".xlsx","")</f>
        <v>22.21-27 Aug</v>
      </c>
      <c r="Y1115" s="13">
        <f t="shared" si="79"/>
        <v>2.0170000000000008</v>
      </c>
      <c r="Z1115" s="3">
        <v>0</v>
      </c>
    </row>
    <row r="1116" spans="1:26" x14ac:dyDescent="0.25">
      <c r="A1116" t="str">
        <f>CONCATENATE(Table2[[#This Row],[Code]],Table2[[#This Row],[Farmers Code]])</f>
        <v>200700030049</v>
      </c>
      <c r="B1116" s="1" t="str">
        <f>INDEX('MPG Payment'!$A:$A,MATCH(Table2[[#This Row],[Code]],'MPG Payment'!B:B,0))</f>
        <v>BMC Code :2007</v>
      </c>
      <c r="C1116" t="str">
        <f>VLOOKUP(Table2[[#This Row],[Code]],'MPG Payment'!B:C,2,0)</f>
        <v>MURUPIRI</v>
      </c>
      <c r="D1116" s="17">
        <v>20070003</v>
      </c>
      <c r="E1116" s="17" t="s">
        <v>425</v>
      </c>
      <c r="F1116" s="1">
        <v>11</v>
      </c>
      <c r="G1116" s="13">
        <v>49.629999999999995</v>
      </c>
      <c r="H1116" s="13">
        <v>3153.4225999999994</v>
      </c>
      <c r="I1116" s="166">
        <v>0</v>
      </c>
      <c r="J1116" s="191">
        <v>0</v>
      </c>
      <c r="K1116" s="166">
        <v>0</v>
      </c>
      <c r="L1116" s="166">
        <v>0</v>
      </c>
      <c r="M1116" s="18">
        <v>0</v>
      </c>
      <c r="N1116" s="165">
        <f>VLOOKUP(Table2[[#This Row],[Code]],'MPG Payment'!$B$4:$Z$128,25,0)</f>
        <v>0</v>
      </c>
      <c r="O1116" s="170">
        <f t="shared" si="76"/>
        <v>3153</v>
      </c>
      <c r="P1116" t="str">
        <f>IFERROR(VLOOKUP(D1116,'Bank Master'!$C$3:$D$7898,2,0),"Indirect")</f>
        <v>Direct</v>
      </c>
      <c r="Q1116" t="str">
        <f>IFERROR(VLOOKUP(A1116,Table1424[],6,0),0)</f>
        <v>SITA DEVI</v>
      </c>
      <c r="R1116" t="str">
        <f>IFERROR(VLOOKUP(A1116,Table1424[],7,0),0)</f>
        <v>494410110008883</v>
      </c>
      <c r="S1116" t="str">
        <f>IFERROR(VLOOKUP(A1116,Table1424[],8,0),0)</f>
        <v>BKID0004944</v>
      </c>
      <c r="T1116">
        <f>IFERROR(VLOOKUP(A1116,Table1424[],9,0),0)</f>
        <v>0</v>
      </c>
      <c r="U1116" s="40">
        <f>IFERROR(VLOOKUP(A1116,Table1424[],10,0),0)</f>
        <v>45943</v>
      </c>
      <c r="V1116">
        <f t="shared" si="77"/>
        <v>1</v>
      </c>
      <c r="W1116" t="str">
        <f t="shared" si="78"/>
        <v>Available</v>
      </c>
      <c r="X1116" s="164" t="str" cm="1">
        <f t="array" aca="1" ref="X1116" ca="1">SUBSTITUTE(SUBSTITUTE(MID(CELL("filename"),FIND("[",CELL("filename"))+1,FIND("]",CELL("filename"))-FIND("[",CELL("filename"))-1)," JH Farmer Payment-",""),".xlsx","")</f>
        <v>22.21-27 Aug</v>
      </c>
      <c r="Y1116" s="13">
        <f t="shared" si="79"/>
        <v>34.946250856336896</v>
      </c>
      <c r="Z1116" s="3">
        <v>0</v>
      </c>
    </row>
    <row r="1117" spans="1:26" x14ac:dyDescent="0.25">
      <c r="A1117" t="str">
        <f>CONCATENATE(Table2[[#This Row],[Code]],Table2[[#This Row],[Farmers Code]])</f>
        <v>200700030052</v>
      </c>
      <c r="B1117" s="1" t="str">
        <f>INDEX('MPG Payment'!$A:$A,MATCH(Table2[[#This Row],[Code]],'MPG Payment'!B:B,0))</f>
        <v>BMC Code :2007</v>
      </c>
      <c r="C1117" t="str">
        <f>VLOOKUP(Table2[[#This Row],[Code]],'MPG Payment'!B:C,2,0)</f>
        <v>MURUPIRI</v>
      </c>
      <c r="D1117" s="17">
        <v>20070003</v>
      </c>
      <c r="E1117" s="17" t="s">
        <v>426</v>
      </c>
      <c r="F1117" s="1">
        <v>6</v>
      </c>
      <c r="G1117" s="13">
        <v>16.52</v>
      </c>
      <c r="H1117" s="13">
        <v>1042.0391999999999</v>
      </c>
      <c r="I1117" s="166">
        <v>0</v>
      </c>
      <c r="J1117" s="191">
        <v>0</v>
      </c>
      <c r="K1117" s="166">
        <v>0</v>
      </c>
      <c r="L1117" s="166">
        <v>0</v>
      </c>
      <c r="M1117" s="18">
        <v>0</v>
      </c>
      <c r="N1117" s="165">
        <f>VLOOKUP(Table2[[#This Row],[Code]],'MPG Payment'!$B$4:$Z$128,25,0)</f>
        <v>0</v>
      </c>
      <c r="O1117" s="170">
        <f t="shared" si="76"/>
        <v>1042</v>
      </c>
      <c r="P1117" t="str">
        <f>IFERROR(VLOOKUP(D1117,'Bank Master'!$C$3:$D$7898,2,0),"Indirect")</f>
        <v>Direct</v>
      </c>
      <c r="Q1117" t="str">
        <f>IFERROR(VLOOKUP(A1117,Table1424[],6,0),0)</f>
        <v>RAMJIT BHAGAT</v>
      </c>
      <c r="R1117" t="str">
        <f>IFERROR(VLOOKUP(A1117,Table1424[],7,0),0)</f>
        <v>494410510001129</v>
      </c>
      <c r="S1117" t="str">
        <f>IFERROR(VLOOKUP(A1117,Table1424[],8,0),0)</f>
        <v>BKID0004944</v>
      </c>
      <c r="T1117">
        <f>IFERROR(VLOOKUP(A1117,Table1424[],9,0),0)</f>
        <v>0</v>
      </c>
      <c r="U1117" s="40">
        <f>IFERROR(VLOOKUP(A1117,Table1424[],10,0),0)</f>
        <v>45959</v>
      </c>
      <c r="V1117">
        <f t="shared" si="77"/>
        <v>1</v>
      </c>
      <c r="W1117" t="str">
        <f t="shared" si="78"/>
        <v>Available</v>
      </c>
      <c r="X1117" s="164" t="str" cm="1">
        <f t="array" aca="1" ref="X1117" ca="1">SUBSTITUTE(SUBSTITUTE(MID(CELL("filename"),FIND("[",CELL("filename"))+1,FIND("]",CELL("filename"))-FIND("[",CELL("filename"))-1)," JH Farmer Payment-",""),".xlsx","")</f>
        <v>22.21-27 Aug</v>
      </c>
      <c r="Y1117" s="13">
        <f t="shared" si="79"/>
        <v>18.923230024213076</v>
      </c>
      <c r="Z1117" s="3">
        <v>0</v>
      </c>
    </row>
    <row r="1118" spans="1:26" x14ac:dyDescent="0.25">
      <c r="A1118" t="str">
        <f>CONCATENATE(Table2[[#This Row],[Code]],Table2[[#This Row],[Farmers Code]])</f>
        <v>200700030058</v>
      </c>
      <c r="B1118" s="1" t="str">
        <f>INDEX('MPG Payment'!$A:$A,MATCH(Table2[[#This Row],[Code]],'MPG Payment'!B:B,0))</f>
        <v>BMC Code :2007</v>
      </c>
      <c r="C1118" t="str">
        <f>VLOOKUP(Table2[[#This Row],[Code]],'MPG Payment'!B:C,2,0)</f>
        <v>MURUPIRI</v>
      </c>
      <c r="D1118" s="17">
        <v>20070003</v>
      </c>
      <c r="E1118" s="17" t="s">
        <v>763</v>
      </c>
      <c r="F1118" s="1">
        <v>14</v>
      </c>
      <c r="G1118" s="13">
        <v>54.58</v>
      </c>
      <c r="H1118" s="13">
        <v>2020.3069</v>
      </c>
      <c r="I1118" s="166">
        <v>0</v>
      </c>
      <c r="J1118" s="191">
        <v>0</v>
      </c>
      <c r="K1118" s="166">
        <v>0</v>
      </c>
      <c r="L1118" s="166">
        <v>0</v>
      </c>
      <c r="M1118" s="18">
        <v>0</v>
      </c>
      <c r="N1118" s="165">
        <f>VLOOKUP(Table2[[#This Row],[Code]],'MPG Payment'!$B$4:$Z$128,25,0)</f>
        <v>0</v>
      </c>
      <c r="O1118" s="170">
        <f t="shared" si="76"/>
        <v>2020</v>
      </c>
      <c r="P1118" t="str">
        <f>IFERROR(VLOOKUP(D1118,'Bank Master'!$C$3:$D$7898,2,0),"Indirect")</f>
        <v>Direct</v>
      </c>
      <c r="Q1118" t="str">
        <f>IFERROR(VLOOKUP(A1118,Table1424[],6,0),0)</f>
        <v>KINU YADAV</v>
      </c>
      <c r="R1118" t="str">
        <f>IFERROR(VLOOKUP(A1118,Table1424[],7,0),0)</f>
        <v>5706108000036</v>
      </c>
      <c r="S1118" t="str">
        <f>IFERROR(VLOOKUP(A1118,Table1424[],8,0),0)</f>
        <v>CNRB0005706</v>
      </c>
      <c r="T1118">
        <f>IFERROR(VLOOKUP(A1118,Table1424[],9,0),0)</f>
        <v>0</v>
      </c>
      <c r="U1118" s="40">
        <f>IFERROR(VLOOKUP(A1118,Table1424[],10,0),0)</f>
        <v>46020</v>
      </c>
      <c r="V1118">
        <f t="shared" si="77"/>
        <v>1</v>
      </c>
      <c r="W1118" t="str">
        <f t="shared" si="78"/>
        <v>Available</v>
      </c>
      <c r="X1118" s="164" t="str" cm="1">
        <f t="array" aca="1" ref="X1118" ca="1">SUBSTITUTE(SUBSTITUTE(MID(CELL("filename"),FIND("[",CELL("filename"))+1,FIND("]",CELL("filename"))-FIND("[",CELL("filename"))-1)," JH Farmer Payment-",""),".xlsx","")</f>
        <v>22.21-27 Aug</v>
      </c>
      <c r="Y1118" s="13">
        <f t="shared" si="79"/>
        <v>25.910861670941742</v>
      </c>
      <c r="Z1118" s="3">
        <v>0</v>
      </c>
    </row>
    <row r="1119" spans="1:26" x14ac:dyDescent="0.25">
      <c r="A1119" t="str">
        <f>CONCATENATE(Table2[[#This Row],[Code]],Table2[[#This Row],[Farmers Code]])</f>
        <v>200700030060</v>
      </c>
      <c r="B1119" s="1" t="str">
        <f>INDEX('MPG Payment'!$A:$A,MATCH(Table2[[#This Row],[Code]],'MPG Payment'!B:B,0))</f>
        <v>BMC Code :2007</v>
      </c>
      <c r="C1119" t="str">
        <f>VLOOKUP(Table2[[#This Row],[Code]],'MPG Payment'!B:C,2,0)</f>
        <v>MURUPIRI</v>
      </c>
      <c r="D1119" s="17">
        <v>20070003</v>
      </c>
      <c r="E1119" s="17" t="s">
        <v>957</v>
      </c>
      <c r="F1119" s="1">
        <v>10</v>
      </c>
      <c r="G1119" s="13">
        <v>19.98</v>
      </c>
      <c r="H1119" s="13">
        <v>740.36439999999993</v>
      </c>
      <c r="I1119" s="166">
        <v>0</v>
      </c>
      <c r="J1119" s="191">
        <v>0</v>
      </c>
      <c r="K1119" s="166">
        <v>0</v>
      </c>
      <c r="L1119" s="166">
        <v>0</v>
      </c>
      <c r="M1119" s="18">
        <v>0</v>
      </c>
      <c r="N1119" s="165">
        <f>VLOOKUP(Table2[[#This Row],[Code]],'MPG Payment'!$B$4:$Z$128,25,0)</f>
        <v>0</v>
      </c>
      <c r="O1119" s="170">
        <f t="shared" si="76"/>
        <v>740</v>
      </c>
      <c r="P1119" t="str">
        <f>IFERROR(VLOOKUP(D1119,'Bank Master'!$C$3:$D$7898,2,0),"Indirect")</f>
        <v>Direct</v>
      </c>
      <c r="Q1119" t="str">
        <f>IFERROR(VLOOKUP(A1119,Table1424[],6,0),0)</f>
        <v>SUNITA DEVI</v>
      </c>
      <c r="R1119" t="str">
        <f>IFERROR(VLOOKUP(A1119,Table1424[],7,0),0)</f>
        <v>494418210001834</v>
      </c>
      <c r="S1119" t="str">
        <f>IFERROR(VLOOKUP(A1119,Table1424[],8,0),0)</f>
        <v>BKID0004944</v>
      </c>
      <c r="T1119">
        <f>IFERROR(VLOOKUP(A1119,Table1424[],9,0),0)</f>
        <v>0</v>
      </c>
      <c r="U1119" s="40">
        <f>IFERROR(VLOOKUP(A1119,Table1424[],10,0),0)</f>
        <v>0</v>
      </c>
      <c r="V1119">
        <f t="shared" si="77"/>
        <v>1</v>
      </c>
      <c r="W1119" t="str">
        <f t="shared" si="78"/>
        <v>Available</v>
      </c>
      <c r="X1119" s="164" t="str" cm="1">
        <f t="array" aca="1" ref="X1119" ca="1">SUBSTITUTE(SUBSTITUTE(MID(CELL("filename"),FIND("[",CELL("filename"))+1,FIND("]",CELL("filename"))-FIND("[",CELL("filename"))-1)," JH Farmer Payment-",""),".xlsx","")</f>
        <v>22.21-27 Aug</v>
      </c>
      <c r="Y1119" s="13">
        <f t="shared" si="79"/>
        <v>18.527637637637635</v>
      </c>
      <c r="Z1119" s="3">
        <v>0</v>
      </c>
    </row>
    <row r="1120" spans="1:26" x14ac:dyDescent="0.25">
      <c r="A1120" t="str">
        <f>CONCATENATE(Table2[[#This Row],[Code]],Table2[[#This Row],[Farmers Code]])</f>
        <v>200700030065</v>
      </c>
      <c r="B1120" s="1" t="str">
        <f>INDEX('MPG Payment'!$A:$A,MATCH(Table2[[#This Row],[Code]],'MPG Payment'!B:B,0))</f>
        <v>BMC Code :2007</v>
      </c>
      <c r="C1120" t="str">
        <f>VLOOKUP(Table2[[#This Row],[Code]],'MPG Payment'!B:C,2,0)</f>
        <v>MURUPIRI</v>
      </c>
      <c r="D1120" s="17">
        <v>20070003</v>
      </c>
      <c r="E1120" s="17" t="s">
        <v>1242</v>
      </c>
      <c r="F1120" s="1">
        <v>6</v>
      </c>
      <c r="G1120" s="13">
        <v>17.239999999999998</v>
      </c>
      <c r="H1120" s="13">
        <v>665.36680000000001</v>
      </c>
      <c r="I1120" s="166">
        <v>0</v>
      </c>
      <c r="J1120" s="191">
        <v>0</v>
      </c>
      <c r="K1120" s="166">
        <v>0</v>
      </c>
      <c r="L1120" s="166">
        <v>0</v>
      </c>
      <c r="M1120" s="18">
        <v>0</v>
      </c>
      <c r="N1120" s="165">
        <f>VLOOKUP(Table2[[#This Row],[Code]],'MPG Payment'!$B$4:$Z$128,25,0)</f>
        <v>0</v>
      </c>
      <c r="O1120" s="170">
        <f t="shared" si="76"/>
        <v>665</v>
      </c>
      <c r="P1120" t="str">
        <f>IFERROR(VLOOKUP(D1120,'Bank Master'!$C$3:$D$7898,2,0),"Indirect")</f>
        <v>Direct</v>
      </c>
      <c r="Q1120" t="str">
        <f>IFERROR(VLOOKUP(A1120,Table1424[],6,0),0)</f>
        <v>SUSHMA DEVI</v>
      </c>
      <c r="R1120" t="str">
        <f>IFERROR(VLOOKUP(A1120,Table1424[],7,0),0)</f>
        <v>494410510011849</v>
      </c>
      <c r="S1120" t="str">
        <f>IFERROR(VLOOKUP(A1120,Table1424[],8,0),0)</f>
        <v>BKID0004944</v>
      </c>
      <c r="T1120">
        <f>IFERROR(VLOOKUP(A1120,Table1424[],9,0),0)</f>
        <v>0</v>
      </c>
      <c r="U1120" s="40">
        <f>IFERROR(VLOOKUP(A1120,Table1424[],10,0),0)</f>
        <v>46132</v>
      </c>
      <c r="V1120">
        <f t="shared" si="77"/>
        <v>1</v>
      </c>
      <c r="W1120" t="str">
        <f t="shared" si="78"/>
        <v>Available</v>
      </c>
      <c r="X1120" s="164" t="str" cm="1">
        <f t="array" aca="1" ref="X1120" ca="1">SUBSTITUTE(SUBSTITUTE(MID(CELL("filename"),FIND("[",CELL("filename"))+1,FIND("]",CELL("filename"))-FIND("[",CELL("filename"))-1)," JH Farmer Payment-",""),".xlsx","")</f>
        <v>22.21-27 Aug</v>
      </c>
      <c r="Y1120" s="13">
        <f t="shared" si="79"/>
        <v>11.578308584686779</v>
      </c>
      <c r="Z1120" s="3">
        <v>0</v>
      </c>
    </row>
    <row r="1121" spans="1:26" x14ac:dyDescent="0.25">
      <c r="A1121" t="str">
        <f>CONCATENATE(Table2[[#This Row],[Code]],Table2[[#This Row],[Farmers Code]])</f>
        <v>200700030066</v>
      </c>
      <c r="B1121" s="1" t="str">
        <f>INDEX('MPG Payment'!$A:$A,MATCH(Table2[[#This Row],[Code]],'MPG Payment'!B:B,0))</f>
        <v>BMC Code :2007</v>
      </c>
      <c r="C1121" t="str">
        <f>VLOOKUP(Table2[[#This Row],[Code]],'MPG Payment'!B:C,2,0)</f>
        <v>MURUPIRI</v>
      </c>
      <c r="D1121" s="17">
        <v>20070003</v>
      </c>
      <c r="E1121" s="17" t="s">
        <v>1247</v>
      </c>
      <c r="F1121" s="1">
        <v>14</v>
      </c>
      <c r="G1121" s="13">
        <v>37.840000000000003</v>
      </c>
      <c r="H1121" s="13">
        <v>1425.0350000000003</v>
      </c>
      <c r="I1121" s="166">
        <v>0</v>
      </c>
      <c r="J1121" s="191">
        <v>0</v>
      </c>
      <c r="K1121" s="166">
        <v>0</v>
      </c>
      <c r="L1121" s="166">
        <v>0</v>
      </c>
      <c r="M1121" s="18">
        <v>0</v>
      </c>
      <c r="N1121" s="165">
        <f>VLOOKUP(Table2[[#This Row],[Code]],'MPG Payment'!$B$4:$Z$128,25,0)</f>
        <v>0</v>
      </c>
      <c r="O1121" s="170">
        <f t="shared" si="76"/>
        <v>1425</v>
      </c>
      <c r="P1121" t="str">
        <f>IFERROR(VLOOKUP(D1121,'Bank Master'!$C$3:$D$7898,2,0),"Indirect")</f>
        <v>Direct</v>
      </c>
      <c r="Q1121" t="str">
        <f>IFERROR(VLOOKUP(A1121,Table1424[],6,0),0)</f>
        <v>AJAY YADAV</v>
      </c>
      <c r="R1121" t="str">
        <f>IFERROR(VLOOKUP(A1121,Table1424[],7,0),0)</f>
        <v>5706108004467</v>
      </c>
      <c r="S1121" t="str">
        <f>IFERROR(VLOOKUP(A1121,Table1424[],8,0),0)</f>
        <v>CNRB0005706</v>
      </c>
      <c r="T1121">
        <f>IFERROR(VLOOKUP(A1121,Table1424[],9,0),0)</f>
        <v>0</v>
      </c>
      <c r="U1121" s="40">
        <f>IFERROR(VLOOKUP(A1121,Table1424[],10,0),0)</f>
        <v>46132</v>
      </c>
      <c r="V1121">
        <f t="shared" si="77"/>
        <v>1</v>
      </c>
      <c r="W1121" t="str">
        <f t="shared" si="78"/>
        <v>Available</v>
      </c>
      <c r="X1121" s="164" t="str" cm="1">
        <f t="array" aca="1" ref="X1121" ca="1">SUBSTITUTE(SUBSTITUTE(MID(CELL("filename"),FIND("[",CELL("filename"))+1,FIND("]",CELL("filename"))-FIND("[",CELL("filename"))-1)," JH Farmer Payment-",""),".xlsx","")</f>
        <v>22.21-27 Aug</v>
      </c>
      <c r="Y1121" s="13">
        <f t="shared" si="79"/>
        <v>26.361641120507404</v>
      </c>
      <c r="Z1121" s="3">
        <v>0</v>
      </c>
    </row>
    <row r="1122" spans="1:26" x14ac:dyDescent="0.25">
      <c r="A1122" t="str">
        <f>CONCATENATE(Table2[[#This Row],[Code]],Table2[[#This Row],[Farmers Code]])</f>
        <v>200700030067</v>
      </c>
      <c r="B1122" s="1" t="str">
        <f>INDEX('MPG Payment'!$A:$A,MATCH(Table2[[#This Row],[Code]],'MPG Payment'!B:B,0))</f>
        <v>BMC Code :2007</v>
      </c>
      <c r="C1122" t="str">
        <f>VLOOKUP(Table2[[#This Row],[Code]],'MPG Payment'!B:C,2,0)</f>
        <v>MURUPIRI</v>
      </c>
      <c r="D1122" s="17">
        <v>20070003</v>
      </c>
      <c r="E1122" s="17" t="s">
        <v>1346</v>
      </c>
      <c r="F1122" s="1">
        <v>7</v>
      </c>
      <c r="G1122" s="13">
        <v>15.78</v>
      </c>
      <c r="H1122" s="13">
        <v>632.03359999999998</v>
      </c>
      <c r="I1122" s="166">
        <v>0</v>
      </c>
      <c r="J1122" s="191">
        <v>0</v>
      </c>
      <c r="K1122" s="166">
        <v>0</v>
      </c>
      <c r="L1122" s="166">
        <v>0</v>
      </c>
      <c r="M1122" s="18">
        <v>0</v>
      </c>
      <c r="N1122" s="165">
        <f>VLOOKUP(Table2[[#This Row],[Code]],'MPG Payment'!$B$4:$Z$128,25,0)</f>
        <v>0</v>
      </c>
      <c r="O1122" s="170">
        <f t="shared" si="76"/>
        <v>632</v>
      </c>
      <c r="P1122" t="str">
        <f>IFERROR(VLOOKUP(D1122,'Bank Master'!$C$3:$D$7898,2,0),"Indirect")</f>
        <v>Direct</v>
      </c>
      <c r="Q1122" t="str">
        <f>IFERROR(VLOOKUP(A1122,Table1424[],6,0),0)</f>
        <v>SUSHMA DEVI</v>
      </c>
      <c r="R1122" t="str">
        <f>IFERROR(VLOOKUP(A1122,Table1424[],7,0),0)</f>
        <v>494410110008496</v>
      </c>
      <c r="S1122" t="str">
        <f>IFERROR(VLOOKUP(A1122,Table1424[],8,0),0)</f>
        <v>BKID0004944</v>
      </c>
      <c r="T1122">
        <f>IFERROR(VLOOKUP(A1122,Table1424[],9,0),0)</f>
        <v>0</v>
      </c>
      <c r="U1122" s="40">
        <f>IFERROR(VLOOKUP(A1122,Table1424[],10,0),0)</f>
        <v>46140</v>
      </c>
      <c r="V1122">
        <f t="shared" si="77"/>
        <v>1</v>
      </c>
      <c r="W1122" t="str">
        <f t="shared" si="78"/>
        <v>Available</v>
      </c>
      <c r="X1122" s="164" t="str" cm="1">
        <f t="array" aca="1" ref="X1122" ca="1">SUBSTITUTE(SUBSTITUTE(MID(CELL("filename"),FIND("[",CELL("filename"))+1,FIND("]",CELL("filename"))-FIND("[",CELL("filename"))-1)," JH Farmer Payment-",""),".xlsx","")</f>
        <v>22.21-27 Aug</v>
      </c>
      <c r="Y1122" s="13">
        <f t="shared" si="79"/>
        <v>14.018489226869455</v>
      </c>
      <c r="Z1122" s="3">
        <v>0</v>
      </c>
    </row>
    <row r="1123" spans="1:26" x14ac:dyDescent="0.25">
      <c r="A1123" t="str">
        <f>CONCATENATE(Table2[[#This Row],[Code]],Table2[[#This Row],[Farmers Code]])</f>
        <v>200700030069</v>
      </c>
      <c r="B1123" s="1" t="str">
        <f>INDEX('MPG Payment'!$A:$A,MATCH(Table2[[#This Row],[Code]],'MPG Payment'!B:B,0))</f>
        <v>BMC Code :2007</v>
      </c>
      <c r="C1123" t="str">
        <f>VLOOKUP(Table2[[#This Row],[Code]],'MPG Payment'!B:C,2,0)</f>
        <v>MURUPIRI</v>
      </c>
      <c r="D1123" s="17">
        <v>20070003</v>
      </c>
      <c r="E1123" s="17" t="s">
        <v>1491</v>
      </c>
      <c r="F1123" s="1">
        <v>5</v>
      </c>
      <c r="G1123" s="13">
        <v>20.43</v>
      </c>
      <c r="H1123" s="13">
        <v>820.44029999999998</v>
      </c>
      <c r="I1123" s="166">
        <v>0</v>
      </c>
      <c r="J1123" s="191">
        <v>0</v>
      </c>
      <c r="K1123" s="166">
        <v>0</v>
      </c>
      <c r="L1123" s="166">
        <v>0</v>
      </c>
      <c r="M1123" s="18">
        <v>0</v>
      </c>
      <c r="N1123" s="165">
        <f>VLOOKUP(Table2[[#This Row],[Code]],'MPG Payment'!$B$4:$Z$128,25,0)</f>
        <v>0</v>
      </c>
      <c r="O1123" s="170">
        <f t="shared" si="76"/>
        <v>820</v>
      </c>
      <c r="P1123" t="str">
        <f>IFERROR(VLOOKUP(D1123,'Bank Master'!$C$3:$D$7898,2,0),"Indirect")</f>
        <v>Direct</v>
      </c>
      <c r="Q1123" t="str">
        <f>IFERROR(VLOOKUP(A1123,Table1424[],6,0),0)</f>
        <v>BHIM MUNDA</v>
      </c>
      <c r="R1123" t="str">
        <f>IFERROR(VLOOKUP(A1123,Table1424[],7,0),0)</f>
        <v>110054326516</v>
      </c>
      <c r="S1123" t="str">
        <f>IFERROR(VLOOKUP(A1123,Table1424[],8,0),0)</f>
        <v>CNRB0005706</v>
      </c>
      <c r="T1123">
        <f>IFERROR(VLOOKUP(A1123,Table1424[],9,0),0)</f>
        <v>0</v>
      </c>
      <c r="U1123" s="40">
        <f>IFERROR(VLOOKUP(A1123,Table1424[],10,0),0)</f>
        <v>46182</v>
      </c>
      <c r="V1123">
        <f t="shared" si="77"/>
        <v>1</v>
      </c>
      <c r="W1123" t="str">
        <f t="shared" si="78"/>
        <v>Available</v>
      </c>
      <c r="X1123" s="164" t="str" cm="1">
        <f t="array" aca="1" ref="X1123" ca="1">SUBSTITUTE(SUBSTITUTE(MID(CELL("filename"),FIND("[",CELL("filename"))+1,FIND("]",CELL("filename"))-FIND("[",CELL("filename"))-1)," JH Farmer Payment-",""),".xlsx","")</f>
        <v>22.21-27 Aug</v>
      </c>
      <c r="Y1123" s="13">
        <f t="shared" si="79"/>
        <v>10.039651248164464</v>
      </c>
      <c r="Z1123" s="3">
        <v>0</v>
      </c>
    </row>
    <row r="1124" spans="1:26" x14ac:dyDescent="0.25">
      <c r="A1124" t="str">
        <f>CONCATENATE(Table2[[#This Row],[Code]],Table2[[#This Row],[Farmers Code]])</f>
        <v>200700030070</v>
      </c>
      <c r="B1124" s="1" t="str">
        <f>INDEX('MPG Payment'!$A:$A,MATCH(Table2[[#This Row],[Code]],'MPG Payment'!B:B,0))</f>
        <v>BMC Code :2007</v>
      </c>
      <c r="C1124" t="str">
        <f>VLOOKUP(Table2[[#This Row],[Code]],'MPG Payment'!B:C,2,0)</f>
        <v>MURUPIRI</v>
      </c>
      <c r="D1124" s="17">
        <v>20070003</v>
      </c>
      <c r="E1124" s="17" t="s">
        <v>1850</v>
      </c>
      <c r="F1124" s="1">
        <v>7</v>
      </c>
      <c r="G1124" s="13">
        <v>18.77</v>
      </c>
      <c r="H1124" s="13">
        <v>733.87459999999999</v>
      </c>
      <c r="I1124" s="166">
        <v>0</v>
      </c>
      <c r="J1124" s="191">
        <v>0</v>
      </c>
      <c r="K1124" s="166">
        <v>0</v>
      </c>
      <c r="L1124" s="166">
        <v>0</v>
      </c>
      <c r="M1124" s="18">
        <v>0</v>
      </c>
      <c r="N1124" s="165">
        <f>VLOOKUP(Table2[[#This Row],[Code]],'MPG Payment'!$B$4:$Z$128,25,0)</f>
        <v>0</v>
      </c>
      <c r="O1124" s="170">
        <f t="shared" si="76"/>
        <v>734</v>
      </c>
      <c r="P1124" t="str">
        <f>IFERROR(VLOOKUP(D1124,'Bank Master'!$C$3:$D$7898,2,0),"Indirect")</f>
        <v>Direct</v>
      </c>
      <c r="Q1124" t="str">
        <f>IFERROR(VLOOKUP(A1124,Table1424[],6,0),0)</f>
        <v>SUMITRA KUMARI</v>
      </c>
      <c r="R1124" t="str">
        <f>IFERROR(VLOOKUP(A1124,Table1424[],7,0),0)</f>
        <v>494410510005103</v>
      </c>
      <c r="S1124" t="str">
        <f>IFERROR(VLOOKUP(A1124,Table1424[],8,0),0)</f>
        <v>BKID0004944</v>
      </c>
      <c r="T1124">
        <f>IFERROR(VLOOKUP(A1124,Table1424[],9,0),0)</f>
        <v>0</v>
      </c>
      <c r="U1124" s="40">
        <f>IFERROR(VLOOKUP(A1124,Table1424[],10,0),0)</f>
        <v>46182</v>
      </c>
      <c r="V1124">
        <f t="shared" si="77"/>
        <v>1</v>
      </c>
      <c r="W1124" t="str">
        <f t="shared" si="78"/>
        <v>Available</v>
      </c>
      <c r="X1124" s="164" t="str" cm="1">
        <f t="array" aca="1" ref="X1124" ca="1">SUBSTITUTE(SUBSTITUTE(MID(CELL("filename"),FIND("[",CELL("filename"))+1,FIND("]",CELL("filename"))-FIND("[",CELL("filename"))-1)," JH Farmer Payment-",""),".xlsx","")</f>
        <v>22.21-27 Aug</v>
      </c>
      <c r="Y1124" s="13">
        <f t="shared" si="79"/>
        <v>13.684395844432606</v>
      </c>
      <c r="Z1124" s="3">
        <v>0</v>
      </c>
    </row>
    <row r="1125" spans="1:26" x14ac:dyDescent="0.25">
      <c r="A1125" t="str">
        <f>CONCATENATE(Table2[[#This Row],[Code]],Table2[[#This Row],[Farmers Code]])</f>
        <v>200700040003</v>
      </c>
      <c r="B1125" s="1" t="str">
        <f>INDEX('MPG Payment'!$A:$A,MATCH(Table2[[#This Row],[Code]],'MPG Payment'!B:B,0))</f>
        <v>BMC Code :2007</v>
      </c>
      <c r="C1125" t="str">
        <f>VLOOKUP(Table2[[#This Row],[Code]],'MPG Payment'!B:C,2,0)</f>
        <v>KEDAL</v>
      </c>
      <c r="D1125" s="17">
        <v>20070004</v>
      </c>
      <c r="E1125" s="17" t="s">
        <v>0</v>
      </c>
      <c r="F1125" s="1">
        <v>14</v>
      </c>
      <c r="G1125" s="13">
        <v>154.28</v>
      </c>
      <c r="H1125" s="13">
        <v>7291.3063000000002</v>
      </c>
      <c r="I1125" s="166">
        <v>0</v>
      </c>
      <c r="J1125" s="191">
        <v>0</v>
      </c>
      <c r="K1125" s="166">
        <v>0</v>
      </c>
      <c r="L1125" s="166">
        <v>0</v>
      </c>
      <c r="M1125" s="18">
        <v>0</v>
      </c>
      <c r="N1125" s="165">
        <f>VLOOKUP(Table2[[#This Row],[Code]],'MPG Payment'!$B$4:$Z$128,25,0)</f>
        <v>0</v>
      </c>
      <c r="O1125" s="170">
        <f t="shared" si="76"/>
        <v>7291</v>
      </c>
      <c r="P1125" t="str">
        <f>IFERROR(VLOOKUP(D1125,'Bank Master'!$C$3:$D$7898,2,0),"Indirect")</f>
        <v>Direct</v>
      </c>
      <c r="Q1125" t="str">
        <f>IFERROR(VLOOKUP(A1125,Table1424[],6,0),0)</f>
        <v>SURESH YADAV</v>
      </c>
      <c r="R1125" t="str">
        <f>IFERROR(VLOOKUP(A1125,Table1424[],7,0),0)</f>
        <v>22009961144</v>
      </c>
      <c r="S1125" t="str">
        <f>IFERROR(VLOOKUP(A1125,Table1424[],8,0),0)</f>
        <v>SBIN0RRVCGB</v>
      </c>
      <c r="T1125" t="str">
        <f>IFERROR(VLOOKUP(A1125,Table1424[],9,0),0)</f>
        <v>STATE BANK OF INDIA</v>
      </c>
      <c r="U1125" s="40">
        <f>IFERROR(VLOOKUP(A1125,Table1424[],10,0),0)</f>
        <v>45572</v>
      </c>
      <c r="V1125">
        <f t="shared" si="77"/>
        <v>1</v>
      </c>
      <c r="W1125" t="str">
        <f t="shared" si="78"/>
        <v>Available</v>
      </c>
      <c r="X1125" s="164" t="str" cm="1">
        <f t="array" aca="1" ref="X1125" ca="1">SUBSTITUTE(SUBSTITUTE(MID(CELL("filename"),FIND("[",CELL("filename"))+1,FIND("]",CELL("filename"))-FIND("[",CELL("filename"))-1)," JH Farmer Payment-",""),".xlsx","")</f>
        <v>22.21-27 Aug</v>
      </c>
      <c r="Y1125" s="13">
        <f t="shared" si="79"/>
        <v>33.082151996370243</v>
      </c>
      <c r="Z1125" s="3">
        <v>0</v>
      </c>
    </row>
    <row r="1126" spans="1:26" x14ac:dyDescent="0.25">
      <c r="A1126" t="str">
        <f>CONCATENATE(Table2[[#This Row],[Code]],Table2[[#This Row],[Farmers Code]])</f>
        <v>200700040004</v>
      </c>
      <c r="B1126" s="1" t="str">
        <f>INDEX('MPG Payment'!$A:$A,MATCH(Table2[[#This Row],[Code]],'MPG Payment'!B:B,0))</f>
        <v>BMC Code :2007</v>
      </c>
      <c r="C1126" t="str">
        <f>VLOOKUP(Table2[[#This Row],[Code]],'MPG Payment'!B:C,2,0)</f>
        <v>KEDAL</v>
      </c>
      <c r="D1126" s="17">
        <v>20070004</v>
      </c>
      <c r="E1126" s="17" t="s">
        <v>1</v>
      </c>
      <c r="F1126" s="1">
        <v>13</v>
      </c>
      <c r="G1126" s="13">
        <v>39.480000000000004</v>
      </c>
      <c r="H1126" s="13">
        <v>1886.4559999999997</v>
      </c>
      <c r="I1126" s="166">
        <v>0</v>
      </c>
      <c r="J1126" s="191">
        <v>0</v>
      </c>
      <c r="K1126" s="166">
        <v>0</v>
      </c>
      <c r="L1126" s="166">
        <v>0</v>
      </c>
      <c r="M1126" s="18">
        <v>0</v>
      </c>
      <c r="N1126" s="165">
        <f>VLOOKUP(Table2[[#This Row],[Code]],'MPG Payment'!$B$4:$Z$128,25,0)</f>
        <v>0</v>
      </c>
      <c r="O1126" s="170">
        <f t="shared" si="76"/>
        <v>1886</v>
      </c>
      <c r="P1126" t="str">
        <f>IFERROR(VLOOKUP(D1126,'Bank Master'!$C$3:$D$7898,2,0),"Indirect")</f>
        <v>Direct</v>
      </c>
      <c r="Q1126" t="str">
        <f>IFERROR(VLOOKUP(A1126,Table1424[],6,0),0)</f>
        <v>SARITA DEVI</v>
      </c>
      <c r="R1126" t="str">
        <f>IFERROR(VLOOKUP(A1126,Table1424[],7,0),0)</f>
        <v>9759000100026975</v>
      </c>
      <c r="S1126" t="str">
        <f>IFERROR(VLOOKUP(A1126,Table1424[],8,0),0)</f>
        <v>PUNB0975900</v>
      </c>
      <c r="T1126" t="str">
        <f>IFERROR(VLOOKUP(A1126,Table1424[],9,0),0)</f>
        <v xml:space="preserve">PUNJAB NATIONAL BANK </v>
      </c>
      <c r="U1126" s="40">
        <f>IFERROR(VLOOKUP(A1126,Table1424[],10,0),0)</f>
        <v>45572</v>
      </c>
      <c r="V1126">
        <f t="shared" si="77"/>
        <v>1</v>
      </c>
      <c r="W1126" t="str">
        <f t="shared" si="78"/>
        <v>Available</v>
      </c>
      <c r="X1126" s="164" t="str" cm="1">
        <f t="array" aca="1" ref="X1126" ca="1">SUBSTITUTE(SUBSTITUTE(MID(CELL("filename"),FIND("[",CELL("filename"))+1,FIND("]",CELL("filename"))-FIND("[",CELL("filename"))-1)," JH Farmer Payment-",""),".xlsx","")</f>
        <v>22.21-27 Aug</v>
      </c>
      <c r="Y1126" s="13">
        <f t="shared" si="79"/>
        <v>31.058672745694015</v>
      </c>
      <c r="Z1126" s="3">
        <v>0</v>
      </c>
    </row>
    <row r="1127" spans="1:26" x14ac:dyDescent="0.25">
      <c r="A1127" t="str">
        <f>CONCATENATE(Table2[[#This Row],[Code]],Table2[[#This Row],[Farmers Code]])</f>
        <v>200700040006</v>
      </c>
      <c r="B1127" s="1" t="str">
        <f>INDEX('MPG Payment'!$A:$A,MATCH(Table2[[#This Row],[Code]],'MPG Payment'!B:B,0))</f>
        <v>BMC Code :2007</v>
      </c>
      <c r="C1127" t="str">
        <f>VLOOKUP(Table2[[#This Row],[Code]],'MPG Payment'!B:C,2,0)</f>
        <v>KEDAL</v>
      </c>
      <c r="D1127" s="17">
        <v>20070004</v>
      </c>
      <c r="E1127" s="17" t="s">
        <v>19</v>
      </c>
      <c r="F1127" s="1">
        <v>14</v>
      </c>
      <c r="G1127" s="13">
        <v>71.03</v>
      </c>
      <c r="H1127" s="13">
        <v>3205.0157000000004</v>
      </c>
      <c r="I1127" s="166">
        <v>0</v>
      </c>
      <c r="J1127" s="191">
        <v>0</v>
      </c>
      <c r="K1127" s="166">
        <v>0</v>
      </c>
      <c r="L1127" s="166">
        <v>0</v>
      </c>
      <c r="M1127" s="18">
        <v>0</v>
      </c>
      <c r="N1127" s="165">
        <f>VLOOKUP(Table2[[#This Row],[Code]],'MPG Payment'!$B$4:$Z$128,25,0)</f>
        <v>0</v>
      </c>
      <c r="O1127" s="170">
        <f t="shared" si="76"/>
        <v>3205</v>
      </c>
      <c r="P1127" t="str">
        <f>IFERROR(VLOOKUP(D1127,'Bank Master'!$C$3:$D$7898,2,0),"Indirect")</f>
        <v>Direct</v>
      </c>
      <c r="Q1127" t="str">
        <f>IFERROR(VLOOKUP(A1127,Table1424[],6,0),0)</f>
        <v>PARMESHWAR YADAV</v>
      </c>
      <c r="R1127" t="str">
        <f>IFERROR(VLOOKUP(A1127,Table1424[],7,0),0)</f>
        <v>22009961337</v>
      </c>
      <c r="S1127" t="str">
        <f>IFERROR(VLOOKUP(A1127,Table1424[],8,0),0)</f>
        <v>SBIN0RRVCGB</v>
      </c>
      <c r="T1127" t="str">
        <f>IFERROR(VLOOKUP(A1127,Table1424[],9,0),0)</f>
        <v>STATE BANK OF INDIA</v>
      </c>
      <c r="U1127" s="40">
        <f>IFERROR(VLOOKUP(A1127,Table1424[],10,0),0)</f>
        <v>45572</v>
      </c>
      <c r="V1127">
        <f t="shared" si="77"/>
        <v>1</v>
      </c>
      <c r="W1127" t="str">
        <f t="shared" si="78"/>
        <v>Available</v>
      </c>
      <c r="X1127" s="164" t="str" cm="1">
        <f t="array" aca="1" ref="X1127" ca="1">SUBSTITUTE(SUBSTITUTE(MID(CELL("filename"),FIND("[",CELL("filename"))+1,FIND("]",CELL("filename"))-FIND("[",CELL("filename"))-1)," JH Farmer Payment-",""),".xlsx","")</f>
        <v>22.21-27 Aug</v>
      </c>
      <c r="Y1127" s="13">
        <f t="shared" si="79"/>
        <v>31.585400394199638</v>
      </c>
      <c r="Z1127" s="3">
        <v>0</v>
      </c>
    </row>
    <row r="1128" spans="1:26" x14ac:dyDescent="0.25">
      <c r="A1128" t="str">
        <f>CONCATENATE(Table2[[#This Row],[Code]],Table2[[#This Row],[Farmers Code]])</f>
        <v>200700040007</v>
      </c>
      <c r="B1128" s="1" t="str">
        <f>INDEX('MPG Payment'!$A:$A,MATCH(Table2[[#This Row],[Code]],'MPG Payment'!B:B,0))</f>
        <v>BMC Code :2007</v>
      </c>
      <c r="C1128" t="str">
        <f>VLOOKUP(Table2[[#This Row],[Code]],'MPG Payment'!B:C,2,0)</f>
        <v>KEDAL</v>
      </c>
      <c r="D1128" s="17">
        <v>20070004</v>
      </c>
      <c r="E1128" s="17" t="s">
        <v>20</v>
      </c>
      <c r="F1128" s="1">
        <v>14</v>
      </c>
      <c r="G1128" s="13">
        <v>32.150000000000006</v>
      </c>
      <c r="H1128" s="13">
        <v>1111.856</v>
      </c>
      <c r="I1128" s="166">
        <v>0</v>
      </c>
      <c r="J1128" s="191">
        <v>0</v>
      </c>
      <c r="K1128" s="166">
        <v>0</v>
      </c>
      <c r="L1128" s="166">
        <v>0</v>
      </c>
      <c r="M1128" s="18">
        <v>0</v>
      </c>
      <c r="N1128" s="165">
        <f>VLOOKUP(Table2[[#This Row],[Code]],'MPG Payment'!$B$4:$Z$128,25,0)</f>
        <v>0</v>
      </c>
      <c r="O1128" s="170">
        <f t="shared" si="76"/>
        <v>1112</v>
      </c>
      <c r="P1128" t="str">
        <f>IFERROR(VLOOKUP(D1128,'Bank Master'!$C$3:$D$7898,2,0),"Indirect")</f>
        <v>Direct</v>
      </c>
      <c r="Q1128" t="str">
        <f>IFERROR(VLOOKUP(A1128,Table1424[],6,0),0)</f>
        <v>ARJUN YADAV</v>
      </c>
      <c r="R1128" t="str">
        <f>IFERROR(VLOOKUP(A1128,Table1424[],7,0),0)</f>
        <v>490318210001901</v>
      </c>
      <c r="S1128" t="str">
        <f>IFERROR(VLOOKUP(A1128,Table1424[],8,0),0)</f>
        <v>BKID0004903</v>
      </c>
      <c r="T1128" t="str">
        <f>IFERROR(VLOOKUP(A1128,Table1424[],9,0),0)</f>
        <v>BANK OF INDIA</v>
      </c>
      <c r="U1128" s="40">
        <f>IFERROR(VLOOKUP(A1128,Table1424[],10,0),0)</f>
        <v>45572</v>
      </c>
      <c r="V1128">
        <f t="shared" si="77"/>
        <v>1</v>
      </c>
      <c r="W1128" t="str">
        <f t="shared" si="78"/>
        <v>Available</v>
      </c>
      <c r="X1128" s="164" t="str" cm="1">
        <f t="array" aca="1" ref="X1128" ca="1">SUBSTITUTE(SUBSTITUTE(MID(CELL("filename"),FIND("[",CELL("filename"))+1,FIND("]",CELL("filename"))-FIND("[",CELL("filename"))-1)," JH Farmer Payment-",""),".xlsx","")</f>
        <v>22.21-27 Aug</v>
      </c>
      <c r="Y1128" s="13">
        <f t="shared" si="79"/>
        <v>24.208373250388803</v>
      </c>
      <c r="Z1128" s="3">
        <v>0</v>
      </c>
    </row>
    <row r="1129" spans="1:26" x14ac:dyDescent="0.25">
      <c r="A1129" t="str">
        <f>CONCATENATE(Table2[[#This Row],[Code]],Table2[[#This Row],[Farmers Code]])</f>
        <v>200700040008</v>
      </c>
      <c r="B1129" s="1" t="str">
        <f>INDEX('MPG Payment'!$A:$A,MATCH(Table2[[#This Row],[Code]],'MPG Payment'!B:B,0))</f>
        <v>BMC Code :2007</v>
      </c>
      <c r="C1129" t="str">
        <f>VLOOKUP(Table2[[#This Row],[Code]],'MPG Payment'!B:C,2,0)</f>
        <v>KEDAL</v>
      </c>
      <c r="D1129" s="17">
        <v>20070004</v>
      </c>
      <c r="E1129" s="17" t="s">
        <v>41</v>
      </c>
      <c r="F1129" s="1">
        <v>14</v>
      </c>
      <c r="G1129" s="13">
        <v>88.97999999999999</v>
      </c>
      <c r="H1129" s="13">
        <v>3826.0184999999997</v>
      </c>
      <c r="I1129" s="166">
        <v>0</v>
      </c>
      <c r="J1129" s="191">
        <v>0</v>
      </c>
      <c r="K1129" s="166">
        <v>0</v>
      </c>
      <c r="L1129" s="166">
        <v>0</v>
      </c>
      <c r="M1129" s="18">
        <v>0</v>
      </c>
      <c r="N1129" s="165">
        <f>VLOOKUP(Table2[[#This Row],[Code]],'MPG Payment'!$B$4:$Z$128,25,0)</f>
        <v>0</v>
      </c>
      <c r="O1129" s="170">
        <f t="shared" si="76"/>
        <v>3826</v>
      </c>
      <c r="P1129" t="str">
        <f>IFERROR(VLOOKUP(D1129,'Bank Master'!$C$3:$D$7898,2,0),"Indirect")</f>
        <v>Direct</v>
      </c>
      <c r="Q1129" t="str">
        <f>IFERROR(VLOOKUP(A1129,Table1424[],6,0),0)</f>
        <v>NIRASO DEVI</v>
      </c>
      <c r="R1129" t="str">
        <f>IFERROR(VLOOKUP(A1129,Table1424[],7,0),0)</f>
        <v>22009988598</v>
      </c>
      <c r="S1129" t="str">
        <f>IFERROR(VLOOKUP(A1129,Table1424[],8,0),0)</f>
        <v>SBIN0RRVCGB</v>
      </c>
      <c r="T1129" t="str">
        <f>IFERROR(VLOOKUP(A1129,Table1424[],9,0),0)</f>
        <v>STATE BANK OF INDIA</v>
      </c>
      <c r="U1129" s="40">
        <f>IFERROR(VLOOKUP(A1129,Table1424[],10,0),0)</f>
        <v>45572</v>
      </c>
      <c r="V1129">
        <f t="shared" si="77"/>
        <v>1</v>
      </c>
      <c r="W1129" t="str">
        <f t="shared" si="78"/>
        <v>Available</v>
      </c>
      <c r="X1129" s="164" t="str" cm="1">
        <f t="array" aca="1" ref="X1129" ca="1">SUBSTITUTE(SUBSTITUTE(MID(CELL("filename"),FIND("[",CELL("filename"))+1,FIND("]",CELL("filename"))-FIND("[",CELL("filename"))-1)," JH Farmer Payment-",""),".xlsx","")</f>
        <v>22.21-27 Aug</v>
      </c>
      <c r="Y1129" s="13">
        <f t="shared" si="79"/>
        <v>30.099044167228591</v>
      </c>
      <c r="Z1129" s="3">
        <v>0</v>
      </c>
    </row>
    <row r="1130" spans="1:26" x14ac:dyDescent="0.25">
      <c r="A1130" t="str">
        <f>CONCATENATE(Table2[[#This Row],[Code]],Table2[[#This Row],[Farmers Code]])</f>
        <v>200700040009</v>
      </c>
      <c r="B1130" s="1" t="str">
        <f>INDEX('MPG Payment'!$A:$A,MATCH(Table2[[#This Row],[Code]],'MPG Payment'!B:B,0))</f>
        <v>BMC Code :2007</v>
      </c>
      <c r="C1130" t="str">
        <f>VLOOKUP(Table2[[#This Row],[Code]],'MPG Payment'!B:C,2,0)</f>
        <v>KEDAL</v>
      </c>
      <c r="D1130" s="17">
        <v>20070004</v>
      </c>
      <c r="E1130" s="17" t="s">
        <v>36</v>
      </c>
      <c r="F1130" s="1">
        <v>13</v>
      </c>
      <c r="G1130" s="13">
        <v>51.050000000000004</v>
      </c>
      <c r="H1130" s="13">
        <v>2078.4796000000001</v>
      </c>
      <c r="I1130" s="166">
        <v>0</v>
      </c>
      <c r="J1130" s="191">
        <v>0</v>
      </c>
      <c r="K1130" s="166">
        <v>0</v>
      </c>
      <c r="L1130" s="166">
        <v>0</v>
      </c>
      <c r="M1130" s="18">
        <v>0</v>
      </c>
      <c r="N1130" s="165">
        <f>VLOOKUP(Table2[[#This Row],[Code]],'MPG Payment'!$B$4:$Z$128,25,0)</f>
        <v>0</v>
      </c>
      <c r="O1130" s="170">
        <f t="shared" si="76"/>
        <v>2078</v>
      </c>
      <c r="P1130" t="str">
        <f>IFERROR(VLOOKUP(D1130,'Bank Master'!$C$3:$D$7898,2,0),"Indirect")</f>
        <v>Direct</v>
      </c>
      <c r="Q1130" t="str">
        <f>IFERROR(VLOOKUP(A1130,Table1424[],6,0),0)</f>
        <v>BHUNESHWAR YADAV</v>
      </c>
      <c r="R1130" t="str">
        <f>IFERROR(VLOOKUP(A1130,Table1424[],7,0),0)</f>
        <v>22010027041</v>
      </c>
      <c r="S1130" t="str">
        <f>IFERROR(VLOOKUP(A1130,Table1424[],8,0),0)</f>
        <v>SBIN0RRVCGB</v>
      </c>
      <c r="T1130" t="str">
        <f>IFERROR(VLOOKUP(A1130,Table1424[],9,0),0)</f>
        <v>STATE BANK OF INDIA</v>
      </c>
      <c r="U1130" s="40">
        <f>IFERROR(VLOOKUP(A1130,Table1424[],10,0),0)</f>
        <v>45572</v>
      </c>
      <c r="V1130">
        <f t="shared" si="77"/>
        <v>1</v>
      </c>
      <c r="W1130" t="str">
        <f t="shared" si="78"/>
        <v>Available</v>
      </c>
      <c r="X1130" s="164" t="str" cm="1">
        <f t="array" aca="1" ref="X1130" ca="1">SUBSTITUTE(SUBSTITUTE(MID(CELL("filename"),FIND("[",CELL("filename"))+1,FIND("]",CELL("filename"))-FIND("[",CELL("filename"))-1)," JH Farmer Payment-",""),".xlsx","")</f>
        <v>22.21-27 Aug</v>
      </c>
      <c r="Y1130" s="13">
        <f t="shared" si="79"/>
        <v>26.46448070519099</v>
      </c>
      <c r="Z1130" s="3">
        <v>0</v>
      </c>
    </row>
    <row r="1131" spans="1:26" x14ac:dyDescent="0.25">
      <c r="A1131" t="str">
        <f>CONCATENATE(Table2[[#This Row],[Code]],Table2[[#This Row],[Farmers Code]])</f>
        <v>200700040010</v>
      </c>
      <c r="B1131" s="1" t="str">
        <f>INDEX('MPG Payment'!$A:$A,MATCH(Table2[[#This Row],[Code]],'MPG Payment'!B:B,0))</f>
        <v>BMC Code :2007</v>
      </c>
      <c r="C1131" t="str">
        <f>VLOOKUP(Table2[[#This Row],[Code]],'MPG Payment'!B:C,2,0)</f>
        <v>KEDAL</v>
      </c>
      <c r="D1131" s="17">
        <v>20070004</v>
      </c>
      <c r="E1131" s="17" t="s">
        <v>21</v>
      </c>
      <c r="F1131" s="1">
        <v>14</v>
      </c>
      <c r="G1131" s="13">
        <v>44.710000000000008</v>
      </c>
      <c r="H1131" s="13">
        <v>1846.6845000000003</v>
      </c>
      <c r="I1131" s="166">
        <v>0</v>
      </c>
      <c r="J1131" s="191">
        <v>0</v>
      </c>
      <c r="K1131" s="166">
        <v>0</v>
      </c>
      <c r="L1131" s="166">
        <v>0</v>
      </c>
      <c r="M1131" s="18">
        <v>0</v>
      </c>
      <c r="N1131" s="165">
        <f>VLOOKUP(Table2[[#This Row],[Code]],'MPG Payment'!$B$4:$Z$128,25,0)</f>
        <v>0</v>
      </c>
      <c r="O1131" s="170">
        <f t="shared" si="76"/>
        <v>1847</v>
      </c>
      <c r="P1131" t="str">
        <f>IFERROR(VLOOKUP(D1131,'Bank Master'!$C$3:$D$7898,2,0),"Indirect")</f>
        <v>Direct</v>
      </c>
      <c r="Q1131" t="str">
        <f>IFERROR(VLOOKUP(A1131,Table1424[],6,0),0)</f>
        <v>SUSHIL YADAV</v>
      </c>
      <c r="R1131" t="str">
        <f>IFERROR(VLOOKUP(A1131,Table1424[],7,0),0)</f>
        <v>22009960605</v>
      </c>
      <c r="S1131" t="str">
        <f>IFERROR(VLOOKUP(A1131,Table1424[],8,0),0)</f>
        <v>SBIN0RRVCGB</v>
      </c>
      <c r="T1131" t="str">
        <f>IFERROR(VLOOKUP(A1131,Table1424[],9,0),0)</f>
        <v>STATE BANK OF INDIA</v>
      </c>
      <c r="U1131" s="40">
        <f>IFERROR(VLOOKUP(A1131,Table1424[],10,0),0)</f>
        <v>45572</v>
      </c>
      <c r="V1131">
        <f t="shared" si="77"/>
        <v>1</v>
      </c>
      <c r="W1131" t="str">
        <f t="shared" si="78"/>
        <v>Available</v>
      </c>
      <c r="X1131" s="164" t="str" cm="1">
        <f t="array" aca="1" ref="X1131" ca="1">SUBSTITUTE(SUBSTITUTE(MID(CELL("filename"),FIND("[",CELL("filename"))+1,FIND("]",CELL("filename"))-FIND("[",CELL("filename"))-1)," JH Farmer Payment-",""),".xlsx","")</f>
        <v>22.21-27 Aug</v>
      </c>
      <c r="Y1131" s="13">
        <f t="shared" si="79"/>
        <v>28.912528517110268</v>
      </c>
      <c r="Z1131" s="3">
        <v>0</v>
      </c>
    </row>
    <row r="1132" spans="1:26" x14ac:dyDescent="0.25">
      <c r="A1132" t="str">
        <f>CONCATENATE(Table2[[#This Row],[Code]],Table2[[#This Row],[Farmers Code]])</f>
        <v>200700040011</v>
      </c>
      <c r="B1132" s="1" t="str">
        <f>INDEX('MPG Payment'!$A:$A,MATCH(Table2[[#This Row],[Code]],'MPG Payment'!B:B,0))</f>
        <v>BMC Code :2007</v>
      </c>
      <c r="C1132" t="str">
        <f>VLOOKUP(Table2[[#This Row],[Code]],'MPG Payment'!B:C,2,0)</f>
        <v>KEDAL</v>
      </c>
      <c r="D1132" s="17">
        <v>20070004</v>
      </c>
      <c r="E1132" s="17" t="s">
        <v>22</v>
      </c>
      <c r="F1132" s="1">
        <v>6</v>
      </c>
      <c r="G1132" s="13">
        <v>16.57</v>
      </c>
      <c r="H1132" s="13">
        <v>861.46310000000005</v>
      </c>
      <c r="I1132" s="166">
        <v>0</v>
      </c>
      <c r="J1132" s="191">
        <v>0</v>
      </c>
      <c r="K1132" s="166">
        <v>0</v>
      </c>
      <c r="L1132" s="166">
        <v>0</v>
      </c>
      <c r="M1132" s="18">
        <v>0</v>
      </c>
      <c r="N1132" s="165">
        <f>VLOOKUP(Table2[[#This Row],[Code]],'MPG Payment'!$B$4:$Z$128,25,0)</f>
        <v>0</v>
      </c>
      <c r="O1132" s="170">
        <f t="shared" si="76"/>
        <v>861</v>
      </c>
      <c r="P1132" t="str">
        <f>IFERROR(VLOOKUP(D1132,'Bank Master'!$C$3:$D$7898,2,0),"Indirect")</f>
        <v>Direct</v>
      </c>
      <c r="Q1132" t="str">
        <f>IFERROR(VLOOKUP(A1132,Table1424[],6,0),0)</f>
        <v>PREM YADAV</v>
      </c>
      <c r="R1132" t="str">
        <f>IFERROR(VLOOKUP(A1132,Table1424[],7,0),0)</f>
        <v>22009960571</v>
      </c>
      <c r="S1132" t="str">
        <f>IFERROR(VLOOKUP(A1132,Table1424[],8,0),0)</f>
        <v>SBIN0RRVCGB</v>
      </c>
      <c r="T1132" t="str">
        <f>IFERROR(VLOOKUP(A1132,Table1424[],9,0),0)</f>
        <v>STATE BANK OF INDIA</v>
      </c>
      <c r="U1132" s="40">
        <f>IFERROR(VLOOKUP(A1132,Table1424[],10,0),0)</f>
        <v>45572</v>
      </c>
      <c r="V1132">
        <f t="shared" si="77"/>
        <v>1</v>
      </c>
      <c r="W1132" t="str">
        <f t="shared" si="78"/>
        <v>Available</v>
      </c>
      <c r="X1132" s="164" t="str" cm="1">
        <f t="array" aca="1" ref="X1132" ca="1">SUBSTITUTE(SUBSTITUTE(MID(CELL("filename"),FIND("[",CELL("filename"))+1,FIND("]",CELL("filename"))-FIND("[",CELL("filename"))-1)," JH Farmer Payment-",""),".xlsx","")</f>
        <v>22.21-27 Aug</v>
      </c>
      <c r="Y1132" s="13">
        <f t="shared" si="79"/>
        <v>15.596797223898614</v>
      </c>
      <c r="Z1132" s="3">
        <v>0</v>
      </c>
    </row>
    <row r="1133" spans="1:26" x14ac:dyDescent="0.25">
      <c r="A1133" t="str">
        <f>CONCATENATE(Table2[[#This Row],[Code]],Table2[[#This Row],[Farmers Code]])</f>
        <v>200700040012</v>
      </c>
      <c r="B1133" s="1" t="str">
        <f>INDEX('MPG Payment'!$A:$A,MATCH(Table2[[#This Row],[Code]],'MPG Payment'!B:B,0))</f>
        <v>BMC Code :2007</v>
      </c>
      <c r="C1133" t="str">
        <f>VLOOKUP(Table2[[#This Row],[Code]],'MPG Payment'!B:C,2,0)</f>
        <v>KEDAL</v>
      </c>
      <c r="D1133" s="17">
        <v>20070004</v>
      </c>
      <c r="E1133" s="17" t="s">
        <v>40</v>
      </c>
      <c r="F1133" s="1">
        <v>14</v>
      </c>
      <c r="G1133" s="13">
        <v>47.31</v>
      </c>
      <c r="H1133" s="13">
        <v>2112.346</v>
      </c>
      <c r="I1133" s="166">
        <v>0</v>
      </c>
      <c r="J1133" s="191">
        <v>0</v>
      </c>
      <c r="K1133" s="166">
        <v>0</v>
      </c>
      <c r="L1133" s="166">
        <v>0</v>
      </c>
      <c r="M1133" s="18">
        <v>0</v>
      </c>
      <c r="N1133" s="165">
        <f>VLOOKUP(Table2[[#This Row],[Code]],'MPG Payment'!$B$4:$Z$128,25,0)</f>
        <v>0</v>
      </c>
      <c r="O1133" s="170">
        <f t="shared" si="76"/>
        <v>2112</v>
      </c>
      <c r="P1133" t="str">
        <f>IFERROR(VLOOKUP(D1133,'Bank Master'!$C$3:$D$7898,2,0),"Indirect")</f>
        <v>Direct</v>
      </c>
      <c r="Q1133" t="str">
        <f>IFERROR(VLOOKUP(A1133,Table1424[],6,0),0)</f>
        <v>MINA DEVI</v>
      </c>
      <c r="R1133" t="str">
        <f>IFERROR(VLOOKUP(A1133,Table1424[],7,0),0)</f>
        <v>22009986012</v>
      </c>
      <c r="S1133" t="str">
        <f>IFERROR(VLOOKUP(A1133,Table1424[],8,0),0)</f>
        <v>SBIN0RRVCGB</v>
      </c>
      <c r="T1133" t="str">
        <f>IFERROR(VLOOKUP(A1133,Table1424[],9,0),0)</f>
        <v>STATE BANK OF INDIA</v>
      </c>
      <c r="U1133" s="40">
        <f>IFERROR(VLOOKUP(A1133,Table1424[],10,0),0)</f>
        <v>45572</v>
      </c>
      <c r="V1133">
        <f t="shared" si="77"/>
        <v>1</v>
      </c>
      <c r="W1133" t="str">
        <f t="shared" si="78"/>
        <v>Available</v>
      </c>
      <c r="X1133" s="164" t="str" cm="1">
        <f t="array" aca="1" ref="X1133" ca="1">SUBSTITUTE(SUBSTITUTE(MID(CELL("filename"),FIND("[",CELL("filename"))+1,FIND("]",CELL("filename"))-FIND("[",CELL("filename"))-1)," JH Farmer Payment-",""),".xlsx","")</f>
        <v>22.21-27 Aug</v>
      </c>
      <c r="Y1133" s="13">
        <f t="shared" si="79"/>
        <v>31.254326780807443</v>
      </c>
      <c r="Z1133" s="3">
        <v>0</v>
      </c>
    </row>
    <row r="1134" spans="1:26" x14ac:dyDescent="0.25">
      <c r="A1134" t="str">
        <f>CONCATENATE(Table2[[#This Row],[Code]],Table2[[#This Row],[Farmers Code]])</f>
        <v>200700040014</v>
      </c>
      <c r="B1134" s="1" t="str">
        <f>INDEX('MPG Payment'!$A:$A,MATCH(Table2[[#This Row],[Code]],'MPG Payment'!B:B,0))</f>
        <v>BMC Code :2007</v>
      </c>
      <c r="C1134" t="str">
        <f>VLOOKUP(Table2[[#This Row],[Code]],'MPG Payment'!B:C,2,0)</f>
        <v>KEDAL</v>
      </c>
      <c r="D1134" s="17">
        <v>20070004</v>
      </c>
      <c r="E1134" s="17" t="s">
        <v>24</v>
      </c>
      <c r="F1134" s="1">
        <v>14</v>
      </c>
      <c r="G1134" s="13">
        <v>60.56</v>
      </c>
      <c r="H1134" s="13">
        <v>2235.5396000000001</v>
      </c>
      <c r="I1134" s="166">
        <v>0</v>
      </c>
      <c r="J1134" s="191">
        <v>0</v>
      </c>
      <c r="K1134" s="166">
        <v>0</v>
      </c>
      <c r="L1134" s="166">
        <v>0</v>
      </c>
      <c r="M1134" s="18">
        <v>0</v>
      </c>
      <c r="N1134" s="165">
        <f>VLOOKUP(Table2[[#This Row],[Code]],'MPG Payment'!$B$4:$Z$128,25,0)</f>
        <v>0</v>
      </c>
      <c r="O1134" s="170">
        <f t="shared" si="76"/>
        <v>2236</v>
      </c>
      <c r="P1134" t="str">
        <f>IFERROR(VLOOKUP(D1134,'Bank Master'!$C$3:$D$7898,2,0),"Indirect")</f>
        <v>Direct</v>
      </c>
      <c r="Q1134" t="str">
        <f>IFERROR(VLOOKUP(A1134,Table1424[],6,0),0)</f>
        <v>SURAJ KUMAR YADAV</v>
      </c>
      <c r="R1134" t="str">
        <f>IFERROR(VLOOKUP(A1134,Table1424[],7,0),0)</f>
        <v>22009981659</v>
      </c>
      <c r="S1134" t="str">
        <f>IFERROR(VLOOKUP(A1134,Table1424[],8,0),0)</f>
        <v>SBIN0RRVCGB</v>
      </c>
      <c r="T1134" t="str">
        <f>IFERROR(VLOOKUP(A1134,Table1424[],9,0),0)</f>
        <v>STATE BANK OF INDIA</v>
      </c>
      <c r="U1134" s="40">
        <f>IFERROR(VLOOKUP(A1134,Table1424[],10,0),0)</f>
        <v>45572</v>
      </c>
      <c r="V1134">
        <f t="shared" si="77"/>
        <v>1</v>
      </c>
      <c r="W1134" t="str">
        <f t="shared" si="78"/>
        <v>Available</v>
      </c>
      <c r="X1134" s="164" t="str" cm="1">
        <f t="array" aca="1" ref="X1134" ca="1">SUBSTITUTE(SUBSTITUTE(MID(CELL("filename"),FIND("[",CELL("filename"))+1,FIND("]",CELL("filename"))-FIND("[",CELL("filename"))-1)," JH Farmer Payment-",""),".xlsx","")</f>
        <v>22.21-27 Aug</v>
      </c>
      <c r="Y1134" s="13">
        <f t="shared" si="79"/>
        <v>25.84012087186262</v>
      </c>
      <c r="Z1134" s="3">
        <v>0</v>
      </c>
    </row>
    <row r="1135" spans="1:26" x14ac:dyDescent="0.25">
      <c r="A1135" t="str">
        <f>CONCATENATE(Table2[[#This Row],[Code]],Table2[[#This Row],[Farmers Code]])</f>
        <v>200700040016</v>
      </c>
      <c r="B1135" s="1" t="str">
        <f>INDEX('MPG Payment'!$A:$A,MATCH(Table2[[#This Row],[Code]],'MPG Payment'!B:B,0))</f>
        <v>BMC Code :2007</v>
      </c>
      <c r="C1135" t="str">
        <f>VLOOKUP(Table2[[#This Row],[Code]],'MPG Payment'!B:C,2,0)</f>
        <v>KEDAL</v>
      </c>
      <c r="D1135" s="17">
        <v>20070004</v>
      </c>
      <c r="E1135" s="17" t="s">
        <v>26</v>
      </c>
      <c r="F1135" s="1">
        <v>7</v>
      </c>
      <c r="G1135" s="13">
        <v>15.430000000000001</v>
      </c>
      <c r="H1135" s="13">
        <v>968.07350000000008</v>
      </c>
      <c r="I1135" s="166">
        <v>0</v>
      </c>
      <c r="J1135" s="191">
        <v>0</v>
      </c>
      <c r="K1135" s="166">
        <v>0</v>
      </c>
      <c r="L1135" s="166">
        <v>0</v>
      </c>
      <c r="M1135" s="18">
        <v>0</v>
      </c>
      <c r="N1135" s="165">
        <f>VLOOKUP(Table2[[#This Row],[Code]],'MPG Payment'!$B$4:$Z$128,25,0)</f>
        <v>0</v>
      </c>
      <c r="O1135" s="170">
        <f t="shared" si="76"/>
        <v>968</v>
      </c>
      <c r="P1135" t="str">
        <f>IFERROR(VLOOKUP(D1135,'Bank Master'!$C$3:$D$7898,2,0),"Indirect")</f>
        <v>Direct</v>
      </c>
      <c r="Q1135" t="str">
        <f>IFERROR(VLOOKUP(A1135,Table1424[],6,0),0)</f>
        <v>TITO DEVI</v>
      </c>
      <c r="R1135" t="str">
        <f>IFERROR(VLOOKUP(A1135,Table1424[],7,0),0)</f>
        <v>22009966732</v>
      </c>
      <c r="S1135" t="str">
        <f>IFERROR(VLOOKUP(A1135,Table1424[],8,0),0)</f>
        <v>SBIN0RRVCGB</v>
      </c>
      <c r="T1135" t="str">
        <f>IFERROR(VLOOKUP(A1135,Table1424[],9,0),0)</f>
        <v>STATE BANK OF INDIA</v>
      </c>
      <c r="U1135" s="40">
        <f>IFERROR(VLOOKUP(A1135,Table1424[],10,0),0)</f>
        <v>45586</v>
      </c>
      <c r="V1135">
        <f t="shared" si="77"/>
        <v>1</v>
      </c>
      <c r="W1135" t="str">
        <f t="shared" si="78"/>
        <v>Available</v>
      </c>
      <c r="X1135" s="164" t="str" cm="1">
        <f t="array" aca="1" ref="X1135" ca="1">SUBSTITUTE(SUBSTITUTE(MID(CELL("filename"),FIND("[",CELL("filename"))+1,FIND("]",CELL("filename"))-FIND("[",CELL("filename"))-1)," JH Farmer Payment-",""),".xlsx","")</f>
        <v>22.21-27 Aug</v>
      </c>
      <c r="Y1135" s="13">
        <f t="shared" si="79"/>
        <v>21.958893389500975</v>
      </c>
      <c r="Z1135" s="3">
        <v>0</v>
      </c>
    </row>
    <row r="1136" spans="1:26" x14ac:dyDescent="0.25">
      <c r="A1136" t="str">
        <f>CONCATENATE(Table2[[#This Row],[Code]],Table2[[#This Row],[Farmers Code]])</f>
        <v>200700040017</v>
      </c>
      <c r="B1136" s="1" t="str">
        <f>INDEX('MPG Payment'!$A:$A,MATCH(Table2[[#This Row],[Code]],'MPG Payment'!B:B,0))</f>
        <v>BMC Code :2007</v>
      </c>
      <c r="C1136" t="str">
        <f>VLOOKUP(Table2[[#This Row],[Code]],'MPG Payment'!B:C,2,0)</f>
        <v>KEDAL</v>
      </c>
      <c r="D1136" s="17">
        <v>20070004</v>
      </c>
      <c r="E1136" s="17" t="s">
        <v>27</v>
      </c>
      <c r="F1136" s="1">
        <v>14</v>
      </c>
      <c r="G1136" s="13">
        <v>44.370000000000005</v>
      </c>
      <c r="H1136" s="13">
        <v>1784.2508</v>
      </c>
      <c r="I1136" s="166">
        <v>0</v>
      </c>
      <c r="J1136" s="191">
        <v>0</v>
      </c>
      <c r="K1136" s="166">
        <v>0</v>
      </c>
      <c r="L1136" s="166">
        <v>0</v>
      </c>
      <c r="M1136" s="18">
        <v>0</v>
      </c>
      <c r="N1136" s="165">
        <f>VLOOKUP(Table2[[#This Row],[Code]],'MPG Payment'!$B$4:$Z$128,25,0)</f>
        <v>0</v>
      </c>
      <c r="O1136" s="170">
        <f t="shared" si="76"/>
        <v>1784</v>
      </c>
      <c r="P1136" t="str">
        <f>IFERROR(VLOOKUP(D1136,'Bank Master'!$C$3:$D$7898,2,0),"Indirect")</f>
        <v>Direct</v>
      </c>
      <c r="Q1136" t="str">
        <f>IFERROR(VLOOKUP(A1136,Table1424[],6,0),0)</f>
        <v>SURYANATH YADAV</v>
      </c>
      <c r="R1136" t="str">
        <f>IFERROR(VLOOKUP(A1136,Table1424[],7,0),0)</f>
        <v>22009962647</v>
      </c>
      <c r="S1136" t="str">
        <f>IFERROR(VLOOKUP(A1136,Table1424[],8,0),0)</f>
        <v>SBIN0RRVCGB</v>
      </c>
      <c r="T1136" t="str">
        <f>IFERROR(VLOOKUP(A1136,Table1424[],9,0),0)</f>
        <v>STATE BANK OF INDIA</v>
      </c>
      <c r="U1136" s="40">
        <f>IFERROR(VLOOKUP(A1136,Table1424[],10,0),0)</f>
        <v>45600</v>
      </c>
      <c r="V1136">
        <f t="shared" si="77"/>
        <v>1</v>
      </c>
      <c r="W1136" t="str">
        <f t="shared" si="78"/>
        <v>Available</v>
      </c>
      <c r="X1136" s="164" t="str" cm="1">
        <f t="array" aca="1" ref="X1136" ca="1">SUBSTITUTE(SUBSTITUTE(MID(CELL("filename"),FIND("[",CELL("filename"))+1,FIND("]",CELL("filename"))-FIND("[",CELL("filename"))-1)," JH Farmer Payment-",""),".xlsx","")</f>
        <v>22.21-27 Aug</v>
      </c>
      <c r="Y1136" s="13">
        <f t="shared" si="79"/>
        <v>28.149099842235746</v>
      </c>
      <c r="Z1136" s="3">
        <v>0</v>
      </c>
    </row>
    <row r="1137" spans="1:26" x14ac:dyDescent="0.25">
      <c r="A1137" t="str">
        <f>CONCATENATE(Table2[[#This Row],[Code]],Table2[[#This Row],[Farmers Code]])</f>
        <v>200700040018</v>
      </c>
      <c r="B1137" s="1" t="str">
        <f>INDEX('MPG Payment'!$A:$A,MATCH(Table2[[#This Row],[Code]],'MPG Payment'!B:B,0))</f>
        <v>BMC Code :2007</v>
      </c>
      <c r="C1137" t="str">
        <f>VLOOKUP(Table2[[#This Row],[Code]],'MPG Payment'!B:C,2,0)</f>
        <v>KEDAL</v>
      </c>
      <c r="D1137" s="17">
        <v>20070004</v>
      </c>
      <c r="E1137" s="17" t="s">
        <v>2</v>
      </c>
      <c r="F1137" s="1">
        <v>13</v>
      </c>
      <c r="G1137" s="13">
        <v>18.72</v>
      </c>
      <c r="H1137" s="13">
        <v>854.21099999999979</v>
      </c>
      <c r="I1137" s="166">
        <v>0</v>
      </c>
      <c r="J1137" s="191">
        <v>0</v>
      </c>
      <c r="K1137" s="166">
        <v>0</v>
      </c>
      <c r="L1137" s="166">
        <v>0</v>
      </c>
      <c r="M1137" s="18">
        <v>0</v>
      </c>
      <c r="N1137" s="165">
        <f>VLOOKUP(Table2[[#This Row],[Code]],'MPG Payment'!$B$4:$Z$128,25,0)</f>
        <v>0</v>
      </c>
      <c r="O1137" s="170">
        <f t="shared" si="76"/>
        <v>854</v>
      </c>
      <c r="P1137" t="str">
        <f>IFERROR(VLOOKUP(D1137,'Bank Master'!$C$3:$D$7898,2,0),"Indirect")</f>
        <v>Direct</v>
      </c>
      <c r="Q1137" t="str">
        <f>IFERROR(VLOOKUP(A1137,Table1424[],6,0),0)</f>
        <v>RINKI DEVI</v>
      </c>
      <c r="R1137" t="str">
        <f>IFERROR(VLOOKUP(A1137,Table1424[],7,0),0)</f>
        <v>84044723886</v>
      </c>
      <c r="S1137" t="str">
        <f>IFERROR(VLOOKUP(A1137,Table1424[],8,0),0)</f>
        <v>SBIN0RRVCGB</v>
      </c>
      <c r="T1137" t="str">
        <f>IFERROR(VLOOKUP(A1137,Table1424[],9,0),0)</f>
        <v>STATE BANK OF INDIA</v>
      </c>
      <c r="U1137" s="40">
        <f>IFERROR(VLOOKUP(A1137,Table1424[],10,0),0)</f>
        <v>45600</v>
      </c>
      <c r="V1137">
        <f t="shared" si="77"/>
        <v>1</v>
      </c>
      <c r="W1137" t="str">
        <f t="shared" si="78"/>
        <v>Available</v>
      </c>
      <c r="X1137" s="164" t="str" cm="1">
        <f t="array" aca="1" ref="X1137" ca="1">SUBSTITUTE(SUBSTITUTE(MID(CELL("filename"),FIND("[",CELL("filename"))+1,FIND("]",CELL("filename"))-FIND("[",CELL("filename"))-1)," JH Farmer Payment-",""),".xlsx","")</f>
        <v>22.21-27 Aug</v>
      </c>
      <c r="Y1137" s="13">
        <f t="shared" si="79"/>
        <v>29.660104166666663</v>
      </c>
      <c r="Z1137" s="3">
        <v>0</v>
      </c>
    </row>
    <row r="1138" spans="1:26" x14ac:dyDescent="0.25">
      <c r="A1138" t="str">
        <f>CONCATENATE(Table2[[#This Row],[Code]],Table2[[#This Row],[Farmers Code]])</f>
        <v>200700040022</v>
      </c>
      <c r="B1138" s="1" t="str">
        <f>INDEX('MPG Payment'!$A:$A,MATCH(Table2[[#This Row],[Code]],'MPG Payment'!B:B,0))</f>
        <v>BMC Code :2007</v>
      </c>
      <c r="C1138" t="str">
        <f>VLOOKUP(Table2[[#This Row],[Code]],'MPG Payment'!B:C,2,0)</f>
        <v>KEDAL</v>
      </c>
      <c r="D1138" s="17">
        <v>20070004</v>
      </c>
      <c r="E1138" s="17" t="s">
        <v>37</v>
      </c>
      <c r="F1138" s="1">
        <v>14</v>
      </c>
      <c r="G1138" s="13">
        <v>90.61999999999999</v>
      </c>
      <c r="H1138" s="13">
        <v>3432.1959999999999</v>
      </c>
      <c r="I1138" s="166">
        <v>0</v>
      </c>
      <c r="J1138" s="191">
        <v>0</v>
      </c>
      <c r="K1138" s="166">
        <v>0</v>
      </c>
      <c r="L1138" s="166">
        <v>0</v>
      </c>
      <c r="M1138" s="18">
        <v>0</v>
      </c>
      <c r="N1138" s="165">
        <f>VLOOKUP(Table2[[#This Row],[Code]],'MPG Payment'!$B$4:$Z$128,25,0)</f>
        <v>0</v>
      </c>
      <c r="O1138" s="170">
        <f t="shared" si="76"/>
        <v>3432</v>
      </c>
      <c r="P1138" t="str">
        <f>IFERROR(VLOOKUP(D1138,'Bank Master'!$C$3:$D$7898,2,0),"Indirect")</f>
        <v>Direct</v>
      </c>
      <c r="Q1138" t="str">
        <f>IFERROR(VLOOKUP(A1138,Table1424[],6,0),0)</f>
        <v>MOTI LAL MAHTO</v>
      </c>
      <c r="R1138" t="str">
        <f>IFERROR(VLOOKUP(A1138,Table1424[],7,0),0)</f>
        <v>491210110006294</v>
      </c>
      <c r="S1138" t="str">
        <f>IFERROR(VLOOKUP(A1138,Table1424[],8,0),0)</f>
        <v>BKID0004912</v>
      </c>
      <c r="T1138" t="str">
        <f>IFERROR(VLOOKUP(A1138,Table1424[],9,0),0)</f>
        <v>BANK OF INDIA</v>
      </c>
      <c r="U1138" s="40">
        <f>IFERROR(VLOOKUP(A1138,Table1424[],10,0),0)</f>
        <v>45614</v>
      </c>
      <c r="V1138">
        <f t="shared" si="77"/>
        <v>1</v>
      </c>
      <c r="W1138" t="str">
        <f t="shared" si="78"/>
        <v>Available</v>
      </c>
      <c r="X1138" s="164" t="str" cm="1">
        <f t="array" aca="1" ref="X1138" ca="1">SUBSTITUTE(SUBSTITUTE(MID(CELL("filename"),FIND("[",CELL("filename"))+1,FIND("]",CELL("filename"))-FIND("[",CELL("filename"))-1)," JH Farmer Payment-",""),".xlsx","")</f>
        <v>22.21-27 Aug</v>
      </c>
      <c r="Y1138" s="13">
        <f t="shared" si="79"/>
        <v>26.51221805340985</v>
      </c>
      <c r="Z1138" s="3">
        <v>0</v>
      </c>
    </row>
    <row r="1139" spans="1:26" x14ac:dyDescent="0.25">
      <c r="A1139" t="str">
        <f>CONCATENATE(Table2[[#This Row],[Code]],Table2[[#This Row],[Farmers Code]])</f>
        <v>200700040023</v>
      </c>
      <c r="B1139" s="1" t="str">
        <f>INDEX('MPG Payment'!$A:$A,MATCH(Table2[[#This Row],[Code]],'MPG Payment'!B:B,0))</f>
        <v>BMC Code :2007</v>
      </c>
      <c r="C1139" t="str">
        <f>VLOOKUP(Table2[[#This Row],[Code]],'MPG Payment'!B:C,2,0)</f>
        <v>KEDAL</v>
      </c>
      <c r="D1139" s="17">
        <v>20070004</v>
      </c>
      <c r="E1139" s="17" t="s">
        <v>38</v>
      </c>
      <c r="F1139" s="1">
        <v>14</v>
      </c>
      <c r="G1139" s="13">
        <v>50.089999999999996</v>
      </c>
      <c r="H1139" s="13">
        <v>2308.9058999999997</v>
      </c>
      <c r="I1139" s="166">
        <v>0</v>
      </c>
      <c r="J1139" s="191">
        <v>0</v>
      </c>
      <c r="K1139" s="166">
        <v>0</v>
      </c>
      <c r="L1139" s="166">
        <v>0</v>
      </c>
      <c r="M1139" s="18">
        <v>0</v>
      </c>
      <c r="N1139" s="165">
        <f>VLOOKUP(Table2[[#This Row],[Code]],'MPG Payment'!$B$4:$Z$128,25,0)</f>
        <v>0</v>
      </c>
      <c r="O1139" s="170">
        <f t="shared" si="76"/>
        <v>2309</v>
      </c>
      <c r="P1139" t="str">
        <f>IFERROR(VLOOKUP(D1139,'Bank Master'!$C$3:$D$7898,2,0),"Indirect")</f>
        <v>Direct</v>
      </c>
      <c r="Q1139" t="str">
        <f>IFERROR(VLOOKUP(A1139,Table1424[],6,0),0)</f>
        <v>LAKSHMI NARAYAN YADAV</v>
      </c>
      <c r="R1139" t="str">
        <f>IFERROR(VLOOKUP(A1139,Table1424[],7,0),0)</f>
        <v>22009963583</v>
      </c>
      <c r="S1139" t="str">
        <f>IFERROR(VLOOKUP(A1139,Table1424[],8,0),0)</f>
        <v>SBIN0RRVCGB</v>
      </c>
      <c r="T1139" t="str">
        <f>IFERROR(VLOOKUP(A1139,Table1424[],9,0),0)</f>
        <v>STATE BANK OF INDIA</v>
      </c>
      <c r="U1139" s="40">
        <f>IFERROR(VLOOKUP(A1139,Table1424[],10,0),0)</f>
        <v>45663</v>
      </c>
      <c r="V1139">
        <f t="shared" si="77"/>
        <v>1</v>
      </c>
      <c r="W1139" t="str">
        <f t="shared" si="78"/>
        <v>Available</v>
      </c>
      <c r="X1139" s="164" t="str" cm="1">
        <f t="array" aca="1" ref="X1139" ca="1">SUBSTITUTE(SUBSTITUTE(MID(CELL("filename"),FIND("[",CELL("filename"))+1,FIND("]",CELL("filename"))-FIND("[",CELL("filename"))-1)," JH Farmer Payment-",""),".xlsx","")</f>
        <v>22.21-27 Aug</v>
      </c>
      <c r="Y1139" s="13">
        <f t="shared" si="79"/>
        <v>32.266602715112803</v>
      </c>
      <c r="Z1139" s="3">
        <v>0</v>
      </c>
    </row>
    <row r="1140" spans="1:26" x14ac:dyDescent="0.25">
      <c r="A1140" t="str">
        <f>CONCATENATE(Table2[[#This Row],[Code]],Table2[[#This Row],[Farmers Code]])</f>
        <v>200700040026</v>
      </c>
      <c r="B1140" s="1" t="str">
        <f>INDEX('MPG Payment'!$A:$A,MATCH(Table2[[#This Row],[Code]],'MPG Payment'!B:B,0))</f>
        <v>BMC Code :2007</v>
      </c>
      <c r="C1140" t="str">
        <f>VLOOKUP(Table2[[#This Row],[Code]],'MPG Payment'!B:C,2,0)</f>
        <v>KEDAL</v>
      </c>
      <c r="D1140" s="17">
        <v>20070004</v>
      </c>
      <c r="E1140" s="17" t="s">
        <v>39</v>
      </c>
      <c r="F1140" s="1">
        <v>14</v>
      </c>
      <c r="G1140" s="13">
        <v>50.790000000000006</v>
      </c>
      <c r="H1140" s="13">
        <v>1823.2763000000002</v>
      </c>
      <c r="I1140" s="166">
        <v>0</v>
      </c>
      <c r="J1140" s="191">
        <v>0</v>
      </c>
      <c r="K1140" s="166">
        <v>0</v>
      </c>
      <c r="L1140" s="166">
        <v>0</v>
      </c>
      <c r="M1140" s="18">
        <v>0</v>
      </c>
      <c r="N1140" s="165">
        <f>VLOOKUP(Table2[[#This Row],[Code]],'MPG Payment'!$B$4:$Z$128,25,0)</f>
        <v>0</v>
      </c>
      <c r="O1140" s="170">
        <f t="shared" si="76"/>
        <v>1823</v>
      </c>
      <c r="P1140" t="str">
        <f>IFERROR(VLOOKUP(D1140,'Bank Master'!$C$3:$D$7898,2,0),"Indirect")</f>
        <v>Direct</v>
      </c>
      <c r="Q1140" t="str">
        <f>IFERROR(VLOOKUP(A1140,Table1424[],6,0),0)</f>
        <v>REKHA DEVI</v>
      </c>
      <c r="R1140" t="str">
        <f>IFERROR(VLOOKUP(A1140,Table1424[],7,0),0)</f>
        <v>9759001700002040</v>
      </c>
      <c r="S1140" t="str">
        <f>IFERROR(VLOOKUP(A1140,Table1424[],8,0),0)</f>
        <v>PUNB0975900</v>
      </c>
      <c r="T1140">
        <f>IFERROR(VLOOKUP(A1140,Table1424[],9,0),0)</f>
        <v>0</v>
      </c>
      <c r="U1140" s="40">
        <f>IFERROR(VLOOKUP(A1140,Table1424[],10,0),0)</f>
        <v>46097</v>
      </c>
      <c r="V1140">
        <f t="shared" si="77"/>
        <v>1</v>
      </c>
      <c r="W1140" t="str">
        <f t="shared" si="78"/>
        <v>Available</v>
      </c>
      <c r="X1140" s="164" t="str" cm="1">
        <f t="array" aca="1" ref="X1140" ca="1">SUBSTITUTE(SUBSTITUTE(MID(CELL("filename"),FIND("[",CELL("filename"))+1,FIND("]",CELL("filename"))-FIND("[",CELL("filename"))-1)," JH Farmer Payment-",""),".xlsx","")</f>
        <v>22.21-27 Aug</v>
      </c>
      <c r="Y1140" s="13">
        <f t="shared" si="79"/>
        <v>25.128832644221308</v>
      </c>
      <c r="Z1140" s="3">
        <v>0</v>
      </c>
    </row>
    <row r="1141" spans="1:26" x14ac:dyDescent="0.25">
      <c r="A1141" t="str">
        <f>CONCATENATE(Table2[[#This Row],[Code]],Table2[[#This Row],[Farmers Code]])</f>
        <v>200700060002</v>
      </c>
      <c r="B1141" s="1" t="str">
        <f>INDEX('MPG Payment'!$A:$A,MATCH(Table2[[#This Row],[Code]],'MPG Payment'!B:B,0))</f>
        <v>BMC Code :2007</v>
      </c>
      <c r="C1141" t="str">
        <f>VLOOKUP(Table2[[#This Row],[Code]],'MPG Payment'!B:C,2,0)</f>
        <v>SAHEDA</v>
      </c>
      <c r="D1141" s="17">
        <v>20070006</v>
      </c>
      <c r="E1141" s="17" t="s">
        <v>17</v>
      </c>
      <c r="F1141" s="1">
        <v>2</v>
      </c>
      <c r="G1141" s="13">
        <v>127.56</v>
      </c>
      <c r="H1141" s="13">
        <v>5266.4650000000001</v>
      </c>
      <c r="I1141" s="166">
        <v>0</v>
      </c>
      <c r="J1141" s="191">
        <v>0</v>
      </c>
      <c r="K1141" s="166">
        <v>204.12000000000262</v>
      </c>
      <c r="L1141" s="166">
        <v>0</v>
      </c>
      <c r="M1141" s="18">
        <v>0</v>
      </c>
      <c r="N1141" s="165">
        <f>VLOOKUP(Table2[[#This Row],[Code]],'MPG Payment'!$B$4:$Z$128,25,0)</f>
        <v>0</v>
      </c>
      <c r="O1141" s="170">
        <f t="shared" si="76"/>
        <v>5062</v>
      </c>
      <c r="P1141" t="str">
        <f>IFERROR(VLOOKUP(D1141,'Bank Master'!$C$3:$D$7898,2,0),"Indirect")</f>
        <v>Direct</v>
      </c>
      <c r="Q1141" t="str">
        <f>IFERROR(VLOOKUP(A1141,Table1424[],6,0),0)</f>
        <v>SABITA KUMARI</v>
      </c>
      <c r="R1141" t="str">
        <f>IFERROR(VLOOKUP(A1141,Table1424[],7,0),0)</f>
        <v>35995222625</v>
      </c>
      <c r="S1141" t="str">
        <f>IFERROR(VLOOKUP(A1141,Table1424[],8,0),0)</f>
        <v>SBIN0009498</v>
      </c>
      <c r="T1141" t="str">
        <f>IFERROR(VLOOKUP(A1141,Table1424[],9,0),0)</f>
        <v>STATE BANK OF INDIA</v>
      </c>
      <c r="U1141" s="40">
        <f>IFERROR(VLOOKUP(A1141,Table1424[],10,0),0)</f>
        <v>45565</v>
      </c>
      <c r="V1141">
        <f t="shared" si="77"/>
        <v>1</v>
      </c>
      <c r="W1141" t="str">
        <f t="shared" si="78"/>
        <v>Available</v>
      </c>
      <c r="X1141" s="164" t="str" cm="1">
        <f t="array" aca="1" ref="X1141" ca="1">SUBSTITUTE(SUBSTITUTE(MID(CELL("filename"),FIND("[",CELL("filename"))+1,FIND("]",CELL("filename"))-FIND("[",CELL("filename"))-1)," JH Farmer Payment-",""),".xlsx","")</f>
        <v>22.21-27 Aug</v>
      </c>
      <c r="Y1141" s="13">
        <f t="shared" si="79"/>
        <v>4.1286179052994667</v>
      </c>
      <c r="Z1141" s="3">
        <v>0</v>
      </c>
    </row>
    <row r="1142" spans="1:26" x14ac:dyDescent="0.25">
      <c r="A1142" t="str">
        <f>CONCATENATE(Table2[[#This Row],[Code]],Table2[[#This Row],[Farmers Code]])</f>
        <v>200700060003</v>
      </c>
      <c r="B1142" s="1" t="str">
        <f>INDEX('MPG Payment'!$A:$A,MATCH(Table2[[#This Row],[Code]],'MPG Payment'!B:B,0))</f>
        <v>BMC Code :2007</v>
      </c>
      <c r="C1142" t="str">
        <f>VLOOKUP(Table2[[#This Row],[Code]],'MPG Payment'!B:C,2,0)</f>
        <v>SAHEDA</v>
      </c>
      <c r="D1142" s="17">
        <v>20070006</v>
      </c>
      <c r="E1142" s="17" t="s">
        <v>0</v>
      </c>
      <c r="F1142" s="1">
        <v>7</v>
      </c>
      <c r="G1142" s="13">
        <v>46.72</v>
      </c>
      <c r="H1142" s="13">
        <v>2265.7352000000001</v>
      </c>
      <c r="I1142" s="166">
        <v>0</v>
      </c>
      <c r="J1142" s="191">
        <v>0</v>
      </c>
      <c r="K1142" s="166">
        <v>0</v>
      </c>
      <c r="L1142" s="166">
        <v>0</v>
      </c>
      <c r="M1142" s="18">
        <v>0</v>
      </c>
      <c r="N1142" s="165">
        <f>VLOOKUP(Table2[[#This Row],[Code]],'MPG Payment'!$B$4:$Z$128,25,0)</f>
        <v>0</v>
      </c>
      <c r="O1142" s="170">
        <f t="shared" si="76"/>
        <v>2266</v>
      </c>
      <c r="P1142" t="str">
        <f>IFERROR(VLOOKUP(D1142,'Bank Master'!$C$3:$D$7898,2,0),"Indirect")</f>
        <v>Direct</v>
      </c>
      <c r="Q1142" t="str">
        <f>IFERROR(VLOOKUP(A1142,Table1424[],6,0),0)</f>
        <v>BASANTI KUMARI</v>
      </c>
      <c r="R1142" t="str">
        <f>IFERROR(VLOOKUP(A1142,Table1424[],7,0),0)</f>
        <v>5706120000744</v>
      </c>
      <c r="S1142" t="str">
        <f>IFERROR(VLOOKUP(A1142,Table1424[],8,0),0)</f>
        <v>CNRB0005706</v>
      </c>
      <c r="T1142" t="str">
        <f>IFERROR(VLOOKUP(A1142,Table1424[],9,0),0)</f>
        <v>CANARA BANK</v>
      </c>
      <c r="U1142" s="40">
        <f>IFERROR(VLOOKUP(A1142,Table1424[],10,0),0)</f>
        <v>45572</v>
      </c>
      <c r="V1142">
        <f t="shared" si="77"/>
        <v>1</v>
      </c>
      <c r="W1142" t="str">
        <f t="shared" si="78"/>
        <v>Available</v>
      </c>
      <c r="X1142" s="164" t="str" cm="1">
        <f t="array" aca="1" ref="X1142" ca="1">SUBSTITUTE(SUBSTITUTE(MID(CELL("filename"),FIND("[",CELL("filename"))+1,FIND("]",CELL("filename"))-FIND("[",CELL("filename"))-1)," JH Farmer Payment-",""),".xlsx","")</f>
        <v>22.21-27 Aug</v>
      </c>
      <c r="Y1142" s="13">
        <f t="shared" si="79"/>
        <v>16.973615582191783</v>
      </c>
      <c r="Z1142" s="3">
        <v>0</v>
      </c>
    </row>
    <row r="1143" spans="1:26" x14ac:dyDescent="0.25">
      <c r="A1143" t="str">
        <f>CONCATENATE(Table2[[#This Row],[Code]],Table2[[#This Row],[Farmers Code]])</f>
        <v>200700060005</v>
      </c>
      <c r="B1143" s="1" t="str">
        <f>INDEX('MPG Payment'!$A:$A,MATCH(Table2[[#This Row],[Code]],'MPG Payment'!B:B,0))</f>
        <v>BMC Code :2007</v>
      </c>
      <c r="C1143" t="str">
        <f>VLOOKUP(Table2[[#This Row],[Code]],'MPG Payment'!B:C,2,0)</f>
        <v>SAHEDA</v>
      </c>
      <c r="D1143" s="17">
        <v>20070006</v>
      </c>
      <c r="E1143" s="17" t="s">
        <v>18</v>
      </c>
      <c r="F1143" s="1">
        <v>5</v>
      </c>
      <c r="G1143" s="13">
        <v>19.799999999999997</v>
      </c>
      <c r="H1143" s="13">
        <v>1082.1456000000001</v>
      </c>
      <c r="I1143" s="166">
        <v>0</v>
      </c>
      <c r="J1143" s="191">
        <v>0</v>
      </c>
      <c r="K1143" s="166">
        <v>0</v>
      </c>
      <c r="L1143" s="166">
        <v>0</v>
      </c>
      <c r="M1143" s="18">
        <v>0</v>
      </c>
      <c r="N1143" s="165">
        <f>VLOOKUP(Table2[[#This Row],[Code]],'MPG Payment'!$B$4:$Z$128,25,0)</f>
        <v>0</v>
      </c>
      <c r="O1143" s="170">
        <f t="shared" si="76"/>
        <v>1082</v>
      </c>
      <c r="P1143" t="str">
        <f>IFERROR(VLOOKUP(D1143,'Bank Master'!$C$3:$D$7898,2,0),"Indirect")</f>
        <v>Direct</v>
      </c>
      <c r="Q1143" t="str">
        <f>IFERROR(VLOOKUP(A1143,Table1424[],6,0),0)</f>
        <v>MANTOSH MUNDA</v>
      </c>
      <c r="R1143" t="str">
        <f>IFERROR(VLOOKUP(A1143,Table1424[],7,0),0)</f>
        <v>494410510004901</v>
      </c>
      <c r="S1143" t="str">
        <f>IFERROR(VLOOKUP(A1143,Table1424[],8,0),0)</f>
        <v>BKID0004944</v>
      </c>
      <c r="T1143" t="str">
        <f>IFERROR(VLOOKUP(A1143,Table1424[],9,0),0)</f>
        <v>BANK OF INDIA</v>
      </c>
      <c r="U1143" s="40">
        <f>IFERROR(VLOOKUP(A1143,Table1424[],10,0),0)</f>
        <v>45572</v>
      </c>
      <c r="V1143">
        <f t="shared" si="77"/>
        <v>1</v>
      </c>
      <c r="W1143" t="str">
        <f t="shared" si="78"/>
        <v>Available</v>
      </c>
      <c r="X1143" s="164" t="str" cm="1">
        <f t="array" aca="1" ref="X1143" ca="1">SUBSTITUTE(SUBSTITUTE(MID(CELL("filename"),FIND("[",CELL("filename"))+1,FIND("]",CELL("filename"))-FIND("[",CELL("filename"))-1)," JH Farmer Payment-",""),".xlsx","")</f>
        <v>22.21-27 Aug</v>
      </c>
      <c r="Y1143" s="13">
        <f t="shared" si="79"/>
        <v>13.663454545454549</v>
      </c>
      <c r="Z1143" s="3">
        <v>0</v>
      </c>
    </row>
    <row r="1144" spans="1:26" x14ac:dyDescent="0.25">
      <c r="A1144" t="str">
        <f>CONCATENATE(Table2[[#This Row],[Code]],Table2[[#This Row],[Farmers Code]])</f>
        <v>200700060006</v>
      </c>
      <c r="B1144" s="1" t="str">
        <f>INDEX('MPG Payment'!$A:$A,MATCH(Table2[[#This Row],[Code]],'MPG Payment'!B:B,0))</f>
        <v>BMC Code :2007</v>
      </c>
      <c r="C1144" t="str">
        <f>VLOOKUP(Table2[[#This Row],[Code]],'MPG Payment'!B:C,2,0)</f>
        <v>SAHEDA</v>
      </c>
      <c r="D1144" s="17">
        <v>20070006</v>
      </c>
      <c r="E1144" s="17" t="s">
        <v>19</v>
      </c>
      <c r="F1144" s="1">
        <v>11</v>
      </c>
      <c r="G1144" s="13">
        <v>46.6</v>
      </c>
      <c r="H1144" s="13">
        <v>2249.4441999999999</v>
      </c>
      <c r="I1144" s="166">
        <v>0</v>
      </c>
      <c r="J1144" s="191">
        <v>0</v>
      </c>
      <c r="K1144" s="166">
        <v>0</v>
      </c>
      <c r="L1144" s="166">
        <v>0</v>
      </c>
      <c r="M1144" s="18">
        <v>0</v>
      </c>
      <c r="N1144" s="165">
        <f>VLOOKUP(Table2[[#This Row],[Code]],'MPG Payment'!$B$4:$Z$128,25,0)</f>
        <v>0</v>
      </c>
      <c r="O1144" s="170">
        <f t="shared" si="76"/>
        <v>2249</v>
      </c>
      <c r="P1144" t="str">
        <f>IFERROR(VLOOKUP(D1144,'Bank Master'!$C$3:$D$7898,2,0),"Indirect")</f>
        <v>Direct</v>
      </c>
      <c r="Q1144" t="str">
        <f>IFERROR(VLOOKUP(A1144,Table1424[],6,0),0)</f>
        <v>ANIL YADAV</v>
      </c>
      <c r="R1144" t="str">
        <f>IFERROR(VLOOKUP(A1144,Table1424[],7,0),0)</f>
        <v>494410510010028</v>
      </c>
      <c r="S1144" t="str">
        <f>IFERROR(VLOOKUP(A1144,Table1424[],8,0),0)</f>
        <v>BKID0004944</v>
      </c>
      <c r="T1144" t="str">
        <f>IFERROR(VLOOKUP(A1144,Table1424[],9,0),0)</f>
        <v>BANK OF INDIA</v>
      </c>
      <c r="U1144" s="40">
        <f>IFERROR(VLOOKUP(A1144,Table1424[],10,0),0)</f>
        <v>45572</v>
      </c>
      <c r="V1144">
        <f t="shared" si="77"/>
        <v>1</v>
      </c>
      <c r="W1144" t="str">
        <f t="shared" si="78"/>
        <v>Available</v>
      </c>
      <c r="X1144" s="164" t="str" cm="1">
        <f t="array" aca="1" ref="X1144" ca="1">SUBSTITUTE(SUBSTITUTE(MID(CELL("filename"),FIND("[",CELL("filename"))+1,FIND("]",CELL("filename"))-FIND("[",CELL("filename"))-1)," JH Farmer Payment-",""),".xlsx","")</f>
        <v>22.21-27 Aug</v>
      </c>
      <c r="Y1144" s="13">
        <f t="shared" si="79"/>
        <v>26.549234120171675</v>
      </c>
      <c r="Z1144" s="3">
        <v>0</v>
      </c>
    </row>
    <row r="1145" spans="1:26" x14ac:dyDescent="0.25">
      <c r="A1145" t="str">
        <f>CONCATENATE(Table2[[#This Row],[Code]],Table2[[#This Row],[Farmers Code]])</f>
        <v>200700060009</v>
      </c>
      <c r="B1145" s="1" t="str">
        <f>INDEX('MPG Payment'!$A:$A,MATCH(Table2[[#This Row],[Code]],'MPG Payment'!B:B,0))</f>
        <v>BMC Code :2007</v>
      </c>
      <c r="C1145" t="str">
        <f>VLOOKUP(Table2[[#This Row],[Code]],'MPG Payment'!B:C,2,0)</f>
        <v>SAHEDA</v>
      </c>
      <c r="D1145" s="17">
        <v>20070006</v>
      </c>
      <c r="E1145" s="17" t="s">
        <v>36</v>
      </c>
      <c r="F1145" s="1">
        <v>11</v>
      </c>
      <c r="G1145" s="13">
        <v>93.079999999999984</v>
      </c>
      <c r="H1145" s="13">
        <v>3822.8736000000004</v>
      </c>
      <c r="I1145" s="166">
        <v>0</v>
      </c>
      <c r="J1145" s="191">
        <v>0</v>
      </c>
      <c r="K1145" s="166">
        <v>0</v>
      </c>
      <c r="L1145" s="166">
        <v>0</v>
      </c>
      <c r="M1145" s="18">
        <v>0</v>
      </c>
      <c r="N1145" s="165">
        <f>VLOOKUP(Table2[[#This Row],[Code]],'MPG Payment'!$B$4:$Z$128,25,0)</f>
        <v>0</v>
      </c>
      <c r="O1145" s="170">
        <f t="shared" si="76"/>
        <v>3823</v>
      </c>
      <c r="P1145" t="str">
        <f>IFERROR(VLOOKUP(D1145,'Bank Master'!$C$3:$D$7898,2,0),"Indirect")</f>
        <v>Direct</v>
      </c>
      <c r="Q1145" t="str">
        <f>IFERROR(VLOOKUP(A1145,Table1424[],6,0),0)</f>
        <v>MAINWA DEVI</v>
      </c>
      <c r="R1145" t="str">
        <f>IFERROR(VLOOKUP(A1145,Table1424[],7,0),0)</f>
        <v>494410110001728</v>
      </c>
      <c r="S1145" t="str">
        <f>IFERROR(VLOOKUP(A1145,Table1424[],8,0),0)</f>
        <v>BKID0004944</v>
      </c>
      <c r="T1145" t="str">
        <f>IFERROR(VLOOKUP(A1145,Table1424[],9,0),0)</f>
        <v>BANK OF INDIA</v>
      </c>
      <c r="U1145" s="40">
        <f>IFERROR(VLOOKUP(A1145,Table1424[],10,0),0)</f>
        <v>45572</v>
      </c>
      <c r="V1145">
        <f t="shared" si="77"/>
        <v>1</v>
      </c>
      <c r="W1145" t="str">
        <f t="shared" si="78"/>
        <v>Available</v>
      </c>
      <c r="X1145" s="164" t="str" cm="1">
        <f t="array" aca="1" ref="X1145" ca="1">SUBSTITUTE(SUBSTITUTE(MID(CELL("filename"),FIND("[",CELL("filename"))+1,FIND("]",CELL("filename"))-FIND("[",CELL("filename"))-1)," JH Farmer Payment-",""),".xlsx","")</f>
        <v>22.21-27 Aug</v>
      </c>
      <c r="Y1145" s="13">
        <f t="shared" si="79"/>
        <v>22.588960893854754</v>
      </c>
      <c r="Z1145" s="3">
        <v>0</v>
      </c>
    </row>
    <row r="1146" spans="1:26" x14ac:dyDescent="0.25">
      <c r="A1146" t="str">
        <f>CONCATENATE(Table2[[#This Row],[Code]],Table2[[#This Row],[Farmers Code]])</f>
        <v>200700060010</v>
      </c>
      <c r="B1146" s="1" t="str">
        <f>INDEX('MPG Payment'!$A:$A,MATCH(Table2[[#This Row],[Code]],'MPG Payment'!B:B,0))</f>
        <v>BMC Code :2007</v>
      </c>
      <c r="C1146" t="str">
        <f>VLOOKUP(Table2[[#This Row],[Code]],'MPG Payment'!B:C,2,0)</f>
        <v>SAHEDA</v>
      </c>
      <c r="D1146" s="17">
        <v>20070006</v>
      </c>
      <c r="E1146" s="17" t="s">
        <v>21</v>
      </c>
      <c r="F1146" s="1">
        <v>9</v>
      </c>
      <c r="G1146" s="13">
        <v>27.78</v>
      </c>
      <c r="H1146" s="13">
        <v>1089.3314000000003</v>
      </c>
      <c r="I1146" s="166">
        <v>0</v>
      </c>
      <c r="J1146" s="191">
        <v>0</v>
      </c>
      <c r="K1146" s="166">
        <v>0</v>
      </c>
      <c r="L1146" s="166">
        <v>0</v>
      </c>
      <c r="M1146" s="18">
        <v>0</v>
      </c>
      <c r="N1146" s="165">
        <f>VLOOKUP(Table2[[#This Row],[Code]],'MPG Payment'!$B$4:$Z$128,25,0)</f>
        <v>0</v>
      </c>
      <c r="O1146" s="170">
        <f t="shared" si="76"/>
        <v>1089</v>
      </c>
      <c r="P1146" t="str">
        <f>IFERROR(VLOOKUP(D1146,'Bank Master'!$C$3:$D$7898,2,0),"Indirect")</f>
        <v>Direct</v>
      </c>
      <c r="Q1146" t="str">
        <f>IFERROR(VLOOKUP(A1146,Table1424[],6,0),0)</f>
        <v>SARASWATI KUMARI</v>
      </c>
      <c r="R1146" t="str">
        <f>IFERROR(VLOOKUP(A1146,Table1424[],7,0),0)</f>
        <v>644802010008004</v>
      </c>
      <c r="S1146" t="str">
        <f>IFERROR(VLOOKUP(A1146,Table1424[],8,0),0)</f>
        <v>UBIN0564486</v>
      </c>
      <c r="T1146" t="str">
        <f>IFERROR(VLOOKUP(A1146,Table1424[],9,0),0)</f>
        <v>UNION BANK OF INDIA</v>
      </c>
      <c r="U1146" s="40">
        <f>IFERROR(VLOOKUP(A1146,Table1424[],10,0),0)</f>
        <v>45600</v>
      </c>
      <c r="V1146">
        <f t="shared" si="77"/>
        <v>1</v>
      </c>
      <c r="W1146" t="str">
        <f t="shared" si="78"/>
        <v>Available</v>
      </c>
      <c r="X1146" s="164" t="str" cm="1">
        <f t="array" aca="1" ref="X1146" ca="1">SUBSTITUTE(SUBSTITUTE(MID(CELL("filename"),FIND("[",CELL("filename"))+1,FIND("]",CELL("filename"))-FIND("[",CELL("filename"))-1)," JH Farmer Payment-",""),".xlsx","")</f>
        <v>22.21-27 Aug</v>
      </c>
      <c r="Y1146" s="13">
        <f t="shared" si="79"/>
        <v>17.645757019438449</v>
      </c>
      <c r="Z1146" s="3">
        <v>0</v>
      </c>
    </row>
    <row r="1147" spans="1:26" x14ac:dyDescent="0.25">
      <c r="A1147" t="str">
        <f>CONCATENATE(Table2[[#This Row],[Code]],Table2[[#This Row],[Farmers Code]])</f>
        <v>200700060015</v>
      </c>
      <c r="B1147" s="1" t="str">
        <f>INDEX('MPG Payment'!$A:$A,MATCH(Table2[[#This Row],[Code]],'MPG Payment'!B:B,0))</f>
        <v>BMC Code :2007</v>
      </c>
      <c r="C1147" t="str">
        <f>VLOOKUP(Table2[[#This Row],[Code]],'MPG Payment'!B:C,2,0)</f>
        <v>SAHEDA</v>
      </c>
      <c r="D1147" s="17">
        <v>20070006</v>
      </c>
      <c r="E1147" s="17" t="s">
        <v>25</v>
      </c>
      <c r="F1147" s="1">
        <v>11</v>
      </c>
      <c r="G1147" s="13">
        <v>27.299999999999997</v>
      </c>
      <c r="H1147" s="13">
        <v>1175.2130000000002</v>
      </c>
      <c r="I1147" s="166">
        <v>0</v>
      </c>
      <c r="J1147" s="191">
        <v>0</v>
      </c>
      <c r="K1147" s="166">
        <v>0</v>
      </c>
      <c r="L1147" s="166">
        <v>0</v>
      </c>
      <c r="M1147" s="18">
        <v>0</v>
      </c>
      <c r="N1147" s="165">
        <f>VLOOKUP(Table2[[#This Row],[Code]],'MPG Payment'!$B$4:$Z$128,25,0)</f>
        <v>0</v>
      </c>
      <c r="O1147" s="170">
        <f t="shared" si="76"/>
        <v>1175</v>
      </c>
      <c r="P1147" t="str">
        <f>IFERROR(VLOOKUP(D1147,'Bank Master'!$C$3:$D$7898,2,0),"Indirect")</f>
        <v>Direct</v>
      </c>
      <c r="Q1147" t="str">
        <f>IFERROR(VLOOKUP(A1147,Table1424[],6,0),0)</f>
        <v>TOLASMANI DEVI</v>
      </c>
      <c r="R1147" t="str">
        <f>IFERROR(VLOOKUP(A1147,Table1424[],7,0),0)</f>
        <v>494410110004340</v>
      </c>
      <c r="S1147" t="str">
        <f>IFERROR(VLOOKUP(A1147,Table1424[],8,0),0)</f>
        <v>BKID0004944</v>
      </c>
      <c r="T1147" t="str">
        <f>IFERROR(VLOOKUP(A1147,Table1424[],9,0),0)</f>
        <v>BANK OF INDIA</v>
      </c>
      <c r="U1147" s="40">
        <f>IFERROR(VLOOKUP(A1147,Table1424[],10,0),0)</f>
        <v>45635</v>
      </c>
      <c r="V1147">
        <f t="shared" si="77"/>
        <v>1</v>
      </c>
      <c r="W1147" t="str">
        <f t="shared" si="78"/>
        <v>Available</v>
      </c>
      <c r="X1147" s="164" t="str" cm="1">
        <f t="array" aca="1" ref="X1147" ca="1">SUBSTITUTE(SUBSTITUTE(MID(CELL("filename"),FIND("[",CELL("filename"))+1,FIND("]",CELL("filename"))-FIND("[",CELL("filename"))-1)," JH Farmer Payment-",""),".xlsx","")</f>
        <v>22.21-27 Aug</v>
      </c>
      <c r="Y1147" s="13">
        <f t="shared" si="79"/>
        <v>23.676452380952391</v>
      </c>
      <c r="Z1147" s="3">
        <v>0</v>
      </c>
    </row>
    <row r="1148" spans="1:26" x14ac:dyDescent="0.25">
      <c r="A1148" t="str">
        <f>CONCATENATE(Table2[[#This Row],[Code]],Table2[[#This Row],[Farmers Code]])</f>
        <v>200700060016</v>
      </c>
      <c r="B1148" s="1" t="str">
        <f>INDEX('MPG Payment'!$A:$A,MATCH(Table2[[#This Row],[Code]],'MPG Payment'!B:B,0))</f>
        <v>BMC Code :2007</v>
      </c>
      <c r="C1148" t="str">
        <f>VLOOKUP(Table2[[#This Row],[Code]],'MPG Payment'!B:C,2,0)</f>
        <v>SAHEDA</v>
      </c>
      <c r="D1148" s="17">
        <v>20070006</v>
      </c>
      <c r="E1148" s="17" t="s">
        <v>26</v>
      </c>
      <c r="F1148" s="1">
        <v>5</v>
      </c>
      <c r="G1148" s="13">
        <v>11.4</v>
      </c>
      <c r="H1148" s="13">
        <v>444.16239999999999</v>
      </c>
      <c r="I1148" s="166">
        <v>0</v>
      </c>
      <c r="J1148" s="191">
        <v>0</v>
      </c>
      <c r="K1148" s="166">
        <v>0</v>
      </c>
      <c r="L1148" s="166">
        <v>0</v>
      </c>
      <c r="M1148" s="18">
        <v>0</v>
      </c>
      <c r="N1148" s="165">
        <f>VLOOKUP(Table2[[#This Row],[Code]],'MPG Payment'!$B$4:$Z$128,25,0)</f>
        <v>0</v>
      </c>
      <c r="O1148" s="170">
        <f t="shared" si="76"/>
        <v>444</v>
      </c>
      <c r="P1148" t="str">
        <f>IFERROR(VLOOKUP(D1148,'Bank Master'!$C$3:$D$7898,2,0),"Indirect")</f>
        <v>Direct</v>
      </c>
      <c r="Q1148" t="str">
        <f>IFERROR(VLOOKUP(A1148,Table1424[],6,0),0)</f>
        <v>RITAWA DEVI</v>
      </c>
      <c r="R1148" t="str">
        <f>IFERROR(VLOOKUP(A1148,Table1424[],7,0),0)</f>
        <v>494418210001038</v>
      </c>
      <c r="S1148" t="str">
        <f>IFERROR(VLOOKUP(A1148,Table1424[],8,0),0)</f>
        <v>BKID0004944</v>
      </c>
      <c r="T1148" t="str">
        <f>IFERROR(VLOOKUP(A1148,Table1424[],9,0),0)</f>
        <v>BANK OF INDIA</v>
      </c>
      <c r="U1148" s="40">
        <f>IFERROR(VLOOKUP(A1148,Table1424[],10,0),0)</f>
        <v>45625</v>
      </c>
      <c r="V1148">
        <f t="shared" si="77"/>
        <v>1</v>
      </c>
      <c r="W1148" t="str">
        <f t="shared" si="78"/>
        <v>Available</v>
      </c>
      <c r="X1148" s="164" t="str" cm="1">
        <f t="array" aca="1" ref="X1148" ca="1">SUBSTITUTE(SUBSTITUTE(MID(CELL("filename"),FIND("[",CELL("filename"))+1,FIND("]",CELL("filename"))-FIND("[",CELL("filename"))-1)," JH Farmer Payment-",""),".xlsx","")</f>
        <v>22.21-27 Aug</v>
      </c>
      <c r="Y1148" s="13">
        <f t="shared" si="79"/>
        <v>9.7404035087719301</v>
      </c>
      <c r="Z1148" s="3">
        <v>0</v>
      </c>
    </row>
    <row r="1149" spans="1:26" x14ac:dyDescent="0.25">
      <c r="A1149" t="str">
        <f>CONCATENATE(Table2[[#This Row],[Code]],Table2[[#This Row],[Farmers Code]])</f>
        <v>200700060019</v>
      </c>
      <c r="B1149" s="1" t="str">
        <f>INDEX('MPG Payment'!$A:$A,MATCH(Table2[[#This Row],[Code]],'MPG Payment'!B:B,0))</f>
        <v>BMC Code :2007</v>
      </c>
      <c r="C1149" t="str">
        <f>VLOOKUP(Table2[[#This Row],[Code]],'MPG Payment'!B:C,2,0)</f>
        <v>SAHEDA</v>
      </c>
      <c r="D1149" s="17">
        <v>20070006</v>
      </c>
      <c r="E1149" s="17" t="s">
        <v>3</v>
      </c>
      <c r="F1149" s="1">
        <v>9</v>
      </c>
      <c r="G1149" s="13">
        <v>17.86</v>
      </c>
      <c r="H1149" s="13">
        <v>743.80999999999983</v>
      </c>
      <c r="I1149" s="166">
        <v>0</v>
      </c>
      <c r="J1149" s="191">
        <v>0</v>
      </c>
      <c r="K1149" s="166">
        <v>0</v>
      </c>
      <c r="L1149" s="166">
        <v>0</v>
      </c>
      <c r="M1149" s="18">
        <v>0</v>
      </c>
      <c r="N1149" s="165">
        <f>VLOOKUP(Table2[[#This Row],[Code]],'MPG Payment'!$B$4:$Z$128,25,0)</f>
        <v>0</v>
      </c>
      <c r="O1149" s="170">
        <f t="shared" si="76"/>
        <v>744</v>
      </c>
      <c r="P1149" t="str">
        <f>IFERROR(VLOOKUP(D1149,'Bank Master'!$C$3:$D$7898,2,0),"Indirect")</f>
        <v>Direct</v>
      </c>
      <c r="Q1149" t="str">
        <f>IFERROR(VLOOKUP(A1149,Table1424[],6,0),0)</f>
        <v>CHHOTAN KUMAR YADAV</v>
      </c>
      <c r="R1149" t="str">
        <f>IFERROR(VLOOKUP(A1149,Table1424[],7,0),0)</f>
        <v>27623211039969</v>
      </c>
      <c r="S1149" t="str">
        <f>IFERROR(VLOOKUP(A1149,Table1424[],8,0),0)</f>
        <v>UCBA0002762</v>
      </c>
      <c r="T1149">
        <f>IFERROR(VLOOKUP(A1149,Table1424[],9,0),0)</f>
        <v>0</v>
      </c>
      <c r="U1149" s="40">
        <f>IFERROR(VLOOKUP(A1149,Table1424[],10,0),0)</f>
        <v>0</v>
      </c>
      <c r="V1149">
        <f t="shared" si="77"/>
        <v>1</v>
      </c>
      <c r="W1149" t="str">
        <f t="shared" si="78"/>
        <v>Available</v>
      </c>
      <c r="X1149" s="164" t="str" cm="1">
        <f t="array" aca="1" ref="X1149" ca="1">SUBSTITUTE(SUBSTITUTE(MID(CELL("filename"),FIND("[",CELL("filename"))+1,FIND("]",CELL("filename"))-FIND("[",CELL("filename"))-1)," JH Farmer Payment-",""),".xlsx","")</f>
        <v>22.21-27 Aug</v>
      </c>
      <c r="Y1149" s="13">
        <f t="shared" si="79"/>
        <v>18.74101343784994</v>
      </c>
      <c r="Z1149" s="3">
        <v>0</v>
      </c>
    </row>
    <row r="1150" spans="1:26" x14ac:dyDescent="0.25">
      <c r="A1150" t="str">
        <f>CONCATENATE(Table2[[#This Row],[Code]],Table2[[#This Row],[Farmers Code]])</f>
        <v>200700060025</v>
      </c>
      <c r="B1150" s="1" t="str">
        <f>INDEX('MPG Payment'!$A:$A,MATCH(Table2[[#This Row],[Code]],'MPG Payment'!B:B,0))</f>
        <v>BMC Code :2007</v>
      </c>
      <c r="C1150" t="str">
        <f>VLOOKUP(Table2[[#This Row],[Code]],'MPG Payment'!B:C,2,0)</f>
        <v>SAHEDA</v>
      </c>
      <c r="D1150" s="17">
        <v>20070006</v>
      </c>
      <c r="E1150" s="17" t="s">
        <v>5</v>
      </c>
      <c r="F1150" s="1">
        <v>4</v>
      </c>
      <c r="G1150" s="13">
        <v>7.28</v>
      </c>
      <c r="H1150" s="13">
        <v>331.072</v>
      </c>
      <c r="I1150" s="166">
        <v>0</v>
      </c>
      <c r="J1150" s="191">
        <v>0</v>
      </c>
      <c r="K1150" s="166">
        <v>0</v>
      </c>
      <c r="L1150" s="166">
        <v>0</v>
      </c>
      <c r="M1150" s="18">
        <v>0</v>
      </c>
      <c r="N1150" s="165">
        <f>VLOOKUP(Table2[[#This Row],[Code]],'MPG Payment'!$B$4:$Z$128,25,0)</f>
        <v>0</v>
      </c>
      <c r="O1150" s="170">
        <f t="shared" si="76"/>
        <v>331</v>
      </c>
      <c r="P1150" t="str">
        <f>IFERROR(VLOOKUP(D1150,'Bank Master'!$C$3:$D$7898,2,0),"Indirect")</f>
        <v>Direct</v>
      </c>
      <c r="Q1150" t="str">
        <f>IFERROR(VLOOKUP(A1150,Table1424[],6,0),0)</f>
        <v>PRABHU MAHTO</v>
      </c>
      <c r="R1150" t="str">
        <f>IFERROR(VLOOKUP(A1150,Table1424[],7,0),0)</f>
        <v>494410510000534</v>
      </c>
      <c r="S1150" t="str">
        <f>IFERROR(VLOOKUP(A1150,Table1424[],8,0),0)</f>
        <v>BKID0004944</v>
      </c>
      <c r="T1150">
        <f>IFERROR(VLOOKUP(A1150,Table1424[],9,0),0)</f>
        <v>0</v>
      </c>
      <c r="U1150" s="40">
        <f>IFERROR(VLOOKUP(A1150,Table1424[],10,0),0)</f>
        <v>45812</v>
      </c>
      <c r="V1150">
        <f t="shared" si="77"/>
        <v>1</v>
      </c>
      <c r="W1150" t="str">
        <f t="shared" si="78"/>
        <v>Available</v>
      </c>
      <c r="X1150" s="164" t="str" cm="1">
        <f t="array" aca="1" ref="X1150" ca="1">SUBSTITUTE(SUBSTITUTE(MID(CELL("filename"),FIND("[",CELL("filename"))+1,FIND("]",CELL("filename"))-FIND("[",CELL("filename"))-1)," JH Farmer Payment-",""),".xlsx","")</f>
        <v>22.21-27 Aug</v>
      </c>
      <c r="Y1150" s="13">
        <f t="shared" si="79"/>
        <v>9.0953846153846154</v>
      </c>
      <c r="Z1150" s="3">
        <v>0</v>
      </c>
    </row>
    <row r="1151" spans="1:26" x14ac:dyDescent="0.25">
      <c r="A1151" t="str">
        <f>CONCATENATE(Table2[[#This Row],[Code]],Table2[[#This Row],[Farmers Code]])</f>
        <v>200700060030</v>
      </c>
      <c r="B1151" s="1" t="str">
        <f>INDEX('MPG Payment'!$A:$A,MATCH(Table2[[#This Row],[Code]],'MPG Payment'!B:B,0))</f>
        <v>BMC Code :2007</v>
      </c>
      <c r="C1151" t="str">
        <f>VLOOKUP(Table2[[#This Row],[Code]],'MPG Payment'!B:C,2,0)</f>
        <v>SAHEDA</v>
      </c>
      <c r="D1151" s="17">
        <v>20070006</v>
      </c>
      <c r="E1151" s="17" t="s">
        <v>7</v>
      </c>
      <c r="F1151" s="1">
        <v>5</v>
      </c>
      <c r="G1151" s="13">
        <v>28.540000000000003</v>
      </c>
      <c r="H1151" s="13">
        <v>1146.7402000000002</v>
      </c>
      <c r="I1151" s="166">
        <v>0</v>
      </c>
      <c r="J1151" s="191">
        <v>0</v>
      </c>
      <c r="K1151" s="166">
        <v>0</v>
      </c>
      <c r="L1151" s="166">
        <v>0</v>
      </c>
      <c r="M1151" s="18">
        <v>0</v>
      </c>
      <c r="N1151" s="165">
        <f>VLOOKUP(Table2[[#This Row],[Code]],'MPG Payment'!$B$4:$Z$128,25,0)</f>
        <v>0</v>
      </c>
      <c r="O1151" s="170">
        <f t="shared" si="76"/>
        <v>1147</v>
      </c>
      <c r="P1151" t="str">
        <f>IFERROR(VLOOKUP(D1151,'Bank Master'!$C$3:$D$7898,2,0),"Indirect")</f>
        <v>Direct</v>
      </c>
      <c r="Q1151" t="str">
        <f>IFERROR(VLOOKUP(A1151,Table1424[],6,0),0)</f>
        <v>MANJU DEVI</v>
      </c>
      <c r="R1151" t="str">
        <f>IFERROR(VLOOKUP(A1151,Table1424[],7,0),0)</f>
        <v>110271308203</v>
      </c>
      <c r="S1151" t="str">
        <f>IFERROR(VLOOKUP(A1151,Table1424[],8,0),0)</f>
        <v>CNRB0005706</v>
      </c>
      <c r="T1151">
        <f>IFERROR(VLOOKUP(A1151,Table1424[],9,0),0)</f>
        <v>0</v>
      </c>
      <c r="U1151" s="40">
        <f>IFERROR(VLOOKUP(A1151,Table1424[],10,0),0)</f>
        <v>46104</v>
      </c>
      <c r="V1151">
        <f t="shared" si="77"/>
        <v>1</v>
      </c>
      <c r="W1151" t="str">
        <f t="shared" si="78"/>
        <v>Available</v>
      </c>
      <c r="X1151" s="164" t="str" cm="1">
        <f t="array" aca="1" ref="X1151" ca="1">SUBSTITUTE(SUBSTITUTE(MID(CELL("filename"),FIND("[",CELL("filename"))+1,FIND("]",CELL("filename"))-FIND("[",CELL("filename"))-1)," JH Farmer Payment-",""),".xlsx","")</f>
        <v>22.21-27 Aug</v>
      </c>
      <c r="Y1151" s="13">
        <f t="shared" si="79"/>
        <v>10.045026278906798</v>
      </c>
      <c r="Z1151" s="3">
        <v>0</v>
      </c>
    </row>
    <row r="1152" spans="1:26" x14ac:dyDescent="0.25">
      <c r="A1152" t="str">
        <f>CONCATENATE(Table2[[#This Row],[Code]],Table2[[#This Row],[Farmers Code]])</f>
        <v>200700060031</v>
      </c>
      <c r="B1152" s="1" t="str">
        <f>INDEX('MPG Payment'!$A:$A,MATCH(Table2[[#This Row],[Code]],'MPG Payment'!B:B,0))</f>
        <v>BMC Code :2007</v>
      </c>
      <c r="C1152" t="str">
        <f>VLOOKUP(Table2[[#This Row],[Code]],'MPG Payment'!B:C,2,0)</f>
        <v>SAHEDA</v>
      </c>
      <c r="D1152" s="17">
        <v>20070006</v>
      </c>
      <c r="E1152" s="17" t="s">
        <v>422</v>
      </c>
      <c r="F1152" s="1">
        <v>11</v>
      </c>
      <c r="G1152" s="13">
        <v>41.78</v>
      </c>
      <c r="H1152" s="13">
        <v>1749.5814</v>
      </c>
      <c r="I1152" s="166">
        <v>0</v>
      </c>
      <c r="J1152" s="191">
        <v>0</v>
      </c>
      <c r="K1152" s="166">
        <v>0</v>
      </c>
      <c r="L1152" s="166">
        <v>0</v>
      </c>
      <c r="M1152" s="18">
        <v>0</v>
      </c>
      <c r="N1152" s="165">
        <f>VLOOKUP(Table2[[#This Row],[Code]],'MPG Payment'!$B$4:$Z$128,25,0)</f>
        <v>0</v>
      </c>
      <c r="O1152" s="170">
        <f t="shared" si="76"/>
        <v>1750</v>
      </c>
      <c r="P1152" t="str">
        <f>IFERROR(VLOOKUP(D1152,'Bank Master'!$C$3:$D$7898,2,0),"Indirect")</f>
        <v>Direct</v>
      </c>
      <c r="Q1152" t="str">
        <f>IFERROR(VLOOKUP(A1152,Table1424[],6,0),0)</f>
        <v>SUKHDEV KUMAR GANJHU</v>
      </c>
      <c r="R1152" t="str">
        <f>IFERROR(VLOOKUP(A1152,Table1424[],7,0),0)</f>
        <v>494418210007108</v>
      </c>
      <c r="S1152" t="str">
        <f>IFERROR(VLOOKUP(A1152,Table1424[],8,0),0)</f>
        <v>BKID0004944</v>
      </c>
      <c r="T1152">
        <f>IFERROR(VLOOKUP(A1152,Table1424[],9,0),0)</f>
        <v>0</v>
      </c>
      <c r="U1152" s="40">
        <f>IFERROR(VLOOKUP(A1152,Table1424[],10,0),0)</f>
        <v>0</v>
      </c>
      <c r="V1152">
        <f t="shared" si="77"/>
        <v>1</v>
      </c>
      <c r="W1152" t="str">
        <f t="shared" si="78"/>
        <v>Available</v>
      </c>
      <c r="X1152" s="164" t="str" cm="1">
        <f t="array" aca="1" ref="X1152" ca="1">SUBSTITUTE(SUBSTITUTE(MID(CELL("filename"),FIND("[",CELL("filename"))+1,FIND("]",CELL("filename"))-FIND("[",CELL("filename"))-1)," JH Farmer Payment-",""),".xlsx","")</f>
        <v>22.21-27 Aug</v>
      </c>
      <c r="Y1152" s="13">
        <f t="shared" si="79"/>
        <v>23.031827908089994</v>
      </c>
      <c r="Z1152" s="3">
        <v>0</v>
      </c>
    </row>
    <row r="1153" spans="1:26" x14ac:dyDescent="0.25">
      <c r="A1153" t="str">
        <f>CONCATENATE(Table2[[#This Row],[Code]],Table2[[#This Row],[Farmers Code]])</f>
        <v>200700060032</v>
      </c>
      <c r="B1153" s="1" t="str">
        <f>INDEX('MPG Payment'!$A:$A,MATCH(Table2[[#This Row],[Code]],'MPG Payment'!B:B,0))</f>
        <v>BMC Code :2007</v>
      </c>
      <c r="C1153" t="str">
        <f>VLOOKUP(Table2[[#This Row],[Code]],'MPG Payment'!B:C,2,0)</f>
        <v>SAHEDA</v>
      </c>
      <c r="D1153" s="17">
        <v>20070006</v>
      </c>
      <c r="E1153" s="17" t="s">
        <v>8</v>
      </c>
      <c r="F1153" s="1">
        <v>5</v>
      </c>
      <c r="G1153" s="13">
        <v>14.239999999999998</v>
      </c>
      <c r="H1153" s="13">
        <v>565.4985999999999</v>
      </c>
      <c r="I1153" s="166">
        <v>0</v>
      </c>
      <c r="J1153" s="191">
        <v>0</v>
      </c>
      <c r="K1153" s="166">
        <v>0</v>
      </c>
      <c r="L1153" s="166">
        <v>0</v>
      </c>
      <c r="M1153" s="18">
        <v>0</v>
      </c>
      <c r="N1153" s="165">
        <f>VLOOKUP(Table2[[#This Row],[Code]],'MPG Payment'!$B$4:$Z$128,25,0)</f>
        <v>0</v>
      </c>
      <c r="O1153" s="170">
        <f t="shared" si="76"/>
        <v>565</v>
      </c>
      <c r="P1153" t="str">
        <f>IFERROR(VLOOKUP(D1153,'Bank Master'!$C$3:$D$7898,2,0),"Indirect")</f>
        <v>Direct</v>
      </c>
      <c r="Q1153" t="str">
        <f>IFERROR(VLOOKUP(A1153,Table1424[],6,0),0)</f>
        <v>MANITA DEVI</v>
      </c>
      <c r="R1153" t="str">
        <f>IFERROR(VLOOKUP(A1153,Table1424[],7,0),0)</f>
        <v>494418210000299</v>
      </c>
      <c r="S1153" t="str">
        <f>IFERROR(VLOOKUP(A1153,Table1424[],8,0),0)</f>
        <v>BKID0004944</v>
      </c>
      <c r="T1153">
        <f>IFERROR(VLOOKUP(A1153,Table1424[],9,0),0)</f>
        <v>0</v>
      </c>
      <c r="U1153" s="40">
        <f>IFERROR(VLOOKUP(A1153,Table1424[],10,0),0)</f>
        <v>46237</v>
      </c>
      <c r="V1153">
        <f t="shared" si="77"/>
        <v>1</v>
      </c>
      <c r="W1153" t="str">
        <f t="shared" si="78"/>
        <v>Available</v>
      </c>
      <c r="X1153" s="164" t="str" cm="1">
        <f t="array" aca="1" ref="X1153" ca="1">SUBSTITUTE(SUBSTITUTE(MID(CELL("filename"),FIND("[",CELL("filename"))+1,FIND("]",CELL("filename"))-FIND("[",CELL("filename"))-1)," JH Farmer Payment-",""),".xlsx","")</f>
        <v>22.21-27 Aug</v>
      </c>
      <c r="Y1153" s="13">
        <f t="shared" si="79"/>
        <v>9.9279950842696625</v>
      </c>
      <c r="Z1153" s="3">
        <v>0</v>
      </c>
    </row>
    <row r="1154" spans="1:26" x14ac:dyDescent="0.25">
      <c r="A1154" t="str">
        <f>CONCATENATE(Table2[[#This Row],[Code]],Table2[[#This Row],[Farmers Code]])</f>
        <v>200700060034</v>
      </c>
      <c r="B1154" s="1" t="str">
        <f>INDEX('MPG Payment'!$A:$A,MATCH(Table2[[#This Row],[Code]],'MPG Payment'!B:B,0))</f>
        <v>BMC Code :2007</v>
      </c>
      <c r="C1154" t="str">
        <f>VLOOKUP(Table2[[#This Row],[Code]],'MPG Payment'!B:C,2,0)</f>
        <v>SAHEDA</v>
      </c>
      <c r="D1154" s="17">
        <v>20070006</v>
      </c>
      <c r="E1154" s="17" t="s">
        <v>33</v>
      </c>
      <c r="F1154" s="1">
        <v>11</v>
      </c>
      <c r="G1154" s="13">
        <v>70.819999999999993</v>
      </c>
      <c r="H1154" s="13">
        <v>3365.6333999999997</v>
      </c>
      <c r="I1154" s="166">
        <v>0</v>
      </c>
      <c r="J1154" s="191">
        <v>0</v>
      </c>
      <c r="K1154" s="166">
        <v>0</v>
      </c>
      <c r="L1154" s="166">
        <v>0</v>
      </c>
      <c r="M1154" s="18">
        <v>0</v>
      </c>
      <c r="N1154" s="165">
        <f>VLOOKUP(Table2[[#This Row],[Code]],'MPG Payment'!$B$4:$Z$128,25,0)</f>
        <v>0</v>
      </c>
      <c r="O1154" s="170">
        <f t="shared" si="76"/>
        <v>3366</v>
      </c>
      <c r="P1154" t="str">
        <f>IFERROR(VLOOKUP(D1154,'Bank Master'!$C$3:$D$7898,2,0),"Indirect")</f>
        <v>Direct</v>
      </c>
      <c r="Q1154" t="str">
        <f>IFERROR(VLOOKUP(A1154,Table1424[],6,0),0)</f>
        <v>BIGNI DEVI</v>
      </c>
      <c r="R1154" t="str">
        <f>IFERROR(VLOOKUP(A1154,Table1424[],7,0),0)</f>
        <v>494418210006993</v>
      </c>
      <c r="S1154" t="str">
        <f>IFERROR(VLOOKUP(A1154,Table1424[],8,0),0)</f>
        <v>BKID0004944</v>
      </c>
      <c r="T1154">
        <f>IFERROR(VLOOKUP(A1154,Table1424[],9,0),0)</f>
        <v>0</v>
      </c>
      <c r="U1154" s="40">
        <f>IFERROR(VLOOKUP(A1154,Table1424[],10,0),0)</f>
        <v>46231</v>
      </c>
      <c r="V1154">
        <f t="shared" si="77"/>
        <v>1</v>
      </c>
      <c r="W1154" t="str">
        <f t="shared" si="78"/>
        <v>Available</v>
      </c>
      <c r="X1154" s="164" t="str" cm="1">
        <f t="array" aca="1" ref="X1154" ca="1">SUBSTITUTE(SUBSTITUTE(MID(CELL("filename"),FIND("[",CELL("filename"))+1,FIND("]",CELL("filename"))-FIND("[",CELL("filename"))-1)," JH Farmer Payment-",""),".xlsx","")</f>
        <v>22.21-27 Aug</v>
      </c>
      <c r="Y1154" s="13">
        <f t="shared" si="79"/>
        <v>26.138073566789046</v>
      </c>
      <c r="Z1154" s="3">
        <v>0</v>
      </c>
    </row>
    <row r="1155" spans="1:26" x14ac:dyDescent="0.25">
      <c r="A1155" t="str">
        <f>CONCATENATE(Table2[[#This Row],[Code]],Table2[[#This Row],[Farmers Code]])</f>
        <v>200700060035</v>
      </c>
      <c r="B1155" s="1" t="str">
        <f>INDEX('MPG Payment'!$A:$A,MATCH(Table2[[#This Row],[Code]],'MPG Payment'!B:B,0))</f>
        <v>BMC Code :2007</v>
      </c>
      <c r="C1155" t="str">
        <f>VLOOKUP(Table2[[#This Row],[Code]],'MPG Payment'!B:C,2,0)</f>
        <v>SAHEDA</v>
      </c>
      <c r="D1155" s="17">
        <v>20070006</v>
      </c>
      <c r="E1155" s="17" t="s">
        <v>9</v>
      </c>
      <c r="F1155" s="1">
        <v>10</v>
      </c>
      <c r="G1155" s="13">
        <v>22.659999999999997</v>
      </c>
      <c r="H1155" s="13">
        <v>962.61739999999998</v>
      </c>
      <c r="I1155" s="166">
        <v>0</v>
      </c>
      <c r="J1155" s="191">
        <v>0</v>
      </c>
      <c r="K1155" s="166">
        <v>0</v>
      </c>
      <c r="L1155" s="166">
        <v>0</v>
      </c>
      <c r="M1155" s="18">
        <v>0</v>
      </c>
      <c r="N1155" s="165">
        <f>VLOOKUP(Table2[[#This Row],[Code]],'MPG Payment'!$B$4:$Z$128,25,0)</f>
        <v>0</v>
      </c>
      <c r="O1155" s="170">
        <f t="shared" si="76"/>
        <v>963</v>
      </c>
      <c r="P1155" t="str">
        <f>IFERROR(VLOOKUP(D1155,'Bank Master'!$C$3:$D$7898,2,0),"Indirect")</f>
        <v>Direct</v>
      </c>
      <c r="Q1155" t="str">
        <f>IFERROR(VLOOKUP(A1155,Table1424[],6,0),0)</f>
        <v>SABITA DEVI</v>
      </c>
      <c r="R1155" t="str">
        <f>IFERROR(VLOOKUP(A1155,Table1424[],7,0),0)</f>
        <v>494410510002022</v>
      </c>
      <c r="S1155" t="str">
        <f>IFERROR(VLOOKUP(A1155,Table1424[],8,0),0)</f>
        <v>BKID0004944</v>
      </c>
      <c r="T1155">
        <f>IFERROR(VLOOKUP(A1155,Table1424[],9,0),0)</f>
        <v>0</v>
      </c>
      <c r="U1155" s="40">
        <f>IFERROR(VLOOKUP(A1155,Table1424[],10,0),0)</f>
        <v>46231</v>
      </c>
      <c r="V1155">
        <f t="shared" si="77"/>
        <v>1</v>
      </c>
      <c r="W1155" t="str">
        <f t="shared" si="78"/>
        <v>Available</v>
      </c>
      <c r="X1155" s="164" t="str" cm="1">
        <f t="array" aca="1" ref="X1155" ca="1">SUBSTITUTE(SUBSTITUTE(MID(CELL("filename"),FIND("[",CELL("filename"))+1,FIND("]",CELL("filename"))-FIND("[",CELL("filename"))-1)," JH Farmer Payment-",""),".xlsx","")</f>
        <v>22.21-27 Aug</v>
      </c>
      <c r="Y1155" s="13">
        <f t="shared" si="79"/>
        <v>21.240454545454547</v>
      </c>
      <c r="Z1155" s="3">
        <v>0</v>
      </c>
    </row>
    <row r="1156" spans="1:26" x14ac:dyDescent="0.25">
      <c r="A1156" t="str">
        <f>CONCATENATE(Table2[[#This Row],[Code]],Table2[[#This Row],[Farmers Code]])</f>
        <v>200700060036</v>
      </c>
      <c r="B1156" s="1" t="str">
        <f>INDEX('MPG Payment'!$A:$A,MATCH(Table2[[#This Row],[Code]],'MPG Payment'!B:B,0))</f>
        <v>BMC Code :2007</v>
      </c>
      <c r="C1156" t="str">
        <f>VLOOKUP(Table2[[#This Row],[Code]],'MPG Payment'!B:C,2,0)</f>
        <v>SAHEDA</v>
      </c>
      <c r="D1156" s="17">
        <v>20070006</v>
      </c>
      <c r="E1156" s="17" t="s">
        <v>10</v>
      </c>
      <c r="F1156" s="1">
        <v>5</v>
      </c>
      <c r="G1156" s="13">
        <v>13.620000000000001</v>
      </c>
      <c r="H1156" s="13">
        <v>555.79040000000009</v>
      </c>
      <c r="I1156" s="166">
        <v>0</v>
      </c>
      <c r="J1156" s="191">
        <v>0</v>
      </c>
      <c r="K1156" s="166">
        <v>0</v>
      </c>
      <c r="L1156" s="166">
        <v>0</v>
      </c>
      <c r="M1156" s="18">
        <v>0</v>
      </c>
      <c r="N1156" s="165">
        <f>VLOOKUP(Table2[[#This Row],[Code]],'MPG Payment'!$B$4:$Z$128,25,0)</f>
        <v>0</v>
      </c>
      <c r="O1156" s="170">
        <f t="shared" si="76"/>
        <v>556</v>
      </c>
      <c r="P1156" t="str">
        <f>IFERROR(VLOOKUP(D1156,'Bank Master'!$C$3:$D$7898,2,0),"Indirect")</f>
        <v>Direct</v>
      </c>
      <c r="Q1156" t="str">
        <f>IFERROR(VLOOKUP(A1156,Table1424[],6,0),0)</f>
        <v>ANITA DEVI</v>
      </c>
      <c r="R1156" t="str">
        <f>IFERROR(VLOOKUP(A1156,Table1424[],7,0),0)</f>
        <v>494418210002064</v>
      </c>
      <c r="S1156" t="str">
        <f>IFERROR(VLOOKUP(A1156,Table1424[],8,0),0)</f>
        <v>BKID0004944</v>
      </c>
      <c r="T1156">
        <f>IFERROR(VLOOKUP(A1156,Table1424[],9,0),0)</f>
        <v>0</v>
      </c>
      <c r="U1156" s="40">
        <f>IFERROR(VLOOKUP(A1156,Table1424[],10,0),0)</f>
        <v>46231</v>
      </c>
      <c r="V1156">
        <f t="shared" si="77"/>
        <v>1</v>
      </c>
      <c r="W1156" t="str">
        <f t="shared" si="78"/>
        <v>Available</v>
      </c>
      <c r="X1156" s="164" t="str" cm="1">
        <f t="array" aca="1" ref="X1156" ca="1">SUBSTITUTE(SUBSTITUTE(MID(CELL("filename"),FIND("[",CELL("filename"))+1,FIND("]",CELL("filename"))-FIND("[",CELL("filename"))-1)," JH Farmer Payment-",""),".xlsx","")</f>
        <v>22.21-27 Aug</v>
      </c>
      <c r="Y1156" s="13">
        <f t="shared" si="79"/>
        <v>10.201732745961822</v>
      </c>
      <c r="Z1156" s="3">
        <v>0</v>
      </c>
    </row>
    <row r="1157" spans="1:26" x14ac:dyDescent="0.25">
      <c r="A1157" t="str">
        <f>CONCATENATE(Table2[[#This Row],[Code]],Table2[[#This Row],[Farmers Code]])</f>
        <v>200700070004</v>
      </c>
      <c r="B1157" s="1" t="str">
        <f>INDEX('MPG Payment'!$A:$A,MATCH(Table2[[#This Row],[Code]],'MPG Payment'!B:B,0))</f>
        <v>BMC Code :2007</v>
      </c>
      <c r="C1157" t="str">
        <f>VLOOKUP(Table2[[#This Row],[Code]],'MPG Payment'!B:C,2,0)</f>
        <v>NABATOLI</v>
      </c>
      <c r="D1157" s="17">
        <v>20070007</v>
      </c>
      <c r="E1157" s="17" t="s">
        <v>1</v>
      </c>
      <c r="F1157" s="1">
        <v>14</v>
      </c>
      <c r="G1157" s="13">
        <v>95.750000000000014</v>
      </c>
      <c r="H1157" s="13">
        <v>4195.1322</v>
      </c>
      <c r="I1157" s="166">
        <v>0</v>
      </c>
      <c r="J1157" s="191">
        <v>0</v>
      </c>
      <c r="K1157" s="166">
        <v>0</v>
      </c>
      <c r="L1157" s="166">
        <v>0</v>
      </c>
      <c r="M1157" s="18">
        <v>0</v>
      </c>
      <c r="N1157" s="165">
        <f>VLOOKUP(Table2[[#This Row],[Code]],'MPG Payment'!$B$4:$Z$128,25,0)</f>
        <v>0</v>
      </c>
      <c r="O1157" s="170">
        <f t="shared" si="76"/>
        <v>4195</v>
      </c>
      <c r="P1157" t="str">
        <f>IFERROR(VLOOKUP(D1157,'Bank Master'!$C$3:$D$7898,2,0),"Indirect")</f>
        <v>Direct</v>
      </c>
      <c r="Q1157" t="str">
        <f>IFERROR(VLOOKUP(A1157,Table1424[],6,0),0)</f>
        <v>NARESH YADAV</v>
      </c>
      <c r="R1157" t="str">
        <f>IFERROR(VLOOKUP(A1157,Table1424[],7,0),0)</f>
        <v>491218210004564</v>
      </c>
      <c r="S1157" t="str">
        <f>IFERROR(VLOOKUP(A1157,Table1424[],8,0),0)</f>
        <v>BKID0004912</v>
      </c>
      <c r="T1157" t="str">
        <f>IFERROR(VLOOKUP(A1157,Table1424[],9,0),0)</f>
        <v>BANK OF INDIA</v>
      </c>
      <c r="U1157" s="40">
        <f>IFERROR(VLOOKUP(A1157,Table1424[],10,0),0)</f>
        <v>45572</v>
      </c>
      <c r="V1157">
        <f t="shared" si="77"/>
        <v>1</v>
      </c>
      <c r="W1157" t="str">
        <f t="shared" si="78"/>
        <v>Available</v>
      </c>
      <c r="X1157" s="164" t="str" cm="1">
        <f t="array" aca="1" ref="X1157" ca="1">SUBSTITUTE(SUBSTITUTE(MID(CELL("filename"),FIND("[",CELL("filename"))+1,FIND("]",CELL("filename"))-FIND("[",CELL("filename"))-1)," JH Farmer Payment-",""),".xlsx","")</f>
        <v>22.21-27 Aug</v>
      </c>
      <c r="Y1157" s="13">
        <f t="shared" si="79"/>
        <v>30.669373785900785</v>
      </c>
      <c r="Z1157" s="3">
        <v>0</v>
      </c>
    </row>
    <row r="1158" spans="1:26" x14ac:dyDescent="0.25">
      <c r="A1158" t="str">
        <f>CONCATENATE(Table2[[#This Row],[Code]],Table2[[#This Row],[Farmers Code]])</f>
        <v>200700070006</v>
      </c>
      <c r="B1158" s="1" t="str">
        <f>INDEX('MPG Payment'!$A:$A,MATCH(Table2[[#This Row],[Code]],'MPG Payment'!B:B,0))</f>
        <v>BMC Code :2007</v>
      </c>
      <c r="C1158" t="str">
        <f>VLOOKUP(Table2[[#This Row],[Code]],'MPG Payment'!B:C,2,0)</f>
        <v>NABATOLI</v>
      </c>
      <c r="D1158" s="17">
        <v>20070007</v>
      </c>
      <c r="E1158" s="17" t="s">
        <v>19</v>
      </c>
      <c r="F1158" s="1">
        <v>7</v>
      </c>
      <c r="G1158" s="13">
        <v>21.77</v>
      </c>
      <c r="H1158" s="13">
        <v>986.64789999999994</v>
      </c>
      <c r="I1158" s="166">
        <v>0</v>
      </c>
      <c r="J1158" s="191">
        <v>0</v>
      </c>
      <c r="K1158" s="166">
        <v>0</v>
      </c>
      <c r="L1158" s="166">
        <v>0</v>
      </c>
      <c r="M1158" s="18">
        <v>0</v>
      </c>
      <c r="N1158" s="165">
        <f>VLOOKUP(Table2[[#This Row],[Code]],'MPG Payment'!$B$4:$Z$128,25,0)</f>
        <v>0</v>
      </c>
      <c r="O1158" s="170">
        <f t="shared" si="76"/>
        <v>987</v>
      </c>
      <c r="P1158" t="str">
        <f>IFERROR(VLOOKUP(D1158,'Bank Master'!$C$3:$D$7898,2,0),"Indirect")</f>
        <v>Direct</v>
      </c>
      <c r="Q1158" t="str">
        <f>IFERROR(VLOOKUP(A1158,Table1424[],6,0),0)</f>
        <v>NITESH KUMAR YADAV</v>
      </c>
      <c r="R1158" t="str">
        <f>IFERROR(VLOOKUP(A1158,Table1424[],7,0),0)</f>
        <v>491218210001992</v>
      </c>
      <c r="S1158" t="str">
        <f>IFERROR(VLOOKUP(A1158,Table1424[],8,0),0)</f>
        <v>BKID0004912</v>
      </c>
      <c r="T1158" t="str">
        <f>IFERROR(VLOOKUP(A1158,Table1424[],9,0),0)</f>
        <v>BANK OF INDIA</v>
      </c>
      <c r="U1158" s="40">
        <f>IFERROR(VLOOKUP(A1158,Table1424[],10,0),0)</f>
        <v>45572</v>
      </c>
      <c r="V1158">
        <f t="shared" si="77"/>
        <v>1</v>
      </c>
      <c r="W1158" t="str">
        <f t="shared" si="78"/>
        <v>Available</v>
      </c>
      <c r="X1158" s="164" t="str" cm="1">
        <f t="array" aca="1" ref="X1158" ca="1">SUBSTITUTE(SUBSTITUTE(MID(CELL("filename"),FIND("[",CELL("filename"))+1,FIND("]",CELL("filename"))-FIND("[",CELL("filename"))-1)," JH Farmer Payment-",""),".xlsx","")</f>
        <v>22.21-27 Aug</v>
      </c>
      <c r="Y1158" s="13">
        <f t="shared" si="79"/>
        <v>15.862506430868168</v>
      </c>
      <c r="Z1158" s="3">
        <v>0</v>
      </c>
    </row>
    <row r="1159" spans="1:26" x14ac:dyDescent="0.25">
      <c r="A1159" t="str">
        <f>CONCATENATE(Table2[[#This Row],[Code]],Table2[[#This Row],[Farmers Code]])</f>
        <v>200700070008</v>
      </c>
      <c r="B1159" s="1" t="str">
        <f>INDEX('MPG Payment'!$A:$A,MATCH(Table2[[#This Row],[Code]],'MPG Payment'!B:B,0))</f>
        <v>BMC Code :2007</v>
      </c>
      <c r="C1159" t="str">
        <f>VLOOKUP(Table2[[#This Row],[Code]],'MPG Payment'!B:C,2,0)</f>
        <v>NABATOLI</v>
      </c>
      <c r="D1159" s="17">
        <v>20070007</v>
      </c>
      <c r="E1159" s="17" t="s">
        <v>41</v>
      </c>
      <c r="F1159" s="1">
        <v>7</v>
      </c>
      <c r="G1159" s="13">
        <v>18.57</v>
      </c>
      <c r="H1159" s="13">
        <v>820.63839999999982</v>
      </c>
      <c r="I1159" s="166">
        <v>0</v>
      </c>
      <c r="J1159" s="191">
        <v>0</v>
      </c>
      <c r="K1159" s="166">
        <v>0</v>
      </c>
      <c r="L1159" s="166">
        <v>0</v>
      </c>
      <c r="M1159" s="18">
        <v>0</v>
      </c>
      <c r="N1159" s="165">
        <f>VLOOKUP(Table2[[#This Row],[Code]],'MPG Payment'!$B$4:$Z$128,25,0)</f>
        <v>0</v>
      </c>
      <c r="O1159" s="170">
        <f t="shared" si="76"/>
        <v>821</v>
      </c>
      <c r="P1159" t="str">
        <f>IFERROR(VLOOKUP(D1159,'Bank Master'!$C$3:$D$7898,2,0),"Indirect")</f>
        <v>Direct</v>
      </c>
      <c r="Q1159" t="str">
        <f>IFERROR(VLOOKUP(A1159,Table1424[],6,0),0)</f>
        <v>GANESH YADAV</v>
      </c>
      <c r="R1159" t="str">
        <f>IFERROR(VLOOKUP(A1159,Table1424[],7,0),0)</f>
        <v>491210510003311</v>
      </c>
      <c r="S1159" t="str">
        <f>IFERROR(VLOOKUP(A1159,Table1424[],8,0),0)</f>
        <v>BKID0004912</v>
      </c>
      <c r="T1159" t="str">
        <f>IFERROR(VLOOKUP(A1159,Table1424[],9,0),0)</f>
        <v>BANK OF INDIA</v>
      </c>
      <c r="U1159" s="40">
        <f>IFERROR(VLOOKUP(A1159,Table1424[],10,0),0)</f>
        <v>45572</v>
      </c>
      <c r="V1159">
        <f t="shared" si="77"/>
        <v>1</v>
      </c>
      <c r="W1159" t="str">
        <f t="shared" si="78"/>
        <v>Available</v>
      </c>
      <c r="X1159" s="164" t="str" cm="1">
        <f t="array" aca="1" ref="X1159" ca="1">SUBSTITUTE(SUBSTITUTE(MID(CELL("filename"),FIND("[",CELL("filename"))+1,FIND("]",CELL("filename"))-FIND("[",CELL("filename"))-1)," JH Farmer Payment-",""),".xlsx","")</f>
        <v>22.21-27 Aug</v>
      </c>
      <c r="Y1159" s="13">
        <f t="shared" si="79"/>
        <v>15.467067312870219</v>
      </c>
      <c r="Z1159" s="3">
        <v>0</v>
      </c>
    </row>
    <row r="1160" spans="1:26" x14ac:dyDescent="0.25">
      <c r="A1160" t="str">
        <f>CONCATENATE(Table2[[#This Row],[Code]],Table2[[#This Row],[Farmers Code]])</f>
        <v>200700070010</v>
      </c>
      <c r="B1160" s="1" t="str">
        <f>INDEX('MPG Payment'!$A:$A,MATCH(Table2[[#This Row],[Code]],'MPG Payment'!B:B,0))</f>
        <v>BMC Code :2007</v>
      </c>
      <c r="C1160" t="str">
        <f>VLOOKUP(Table2[[#This Row],[Code]],'MPG Payment'!B:C,2,0)</f>
        <v>NABATOLI</v>
      </c>
      <c r="D1160" s="17">
        <v>20070007</v>
      </c>
      <c r="E1160" s="17" t="s">
        <v>21</v>
      </c>
      <c r="F1160" s="1">
        <v>14</v>
      </c>
      <c r="G1160" s="13">
        <v>85.15</v>
      </c>
      <c r="H1160" s="13">
        <v>3644.6176999999993</v>
      </c>
      <c r="I1160" s="166">
        <v>0</v>
      </c>
      <c r="J1160" s="191">
        <v>0</v>
      </c>
      <c r="K1160" s="166">
        <v>0</v>
      </c>
      <c r="L1160" s="166">
        <v>0</v>
      </c>
      <c r="M1160" s="18">
        <v>0</v>
      </c>
      <c r="N1160" s="165">
        <f>VLOOKUP(Table2[[#This Row],[Code]],'MPG Payment'!$B$4:$Z$128,25,0)</f>
        <v>0</v>
      </c>
      <c r="O1160" s="170">
        <f t="shared" si="76"/>
        <v>3645</v>
      </c>
      <c r="P1160" t="str">
        <f>IFERROR(VLOOKUP(D1160,'Bank Master'!$C$3:$D$7898,2,0),"Indirect")</f>
        <v>Direct</v>
      </c>
      <c r="Q1160" t="str">
        <f>IFERROR(VLOOKUP(A1160,Table1424[],6,0),0)</f>
        <v>KRANTI DEVI</v>
      </c>
      <c r="R1160" t="str">
        <f>IFERROR(VLOOKUP(A1160,Table1424[],7,0),0)</f>
        <v>494418210003855</v>
      </c>
      <c r="S1160" t="str">
        <f>IFERROR(VLOOKUP(A1160,Table1424[],8,0),0)</f>
        <v>BKID0004944</v>
      </c>
      <c r="T1160" t="str">
        <f>IFERROR(VLOOKUP(A1160,Table1424[],9,0),0)</f>
        <v>BANK OF INDIA</v>
      </c>
      <c r="U1160" s="40">
        <f>IFERROR(VLOOKUP(A1160,Table1424[],10,0),0)</f>
        <v>45572</v>
      </c>
      <c r="V1160">
        <f t="shared" si="77"/>
        <v>1</v>
      </c>
      <c r="W1160" t="str">
        <f t="shared" si="78"/>
        <v>Available</v>
      </c>
      <c r="X1160" s="164" t="str" cm="1">
        <f t="array" aca="1" ref="X1160" ca="1">SUBSTITUTE(SUBSTITUTE(MID(CELL("filename"),FIND("[",CELL("filename"))+1,FIND("]",CELL("filename"))-FIND("[",CELL("filename"))-1)," JH Farmer Payment-",""),".xlsx","")</f>
        <v>22.21-27 Aug</v>
      </c>
      <c r="Y1160" s="13">
        <f t="shared" si="79"/>
        <v>29.961625249559596</v>
      </c>
      <c r="Z1160" s="3">
        <v>0</v>
      </c>
    </row>
    <row r="1161" spans="1:26" x14ac:dyDescent="0.25">
      <c r="A1161" t="str">
        <f>CONCATENATE(Table2[[#This Row],[Code]],Table2[[#This Row],[Farmers Code]])</f>
        <v>200700070014</v>
      </c>
      <c r="B1161" s="1" t="str">
        <f>INDEX('MPG Payment'!$A:$A,MATCH(Table2[[#This Row],[Code]],'MPG Payment'!B:B,0))</f>
        <v>BMC Code :2007</v>
      </c>
      <c r="C1161" t="str">
        <f>VLOOKUP(Table2[[#This Row],[Code]],'MPG Payment'!B:C,2,0)</f>
        <v>NABATOLI</v>
      </c>
      <c r="D1161" s="17">
        <v>20070007</v>
      </c>
      <c r="E1161" s="17" t="s">
        <v>24</v>
      </c>
      <c r="F1161" s="1">
        <v>14</v>
      </c>
      <c r="G1161" s="13">
        <v>45.22</v>
      </c>
      <c r="H1161" s="13">
        <v>1903.1626000000001</v>
      </c>
      <c r="I1161" s="166">
        <v>0</v>
      </c>
      <c r="J1161" s="191">
        <v>0</v>
      </c>
      <c r="K1161" s="166">
        <v>0</v>
      </c>
      <c r="L1161" s="166">
        <v>0</v>
      </c>
      <c r="M1161" s="18">
        <v>0</v>
      </c>
      <c r="N1161" s="165">
        <f>VLOOKUP(Table2[[#This Row],[Code]],'MPG Payment'!$B$4:$Z$128,25,0)</f>
        <v>0</v>
      </c>
      <c r="O1161" s="170">
        <f t="shared" si="76"/>
        <v>1903</v>
      </c>
      <c r="P1161" t="str">
        <f>IFERROR(VLOOKUP(D1161,'Bank Master'!$C$3:$D$7898,2,0),"Indirect")</f>
        <v>Direct</v>
      </c>
      <c r="Q1161" t="str">
        <f>IFERROR(VLOOKUP(A1161,Table1424[],6,0),0)</f>
        <v>KAJAL RAJ YADAV</v>
      </c>
      <c r="R1161" t="str">
        <f>IFERROR(VLOOKUP(A1161,Table1424[],7,0),0)</f>
        <v>494418210007155</v>
      </c>
      <c r="S1161" t="str">
        <f>IFERROR(VLOOKUP(A1161,Table1424[],8,0),0)</f>
        <v>BKID0004944</v>
      </c>
      <c r="T1161" t="str">
        <f>IFERROR(VLOOKUP(A1161,Table1424[],9,0),0)</f>
        <v>BANK OF INDIA</v>
      </c>
      <c r="U1161" s="40">
        <f>IFERROR(VLOOKUP(A1161,Table1424[],10,0),0)</f>
        <v>45614</v>
      </c>
      <c r="V1161">
        <f t="shared" si="77"/>
        <v>1</v>
      </c>
      <c r="W1161" t="str">
        <f t="shared" si="78"/>
        <v>Available</v>
      </c>
      <c r="X1161" s="164" t="str" cm="1">
        <f t="array" aca="1" ref="X1161" ca="1">SUBSTITUTE(SUBSTITUTE(MID(CELL("filename"),FIND("[",CELL("filename"))+1,FIND("]",CELL("filename"))-FIND("[",CELL("filename"))-1)," JH Farmer Payment-",""),".xlsx","")</f>
        <v>22.21-27 Aug</v>
      </c>
      <c r="Y1161" s="13">
        <f t="shared" si="79"/>
        <v>29.460721362229108</v>
      </c>
      <c r="Z1161" s="3">
        <v>0</v>
      </c>
    </row>
    <row r="1162" spans="1:26" x14ac:dyDescent="0.25">
      <c r="A1162" t="str">
        <f>CONCATENATE(Table2[[#This Row],[Code]],Table2[[#This Row],[Farmers Code]])</f>
        <v>200700070017</v>
      </c>
      <c r="B1162" s="1" t="str">
        <f>INDEX('MPG Payment'!$A:$A,MATCH(Table2[[#This Row],[Code]],'MPG Payment'!B:B,0))</f>
        <v>BMC Code :2007</v>
      </c>
      <c r="C1162" t="str">
        <f>VLOOKUP(Table2[[#This Row],[Code]],'MPG Payment'!B:C,2,0)</f>
        <v>NABATOLI</v>
      </c>
      <c r="D1162" s="17">
        <v>20070007</v>
      </c>
      <c r="E1162" s="17" t="s">
        <v>27</v>
      </c>
      <c r="F1162" s="1">
        <v>14</v>
      </c>
      <c r="G1162" s="13">
        <v>94.17</v>
      </c>
      <c r="H1162" s="13">
        <v>4129.0218000000004</v>
      </c>
      <c r="I1162" s="166">
        <v>0</v>
      </c>
      <c r="J1162" s="191">
        <v>0</v>
      </c>
      <c r="K1162" s="166">
        <v>0</v>
      </c>
      <c r="L1162" s="166">
        <v>0</v>
      </c>
      <c r="M1162" s="18">
        <v>0</v>
      </c>
      <c r="N1162" s="165">
        <f>VLOOKUP(Table2[[#This Row],[Code]],'MPG Payment'!$B$4:$Z$128,25,0)</f>
        <v>0</v>
      </c>
      <c r="O1162" s="170">
        <f t="shared" si="76"/>
        <v>4129</v>
      </c>
      <c r="P1162" t="str">
        <f>IFERROR(VLOOKUP(D1162,'Bank Master'!$C$3:$D$7898,2,0),"Indirect")</f>
        <v>Direct</v>
      </c>
      <c r="Q1162" t="str">
        <f>IFERROR(VLOOKUP(A1162,Table1424[],6,0),0)</f>
        <v>LAXMAN YADAV</v>
      </c>
      <c r="R1162" t="str">
        <f>IFERROR(VLOOKUP(A1162,Table1424[],7,0),0)</f>
        <v>494410110004296</v>
      </c>
      <c r="S1162" t="str">
        <f>IFERROR(VLOOKUP(A1162,Table1424[],8,0),0)</f>
        <v>BKID0004944</v>
      </c>
      <c r="T1162" t="str">
        <f>IFERROR(VLOOKUP(A1162,Table1424[],9,0),0)</f>
        <v>BANK OF INDIA</v>
      </c>
      <c r="U1162" s="40">
        <f>IFERROR(VLOOKUP(A1162,Table1424[],10,0),0)</f>
        <v>45635</v>
      </c>
      <c r="V1162">
        <f t="shared" si="77"/>
        <v>1</v>
      </c>
      <c r="W1162" t="str">
        <f t="shared" si="78"/>
        <v>Available</v>
      </c>
      <c r="X1162" s="164" t="str" cm="1">
        <f t="array" aca="1" ref="X1162" ca="1">SUBSTITUTE(SUBSTITUTE(MID(CELL("filename"),FIND("[",CELL("filename"))+1,FIND("]",CELL("filename"))-FIND("[",CELL("filename"))-1)," JH Farmer Payment-",""),".xlsx","")</f>
        <v>22.21-27 Aug</v>
      </c>
      <c r="Y1162" s="13">
        <f t="shared" si="79"/>
        <v>30.692526919401089</v>
      </c>
      <c r="Z1162" s="3">
        <v>0</v>
      </c>
    </row>
    <row r="1163" spans="1:26" x14ac:dyDescent="0.25">
      <c r="A1163" t="str">
        <f>CONCATENATE(Table2[[#This Row],[Code]],Table2[[#This Row],[Farmers Code]])</f>
        <v>200700070021</v>
      </c>
      <c r="B1163" s="1" t="str">
        <f>INDEX('MPG Payment'!$A:$A,MATCH(Table2[[#This Row],[Code]],'MPG Payment'!B:B,0))</f>
        <v>BMC Code :2007</v>
      </c>
      <c r="C1163" t="str">
        <f>VLOOKUP(Table2[[#This Row],[Code]],'MPG Payment'!B:C,2,0)</f>
        <v>NABATOLI</v>
      </c>
      <c r="D1163" s="17">
        <v>20070007</v>
      </c>
      <c r="E1163" s="17" t="s">
        <v>28</v>
      </c>
      <c r="F1163" s="1">
        <v>14</v>
      </c>
      <c r="G1163" s="13">
        <v>112.63</v>
      </c>
      <c r="H1163" s="13">
        <v>4485.9418000000005</v>
      </c>
      <c r="I1163" s="166">
        <v>0</v>
      </c>
      <c r="J1163" s="191">
        <v>0</v>
      </c>
      <c r="K1163" s="166">
        <v>0</v>
      </c>
      <c r="L1163" s="166">
        <v>0</v>
      </c>
      <c r="M1163" s="18">
        <v>0</v>
      </c>
      <c r="N1163" s="165">
        <f>VLOOKUP(Table2[[#This Row],[Code]],'MPG Payment'!$B$4:$Z$128,25,0)</f>
        <v>0</v>
      </c>
      <c r="O1163" s="170">
        <f t="shared" si="76"/>
        <v>4486</v>
      </c>
      <c r="P1163" t="str">
        <f>IFERROR(VLOOKUP(D1163,'Bank Master'!$C$3:$D$7898,2,0),"Indirect")</f>
        <v>Direct</v>
      </c>
      <c r="Q1163" t="str">
        <f>IFERROR(VLOOKUP(A1163,Table1424[],6,0),0)</f>
        <v>MAHESH YADAV</v>
      </c>
      <c r="R1163" t="str">
        <f>IFERROR(VLOOKUP(A1163,Table1424[],7,0),0)</f>
        <v>494410110010383</v>
      </c>
      <c r="S1163" t="str">
        <f>IFERROR(VLOOKUP(A1163,Table1424[],8,0),0)</f>
        <v>BKID0004944</v>
      </c>
      <c r="T1163">
        <f>IFERROR(VLOOKUP(A1163,Table1424[],9,0),0)</f>
        <v>0</v>
      </c>
      <c r="U1163" s="40">
        <f>IFERROR(VLOOKUP(A1163,Table1424[],10,0),0)</f>
        <v>0</v>
      </c>
      <c r="V1163">
        <f t="shared" si="77"/>
        <v>1</v>
      </c>
      <c r="W1163" t="str">
        <f t="shared" si="78"/>
        <v>Available</v>
      </c>
      <c r="X1163" s="164" t="str" cm="1">
        <f t="array" aca="1" ref="X1163" ca="1">SUBSTITUTE(SUBSTITUTE(MID(CELL("filename"),FIND("[",CELL("filename"))+1,FIND("]",CELL("filename"))-FIND("[",CELL("filename"))-1)," JH Farmer Payment-",""),".xlsx","")</f>
        <v>22.21-27 Aug</v>
      </c>
      <c r="Y1163" s="13">
        <f t="shared" si="79"/>
        <v>27.880309509011813</v>
      </c>
      <c r="Z1163" s="3">
        <v>0</v>
      </c>
    </row>
    <row r="1164" spans="1:26" x14ac:dyDescent="0.25">
      <c r="A1164" t="str">
        <f>CONCATENATE(Table2[[#This Row],[Code]],Table2[[#This Row],[Farmers Code]])</f>
        <v>200700070024</v>
      </c>
      <c r="B1164" s="1" t="str">
        <f>INDEX('MPG Payment'!$A:$A,MATCH(Table2[[#This Row],[Code]],'MPG Payment'!B:B,0))</f>
        <v>BMC Code :2007</v>
      </c>
      <c r="C1164" t="str">
        <f>VLOOKUP(Table2[[#This Row],[Code]],'MPG Payment'!B:C,2,0)</f>
        <v>NABATOLI</v>
      </c>
      <c r="D1164" s="17">
        <v>20070007</v>
      </c>
      <c r="E1164" s="17" t="s">
        <v>29</v>
      </c>
      <c r="F1164" s="1">
        <v>14</v>
      </c>
      <c r="G1164" s="13">
        <v>34.290000000000006</v>
      </c>
      <c r="H1164" s="13">
        <v>1319.3401999999999</v>
      </c>
      <c r="I1164" s="166">
        <v>0</v>
      </c>
      <c r="J1164" s="191">
        <v>0</v>
      </c>
      <c r="K1164" s="166">
        <v>0</v>
      </c>
      <c r="L1164" s="166">
        <v>0</v>
      </c>
      <c r="M1164" s="18">
        <v>0</v>
      </c>
      <c r="N1164" s="165">
        <f>VLOOKUP(Table2[[#This Row],[Code]],'MPG Payment'!$B$4:$Z$128,25,0)</f>
        <v>0</v>
      </c>
      <c r="O1164" s="170">
        <f t="shared" si="76"/>
        <v>1319</v>
      </c>
      <c r="P1164" t="str">
        <f>IFERROR(VLOOKUP(D1164,'Bank Master'!$C$3:$D$7898,2,0),"Indirect")</f>
        <v>Direct</v>
      </c>
      <c r="Q1164" t="str">
        <f>IFERROR(VLOOKUP(A1164,Table1424[],6,0),0)</f>
        <v>SUSHMA KUMARI</v>
      </c>
      <c r="R1164" t="str">
        <f>IFERROR(VLOOKUP(A1164,Table1424[],7,0),0)</f>
        <v>494418210001212</v>
      </c>
      <c r="S1164" t="str">
        <f>IFERROR(VLOOKUP(A1164,Table1424[],8,0),0)</f>
        <v>BKID0004944</v>
      </c>
      <c r="T1164">
        <f>IFERROR(VLOOKUP(A1164,Table1424[],9,0),0)</f>
        <v>0</v>
      </c>
      <c r="U1164" s="40">
        <f>IFERROR(VLOOKUP(A1164,Table1424[],10,0),0)</f>
        <v>0</v>
      </c>
      <c r="V1164">
        <f t="shared" si="77"/>
        <v>1</v>
      </c>
      <c r="W1164" t="str">
        <f t="shared" si="78"/>
        <v>Available</v>
      </c>
      <c r="X1164" s="164" t="str" cm="1">
        <f t="array" aca="1" ref="X1164" ca="1">SUBSTITUTE(SUBSTITUTE(MID(CELL("filename"),FIND("[",CELL("filename"))+1,FIND("]",CELL("filename"))-FIND("[",CELL("filename"))-1)," JH Farmer Payment-",""),".xlsx","")</f>
        <v>22.21-27 Aug</v>
      </c>
      <c r="Y1164" s="13">
        <f t="shared" si="79"/>
        <v>26.933162438028578</v>
      </c>
      <c r="Z1164" s="3">
        <v>0</v>
      </c>
    </row>
    <row r="1165" spans="1:26" x14ac:dyDescent="0.25">
      <c r="A1165" t="str">
        <f>CONCATENATE(Table2[[#This Row],[Code]],Table2[[#This Row],[Farmers Code]])</f>
        <v>200700070025</v>
      </c>
      <c r="B1165" s="1" t="str">
        <f>INDEX('MPG Payment'!$A:$A,MATCH(Table2[[#This Row],[Code]],'MPG Payment'!B:B,0))</f>
        <v>BMC Code :2007</v>
      </c>
      <c r="C1165" t="str">
        <f>VLOOKUP(Table2[[#This Row],[Code]],'MPG Payment'!B:C,2,0)</f>
        <v>NABATOLI</v>
      </c>
      <c r="D1165" s="17">
        <v>20070007</v>
      </c>
      <c r="E1165" s="17" t="s">
        <v>5</v>
      </c>
      <c r="F1165" s="1">
        <v>14</v>
      </c>
      <c r="G1165" s="13">
        <v>42.900000000000006</v>
      </c>
      <c r="H1165" s="13">
        <v>1728.2506999999998</v>
      </c>
      <c r="I1165" s="166">
        <v>0</v>
      </c>
      <c r="J1165" s="191">
        <v>0</v>
      </c>
      <c r="K1165" s="166">
        <v>0</v>
      </c>
      <c r="L1165" s="166">
        <v>0</v>
      </c>
      <c r="M1165" s="18">
        <v>0</v>
      </c>
      <c r="N1165" s="165">
        <f>VLOOKUP(Table2[[#This Row],[Code]],'MPG Payment'!$B$4:$Z$128,25,0)</f>
        <v>0</v>
      </c>
      <c r="O1165" s="170">
        <f t="shared" si="76"/>
        <v>1728</v>
      </c>
      <c r="P1165" t="str">
        <f>IFERROR(VLOOKUP(D1165,'Bank Master'!$C$3:$D$7898,2,0),"Indirect")</f>
        <v>Direct</v>
      </c>
      <c r="Q1165" t="str">
        <f>IFERROR(VLOOKUP(A1165,Table1424[],6,0),0)</f>
        <v>GEETA KUMARI</v>
      </c>
      <c r="R1165" t="str">
        <f>IFERROR(VLOOKUP(A1165,Table1424[],7,0),0)</f>
        <v>5706108004511</v>
      </c>
      <c r="S1165" t="str">
        <f>IFERROR(VLOOKUP(A1165,Table1424[],8,0),0)</f>
        <v>CNRB0005706</v>
      </c>
      <c r="T1165">
        <f>IFERROR(VLOOKUP(A1165,Table1424[],9,0),0)</f>
        <v>0</v>
      </c>
      <c r="U1165" s="40">
        <f>IFERROR(VLOOKUP(A1165,Table1424[],10,0),0)</f>
        <v>45843</v>
      </c>
      <c r="V1165">
        <f t="shared" si="77"/>
        <v>1</v>
      </c>
      <c r="W1165" t="str">
        <f t="shared" si="78"/>
        <v>Available</v>
      </c>
      <c r="X1165" s="164" t="str" cm="1">
        <f t="array" aca="1" ref="X1165" ca="1">SUBSTITUTE(SUBSTITUTE(MID(CELL("filename"),FIND("[",CELL("filename"))+1,FIND("]",CELL("filename"))-FIND("[",CELL("filename"))-1)," JH Farmer Payment-",""),".xlsx","")</f>
        <v>22.21-27 Aug</v>
      </c>
      <c r="Y1165" s="13">
        <f t="shared" si="79"/>
        <v>28.199894871794868</v>
      </c>
      <c r="Z1165" s="3">
        <v>0</v>
      </c>
    </row>
    <row r="1166" spans="1:26" x14ac:dyDescent="0.25">
      <c r="A1166" t="str">
        <f>CONCATENATE(Table2[[#This Row],[Code]],Table2[[#This Row],[Farmers Code]])</f>
        <v>200700070026</v>
      </c>
      <c r="B1166" s="1" t="str">
        <f>INDEX('MPG Payment'!$A:$A,MATCH(Table2[[#This Row],[Code]],'MPG Payment'!B:B,0))</f>
        <v>BMC Code :2007</v>
      </c>
      <c r="C1166" t="str">
        <f>VLOOKUP(Table2[[#This Row],[Code]],'MPG Payment'!B:C,2,0)</f>
        <v>NABATOLI</v>
      </c>
      <c r="D1166" s="17">
        <v>20070007</v>
      </c>
      <c r="E1166" s="17" t="s">
        <v>39</v>
      </c>
      <c r="F1166" s="1">
        <v>14</v>
      </c>
      <c r="G1166" s="13">
        <v>30.27</v>
      </c>
      <c r="H1166" s="13">
        <v>1156.5277999999998</v>
      </c>
      <c r="I1166" s="166">
        <v>0</v>
      </c>
      <c r="J1166" s="191">
        <v>0</v>
      </c>
      <c r="K1166" s="166">
        <v>0</v>
      </c>
      <c r="L1166" s="166">
        <v>0</v>
      </c>
      <c r="M1166" s="18">
        <v>0</v>
      </c>
      <c r="N1166" s="165">
        <f>VLOOKUP(Table2[[#This Row],[Code]],'MPG Payment'!$B$4:$Z$128,25,0)</f>
        <v>0</v>
      </c>
      <c r="O1166" s="170">
        <f t="shared" si="76"/>
        <v>1157</v>
      </c>
      <c r="P1166" t="str">
        <f>IFERROR(VLOOKUP(D1166,'Bank Master'!$C$3:$D$7898,2,0),"Indirect")</f>
        <v>Direct</v>
      </c>
      <c r="Q1166" t="str">
        <f>IFERROR(VLOOKUP(A1166,Table1424[],6,0),0)</f>
        <v>LALITA DEVI</v>
      </c>
      <c r="R1166" t="str">
        <f>IFERROR(VLOOKUP(A1166,Table1424[],7,0),0)</f>
        <v>110104117815</v>
      </c>
      <c r="S1166" t="str">
        <f>IFERROR(VLOOKUP(A1166,Table1424[],8,0),0)</f>
        <v>CNRB0005706</v>
      </c>
      <c r="T1166">
        <f>IFERROR(VLOOKUP(A1166,Table1424[],9,0),0)</f>
        <v>0</v>
      </c>
      <c r="U1166" s="40">
        <f>IFERROR(VLOOKUP(A1166,Table1424[],10,0),0)</f>
        <v>45843</v>
      </c>
      <c r="V1166">
        <f t="shared" si="77"/>
        <v>1</v>
      </c>
      <c r="W1166" t="str">
        <f t="shared" si="78"/>
        <v>Available</v>
      </c>
      <c r="X1166" s="164" t="str" cm="1">
        <f t="array" aca="1" ref="X1166" ca="1">SUBSTITUTE(SUBSTITUTE(MID(CELL("filename"),FIND("[",CELL("filename"))+1,FIND("]",CELL("filename"))-FIND("[",CELL("filename"))-1)," JH Farmer Payment-",""),".xlsx","")</f>
        <v>22.21-27 Aug</v>
      </c>
      <c r="Y1166" s="13">
        <f t="shared" si="79"/>
        <v>26.744944169144365</v>
      </c>
      <c r="Z1166" s="3">
        <v>0</v>
      </c>
    </row>
    <row r="1167" spans="1:26" x14ac:dyDescent="0.25">
      <c r="A1167" t="str">
        <f>CONCATENATE(Table2[[#This Row],[Code]],Table2[[#This Row],[Farmers Code]])</f>
        <v>200700070027</v>
      </c>
      <c r="B1167" s="1" t="str">
        <f>INDEX('MPG Payment'!$A:$A,MATCH(Table2[[#This Row],[Code]],'MPG Payment'!B:B,0))</f>
        <v>BMC Code :2007</v>
      </c>
      <c r="C1167" t="str">
        <f>VLOOKUP(Table2[[#This Row],[Code]],'MPG Payment'!B:C,2,0)</f>
        <v>NABATOLI</v>
      </c>
      <c r="D1167" s="17">
        <v>20070007</v>
      </c>
      <c r="E1167" s="17" t="s">
        <v>6</v>
      </c>
      <c r="F1167" s="1">
        <v>14</v>
      </c>
      <c r="G1167" s="13">
        <v>42.209999999999994</v>
      </c>
      <c r="H1167" s="13">
        <v>1807.3553000000002</v>
      </c>
      <c r="I1167" s="166">
        <v>0</v>
      </c>
      <c r="J1167" s="191">
        <v>0</v>
      </c>
      <c r="K1167" s="166">
        <v>0</v>
      </c>
      <c r="L1167" s="166">
        <v>0</v>
      </c>
      <c r="M1167" s="18">
        <v>0</v>
      </c>
      <c r="N1167" s="165">
        <f>VLOOKUP(Table2[[#This Row],[Code]],'MPG Payment'!$B$4:$Z$128,25,0)</f>
        <v>0</v>
      </c>
      <c r="O1167" s="170">
        <f t="shared" si="76"/>
        <v>1807</v>
      </c>
      <c r="P1167" t="str">
        <f>IFERROR(VLOOKUP(D1167,'Bank Master'!$C$3:$D$7898,2,0),"Indirect")</f>
        <v>Direct</v>
      </c>
      <c r="Q1167" t="str">
        <f>IFERROR(VLOOKUP(A1167,Table1424[],6,0),0)</f>
        <v>MAHESH RAM</v>
      </c>
      <c r="R1167" t="str">
        <f>IFERROR(VLOOKUP(A1167,Table1424[],7,0),0)</f>
        <v>494410400008125</v>
      </c>
      <c r="S1167" t="str">
        <f>IFERROR(VLOOKUP(A1167,Table1424[],8,0),0)</f>
        <v>BKID0004944</v>
      </c>
      <c r="T1167">
        <f>IFERROR(VLOOKUP(A1167,Table1424[],9,0),0)</f>
        <v>0</v>
      </c>
      <c r="U1167" s="40">
        <f>IFERROR(VLOOKUP(A1167,Table1424[],10,0),0)</f>
        <v>46049</v>
      </c>
      <c r="V1167">
        <f t="shared" si="77"/>
        <v>1</v>
      </c>
      <c r="W1167" t="str">
        <f t="shared" si="78"/>
        <v>Available</v>
      </c>
      <c r="X1167" s="164" t="str" cm="1">
        <f t="array" aca="1" ref="X1167" ca="1">SUBSTITUTE(SUBSTITUTE(MID(CELL("filename"),FIND("[",CELL("filename"))+1,FIND("]",CELL("filename"))-FIND("[",CELL("filename"))-1)," JH Farmer Payment-",""),".xlsx","")</f>
        <v>22.21-27 Aug</v>
      </c>
      <c r="Y1167" s="13">
        <f t="shared" si="79"/>
        <v>29.972724709784419</v>
      </c>
      <c r="Z1167" s="3">
        <v>0</v>
      </c>
    </row>
    <row r="1168" spans="1:26" x14ac:dyDescent="0.25">
      <c r="A1168" t="str">
        <f>CONCATENATE(Table2[[#This Row],[Code]],Table2[[#This Row],[Farmers Code]])</f>
        <v>200700070029</v>
      </c>
      <c r="B1168" s="1" t="str">
        <f>INDEX('MPG Payment'!$A:$A,MATCH(Table2[[#This Row],[Code]],'MPG Payment'!B:B,0))</f>
        <v>BMC Code :2007</v>
      </c>
      <c r="C1168" t="str">
        <f>VLOOKUP(Table2[[#This Row],[Code]],'MPG Payment'!B:C,2,0)</f>
        <v>NABATOLI</v>
      </c>
      <c r="D1168" s="17">
        <v>20070007</v>
      </c>
      <c r="E1168" s="17" t="s">
        <v>31</v>
      </c>
      <c r="F1168" s="1">
        <v>12</v>
      </c>
      <c r="G1168" s="13">
        <v>22.74</v>
      </c>
      <c r="H1168" s="13">
        <v>909.77170000000012</v>
      </c>
      <c r="I1168" s="166">
        <v>0</v>
      </c>
      <c r="J1168" s="191">
        <v>0</v>
      </c>
      <c r="K1168" s="166">
        <v>0</v>
      </c>
      <c r="L1168" s="166">
        <v>0</v>
      </c>
      <c r="M1168" s="18">
        <v>0</v>
      </c>
      <c r="N1168" s="165">
        <f>VLOOKUP(Table2[[#This Row],[Code]],'MPG Payment'!$B$4:$Z$128,25,0)</f>
        <v>0</v>
      </c>
      <c r="O1168" s="170">
        <f t="shared" si="76"/>
        <v>910</v>
      </c>
      <c r="P1168" t="str">
        <f>IFERROR(VLOOKUP(D1168,'Bank Master'!$C$3:$D$7898,2,0),"Indirect")</f>
        <v>Direct</v>
      </c>
      <c r="Q1168" t="str">
        <f>IFERROR(VLOOKUP(A1168,Table1424[],6,0),0)</f>
        <v>SUMIT YADAV</v>
      </c>
      <c r="R1168" t="str">
        <f>IFERROR(VLOOKUP(A1168,Table1424[],7,0),0)</f>
        <v>44372759182</v>
      </c>
      <c r="S1168" t="str">
        <f>IFERROR(VLOOKUP(A1168,Table1424[],8,0),0)</f>
        <v>SBIN0014339</v>
      </c>
      <c r="T1168">
        <f>IFERROR(VLOOKUP(A1168,Table1424[],9,0),0)</f>
        <v>0</v>
      </c>
      <c r="U1168" s="40">
        <f>IFERROR(VLOOKUP(A1168,Table1424[],10,0),0)</f>
        <v>46140</v>
      </c>
      <c r="V1168">
        <f t="shared" si="77"/>
        <v>1</v>
      </c>
      <c r="W1168" t="str">
        <f t="shared" si="78"/>
        <v>Available</v>
      </c>
      <c r="X1168" s="164" t="str" cm="1">
        <f t="array" aca="1" ref="X1168" ca="1">SUBSTITUTE(SUBSTITUTE(MID(CELL("filename"),FIND("[",CELL("filename"))+1,FIND("]",CELL("filename"))-FIND("[",CELL("filename"))-1)," JH Farmer Payment-",""),".xlsx","")</f>
        <v>22.21-27 Aug</v>
      </c>
      <c r="Y1168" s="13">
        <f t="shared" si="79"/>
        <v>24.004530343007922</v>
      </c>
      <c r="Z1168" s="3">
        <v>0</v>
      </c>
    </row>
    <row r="1169" spans="1:26" x14ac:dyDescent="0.25">
      <c r="A1169" t="str">
        <f>CONCATENATE(Table2[[#This Row],[Code]],Table2[[#This Row],[Farmers Code]])</f>
        <v>200700070030</v>
      </c>
      <c r="B1169" s="1" t="str">
        <f>INDEX('MPG Payment'!$A:$A,MATCH(Table2[[#This Row],[Code]],'MPG Payment'!B:B,0))</f>
        <v>BMC Code :2007</v>
      </c>
      <c r="C1169" t="str">
        <f>VLOOKUP(Table2[[#This Row],[Code]],'MPG Payment'!B:C,2,0)</f>
        <v>NABATOLI</v>
      </c>
      <c r="D1169" s="17">
        <v>20070007</v>
      </c>
      <c r="E1169" s="17" t="s">
        <v>7</v>
      </c>
      <c r="F1169" s="1">
        <v>14</v>
      </c>
      <c r="G1169" s="13">
        <v>100.19999999999999</v>
      </c>
      <c r="H1169" s="13">
        <v>4336.8595000000005</v>
      </c>
      <c r="I1169" s="166">
        <v>0</v>
      </c>
      <c r="J1169" s="191">
        <v>0</v>
      </c>
      <c r="K1169" s="166">
        <v>0</v>
      </c>
      <c r="L1169" s="166">
        <v>0</v>
      </c>
      <c r="M1169" s="18">
        <v>0</v>
      </c>
      <c r="N1169" s="165">
        <f>VLOOKUP(Table2[[#This Row],[Code]],'MPG Payment'!$B$4:$Z$128,25,0)</f>
        <v>0</v>
      </c>
      <c r="O1169" s="170">
        <f t="shared" si="76"/>
        <v>4337</v>
      </c>
      <c r="P1169" t="str">
        <f>IFERROR(VLOOKUP(D1169,'Bank Master'!$C$3:$D$7898,2,0),"Indirect")</f>
        <v>Direct</v>
      </c>
      <c r="Q1169" t="str">
        <f>IFERROR(VLOOKUP(A1169,Table1424[],6,0),0)</f>
        <v>ADESH YADAV</v>
      </c>
      <c r="R1169" t="str">
        <f>IFERROR(VLOOKUP(A1169,Table1424[],7,0),0)</f>
        <v>110289857855</v>
      </c>
      <c r="S1169" t="str">
        <f>IFERROR(VLOOKUP(A1169,Table1424[],8,0),0)</f>
        <v>CNRB0005706</v>
      </c>
      <c r="T1169">
        <f>IFERROR(VLOOKUP(A1169,Table1424[],9,0),0)</f>
        <v>0</v>
      </c>
      <c r="U1169" s="40">
        <f>IFERROR(VLOOKUP(A1169,Table1424[],10,0),0)</f>
        <v>46140</v>
      </c>
      <c r="V1169">
        <f t="shared" si="77"/>
        <v>1</v>
      </c>
      <c r="W1169" t="str">
        <f t="shared" si="78"/>
        <v>Available</v>
      </c>
      <c r="X1169" s="164" t="str" cm="1">
        <f t="array" aca="1" ref="X1169" ca="1">SUBSTITUTE(SUBSTITUTE(MID(CELL("filename"),FIND("[",CELL("filename"))+1,FIND("]",CELL("filename"))-FIND("[",CELL("filename"))-1)," JH Farmer Payment-",""),".xlsx","")</f>
        <v>22.21-27 Aug</v>
      </c>
      <c r="Y1169" s="13">
        <f t="shared" si="79"/>
        <v>30.297421656686634</v>
      </c>
      <c r="Z1169" s="3">
        <v>0</v>
      </c>
    </row>
    <row r="1170" spans="1:26" x14ac:dyDescent="0.25">
      <c r="A1170" t="str">
        <f>CONCATENATE(Table2[[#This Row],[Code]],Table2[[#This Row],[Farmers Code]])</f>
        <v>200700090002</v>
      </c>
      <c r="B1170" s="1" t="str">
        <f>INDEX('MPG Payment'!$A:$A,MATCH(Table2[[#This Row],[Code]],'MPG Payment'!B:B,0))</f>
        <v>BMC Code :2007</v>
      </c>
      <c r="C1170" t="str">
        <f>VLOOKUP(Table2[[#This Row],[Code]],'MPG Payment'!B:C,2,0)</f>
        <v>KARAMBA</v>
      </c>
      <c r="D1170" s="17">
        <v>20070009</v>
      </c>
      <c r="E1170" s="17" t="s">
        <v>17</v>
      </c>
      <c r="F1170" s="1">
        <v>13</v>
      </c>
      <c r="G1170" s="13">
        <v>375.88000000000005</v>
      </c>
      <c r="H1170" s="13">
        <v>15832.044300000001</v>
      </c>
      <c r="I1170" s="166">
        <v>0</v>
      </c>
      <c r="J1170" s="191">
        <v>0</v>
      </c>
      <c r="K1170" s="166">
        <v>0</v>
      </c>
      <c r="L1170" s="166">
        <v>0</v>
      </c>
      <c r="M1170" s="18">
        <v>0</v>
      </c>
      <c r="N1170" s="165">
        <f>VLOOKUP(Table2[[#This Row],[Code]],'MPG Payment'!$B$4:$Z$128,25,0)</f>
        <v>0</v>
      </c>
      <c r="O1170" s="170">
        <f t="shared" si="76"/>
        <v>15832</v>
      </c>
      <c r="P1170" t="str">
        <f>IFERROR(VLOOKUP(D1170,'Bank Master'!$C$3:$D$7898,2,0),"Indirect")</f>
        <v>Direct</v>
      </c>
      <c r="Q1170" t="str">
        <f>IFERROR(VLOOKUP(A1170,Table1424[],6,0),0)</f>
        <v>ROHIT YADAV</v>
      </c>
      <c r="R1170" t="str">
        <f>IFERROR(VLOOKUP(A1170,Table1424[],7,0),0)</f>
        <v>494410510010026</v>
      </c>
      <c r="S1170" t="str">
        <f>IFERROR(VLOOKUP(A1170,Table1424[],8,0),0)</f>
        <v>BKID0004944</v>
      </c>
      <c r="T1170" t="str">
        <f>IFERROR(VLOOKUP(A1170,Table1424[],9,0),0)</f>
        <v>BANK OF INDIA</v>
      </c>
      <c r="U1170" s="40">
        <f>IFERROR(VLOOKUP(A1170,Table1424[],10,0),0)</f>
        <v>45663</v>
      </c>
      <c r="V1170">
        <f t="shared" si="77"/>
        <v>1</v>
      </c>
      <c r="W1170" t="str">
        <f t="shared" si="78"/>
        <v>Available</v>
      </c>
      <c r="X1170" s="164" t="str" cm="1">
        <f t="array" aca="1" ref="X1170" ca="1">SUBSTITUTE(SUBSTITUTE(MID(CELL("filename"),FIND("[",CELL("filename"))+1,FIND("]",CELL("filename"))-FIND("[",CELL("filename"))-1)," JH Farmer Payment-",""),".xlsx","")</f>
        <v>22.21-27 Aug</v>
      </c>
      <c r="Y1170" s="13">
        <f t="shared" si="79"/>
        <v>27.377963166436096</v>
      </c>
      <c r="Z1170" s="3">
        <v>0</v>
      </c>
    </row>
    <row r="1171" spans="1:26" x14ac:dyDescent="0.25">
      <c r="A1171" t="str">
        <f>CONCATENATE(Table2[[#This Row],[Code]],Table2[[#This Row],[Farmers Code]])</f>
        <v>200700100002</v>
      </c>
      <c r="B1171" s="1" t="str">
        <f>INDEX('MPG Payment'!$A:$A,MATCH(Table2[[#This Row],[Code]],'MPG Payment'!B:B,0))</f>
        <v>BMC Code :2007</v>
      </c>
      <c r="C1171" t="str">
        <f>VLOOKUP(Table2[[#This Row],[Code]],'MPG Payment'!B:C,2,0)</f>
        <v>KURALU</v>
      </c>
      <c r="D1171" s="17">
        <v>20070010</v>
      </c>
      <c r="E1171" s="17" t="s">
        <v>17</v>
      </c>
      <c r="F1171" s="1">
        <v>14</v>
      </c>
      <c r="G1171" s="13">
        <v>74.42</v>
      </c>
      <c r="H1171" s="13">
        <v>3233.1089999999999</v>
      </c>
      <c r="I1171" s="166">
        <v>0</v>
      </c>
      <c r="J1171" s="191">
        <v>0</v>
      </c>
      <c r="K1171" s="166">
        <v>38.259999999998399</v>
      </c>
      <c r="L1171" s="166">
        <v>0</v>
      </c>
      <c r="M1171" s="18">
        <v>0</v>
      </c>
      <c r="N1171" s="165">
        <f>VLOOKUP(Table2[[#This Row],[Code]],'MPG Payment'!$B$4:$Z$128,25,0)</f>
        <v>0</v>
      </c>
      <c r="O1171" s="170">
        <f t="shared" si="76"/>
        <v>3195</v>
      </c>
      <c r="P1171" t="str">
        <f>IFERROR(VLOOKUP(D1171,'Bank Master'!$C$3:$D$7898,2,0),"Indirect")</f>
        <v>Direct</v>
      </c>
      <c r="Q1171" t="str">
        <f>IFERROR(VLOOKUP(A1171,Table1424[],6,0),0)</f>
        <v>BINOD KUMAR YADAV</v>
      </c>
      <c r="R1171" t="str">
        <f>IFERROR(VLOOKUP(A1171,Table1424[],7,0),0)</f>
        <v>5706108004063</v>
      </c>
      <c r="S1171" t="str">
        <f>IFERROR(VLOOKUP(A1171,Table1424[],8,0),0)</f>
        <v>CNRB0005706</v>
      </c>
      <c r="T1171" t="str">
        <f>IFERROR(VLOOKUP(A1171,Table1424[],9,0),0)</f>
        <v>CANARA BANK</v>
      </c>
      <c r="U1171" s="40">
        <f>IFERROR(VLOOKUP(A1171,Table1424[],10,0),0)</f>
        <v>45663</v>
      </c>
      <c r="V1171">
        <f t="shared" si="77"/>
        <v>1</v>
      </c>
      <c r="W1171" t="str">
        <f t="shared" si="78"/>
        <v>Available</v>
      </c>
      <c r="X1171" s="164" t="str" cm="1">
        <f t="array" aca="1" ref="X1171" ca="1">SUBSTITUTE(SUBSTITUTE(MID(CELL("filename"),FIND("[",CELL("filename"))+1,FIND("]",CELL("filename"))-FIND("[",CELL("filename"))-1)," JH Farmer Payment-",""),".xlsx","")</f>
        <v>22.21-27 Aug</v>
      </c>
      <c r="Y1171" s="13">
        <f t="shared" si="79"/>
        <v>30.410861327600109</v>
      </c>
      <c r="Z1171" s="3">
        <v>0</v>
      </c>
    </row>
    <row r="1172" spans="1:26" x14ac:dyDescent="0.25">
      <c r="A1172" t="str">
        <f>CONCATENATE(Table2[[#This Row],[Code]],Table2[[#This Row],[Farmers Code]])</f>
        <v>200700100003</v>
      </c>
      <c r="B1172" s="1" t="str">
        <f>INDEX('MPG Payment'!$A:$A,MATCH(Table2[[#This Row],[Code]],'MPG Payment'!B:B,0))</f>
        <v>BMC Code :2007</v>
      </c>
      <c r="C1172" t="str">
        <f>VLOOKUP(Table2[[#This Row],[Code]],'MPG Payment'!B:C,2,0)</f>
        <v>KURALU</v>
      </c>
      <c r="D1172" s="17">
        <v>20070010</v>
      </c>
      <c r="E1172" s="17" t="s">
        <v>0</v>
      </c>
      <c r="F1172" s="1">
        <v>2</v>
      </c>
      <c r="G1172" s="13">
        <v>2.6799999999999997</v>
      </c>
      <c r="H1172" s="13">
        <v>112.38499999999999</v>
      </c>
      <c r="I1172" s="166">
        <v>0</v>
      </c>
      <c r="J1172" s="191">
        <v>0</v>
      </c>
      <c r="K1172" s="166">
        <v>0</v>
      </c>
      <c r="L1172" s="166">
        <v>0</v>
      </c>
      <c r="M1172" s="18">
        <v>0</v>
      </c>
      <c r="N1172" s="165">
        <f>VLOOKUP(Table2[[#This Row],[Code]],'MPG Payment'!$B$4:$Z$128,25,0)</f>
        <v>0</v>
      </c>
      <c r="O1172" s="170">
        <f t="shared" si="76"/>
        <v>112</v>
      </c>
      <c r="P1172" t="str">
        <f>IFERROR(VLOOKUP(D1172,'Bank Master'!$C$3:$D$7898,2,0),"Indirect")</f>
        <v>Direct</v>
      </c>
      <c r="Q1172" t="str">
        <f>IFERROR(VLOOKUP(A1172,Table1424[],6,0),0)</f>
        <v>JASODA DEVI</v>
      </c>
      <c r="R1172" t="str">
        <f>IFERROR(VLOOKUP(A1172,Table1424[],7,0),0)</f>
        <v>5706108005255</v>
      </c>
      <c r="S1172" t="str">
        <f>IFERROR(VLOOKUP(A1172,Table1424[],8,0),0)</f>
        <v>CNRB0005706</v>
      </c>
      <c r="T1172">
        <f>IFERROR(VLOOKUP(A1172,Table1424[],9,0),0)</f>
        <v>0</v>
      </c>
      <c r="U1172" s="40">
        <f>IFERROR(VLOOKUP(A1172,Table1424[],10,0),0)</f>
        <v>45936</v>
      </c>
      <c r="V1172">
        <f t="shared" si="77"/>
        <v>1</v>
      </c>
      <c r="W1172" t="str">
        <f t="shared" si="78"/>
        <v>Available</v>
      </c>
      <c r="X1172" s="164" t="str" cm="1">
        <f t="array" aca="1" ref="X1172" ca="1">SUBSTITUTE(SUBSTITUTE(MID(CELL("filename"),FIND("[",CELL("filename"))+1,FIND("]",CELL("filename"))-FIND("[",CELL("filename"))-1)," JH Farmer Payment-",""),".xlsx","")</f>
        <v>22.21-27 Aug</v>
      </c>
      <c r="Y1172" s="13">
        <f t="shared" si="79"/>
        <v>4.1934701492537316</v>
      </c>
      <c r="Z1172" s="3">
        <v>0</v>
      </c>
    </row>
    <row r="1173" spans="1:26" x14ac:dyDescent="0.25">
      <c r="A1173" t="str">
        <f>CONCATENATE(Table2[[#This Row],[Code]],Table2[[#This Row],[Farmers Code]])</f>
        <v>200700100008</v>
      </c>
      <c r="B1173" s="1" t="str">
        <f>INDEX('MPG Payment'!$A:$A,MATCH(Table2[[#This Row],[Code]],'MPG Payment'!B:B,0))</f>
        <v>BMC Code :2007</v>
      </c>
      <c r="C1173" t="str">
        <f>VLOOKUP(Table2[[#This Row],[Code]],'MPG Payment'!B:C,2,0)</f>
        <v>KURALU</v>
      </c>
      <c r="D1173" s="17">
        <v>20070010</v>
      </c>
      <c r="E1173" s="17" t="s">
        <v>41</v>
      </c>
      <c r="F1173" s="1">
        <v>7</v>
      </c>
      <c r="G1173" s="13">
        <v>22.220000000000002</v>
      </c>
      <c r="H1173" s="13">
        <v>923.1504000000001</v>
      </c>
      <c r="I1173" s="166">
        <v>0</v>
      </c>
      <c r="J1173" s="191">
        <v>0</v>
      </c>
      <c r="K1173" s="166">
        <v>0</v>
      </c>
      <c r="L1173" s="166">
        <v>0</v>
      </c>
      <c r="M1173" s="18">
        <v>0</v>
      </c>
      <c r="N1173" s="165">
        <f>VLOOKUP(Table2[[#This Row],[Code]],'MPG Payment'!$B$4:$Z$128,25,0)</f>
        <v>0</v>
      </c>
      <c r="O1173" s="170">
        <f t="shared" si="76"/>
        <v>923</v>
      </c>
      <c r="P1173" t="str">
        <f>IFERROR(VLOOKUP(D1173,'Bank Master'!$C$3:$D$7898,2,0),"Indirect")</f>
        <v>Direct</v>
      </c>
      <c r="Q1173" t="str">
        <f>IFERROR(VLOOKUP(A1173,Table1424[],6,0),0)</f>
        <v>ANJU KUMARI</v>
      </c>
      <c r="R1173" t="str">
        <f>IFERROR(VLOOKUP(A1173,Table1424[],7,0),0)</f>
        <v>494410510008348</v>
      </c>
      <c r="S1173" t="str">
        <f>IFERROR(VLOOKUP(A1173,Table1424[],8,0),0)</f>
        <v>BKID0004944</v>
      </c>
      <c r="T1173" t="str">
        <f>IFERROR(VLOOKUP(A1173,Table1424[],9,0),0)</f>
        <v>BANK OF INDIA</v>
      </c>
      <c r="U1173" s="40">
        <f>IFERROR(VLOOKUP(A1173,Table1424[],10,0),0)</f>
        <v>45663</v>
      </c>
      <c r="V1173">
        <f t="shared" si="77"/>
        <v>1</v>
      </c>
      <c r="W1173" t="str">
        <f t="shared" si="78"/>
        <v>Available</v>
      </c>
      <c r="X1173" s="164" t="str" cm="1">
        <f t="array" aca="1" ref="X1173" ca="1">SUBSTITUTE(SUBSTITUTE(MID(CELL("filename"),FIND("[",CELL("filename"))+1,FIND("]",CELL("filename"))-FIND("[",CELL("filename"))-1)," JH Farmer Payment-",""),".xlsx","")</f>
        <v>22.21-27 Aug</v>
      </c>
      <c r="Y1173" s="13">
        <f t="shared" si="79"/>
        <v>14.541072907290729</v>
      </c>
      <c r="Z1173" s="3">
        <v>0</v>
      </c>
    </row>
    <row r="1174" spans="1:26" x14ac:dyDescent="0.25">
      <c r="A1174" t="str">
        <f>CONCATENATE(Table2[[#This Row],[Code]],Table2[[#This Row],[Farmers Code]])</f>
        <v>200700100009</v>
      </c>
      <c r="B1174" s="1" t="str">
        <f>INDEX('MPG Payment'!$A:$A,MATCH(Table2[[#This Row],[Code]],'MPG Payment'!B:B,0))</f>
        <v>BMC Code :2007</v>
      </c>
      <c r="C1174" t="str">
        <f>VLOOKUP(Table2[[#This Row],[Code]],'MPG Payment'!B:C,2,0)</f>
        <v>KURALU</v>
      </c>
      <c r="D1174" s="17">
        <v>20070010</v>
      </c>
      <c r="E1174" s="17" t="s">
        <v>36</v>
      </c>
      <c r="F1174" s="1">
        <v>14</v>
      </c>
      <c r="G1174" s="13">
        <v>89.13000000000001</v>
      </c>
      <c r="H1174" s="13">
        <v>3714.2602999999999</v>
      </c>
      <c r="I1174" s="166">
        <v>0</v>
      </c>
      <c r="J1174" s="191">
        <v>0</v>
      </c>
      <c r="K1174" s="166">
        <v>0</v>
      </c>
      <c r="L1174" s="166">
        <v>0</v>
      </c>
      <c r="M1174" s="18">
        <v>0</v>
      </c>
      <c r="N1174" s="165">
        <f>VLOOKUP(Table2[[#This Row],[Code]],'MPG Payment'!$B$4:$Z$128,25,0)</f>
        <v>0</v>
      </c>
      <c r="O1174" s="170">
        <f t="shared" si="76"/>
        <v>3714</v>
      </c>
      <c r="P1174" t="str">
        <f>IFERROR(VLOOKUP(D1174,'Bank Master'!$C$3:$D$7898,2,0),"Indirect")</f>
        <v>Direct</v>
      </c>
      <c r="Q1174" t="str">
        <f>IFERROR(VLOOKUP(A1174,Table1424[],6,0),0)</f>
        <v>SABLU MAHTO</v>
      </c>
      <c r="R1174" t="str">
        <f>IFERROR(VLOOKUP(A1174,Table1424[],7,0),0)</f>
        <v>494410510010702</v>
      </c>
      <c r="S1174" t="str">
        <f>IFERROR(VLOOKUP(A1174,Table1424[],8,0),0)</f>
        <v>BKID0004944</v>
      </c>
      <c r="T1174">
        <f>IFERROR(VLOOKUP(A1174,Table1424[],9,0),0)</f>
        <v>0</v>
      </c>
      <c r="U1174" s="40">
        <f>IFERROR(VLOOKUP(A1174,Table1424[],10,0),0)</f>
        <v>0</v>
      </c>
      <c r="V1174">
        <f t="shared" si="77"/>
        <v>1</v>
      </c>
      <c r="W1174" t="str">
        <f t="shared" si="78"/>
        <v>Available</v>
      </c>
      <c r="X1174" s="164" t="str" cm="1">
        <f t="array" aca="1" ref="X1174" ca="1">SUBSTITUTE(SUBSTITUTE(MID(CELL("filename"),FIND("[",CELL("filename"))+1,FIND("]",CELL("filename"))-FIND("[",CELL("filename"))-1)," JH Farmer Payment-",""),".xlsx","")</f>
        <v>22.21-27 Aug</v>
      </c>
      <c r="Y1174" s="13">
        <f t="shared" si="79"/>
        <v>29.170674408167844</v>
      </c>
      <c r="Z1174" s="3">
        <v>0</v>
      </c>
    </row>
    <row r="1175" spans="1:26" x14ac:dyDescent="0.25">
      <c r="A1175" t="str">
        <f>CONCATENATE(Table2[[#This Row],[Code]],Table2[[#This Row],[Farmers Code]])</f>
        <v>200700100010</v>
      </c>
      <c r="B1175" s="1" t="str">
        <f>INDEX('MPG Payment'!$A:$A,MATCH(Table2[[#This Row],[Code]],'MPG Payment'!B:B,0))</f>
        <v>BMC Code :2007</v>
      </c>
      <c r="C1175" t="str">
        <f>VLOOKUP(Table2[[#This Row],[Code]],'MPG Payment'!B:C,2,0)</f>
        <v>KURALU</v>
      </c>
      <c r="D1175" s="17">
        <v>20070010</v>
      </c>
      <c r="E1175" s="17" t="s">
        <v>21</v>
      </c>
      <c r="F1175" s="1">
        <v>13</v>
      </c>
      <c r="G1175" s="13">
        <v>36.409999999999997</v>
      </c>
      <c r="H1175" s="13">
        <v>1515.9537999999998</v>
      </c>
      <c r="I1175" s="166">
        <v>0</v>
      </c>
      <c r="J1175" s="191">
        <v>0</v>
      </c>
      <c r="K1175" s="166">
        <v>0</v>
      </c>
      <c r="L1175" s="166">
        <v>0</v>
      </c>
      <c r="M1175" s="18">
        <v>0</v>
      </c>
      <c r="N1175" s="165">
        <f>VLOOKUP(Table2[[#This Row],[Code]],'MPG Payment'!$B$4:$Z$128,25,0)</f>
        <v>0</v>
      </c>
      <c r="O1175" s="170">
        <f t="shared" si="76"/>
        <v>1516</v>
      </c>
      <c r="P1175" t="str">
        <f>IFERROR(VLOOKUP(D1175,'Bank Master'!$C$3:$D$7898,2,0),"Indirect")</f>
        <v>Direct</v>
      </c>
      <c r="Q1175" t="str">
        <f>IFERROR(VLOOKUP(A1175,Table1424[],6,0),0)</f>
        <v>SITAMUNI DEVI</v>
      </c>
      <c r="R1175" t="str">
        <f>IFERROR(VLOOKUP(A1175,Table1424[],7,0),0)</f>
        <v>494410110011135</v>
      </c>
      <c r="S1175" t="str">
        <f>IFERROR(VLOOKUP(A1175,Table1424[],8,0),0)</f>
        <v>BKID0004944</v>
      </c>
      <c r="T1175">
        <f>IFERROR(VLOOKUP(A1175,Table1424[],9,0),0)</f>
        <v>0</v>
      </c>
      <c r="U1175" s="40">
        <f>IFERROR(VLOOKUP(A1175,Table1424[],10,0),0)</f>
        <v>45796</v>
      </c>
      <c r="V1175">
        <f t="shared" si="77"/>
        <v>1</v>
      </c>
      <c r="W1175" t="str">
        <f t="shared" si="78"/>
        <v>Available</v>
      </c>
      <c r="X1175" s="164" t="str" cm="1">
        <f t="array" aca="1" ref="X1175" ca="1">SUBSTITUTE(SUBSTITUTE(MID(CELL("filename"),FIND("[",CELL("filename"))+1,FIND("]",CELL("filename"))-FIND("[",CELL("filename"))-1)," JH Farmer Payment-",""),".xlsx","")</f>
        <v>22.21-27 Aug</v>
      </c>
      <c r="Y1175" s="13">
        <f t="shared" si="79"/>
        <v>27.063168634990387</v>
      </c>
      <c r="Z1175" s="3">
        <v>0</v>
      </c>
    </row>
    <row r="1176" spans="1:26" x14ac:dyDescent="0.25">
      <c r="A1176" t="str">
        <f>CONCATENATE(Table2[[#This Row],[Code]],Table2[[#This Row],[Farmers Code]])</f>
        <v>200700100011</v>
      </c>
      <c r="B1176" s="1" t="str">
        <f>INDEX('MPG Payment'!$A:$A,MATCH(Table2[[#This Row],[Code]],'MPG Payment'!B:B,0))</f>
        <v>BMC Code :2007</v>
      </c>
      <c r="C1176" t="str">
        <f>VLOOKUP(Table2[[#This Row],[Code]],'MPG Payment'!B:C,2,0)</f>
        <v>KURALU</v>
      </c>
      <c r="D1176" s="17">
        <v>20070010</v>
      </c>
      <c r="E1176" s="17" t="s">
        <v>22</v>
      </c>
      <c r="F1176" s="1">
        <v>7</v>
      </c>
      <c r="G1176" s="13">
        <v>26.54</v>
      </c>
      <c r="H1176" s="13">
        <v>1097.1704999999999</v>
      </c>
      <c r="I1176" s="166">
        <v>0</v>
      </c>
      <c r="J1176" s="191">
        <v>0</v>
      </c>
      <c r="K1176" s="166">
        <v>0</v>
      </c>
      <c r="L1176" s="166">
        <v>0</v>
      </c>
      <c r="M1176" s="18">
        <v>0</v>
      </c>
      <c r="N1176" s="165">
        <f>VLOOKUP(Table2[[#This Row],[Code]],'MPG Payment'!$B$4:$Z$128,25,0)</f>
        <v>0</v>
      </c>
      <c r="O1176" s="170">
        <f t="shared" ref="O1176:O1274" si="80">IF(N1176="Yes",0,ROUND((H1176-I1176-J1176-K1176-L1176-M1176),0))</f>
        <v>1097</v>
      </c>
      <c r="P1176" t="str">
        <f>IFERROR(VLOOKUP(D1176,'Bank Master'!$C$3:$D$7898,2,0),"Indirect")</f>
        <v>Direct</v>
      </c>
      <c r="Q1176" t="str">
        <f>IFERROR(VLOOKUP(A1176,Table1424[],6,0),0)</f>
        <v>MANGRI DEVI</v>
      </c>
      <c r="R1176" t="str">
        <f>IFERROR(VLOOKUP(A1176,Table1424[],7,0),0)</f>
        <v>494410510009816</v>
      </c>
      <c r="S1176" t="str">
        <f>IFERROR(VLOOKUP(A1176,Table1424[],8,0),0)</f>
        <v>BKID0004944</v>
      </c>
      <c r="T1176">
        <f>IFERROR(VLOOKUP(A1176,Table1424[],9,0),0)</f>
        <v>0</v>
      </c>
      <c r="U1176" s="40">
        <f>IFERROR(VLOOKUP(A1176,Table1424[],10,0),0)</f>
        <v>45796</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22.21-27 Aug</v>
      </c>
      <c r="Y1176" s="13">
        <f t="shared" ref="Y1176:Y1239" si="83">(F1176*0.05)*(H1176/G1176)</f>
        <v>14.469090994724944</v>
      </c>
      <c r="Z1176" s="3">
        <v>0</v>
      </c>
    </row>
    <row r="1177" spans="1:26" x14ac:dyDescent="0.25">
      <c r="A1177" t="str">
        <f>CONCATENATE(Table2[[#This Row],[Code]],Table2[[#This Row],[Farmers Code]])</f>
        <v>200700100012</v>
      </c>
      <c r="B1177" s="1" t="str">
        <f>INDEX('MPG Payment'!$A:$A,MATCH(Table2[[#This Row],[Code]],'MPG Payment'!B:B,0))</f>
        <v>BMC Code :2007</v>
      </c>
      <c r="C1177" t="str">
        <f>VLOOKUP(Table2[[#This Row],[Code]],'MPG Payment'!B:C,2,0)</f>
        <v>KURALU</v>
      </c>
      <c r="D1177" s="17">
        <v>20070010</v>
      </c>
      <c r="E1177" s="17" t="s">
        <v>40</v>
      </c>
      <c r="F1177" s="1">
        <v>14</v>
      </c>
      <c r="G1177" s="13">
        <v>34.049999999999997</v>
      </c>
      <c r="H1177" s="13">
        <v>1315.7113999999997</v>
      </c>
      <c r="I1177" s="166">
        <v>0</v>
      </c>
      <c r="J1177" s="191">
        <v>0</v>
      </c>
      <c r="K1177" s="166">
        <v>0</v>
      </c>
      <c r="L1177" s="166">
        <v>0</v>
      </c>
      <c r="M1177" s="18">
        <v>0</v>
      </c>
      <c r="N1177" s="165">
        <f>VLOOKUP(Table2[[#This Row],[Code]],'MPG Payment'!$B$4:$Z$128,25,0)</f>
        <v>0</v>
      </c>
      <c r="O1177" s="170">
        <f t="shared" si="80"/>
        <v>1316</v>
      </c>
      <c r="P1177" t="str">
        <f>IFERROR(VLOOKUP(D1177,'Bank Master'!$C$3:$D$7898,2,0),"Indirect")</f>
        <v>Direct</v>
      </c>
      <c r="Q1177" t="str">
        <f>IFERROR(VLOOKUP(A1177,Table1424[],6,0),0)</f>
        <v>NARAYAN MAHTO</v>
      </c>
      <c r="R1177" t="str">
        <f>IFERROR(VLOOKUP(A1177,Table1424[],7,0),0)</f>
        <v>27623211015796</v>
      </c>
      <c r="S1177" t="str">
        <f>IFERROR(VLOOKUP(A1177,Table1424[],8,0),0)</f>
        <v>UCBA0002762</v>
      </c>
      <c r="T1177">
        <f>IFERROR(VLOOKUP(A1177,Table1424[],9,0),0)</f>
        <v>0</v>
      </c>
      <c r="U1177" s="40">
        <f>IFERROR(VLOOKUP(A1177,Table1424[],10,0),0)</f>
        <v>45812</v>
      </c>
      <c r="V1177">
        <f t="shared" si="81"/>
        <v>1</v>
      </c>
      <c r="W1177" t="str">
        <f t="shared" si="82"/>
        <v>Available</v>
      </c>
      <c r="X1177" s="164" t="str" cm="1">
        <f t="array" aca="1" ref="X1177" ca="1">SUBSTITUTE(SUBSTITUTE(MID(CELL("filename"),FIND("[",CELL("filename"))+1,FIND("]",CELL("filename"))-FIND("[",CELL("filename"))-1)," JH Farmer Payment-",""),".xlsx","")</f>
        <v>22.21-27 Aug</v>
      </c>
      <c r="Y1177" s="13">
        <f t="shared" si="83"/>
        <v>27.048398825256971</v>
      </c>
      <c r="Z1177" s="3">
        <v>0</v>
      </c>
    </row>
    <row r="1178" spans="1:26" x14ac:dyDescent="0.25">
      <c r="A1178" t="str">
        <f>CONCATENATE(Table2[[#This Row],[Code]],Table2[[#This Row],[Farmers Code]])</f>
        <v>200700100013</v>
      </c>
      <c r="B1178" s="1" t="str">
        <f>INDEX('MPG Payment'!$A:$A,MATCH(Table2[[#This Row],[Code]],'MPG Payment'!B:B,0))</f>
        <v>BMC Code :2007</v>
      </c>
      <c r="C1178" t="str">
        <f>VLOOKUP(Table2[[#This Row],[Code]],'MPG Payment'!B:C,2,0)</f>
        <v>KURALU</v>
      </c>
      <c r="D1178" s="17">
        <v>20070010</v>
      </c>
      <c r="E1178" s="17" t="s">
        <v>23</v>
      </c>
      <c r="F1178" s="1">
        <v>13</v>
      </c>
      <c r="G1178" s="13">
        <v>43.58</v>
      </c>
      <c r="H1178" s="13">
        <v>1794.3233</v>
      </c>
      <c r="I1178" s="166">
        <v>0</v>
      </c>
      <c r="J1178" s="191">
        <v>0</v>
      </c>
      <c r="K1178" s="166">
        <v>0</v>
      </c>
      <c r="L1178" s="166">
        <v>0</v>
      </c>
      <c r="M1178" s="18">
        <v>0</v>
      </c>
      <c r="N1178" s="165">
        <f>VLOOKUP(Table2[[#This Row],[Code]],'MPG Payment'!$B$4:$Z$128,25,0)</f>
        <v>0</v>
      </c>
      <c r="O1178" s="170">
        <f t="shared" si="80"/>
        <v>1794</v>
      </c>
      <c r="P1178" t="str">
        <f>IFERROR(VLOOKUP(D1178,'Bank Master'!$C$3:$D$7898,2,0),"Indirect")</f>
        <v>Direct</v>
      </c>
      <c r="Q1178" t="str">
        <f>IFERROR(VLOOKUP(A1178,Table1424[],6,0),0)</f>
        <v>NIRASO DEVI</v>
      </c>
      <c r="R1178" t="str">
        <f>IFERROR(VLOOKUP(A1178,Table1424[],7,0),0)</f>
        <v>494410100004760</v>
      </c>
      <c r="S1178" t="str">
        <f>IFERROR(VLOOKUP(A1178,Table1424[],8,0),0)</f>
        <v>BKID0004944</v>
      </c>
      <c r="T1178">
        <f>IFERROR(VLOOKUP(A1178,Table1424[],9,0),0)</f>
        <v>0</v>
      </c>
      <c r="U1178" s="40">
        <f>IFERROR(VLOOKUP(A1178,Table1424[],10,0),0)</f>
        <v>45838</v>
      </c>
      <c r="V1178">
        <f t="shared" si="81"/>
        <v>1</v>
      </c>
      <c r="W1178" t="str">
        <f t="shared" si="82"/>
        <v>Available</v>
      </c>
      <c r="X1178" s="164" t="str" cm="1">
        <f t="array" aca="1" ref="X1178" ca="1">SUBSTITUTE(SUBSTITUTE(MID(CELL("filename"),FIND("[",CELL("filename"))+1,FIND("]",CELL("filename"))-FIND("[",CELL("filename"))-1)," JH Farmer Payment-",""),".xlsx","")</f>
        <v>22.21-27 Aug</v>
      </c>
      <c r="Y1178" s="13">
        <f t="shared" si="83"/>
        <v>26.762509063790731</v>
      </c>
      <c r="Z1178" s="3">
        <v>0</v>
      </c>
    </row>
    <row r="1179" spans="1:26" x14ac:dyDescent="0.25">
      <c r="A1179" t="str">
        <f>CONCATENATE(Table2[[#This Row],[Code]],Table2[[#This Row],[Farmers Code]])</f>
        <v>200700100017</v>
      </c>
      <c r="B1179" s="1" t="str">
        <f>INDEX('MPG Payment'!$A:$A,MATCH(Table2[[#This Row],[Code]],'MPG Payment'!B:B,0))</f>
        <v>BMC Code :2007</v>
      </c>
      <c r="C1179" t="str">
        <f>VLOOKUP(Table2[[#This Row],[Code]],'MPG Payment'!B:C,2,0)</f>
        <v>KURALU</v>
      </c>
      <c r="D1179" s="17">
        <v>20070010</v>
      </c>
      <c r="E1179" s="17" t="s">
        <v>27</v>
      </c>
      <c r="F1179" s="1">
        <v>7</v>
      </c>
      <c r="G1179" s="13">
        <v>14.220000000000002</v>
      </c>
      <c r="H1179" s="13">
        <v>579.52970000000005</v>
      </c>
      <c r="I1179" s="166">
        <v>0</v>
      </c>
      <c r="J1179" s="191">
        <v>0</v>
      </c>
      <c r="K1179" s="166">
        <v>0</v>
      </c>
      <c r="L1179" s="166">
        <v>0</v>
      </c>
      <c r="M1179" s="18">
        <v>0</v>
      </c>
      <c r="N1179" s="165">
        <f>VLOOKUP(Table2[[#This Row],[Code]],'MPG Payment'!$B$4:$Z$128,25,0)</f>
        <v>0</v>
      </c>
      <c r="O1179" s="170">
        <f t="shared" si="80"/>
        <v>580</v>
      </c>
      <c r="P1179" t="str">
        <f>IFERROR(VLOOKUP(D1179,'Bank Master'!$C$3:$D$7898,2,0),"Indirect")</f>
        <v>Direct</v>
      </c>
      <c r="Q1179" t="str">
        <f>IFERROR(VLOOKUP(A1179,Table1424[],6,0),0)</f>
        <v>MUNIYA DEVI</v>
      </c>
      <c r="R1179" t="str">
        <f>IFERROR(VLOOKUP(A1179,Table1424[],7,0),0)</f>
        <v>5706108004611</v>
      </c>
      <c r="S1179" t="str">
        <f>IFERROR(VLOOKUP(A1179,Table1424[],8,0),0)</f>
        <v>CNRB0005706</v>
      </c>
      <c r="T1179">
        <f>IFERROR(VLOOKUP(A1179,Table1424[],9,0),0)</f>
        <v>0</v>
      </c>
      <c r="U1179" s="40">
        <f>IFERROR(VLOOKUP(A1179,Table1424[],10,0),0)</f>
        <v>46076</v>
      </c>
      <c r="V1179">
        <f t="shared" si="81"/>
        <v>1</v>
      </c>
      <c r="W1179" t="str">
        <f t="shared" si="82"/>
        <v>Available</v>
      </c>
      <c r="X1179" s="164" t="str" cm="1">
        <f t="array" aca="1" ref="X1179" ca="1">SUBSTITUTE(SUBSTITUTE(MID(CELL("filename"),FIND("[",CELL("filename"))+1,FIND("]",CELL("filename"))-FIND("[",CELL("filename"))-1)," JH Farmer Payment-",""),".xlsx","")</f>
        <v>22.21-27 Aug</v>
      </c>
      <c r="Y1179" s="13">
        <f t="shared" si="83"/>
        <v>14.264092475386779</v>
      </c>
      <c r="Z1179" s="3">
        <v>0</v>
      </c>
    </row>
    <row r="1180" spans="1:26" x14ac:dyDescent="0.25">
      <c r="A1180" t="str">
        <f>CONCATENATE(Table2[[#This Row],[Code]],Table2[[#This Row],[Farmers Code]])</f>
        <v>200700100018</v>
      </c>
      <c r="B1180" s="1" t="str">
        <f>INDEX('MPG Payment'!$A:$A,MATCH(Table2[[#This Row],[Code]],'MPG Payment'!B:B,0))</f>
        <v>BMC Code :2007</v>
      </c>
      <c r="C1180" t="str">
        <f>VLOOKUP(Table2[[#This Row],[Code]],'MPG Payment'!B:C,2,0)</f>
        <v>KURALU</v>
      </c>
      <c r="D1180" s="17">
        <v>20070010</v>
      </c>
      <c r="E1180" s="17" t="s">
        <v>2</v>
      </c>
      <c r="F1180" s="1">
        <v>7</v>
      </c>
      <c r="G1180" s="13">
        <v>25.740000000000002</v>
      </c>
      <c r="H1180" s="13">
        <v>1107.7476000000001</v>
      </c>
      <c r="I1180" s="166">
        <v>0</v>
      </c>
      <c r="J1180" s="191">
        <v>0</v>
      </c>
      <c r="K1180" s="166">
        <v>0</v>
      </c>
      <c r="L1180" s="166">
        <v>0</v>
      </c>
      <c r="M1180" s="18">
        <v>0</v>
      </c>
      <c r="N1180" s="165">
        <f>VLOOKUP(Table2[[#This Row],[Code]],'MPG Payment'!$B$4:$Z$128,25,0)</f>
        <v>0</v>
      </c>
      <c r="O1180" s="170">
        <f t="shared" si="80"/>
        <v>1108</v>
      </c>
      <c r="P1180" t="str">
        <f>IFERROR(VLOOKUP(D1180,'Bank Master'!$C$3:$D$7898,2,0),"Indirect")</f>
        <v>Direct</v>
      </c>
      <c r="Q1180" t="str">
        <f>IFERROR(VLOOKUP(A1180,Table1424[],6,0),0)</f>
        <v>SANDIP KUMAR MAHTO</v>
      </c>
      <c r="R1180" t="str">
        <f>IFERROR(VLOOKUP(A1180,Table1424[],7,0),0)</f>
        <v>494410510007973</v>
      </c>
      <c r="S1180" t="str">
        <f>IFERROR(VLOOKUP(A1180,Table1424[],8,0),0)</f>
        <v>BKID0004944</v>
      </c>
      <c r="T1180">
        <f>IFERROR(VLOOKUP(A1180,Table1424[],9,0),0)</f>
        <v>0</v>
      </c>
      <c r="U1180" s="40">
        <f>IFERROR(VLOOKUP(A1180,Table1424[],10,0),0)</f>
        <v>46076</v>
      </c>
      <c r="V1180">
        <f t="shared" si="81"/>
        <v>1</v>
      </c>
      <c r="W1180" t="str">
        <f t="shared" si="82"/>
        <v>Available</v>
      </c>
      <c r="X1180" s="164" t="str" cm="1">
        <f t="array" aca="1" ref="X1180" ca="1">SUBSTITUTE(SUBSTITUTE(MID(CELL("filename"),FIND("[",CELL("filename"))+1,FIND("]",CELL("filename"))-FIND("[",CELL("filename"))-1)," JH Farmer Payment-",""),".xlsx","")</f>
        <v>22.21-27 Aug</v>
      </c>
      <c r="Y1180" s="13">
        <f t="shared" si="83"/>
        <v>15.062613053613056</v>
      </c>
      <c r="Z1180" s="3">
        <v>0</v>
      </c>
    </row>
    <row r="1181" spans="1:26" x14ac:dyDescent="0.25">
      <c r="A1181" t="str">
        <f>CONCATENATE(Table2[[#This Row],[Code]],Table2[[#This Row],[Farmers Code]])</f>
        <v>200700100019</v>
      </c>
      <c r="B1181" s="1" t="str">
        <f>INDEX('MPG Payment'!$A:$A,MATCH(Table2[[#This Row],[Code]],'MPG Payment'!B:B,0))</f>
        <v>BMC Code :2007</v>
      </c>
      <c r="C1181" t="str">
        <f>VLOOKUP(Table2[[#This Row],[Code]],'MPG Payment'!B:C,2,0)</f>
        <v>KURALU</v>
      </c>
      <c r="D1181" s="17">
        <v>20070010</v>
      </c>
      <c r="E1181" s="17" t="s">
        <v>3</v>
      </c>
      <c r="F1181" s="1">
        <v>7</v>
      </c>
      <c r="G1181" s="13">
        <v>10.440000000000001</v>
      </c>
      <c r="H1181" s="13">
        <v>446.33550000000002</v>
      </c>
      <c r="I1181" s="166">
        <v>0</v>
      </c>
      <c r="J1181" s="191">
        <v>0</v>
      </c>
      <c r="K1181" s="166">
        <v>0</v>
      </c>
      <c r="L1181" s="166">
        <v>0</v>
      </c>
      <c r="M1181" s="18">
        <v>0</v>
      </c>
      <c r="N1181" s="165">
        <f>VLOOKUP(Table2[[#This Row],[Code]],'MPG Payment'!$B$4:$Z$128,25,0)</f>
        <v>0</v>
      </c>
      <c r="O1181" s="170">
        <f t="shared" si="80"/>
        <v>446</v>
      </c>
      <c r="P1181" t="str">
        <f>IFERROR(VLOOKUP(D1181,'Bank Master'!$C$3:$D$7898,2,0),"Indirect")</f>
        <v>Direct</v>
      </c>
      <c r="Q1181" t="str">
        <f>IFERROR(VLOOKUP(A1181,Table1424[],6,0),0)</f>
        <v>KHUSHBU KUMARI</v>
      </c>
      <c r="R1181" t="str">
        <f>IFERROR(VLOOKUP(A1181,Table1424[],7,0),0)</f>
        <v>494410510008354</v>
      </c>
      <c r="S1181" t="str">
        <f>IFERROR(VLOOKUP(A1181,Table1424[],8,0),0)</f>
        <v>BKID0004944</v>
      </c>
      <c r="T1181">
        <f>IFERROR(VLOOKUP(A1181,Table1424[],9,0),0)</f>
        <v>0</v>
      </c>
      <c r="U1181" s="40">
        <f>IFERROR(VLOOKUP(A1181,Table1424[],10,0),0)</f>
        <v>46076</v>
      </c>
      <c r="V1181">
        <f t="shared" si="81"/>
        <v>1</v>
      </c>
      <c r="W1181" t="str">
        <f t="shared" si="82"/>
        <v>Available</v>
      </c>
      <c r="X1181" s="164" t="str" cm="1">
        <f t="array" aca="1" ref="X1181" ca="1">SUBSTITUTE(SUBSTITUTE(MID(CELL("filename"),FIND("[",CELL("filename"))+1,FIND("]",CELL("filename"))-FIND("[",CELL("filename"))-1)," JH Farmer Payment-",""),".xlsx","")</f>
        <v>22.21-27 Aug</v>
      </c>
      <c r="Y1181" s="13">
        <f t="shared" si="83"/>
        <v>14.963354885057472</v>
      </c>
      <c r="Z1181" s="3">
        <v>0</v>
      </c>
    </row>
    <row r="1182" spans="1:26" x14ac:dyDescent="0.25">
      <c r="A1182" t="str">
        <f>CONCATENATE(Table2[[#This Row],[Code]],Table2[[#This Row],[Farmers Code]])</f>
        <v>200700100027</v>
      </c>
      <c r="B1182" s="1" t="str">
        <f>INDEX('MPG Payment'!$A:$A,MATCH(Table2[[#This Row],[Code]],'MPG Payment'!B:B,0))</f>
        <v>BMC Code :2007</v>
      </c>
      <c r="C1182" t="str">
        <f>VLOOKUP(Table2[[#This Row],[Code]],'MPG Payment'!B:C,2,0)</f>
        <v>KURALU</v>
      </c>
      <c r="D1182" s="17">
        <v>20070010</v>
      </c>
      <c r="E1182" s="17" t="s">
        <v>6</v>
      </c>
      <c r="F1182" s="1">
        <v>14</v>
      </c>
      <c r="G1182" s="13">
        <v>120.05000000000001</v>
      </c>
      <c r="H1182" s="13">
        <v>5019.943400000001</v>
      </c>
      <c r="I1182" s="166">
        <v>0</v>
      </c>
      <c r="J1182" s="191">
        <v>0</v>
      </c>
      <c r="K1182" s="166">
        <v>0</v>
      </c>
      <c r="L1182" s="166">
        <v>0</v>
      </c>
      <c r="M1182" s="18">
        <v>0</v>
      </c>
      <c r="N1182" s="165">
        <f>VLOOKUP(Table2[[#This Row],[Code]],'MPG Payment'!$B$4:$Z$128,25,0)</f>
        <v>0</v>
      </c>
      <c r="O1182" s="170">
        <f t="shared" si="80"/>
        <v>5020</v>
      </c>
      <c r="P1182" t="str">
        <f>IFERROR(VLOOKUP(D1182,'Bank Master'!$C$3:$D$7898,2,0),"Indirect")</f>
        <v>Direct</v>
      </c>
      <c r="Q1182" t="str">
        <f>IFERROR(VLOOKUP(A1182,Table1424[],6,0),0)</f>
        <v>SHYAM KUMAR YADAV</v>
      </c>
      <c r="R1182" t="str">
        <f>IFERROR(VLOOKUP(A1182,Table1424[],7,0),0)</f>
        <v>494410510011113</v>
      </c>
      <c r="S1182" t="str">
        <f>IFERROR(VLOOKUP(A1182,Table1424[],8,0),0)</f>
        <v>BKID0004944</v>
      </c>
      <c r="T1182">
        <f>IFERROR(VLOOKUP(A1182,Table1424[],9,0),0)</f>
        <v>0</v>
      </c>
      <c r="U1182" s="40">
        <f>IFERROR(VLOOKUP(A1182,Table1424[],10,0),0)</f>
        <v>46076</v>
      </c>
      <c r="V1182">
        <f t="shared" si="81"/>
        <v>1</v>
      </c>
      <c r="W1182" t="str">
        <f t="shared" si="82"/>
        <v>Available</v>
      </c>
      <c r="X1182" s="164" t="str" cm="1">
        <f t="array" aca="1" ref="X1182" ca="1">SUBSTITUTE(SUBSTITUTE(MID(CELL("filename"),FIND("[",CELL("filename"))+1,FIND("]",CELL("filename"))-FIND("[",CELL("filename"))-1)," JH Farmer Payment-",""),".xlsx","")</f>
        <v>22.21-27 Aug</v>
      </c>
      <c r="Y1182" s="13">
        <f t="shared" si="83"/>
        <v>29.270806997084556</v>
      </c>
      <c r="Z1182" s="3">
        <v>0</v>
      </c>
    </row>
    <row r="1183" spans="1:26" x14ac:dyDescent="0.25">
      <c r="A1183" t="str">
        <f>CONCATENATE(Table2[[#This Row],[Code]],Table2[[#This Row],[Farmers Code]])</f>
        <v>200700180002</v>
      </c>
      <c r="B1183" s="1" t="str">
        <f>INDEX('MPG Payment'!$A:$A,MATCH(Table2[[#This Row],[Code]],'MPG Payment'!B:B,0))</f>
        <v>BMC Code :2007</v>
      </c>
      <c r="C1183" t="str">
        <f>VLOOKUP(Table2[[#This Row],[Code]],'MPG Payment'!B:C,2,0)</f>
        <v>MAKKA</v>
      </c>
      <c r="D1183" s="17">
        <v>20070018</v>
      </c>
      <c r="E1183" s="17" t="s">
        <v>17</v>
      </c>
      <c r="F1183" s="1">
        <v>1</v>
      </c>
      <c r="G1183" s="13">
        <v>25.99</v>
      </c>
      <c r="H1183" s="13">
        <v>922.90489999999988</v>
      </c>
      <c r="I1183" s="166">
        <v>0</v>
      </c>
      <c r="J1183" s="191">
        <v>0</v>
      </c>
      <c r="K1183" s="166">
        <v>558.63999999999578</v>
      </c>
      <c r="L1183" s="166">
        <v>0</v>
      </c>
      <c r="M1183" s="18">
        <v>0</v>
      </c>
      <c r="N1183" s="165">
        <f>VLOOKUP(Table2[[#This Row],[Code]],'MPG Payment'!$B$4:$Z$128,25,0)</f>
        <v>0</v>
      </c>
      <c r="O1183" s="170">
        <f t="shared" si="80"/>
        <v>364</v>
      </c>
      <c r="P1183" t="str">
        <f>IFERROR(VLOOKUP(D1183,'Bank Master'!$C$3:$D$7898,2,0),"Indirect")</f>
        <v>Direct</v>
      </c>
      <c r="Q1183" t="str">
        <f>IFERROR(VLOOKUP(A1183,Table1424[],6,0),0)</f>
        <v>KANCHAN DEVI</v>
      </c>
      <c r="R1183" t="str">
        <f>IFERROR(VLOOKUP(A1183,Table1424[],7,0),0)</f>
        <v>494418210007724</v>
      </c>
      <c r="S1183" t="str">
        <f>IFERROR(VLOOKUP(A1183,Table1424[],8,0),0)</f>
        <v>BKID0004944</v>
      </c>
      <c r="T1183">
        <f>IFERROR(VLOOKUP(A1183,Table1424[],9,0),0)</f>
        <v>0</v>
      </c>
      <c r="U1183" s="40">
        <f>IFERROR(VLOOKUP(A1183,Table1424[],10,0),0)</f>
        <v>45825</v>
      </c>
      <c r="V1183">
        <f t="shared" si="81"/>
        <v>1</v>
      </c>
      <c r="W1183" t="str">
        <f t="shared" si="82"/>
        <v>Available</v>
      </c>
      <c r="X1183" s="164" t="str" cm="1">
        <f t="array" aca="1" ref="X1183" ca="1">SUBSTITUTE(SUBSTITUTE(MID(CELL("filename"),FIND("[",CELL("filename"))+1,FIND("]",CELL("filename"))-FIND("[",CELL("filename"))-1)," JH Farmer Payment-",""),".xlsx","")</f>
        <v>22.21-27 Aug</v>
      </c>
      <c r="Y1183" s="13">
        <f t="shared" si="83"/>
        <v>1.7755000000000001</v>
      </c>
      <c r="Z1183" s="3">
        <v>0</v>
      </c>
    </row>
    <row r="1184" spans="1:26" x14ac:dyDescent="0.25">
      <c r="A1184" t="str">
        <f>CONCATENATE(Table2[[#This Row],[Code]],Table2[[#This Row],[Farmers Code]])</f>
        <v>200700180004</v>
      </c>
      <c r="B1184" s="1" t="str">
        <f>INDEX('MPG Payment'!$A:$A,MATCH(Table2[[#This Row],[Code]],'MPG Payment'!B:B,0))</f>
        <v>BMC Code :2007</v>
      </c>
      <c r="C1184" t="str">
        <f>VLOOKUP(Table2[[#This Row],[Code]],'MPG Payment'!B:C,2,0)</f>
        <v>MAKKA</v>
      </c>
      <c r="D1184" s="17">
        <v>20070018</v>
      </c>
      <c r="E1184" s="17" t="s">
        <v>1</v>
      </c>
      <c r="F1184" s="1">
        <v>13</v>
      </c>
      <c r="G1184" s="13">
        <v>502.65999999999997</v>
      </c>
      <c r="H1184" s="13">
        <v>20736.224400000003</v>
      </c>
      <c r="I1184" s="166">
        <v>0</v>
      </c>
      <c r="J1184" s="191">
        <v>0</v>
      </c>
      <c r="K1184" s="166">
        <v>0</v>
      </c>
      <c r="L1184" s="166">
        <v>0</v>
      </c>
      <c r="M1184" s="18">
        <v>0</v>
      </c>
      <c r="N1184" s="165">
        <f>VLOOKUP(Table2[[#This Row],[Code]],'MPG Payment'!$B$4:$Z$128,25,0)</f>
        <v>0</v>
      </c>
      <c r="O1184" s="170">
        <f t="shared" si="80"/>
        <v>20736</v>
      </c>
      <c r="P1184" t="str">
        <f>IFERROR(VLOOKUP(D1184,'Bank Master'!$C$3:$D$7898,2,0),"Indirect")</f>
        <v>Direct</v>
      </c>
      <c r="Q1184" t="str">
        <f>IFERROR(VLOOKUP(A1184,Table1424[],6,0),0)</f>
        <v>SUMAN KUMAR YADAV</v>
      </c>
      <c r="R1184" t="str">
        <f>IFERROR(VLOOKUP(A1184,Table1424[],7,0),0)</f>
        <v>5706108000417</v>
      </c>
      <c r="S1184" t="str">
        <f>IFERROR(VLOOKUP(A1184,Table1424[],8,0),0)</f>
        <v>CNRB0005706</v>
      </c>
      <c r="T1184">
        <f>IFERROR(VLOOKUP(A1184,Table1424[],9,0),0)</f>
        <v>0</v>
      </c>
      <c r="U1184" s="40">
        <f>IFERROR(VLOOKUP(A1184,Table1424[],10,0),0)</f>
        <v>45936</v>
      </c>
      <c r="V1184">
        <f t="shared" si="81"/>
        <v>1</v>
      </c>
      <c r="W1184" t="str">
        <f t="shared" si="82"/>
        <v>Available</v>
      </c>
      <c r="X1184" s="164" t="str" cm="1">
        <f t="array" aca="1" ref="X1184" ca="1">SUBSTITUTE(SUBSTITUTE(MID(CELL("filename"),FIND("[",CELL("filename"))+1,FIND("]",CELL("filename"))-FIND("[",CELL("filename"))-1)," JH Farmer Payment-",""),".xlsx","")</f>
        <v>22.21-27 Aug</v>
      </c>
      <c r="Y1184" s="13">
        <f t="shared" si="83"/>
        <v>26.814438905025273</v>
      </c>
      <c r="Z1184" s="3">
        <v>0</v>
      </c>
    </row>
    <row r="1185" spans="1:26" x14ac:dyDescent="0.25">
      <c r="A1185" t="str">
        <f>CONCATENATE(Table2[[#This Row],[Code]],Table2[[#This Row],[Farmers Code]])</f>
        <v>200700190002</v>
      </c>
      <c r="B1185" s="1" t="str">
        <f>INDEX('MPG Payment'!$A:$A,MATCH(Table2[[#This Row],[Code]],'MPG Payment'!B:B,0))</f>
        <v>BMC Code :2007</v>
      </c>
      <c r="C1185" t="str">
        <f>VLOOKUP(Table2[[#This Row],[Code]],'MPG Payment'!B:C,2,0)</f>
        <v>CHORA</v>
      </c>
      <c r="D1185" s="17">
        <v>20070019</v>
      </c>
      <c r="E1185" s="17" t="s">
        <v>17</v>
      </c>
      <c r="F1185" s="1">
        <v>1</v>
      </c>
      <c r="G1185" s="13">
        <v>325</v>
      </c>
      <c r="H1185" s="13">
        <v>13406.25</v>
      </c>
      <c r="I1185" s="166">
        <v>0</v>
      </c>
      <c r="J1185" s="191">
        <v>0</v>
      </c>
      <c r="K1185" s="166">
        <v>0</v>
      </c>
      <c r="L1185" s="166">
        <v>0</v>
      </c>
      <c r="M1185" s="18">
        <v>0</v>
      </c>
      <c r="N1185" s="165">
        <f>VLOOKUP(Table2[[#This Row],[Code]],'MPG Payment'!$B$4:$Z$128,25,0)</f>
        <v>0</v>
      </c>
      <c r="O1185" s="170">
        <f t="shared" si="80"/>
        <v>13406</v>
      </c>
      <c r="P1185" t="str">
        <f>IFERROR(VLOOKUP(D1185,'Bank Master'!$C$3:$D$7898,2,0),"Indirect")</f>
        <v>Direct</v>
      </c>
      <c r="Q1185" t="str">
        <f>IFERROR(VLOOKUP(A1185,Table1424[],6,0),0)</f>
        <v>KALIM ANSARI</v>
      </c>
      <c r="R1185" t="str">
        <f>IFERROR(VLOOKUP(A1185,Table1424[],7,0),0)</f>
        <v>490310110002820</v>
      </c>
      <c r="S1185" t="str">
        <f>IFERROR(VLOOKUP(A1185,Table1424[],8,0),0)</f>
        <v>BKID0004903</v>
      </c>
      <c r="T1185">
        <f>IFERROR(VLOOKUP(A1185,Table1424[],9,0),0)</f>
        <v>0</v>
      </c>
      <c r="U1185" s="40">
        <f>IFERROR(VLOOKUP(A1185,Table1424[],10,0),0)</f>
        <v>45895</v>
      </c>
      <c r="V1185">
        <f t="shared" si="81"/>
        <v>1</v>
      </c>
      <c r="W1185" t="str">
        <f t="shared" si="82"/>
        <v>Available</v>
      </c>
      <c r="X1185" s="164" t="str" cm="1">
        <f t="array" aca="1" ref="X1185" ca="1">SUBSTITUTE(SUBSTITUTE(MID(CELL("filename"),FIND("[",CELL("filename"))+1,FIND("]",CELL("filename"))-FIND("[",CELL("filename"))-1)," JH Farmer Payment-",""),".xlsx","")</f>
        <v>22.21-27 Aug</v>
      </c>
      <c r="Y1185" s="13">
        <f t="shared" si="83"/>
        <v>2.0625</v>
      </c>
      <c r="Z1185" s="3">
        <v>0</v>
      </c>
    </row>
    <row r="1186" spans="1:26" x14ac:dyDescent="0.25">
      <c r="A1186" t="str">
        <f>CONCATENATE(Table2[[#This Row],[Code]],Table2[[#This Row],[Farmers Code]])</f>
        <v>200700190003</v>
      </c>
      <c r="B1186" s="1" t="str">
        <f>INDEX('MPG Payment'!$A:$A,MATCH(Table2[[#This Row],[Code]],'MPG Payment'!B:B,0))</f>
        <v>BMC Code :2007</v>
      </c>
      <c r="C1186" t="str">
        <f>VLOOKUP(Table2[[#This Row],[Code]],'MPG Payment'!B:C,2,0)</f>
        <v>CHORA</v>
      </c>
      <c r="D1186" s="17">
        <v>20070019</v>
      </c>
      <c r="E1186" s="17" t="s">
        <v>0</v>
      </c>
      <c r="F1186" s="1">
        <v>2</v>
      </c>
      <c r="G1186" s="13">
        <v>16.350000000000001</v>
      </c>
      <c r="H1186" s="13">
        <v>577.23900000000003</v>
      </c>
      <c r="I1186" s="166">
        <v>0</v>
      </c>
      <c r="J1186" s="191">
        <v>0</v>
      </c>
      <c r="K1186" s="166">
        <v>0</v>
      </c>
      <c r="L1186" s="166">
        <v>0</v>
      </c>
      <c r="M1186" s="18">
        <v>0</v>
      </c>
      <c r="N1186" s="165">
        <f>VLOOKUP(Table2[[#This Row],[Code]],'MPG Payment'!$B$4:$Z$128,25,0)</f>
        <v>0</v>
      </c>
      <c r="O1186" s="170">
        <f t="shared" si="80"/>
        <v>577</v>
      </c>
      <c r="P1186" t="str">
        <f>IFERROR(VLOOKUP(D1186,'Bank Master'!$C$3:$D$7898,2,0),"Indirect")</f>
        <v>Direct</v>
      </c>
      <c r="Q1186" t="str">
        <f>IFERROR(VLOOKUP(A1186,Table1424[],6,0),0)</f>
        <v>MALIKA KHATOON</v>
      </c>
      <c r="R1186" t="str">
        <f>IFERROR(VLOOKUP(A1186,Table1424[],7,0),0)</f>
        <v>490310110014640</v>
      </c>
      <c r="S1186" t="str">
        <f>IFERROR(VLOOKUP(A1186,Table1424[],8,0),0)</f>
        <v>BKID0004903</v>
      </c>
      <c r="T1186">
        <f>IFERROR(VLOOKUP(A1186,Table1424[],9,0),0)</f>
        <v>0</v>
      </c>
      <c r="U1186" s="40">
        <f>IFERROR(VLOOKUP(A1186,Table1424[],10,0),0)</f>
        <v>45895</v>
      </c>
      <c r="V1186">
        <f t="shared" si="81"/>
        <v>1</v>
      </c>
      <c r="W1186" t="str">
        <f t="shared" si="82"/>
        <v>Available</v>
      </c>
      <c r="X1186" s="164" t="str" cm="1">
        <f t="array" aca="1" ref="X1186" ca="1">SUBSTITUTE(SUBSTITUTE(MID(CELL("filename"),FIND("[",CELL("filename"))+1,FIND("]",CELL("filename"))-FIND("[",CELL("filename"))-1)," JH Farmer Payment-",""),".xlsx","")</f>
        <v>22.21-27 Aug</v>
      </c>
      <c r="Y1186" s="13">
        <f t="shared" si="83"/>
        <v>3.5305137614678901</v>
      </c>
      <c r="Z1186" s="3">
        <v>0</v>
      </c>
    </row>
    <row r="1187" spans="1:26" x14ac:dyDescent="0.25">
      <c r="A1187" t="str">
        <f>CONCATENATE(Table2[[#This Row],[Code]],Table2[[#This Row],[Farmers Code]])</f>
        <v>200700190004</v>
      </c>
      <c r="B1187" s="1" t="str">
        <f>INDEX('MPG Payment'!$A:$A,MATCH(Table2[[#This Row],[Code]],'MPG Payment'!B:B,0))</f>
        <v>BMC Code :2007</v>
      </c>
      <c r="C1187" t="str">
        <f>VLOOKUP(Table2[[#This Row],[Code]],'MPG Payment'!B:C,2,0)</f>
        <v>CHORA</v>
      </c>
      <c r="D1187" s="17">
        <v>20070019</v>
      </c>
      <c r="E1187" s="17" t="s">
        <v>1</v>
      </c>
      <c r="F1187" s="1">
        <v>1</v>
      </c>
      <c r="G1187" s="13">
        <v>2</v>
      </c>
      <c r="H1187" s="13">
        <v>67.64</v>
      </c>
      <c r="I1187" s="166">
        <v>0</v>
      </c>
      <c r="J1187" s="191">
        <v>0</v>
      </c>
      <c r="K1187" s="166">
        <v>0</v>
      </c>
      <c r="L1187" s="166">
        <v>0</v>
      </c>
      <c r="M1187" s="18">
        <v>0</v>
      </c>
      <c r="N1187" s="165">
        <f>VLOOKUP(Table2[[#This Row],[Code]],'MPG Payment'!$B$4:$Z$128,25,0)</f>
        <v>0</v>
      </c>
      <c r="O1187" s="170">
        <f t="shared" si="80"/>
        <v>68</v>
      </c>
      <c r="P1187" t="str">
        <f>IFERROR(VLOOKUP(D1187,'Bank Master'!$C$3:$D$7898,2,0),"Indirect")</f>
        <v>Direct</v>
      </c>
      <c r="Q1187" t="str">
        <f>IFERROR(VLOOKUP(A1187,Table1424[],6,0),0)</f>
        <v>SHIV BHAGAT</v>
      </c>
      <c r="R1187" t="str">
        <f>IFERROR(VLOOKUP(A1187,Table1424[],7,0),0)</f>
        <v>490310110003365</v>
      </c>
      <c r="S1187" t="str">
        <f>IFERROR(VLOOKUP(A1187,Table1424[],8,0),0)</f>
        <v>BKID0004903</v>
      </c>
      <c r="T1187">
        <f>IFERROR(VLOOKUP(A1187,Table1424[],9,0),0)</f>
        <v>0</v>
      </c>
      <c r="U1187" s="40">
        <f>IFERROR(VLOOKUP(A1187,Table1424[],10,0),0)</f>
        <v>45895</v>
      </c>
      <c r="V1187">
        <f t="shared" si="81"/>
        <v>1</v>
      </c>
      <c r="W1187" t="str">
        <f t="shared" si="82"/>
        <v>Available</v>
      </c>
      <c r="X1187" s="164" t="str" cm="1">
        <f t="array" aca="1" ref="X1187" ca="1">SUBSTITUTE(SUBSTITUTE(MID(CELL("filename"),FIND("[",CELL("filename"))+1,FIND("]",CELL("filename"))-FIND("[",CELL("filename"))-1)," JH Farmer Payment-",""),".xlsx","")</f>
        <v>22.21-27 Aug</v>
      </c>
      <c r="Y1187" s="13">
        <f t="shared" si="83"/>
        <v>1.6910000000000001</v>
      </c>
      <c r="Z1187" s="3">
        <v>0</v>
      </c>
    </row>
    <row r="1188" spans="1:26" x14ac:dyDescent="0.25">
      <c r="A1188" t="str">
        <f>CONCATENATE(Table2[[#This Row],[Code]],Table2[[#This Row],[Farmers Code]])</f>
        <v>200700190005</v>
      </c>
      <c r="B1188" s="1" t="str">
        <f>INDEX('MPG Payment'!$A:$A,MATCH(Table2[[#This Row],[Code]],'MPG Payment'!B:B,0))</f>
        <v>BMC Code :2007</v>
      </c>
      <c r="C1188" t="str">
        <f>VLOOKUP(Table2[[#This Row],[Code]],'MPG Payment'!B:C,2,0)</f>
        <v>CHORA</v>
      </c>
      <c r="D1188" s="17">
        <v>20070019</v>
      </c>
      <c r="E1188" s="17" t="s">
        <v>18</v>
      </c>
      <c r="F1188" s="1">
        <v>2</v>
      </c>
      <c r="G1188" s="13">
        <v>5.42</v>
      </c>
      <c r="H1188" s="13">
        <v>188.10139999999998</v>
      </c>
      <c r="I1188" s="166">
        <v>0</v>
      </c>
      <c r="J1188" s="191">
        <v>0</v>
      </c>
      <c r="K1188" s="166">
        <v>0</v>
      </c>
      <c r="L1188" s="166">
        <v>0</v>
      </c>
      <c r="M1188" s="18">
        <v>0</v>
      </c>
      <c r="N1188" s="165">
        <f>VLOOKUP(Table2[[#This Row],[Code]],'MPG Payment'!$B$4:$Z$128,25,0)</f>
        <v>0</v>
      </c>
      <c r="O1188" s="170">
        <f t="shared" si="80"/>
        <v>188</v>
      </c>
      <c r="P1188" t="str">
        <f>IFERROR(VLOOKUP(D1188,'Bank Master'!$C$3:$D$7898,2,0),"Indirect")</f>
        <v>Direct</v>
      </c>
      <c r="Q1188" t="str">
        <f>IFERROR(VLOOKUP(A1188,Table1424[],6,0),0)</f>
        <v>TASLIM ANSARI</v>
      </c>
      <c r="R1188" t="str">
        <f>IFERROR(VLOOKUP(A1188,Table1424[],7,0),0)</f>
        <v>490318210003131</v>
      </c>
      <c r="S1188" t="str">
        <f>IFERROR(VLOOKUP(A1188,Table1424[],8,0),0)</f>
        <v>BKID0004903</v>
      </c>
      <c r="T1188">
        <f>IFERROR(VLOOKUP(A1188,Table1424[],9,0),0)</f>
        <v>0</v>
      </c>
      <c r="U1188" s="40">
        <f>IFERROR(VLOOKUP(A1188,Table1424[],10,0),0)</f>
        <v>45895</v>
      </c>
      <c r="V1188">
        <f t="shared" si="81"/>
        <v>1</v>
      </c>
      <c r="W1188" t="str">
        <f t="shared" si="82"/>
        <v>Available</v>
      </c>
      <c r="X1188" s="164" t="str" cm="1">
        <f t="array" aca="1" ref="X1188" ca="1">SUBSTITUTE(SUBSTITUTE(MID(CELL("filename"),FIND("[",CELL("filename"))+1,FIND("]",CELL("filename"))-FIND("[",CELL("filename"))-1)," JH Farmer Payment-",""),".xlsx","")</f>
        <v>22.21-27 Aug</v>
      </c>
      <c r="Y1188" s="13">
        <f t="shared" si="83"/>
        <v>3.4705055350553504</v>
      </c>
      <c r="Z1188" s="3">
        <v>0</v>
      </c>
    </row>
    <row r="1189" spans="1:26" x14ac:dyDescent="0.25">
      <c r="A1189" t="str">
        <f>CONCATENATE(Table2[[#This Row],[Code]],Table2[[#This Row],[Farmers Code]])</f>
        <v>200700190006</v>
      </c>
      <c r="B1189" s="1" t="str">
        <f>INDEX('MPG Payment'!$A:$A,MATCH(Table2[[#This Row],[Code]],'MPG Payment'!B:B,0))</f>
        <v>BMC Code :2007</v>
      </c>
      <c r="C1189" t="str">
        <f>VLOOKUP(Table2[[#This Row],[Code]],'MPG Payment'!B:C,2,0)</f>
        <v>CHORA</v>
      </c>
      <c r="D1189" s="17">
        <v>20070019</v>
      </c>
      <c r="E1189" s="17" t="s">
        <v>19</v>
      </c>
      <c r="F1189" s="1">
        <v>1</v>
      </c>
      <c r="G1189" s="13">
        <v>3.92</v>
      </c>
      <c r="H1189" s="13">
        <v>132.5744</v>
      </c>
      <c r="I1189" s="166">
        <v>0</v>
      </c>
      <c r="J1189" s="191">
        <v>0</v>
      </c>
      <c r="K1189" s="166">
        <v>0</v>
      </c>
      <c r="L1189" s="166">
        <v>0</v>
      </c>
      <c r="M1189" s="18">
        <v>0</v>
      </c>
      <c r="N1189" s="165">
        <f>VLOOKUP(Table2[[#This Row],[Code]],'MPG Payment'!$B$4:$Z$128,25,0)</f>
        <v>0</v>
      </c>
      <c r="O1189" s="170">
        <f t="shared" si="80"/>
        <v>133</v>
      </c>
      <c r="P1189" t="str">
        <f>IFERROR(VLOOKUP(D1189,'Bank Master'!$C$3:$D$7898,2,0),"Indirect")</f>
        <v>Direct</v>
      </c>
      <c r="Q1189" t="str">
        <f>IFERROR(VLOOKUP(A1189,Table1424[],6,0),0)</f>
        <v>ISRAT KHATUN</v>
      </c>
      <c r="R1189" t="str">
        <f>IFERROR(VLOOKUP(A1189,Table1424[],7,0),0)</f>
        <v>590618210007121</v>
      </c>
      <c r="S1189" t="str">
        <f>IFERROR(VLOOKUP(A1189,Table1424[],8,0),0)</f>
        <v>BKID0005906</v>
      </c>
      <c r="T1189">
        <f>IFERROR(VLOOKUP(A1189,Table1424[],9,0),0)</f>
        <v>0</v>
      </c>
      <c r="U1189" s="40">
        <f>IFERROR(VLOOKUP(A1189,Table1424[],10,0),0)</f>
        <v>45902</v>
      </c>
      <c r="V1189">
        <f t="shared" si="81"/>
        <v>1</v>
      </c>
      <c r="W1189" t="str">
        <f t="shared" si="82"/>
        <v>Available</v>
      </c>
      <c r="X1189" s="164" t="str" cm="1">
        <f t="array" aca="1" ref="X1189" ca="1">SUBSTITUTE(SUBSTITUTE(MID(CELL("filename"),FIND("[",CELL("filename"))+1,FIND("]",CELL("filename"))-FIND("[",CELL("filename"))-1)," JH Farmer Payment-",""),".xlsx","")</f>
        <v>22.21-27 Aug</v>
      </c>
      <c r="Y1189" s="13">
        <f t="shared" si="83"/>
        <v>1.6910000000000001</v>
      </c>
      <c r="Z1189" s="3">
        <v>0</v>
      </c>
    </row>
    <row r="1190" spans="1:26" x14ac:dyDescent="0.25">
      <c r="A1190" t="str">
        <f>CONCATENATE(Table2[[#This Row],[Code]],Table2[[#This Row],[Farmers Code]])</f>
        <v>200700190009</v>
      </c>
      <c r="B1190" s="1" t="str">
        <f>INDEX('MPG Payment'!$A:$A,MATCH(Table2[[#This Row],[Code]],'MPG Payment'!B:B,0))</f>
        <v>BMC Code :2007</v>
      </c>
      <c r="C1190" t="str">
        <f>VLOOKUP(Table2[[#This Row],[Code]],'MPG Payment'!B:C,2,0)</f>
        <v>CHORA</v>
      </c>
      <c r="D1190" s="17">
        <v>20070019</v>
      </c>
      <c r="E1190" s="17" t="s">
        <v>36</v>
      </c>
      <c r="F1190" s="1">
        <v>2</v>
      </c>
      <c r="G1190" s="13">
        <v>5.1899999999999995</v>
      </c>
      <c r="H1190" s="13">
        <v>207.10500000000002</v>
      </c>
      <c r="I1190" s="166">
        <v>0</v>
      </c>
      <c r="J1190" s="191">
        <v>0</v>
      </c>
      <c r="K1190" s="166">
        <v>0</v>
      </c>
      <c r="L1190" s="166">
        <v>0</v>
      </c>
      <c r="M1190" s="18">
        <v>0</v>
      </c>
      <c r="N1190" s="165">
        <f>VLOOKUP(Table2[[#This Row],[Code]],'MPG Payment'!$B$4:$Z$128,25,0)</f>
        <v>0</v>
      </c>
      <c r="O1190" s="170">
        <f t="shared" si="80"/>
        <v>207</v>
      </c>
      <c r="P1190" t="str">
        <f>IFERROR(VLOOKUP(D1190,'Bank Master'!$C$3:$D$7898,2,0),"Indirect")</f>
        <v>Direct</v>
      </c>
      <c r="Q1190" t="str">
        <f>IFERROR(VLOOKUP(A1190,Table1424[],6,0),0)</f>
        <v>RUKSANA KHATUN</v>
      </c>
      <c r="R1190" t="str">
        <f>IFERROR(VLOOKUP(A1190,Table1424[],7,0),0)</f>
        <v>499618210002988</v>
      </c>
      <c r="S1190" t="str">
        <f>IFERROR(VLOOKUP(A1190,Table1424[],8,0),0)</f>
        <v>BKID0004996</v>
      </c>
      <c r="T1190">
        <f>IFERROR(VLOOKUP(A1190,Table1424[],9,0),0)</f>
        <v>0</v>
      </c>
      <c r="U1190" s="40">
        <f>IFERROR(VLOOKUP(A1190,Table1424[],10,0),0)</f>
        <v>45902</v>
      </c>
      <c r="V1190">
        <f t="shared" si="81"/>
        <v>1</v>
      </c>
      <c r="W1190" t="str">
        <f t="shared" si="82"/>
        <v>Available</v>
      </c>
      <c r="X1190" s="164" t="str" cm="1">
        <f t="array" aca="1" ref="X1190" ca="1">SUBSTITUTE(SUBSTITUTE(MID(CELL("filename"),FIND("[",CELL("filename"))+1,FIND("]",CELL("filename"))-FIND("[",CELL("filename"))-1)," JH Farmer Payment-",""),".xlsx","")</f>
        <v>22.21-27 Aug</v>
      </c>
      <c r="Y1190" s="13">
        <f t="shared" si="83"/>
        <v>3.9904624277456655</v>
      </c>
      <c r="Z1190" s="3">
        <v>0</v>
      </c>
    </row>
    <row r="1191" spans="1:26" x14ac:dyDescent="0.25">
      <c r="A1191" t="str">
        <f>CONCATENATE(Table2[[#This Row],[Code]],Table2[[#This Row],[Farmers Code]])</f>
        <v>200700190010</v>
      </c>
      <c r="B1191" s="1" t="str">
        <f>INDEX('MPG Payment'!$A:$A,MATCH(Table2[[#This Row],[Code]],'MPG Payment'!B:B,0))</f>
        <v>BMC Code :2007</v>
      </c>
      <c r="C1191" t="str">
        <f>VLOOKUP(Table2[[#This Row],[Code]],'MPG Payment'!B:C,2,0)</f>
        <v>CHORA</v>
      </c>
      <c r="D1191" s="17">
        <v>20070019</v>
      </c>
      <c r="E1191" s="17" t="s">
        <v>21</v>
      </c>
      <c r="F1191" s="1">
        <v>2</v>
      </c>
      <c r="G1191" s="13">
        <v>4.63</v>
      </c>
      <c r="H1191" s="13">
        <v>175.58620000000002</v>
      </c>
      <c r="I1191" s="166">
        <v>0</v>
      </c>
      <c r="J1191" s="191">
        <v>0</v>
      </c>
      <c r="K1191" s="166">
        <v>0</v>
      </c>
      <c r="L1191" s="166">
        <v>0</v>
      </c>
      <c r="M1191" s="18">
        <v>0</v>
      </c>
      <c r="N1191" s="165">
        <f>VLOOKUP(Table2[[#This Row],[Code]],'MPG Payment'!$B$4:$Z$128,25,0)</f>
        <v>0</v>
      </c>
      <c r="O1191" s="170">
        <f t="shared" si="80"/>
        <v>176</v>
      </c>
      <c r="P1191" t="str">
        <f>IFERROR(VLOOKUP(D1191,'Bank Master'!$C$3:$D$7898,2,0),"Indirect")</f>
        <v>Direct</v>
      </c>
      <c r="Q1191" t="str">
        <f>IFERROR(VLOOKUP(A1191,Table1424[],6,0),0)</f>
        <v>SUNJEET ORAON</v>
      </c>
      <c r="R1191" t="str">
        <f>IFERROR(VLOOKUP(A1191,Table1424[],7,0),0)</f>
        <v>37913584156</v>
      </c>
      <c r="S1191" t="str">
        <f>IFERROR(VLOOKUP(A1191,Table1424[],8,0),0)</f>
        <v>SBIN0014339</v>
      </c>
      <c r="T1191">
        <f>IFERROR(VLOOKUP(A1191,Table1424[],9,0),0)</f>
        <v>0</v>
      </c>
      <c r="U1191" s="40">
        <f>IFERROR(VLOOKUP(A1191,Table1424[],10,0),0)</f>
        <v>45936</v>
      </c>
      <c r="V1191">
        <f t="shared" si="81"/>
        <v>1</v>
      </c>
      <c r="W1191" t="str">
        <f t="shared" si="82"/>
        <v>Available</v>
      </c>
      <c r="X1191" s="164" t="str" cm="1">
        <f t="array" aca="1" ref="X1191" ca="1">SUBSTITUTE(SUBSTITUTE(MID(CELL("filename"),FIND("[",CELL("filename"))+1,FIND("]",CELL("filename"))-FIND("[",CELL("filename"))-1)," JH Farmer Payment-",""),".xlsx","")</f>
        <v>22.21-27 Aug</v>
      </c>
      <c r="Y1191" s="13">
        <f t="shared" si="83"/>
        <v>3.7923585313174955</v>
      </c>
      <c r="Z1191" s="3">
        <v>0</v>
      </c>
    </row>
    <row r="1192" spans="1:26" x14ac:dyDescent="0.25">
      <c r="A1192" t="str">
        <f>CONCATENATE(Table2[[#This Row],[Code]],Table2[[#This Row],[Farmers Code]])</f>
        <v>200700190018</v>
      </c>
      <c r="B1192" s="1" t="str">
        <f>INDEX('MPG Payment'!$A:$A,MATCH(Table2[[#This Row],[Code]],'MPG Payment'!B:B,0))</f>
        <v>BMC Code :2007</v>
      </c>
      <c r="C1192" t="str">
        <f>VLOOKUP(Table2[[#This Row],[Code]],'MPG Payment'!B:C,2,0)</f>
        <v>CHORA</v>
      </c>
      <c r="D1192" s="17">
        <v>20070019</v>
      </c>
      <c r="E1192" s="17" t="s">
        <v>2</v>
      </c>
      <c r="F1192" s="1">
        <v>2</v>
      </c>
      <c r="G1192" s="13">
        <v>9.65</v>
      </c>
      <c r="H1192" s="13">
        <v>361.58410000000003</v>
      </c>
      <c r="I1192" s="166">
        <v>0</v>
      </c>
      <c r="J1192" s="191">
        <v>0</v>
      </c>
      <c r="K1192" s="166">
        <v>0</v>
      </c>
      <c r="L1192" s="166">
        <v>0</v>
      </c>
      <c r="M1192" s="18">
        <v>0</v>
      </c>
      <c r="N1192" s="165">
        <f>VLOOKUP(Table2[[#This Row],[Code]],'MPG Payment'!$B$4:$Z$128,25,0)</f>
        <v>0</v>
      </c>
      <c r="O1192" s="170">
        <f t="shared" si="80"/>
        <v>362</v>
      </c>
      <c r="P1192" t="str">
        <f>IFERROR(VLOOKUP(D1192,'Bank Master'!$C$3:$D$7898,2,0),"Indirect")</f>
        <v>Direct</v>
      </c>
      <c r="Q1192" t="str">
        <f>IFERROR(VLOOKUP(A1192,Table1424[],6,0),0)</f>
        <v>SAROJNI BHAGAT</v>
      </c>
      <c r="R1192" t="str">
        <f>IFERROR(VLOOKUP(A1192,Table1424[],7,0),0)</f>
        <v>490318210005337</v>
      </c>
      <c r="S1192" t="str">
        <f>IFERROR(VLOOKUP(A1192,Table1424[],8,0),0)</f>
        <v>BKID0004903</v>
      </c>
      <c r="T1192">
        <f>IFERROR(VLOOKUP(A1192,Table1424[],9,0),0)</f>
        <v>0</v>
      </c>
      <c r="U1192" s="40">
        <f>IFERROR(VLOOKUP(A1192,Table1424[],10,0),0)</f>
        <v>0</v>
      </c>
      <c r="V1192">
        <f t="shared" si="81"/>
        <v>1</v>
      </c>
      <c r="W1192" t="str">
        <f t="shared" si="82"/>
        <v>Available</v>
      </c>
      <c r="X1192" s="164" t="str" cm="1">
        <f t="array" aca="1" ref="X1192" ca="1">SUBSTITUTE(SUBSTITUTE(MID(CELL("filename"),FIND("[",CELL("filename"))+1,FIND("]",CELL("filename"))-FIND("[",CELL("filename"))-1)," JH Farmer Payment-",""),".xlsx","")</f>
        <v>22.21-27 Aug</v>
      </c>
      <c r="Y1192" s="13">
        <f t="shared" si="83"/>
        <v>3.7469854922279797</v>
      </c>
      <c r="Z1192" s="3">
        <v>0</v>
      </c>
    </row>
    <row r="1193" spans="1:26" x14ac:dyDescent="0.25">
      <c r="A1193" t="str">
        <f>CONCATENATE(Table2[[#This Row],[Code]],Table2[[#This Row],[Farmers Code]])</f>
        <v>200700200002</v>
      </c>
      <c r="B1193" s="1" t="str">
        <f>INDEX('MPG Payment'!$A:$A,MATCH(Table2[[#This Row],[Code]],'MPG Payment'!B:B,0))</f>
        <v>BMC Code :2007</v>
      </c>
      <c r="C1193" t="str">
        <f>VLOOKUP(Table2[[#This Row],[Code]],'MPG Payment'!B:C,2,0)</f>
        <v>ULATU</v>
      </c>
      <c r="D1193" s="17">
        <v>20070020</v>
      </c>
      <c r="E1193" s="17" t="s">
        <v>17</v>
      </c>
      <c r="F1193" s="1">
        <v>13</v>
      </c>
      <c r="G1193" s="13">
        <v>128.94</v>
      </c>
      <c r="H1193" s="13">
        <v>5750.5891999999994</v>
      </c>
      <c r="I1193" s="166">
        <v>0</v>
      </c>
      <c r="J1193" s="191">
        <v>0</v>
      </c>
      <c r="K1193" s="166">
        <v>773.18000000000757</v>
      </c>
      <c r="L1193" s="166">
        <v>0</v>
      </c>
      <c r="M1193" s="18">
        <v>0</v>
      </c>
      <c r="N1193" s="165">
        <f>VLOOKUP(Table2[[#This Row],[Code]],'MPG Payment'!$B$4:$Z$128,25,0)</f>
        <v>0</v>
      </c>
      <c r="O1193" s="170">
        <f t="shared" si="80"/>
        <v>4977</v>
      </c>
      <c r="P1193" t="str">
        <f>IFERROR(VLOOKUP(D1193,'Bank Master'!$C$3:$D$7898,2,0),"Indirect")</f>
        <v>Direct</v>
      </c>
      <c r="Q1193" t="str">
        <f>IFERROR(VLOOKUP(A1193,Table1424[],6,0),0)</f>
        <v>MEENA DEVI</v>
      </c>
      <c r="R1193" t="str">
        <f>IFERROR(VLOOKUP(A1193,Table1424[],7,0),0)</f>
        <v>494410100010393</v>
      </c>
      <c r="S1193" t="str">
        <f>IFERROR(VLOOKUP(A1193,Table1424[],8,0),0)</f>
        <v>BKID0004944</v>
      </c>
      <c r="T1193">
        <f>IFERROR(VLOOKUP(A1193,Table1424[],9,0),0)</f>
        <v>0</v>
      </c>
      <c r="U1193" s="40">
        <f>IFERROR(VLOOKUP(A1193,Table1424[],10,0),0)</f>
        <v>45908</v>
      </c>
      <c r="V1193">
        <f t="shared" si="81"/>
        <v>1</v>
      </c>
      <c r="W1193" t="str">
        <f t="shared" si="82"/>
        <v>Available</v>
      </c>
      <c r="X1193" s="164" t="str" cm="1">
        <f t="array" aca="1" ref="X1193" ca="1">SUBSTITUTE(SUBSTITUTE(MID(CELL("filename"),FIND("[",CELL("filename"))+1,FIND("]",CELL("filename"))-FIND("[",CELL("filename"))-1)," JH Farmer Payment-",""),".xlsx","")</f>
        <v>22.21-27 Aug</v>
      </c>
      <c r="Y1193" s="13">
        <f t="shared" si="83"/>
        <v>28.989320459128272</v>
      </c>
      <c r="Z1193" s="3">
        <v>0</v>
      </c>
    </row>
    <row r="1194" spans="1:26" x14ac:dyDescent="0.25">
      <c r="A1194" t="str">
        <f>CONCATENATE(Table2[[#This Row],[Code]],Table2[[#This Row],[Farmers Code]])</f>
        <v>200700200005</v>
      </c>
      <c r="B1194" s="1" t="str">
        <f>INDEX('MPG Payment'!$A:$A,MATCH(Table2[[#This Row],[Code]],'MPG Payment'!B:B,0))</f>
        <v>BMC Code :2007</v>
      </c>
      <c r="C1194" t="str">
        <f>VLOOKUP(Table2[[#This Row],[Code]],'MPG Payment'!B:C,2,0)</f>
        <v>ULATU</v>
      </c>
      <c r="D1194" s="17">
        <v>20070020</v>
      </c>
      <c r="E1194" s="17" t="s">
        <v>18</v>
      </c>
      <c r="F1194" s="1">
        <v>14</v>
      </c>
      <c r="G1194" s="13">
        <v>932.17</v>
      </c>
      <c r="H1194" s="13">
        <v>36747.743399999999</v>
      </c>
      <c r="I1194" s="166">
        <v>0</v>
      </c>
      <c r="J1194" s="191">
        <v>0</v>
      </c>
      <c r="K1194" s="166">
        <v>0</v>
      </c>
      <c r="L1194" s="166">
        <v>0</v>
      </c>
      <c r="M1194" s="18">
        <v>0</v>
      </c>
      <c r="N1194" s="165">
        <f>VLOOKUP(Table2[[#This Row],[Code]],'MPG Payment'!$B$4:$Z$128,25,0)</f>
        <v>0</v>
      </c>
      <c r="O1194" s="170">
        <f t="shared" si="80"/>
        <v>36748</v>
      </c>
      <c r="P1194" t="str">
        <f>IFERROR(VLOOKUP(D1194,'Bank Master'!$C$3:$D$7898,2,0),"Indirect")</f>
        <v>Direct</v>
      </c>
      <c r="Q1194" t="str">
        <f>IFERROR(VLOOKUP(A1194,Table1424[],6,0),0)</f>
        <v>WILLIAM KUMAR</v>
      </c>
      <c r="R1194" t="str">
        <f>IFERROR(VLOOKUP(A1194,Table1424[],7,0),0)</f>
        <v>40697139394</v>
      </c>
      <c r="S1194" t="str">
        <f>IFERROR(VLOOKUP(A1194,Table1424[],8,0),0)</f>
        <v>SBIN0011816</v>
      </c>
      <c r="T1194">
        <f>IFERROR(VLOOKUP(A1194,Table1424[],9,0),0)</f>
        <v>0</v>
      </c>
      <c r="U1194" s="40">
        <f>IFERROR(VLOOKUP(A1194,Table1424[],10,0),0)</f>
        <v>46104</v>
      </c>
      <c r="V1194">
        <f t="shared" si="81"/>
        <v>1</v>
      </c>
      <c r="W1194" t="str">
        <f t="shared" si="82"/>
        <v>Available</v>
      </c>
      <c r="X1194" s="164" t="str" cm="1">
        <f t="array" aca="1" ref="X1194" ca="1">SUBSTITUTE(SUBSTITUTE(MID(CELL("filename"),FIND("[",CELL("filename"))+1,FIND("]",CELL("filename"))-FIND("[",CELL("filename"))-1)," JH Farmer Payment-",""),".xlsx","")</f>
        <v>22.21-27 Aug</v>
      </c>
      <c r="Y1194" s="13">
        <f t="shared" si="83"/>
        <v>27.595202999452894</v>
      </c>
      <c r="Z1194" s="3">
        <v>0</v>
      </c>
    </row>
    <row r="1195" spans="1:26" x14ac:dyDescent="0.25">
      <c r="A1195" t="str">
        <f>CONCATENATE(Table2[[#This Row],[Code]],Table2[[#This Row],[Farmers Code]])</f>
        <v>200700200009</v>
      </c>
      <c r="B1195" s="1" t="str">
        <f>INDEX('MPG Payment'!$A:$A,MATCH(Table2[[#This Row],[Code]],'MPG Payment'!B:B,0))</f>
        <v>BMC Code :2007</v>
      </c>
      <c r="C1195" t="str">
        <f>VLOOKUP(Table2[[#This Row],[Code]],'MPG Payment'!B:C,2,0)</f>
        <v>ULATU</v>
      </c>
      <c r="D1195" s="17">
        <v>20070020</v>
      </c>
      <c r="E1195" s="17" t="s">
        <v>36</v>
      </c>
      <c r="F1195" s="1">
        <v>2</v>
      </c>
      <c r="G1195" s="13">
        <v>3.33</v>
      </c>
      <c r="H1195" s="13">
        <v>270.8904</v>
      </c>
      <c r="I1195" s="166">
        <v>0</v>
      </c>
      <c r="J1195" s="191">
        <v>0</v>
      </c>
      <c r="K1195" s="166">
        <v>0</v>
      </c>
      <c r="L1195" s="166">
        <v>0</v>
      </c>
      <c r="M1195" s="18">
        <v>0</v>
      </c>
      <c r="N1195" s="165">
        <f>VLOOKUP(Table2[[#This Row],[Code]],'MPG Payment'!$B$4:$Z$128,25,0)</f>
        <v>0</v>
      </c>
      <c r="O1195" s="170">
        <f t="shared" si="80"/>
        <v>271</v>
      </c>
      <c r="P1195" t="str">
        <f>IFERROR(VLOOKUP(D1195,'Bank Master'!$C$3:$D$7898,2,0),"Indirect")</f>
        <v>Direct</v>
      </c>
      <c r="Q1195" t="str">
        <f>IFERROR(VLOOKUP(A1195,Table1424[],6,0),0)</f>
        <v>KULESHWAR MAHTO</v>
      </c>
      <c r="R1195" t="str">
        <f>IFERROR(VLOOKUP(A1195,Table1424[],7,0),0)</f>
        <v>21555789030</v>
      </c>
      <c r="S1195" t="str">
        <f>IFERROR(VLOOKUP(A1195,Table1424[],8,0),0)</f>
        <v>IDIB000U523</v>
      </c>
      <c r="T1195">
        <f>IFERROR(VLOOKUP(A1195,Table1424[],9,0),0)</f>
        <v>0</v>
      </c>
      <c r="U1195" s="40">
        <f>IFERROR(VLOOKUP(A1195,Table1424[],10,0),0)</f>
        <v>46182</v>
      </c>
      <c r="V1195">
        <f t="shared" si="81"/>
        <v>1</v>
      </c>
      <c r="W1195" t="str">
        <f t="shared" si="82"/>
        <v>Available</v>
      </c>
      <c r="X1195" s="164" t="str" cm="1">
        <f t="array" aca="1" ref="X1195" ca="1">SUBSTITUTE(SUBSTITUTE(MID(CELL("filename"),FIND("[",CELL("filename"))+1,FIND("]",CELL("filename"))-FIND("[",CELL("filename"))-1)," JH Farmer Payment-",""),".xlsx","")</f>
        <v>22.21-27 Aug</v>
      </c>
      <c r="Y1195" s="13">
        <f t="shared" si="83"/>
        <v>8.1348468468468464</v>
      </c>
      <c r="Z1195" s="3">
        <v>0</v>
      </c>
    </row>
    <row r="1196" spans="1:26" x14ac:dyDescent="0.25">
      <c r="A1196" t="str">
        <f>CONCATENATE(Table2[[#This Row],[Code]],Table2[[#This Row],[Farmers Code]])</f>
        <v>200700200010</v>
      </c>
      <c r="B1196" s="1" t="str">
        <f>INDEX('MPG Payment'!$A:$A,MATCH(Table2[[#This Row],[Code]],'MPG Payment'!B:B,0))</f>
        <v>BMC Code :2007</v>
      </c>
      <c r="C1196" t="str">
        <f>VLOOKUP(Table2[[#This Row],[Code]],'MPG Payment'!B:C,2,0)</f>
        <v>ULATU</v>
      </c>
      <c r="D1196" s="17">
        <v>20070020</v>
      </c>
      <c r="E1196" s="17" t="s">
        <v>21</v>
      </c>
      <c r="F1196" s="1">
        <v>13</v>
      </c>
      <c r="G1196" s="13">
        <v>27.21</v>
      </c>
      <c r="H1196" s="13">
        <v>1161.7003</v>
      </c>
      <c r="I1196" s="166">
        <v>0</v>
      </c>
      <c r="J1196" s="191">
        <v>0</v>
      </c>
      <c r="K1196" s="166">
        <v>0</v>
      </c>
      <c r="L1196" s="166">
        <v>0</v>
      </c>
      <c r="M1196" s="18">
        <v>0</v>
      </c>
      <c r="N1196" s="165">
        <f>VLOOKUP(Table2[[#This Row],[Code]],'MPG Payment'!$B$4:$Z$128,25,0)</f>
        <v>0</v>
      </c>
      <c r="O1196" s="170">
        <f t="shared" si="80"/>
        <v>1162</v>
      </c>
      <c r="P1196" t="str">
        <f>IFERROR(VLOOKUP(D1196,'Bank Master'!$C$3:$D$7898,2,0),"Indirect")</f>
        <v>Direct</v>
      </c>
      <c r="Q1196" t="str">
        <f>IFERROR(VLOOKUP(A1196,Table1424[],6,0),0)</f>
        <v>KAMAL KISHORE MAHTO</v>
      </c>
      <c r="R1196" t="str">
        <f>IFERROR(VLOOKUP(A1196,Table1424[],7,0),0)</f>
        <v>493910110008557</v>
      </c>
      <c r="S1196" t="str">
        <f>IFERROR(VLOOKUP(A1196,Table1424[],8,0),0)</f>
        <v>BKID0004939</v>
      </c>
      <c r="T1196">
        <f>IFERROR(VLOOKUP(A1196,Table1424[],9,0),0)</f>
        <v>0</v>
      </c>
      <c r="U1196" s="40">
        <f>IFERROR(VLOOKUP(A1196,Table1424[],10,0),0)</f>
        <v>46175</v>
      </c>
      <c r="V1196">
        <f t="shared" si="81"/>
        <v>1</v>
      </c>
      <c r="W1196" t="str">
        <f t="shared" si="82"/>
        <v>Available</v>
      </c>
      <c r="X1196" s="164" t="str" cm="1">
        <f t="array" aca="1" ref="X1196" ca="1">SUBSTITUTE(SUBSTITUTE(MID(CELL("filename"),FIND("[",CELL("filename"))+1,FIND("]",CELL("filename"))-FIND("[",CELL("filename"))-1)," JH Farmer Payment-",""),".xlsx","")</f>
        <v>22.21-27 Aug</v>
      </c>
      <c r="Y1196" s="13">
        <f t="shared" si="83"/>
        <v>27.751017824329292</v>
      </c>
      <c r="Z1196" s="3">
        <v>0</v>
      </c>
    </row>
    <row r="1197" spans="1:26" x14ac:dyDescent="0.25">
      <c r="A1197" t="str">
        <f>CONCATENATE(Table2[[#This Row],[Code]],Table2[[#This Row],[Farmers Code]])</f>
        <v>200700210002</v>
      </c>
      <c r="B1197" s="1" t="str">
        <f>INDEX('MPG Payment'!$A:$A,MATCH(Table2[[#This Row],[Code]],'MPG Payment'!B:B,0))</f>
        <v>BMC Code :2007</v>
      </c>
      <c r="C1197" t="str">
        <f>VLOOKUP(Table2[[#This Row],[Code]],'MPG Payment'!B:C,2,0)</f>
        <v>USKU</v>
      </c>
      <c r="D1197" s="17">
        <v>20070021</v>
      </c>
      <c r="E1197" s="17" t="s">
        <v>17</v>
      </c>
      <c r="F1197" s="1">
        <v>4</v>
      </c>
      <c r="G1197" s="13">
        <v>271.10000000000002</v>
      </c>
      <c r="H1197" s="13">
        <v>11181.65</v>
      </c>
      <c r="I1197" s="166">
        <v>0</v>
      </c>
      <c r="J1197" s="191">
        <v>0</v>
      </c>
      <c r="K1197" s="166">
        <v>0</v>
      </c>
      <c r="L1197" s="166">
        <v>0</v>
      </c>
      <c r="M1197" s="18">
        <v>0</v>
      </c>
      <c r="N1197" s="165">
        <f>VLOOKUP(Table2[[#This Row],[Code]],'MPG Payment'!$B$4:$Z$128,25,0)</f>
        <v>0</v>
      </c>
      <c r="O1197" s="170">
        <f t="shared" si="80"/>
        <v>11182</v>
      </c>
      <c r="P1197" t="str">
        <f>IFERROR(VLOOKUP(D1197,'Bank Master'!$C$3:$D$7898,2,0),"Indirect")</f>
        <v>Direct</v>
      </c>
      <c r="Q1197" t="str">
        <f>IFERROR(VLOOKUP(A1197,Table1424[],6,0),0)</f>
        <v>BAIJU ORAON</v>
      </c>
      <c r="R1197" t="str">
        <f>IFERROR(VLOOKUP(A1197,Table1424[],7,0),0)</f>
        <v>494410100005505</v>
      </c>
      <c r="S1197" t="str">
        <f>IFERROR(VLOOKUP(A1197,Table1424[],8,0),0)</f>
        <v>BKID0004944</v>
      </c>
      <c r="T1197">
        <f>IFERROR(VLOOKUP(A1197,Table1424[],9,0),0)</f>
        <v>0</v>
      </c>
      <c r="U1197" s="40">
        <f>IFERROR(VLOOKUP(A1197,Table1424[],10,0),0)</f>
        <v>45949</v>
      </c>
      <c r="V1197">
        <f t="shared" si="81"/>
        <v>1</v>
      </c>
      <c r="W1197" t="str">
        <f t="shared" si="82"/>
        <v>Available</v>
      </c>
      <c r="X1197" s="164" t="str" cm="1">
        <f t="array" aca="1" ref="X1197" ca="1">SUBSTITUTE(SUBSTITUTE(MID(CELL("filename"),FIND("[",CELL("filename"))+1,FIND("]",CELL("filename"))-FIND("[",CELL("filename"))-1)," JH Farmer Payment-",""),".xlsx","")</f>
        <v>22.21-27 Aug</v>
      </c>
      <c r="Y1197" s="13">
        <f t="shared" si="83"/>
        <v>8.2490962744374752</v>
      </c>
      <c r="Z1197" s="3">
        <v>0</v>
      </c>
    </row>
    <row r="1198" spans="1:26" x14ac:dyDescent="0.25">
      <c r="A1198" t="str">
        <f>CONCATENATE(Table2[[#This Row],[Code]],Table2[[#This Row],[Farmers Code]])</f>
        <v>200700230005</v>
      </c>
      <c r="B1198" s="1" t="str">
        <f>INDEX('MPG Payment'!$A:$A,MATCH(Table2[[#This Row],[Code]],'MPG Payment'!B:B,0))</f>
        <v>BMC Code :2007</v>
      </c>
      <c r="C1198" t="str">
        <f>VLOOKUP(Table2[[#This Row],[Code]],'MPG Payment'!B:C,2,0)</f>
        <v>ICHAPIRI</v>
      </c>
      <c r="D1198" s="17">
        <v>20070023</v>
      </c>
      <c r="E1198" s="17" t="s">
        <v>18</v>
      </c>
      <c r="F1198" s="1">
        <v>7</v>
      </c>
      <c r="G1198" s="13">
        <v>47.879999999999995</v>
      </c>
      <c r="H1198" s="13">
        <v>1967.1368</v>
      </c>
      <c r="I1198" s="166">
        <v>0</v>
      </c>
      <c r="J1198" s="191">
        <v>0</v>
      </c>
      <c r="K1198" s="166">
        <v>0</v>
      </c>
      <c r="L1198" s="166">
        <v>0</v>
      </c>
      <c r="M1198" s="18">
        <v>0</v>
      </c>
      <c r="N1198" s="165">
        <f>VLOOKUP(Table2[[#This Row],[Code]],'MPG Payment'!$B$4:$Z$128,25,0)</f>
        <v>0</v>
      </c>
      <c r="O1198" s="170">
        <f t="shared" si="80"/>
        <v>1967</v>
      </c>
      <c r="P1198" t="str">
        <f>IFERROR(VLOOKUP(D1198,'Bank Master'!$C$3:$D$7898,2,0),"Indirect")</f>
        <v>Direct</v>
      </c>
      <c r="Q1198" t="str">
        <f>IFERROR(VLOOKUP(A1198,Table1424[],6,0),0)</f>
        <v>JAYNTI DEVI</v>
      </c>
      <c r="R1198" t="str">
        <f>IFERROR(VLOOKUP(A1198,Table1424[],7,0),0)</f>
        <v>494418210000022</v>
      </c>
      <c r="S1198" t="str">
        <f>IFERROR(VLOOKUP(A1198,Table1424[],8,0),0)</f>
        <v>BKID0004944</v>
      </c>
      <c r="T1198">
        <f>IFERROR(VLOOKUP(A1198,Table1424[],9,0),0)</f>
        <v>0</v>
      </c>
      <c r="U1198" s="40">
        <f>IFERROR(VLOOKUP(A1198,Table1424[],10,0),0)</f>
        <v>46034</v>
      </c>
      <c r="V1198">
        <f t="shared" si="81"/>
        <v>1</v>
      </c>
      <c r="W1198" t="str">
        <f t="shared" si="82"/>
        <v>Available</v>
      </c>
      <c r="X1198" s="164" t="str" cm="1">
        <f t="array" aca="1" ref="X1198" ca="1">SUBSTITUTE(SUBSTITUTE(MID(CELL("filename"),FIND("[",CELL("filename"))+1,FIND("]",CELL("filename"))-FIND("[",CELL("filename"))-1)," JH Farmer Payment-",""),".xlsx","")</f>
        <v>22.21-27 Aug</v>
      </c>
      <c r="Y1198" s="13">
        <f t="shared" si="83"/>
        <v>14.379654970760237</v>
      </c>
      <c r="Z1198" s="3">
        <v>0</v>
      </c>
    </row>
    <row r="1199" spans="1:26" x14ac:dyDescent="0.25">
      <c r="A1199" t="str">
        <f>CONCATENATE(Table2[[#This Row],[Code]],Table2[[#This Row],[Farmers Code]])</f>
        <v>200700230006</v>
      </c>
      <c r="B1199" s="1" t="str">
        <f>INDEX('MPG Payment'!$A:$A,MATCH(Table2[[#This Row],[Code]],'MPG Payment'!B:B,0))</f>
        <v>BMC Code :2007</v>
      </c>
      <c r="C1199" t="str">
        <f>VLOOKUP(Table2[[#This Row],[Code]],'MPG Payment'!B:C,2,0)</f>
        <v>ICHAPIRI</v>
      </c>
      <c r="D1199" s="17">
        <v>20070023</v>
      </c>
      <c r="E1199" s="17" t="s">
        <v>19</v>
      </c>
      <c r="F1199" s="1">
        <v>7</v>
      </c>
      <c r="G1199" s="13">
        <v>81</v>
      </c>
      <c r="H1199" s="13">
        <v>3493.5662000000007</v>
      </c>
      <c r="I1199" s="166">
        <v>0</v>
      </c>
      <c r="J1199" s="191">
        <v>0</v>
      </c>
      <c r="K1199" s="166">
        <v>0</v>
      </c>
      <c r="L1199" s="166">
        <v>0</v>
      </c>
      <c r="M1199" s="18">
        <v>0</v>
      </c>
      <c r="N1199" s="165">
        <f>VLOOKUP(Table2[[#This Row],[Code]],'MPG Payment'!$B$4:$Z$128,25,0)</f>
        <v>0</v>
      </c>
      <c r="O1199" s="170">
        <f t="shared" si="80"/>
        <v>3494</v>
      </c>
      <c r="P1199" t="str">
        <f>IFERROR(VLOOKUP(D1199,'Bank Master'!$C$3:$D$7898,2,0),"Indirect")</f>
        <v>Direct</v>
      </c>
      <c r="Q1199" t="str">
        <f>IFERROR(VLOOKUP(A1199,Table1424[],6,0),0)</f>
        <v>SUSHILA DEVI</v>
      </c>
      <c r="R1199" t="str">
        <f>IFERROR(VLOOKUP(A1199,Table1424[],7,0),0)</f>
        <v>5706108005094</v>
      </c>
      <c r="S1199" t="str">
        <f>IFERROR(VLOOKUP(A1199,Table1424[],8,0),0)</f>
        <v>CNRB0005706</v>
      </c>
      <c r="T1199">
        <f>IFERROR(VLOOKUP(A1199,Table1424[],9,0),0)</f>
        <v>0</v>
      </c>
      <c r="U1199" s="40">
        <f>IFERROR(VLOOKUP(A1199,Table1424[],10,0),0)</f>
        <v>0</v>
      </c>
      <c r="V1199">
        <f t="shared" si="81"/>
        <v>1</v>
      </c>
      <c r="W1199" t="str">
        <f t="shared" si="82"/>
        <v>Available</v>
      </c>
      <c r="X1199" s="164" t="str" cm="1">
        <f t="array" aca="1" ref="X1199" ca="1">SUBSTITUTE(SUBSTITUTE(MID(CELL("filename"),FIND("[",CELL("filename"))+1,FIND("]",CELL("filename"))-FIND("[",CELL("filename"))-1)," JH Farmer Payment-",""),".xlsx","")</f>
        <v>22.21-27 Aug</v>
      </c>
      <c r="Y1199" s="13">
        <f t="shared" si="83"/>
        <v>15.095656419753091</v>
      </c>
      <c r="Z1199" s="3">
        <v>0</v>
      </c>
    </row>
    <row r="1200" spans="1:26" x14ac:dyDescent="0.25">
      <c r="A1200" t="str">
        <f>CONCATENATE(Table2[[#This Row],[Code]],Table2[[#This Row],[Farmers Code]])</f>
        <v>200700230012</v>
      </c>
      <c r="B1200" s="1" t="str">
        <f>INDEX('MPG Payment'!$A:$A,MATCH(Table2[[#This Row],[Code]],'MPG Payment'!B:B,0))</f>
        <v>BMC Code :2007</v>
      </c>
      <c r="C1200" t="str">
        <f>VLOOKUP(Table2[[#This Row],[Code]],'MPG Payment'!B:C,2,0)</f>
        <v>ICHAPIRI</v>
      </c>
      <c r="D1200" s="17">
        <v>20070023</v>
      </c>
      <c r="E1200" s="17" t="s">
        <v>40</v>
      </c>
      <c r="F1200" s="1">
        <v>13</v>
      </c>
      <c r="G1200" s="13">
        <v>45.300000000000004</v>
      </c>
      <c r="H1200" s="13">
        <v>1929.6996000000004</v>
      </c>
      <c r="I1200" s="166">
        <v>0</v>
      </c>
      <c r="J1200" s="191">
        <v>0</v>
      </c>
      <c r="K1200" s="166">
        <v>0</v>
      </c>
      <c r="L1200" s="166">
        <v>0</v>
      </c>
      <c r="M1200" s="18">
        <v>0</v>
      </c>
      <c r="N1200" s="165">
        <f>VLOOKUP(Table2[[#This Row],[Code]],'MPG Payment'!$B$4:$Z$128,25,0)</f>
        <v>0</v>
      </c>
      <c r="O1200" s="170">
        <f t="shared" si="80"/>
        <v>1930</v>
      </c>
      <c r="P1200" t="str">
        <f>IFERROR(VLOOKUP(D1200,'Bank Master'!$C$3:$D$7898,2,0),"Indirect")</f>
        <v>Direct</v>
      </c>
      <c r="Q1200" t="str">
        <f>IFERROR(VLOOKUP(A1200,Table1424[],6,0),0)</f>
        <v>MINA KUMARI</v>
      </c>
      <c r="R1200" t="str">
        <f>IFERROR(VLOOKUP(A1200,Table1424[],7,0),0)</f>
        <v>494410510007264</v>
      </c>
      <c r="S1200" t="str">
        <f>IFERROR(VLOOKUP(A1200,Table1424[],8,0),0)</f>
        <v>BKID0004944</v>
      </c>
      <c r="T1200">
        <f>IFERROR(VLOOKUP(A1200,Table1424[],9,0),0)</f>
        <v>0</v>
      </c>
      <c r="U1200" s="40">
        <f>IFERROR(VLOOKUP(A1200,Table1424[],10,0),0)</f>
        <v>46104</v>
      </c>
      <c r="V1200">
        <f t="shared" si="81"/>
        <v>1</v>
      </c>
      <c r="W1200" t="str">
        <f t="shared" si="82"/>
        <v>Available</v>
      </c>
      <c r="X1200" s="164" t="str" cm="1">
        <f t="array" aca="1" ref="X1200" ca="1">SUBSTITUTE(SUBSTITUTE(MID(CELL("filename"),FIND("[",CELL("filename"))+1,FIND("]",CELL("filename"))-FIND("[",CELL("filename"))-1)," JH Farmer Payment-",""),".xlsx","")</f>
        <v>22.21-27 Aug</v>
      </c>
      <c r="Y1200" s="13">
        <f t="shared" si="83"/>
        <v>27.688846357615898</v>
      </c>
      <c r="Z1200" s="3">
        <v>0</v>
      </c>
    </row>
    <row r="1201" spans="1:26" x14ac:dyDescent="0.25">
      <c r="A1201" t="str">
        <f>CONCATENATE(Table2[[#This Row],[Code]],Table2[[#This Row],[Farmers Code]])</f>
        <v>200700240002</v>
      </c>
      <c r="B1201" s="1" t="str">
        <f>INDEX('MPG Payment'!$A:$A,MATCH(Table2[[#This Row],[Code]],'MPG Payment'!B:B,0))</f>
        <v>BMC Code :2007</v>
      </c>
      <c r="C1201" t="str">
        <f>VLOOKUP(Table2[[#This Row],[Code]],'MPG Payment'!B:C,2,0)</f>
        <v>MURPA</v>
      </c>
      <c r="D1201" s="17">
        <v>20070024</v>
      </c>
      <c r="E1201" s="17" t="s">
        <v>17</v>
      </c>
      <c r="F1201" s="1">
        <v>14</v>
      </c>
      <c r="G1201" s="13">
        <v>113.83999999999999</v>
      </c>
      <c r="H1201" s="13">
        <v>5113.9728999999988</v>
      </c>
      <c r="I1201" s="166">
        <v>0</v>
      </c>
      <c r="J1201" s="191">
        <v>0</v>
      </c>
      <c r="K1201" s="166">
        <v>286.04000000000087</v>
      </c>
      <c r="L1201" s="166">
        <v>0</v>
      </c>
      <c r="M1201" s="18">
        <v>0</v>
      </c>
      <c r="N1201" s="165">
        <f>VLOOKUP(Table2[[#This Row],[Code]],'MPG Payment'!$B$4:$Z$128,25,0)</f>
        <v>0</v>
      </c>
      <c r="O1201" s="170">
        <f t="shared" si="80"/>
        <v>4828</v>
      </c>
      <c r="P1201" t="str">
        <f>IFERROR(VLOOKUP(D1201,'Bank Master'!$C$3:$D$7898,2,0),"Indirect")</f>
        <v>Direct</v>
      </c>
      <c r="Q1201" t="str">
        <f>IFERROR(VLOOKUP(A1201,Table1424[],6,0),0)</f>
        <v>SOURAV KUMAR YADAV</v>
      </c>
      <c r="R1201" t="str">
        <f>IFERROR(VLOOKUP(A1201,Table1424[],7,0),0)</f>
        <v>34945970143</v>
      </c>
      <c r="S1201" t="str">
        <f>IFERROR(VLOOKUP(A1201,Table1424[],8,0),0)</f>
        <v>SBIN0009498</v>
      </c>
      <c r="T1201">
        <f>IFERROR(VLOOKUP(A1201,Table1424[],9,0),0)</f>
        <v>0</v>
      </c>
      <c r="U1201" s="40">
        <f>IFERROR(VLOOKUP(A1201,Table1424[],10,0),0)</f>
        <v>0</v>
      </c>
      <c r="V1201">
        <f t="shared" si="81"/>
        <v>1</v>
      </c>
      <c r="W1201" t="str">
        <f t="shared" si="82"/>
        <v>Available</v>
      </c>
      <c r="X1201" s="164" t="str" cm="1">
        <f t="array" aca="1" ref="X1201" ca="1">SUBSTITUTE(SUBSTITUTE(MID(CELL("filename"),FIND("[",CELL("filename"))+1,FIND("]",CELL("filename"))-FIND("[",CELL("filename"))-1)," JH Farmer Payment-",""),".xlsx","")</f>
        <v>22.21-27 Aug</v>
      </c>
      <c r="Y1201" s="13">
        <f t="shared" si="83"/>
        <v>31.445722329585383</v>
      </c>
      <c r="Z1201" s="3">
        <v>0</v>
      </c>
    </row>
    <row r="1202" spans="1:26" x14ac:dyDescent="0.25">
      <c r="A1202" t="str">
        <f>CONCATENATE(Table2[[#This Row],[Code]],Table2[[#This Row],[Farmers Code]])</f>
        <v>200700240004</v>
      </c>
      <c r="B1202" s="1" t="str">
        <f>INDEX('MPG Payment'!$A:$A,MATCH(Table2[[#This Row],[Code]],'MPG Payment'!B:B,0))</f>
        <v>BMC Code :2007</v>
      </c>
      <c r="C1202" t="str">
        <f>VLOOKUP(Table2[[#This Row],[Code]],'MPG Payment'!B:C,2,0)</f>
        <v>MURPA</v>
      </c>
      <c r="D1202" s="17">
        <v>20070024</v>
      </c>
      <c r="E1202" s="17" t="s">
        <v>1</v>
      </c>
      <c r="F1202" s="1">
        <v>6</v>
      </c>
      <c r="G1202" s="13">
        <v>13.22</v>
      </c>
      <c r="H1202" s="13">
        <v>595.10840000000007</v>
      </c>
      <c r="I1202" s="166">
        <v>0</v>
      </c>
      <c r="J1202" s="191">
        <v>0</v>
      </c>
      <c r="K1202" s="166">
        <v>0</v>
      </c>
      <c r="L1202" s="166">
        <v>0</v>
      </c>
      <c r="M1202" s="18">
        <v>0</v>
      </c>
      <c r="N1202" s="165">
        <f>VLOOKUP(Table2[[#This Row],[Code]],'MPG Payment'!$B$4:$Z$128,25,0)</f>
        <v>0</v>
      </c>
      <c r="O1202" s="170">
        <f t="shared" si="80"/>
        <v>595</v>
      </c>
      <c r="P1202" t="str">
        <f>IFERROR(VLOOKUP(D1202,'Bank Master'!$C$3:$D$7898,2,0),"Indirect")</f>
        <v>Direct</v>
      </c>
      <c r="Q1202" t="str">
        <f>IFERROR(VLOOKUP(A1202,Table1424[],6,0),0)</f>
        <v>LALITA DEVI</v>
      </c>
      <c r="R1202" t="str">
        <f>IFERROR(VLOOKUP(A1202,Table1424[],7,0),0)</f>
        <v>84027346320</v>
      </c>
      <c r="S1202" t="str">
        <f>IFERROR(VLOOKUP(A1202,Table1424[],8,0),0)</f>
        <v>SBIN0RRVCGB</v>
      </c>
      <c r="T1202">
        <f>IFERROR(VLOOKUP(A1202,Table1424[],9,0),0)</f>
        <v>0</v>
      </c>
      <c r="U1202" s="40">
        <f>IFERROR(VLOOKUP(A1202,Table1424[],10,0),0)</f>
        <v>46104</v>
      </c>
      <c r="V1202">
        <f t="shared" si="81"/>
        <v>1</v>
      </c>
      <c r="W1202" t="str">
        <f t="shared" si="82"/>
        <v>Available</v>
      </c>
      <c r="X1202" s="164" t="str" cm="1">
        <f t="array" aca="1" ref="X1202" ca="1">SUBSTITUTE(SUBSTITUTE(MID(CELL("filename"),FIND("[",CELL("filename"))+1,FIND("]",CELL("filename"))-FIND("[",CELL("filename"))-1)," JH Farmer Payment-",""),".xlsx","")</f>
        <v>22.21-27 Aug</v>
      </c>
      <c r="Y1202" s="13">
        <f t="shared" si="83"/>
        <v>13.504729198184572</v>
      </c>
      <c r="Z1202" s="3">
        <v>0</v>
      </c>
    </row>
    <row r="1203" spans="1:26" x14ac:dyDescent="0.25">
      <c r="A1203" t="str">
        <f>CONCATENATE(Table2[[#This Row],[Code]],Table2[[#This Row],[Farmers Code]])</f>
        <v>200700240007</v>
      </c>
      <c r="B1203" s="1" t="str">
        <f>INDEX('MPG Payment'!$A:$A,MATCH(Table2[[#This Row],[Code]],'MPG Payment'!B:B,0))</f>
        <v>BMC Code :2007</v>
      </c>
      <c r="C1203" t="str">
        <f>VLOOKUP(Table2[[#This Row],[Code]],'MPG Payment'!B:C,2,0)</f>
        <v>MURPA</v>
      </c>
      <c r="D1203" s="17">
        <v>20070024</v>
      </c>
      <c r="E1203" s="17" t="s">
        <v>20</v>
      </c>
      <c r="F1203" s="1">
        <v>12</v>
      </c>
      <c r="G1203" s="13">
        <v>45.879999999999995</v>
      </c>
      <c r="H1203" s="13">
        <v>1821.4032000000002</v>
      </c>
      <c r="I1203" s="166">
        <v>0</v>
      </c>
      <c r="J1203" s="191">
        <v>0</v>
      </c>
      <c r="K1203" s="166">
        <v>0</v>
      </c>
      <c r="L1203" s="166">
        <v>0</v>
      </c>
      <c r="M1203" s="18">
        <v>0</v>
      </c>
      <c r="N1203" s="165">
        <f>VLOOKUP(Table2[[#This Row],[Code]],'MPG Payment'!$B$4:$Z$128,25,0)</f>
        <v>0</v>
      </c>
      <c r="O1203" s="170">
        <f t="shared" si="80"/>
        <v>1821</v>
      </c>
      <c r="P1203" t="str">
        <f>IFERROR(VLOOKUP(D1203,'Bank Master'!$C$3:$D$7898,2,0),"Indirect")</f>
        <v>Direct</v>
      </c>
      <c r="Q1203" t="str">
        <f>IFERROR(VLOOKUP(A1203,Table1424[],6,0),0)</f>
        <v>TAPESHWAR YADAV</v>
      </c>
      <c r="R1203" t="str">
        <f>IFERROR(VLOOKUP(A1203,Table1424[],7,0),0)</f>
        <v>35185562527</v>
      </c>
      <c r="S1203" t="str">
        <f>IFERROR(VLOOKUP(A1203,Table1424[],8,0),0)</f>
        <v>SBIN0009498</v>
      </c>
      <c r="T1203">
        <f>IFERROR(VLOOKUP(A1203,Table1424[],9,0),0)</f>
        <v>0</v>
      </c>
      <c r="U1203" s="40">
        <f>IFERROR(VLOOKUP(A1203,Table1424[],10,0),0)</f>
        <v>46111</v>
      </c>
      <c r="V1203">
        <f t="shared" si="81"/>
        <v>1</v>
      </c>
      <c r="W1203" t="str">
        <f t="shared" si="82"/>
        <v>Available</v>
      </c>
      <c r="X1203" s="164" t="str" cm="1">
        <f t="array" aca="1" ref="X1203" ca="1">SUBSTITUTE(SUBSTITUTE(MID(CELL("filename"),FIND("[",CELL("filename"))+1,FIND("]",CELL("filename"))-FIND("[",CELL("filename"))-1)," JH Farmer Payment-",""),".xlsx","")</f>
        <v>22.21-27 Aug</v>
      </c>
      <c r="Y1203" s="13">
        <f t="shared" si="83"/>
        <v>23.819571054925905</v>
      </c>
      <c r="Z1203" s="3">
        <v>0</v>
      </c>
    </row>
    <row r="1204" spans="1:26" x14ac:dyDescent="0.25">
      <c r="A1204" t="str">
        <f>CONCATENATE(Table2[[#This Row],[Code]],Table2[[#This Row],[Farmers Code]])</f>
        <v>200700240008</v>
      </c>
      <c r="B1204" s="1" t="str">
        <f>INDEX('MPG Payment'!$A:$A,MATCH(Table2[[#This Row],[Code]],'MPG Payment'!B:B,0))</f>
        <v>BMC Code :2007</v>
      </c>
      <c r="C1204" t="str">
        <f>VLOOKUP(Table2[[#This Row],[Code]],'MPG Payment'!B:C,2,0)</f>
        <v>MURPA</v>
      </c>
      <c r="D1204" s="17">
        <v>20070024</v>
      </c>
      <c r="E1204" s="17" t="s">
        <v>41</v>
      </c>
      <c r="F1204" s="1">
        <v>13</v>
      </c>
      <c r="G1204" s="13">
        <v>28.039999999999996</v>
      </c>
      <c r="H1204" s="13">
        <v>973.19420000000002</v>
      </c>
      <c r="I1204" s="166">
        <v>0</v>
      </c>
      <c r="J1204" s="191">
        <v>0</v>
      </c>
      <c r="K1204" s="166">
        <v>0</v>
      </c>
      <c r="L1204" s="166">
        <v>0</v>
      </c>
      <c r="M1204" s="18">
        <v>0</v>
      </c>
      <c r="N1204" s="165">
        <f>VLOOKUP(Table2[[#This Row],[Code]],'MPG Payment'!$B$4:$Z$128,25,0)</f>
        <v>0</v>
      </c>
      <c r="O1204" s="170">
        <f t="shared" si="80"/>
        <v>973</v>
      </c>
      <c r="P1204" t="str">
        <f>IFERROR(VLOOKUP(D1204,'Bank Master'!$C$3:$D$7898,2,0),"Indirect")</f>
        <v>Direct</v>
      </c>
      <c r="Q1204" t="str">
        <f>IFERROR(VLOOKUP(A1204,Table1424[],6,0),0)</f>
        <v>ANIL KUMAR SINGH</v>
      </c>
      <c r="R1204" t="str">
        <f>IFERROR(VLOOKUP(A1204,Table1424[],7,0),0)</f>
        <v>3215562932</v>
      </c>
      <c r="S1204" t="str">
        <f>IFERROR(VLOOKUP(A1204,Table1424[],8,0),0)</f>
        <v>CBIN0281573</v>
      </c>
      <c r="T1204">
        <f>IFERROR(VLOOKUP(A1204,Table1424[],9,0),0)</f>
        <v>0</v>
      </c>
      <c r="U1204" s="40">
        <f>IFERROR(VLOOKUP(A1204,Table1424[],10,0),0)</f>
        <v>46111</v>
      </c>
      <c r="V1204">
        <f t="shared" si="81"/>
        <v>1</v>
      </c>
      <c r="W1204" t="str">
        <f t="shared" si="82"/>
        <v>Available</v>
      </c>
      <c r="X1204" s="164" t="str" cm="1">
        <f t="array" aca="1" ref="X1204" ca="1">SUBSTITUTE(SUBSTITUTE(MID(CELL("filename"),FIND("[",CELL("filename"))+1,FIND("]",CELL("filename"))-FIND("[",CELL("filename"))-1)," JH Farmer Payment-",""),".xlsx","")</f>
        <v>22.21-27 Aug</v>
      </c>
      <c r="Y1204" s="13">
        <f t="shared" si="83"/>
        <v>22.559779957204</v>
      </c>
      <c r="Z1204" s="3">
        <v>0</v>
      </c>
    </row>
    <row r="1205" spans="1:26" x14ac:dyDescent="0.25">
      <c r="A1205" t="str">
        <f>CONCATENATE(Table2[[#This Row],[Code]],Table2[[#This Row],[Farmers Code]])</f>
        <v>200700240010</v>
      </c>
      <c r="B1205" s="1" t="str">
        <f>INDEX('MPG Payment'!$A:$A,MATCH(Table2[[#This Row],[Code]],'MPG Payment'!B:B,0))</f>
        <v>BMC Code :2007</v>
      </c>
      <c r="C1205" t="str">
        <f>VLOOKUP(Table2[[#This Row],[Code]],'MPG Payment'!B:C,2,0)</f>
        <v>MURPA</v>
      </c>
      <c r="D1205" s="17">
        <v>20070024</v>
      </c>
      <c r="E1205" s="17" t="s">
        <v>21</v>
      </c>
      <c r="F1205" s="1">
        <v>3</v>
      </c>
      <c r="G1205" s="13">
        <v>5.91</v>
      </c>
      <c r="H1205" s="13">
        <v>227.28990000000002</v>
      </c>
      <c r="I1205" s="166">
        <v>0</v>
      </c>
      <c r="J1205" s="191">
        <v>0</v>
      </c>
      <c r="K1205" s="166">
        <v>0</v>
      </c>
      <c r="L1205" s="166">
        <v>0</v>
      </c>
      <c r="M1205" s="18">
        <v>0</v>
      </c>
      <c r="N1205" s="165">
        <f>VLOOKUP(Table2[[#This Row],[Code]],'MPG Payment'!$B$4:$Z$128,25,0)</f>
        <v>0</v>
      </c>
      <c r="O1205" s="170">
        <f t="shared" si="80"/>
        <v>227</v>
      </c>
      <c r="P1205" t="str">
        <f>IFERROR(VLOOKUP(D1205,'Bank Master'!$C$3:$D$7898,2,0),"Indirect")</f>
        <v>Direct</v>
      </c>
      <c r="Q1205" t="str">
        <f>IFERROR(VLOOKUP(A1205,Table1424[],6,0),0)</f>
        <v>BIPIN KUMAR YADAV</v>
      </c>
      <c r="R1205" t="str">
        <f>IFERROR(VLOOKUP(A1205,Table1424[],7,0),0)</f>
        <v>5108813088</v>
      </c>
      <c r="S1205" t="str">
        <f>IFERROR(VLOOKUP(A1205,Table1424[],8,0),0)</f>
        <v>CBIN0281573</v>
      </c>
      <c r="T1205">
        <f>IFERROR(VLOOKUP(A1205,Table1424[],9,0),0)</f>
        <v>0</v>
      </c>
      <c r="U1205" s="40">
        <f>IFERROR(VLOOKUP(A1205,Table1424[],10,0),0)</f>
        <v>46116</v>
      </c>
      <c r="V1205">
        <f t="shared" si="81"/>
        <v>1</v>
      </c>
      <c r="W1205" t="str">
        <f t="shared" si="82"/>
        <v>Available</v>
      </c>
      <c r="X1205" s="164" t="str" cm="1">
        <f t="array" aca="1" ref="X1205" ca="1">SUBSTITUTE(SUBSTITUTE(MID(CELL("filename"),FIND("[",CELL("filename"))+1,FIND("]",CELL("filename"))-FIND("[",CELL("filename"))-1)," JH Farmer Payment-",""),".xlsx","")</f>
        <v>22.21-27 Aug</v>
      </c>
      <c r="Y1205" s="13">
        <f t="shared" si="83"/>
        <v>5.7687791878172598</v>
      </c>
      <c r="Z1205" s="3">
        <v>0</v>
      </c>
    </row>
    <row r="1206" spans="1:26" x14ac:dyDescent="0.25">
      <c r="A1206" t="str">
        <f>CONCATENATE(Table2[[#This Row],[Code]],Table2[[#This Row],[Farmers Code]])</f>
        <v>200700240013</v>
      </c>
      <c r="B1206" s="1" t="str">
        <f>INDEX('MPG Payment'!$A:$A,MATCH(Table2[[#This Row],[Code]],'MPG Payment'!B:B,0))</f>
        <v>BMC Code :2007</v>
      </c>
      <c r="C1206" t="str">
        <f>VLOOKUP(Table2[[#This Row],[Code]],'MPG Payment'!B:C,2,0)</f>
        <v>MURPA</v>
      </c>
      <c r="D1206" s="17">
        <v>20070024</v>
      </c>
      <c r="E1206" s="17" t="s">
        <v>23</v>
      </c>
      <c r="F1206" s="1">
        <v>7</v>
      </c>
      <c r="G1206" s="13">
        <v>11.319999999999999</v>
      </c>
      <c r="H1206" s="13">
        <v>471.63819999999998</v>
      </c>
      <c r="I1206" s="166">
        <v>0</v>
      </c>
      <c r="J1206" s="191">
        <v>0</v>
      </c>
      <c r="K1206" s="166">
        <v>0</v>
      </c>
      <c r="L1206" s="166">
        <v>0</v>
      </c>
      <c r="M1206" s="18">
        <v>0</v>
      </c>
      <c r="N1206" s="165">
        <f>VLOOKUP(Table2[[#This Row],[Code]],'MPG Payment'!$B$4:$Z$128,25,0)</f>
        <v>0</v>
      </c>
      <c r="O1206" s="170">
        <f t="shared" si="80"/>
        <v>472</v>
      </c>
      <c r="P1206" t="str">
        <f>IFERROR(VLOOKUP(D1206,'Bank Master'!$C$3:$D$7898,2,0),"Indirect")</f>
        <v>Direct</v>
      </c>
      <c r="Q1206" t="str">
        <f>IFERROR(VLOOKUP(A1206,Table1424[],6,0),0)</f>
        <v>REKHA DEVI</v>
      </c>
      <c r="R1206" t="str">
        <f>IFERROR(VLOOKUP(A1206,Table1424[],7,0),0)</f>
        <v>35799872257</v>
      </c>
      <c r="S1206" t="str">
        <f>IFERROR(VLOOKUP(A1206,Table1424[],8,0),0)</f>
        <v>SBIN0009498</v>
      </c>
      <c r="T1206">
        <f>IFERROR(VLOOKUP(A1206,Table1424[],9,0),0)</f>
        <v>0</v>
      </c>
      <c r="U1206" s="40">
        <f>IFERROR(VLOOKUP(A1206,Table1424[],10,0),0)</f>
        <v>46132</v>
      </c>
      <c r="V1206">
        <f t="shared" si="81"/>
        <v>1</v>
      </c>
      <c r="W1206" t="str">
        <f t="shared" si="82"/>
        <v>Available</v>
      </c>
      <c r="X1206" s="164" t="str" cm="1">
        <f t="array" aca="1" ref="X1206" ca="1">SUBSTITUTE(SUBSTITUTE(MID(CELL("filename"),FIND("[",CELL("filename"))+1,FIND("]",CELL("filename"))-FIND("[",CELL("filename"))-1)," JH Farmer Payment-",""),".xlsx","")</f>
        <v>22.21-27 Aug</v>
      </c>
      <c r="Y1206" s="13">
        <f t="shared" si="83"/>
        <v>14.582453180212019</v>
      </c>
      <c r="Z1206" s="3">
        <v>0</v>
      </c>
    </row>
    <row r="1207" spans="1:26" x14ac:dyDescent="0.25">
      <c r="A1207" t="str">
        <f>CONCATENATE(Table2[[#This Row],[Code]],Table2[[#This Row],[Farmers Code]])</f>
        <v>200700240015</v>
      </c>
      <c r="B1207" s="1" t="str">
        <f>INDEX('MPG Payment'!$A:$A,MATCH(Table2[[#This Row],[Code]],'MPG Payment'!B:B,0))</f>
        <v>BMC Code :2007</v>
      </c>
      <c r="C1207" t="str">
        <f>VLOOKUP(Table2[[#This Row],[Code]],'MPG Payment'!B:C,2,0)</f>
        <v>MURPA</v>
      </c>
      <c r="D1207" s="17">
        <v>20070024</v>
      </c>
      <c r="E1207" s="17" t="s">
        <v>25</v>
      </c>
      <c r="F1207" s="1">
        <v>13</v>
      </c>
      <c r="G1207" s="13">
        <v>29.139999999999997</v>
      </c>
      <c r="H1207" s="13">
        <v>1215.1299000000001</v>
      </c>
      <c r="I1207" s="166">
        <v>0</v>
      </c>
      <c r="J1207" s="191">
        <v>0</v>
      </c>
      <c r="K1207" s="166">
        <v>0</v>
      </c>
      <c r="L1207" s="166">
        <v>0</v>
      </c>
      <c r="M1207" s="18">
        <v>0</v>
      </c>
      <c r="N1207" s="165">
        <f>VLOOKUP(Table2[[#This Row],[Code]],'MPG Payment'!$B$4:$Z$128,25,0)</f>
        <v>0</v>
      </c>
      <c r="O1207" s="170">
        <f t="shared" si="80"/>
        <v>1215</v>
      </c>
      <c r="P1207" t="str">
        <f>IFERROR(VLOOKUP(D1207,'Bank Master'!$C$3:$D$7898,2,0),"Indirect")</f>
        <v>Direct</v>
      </c>
      <c r="Q1207" t="str">
        <f>IFERROR(VLOOKUP(A1207,Table1424[],6,0),0)</f>
        <v>PUNAM KUMARI</v>
      </c>
      <c r="R1207" t="str">
        <f>IFERROR(VLOOKUP(A1207,Table1424[],7,0),0)</f>
        <v>41592821288</v>
      </c>
      <c r="S1207" t="str">
        <f>IFERROR(VLOOKUP(A1207,Table1424[],8,0),0)</f>
        <v>SBIN0002926</v>
      </c>
      <c r="T1207">
        <f>IFERROR(VLOOKUP(A1207,Table1424[],9,0),0)</f>
        <v>0</v>
      </c>
      <c r="U1207" s="40">
        <f>IFERROR(VLOOKUP(A1207,Table1424[],10,0),0)</f>
        <v>46132</v>
      </c>
      <c r="V1207">
        <f t="shared" si="81"/>
        <v>1</v>
      </c>
      <c r="W1207" t="str">
        <f t="shared" si="82"/>
        <v>Available</v>
      </c>
      <c r="X1207" s="164" t="str" cm="1">
        <f t="array" aca="1" ref="X1207" ca="1">SUBSTITUTE(SUBSTITUTE(MID(CELL("filename"),FIND("[",CELL("filename"))+1,FIND("]",CELL("filename"))-FIND("[",CELL("filename"))-1)," JH Farmer Payment-",""),".xlsx","")</f>
        <v>22.21-27 Aug</v>
      </c>
      <c r="Y1207" s="13">
        <f t="shared" si="83"/>
        <v>27.104819320521628</v>
      </c>
      <c r="Z1207" s="3">
        <v>0</v>
      </c>
    </row>
    <row r="1208" spans="1:26" x14ac:dyDescent="0.25">
      <c r="A1208" t="str">
        <f>CONCATENATE(Table2[[#This Row],[Code]],Table2[[#This Row],[Farmers Code]])</f>
        <v>200700240016</v>
      </c>
      <c r="B1208" s="1" t="str">
        <f>INDEX('MPG Payment'!$A:$A,MATCH(Table2[[#This Row],[Code]],'MPG Payment'!B:B,0))</f>
        <v>BMC Code :2007</v>
      </c>
      <c r="C1208" t="str">
        <f>VLOOKUP(Table2[[#This Row],[Code]],'MPG Payment'!B:C,2,0)</f>
        <v>MURPA</v>
      </c>
      <c r="D1208" s="17">
        <v>20070024</v>
      </c>
      <c r="E1208" s="17" t="s">
        <v>26</v>
      </c>
      <c r="F1208" s="1">
        <v>13</v>
      </c>
      <c r="G1208" s="13">
        <v>40.530000000000008</v>
      </c>
      <c r="H1208" s="13">
        <v>1961.1724000000004</v>
      </c>
      <c r="I1208" s="166">
        <v>0</v>
      </c>
      <c r="J1208" s="191">
        <v>0</v>
      </c>
      <c r="K1208" s="166">
        <v>0</v>
      </c>
      <c r="L1208" s="166">
        <v>0</v>
      </c>
      <c r="M1208" s="18">
        <v>0</v>
      </c>
      <c r="N1208" s="165">
        <f>VLOOKUP(Table2[[#This Row],[Code]],'MPG Payment'!$B$4:$Z$128,25,0)</f>
        <v>0</v>
      </c>
      <c r="O1208" s="170">
        <f t="shared" si="80"/>
        <v>1961</v>
      </c>
      <c r="P1208" t="str">
        <f>IFERROR(VLOOKUP(D1208,'Bank Master'!$C$3:$D$7898,2,0),"Indirect")</f>
        <v>Direct</v>
      </c>
      <c r="Q1208" t="str">
        <f>IFERROR(VLOOKUP(A1208,Table1424[],6,0),0)</f>
        <v>KAPURVA DEVI</v>
      </c>
      <c r="R1208" t="str">
        <f>IFERROR(VLOOKUP(A1208,Table1424[],7,0),0)</f>
        <v>2901001508</v>
      </c>
      <c r="S1208" t="str">
        <f>IFERROR(VLOOKUP(A1208,Table1424[],8,0),0)</f>
        <v>CBIN0281573</v>
      </c>
      <c r="T1208">
        <f>IFERROR(VLOOKUP(A1208,Table1424[],9,0),0)</f>
        <v>0</v>
      </c>
      <c r="U1208" s="40">
        <f>IFERROR(VLOOKUP(A1208,Table1424[],10,0),0)</f>
        <v>46132</v>
      </c>
      <c r="V1208">
        <f t="shared" si="81"/>
        <v>1</v>
      </c>
      <c r="W1208" t="str">
        <f t="shared" si="82"/>
        <v>Available</v>
      </c>
      <c r="X1208" s="164" t="str" cm="1">
        <f t="array" aca="1" ref="X1208" ca="1">SUBSTITUTE(SUBSTITUTE(MID(CELL("filename"),FIND("[",CELL("filename"))+1,FIND("]",CELL("filename"))-FIND("[",CELL("filename"))-1)," JH Farmer Payment-",""),".xlsx","")</f>
        <v>22.21-27 Aug</v>
      </c>
      <c r="Y1208" s="13">
        <f t="shared" si="83"/>
        <v>31.45230841352085</v>
      </c>
      <c r="Z1208" s="3">
        <v>0</v>
      </c>
    </row>
    <row r="1209" spans="1:26" x14ac:dyDescent="0.25">
      <c r="A1209" t="str">
        <f>CONCATENATE(Table2[[#This Row],[Code]],Table2[[#This Row],[Farmers Code]])</f>
        <v>200700240017</v>
      </c>
      <c r="B1209" s="1" t="str">
        <f>INDEX('MPG Payment'!$A:$A,MATCH(Table2[[#This Row],[Code]],'MPG Payment'!B:B,0))</f>
        <v>BMC Code :2007</v>
      </c>
      <c r="C1209" t="str">
        <f>VLOOKUP(Table2[[#This Row],[Code]],'MPG Payment'!B:C,2,0)</f>
        <v>MURPA</v>
      </c>
      <c r="D1209" s="17">
        <v>20070024</v>
      </c>
      <c r="E1209" s="17" t="s">
        <v>27</v>
      </c>
      <c r="F1209" s="1">
        <v>7</v>
      </c>
      <c r="G1209" s="13">
        <v>12.059999999999999</v>
      </c>
      <c r="H1209" s="13">
        <v>551.07899999999995</v>
      </c>
      <c r="I1209" s="166">
        <v>0</v>
      </c>
      <c r="J1209" s="191">
        <v>0</v>
      </c>
      <c r="K1209" s="166">
        <v>0</v>
      </c>
      <c r="L1209" s="166">
        <v>0</v>
      </c>
      <c r="M1209" s="18">
        <v>0</v>
      </c>
      <c r="N1209" s="165">
        <f>VLOOKUP(Table2[[#This Row],[Code]],'MPG Payment'!$B$4:$Z$128,25,0)</f>
        <v>0</v>
      </c>
      <c r="O1209" s="170">
        <f t="shared" si="80"/>
        <v>551</v>
      </c>
      <c r="P1209" t="str">
        <f>IFERROR(VLOOKUP(D1209,'Bank Master'!$C$3:$D$7898,2,0),"Indirect")</f>
        <v>Direct</v>
      </c>
      <c r="Q1209" t="str">
        <f>IFERROR(VLOOKUP(A1209,Table1424[],6,0),0)</f>
        <v>LALITA DEVI</v>
      </c>
      <c r="R1209" t="str">
        <f>IFERROR(VLOOKUP(A1209,Table1424[],7,0),0)</f>
        <v>84035676245</v>
      </c>
      <c r="S1209" t="str">
        <f>IFERROR(VLOOKUP(A1209,Table1424[],8,0),0)</f>
        <v>SBIN0RRVCGB</v>
      </c>
      <c r="T1209">
        <f>IFERROR(VLOOKUP(A1209,Table1424[],9,0),0)</f>
        <v>0</v>
      </c>
      <c r="U1209" s="40">
        <f>IFERROR(VLOOKUP(A1209,Table1424[],10,0),0)</f>
        <v>46140</v>
      </c>
      <c r="V1209">
        <f t="shared" si="81"/>
        <v>1</v>
      </c>
      <c r="W1209" t="str">
        <f t="shared" si="82"/>
        <v>Available</v>
      </c>
      <c r="X1209" s="164" t="str" cm="1">
        <f t="array" aca="1" ref="X1209" ca="1">SUBSTITUTE(SUBSTITUTE(MID(CELL("filename"),FIND("[",CELL("filename"))+1,FIND("]",CELL("filename"))-FIND("[",CELL("filename"))-1)," JH Farmer Payment-",""),".xlsx","")</f>
        <v>22.21-27 Aug</v>
      </c>
      <c r="Y1209" s="13">
        <f t="shared" si="83"/>
        <v>15.993171641791047</v>
      </c>
      <c r="Z1209" s="3">
        <v>0</v>
      </c>
    </row>
    <row r="1210" spans="1:26" x14ac:dyDescent="0.25">
      <c r="A1210" t="str">
        <f>CONCATENATE(Table2[[#This Row],[Code]],Table2[[#This Row],[Farmers Code]])</f>
        <v>200700240020</v>
      </c>
      <c r="B1210" s="1" t="str">
        <f>INDEX('MPG Payment'!$A:$A,MATCH(Table2[[#This Row],[Code]],'MPG Payment'!B:B,0))</f>
        <v>BMC Code :2007</v>
      </c>
      <c r="C1210" t="str">
        <f>VLOOKUP(Table2[[#This Row],[Code]],'MPG Payment'!B:C,2,0)</f>
        <v>MURPA</v>
      </c>
      <c r="D1210" s="17">
        <v>20070024</v>
      </c>
      <c r="E1210" s="17" t="s">
        <v>4</v>
      </c>
      <c r="F1210" s="1">
        <v>2</v>
      </c>
      <c r="G1210" s="13">
        <v>2.84</v>
      </c>
      <c r="H1210" s="13">
        <v>124.6978</v>
      </c>
      <c r="I1210" s="166">
        <v>0</v>
      </c>
      <c r="J1210" s="191">
        <v>0</v>
      </c>
      <c r="K1210" s="166">
        <v>0</v>
      </c>
      <c r="L1210" s="166">
        <v>0</v>
      </c>
      <c r="M1210" s="18">
        <v>0</v>
      </c>
      <c r="N1210" s="165">
        <f>VLOOKUP(Table2[[#This Row],[Code]],'MPG Payment'!$B$4:$Z$128,25,0)</f>
        <v>0</v>
      </c>
      <c r="O1210" s="170">
        <f t="shared" si="80"/>
        <v>125</v>
      </c>
      <c r="P1210" t="str">
        <f>IFERROR(VLOOKUP(D1210,'Bank Master'!$C$3:$D$7898,2,0),"Indirect")</f>
        <v>Direct</v>
      </c>
      <c r="Q1210" t="str">
        <f>IFERROR(VLOOKUP(A1210,Table1424[],6,0),0)</f>
        <v>RASHIDA KHATUN</v>
      </c>
      <c r="R1210" t="str">
        <f>IFERROR(VLOOKUP(A1210,Table1424[],7,0),0)</f>
        <v>35598003067</v>
      </c>
      <c r="S1210" t="str">
        <f>IFERROR(VLOOKUP(A1210,Table1424[],8,0),0)</f>
        <v>SBIN0009498</v>
      </c>
      <c r="T1210">
        <f>IFERROR(VLOOKUP(A1210,Table1424[],9,0),0)</f>
        <v>0</v>
      </c>
      <c r="U1210" s="40">
        <f>IFERROR(VLOOKUP(A1210,Table1424[],10,0),0)</f>
        <v>46140</v>
      </c>
      <c r="V1210">
        <f t="shared" si="81"/>
        <v>1</v>
      </c>
      <c r="W1210" t="str">
        <f t="shared" si="82"/>
        <v>Available</v>
      </c>
      <c r="X1210" s="164" t="str" cm="1">
        <f t="array" aca="1" ref="X1210" ca="1">SUBSTITUTE(SUBSTITUTE(MID(CELL("filename"),FIND("[",CELL("filename"))+1,FIND("]",CELL("filename"))-FIND("[",CELL("filename"))-1)," JH Farmer Payment-",""),".xlsx","")</f>
        <v>22.21-27 Aug</v>
      </c>
      <c r="Y1210" s="13">
        <f t="shared" si="83"/>
        <v>4.3907676056338039</v>
      </c>
      <c r="Z1210" s="3">
        <v>0</v>
      </c>
    </row>
    <row r="1211" spans="1:26" x14ac:dyDescent="0.25">
      <c r="A1211" t="str">
        <f>CONCATENATE(Table2[[#This Row],[Code]],Table2[[#This Row],[Farmers Code]])</f>
        <v>200700240021</v>
      </c>
      <c r="B1211" s="1" t="str">
        <f>INDEX('MPG Payment'!$A:$A,MATCH(Table2[[#This Row],[Code]],'MPG Payment'!B:B,0))</f>
        <v>BMC Code :2007</v>
      </c>
      <c r="C1211" t="str">
        <f>VLOOKUP(Table2[[#This Row],[Code]],'MPG Payment'!B:C,2,0)</f>
        <v>MURPA</v>
      </c>
      <c r="D1211" s="17">
        <v>20070024</v>
      </c>
      <c r="E1211" s="17" t="s">
        <v>28</v>
      </c>
      <c r="F1211" s="1">
        <v>13</v>
      </c>
      <c r="G1211" s="13">
        <v>17.590000000000003</v>
      </c>
      <c r="H1211" s="13">
        <v>698.63149999999996</v>
      </c>
      <c r="I1211" s="166">
        <v>0</v>
      </c>
      <c r="J1211" s="191">
        <v>0</v>
      </c>
      <c r="K1211" s="166">
        <v>0</v>
      </c>
      <c r="L1211" s="166">
        <v>0</v>
      </c>
      <c r="M1211" s="18">
        <v>0</v>
      </c>
      <c r="N1211" s="165">
        <f>VLOOKUP(Table2[[#This Row],[Code]],'MPG Payment'!$B$4:$Z$128,25,0)</f>
        <v>0</v>
      </c>
      <c r="O1211" s="170">
        <f t="shared" si="80"/>
        <v>699</v>
      </c>
      <c r="P1211" t="str">
        <f>IFERROR(VLOOKUP(D1211,'Bank Master'!$C$3:$D$7898,2,0),"Indirect")</f>
        <v>Direct</v>
      </c>
      <c r="Q1211" t="str">
        <f>IFERROR(VLOOKUP(A1211,Table1424[],6,0),0)</f>
        <v>MUNITA DEVI</v>
      </c>
      <c r="R1211" t="str">
        <f>IFERROR(VLOOKUP(A1211,Table1424[],7,0),0)</f>
        <v>42560327708</v>
      </c>
      <c r="S1211" t="str">
        <f>IFERROR(VLOOKUP(A1211,Table1424[],8,0),0)</f>
        <v>SBIN0009498</v>
      </c>
      <c r="T1211">
        <f>IFERROR(VLOOKUP(A1211,Table1424[],9,0),0)</f>
        <v>0</v>
      </c>
      <c r="U1211" s="40">
        <f>IFERROR(VLOOKUP(A1211,Table1424[],10,0),0)</f>
        <v>46140</v>
      </c>
      <c r="V1211">
        <f t="shared" si="81"/>
        <v>1</v>
      </c>
      <c r="W1211" t="str">
        <f t="shared" si="82"/>
        <v>Available</v>
      </c>
      <c r="X1211" s="164" t="str" cm="1">
        <f t="array" aca="1" ref="X1211" ca="1">SUBSTITUTE(SUBSTITUTE(MID(CELL("filename"),FIND("[",CELL("filename"))+1,FIND("]",CELL("filename"))-FIND("[",CELL("filename"))-1)," JH Farmer Payment-",""),".xlsx","")</f>
        <v>22.21-27 Aug</v>
      </c>
      <c r="Y1211" s="13">
        <f t="shared" si="83"/>
        <v>25.816399943149513</v>
      </c>
      <c r="Z1211" s="3">
        <v>0</v>
      </c>
    </row>
    <row r="1212" spans="1:26" x14ac:dyDescent="0.25">
      <c r="A1212" t="str">
        <f>CONCATENATE(Table2[[#This Row],[Code]],Table2[[#This Row],[Farmers Code]])</f>
        <v>200700240022</v>
      </c>
      <c r="B1212" s="1" t="str">
        <f>INDEX('MPG Payment'!$A:$A,MATCH(Table2[[#This Row],[Code]],'MPG Payment'!B:B,0))</f>
        <v>BMC Code :2007</v>
      </c>
      <c r="C1212" t="str">
        <f>VLOOKUP(Table2[[#This Row],[Code]],'MPG Payment'!B:C,2,0)</f>
        <v>MURPA</v>
      </c>
      <c r="D1212" s="17">
        <v>20070024</v>
      </c>
      <c r="E1212" s="17" t="s">
        <v>37</v>
      </c>
      <c r="F1212" s="1">
        <v>4</v>
      </c>
      <c r="G1212" s="13">
        <v>10.219999999999999</v>
      </c>
      <c r="H1212" s="13">
        <v>385.36769999999996</v>
      </c>
      <c r="I1212" s="166">
        <v>0</v>
      </c>
      <c r="J1212" s="191">
        <v>0</v>
      </c>
      <c r="K1212" s="166">
        <v>0</v>
      </c>
      <c r="L1212" s="166">
        <v>0</v>
      </c>
      <c r="M1212" s="18">
        <v>0</v>
      </c>
      <c r="N1212" s="165">
        <f>VLOOKUP(Table2[[#This Row],[Code]],'MPG Payment'!$B$4:$Z$128,25,0)</f>
        <v>0</v>
      </c>
      <c r="O1212" s="170">
        <f t="shared" si="80"/>
        <v>385</v>
      </c>
      <c r="P1212" t="str">
        <f>IFERROR(VLOOKUP(D1212,'Bank Master'!$C$3:$D$7898,2,0),"Indirect")</f>
        <v>Direct</v>
      </c>
      <c r="Q1212" t="str">
        <f>IFERROR(VLOOKUP(A1212,Table1424[],6,0),0)</f>
        <v>OM PRAKASH KUMAR</v>
      </c>
      <c r="R1212" t="str">
        <f>IFERROR(VLOOKUP(A1212,Table1424[],7,0),0)</f>
        <v>32217261971</v>
      </c>
      <c r="S1212" t="str">
        <f>IFERROR(VLOOKUP(A1212,Table1424[],8,0),0)</f>
        <v>SBIN0009498</v>
      </c>
      <c r="T1212">
        <f>IFERROR(VLOOKUP(A1212,Table1424[],9,0),0)</f>
        <v>0</v>
      </c>
      <c r="U1212" s="40">
        <f>IFERROR(VLOOKUP(A1212,Table1424[],10,0),0)</f>
        <v>46146</v>
      </c>
      <c r="V1212">
        <f t="shared" si="81"/>
        <v>1</v>
      </c>
      <c r="W1212" t="str">
        <f t="shared" si="82"/>
        <v>Available</v>
      </c>
      <c r="X1212" s="164" t="str" cm="1">
        <f t="array" aca="1" ref="X1212" ca="1">SUBSTITUTE(SUBSTITUTE(MID(CELL("filename"),FIND("[",CELL("filename"))+1,FIND("]",CELL("filename"))-FIND("[",CELL("filename"))-1)," JH Farmer Payment-",""),".xlsx","")</f>
        <v>22.21-27 Aug</v>
      </c>
      <c r="Y1212" s="13">
        <f t="shared" si="83"/>
        <v>7.5414422700587087</v>
      </c>
      <c r="Z1212" s="3">
        <v>0</v>
      </c>
    </row>
    <row r="1213" spans="1:26" x14ac:dyDescent="0.25">
      <c r="A1213" t="str">
        <f>CONCATENATE(Table2[[#This Row],[Code]],Table2[[#This Row],[Farmers Code]])</f>
        <v>200700240028</v>
      </c>
      <c r="B1213" s="1" t="str">
        <f>INDEX('MPG Payment'!$A:$A,MATCH(Table2[[#This Row],[Code]],'MPG Payment'!B:B,0))</f>
        <v>BMC Code :2007</v>
      </c>
      <c r="C1213" t="str">
        <f>VLOOKUP(Table2[[#This Row],[Code]],'MPG Payment'!B:C,2,0)</f>
        <v>MURPA</v>
      </c>
      <c r="D1213" s="17">
        <v>20070024</v>
      </c>
      <c r="E1213" s="17" t="s">
        <v>30</v>
      </c>
      <c r="F1213" s="1">
        <v>7</v>
      </c>
      <c r="G1213" s="13">
        <v>39.049999999999997</v>
      </c>
      <c r="H1213" s="13">
        <v>1951.2013999999999</v>
      </c>
      <c r="I1213" s="166">
        <v>0</v>
      </c>
      <c r="J1213" s="191">
        <v>0</v>
      </c>
      <c r="K1213" s="166">
        <v>0</v>
      </c>
      <c r="L1213" s="166">
        <v>0</v>
      </c>
      <c r="M1213" s="18">
        <v>0</v>
      </c>
      <c r="N1213" s="165">
        <f>VLOOKUP(Table2[[#This Row],[Code]],'MPG Payment'!$B$4:$Z$128,25,0)</f>
        <v>0</v>
      </c>
      <c r="O1213" s="170">
        <f t="shared" si="80"/>
        <v>1951</v>
      </c>
      <c r="P1213" t="str">
        <f>IFERROR(VLOOKUP(D1213,'Bank Master'!$C$3:$D$7898,2,0),"Indirect")</f>
        <v>Direct</v>
      </c>
      <c r="Q1213" t="str">
        <f>IFERROR(VLOOKUP(A1213,Table1424[],6,0),0)</f>
        <v>Ranjan Kumar</v>
      </c>
      <c r="R1213" t="str">
        <f>IFERROR(VLOOKUP(A1213,Table1424[],7,0),0)</f>
        <v>34852842752</v>
      </c>
      <c r="S1213" t="str">
        <f>IFERROR(VLOOKUP(A1213,Table1424[],8,0),0)</f>
        <v>SBIN0012632</v>
      </c>
      <c r="T1213">
        <f>IFERROR(VLOOKUP(A1213,Table1424[],9,0),0)</f>
        <v>0</v>
      </c>
      <c r="U1213" s="40">
        <f>IFERROR(VLOOKUP(A1213,Table1424[],10,0),0)</f>
        <v>46146</v>
      </c>
      <c r="V1213">
        <f t="shared" si="81"/>
        <v>1</v>
      </c>
      <c r="W1213" t="str">
        <f t="shared" si="82"/>
        <v>Available</v>
      </c>
      <c r="X1213" s="164" t="str" cm="1">
        <f t="array" aca="1" ref="X1213" ca="1">SUBSTITUTE(SUBSTITUTE(MID(CELL("filename"),FIND("[",CELL("filename"))+1,FIND("]",CELL("filename"))-FIND("[",CELL("filename"))-1)," JH Farmer Payment-",""),".xlsx","")</f>
        <v>22.21-27 Aug</v>
      </c>
      <c r="Y1213" s="13">
        <f t="shared" si="83"/>
        <v>17.48836081946223</v>
      </c>
      <c r="Z1213" s="3">
        <v>0</v>
      </c>
    </row>
    <row r="1214" spans="1:26" x14ac:dyDescent="0.25">
      <c r="A1214" t="str">
        <f>CONCATENATE(Table2[[#This Row],[Code]],Table2[[#This Row],[Farmers Code]])</f>
        <v>200700240031</v>
      </c>
      <c r="B1214" s="1" t="str">
        <f>INDEX('MPG Payment'!$A:$A,MATCH(Table2[[#This Row],[Code]],'MPG Payment'!B:B,0))</f>
        <v>BMC Code :2007</v>
      </c>
      <c r="C1214" t="str">
        <f>VLOOKUP(Table2[[#This Row],[Code]],'MPG Payment'!B:C,2,0)</f>
        <v>MURPA</v>
      </c>
      <c r="D1214" s="17">
        <v>20070024</v>
      </c>
      <c r="E1214" s="17" t="s">
        <v>422</v>
      </c>
      <c r="F1214" s="1">
        <v>5</v>
      </c>
      <c r="G1214" s="13">
        <v>25.29</v>
      </c>
      <c r="H1214" s="13">
        <v>1151.6352000000002</v>
      </c>
      <c r="I1214" s="166">
        <v>0</v>
      </c>
      <c r="J1214" s="191">
        <v>0</v>
      </c>
      <c r="K1214" s="166">
        <v>0</v>
      </c>
      <c r="L1214" s="166">
        <v>0</v>
      </c>
      <c r="M1214" s="18">
        <v>0</v>
      </c>
      <c r="N1214" s="165">
        <f>VLOOKUP(Table2[[#This Row],[Code]],'MPG Payment'!$B$4:$Z$128,25,0)</f>
        <v>0</v>
      </c>
      <c r="O1214" s="170">
        <f t="shared" si="80"/>
        <v>1152</v>
      </c>
      <c r="P1214" t="str">
        <f>IFERROR(VLOOKUP(D1214,'Bank Master'!$C$3:$D$7898,2,0),"Indirect")</f>
        <v>Direct</v>
      </c>
      <c r="Q1214" t="str">
        <f>IFERROR(VLOOKUP(A1214,Table1424[],6,0),0)</f>
        <v>GUDIYA KUMARI</v>
      </c>
      <c r="R1214" t="str">
        <f>IFERROR(VLOOKUP(A1214,Table1424[],7,0),0)</f>
        <v>748102010011628</v>
      </c>
      <c r="S1214" t="str">
        <f>IFERROR(VLOOKUP(A1214,Table1424[],8,0),0)</f>
        <v>UBIN0574813</v>
      </c>
      <c r="T1214">
        <f>IFERROR(VLOOKUP(A1214,Table1424[],9,0),0)</f>
        <v>0</v>
      </c>
      <c r="U1214" s="40">
        <f>IFERROR(VLOOKUP(A1214,Table1424[],10,0),0)</f>
        <v>46195</v>
      </c>
      <c r="V1214">
        <f t="shared" si="81"/>
        <v>1</v>
      </c>
      <c r="W1214" t="str">
        <f t="shared" si="82"/>
        <v>Available</v>
      </c>
      <c r="X1214" s="164" t="str" cm="1">
        <f t="array" aca="1" ref="X1214" ca="1">SUBSTITUTE(SUBSTITUTE(MID(CELL("filename"),FIND("[",CELL("filename"))+1,FIND("]",CELL("filename"))-FIND("[",CELL("filename"))-1)," JH Farmer Payment-",""),".xlsx","")</f>
        <v>22.21-27 Aug</v>
      </c>
      <c r="Y1214" s="13">
        <f t="shared" si="83"/>
        <v>11.384294187425862</v>
      </c>
      <c r="Z1214" s="3">
        <v>0</v>
      </c>
    </row>
    <row r="1215" spans="1:26" x14ac:dyDescent="0.25">
      <c r="A1215" t="str">
        <f>CONCATENATE(Table2[[#This Row],[Code]],Table2[[#This Row],[Farmers Code]])</f>
        <v>200700240032</v>
      </c>
      <c r="B1215" s="1" t="str">
        <f>INDEX('MPG Payment'!$A:$A,MATCH(Table2[[#This Row],[Code]],'MPG Payment'!B:B,0))</f>
        <v>BMC Code :2007</v>
      </c>
      <c r="C1215" t="str">
        <f>VLOOKUP(Table2[[#This Row],[Code]],'MPG Payment'!B:C,2,0)</f>
        <v>MURPA</v>
      </c>
      <c r="D1215" s="17">
        <v>20070024</v>
      </c>
      <c r="E1215" s="17" t="s">
        <v>8</v>
      </c>
      <c r="F1215" s="1">
        <v>8</v>
      </c>
      <c r="G1215" s="13">
        <v>14.71</v>
      </c>
      <c r="H1215" s="13">
        <v>629.36320000000001</v>
      </c>
      <c r="I1215" s="166">
        <v>0</v>
      </c>
      <c r="J1215" s="191">
        <v>0</v>
      </c>
      <c r="K1215" s="166">
        <v>0</v>
      </c>
      <c r="L1215" s="166">
        <v>0</v>
      </c>
      <c r="M1215" s="18">
        <v>0</v>
      </c>
      <c r="N1215" s="165">
        <f>VLOOKUP(Table2[[#This Row],[Code]],'MPG Payment'!$B$4:$Z$128,25,0)</f>
        <v>0</v>
      </c>
      <c r="O1215" s="170">
        <f t="shared" si="80"/>
        <v>629</v>
      </c>
      <c r="P1215" t="str">
        <f>IFERROR(VLOOKUP(D1215,'Bank Master'!$C$3:$D$7898,2,0),"Indirect")</f>
        <v>Direct</v>
      </c>
      <c r="Q1215" t="str">
        <f>IFERROR(VLOOKUP(A1215,Table1424[],6,0),0)</f>
        <v>MANITA DEVI</v>
      </c>
      <c r="R1215" t="str">
        <f>IFERROR(VLOOKUP(A1215,Table1424[],7,0),0)</f>
        <v>36510190878</v>
      </c>
      <c r="S1215" t="str">
        <f>IFERROR(VLOOKUP(A1215,Table1424[],8,0),0)</f>
        <v>SBIN0009498</v>
      </c>
      <c r="T1215">
        <f>IFERROR(VLOOKUP(A1215,Table1424[],9,0),0)</f>
        <v>0</v>
      </c>
      <c r="U1215" s="40">
        <f>IFERROR(VLOOKUP(A1215,Table1424[],10,0),0)</f>
        <v>46153</v>
      </c>
      <c r="V1215">
        <f t="shared" si="81"/>
        <v>1</v>
      </c>
      <c r="W1215" t="str">
        <f t="shared" si="82"/>
        <v>Available</v>
      </c>
      <c r="X1215" s="164" t="str" cm="1">
        <f t="array" aca="1" ref="X1215" ca="1">SUBSTITUTE(SUBSTITUTE(MID(CELL("filename"),FIND("[",CELL("filename"))+1,FIND("]",CELL("filename"))-FIND("[",CELL("filename"))-1)," JH Farmer Payment-",""),".xlsx","")</f>
        <v>22.21-27 Aug</v>
      </c>
      <c r="Y1215" s="13">
        <f t="shared" si="83"/>
        <v>17.113887151597552</v>
      </c>
      <c r="Z1215" s="3">
        <v>0</v>
      </c>
    </row>
    <row r="1216" spans="1:26" x14ac:dyDescent="0.25">
      <c r="A1216" t="str">
        <f>CONCATENATE(Table2[[#This Row],[Code]],Table2[[#This Row],[Farmers Code]])</f>
        <v>200700240033</v>
      </c>
      <c r="B1216" s="1" t="str">
        <f>INDEX('MPG Payment'!$A:$A,MATCH(Table2[[#This Row],[Code]],'MPG Payment'!B:B,0))</f>
        <v>BMC Code :2007</v>
      </c>
      <c r="C1216" t="str">
        <f>VLOOKUP(Table2[[#This Row],[Code]],'MPG Payment'!B:C,2,0)</f>
        <v>MURPA</v>
      </c>
      <c r="D1216" s="17">
        <v>20070024</v>
      </c>
      <c r="E1216" s="17" t="s">
        <v>32</v>
      </c>
      <c r="F1216" s="1">
        <v>6</v>
      </c>
      <c r="G1216" s="13">
        <v>20.060000000000002</v>
      </c>
      <c r="H1216" s="13">
        <v>831.11469999999997</v>
      </c>
      <c r="I1216" s="166">
        <v>0</v>
      </c>
      <c r="J1216" s="191">
        <v>0</v>
      </c>
      <c r="K1216" s="166">
        <v>0</v>
      </c>
      <c r="L1216" s="166">
        <v>0</v>
      </c>
      <c r="M1216" s="18">
        <v>0</v>
      </c>
      <c r="N1216" s="165">
        <f>VLOOKUP(Table2[[#This Row],[Code]],'MPG Payment'!$B$4:$Z$128,25,0)</f>
        <v>0</v>
      </c>
      <c r="O1216" s="170">
        <f t="shared" si="80"/>
        <v>831</v>
      </c>
      <c r="P1216" t="str">
        <f>IFERROR(VLOOKUP(D1216,'Bank Master'!$C$3:$D$7898,2,0),"Indirect")</f>
        <v>Direct</v>
      </c>
      <c r="Q1216" t="str">
        <f>IFERROR(VLOOKUP(A1216,Table1424[],6,0),0)</f>
        <v>GITA DEVI</v>
      </c>
      <c r="R1216" t="str">
        <f>IFERROR(VLOOKUP(A1216,Table1424[],7,0),0)</f>
        <v>9473000100003210</v>
      </c>
      <c r="S1216" t="str">
        <f>IFERROR(VLOOKUP(A1216,Table1424[],8,0),0)</f>
        <v>PUNB0947300</v>
      </c>
      <c r="T1216">
        <f>IFERROR(VLOOKUP(A1216,Table1424[],9,0),0)</f>
        <v>0</v>
      </c>
      <c r="U1216" s="40">
        <f>IFERROR(VLOOKUP(A1216,Table1424[],10,0),0)</f>
        <v>46195</v>
      </c>
      <c r="V1216">
        <f t="shared" si="81"/>
        <v>1</v>
      </c>
      <c r="W1216" t="str">
        <f t="shared" si="82"/>
        <v>Available</v>
      </c>
      <c r="X1216" s="164" t="str" cm="1">
        <f t="array" aca="1" ref="X1216" ca="1">SUBSTITUTE(SUBSTITUTE(MID(CELL("filename"),FIND("[",CELL("filename"))+1,FIND("]",CELL("filename"))-FIND("[",CELL("filename"))-1)," JH Farmer Payment-",""),".xlsx","")</f>
        <v>22.21-27 Aug</v>
      </c>
      <c r="Y1216" s="13">
        <f t="shared" si="83"/>
        <v>12.42943220338983</v>
      </c>
      <c r="Z1216" s="3">
        <v>0</v>
      </c>
    </row>
    <row r="1217" spans="1:26" x14ac:dyDescent="0.25">
      <c r="A1217" t="str">
        <f>CONCATENATE(Table2[[#This Row],[Code]],Table2[[#This Row],[Farmers Code]])</f>
        <v>200700240036</v>
      </c>
      <c r="B1217" s="1" t="str">
        <f>INDEX('MPG Payment'!$A:$A,MATCH(Table2[[#This Row],[Code]],'MPG Payment'!B:B,0))</f>
        <v>BMC Code :2007</v>
      </c>
      <c r="C1217" t="str">
        <f>VLOOKUP(Table2[[#This Row],[Code]],'MPG Payment'!B:C,2,0)</f>
        <v>MURPA</v>
      </c>
      <c r="D1217" s="17">
        <v>20070024</v>
      </c>
      <c r="E1217" s="17" t="s">
        <v>10</v>
      </c>
      <c r="F1217" s="1">
        <v>11</v>
      </c>
      <c r="G1217" s="13">
        <v>27.529999999999998</v>
      </c>
      <c r="H1217" s="13">
        <v>1773.0188999999998</v>
      </c>
      <c r="I1217" s="166">
        <v>0</v>
      </c>
      <c r="J1217" s="191">
        <v>0</v>
      </c>
      <c r="K1217" s="166">
        <v>0</v>
      </c>
      <c r="L1217" s="166">
        <v>0</v>
      </c>
      <c r="M1217" s="18">
        <v>0</v>
      </c>
      <c r="N1217" s="165">
        <f>VLOOKUP(Table2[[#This Row],[Code]],'MPG Payment'!$B$4:$Z$128,25,0)</f>
        <v>0</v>
      </c>
      <c r="O1217" s="170">
        <f t="shared" si="80"/>
        <v>1773</v>
      </c>
      <c r="P1217" t="str">
        <f>IFERROR(VLOOKUP(D1217,'Bank Master'!$C$3:$D$7898,2,0),"Indirect")</f>
        <v>Direct</v>
      </c>
      <c r="Q1217" t="str">
        <f>IFERROR(VLOOKUP(A1217,Table1424[],6,0),0)</f>
        <v>RINA DEVI</v>
      </c>
      <c r="R1217" t="str">
        <f>IFERROR(VLOOKUP(A1217,Table1424[],7,0),0)</f>
        <v>39391685910</v>
      </c>
      <c r="S1217" t="str">
        <f>IFERROR(VLOOKUP(A1217,Table1424[],8,0),0)</f>
        <v>SBIN0009498</v>
      </c>
      <c r="T1217">
        <f>IFERROR(VLOOKUP(A1217,Table1424[],9,0),0)</f>
        <v>0</v>
      </c>
      <c r="U1217" s="40">
        <f>IFERROR(VLOOKUP(A1217,Table1424[],10,0),0)</f>
        <v>46160</v>
      </c>
      <c r="V1217">
        <f t="shared" si="81"/>
        <v>1</v>
      </c>
      <c r="W1217" t="str">
        <f t="shared" si="82"/>
        <v>Available</v>
      </c>
      <c r="X1217" s="164" t="str" cm="1">
        <f t="array" aca="1" ref="X1217" ca="1">SUBSTITUTE(SUBSTITUTE(MID(CELL("filename"),FIND("[",CELL("filename"))+1,FIND("]",CELL("filename"))-FIND("[",CELL("filename"))-1)," JH Farmer Payment-",""),".xlsx","")</f>
        <v>22.21-27 Aug</v>
      </c>
      <c r="Y1217" s="13">
        <f t="shared" si="83"/>
        <v>35.421736106066113</v>
      </c>
      <c r="Z1217" s="3">
        <v>0</v>
      </c>
    </row>
    <row r="1218" spans="1:26" x14ac:dyDescent="0.25">
      <c r="A1218" t="str">
        <f>CONCATENATE(Table2[[#This Row],[Code]],Table2[[#This Row],[Farmers Code]])</f>
        <v>200700240037</v>
      </c>
      <c r="B1218" s="1" t="str">
        <f>INDEX('MPG Payment'!$A:$A,MATCH(Table2[[#This Row],[Code]],'MPG Payment'!B:B,0))</f>
        <v>BMC Code :2007</v>
      </c>
      <c r="C1218" t="str">
        <f>VLOOKUP(Table2[[#This Row],[Code]],'MPG Payment'!B:C,2,0)</f>
        <v>MURPA</v>
      </c>
      <c r="D1218" s="17">
        <v>20070024</v>
      </c>
      <c r="E1218" s="17" t="s">
        <v>34</v>
      </c>
      <c r="F1218" s="1">
        <v>3</v>
      </c>
      <c r="G1218" s="13">
        <v>3.5</v>
      </c>
      <c r="H1218" s="13">
        <v>159.61679999999998</v>
      </c>
      <c r="I1218" s="166">
        <v>0</v>
      </c>
      <c r="J1218" s="191">
        <v>0</v>
      </c>
      <c r="K1218" s="166">
        <v>0</v>
      </c>
      <c r="L1218" s="166">
        <v>0</v>
      </c>
      <c r="M1218" s="18">
        <v>0</v>
      </c>
      <c r="N1218" s="165">
        <f>VLOOKUP(Table2[[#This Row],[Code]],'MPG Payment'!$B$4:$Z$128,25,0)</f>
        <v>0</v>
      </c>
      <c r="O1218" s="170">
        <f t="shared" ref="O1218:O1253" si="84">IF(N1218="Yes",0,ROUND((H1218-I1218-J1218-K1218-L1218-M1218),0))</f>
        <v>160</v>
      </c>
      <c r="P1218" t="str">
        <f>IFERROR(VLOOKUP(D1218,'Bank Master'!$C$3:$D$7898,2,0),"Indirect")</f>
        <v>Direct</v>
      </c>
      <c r="Q1218" t="str">
        <f>IFERROR(VLOOKUP(A1218,Table1424[],6,0),0)</f>
        <v>CHINTA DEVI</v>
      </c>
      <c r="R1218" t="str">
        <f>IFERROR(VLOOKUP(A1218,Table1424[],7,0),0)</f>
        <v>35513599841</v>
      </c>
      <c r="S1218" t="str">
        <f>IFERROR(VLOOKUP(A1218,Table1424[],8,0),0)</f>
        <v>SBIN0009498</v>
      </c>
      <c r="T1218">
        <f>IFERROR(VLOOKUP(A1218,Table1424[],9,0),0)</f>
        <v>0</v>
      </c>
      <c r="U1218" s="40">
        <f>IFERROR(VLOOKUP(A1218,Table1424[],10,0),0)</f>
        <v>46160</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22.21-27 Aug</v>
      </c>
      <c r="Y1218" s="13">
        <f t="shared" si="83"/>
        <v>6.840720000000001</v>
      </c>
      <c r="Z1218" s="3">
        <v>0</v>
      </c>
    </row>
    <row r="1219" spans="1:26" x14ac:dyDescent="0.25">
      <c r="A1219" t="str">
        <f>CONCATENATE(Table2[[#This Row],[Code]],Table2[[#This Row],[Farmers Code]])</f>
        <v>200700240038</v>
      </c>
      <c r="B1219" s="1" t="str">
        <f>INDEX('MPG Payment'!$A:$A,MATCH(Table2[[#This Row],[Code]],'MPG Payment'!B:B,0))</f>
        <v>BMC Code :2007</v>
      </c>
      <c r="C1219" t="str">
        <f>VLOOKUP(Table2[[#This Row],[Code]],'MPG Payment'!B:C,2,0)</f>
        <v>MURPA</v>
      </c>
      <c r="D1219" s="17">
        <v>20070024</v>
      </c>
      <c r="E1219" s="17" t="s">
        <v>11</v>
      </c>
      <c r="F1219" s="1">
        <v>4</v>
      </c>
      <c r="G1219" s="13">
        <v>6.49</v>
      </c>
      <c r="H1219" s="13">
        <v>284.33629999999999</v>
      </c>
      <c r="I1219" s="166">
        <v>0</v>
      </c>
      <c r="J1219" s="191">
        <v>0</v>
      </c>
      <c r="K1219" s="166">
        <v>0</v>
      </c>
      <c r="L1219" s="166">
        <v>0</v>
      </c>
      <c r="M1219" s="18">
        <v>0</v>
      </c>
      <c r="N1219" s="165">
        <f>VLOOKUP(Table2[[#This Row],[Code]],'MPG Payment'!$B$4:$Z$128,25,0)</f>
        <v>0</v>
      </c>
      <c r="O1219" s="170">
        <f t="shared" si="84"/>
        <v>284</v>
      </c>
      <c r="P1219" t="str">
        <f>IFERROR(VLOOKUP(D1219,'Bank Master'!$C$3:$D$7898,2,0),"Indirect")</f>
        <v>Direct</v>
      </c>
      <c r="Q1219" t="str">
        <f>IFERROR(VLOOKUP(A1219,Table1424[],6,0),0)</f>
        <v>KAUSHILA DEVI</v>
      </c>
      <c r="R1219" t="str">
        <f>IFERROR(VLOOKUP(A1219,Table1424[],7,0),0)</f>
        <v>84039715158</v>
      </c>
      <c r="S1219" t="str">
        <f>IFERROR(VLOOKUP(A1219,Table1424[],8,0),0)</f>
        <v>SBIN0RRVCGB</v>
      </c>
      <c r="T1219">
        <f>IFERROR(VLOOKUP(A1219,Table1424[],9,0),0)</f>
        <v>0</v>
      </c>
      <c r="U1219" s="40">
        <f>IFERROR(VLOOKUP(A1219,Table1424[],10,0),0)</f>
        <v>46160</v>
      </c>
      <c r="V1219">
        <f t="shared" si="85"/>
        <v>1</v>
      </c>
      <c r="W1219" t="str">
        <f t="shared" si="86"/>
        <v>Available</v>
      </c>
      <c r="X1219" s="164" t="str" cm="1">
        <f t="array" aca="1" ref="X1219" ca="1">SUBSTITUTE(SUBSTITUTE(MID(CELL("filename"),FIND("[",CELL("filename"))+1,FIND("]",CELL("filename"))-FIND("[",CELL("filename"))-1)," JH Farmer Payment-",""),".xlsx","")</f>
        <v>22.21-27 Aug</v>
      </c>
      <c r="Y1219" s="13">
        <f t="shared" si="83"/>
        <v>8.7622896764252687</v>
      </c>
      <c r="Z1219" s="3">
        <v>0</v>
      </c>
    </row>
    <row r="1220" spans="1:26" x14ac:dyDescent="0.25">
      <c r="A1220" t="str">
        <f>CONCATENATE(Table2[[#This Row],[Code]],Table2[[#This Row],[Farmers Code]])</f>
        <v>200700240040</v>
      </c>
      <c r="B1220" s="1" t="str">
        <f>INDEX('MPG Payment'!$A:$A,MATCH(Table2[[#This Row],[Code]],'MPG Payment'!B:B,0))</f>
        <v>BMC Code :2007</v>
      </c>
      <c r="C1220" t="str">
        <f>VLOOKUP(Table2[[#This Row],[Code]],'MPG Payment'!B:C,2,0)</f>
        <v>MURPA</v>
      </c>
      <c r="D1220" s="17">
        <v>20070024</v>
      </c>
      <c r="E1220" s="17" t="s">
        <v>13</v>
      </c>
      <c r="F1220" s="1">
        <v>6</v>
      </c>
      <c r="G1220" s="13">
        <v>8.5399999999999991</v>
      </c>
      <c r="H1220" s="13">
        <v>366.96380000000005</v>
      </c>
      <c r="I1220" s="166">
        <v>0</v>
      </c>
      <c r="J1220" s="191">
        <v>0</v>
      </c>
      <c r="K1220" s="166">
        <v>0</v>
      </c>
      <c r="L1220" s="166">
        <v>0</v>
      </c>
      <c r="M1220" s="18">
        <v>0</v>
      </c>
      <c r="N1220" s="165">
        <f>VLOOKUP(Table2[[#This Row],[Code]],'MPG Payment'!$B$4:$Z$128,25,0)</f>
        <v>0</v>
      </c>
      <c r="O1220" s="170">
        <f t="shared" si="84"/>
        <v>367</v>
      </c>
      <c r="P1220" t="str">
        <f>IFERROR(VLOOKUP(D1220,'Bank Master'!$C$3:$D$7898,2,0),"Indirect")</f>
        <v>Direct</v>
      </c>
      <c r="Q1220" t="str">
        <f>IFERROR(VLOOKUP(A1220,Table1424[],6,0),0)</f>
        <v>ANJNA KUMARI</v>
      </c>
      <c r="R1220" t="str">
        <f>IFERROR(VLOOKUP(A1220,Table1424[],7,0),0)</f>
        <v>84052579171</v>
      </c>
      <c r="S1220" t="str">
        <f>IFERROR(VLOOKUP(A1220,Table1424[],8,0),0)</f>
        <v>SBIN0RRVCGB</v>
      </c>
      <c r="T1220">
        <f>IFERROR(VLOOKUP(A1220,Table1424[],9,0),0)</f>
        <v>0</v>
      </c>
      <c r="U1220" s="40">
        <f>IFERROR(VLOOKUP(A1220,Table1424[],10,0),0)</f>
        <v>46160</v>
      </c>
      <c r="V1220">
        <f t="shared" si="85"/>
        <v>1</v>
      </c>
      <c r="W1220" t="str">
        <f t="shared" si="86"/>
        <v>Available</v>
      </c>
      <c r="X1220" s="164" t="str" cm="1">
        <f t="array" aca="1" ref="X1220" ca="1">SUBSTITUTE(SUBSTITUTE(MID(CELL("filename"),FIND("[",CELL("filename"))+1,FIND("]",CELL("filename"))-FIND("[",CELL("filename"))-1)," JH Farmer Payment-",""),".xlsx","")</f>
        <v>22.21-27 Aug</v>
      </c>
      <c r="Y1220" s="13">
        <f t="shared" si="83"/>
        <v>12.891000000000005</v>
      </c>
      <c r="Z1220" s="3">
        <v>0</v>
      </c>
    </row>
    <row r="1221" spans="1:26" x14ac:dyDescent="0.25">
      <c r="A1221" t="str">
        <f>CONCATENATE(Table2[[#This Row],[Code]],Table2[[#This Row],[Farmers Code]])</f>
        <v>200700240042</v>
      </c>
      <c r="B1221" s="1" t="str">
        <f>INDEX('MPG Payment'!$A:$A,MATCH(Table2[[#This Row],[Code]],'MPG Payment'!B:B,0))</f>
        <v>BMC Code :2007</v>
      </c>
      <c r="C1221" t="str">
        <f>VLOOKUP(Table2[[#This Row],[Code]],'MPG Payment'!B:C,2,0)</f>
        <v>MURPA</v>
      </c>
      <c r="D1221" s="17">
        <v>20070024</v>
      </c>
      <c r="E1221" s="17" t="s">
        <v>14</v>
      </c>
      <c r="F1221" s="1">
        <v>9</v>
      </c>
      <c r="G1221" s="13">
        <v>24.400000000000002</v>
      </c>
      <c r="H1221" s="13">
        <v>1090.6220000000001</v>
      </c>
      <c r="I1221" s="166">
        <v>0</v>
      </c>
      <c r="J1221" s="191">
        <v>0</v>
      </c>
      <c r="K1221" s="166">
        <v>0</v>
      </c>
      <c r="L1221" s="166">
        <v>0</v>
      </c>
      <c r="M1221" s="18">
        <v>0</v>
      </c>
      <c r="N1221" s="165">
        <f>VLOOKUP(Table2[[#This Row],[Code]],'MPG Payment'!$B$4:$Z$128,25,0)</f>
        <v>0</v>
      </c>
      <c r="O1221" s="170">
        <f t="shared" si="84"/>
        <v>1091</v>
      </c>
      <c r="P1221" t="str">
        <f>IFERROR(VLOOKUP(D1221,'Bank Master'!$C$3:$D$7898,2,0),"Indirect")</f>
        <v>Direct</v>
      </c>
      <c r="Q1221" t="str">
        <f>IFERROR(VLOOKUP(A1221,Table1424[],6,0),0)</f>
        <v>MANITA KUMARI</v>
      </c>
      <c r="R1221" t="str">
        <f>IFERROR(VLOOKUP(A1221,Table1424[],7,0),0)</f>
        <v>36077956834</v>
      </c>
      <c r="S1221" t="str">
        <f>IFERROR(VLOOKUP(A1221,Table1424[],8,0),0)</f>
        <v>SBIN0009498</v>
      </c>
      <c r="T1221">
        <f>IFERROR(VLOOKUP(A1221,Table1424[],9,0),0)</f>
        <v>0</v>
      </c>
      <c r="U1221" s="40">
        <f>IFERROR(VLOOKUP(A1221,Table1424[],10,0),0)</f>
        <v>46168</v>
      </c>
      <c r="V1221">
        <f t="shared" si="85"/>
        <v>1</v>
      </c>
      <c r="W1221" t="str">
        <f t="shared" si="86"/>
        <v>Available</v>
      </c>
      <c r="X1221" s="164" t="str" cm="1">
        <f t="array" aca="1" ref="X1221" ca="1">SUBSTITUTE(SUBSTITUTE(MID(CELL("filename"),FIND("[",CELL("filename"))+1,FIND("]",CELL("filename"))-FIND("[",CELL("filename"))-1)," JH Farmer Payment-",""),".xlsx","")</f>
        <v>22.21-27 Aug</v>
      </c>
      <c r="Y1221" s="13">
        <f t="shared" si="83"/>
        <v>20.113930327868854</v>
      </c>
      <c r="Z1221" s="3">
        <v>0</v>
      </c>
    </row>
    <row r="1222" spans="1:26" x14ac:dyDescent="0.25">
      <c r="A1222" t="str">
        <f>CONCATENATE(Table2[[#This Row],[Code]],Table2[[#This Row],[Farmers Code]])</f>
        <v>200700240045</v>
      </c>
      <c r="B1222" s="1" t="str">
        <f>INDEX('MPG Payment'!$A:$A,MATCH(Table2[[#This Row],[Code]],'MPG Payment'!B:B,0))</f>
        <v>BMC Code :2007</v>
      </c>
      <c r="C1222" t="str">
        <f>VLOOKUP(Table2[[#This Row],[Code]],'MPG Payment'!B:C,2,0)</f>
        <v>MURPA</v>
      </c>
      <c r="D1222" s="17">
        <v>20070024</v>
      </c>
      <c r="E1222" s="17" t="s">
        <v>16</v>
      </c>
      <c r="F1222" s="1">
        <v>7</v>
      </c>
      <c r="G1222" s="13">
        <v>32.930000000000007</v>
      </c>
      <c r="H1222" s="13">
        <v>1600.9259999999999</v>
      </c>
      <c r="I1222" s="166">
        <v>0</v>
      </c>
      <c r="J1222" s="191">
        <v>0</v>
      </c>
      <c r="K1222" s="166">
        <v>0</v>
      </c>
      <c r="L1222" s="166">
        <v>0</v>
      </c>
      <c r="M1222" s="18">
        <v>0</v>
      </c>
      <c r="N1222" s="165">
        <f>VLOOKUP(Table2[[#This Row],[Code]],'MPG Payment'!$B$4:$Z$128,25,0)</f>
        <v>0</v>
      </c>
      <c r="O1222" s="170">
        <f t="shared" si="84"/>
        <v>1601</v>
      </c>
      <c r="P1222" t="str">
        <f>IFERROR(VLOOKUP(D1222,'Bank Master'!$C$3:$D$7898,2,0),"Indirect")</f>
        <v>Direct</v>
      </c>
      <c r="Q1222" t="str">
        <f>IFERROR(VLOOKUP(A1222,Table1424[],6,0),0)</f>
        <v>RAMPRASAD YADAV</v>
      </c>
      <c r="R1222" t="str">
        <f>IFERROR(VLOOKUP(A1222,Table1424[],7,0),0)</f>
        <v>35755992111</v>
      </c>
      <c r="S1222" t="str">
        <f>IFERROR(VLOOKUP(A1222,Table1424[],8,0),0)</f>
        <v>SBIN0009498</v>
      </c>
      <c r="T1222">
        <f>IFERROR(VLOOKUP(A1222,Table1424[],9,0),0)</f>
        <v>0</v>
      </c>
      <c r="U1222" s="40">
        <f>IFERROR(VLOOKUP(A1222,Table1424[],10,0),0)</f>
        <v>46209</v>
      </c>
      <c r="V1222">
        <f t="shared" si="85"/>
        <v>1</v>
      </c>
      <c r="W1222" t="str">
        <f t="shared" si="86"/>
        <v>Available</v>
      </c>
      <c r="X1222" s="164" t="str" cm="1">
        <f t="array" aca="1" ref="X1222" ca="1">SUBSTITUTE(SUBSTITUTE(MID(CELL("filename"),FIND("[",CELL("filename"))+1,FIND("]",CELL("filename"))-FIND("[",CELL("filename"))-1)," JH Farmer Payment-",""),".xlsx","")</f>
        <v>22.21-27 Aug</v>
      </c>
      <c r="Y1222" s="13">
        <f t="shared" si="83"/>
        <v>17.015611904038867</v>
      </c>
      <c r="Z1222" s="3">
        <v>0</v>
      </c>
    </row>
    <row r="1223" spans="1:26" x14ac:dyDescent="0.25">
      <c r="A1223" t="str">
        <f>CONCATENATE(Table2[[#This Row],[Code]],Table2[[#This Row],[Farmers Code]])</f>
        <v>200700240046</v>
      </c>
      <c r="B1223" s="1" t="str">
        <f>INDEX('MPG Payment'!$A:$A,MATCH(Table2[[#This Row],[Code]],'MPG Payment'!B:B,0))</f>
        <v>BMC Code :2007</v>
      </c>
      <c r="C1223" t="str">
        <f>VLOOKUP(Table2[[#This Row],[Code]],'MPG Payment'!B:C,2,0)</f>
        <v>MURPA</v>
      </c>
      <c r="D1223" s="17">
        <v>20070024</v>
      </c>
      <c r="E1223" s="17" t="s">
        <v>129</v>
      </c>
      <c r="F1223" s="1">
        <v>5</v>
      </c>
      <c r="G1223" s="13">
        <v>12.55</v>
      </c>
      <c r="H1223" s="13">
        <v>568.83479999999997</v>
      </c>
      <c r="I1223" s="166">
        <v>0</v>
      </c>
      <c r="J1223" s="191">
        <v>0</v>
      </c>
      <c r="K1223" s="166">
        <v>0</v>
      </c>
      <c r="L1223" s="166">
        <v>0</v>
      </c>
      <c r="M1223" s="18">
        <v>0</v>
      </c>
      <c r="N1223" s="165">
        <f>VLOOKUP(Table2[[#This Row],[Code]],'MPG Payment'!$B$4:$Z$128,25,0)</f>
        <v>0</v>
      </c>
      <c r="O1223" s="170">
        <f t="shared" si="84"/>
        <v>569</v>
      </c>
      <c r="P1223" t="str">
        <f>IFERROR(VLOOKUP(D1223,'Bank Master'!$C$3:$D$7898,2,0),"Indirect")</f>
        <v>Direct</v>
      </c>
      <c r="Q1223" t="str">
        <f>IFERROR(VLOOKUP(A1223,Table1424[],6,0),0)</f>
        <v>JAGARNATH SAW</v>
      </c>
      <c r="R1223" t="str">
        <f>IFERROR(VLOOKUP(A1223,Table1424[],7,0),0)</f>
        <v>2255919553</v>
      </c>
      <c r="S1223" t="str">
        <f>IFERROR(VLOOKUP(A1223,Table1424[],8,0),0)</f>
        <v>CBIN0281573</v>
      </c>
      <c r="T1223">
        <f>IFERROR(VLOOKUP(A1223,Table1424[],9,0),0)</f>
        <v>0</v>
      </c>
      <c r="U1223" s="40">
        <f>IFERROR(VLOOKUP(A1223,Table1424[],10,0),0)</f>
        <v>46195</v>
      </c>
      <c r="V1223">
        <f t="shared" si="85"/>
        <v>1</v>
      </c>
      <c r="W1223" t="str">
        <f t="shared" si="86"/>
        <v>Available</v>
      </c>
      <c r="X1223" s="164" t="str" cm="1">
        <f t="array" aca="1" ref="X1223" ca="1">SUBSTITUTE(SUBSTITUTE(MID(CELL("filename"),FIND("[",CELL("filename"))+1,FIND("]",CELL("filename"))-FIND("[",CELL("filename"))-1)," JH Farmer Payment-",""),".xlsx","")</f>
        <v>22.21-27 Aug</v>
      </c>
      <c r="Y1223" s="13">
        <f t="shared" si="83"/>
        <v>11.331370517928285</v>
      </c>
      <c r="Z1223" s="3">
        <v>0</v>
      </c>
    </row>
    <row r="1224" spans="1:26" x14ac:dyDescent="0.25">
      <c r="A1224" t="str">
        <f>CONCATENATE(Table2[[#This Row],[Code]],Table2[[#This Row],[Farmers Code]])</f>
        <v>200700240047</v>
      </c>
      <c r="B1224" s="1" t="str">
        <f>INDEX('MPG Payment'!$A:$A,MATCH(Table2[[#This Row],[Code]],'MPG Payment'!B:B,0))</f>
        <v>BMC Code :2007</v>
      </c>
      <c r="C1224" t="str">
        <f>VLOOKUP(Table2[[#This Row],[Code]],'MPG Payment'!B:C,2,0)</f>
        <v>MURPA</v>
      </c>
      <c r="D1224" s="17">
        <v>20070024</v>
      </c>
      <c r="E1224" s="17" t="s">
        <v>423</v>
      </c>
      <c r="F1224" s="1">
        <v>6</v>
      </c>
      <c r="G1224" s="13">
        <v>11.799999999999999</v>
      </c>
      <c r="H1224" s="13">
        <v>472.11509999999998</v>
      </c>
      <c r="I1224" s="166">
        <v>0</v>
      </c>
      <c r="J1224" s="191">
        <v>0</v>
      </c>
      <c r="K1224" s="166">
        <v>0</v>
      </c>
      <c r="L1224" s="166">
        <v>0</v>
      </c>
      <c r="M1224" s="18">
        <v>0</v>
      </c>
      <c r="N1224" s="165">
        <f>VLOOKUP(Table2[[#This Row],[Code]],'MPG Payment'!$B$4:$Z$128,25,0)</f>
        <v>0</v>
      </c>
      <c r="O1224" s="170">
        <f t="shared" si="84"/>
        <v>472</v>
      </c>
      <c r="P1224" t="str">
        <f>IFERROR(VLOOKUP(D1224,'Bank Master'!$C$3:$D$7898,2,0),"Indirect")</f>
        <v>Direct</v>
      </c>
      <c r="Q1224" t="str">
        <f>IFERROR(VLOOKUP(A1224,Table1424[],6,0),0)</f>
        <v>SANJU DEVI</v>
      </c>
      <c r="R1224" t="str">
        <f>IFERROR(VLOOKUP(A1224,Table1424[],7,0),0)</f>
        <v>5835140920</v>
      </c>
      <c r="S1224" t="str">
        <f>IFERROR(VLOOKUP(A1224,Table1424[],8,0),0)</f>
        <v>CBIN0281573</v>
      </c>
      <c r="T1224">
        <f>IFERROR(VLOOKUP(A1224,Table1424[],9,0),0)</f>
        <v>0</v>
      </c>
      <c r="U1224" s="40">
        <f>IFERROR(VLOOKUP(A1224,Table1424[],10,0),0)</f>
        <v>46209</v>
      </c>
      <c r="V1224">
        <f t="shared" si="85"/>
        <v>1</v>
      </c>
      <c r="W1224" t="str">
        <f t="shared" si="86"/>
        <v>Available</v>
      </c>
      <c r="X1224" s="164" t="str" cm="1">
        <f t="array" aca="1" ref="X1224" ca="1">SUBSTITUTE(SUBSTITUTE(MID(CELL("filename"),FIND("[",CELL("filename"))+1,FIND("]",CELL("filename"))-FIND("[",CELL("filename"))-1)," JH Farmer Payment-",""),".xlsx","")</f>
        <v>22.21-27 Aug</v>
      </c>
      <c r="Y1224" s="13">
        <f t="shared" si="83"/>
        <v>12.002926271186443</v>
      </c>
      <c r="Z1224" s="3">
        <v>0</v>
      </c>
    </row>
    <row r="1225" spans="1:26" x14ac:dyDescent="0.25">
      <c r="A1225" t="str">
        <f>CONCATENATE(Table2[[#This Row],[Code]],Table2[[#This Row],[Farmers Code]])</f>
        <v>200700240048</v>
      </c>
      <c r="B1225" s="1" t="str">
        <f>INDEX('MPG Payment'!$A:$A,MATCH(Table2[[#This Row],[Code]],'MPG Payment'!B:B,0))</f>
        <v>BMC Code :2007</v>
      </c>
      <c r="C1225" t="str">
        <f>VLOOKUP(Table2[[#This Row],[Code]],'MPG Payment'!B:C,2,0)</f>
        <v>MURPA</v>
      </c>
      <c r="D1225" s="17">
        <v>20070024</v>
      </c>
      <c r="E1225" s="17" t="s">
        <v>424</v>
      </c>
      <c r="F1225" s="1">
        <v>12</v>
      </c>
      <c r="G1225" s="13">
        <v>38.82</v>
      </c>
      <c r="H1225" s="13">
        <v>1588.7891000000002</v>
      </c>
      <c r="I1225" s="166">
        <v>0</v>
      </c>
      <c r="J1225" s="191">
        <v>0</v>
      </c>
      <c r="K1225" s="166">
        <v>0</v>
      </c>
      <c r="L1225" s="166">
        <v>0</v>
      </c>
      <c r="M1225" s="18">
        <v>0</v>
      </c>
      <c r="N1225" s="165">
        <f>VLOOKUP(Table2[[#This Row],[Code]],'MPG Payment'!$B$4:$Z$128,25,0)</f>
        <v>0</v>
      </c>
      <c r="O1225" s="170">
        <f t="shared" si="84"/>
        <v>1589</v>
      </c>
      <c r="P1225" t="str">
        <f>IFERROR(VLOOKUP(D1225,'Bank Master'!$C$3:$D$7898,2,0),"Indirect")</f>
        <v>Direct</v>
      </c>
      <c r="Q1225" t="str">
        <f>IFERROR(VLOOKUP(A1225,Table1424[],6,0),0)</f>
        <v>MOHAN YADAV</v>
      </c>
      <c r="R1225" t="str">
        <f>IFERROR(VLOOKUP(A1225,Table1424[],7,0),0)</f>
        <v>482818210020624</v>
      </c>
      <c r="S1225" t="str">
        <f>IFERROR(VLOOKUP(A1225,Table1424[],8,0),0)</f>
        <v>BKID0004828</v>
      </c>
      <c r="T1225">
        <f>IFERROR(VLOOKUP(A1225,Table1424[],9,0),0)</f>
        <v>0</v>
      </c>
      <c r="U1225" s="40">
        <f>IFERROR(VLOOKUP(A1225,Table1424[],10,0),0)</f>
        <v>46209</v>
      </c>
      <c r="V1225">
        <f t="shared" si="85"/>
        <v>1</v>
      </c>
      <c r="W1225" t="str">
        <f t="shared" si="86"/>
        <v>Available</v>
      </c>
      <c r="X1225" s="164" t="str" cm="1">
        <f t="array" aca="1" ref="X1225" ca="1">SUBSTITUTE(SUBSTITUTE(MID(CELL("filename"),FIND("[",CELL("filename"))+1,FIND("]",CELL("filename"))-FIND("[",CELL("filename"))-1)," JH Farmer Payment-",""),".xlsx","")</f>
        <v>22.21-27 Aug</v>
      </c>
      <c r="Y1225" s="13">
        <f t="shared" si="83"/>
        <v>24.556245749613606</v>
      </c>
      <c r="Z1225" s="3">
        <v>0</v>
      </c>
    </row>
    <row r="1226" spans="1:26" x14ac:dyDescent="0.25">
      <c r="A1226" t="str">
        <f>CONCATENATE(Table2[[#This Row],[Code]],Table2[[#This Row],[Farmers Code]])</f>
        <v>200700240049</v>
      </c>
      <c r="B1226" s="1" t="str">
        <f>INDEX('MPG Payment'!$A:$A,MATCH(Table2[[#This Row],[Code]],'MPG Payment'!B:B,0))</f>
        <v>BMC Code :2007</v>
      </c>
      <c r="C1226" t="str">
        <f>VLOOKUP(Table2[[#This Row],[Code]],'MPG Payment'!B:C,2,0)</f>
        <v>MURPA</v>
      </c>
      <c r="D1226" s="17">
        <v>20070024</v>
      </c>
      <c r="E1226" s="17" t="s">
        <v>425</v>
      </c>
      <c r="F1226" s="1">
        <v>7</v>
      </c>
      <c r="G1226" s="13">
        <v>21.61</v>
      </c>
      <c r="H1226" s="13">
        <v>1110.0014000000001</v>
      </c>
      <c r="I1226" s="166">
        <v>0</v>
      </c>
      <c r="J1226" s="191">
        <v>0</v>
      </c>
      <c r="K1226" s="166">
        <v>0</v>
      </c>
      <c r="L1226" s="166">
        <v>0</v>
      </c>
      <c r="M1226" s="18">
        <v>0</v>
      </c>
      <c r="N1226" s="165">
        <f>VLOOKUP(Table2[[#This Row],[Code]],'MPG Payment'!$B$4:$Z$128,25,0)</f>
        <v>0</v>
      </c>
      <c r="O1226" s="170">
        <f t="shared" si="84"/>
        <v>1110</v>
      </c>
      <c r="P1226" t="str">
        <f>IFERROR(VLOOKUP(D1226,'Bank Master'!$C$3:$D$7898,2,0),"Indirect")</f>
        <v>Direct</v>
      </c>
      <c r="Q1226" t="str">
        <f>IFERROR(VLOOKUP(A1226,Table1424[],6,0),0)</f>
        <v>RAVI RAJ KUMAR YADAV</v>
      </c>
      <c r="R1226" t="str">
        <f>IFERROR(VLOOKUP(A1226,Table1424[],7,0),0)</f>
        <v>5348305412</v>
      </c>
      <c r="S1226" t="str">
        <f>IFERROR(VLOOKUP(A1226,Table1424[],8,0),0)</f>
        <v>CBIN0281573</v>
      </c>
      <c r="T1226">
        <f>IFERROR(VLOOKUP(A1226,Table1424[],9,0),0)</f>
        <v>0</v>
      </c>
      <c r="U1226" s="40">
        <f>IFERROR(VLOOKUP(A1226,Table1424[],10,0),0)</f>
        <v>46223</v>
      </c>
      <c r="V1226">
        <f t="shared" si="85"/>
        <v>1</v>
      </c>
      <c r="W1226" t="str">
        <f t="shared" si="86"/>
        <v>Available</v>
      </c>
      <c r="X1226" s="164" t="str" cm="1">
        <f t="array" aca="1" ref="X1226" ca="1">SUBSTITUTE(SUBSTITUTE(MID(CELL("filename"),FIND("[",CELL("filename"))+1,FIND("]",CELL("filename"))-FIND("[",CELL("filename"))-1)," JH Farmer Payment-",""),".xlsx","")</f>
        <v>22.21-27 Aug</v>
      </c>
      <c r="Y1226" s="13">
        <f t="shared" si="83"/>
        <v>17.977810735770479</v>
      </c>
      <c r="Z1226" s="3">
        <v>0</v>
      </c>
    </row>
    <row r="1227" spans="1:26" x14ac:dyDescent="0.25">
      <c r="A1227" t="str">
        <f>CONCATENATE(Table2[[#This Row],[Code]],Table2[[#This Row],[Farmers Code]])</f>
        <v>200700240052</v>
      </c>
      <c r="B1227" s="1" t="str">
        <f>INDEX('MPG Payment'!$A:$A,MATCH(Table2[[#This Row],[Code]],'MPG Payment'!B:B,0))</f>
        <v>BMC Code :2007</v>
      </c>
      <c r="C1227" t="str">
        <f>VLOOKUP(Table2[[#This Row],[Code]],'MPG Payment'!B:C,2,0)</f>
        <v>MURPA</v>
      </c>
      <c r="D1227" s="17">
        <v>20070024</v>
      </c>
      <c r="E1227" s="17" t="s">
        <v>426</v>
      </c>
      <c r="F1227" s="1">
        <v>8</v>
      </c>
      <c r="G1227" s="13">
        <v>26.940000000000005</v>
      </c>
      <c r="H1227" s="13">
        <v>1422.3885</v>
      </c>
      <c r="I1227" s="166">
        <v>0</v>
      </c>
      <c r="J1227" s="191">
        <v>0</v>
      </c>
      <c r="K1227" s="166">
        <v>0</v>
      </c>
      <c r="L1227" s="166">
        <v>0</v>
      </c>
      <c r="M1227" s="18">
        <v>0</v>
      </c>
      <c r="N1227" s="165">
        <f>VLOOKUP(Table2[[#This Row],[Code]],'MPG Payment'!$B$4:$Z$128,25,0)</f>
        <v>0</v>
      </c>
      <c r="O1227" s="170">
        <f t="shared" si="84"/>
        <v>1422</v>
      </c>
      <c r="P1227" t="str">
        <f>IFERROR(VLOOKUP(D1227,'Bank Master'!$C$3:$D$7898,2,0),"Indirect")</f>
        <v>Direct</v>
      </c>
      <c r="Q1227" t="str">
        <f>IFERROR(VLOOKUP(A1227,Table1424[],6,0),0)</f>
        <v>BINA DEVI</v>
      </c>
      <c r="R1227" t="str">
        <f>IFERROR(VLOOKUP(A1227,Table1424[],7,0),0)</f>
        <v>021610062849</v>
      </c>
      <c r="S1227" t="str">
        <f>IFERROR(VLOOKUP(A1227,Table1424[],8,0),0)</f>
        <v>IPOS0000001</v>
      </c>
      <c r="T1227">
        <f>IFERROR(VLOOKUP(A1227,Table1424[],9,0),0)</f>
        <v>0</v>
      </c>
      <c r="U1227" s="40">
        <f>IFERROR(VLOOKUP(A1227,Table1424[],10,0),0)</f>
        <v>46251</v>
      </c>
      <c r="V1227">
        <f t="shared" si="85"/>
        <v>1</v>
      </c>
      <c r="W1227" t="str">
        <f t="shared" si="86"/>
        <v>Available</v>
      </c>
      <c r="X1227" s="164" t="str" cm="1">
        <f t="array" aca="1" ref="X1227" ca="1">SUBSTITUTE(SUBSTITUTE(MID(CELL("filename"),FIND("[",CELL("filename"))+1,FIND("]",CELL("filename"))-FIND("[",CELL("filename"))-1)," JH Farmer Payment-",""),".xlsx","")</f>
        <v>22.21-27 Aug</v>
      </c>
      <c r="Y1227" s="13">
        <f t="shared" si="83"/>
        <v>21.119354120267261</v>
      </c>
      <c r="Z1227" s="3">
        <v>0</v>
      </c>
    </row>
    <row r="1228" spans="1:26" x14ac:dyDescent="0.25">
      <c r="A1228" t="str">
        <f>CONCATENATE(Table2[[#This Row],[Code]],Table2[[#This Row],[Farmers Code]])</f>
        <v>200700240053</v>
      </c>
      <c r="B1228" s="1" t="str">
        <f>INDEX('MPG Payment'!$A:$A,MATCH(Table2[[#This Row],[Code]],'MPG Payment'!B:B,0))</f>
        <v>BMC Code :2007</v>
      </c>
      <c r="C1228" t="str">
        <f>VLOOKUP(Table2[[#This Row],[Code]],'MPG Payment'!B:C,2,0)</f>
        <v>MURPA</v>
      </c>
      <c r="D1228" s="17">
        <v>20070024</v>
      </c>
      <c r="E1228" s="17" t="s">
        <v>131</v>
      </c>
      <c r="F1228" s="1">
        <v>14</v>
      </c>
      <c r="G1228" s="13">
        <v>39.89</v>
      </c>
      <c r="H1228" s="13">
        <v>1754.0546999999997</v>
      </c>
      <c r="I1228" s="166">
        <v>0</v>
      </c>
      <c r="J1228" s="191">
        <v>0</v>
      </c>
      <c r="K1228" s="166">
        <v>0</v>
      </c>
      <c r="L1228" s="166">
        <v>0</v>
      </c>
      <c r="M1228" s="18">
        <v>0</v>
      </c>
      <c r="N1228" s="165">
        <f>VLOOKUP(Table2[[#This Row],[Code]],'MPG Payment'!$B$4:$Z$128,25,0)</f>
        <v>0</v>
      </c>
      <c r="O1228" s="170">
        <f t="shared" si="84"/>
        <v>1754</v>
      </c>
      <c r="P1228" t="str">
        <f>IFERROR(VLOOKUP(D1228,'Bank Master'!$C$3:$D$7898,2,0),"Indirect")</f>
        <v>Direct</v>
      </c>
      <c r="Q1228" t="str">
        <f>IFERROR(VLOOKUP(A1228,Table1424[],6,0),0)</f>
        <v>MANJIT KUMAR</v>
      </c>
      <c r="R1228" t="str">
        <f>IFERROR(VLOOKUP(A1228,Table1424[],7,0),0)</f>
        <v>5345584248</v>
      </c>
      <c r="S1228" t="str">
        <f>IFERROR(VLOOKUP(A1228,Table1424[],8,0),0)</f>
        <v>CBIN0281573</v>
      </c>
      <c r="T1228">
        <f>IFERROR(VLOOKUP(A1228,Table1424[],9,0),0)</f>
        <v>0</v>
      </c>
      <c r="U1228" s="40">
        <f>IFERROR(VLOOKUP(A1228,Table1424[],10,0),0)</f>
        <v>46251</v>
      </c>
      <c r="V1228">
        <f t="shared" si="85"/>
        <v>1</v>
      </c>
      <c r="W1228" t="str">
        <f t="shared" si="86"/>
        <v>Available</v>
      </c>
      <c r="X1228" s="164" t="str" cm="1">
        <f t="array" aca="1" ref="X1228" ca="1">SUBSTITUTE(SUBSTITUTE(MID(CELL("filename"),FIND("[",CELL("filename"))+1,FIND("]",CELL("filename"))-FIND("[",CELL("filename"))-1)," JH Farmer Payment-",""),".xlsx","")</f>
        <v>22.21-27 Aug</v>
      </c>
      <c r="Y1228" s="13">
        <f t="shared" si="83"/>
        <v>30.780603910754575</v>
      </c>
      <c r="Z1228" s="3">
        <v>0</v>
      </c>
    </row>
    <row r="1229" spans="1:26" x14ac:dyDescent="0.25">
      <c r="A1229" t="str">
        <f>CONCATENATE(Table2[[#This Row],[Code]],Table2[[#This Row],[Farmers Code]])</f>
        <v>200700240054</v>
      </c>
      <c r="B1229" s="1" t="str">
        <f>INDEX('MPG Payment'!$A:$A,MATCH(Table2[[#This Row],[Code]],'MPG Payment'!B:B,0))</f>
        <v>BMC Code :2007</v>
      </c>
      <c r="C1229" t="str">
        <f>VLOOKUP(Table2[[#This Row],[Code]],'MPG Payment'!B:C,2,0)</f>
        <v>MURPA</v>
      </c>
      <c r="D1229" s="17">
        <v>20070024</v>
      </c>
      <c r="E1229" s="17" t="s">
        <v>760</v>
      </c>
      <c r="F1229" s="1">
        <v>7</v>
      </c>
      <c r="G1229" s="13">
        <v>29.669999999999998</v>
      </c>
      <c r="H1229" s="13">
        <v>1216.2483999999999</v>
      </c>
      <c r="I1229" s="166">
        <v>0</v>
      </c>
      <c r="J1229" s="191">
        <v>0</v>
      </c>
      <c r="K1229" s="166">
        <v>0</v>
      </c>
      <c r="L1229" s="166">
        <v>0</v>
      </c>
      <c r="M1229" s="18">
        <v>0</v>
      </c>
      <c r="N1229" s="165">
        <f>VLOOKUP(Table2[[#This Row],[Code]],'MPG Payment'!$B$4:$Z$128,25,0)</f>
        <v>0</v>
      </c>
      <c r="O1229" s="170">
        <f t="shared" si="84"/>
        <v>1216</v>
      </c>
      <c r="P1229" t="str">
        <f>IFERROR(VLOOKUP(D1229,'Bank Master'!$C$3:$D$7898,2,0),"Indirect")</f>
        <v>Direct</v>
      </c>
      <c r="Q1229" t="str">
        <f>IFERROR(VLOOKUP(A1229,Table1424[],6,0),0)</f>
        <v>MATIYA DEVI</v>
      </c>
      <c r="R1229" t="str">
        <f>IFERROR(VLOOKUP(A1229,Table1424[],7,0),0)</f>
        <v>3182281195</v>
      </c>
      <c r="S1229" t="str">
        <f>IFERROR(VLOOKUP(A1229,Table1424[],8,0),0)</f>
        <v>CBIN0281573</v>
      </c>
      <c r="T1229">
        <f>IFERROR(VLOOKUP(A1229,Table1424[],9,0),0)</f>
        <v>0</v>
      </c>
      <c r="U1229" s="40">
        <f>IFERROR(VLOOKUP(A1229,Table1424[],10,0),0)</f>
        <v>46251</v>
      </c>
      <c r="V1229">
        <f t="shared" si="85"/>
        <v>1</v>
      </c>
      <c r="W1229" t="str">
        <f t="shared" si="86"/>
        <v>Available</v>
      </c>
      <c r="X1229" s="164" t="str" cm="1">
        <f t="array" aca="1" ref="X1229" ca="1">SUBSTITUTE(SUBSTITUTE(MID(CELL("filename"),FIND("[",CELL("filename"))+1,FIND("]",CELL("filename"))-FIND("[",CELL("filename"))-1)," JH Farmer Payment-",""),".xlsx","")</f>
        <v>22.21-27 Aug</v>
      </c>
      <c r="Y1229" s="13">
        <f t="shared" si="83"/>
        <v>14.347385911695318</v>
      </c>
      <c r="Z1229" s="3">
        <v>0</v>
      </c>
    </row>
    <row r="1230" spans="1:26" x14ac:dyDescent="0.25">
      <c r="A1230" t="str">
        <f>CONCATENATE(Table2[[#This Row],[Code]],Table2[[#This Row],[Farmers Code]])</f>
        <v>200700240055</v>
      </c>
      <c r="B1230" s="1" t="str">
        <f>INDEX('MPG Payment'!$A:$A,MATCH(Table2[[#This Row],[Code]],'MPG Payment'!B:B,0))</f>
        <v>BMC Code :2007</v>
      </c>
      <c r="C1230" t="str">
        <f>VLOOKUP(Table2[[#This Row],[Code]],'MPG Payment'!B:C,2,0)</f>
        <v>MURPA</v>
      </c>
      <c r="D1230" s="17">
        <v>20070024</v>
      </c>
      <c r="E1230" s="17" t="s">
        <v>427</v>
      </c>
      <c r="F1230" s="1">
        <v>5</v>
      </c>
      <c r="G1230" s="13">
        <v>7.8599999999999994</v>
      </c>
      <c r="H1230" s="13">
        <v>299.36360000000002</v>
      </c>
      <c r="I1230" s="166">
        <v>0</v>
      </c>
      <c r="J1230" s="191">
        <v>0</v>
      </c>
      <c r="K1230" s="166">
        <v>0</v>
      </c>
      <c r="L1230" s="166">
        <v>0</v>
      </c>
      <c r="M1230" s="18">
        <v>0</v>
      </c>
      <c r="N1230" s="165">
        <f>VLOOKUP(Table2[[#This Row],[Code]],'MPG Payment'!$B$4:$Z$128,25,0)</f>
        <v>0</v>
      </c>
      <c r="O1230" s="170">
        <f t="shared" si="84"/>
        <v>299</v>
      </c>
      <c r="P1230" t="str">
        <f>IFERROR(VLOOKUP(D1230,'Bank Master'!$C$3:$D$7898,2,0),"Indirect")</f>
        <v>Direct</v>
      </c>
      <c r="Q1230" t="str">
        <f>IFERROR(VLOOKUP(A1230,Table1424[],6,0),0)</f>
        <v>ANITA DEVI</v>
      </c>
      <c r="R1230" t="str">
        <f>IFERROR(VLOOKUP(A1230,Table1424[],7,0),0)</f>
        <v>616318210000049</v>
      </c>
      <c r="S1230" t="str">
        <f>IFERROR(VLOOKUP(A1230,Table1424[],8,0),0)</f>
        <v>BKID0006163</v>
      </c>
      <c r="T1230">
        <f>IFERROR(VLOOKUP(A1230,Table1424[],9,0),0)</f>
        <v>0</v>
      </c>
      <c r="U1230" s="40">
        <f>IFERROR(VLOOKUP(A1230,Table1424[],10,0),0)</f>
        <v>46244</v>
      </c>
      <c r="V1230">
        <f t="shared" si="85"/>
        <v>1</v>
      </c>
      <c r="W1230" t="str">
        <f t="shared" si="86"/>
        <v>Available</v>
      </c>
      <c r="X1230" s="164" t="str" cm="1">
        <f t="array" aca="1" ref="X1230" ca="1">SUBSTITUTE(SUBSTITUTE(MID(CELL("filename"),FIND("[",CELL("filename"))+1,FIND("]",CELL("filename"))-FIND("[",CELL("filename"))-1)," JH Farmer Payment-",""),".xlsx","")</f>
        <v>22.21-27 Aug</v>
      </c>
      <c r="Y1230" s="13">
        <f t="shared" si="83"/>
        <v>9.5217430025445307</v>
      </c>
      <c r="Z1230" s="3">
        <v>0</v>
      </c>
    </row>
    <row r="1231" spans="1:26" x14ac:dyDescent="0.25">
      <c r="A1231" t="str">
        <f>CONCATENATE(Table2[[#This Row],[Code]],Table2[[#This Row],[Farmers Code]])</f>
        <v>200700250002</v>
      </c>
      <c r="B1231" s="1" t="str">
        <f>INDEX('MPG Payment'!$A:$A,MATCH(Table2[[#This Row],[Code]],'MPG Payment'!B:B,0))</f>
        <v>BMC Code :2007</v>
      </c>
      <c r="C1231" t="str">
        <f>VLOOKUP(Table2[[#This Row],[Code]],'MPG Payment'!B:C,2,0)</f>
        <v>SUBHASH NAGAR</v>
      </c>
      <c r="D1231" s="17">
        <v>20070025</v>
      </c>
      <c r="E1231" s="17" t="s">
        <v>17</v>
      </c>
      <c r="F1231" s="1">
        <v>12</v>
      </c>
      <c r="G1231" s="13">
        <v>399.05000000000007</v>
      </c>
      <c r="H1231" s="13">
        <v>17727.653900000001</v>
      </c>
      <c r="I1231" s="166">
        <v>0</v>
      </c>
      <c r="J1231" s="191">
        <v>0</v>
      </c>
      <c r="K1231" s="166">
        <v>4955.5800000000017</v>
      </c>
      <c r="L1231" s="166">
        <v>0</v>
      </c>
      <c r="M1231" s="18">
        <v>0</v>
      </c>
      <c r="N1231" s="165">
        <f>VLOOKUP(Table2[[#This Row],[Code]],'MPG Payment'!$B$4:$Z$128,25,0)</f>
        <v>0</v>
      </c>
      <c r="O1231" s="170">
        <f t="shared" si="84"/>
        <v>12772</v>
      </c>
      <c r="P1231" t="str">
        <f>IFERROR(VLOOKUP(D1231,'Bank Master'!$C$3:$D$7898,2,0),"Indirect")</f>
        <v>Direct</v>
      </c>
      <c r="Q1231" t="str">
        <f>IFERROR(VLOOKUP(A1231,Table1424[],6,0),0)</f>
        <v>ARVIND KUMAR</v>
      </c>
      <c r="R1231" t="str">
        <f>IFERROR(VLOOKUP(A1231,Table1424[],7,0),0)</f>
        <v>1902101005596</v>
      </c>
      <c r="S1231" t="str">
        <f>IFERROR(VLOOKUP(A1231,Table1424[],8,0),0)</f>
        <v>CNRB0001902</v>
      </c>
      <c r="T1231">
        <f>IFERROR(VLOOKUP(A1231,Table1424[],9,0),0)</f>
        <v>0</v>
      </c>
      <c r="U1231" s="40">
        <f>IFERROR(VLOOKUP(A1231,Table1424[],10,0),0)</f>
        <v>46111</v>
      </c>
      <c r="V1231">
        <f t="shared" si="85"/>
        <v>1</v>
      </c>
      <c r="W1231" t="str">
        <f t="shared" si="86"/>
        <v>Available</v>
      </c>
      <c r="X1231" s="164" t="str" cm="1">
        <f t="array" aca="1" ref="X1231" ca="1">SUBSTITUTE(SUBSTITUTE(MID(CELL("filename"),FIND("[",CELL("filename"))+1,FIND("]",CELL("filename"))-FIND("[",CELL("filename"))-1)," JH Farmer Payment-",""),".xlsx","")</f>
        <v>22.21-27 Aug</v>
      </c>
      <c r="Y1231" s="13">
        <f t="shared" si="83"/>
        <v>26.654785966670843</v>
      </c>
      <c r="Z1231" s="3">
        <v>0</v>
      </c>
    </row>
    <row r="1232" spans="1:26" x14ac:dyDescent="0.25">
      <c r="A1232" t="str">
        <f>CONCATENATE(Table2[[#This Row],[Code]],Table2[[#This Row],[Farmers Code]])</f>
        <v>200700250003</v>
      </c>
      <c r="B1232" s="1" t="str">
        <f>INDEX('MPG Payment'!$A:$A,MATCH(Table2[[#This Row],[Code]],'MPG Payment'!B:B,0))</f>
        <v>BMC Code :2007</v>
      </c>
      <c r="C1232" t="str">
        <f>VLOOKUP(Table2[[#This Row],[Code]],'MPG Payment'!B:C,2,0)</f>
        <v>SUBHASH NAGAR</v>
      </c>
      <c r="D1232" s="17">
        <v>20070025</v>
      </c>
      <c r="E1232" s="17" t="s">
        <v>0</v>
      </c>
      <c r="F1232" s="1">
        <v>14</v>
      </c>
      <c r="G1232" s="13">
        <v>134.78</v>
      </c>
      <c r="H1232" s="13">
        <v>5700.1851000000006</v>
      </c>
      <c r="I1232" s="166">
        <v>0</v>
      </c>
      <c r="J1232" s="191">
        <v>0</v>
      </c>
      <c r="K1232" s="166">
        <v>0</v>
      </c>
      <c r="L1232" s="166">
        <v>0</v>
      </c>
      <c r="M1232" s="18">
        <v>0</v>
      </c>
      <c r="N1232" s="165">
        <f>VLOOKUP(Table2[[#This Row],[Code]],'MPG Payment'!$B$4:$Z$128,25,0)</f>
        <v>0</v>
      </c>
      <c r="O1232" s="170">
        <f t="shared" si="84"/>
        <v>5700</v>
      </c>
      <c r="P1232" t="str">
        <f>IFERROR(VLOOKUP(D1232,'Bank Master'!$C$3:$D$7898,2,0),"Indirect")</f>
        <v>Direct</v>
      </c>
      <c r="Q1232" t="str">
        <f>IFERROR(VLOOKUP(A1232,Table1424[],6,0),0)</f>
        <v>SUNITA DEVI</v>
      </c>
      <c r="R1232" t="str">
        <f>IFERROR(VLOOKUP(A1232,Table1424[],7,0),0)</f>
        <v>1902101010669</v>
      </c>
      <c r="S1232" t="str">
        <f>IFERROR(VLOOKUP(A1232,Table1424[],8,0),0)</f>
        <v>CNRB0001902</v>
      </c>
      <c r="T1232">
        <f>IFERROR(VLOOKUP(A1232,Table1424[],9,0),0)</f>
        <v>0</v>
      </c>
      <c r="U1232" s="40">
        <f>IFERROR(VLOOKUP(A1232,Table1424[],10,0),0)</f>
        <v>46244</v>
      </c>
      <c r="V1232">
        <f t="shared" si="85"/>
        <v>1</v>
      </c>
      <c r="W1232" t="str">
        <f t="shared" si="86"/>
        <v>Available</v>
      </c>
      <c r="X1232" s="164" t="str" cm="1">
        <f t="array" aca="1" ref="X1232" ca="1">SUBSTITUTE(SUBSTITUTE(MID(CELL("filename"),FIND("[",CELL("filename"))+1,FIND("]",CELL("filename"))-FIND("[",CELL("filename"))-1)," JH Farmer Payment-",""),".xlsx","")</f>
        <v>22.21-27 Aug</v>
      </c>
      <c r="Y1232" s="13">
        <f t="shared" si="83"/>
        <v>29.604760127615378</v>
      </c>
      <c r="Z1232" s="3">
        <v>0</v>
      </c>
    </row>
    <row r="1233" spans="1:26" x14ac:dyDescent="0.25">
      <c r="A1233" t="str">
        <f>CONCATENATE(Table2[[#This Row],[Code]],Table2[[#This Row],[Farmers Code]])</f>
        <v>200700250004</v>
      </c>
      <c r="B1233" s="1" t="str">
        <f>INDEX('MPG Payment'!$A:$A,MATCH(Table2[[#This Row],[Code]],'MPG Payment'!B:B,0))</f>
        <v>BMC Code :2007</v>
      </c>
      <c r="C1233" t="str">
        <f>VLOOKUP(Table2[[#This Row],[Code]],'MPG Payment'!B:C,2,0)</f>
        <v>SUBHASH NAGAR</v>
      </c>
      <c r="D1233" s="17">
        <v>20070025</v>
      </c>
      <c r="E1233" s="17" t="s">
        <v>1</v>
      </c>
      <c r="F1233" s="1">
        <v>4</v>
      </c>
      <c r="G1233" s="13">
        <v>12.670000000000002</v>
      </c>
      <c r="H1233" s="13">
        <v>477.54270000000002</v>
      </c>
      <c r="I1233" s="166">
        <v>0</v>
      </c>
      <c r="J1233" s="191">
        <v>0</v>
      </c>
      <c r="K1233" s="166">
        <v>0</v>
      </c>
      <c r="L1233" s="166">
        <v>0</v>
      </c>
      <c r="M1233" s="18">
        <v>0</v>
      </c>
      <c r="N1233" s="165">
        <f>VLOOKUP(Table2[[#This Row],[Code]],'MPG Payment'!$B$4:$Z$128,25,0)</f>
        <v>0</v>
      </c>
      <c r="O1233" s="170">
        <f t="shared" si="84"/>
        <v>478</v>
      </c>
      <c r="P1233" t="str">
        <f>IFERROR(VLOOKUP(D1233,'Bank Master'!$C$3:$D$7898,2,0),"Indirect")</f>
        <v>Direct</v>
      </c>
      <c r="Q1233" t="str">
        <f>IFERROR(VLOOKUP(A1233,Table1424[],6,0),0)</f>
        <v>HARKESH CHAUHAN</v>
      </c>
      <c r="R1233" t="str">
        <f>IFERROR(VLOOKUP(A1233,Table1424[],7,0),0)</f>
        <v>1902101003650</v>
      </c>
      <c r="S1233" t="str">
        <f>IFERROR(VLOOKUP(A1233,Table1424[],8,0),0)</f>
        <v>CNRB0001902</v>
      </c>
      <c r="T1233">
        <f>IFERROR(VLOOKUP(A1233,Table1424[],9,0),0)</f>
        <v>0</v>
      </c>
      <c r="U1233" s="40">
        <f>IFERROR(VLOOKUP(A1233,Table1424[],10,0),0)</f>
        <v>46244</v>
      </c>
      <c r="V1233">
        <f t="shared" si="85"/>
        <v>1</v>
      </c>
      <c r="W1233" t="str">
        <f t="shared" si="86"/>
        <v>Available</v>
      </c>
      <c r="X1233" s="164" t="str" cm="1">
        <f t="array" aca="1" ref="X1233" ca="1">SUBSTITUTE(SUBSTITUTE(MID(CELL("filename"),FIND("[",CELL("filename"))+1,FIND("]",CELL("filename"))-FIND("[",CELL("filename"))-1)," JH Farmer Payment-",""),".xlsx","")</f>
        <v>22.21-27 Aug</v>
      </c>
      <c r="Y1233" s="13">
        <f t="shared" si="83"/>
        <v>7.5381641673243882</v>
      </c>
      <c r="Z1233" s="3">
        <v>0</v>
      </c>
    </row>
    <row r="1234" spans="1:26" x14ac:dyDescent="0.25">
      <c r="A1234" t="str">
        <f>CONCATENATE(Table2[[#This Row],[Code]],Table2[[#This Row],[Farmers Code]])</f>
        <v>200700260003</v>
      </c>
      <c r="B1234" s="1" t="str">
        <f>INDEX('MPG Payment'!$A:$A,MATCH(Table2[[#This Row],[Code]],'MPG Payment'!B:B,0))</f>
        <v>BMC Code :2007</v>
      </c>
      <c r="C1234" t="str">
        <f>VLOOKUP(Table2[[#This Row],[Code]],'MPG Payment'!B:C,2,0)</f>
        <v>NINDRA</v>
      </c>
      <c r="D1234" s="17">
        <v>20070026</v>
      </c>
      <c r="E1234" s="17" t="s">
        <v>0</v>
      </c>
      <c r="F1234" s="1">
        <v>14</v>
      </c>
      <c r="G1234" s="13">
        <v>30.930000000000003</v>
      </c>
      <c r="H1234" s="13">
        <v>1492.9243999999999</v>
      </c>
      <c r="I1234" s="166">
        <v>0</v>
      </c>
      <c r="J1234" s="191">
        <v>0</v>
      </c>
      <c r="K1234" s="166">
        <v>0</v>
      </c>
      <c r="L1234" s="166">
        <v>0</v>
      </c>
      <c r="M1234" s="18">
        <v>0</v>
      </c>
      <c r="N1234" s="165" t="str">
        <f>VLOOKUP(Table2[[#This Row],[Code]],'MPG Payment'!$B$4:$Z$128,25,0)</f>
        <v>Release1</v>
      </c>
      <c r="O1234" s="170">
        <f t="shared" si="84"/>
        <v>1493</v>
      </c>
      <c r="P1234" t="str">
        <f>IFERROR(VLOOKUP(D1234,'Bank Master'!$C$3:$D$7898,2,0),"Indirect")</f>
        <v>Direct</v>
      </c>
      <c r="Q1234" t="str">
        <f>IFERROR(VLOOKUP(A1234,Table1424[],6,0),0)</f>
        <v>SHIVNANDAN MAHTO</v>
      </c>
      <c r="R1234" t="str">
        <f>IFERROR(VLOOKUP(A1234,Table1424[],7,0),0)</f>
        <v>648302010004162</v>
      </c>
      <c r="S1234" t="str">
        <f>IFERROR(VLOOKUP(A1234,Table1424[],8,0),0)</f>
        <v>UBIN0564834</v>
      </c>
      <c r="T1234">
        <f>IFERROR(VLOOKUP(A1234,Table1424[],9,0),0)</f>
        <v>0</v>
      </c>
      <c r="U1234" s="40">
        <f>IFERROR(VLOOKUP(A1234,Table1424[],10,0),0)</f>
        <v>46111</v>
      </c>
      <c r="V1234">
        <f t="shared" si="85"/>
        <v>1</v>
      </c>
      <c r="W1234" t="str">
        <f t="shared" si="86"/>
        <v>Available</v>
      </c>
      <c r="X1234" s="164" t="str" cm="1">
        <f t="array" aca="1" ref="X1234" ca="1">SUBSTITUTE(SUBSTITUTE(MID(CELL("filename"),FIND("[",CELL("filename"))+1,FIND("]",CELL("filename"))-FIND("[",CELL("filename"))-1)," JH Farmer Payment-",""),".xlsx","")</f>
        <v>22.21-27 Aug</v>
      </c>
      <c r="Y1234" s="13">
        <f t="shared" si="83"/>
        <v>33.787490462334304</v>
      </c>
      <c r="Z1234" s="3">
        <v>0</v>
      </c>
    </row>
    <row r="1235" spans="1:26" x14ac:dyDescent="0.25">
      <c r="A1235" t="str">
        <f>CONCATENATE(Table2[[#This Row],[Code]],Table2[[#This Row],[Farmers Code]])</f>
        <v>200700260004</v>
      </c>
      <c r="B1235" s="1" t="str">
        <f>INDEX('MPG Payment'!$A:$A,MATCH(Table2[[#This Row],[Code]],'MPG Payment'!B:B,0))</f>
        <v>BMC Code :2007</v>
      </c>
      <c r="C1235" t="str">
        <f>VLOOKUP(Table2[[#This Row],[Code]],'MPG Payment'!B:C,2,0)</f>
        <v>NINDRA</v>
      </c>
      <c r="D1235" s="17">
        <v>20070026</v>
      </c>
      <c r="E1235" s="17" t="s">
        <v>1</v>
      </c>
      <c r="F1235" s="1">
        <v>12</v>
      </c>
      <c r="G1235" s="13">
        <v>19.29</v>
      </c>
      <c r="H1235" s="13">
        <v>864.53390000000002</v>
      </c>
      <c r="I1235" s="166">
        <v>0</v>
      </c>
      <c r="J1235" s="191">
        <v>0</v>
      </c>
      <c r="K1235" s="166">
        <v>0</v>
      </c>
      <c r="L1235" s="166">
        <v>0</v>
      </c>
      <c r="M1235" s="18">
        <v>0</v>
      </c>
      <c r="N1235" s="165" t="str">
        <f>VLOOKUP(Table2[[#This Row],[Code]],'MPG Payment'!$B$4:$Z$128,25,0)</f>
        <v>Release1</v>
      </c>
      <c r="O1235" s="170">
        <f t="shared" si="84"/>
        <v>865</v>
      </c>
      <c r="P1235" t="str">
        <f>IFERROR(VLOOKUP(D1235,'Bank Master'!$C$3:$D$7898,2,0),"Indirect")</f>
        <v>Direct</v>
      </c>
      <c r="Q1235" t="str">
        <f>IFERROR(VLOOKUP(A1235,Table1424[],6,0),0)</f>
        <v>GOBIND PRASAD YADAV</v>
      </c>
      <c r="R1235" t="str">
        <f>IFERROR(VLOOKUP(A1235,Table1424[],7,0),0)</f>
        <v>648302010005700</v>
      </c>
      <c r="S1235" t="str">
        <f>IFERROR(VLOOKUP(A1235,Table1424[],8,0),0)</f>
        <v>UBIN0564834</v>
      </c>
      <c r="T1235">
        <f>IFERROR(VLOOKUP(A1235,Table1424[],9,0),0)</f>
        <v>0</v>
      </c>
      <c r="U1235" s="40">
        <f>IFERROR(VLOOKUP(A1235,Table1424[],10,0),0)</f>
        <v>46111</v>
      </c>
      <c r="V1235">
        <f t="shared" si="85"/>
        <v>1</v>
      </c>
      <c r="W1235" t="str">
        <f t="shared" si="86"/>
        <v>Available</v>
      </c>
      <c r="X1235" s="164" t="str" cm="1">
        <f t="array" aca="1" ref="X1235" ca="1">SUBSTITUTE(SUBSTITUTE(MID(CELL("filename"),FIND("[",CELL("filename"))+1,FIND("]",CELL("filename"))-FIND("[",CELL("filename"))-1)," JH Farmer Payment-",""),".xlsx","")</f>
        <v>22.21-27 Aug</v>
      </c>
      <c r="Y1235" s="13">
        <f t="shared" si="83"/>
        <v>26.890634525660971</v>
      </c>
      <c r="Z1235" s="3">
        <v>0</v>
      </c>
    </row>
    <row r="1236" spans="1:26" x14ac:dyDescent="0.25">
      <c r="A1236" t="str">
        <f>CONCATENATE(Table2[[#This Row],[Code]],Table2[[#This Row],[Farmers Code]])</f>
        <v>200700260005</v>
      </c>
      <c r="B1236" s="1" t="str">
        <f>INDEX('MPG Payment'!$A:$A,MATCH(Table2[[#This Row],[Code]],'MPG Payment'!B:B,0))</f>
        <v>BMC Code :2007</v>
      </c>
      <c r="C1236" t="str">
        <f>VLOOKUP(Table2[[#This Row],[Code]],'MPG Payment'!B:C,2,0)</f>
        <v>NINDRA</v>
      </c>
      <c r="D1236" s="17">
        <v>20070026</v>
      </c>
      <c r="E1236" s="17" t="s">
        <v>18</v>
      </c>
      <c r="F1236" s="1">
        <v>14</v>
      </c>
      <c r="G1236" s="13">
        <v>62.570000000000007</v>
      </c>
      <c r="H1236" s="13">
        <v>2660.3749000000003</v>
      </c>
      <c r="I1236" s="166">
        <v>0</v>
      </c>
      <c r="J1236" s="191">
        <v>0</v>
      </c>
      <c r="K1236" s="166">
        <v>0</v>
      </c>
      <c r="L1236" s="166">
        <v>0</v>
      </c>
      <c r="M1236" s="18">
        <v>0</v>
      </c>
      <c r="N1236" s="165" t="str">
        <f>VLOOKUP(Table2[[#This Row],[Code]],'MPG Payment'!$B$4:$Z$128,25,0)</f>
        <v>Release1</v>
      </c>
      <c r="O1236" s="170">
        <f t="shared" si="84"/>
        <v>2660</v>
      </c>
      <c r="P1236" t="str">
        <f>IFERROR(VLOOKUP(D1236,'Bank Master'!$C$3:$D$7898,2,0),"Indirect")</f>
        <v>Direct</v>
      </c>
      <c r="Q1236" t="str">
        <f>IFERROR(VLOOKUP(A1236,Table1424[],6,0),0)</f>
        <v>DEVI MAHTO</v>
      </c>
      <c r="R1236" t="str">
        <f>IFERROR(VLOOKUP(A1236,Table1424[],7,0),0)</f>
        <v>648302010012890</v>
      </c>
      <c r="S1236" t="str">
        <f>IFERROR(VLOOKUP(A1236,Table1424[],8,0),0)</f>
        <v>UBIN0564834</v>
      </c>
      <c r="T1236">
        <f>IFERROR(VLOOKUP(A1236,Table1424[],9,0),0)</f>
        <v>0</v>
      </c>
      <c r="U1236" s="40">
        <f>IFERROR(VLOOKUP(A1236,Table1424[],10,0),0)</f>
        <v>46116</v>
      </c>
      <c r="V1236">
        <f t="shared" si="85"/>
        <v>1</v>
      </c>
      <c r="W1236" t="str">
        <f t="shared" si="86"/>
        <v>Available</v>
      </c>
      <c r="X1236" s="164" t="str" cm="1">
        <f t="array" aca="1" ref="X1236" ca="1">SUBSTITUTE(SUBSTITUTE(MID(CELL("filename"),FIND("[",CELL("filename"))+1,FIND("]",CELL("filename"))-FIND("[",CELL("filename"))-1)," JH Farmer Payment-",""),".xlsx","")</f>
        <v>22.21-27 Aug</v>
      </c>
      <c r="Y1236" s="13">
        <f t="shared" si="83"/>
        <v>29.762864471791595</v>
      </c>
      <c r="Z1236" s="3">
        <v>0</v>
      </c>
    </row>
    <row r="1237" spans="1:26" x14ac:dyDescent="0.25">
      <c r="A1237" t="str">
        <f>CONCATENATE(Table2[[#This Row],[Code]],Table2[[#This Row],[Farmers Code]])</f>
        <v>200700260006</v>
      </c>
      <c r="B1237" s="1" t="str">
        <f>INDEX('MPG Payment'!$A:$A,MATCH(Table2[[#This Row],[Code]],'MPG Payment'!B:B,0))</f>
        <v>BMC Code :2007</v>
      </c>
      <c r="C1237" t="str">
        <f>VLOOKUP(Table2[[#This Row],[Code]],'MPG Payment'!B:C,2,0)</f>
        <v>NINDRA</v>
      </c>
      <c r="D1237" s="17">
        <v>20070026</v>
      </c>
      <c r="E1237" s="17" t="s">
        <v>19</v>
      </c>
      <c r="F1237" s="1">
        <v>14</v>
      </c>
      <c r="G1237" s="13">
        <v>19.66</v>
      </c>
      <c r="H1237" s="13">
        <v>737.06020000000012</v>
      </c>
      <c r="I1237" s="166">
        <v>0</v>
      </c>
      <c r="J1237" s="191">
        <v>0</v>
      </c>
      <c r="K1237" s="166">
        <v>0</v>
      </c>
      <c r="L1237" s="166">
        <v>0</v>
      </c>
      <c r="M1237" s="18">
        <v>0</v>
      </c>
      <c r="N1237" s="165" t="str">
        <f>VLOOKUP(Table2[[#This Row],[Code]],'MPG Payment'!$B$4:$Z$128,25,0)</f>
        <v>Release1</v>
      </c>
      <c r="O1237" s="170">
        <f t="shared" si="84"/>
        <v>737</v>
      </c>
      <c r="P1237" t="str">
        <f>IFERROR(VLOOKUP(D1237,'Bank Master'!$C$3:$D$7898,2,0),"Indirect")</f>
        <v>Direct</v>
      </c>
      <c r="Q1237" t="str">
        <f>IFERROR(VLOOKUP(A1237,Table1424[],6,0),0)</f>
        <v>PINTU KUMAR YADAV</v>
      </c>
      <c r="R1237" t="str">
        <f>IFERROR(VLOOKUP(A1237,Table1424[],7,0),0)</f>
        <v>22009982483</v>
      </c>
      <c r="S1237" t="str">
        <f>IFERROR(VLOOKUP(A1237,Table1424[],8,0),0)</f>
        <v>SBIN0RRVCGB</v>
      </c>
      <c r="T1237">
        <f>IFERROR(VLOOKUP(A1237,Table1424[],9,0),0)</f>
        <v>0</v>
      </c>
      <c r="U1237" s="40">
        <f>IFERROR(VLOOKUP(A1237,Table1424[],10,0),0)</f>
        <v>46111</v>
      </c>
      <c r="V1237">
        <f t="shared" si="85"/>
        <v>1</v>
      </c>
      <c r="W1237" t="str">
        <f t="shared" si="86"/>
        <v>Available</v>
      </c>
      <c r="X1237" s="164" t="str" cm="1">
        <f t="array" aca="1" ref="X1237" ca="1">SUBSTITUTE(SUBSTITUTE(MID(CELL("filename"),FIND("[",CELL("filename"))+1,FIND("]",CELL("filename"))-FIND("[",CELL("filename"))-1)," JH Farmer Payment-",""),".xlsx","")</f>
        <v>22.21-27 Aug</v>
      </c>
      <c r="Y1237" s="13">
        <f t="shared" si="83"/>
        <v>26.243242115971523</v>
      </c>
      <c r="Z1237" s="3">
        <v>0</v>
      </c>
    </row>
    <row r="1238" spans="1:26" x14ac:dyDescent="0.25">
      <c r="A1238" t="str">
        <f>CONCATENATE(Table2[[#This Row],[Code]],Table2[[#This Row],[Farmers Code]])</f>
        <v>200700260007</v>
      </c>
      <c r="B1238" s="1" t="str">
        <f>INDEX('MPG Payment'!$A:$A,MATCH(Table2[[#This Row],[Code]],'MPG Payment'!B:B,0))</f>
        <v>BMC Code :2007</v>
      </c>
      <c r="C1238" t="str">
        <f>VLOOKUP(Table2[[#This Row],[Code]],'MPG Payment'!B:C,2,0)</f>
        <v>NINDRA</v>
      </c>
      <c r="D1238" s="17">
        <v>20070026</v>
      </c>
      <c r="E1238" s="17" t="s">
        <v>20</v>
      </c>
      <c r="F1238" s="1">
        <v>12</v>
      </c>
      <c r="G1238" s="13">
        <v>25.150000000000002</v>
      </c>
      <c r="H1238" s="13">
        <v>1059.8593000000001</v>
      </c>
      <c r="I1238" s="166">
        <v>0</v>
      </c>
      <c r="J1238" s="191">
        <v>0</v>
      </c>
      <c r="K1238" s="166">
        <v>0</v>
      </c>
      <c r="L1238" s="166">
        <v>0</v>
      </c>
      <c r="M1238" s="18">
        <v>0</v>
      </c>
      <c r="N1238" s="165" t="str">
        <f>VLOOKUP(Table2[[#This Row],[Code]],'MPG Payment'!$B$4:$Z$128,25,0)</f>
        <v>Release1</v>
      </c>
      <c r="O1238" s="170">
        <f t="shared" si="84"/>
        <v>1060</v>
      </c>
      <c r="P1238" t="str">
        <f>IFERROR(VLOOKUP(D1238,'Bank Master'!$C$3:$D$7898,2,0),"Indirect")</f>
        <v>Direct</v>
      </c>
      <c r="Q1238" t="str">
        <f>IFERROR(VLOOKUP(A1238,Table1424[],6,0),0)</f>
        <v>SHARDA DEVI</v>
      </c>
      <c r="R1238" t="str">
        <f>IFERROR(VLOOKUP(A1238,Table1424[],7,0),0)</f>
        <v>648302010012192</v>
      </c>
      <c r="S1238" t="str">
        <f>IFERROR(VLOOKUP(A1238,Table1424[],8,0),0)</f>
        <v>UBIN0564834</v>
      </c>
      <c r="T1238">
        <f>IFERROR(VLOOKUP(A1238,Table1424[],9,0),0)</f>
        <v>0</v>
      </c>
      <c r="U1238" s="40">
        <f>IFERROR(VLOOKUP(A1238,Table1424[],10,0),0)</f>
        <v>46111</v>
      </c>
      <c r="V1238">
        <f t="shared" si="85"/>
        <v>1</v>
      </c>
      <c r="W1238" t="str">
        <f t="shared" si="86"/>
        <v>Available</v>
      </c>
      <c r="X1238" s="164" t="str" cm="1">
        <f t="array" aca="1" ref="X1238" ca="1">SUBSTITUTE(SUBSTITUTE(MID(CELL("filename"),FIND("[",CELL("filename"))+1,FIND("]",CELL("filename"))-FIND("[",CELL("filename"))-1)," JH Farmer Payment-",""),".xlsx","")</f>
        <v>22.21-27 Aug</v>
      </c>
      <c r="Y1238" s="13">
        <f t="shared" si="83"/>
        <v>25.28491371769384</v>
      </c>
      <c r="Z1238" s="3">
        <v>0</v>
      </c>
    </row>
    <row r="1239" spans="1:26" x14ac:dyDescent="0.25">
      <c r="A1239" t="str">
        <f>CONCATENATE(Table2[[#This Row],[Code]],Table2[[#This Row],[Farmers Code]])</f>
        <v>200700260008</v>
      </c>
      <c r="B1239" s="1" t="str">
        <f>INDEX('MPG Payment'!$A:$A,MATCH(Table2[[#This Row],[Code]],'MPG Payment'!B:B,0))</f>
        <v>BMC Code :2007</v>
      </c>
      <c r="C1239" t="str">
        <f>VLOOKUP(Table2[[#This Row],[Code]],'MPG Payment'!B:C,2,0)</f>
        <v>NINDRA</v>
      </c>
      <c r="D1239" s="17">
        <v>20070026</v>
      </c>
      <c r="E1239" s="17" t="s">
        <v>41</v>
      </c>
      <c r="F1239" s="1">
        <v>14</v>
      </c>
      <c r="G1239" s="13">
        <v>28.14</v>
      </c>
      <c r="H1239" s="13">
        <v>1252.2405000000001</v>
      </c>
      <c r="I1239" s="166">
        <v>0</v>
      </c>
      <c r="J1239" s="191">
        <v>0</v>
      </c>
      <c r="K1239" s="166">
        <v>0</v>
      </c>
      <c r="L1239" s="166">
        <v>0</v>
      </c>
      <c r="M1239" s="18">
        <v>0</v>
      </c>
      <c r="N1239" s="165" t="str">
        <f>VLOOKUP(Table2[[#This Row],[Code]],'MPG Payment'!$B$4:$Z$128,25,0)</f>
        <v>Release1</v>
      </c>
      <c r="O1239" s="170">
        <f t="shared" si="84"/>
        <v>1252</v>
      </c>
      <c r="P1239" t="str">
        <f>IFERROR(VLOOKUP(D1239,'Bank Master'!$C$3:$D$7898,2,0),"Indirect")</f>
        <v>Direct</v>
      </c>
      <c r="Q1239" t="str">
        <f>IFERROR(VLOOKUP(A1239,Table1424[],6,0),0)</f>
        <v>SAVITRI DEVI</v>
      </c>
      <c r="R1239" t="str">
        <f>IFERROR(VLOOKUP(A1239,Table1424[],7,0),0)</f>
        <v>5342000100060249</v>
      </c>
      <c r="S1239" t="str">
        <f>IFERROR(VLOOKUP(A1239,Table1424[],8,0),0)</f>
        <v>PUNB0534200</v>
      </c>
      <c r="T1239">
        <f>IFERROR(VLOOKUP(A1239,Table1424[],9,0),0)</f>
        <v>0</v>
      </c>
      <c r="U1239" s="40">
        <f>IFERROR(VLOOKUP(A1239,Table1424[],10,0),0)</f>
        <v>46111</v>
      </c>
      <c r="V1239">
        <f t="shared" si="85"/>
        <v>1</v>
      </c>
      <c r="W1239" t="str">
        <f t="shared" si="86"/>
        <v>Available</v>
      </c>
      <c r="X1239" s="164" t="str" cm="1">
        <f t="array" aca="1" ref="X1239" ca="1">SUBSTITUTE(SUBSTITUTE(MID(CELL("filename"),FIND("[",CELL("filename"))+1,FIND("]",CELL("filename"))-FIND("[",CELL("filename"))-1)," JH Farmer Payment-",""),".xlsx","")</f>
        <v>22.21-27 Aug</v>
      </c>
      <c r="Y1239" s="13">
        <f t="shared" si="83"/>
        <v>31.150261194029856</v>
      </c>
      <c r="Z1239" s="3">
        <v>0</v>
      </c>
    </row>
    <row r="1240" spans="1:26" x14ac:dyDescent="0.25">
      <c r="A1240" t="str">
        <f>CONCATENATE(Table2[[#This Row],[Code]],Table2[[#This Row],[Farmers Code]])</f>
        <v>200700260009</v>
      </c>
      <c r="B1240" s="1" t="str">
        <f>INDEX('MPG Payment'!$A:$A,MATCH(Table2[[#This Row],[Code]],'MPG Payment'!B:B,0))</f>
        <v>BMC Code :2007</v>
      </c>
      <c r="C1240" t="str">
        <f>VLOOKUP(Table2[[#This Row],[Code]],'MPG Payment'!B:C,2,0)</f>
        <v>NINDRA</v>
      </c>
      <c r="D1240" s="17">
        <v>20070026</v>
      </c>
      <c r="E1240" s="17" t="s">
        <v>36</v>
      </c>
      <c r="F1240" s="1">
        <v>2</v>
      </c>
      <c r="G1240" s="13">
        <v>3.41</v>
      </c>
      <c r="H1240" s="13">
        <v>153.39080000000001</v>
      </c>
      <c r="I1240" s="166">
        <v>0</v>
      </c>
      <c r="J1240" s="191">
        <v>0</v>
      </c>
      <c r="K1240" s="166">
        <v>0</v>
      </c>
      <c r="L1240" s="166">
        <v>0</v>
      </c>
      <c r="M1240" s="18">
        <v>0</v>
      </c>
      <c r="N1240" s="165" t="str">
        <f>VLOOKUP(Table2[[#This Row],[Code]],'MPG Payment'!$B$4:$Z$128,25,0)</f>
        <v>Release1</v>
      </c>
      <c r="O1240" s="170">
        <f t="shared" si="84"/>
        <v>153</v>
      </c>
      <c r="P1240" t="str">
        <f>IFERROR(VLOOKUP(D1240,'Bank Master'!$C$3:$D$7898,2,0),"Indirect")</f>
        <v>Direct</v>
      </c>
      <c r="Q1240" t="str">
        <f>IFERROR(VLOOKUP(A1240,Table1424[],6,0),0)</f>
        <v>RITESH MAHTO</v>
      </c>
      <c r="R1240" t="str">
        <f>IFERROR(VLOOKUP(A1240,Table1424[],7,0),0)</f>
        <v>22009971628</v>
      </c>
      <c r="S1240" t="str">
        <f>IFERROR(VLOOKUP(A1240,Table1424[],8,0),0)</f>
        <v>SBIN0RRVCGB</v>
      </c>
      <c r="T1240">
        <f>IFERROR(VLOOKUP(A1240,Table1424[],9,0),0)</f>
        <v>0</v>
      </c>
      <c r="U1240" s="40">
        <f>IFERROR(VLOOKUP(A1240,Table1424[],10,0),0)</f>
        <v>46111</v>
      </c>
      <c r="V1240">
        <f t="shared" si="85"/>
        <v>1</v>
      </c>
      <c r="W1240" t="str">
        <f t="shared" si="86"/>
        <v>Available</v>
      </c>
      <c r="X1240" s="164" t="str" cm="1">
        <f t="array" aca="1" ref="X1240" ca="1">SUBSTITUTE(SUBSTITUTE(MID(CELL("filename"),FIND("[",CELL("filename"))+1,FIND("]",CELL("filename"))-FIND("[",CELL("filename"))-1)," JH Farmer Payment-",""),".xlsx","")</f>
        <v>22.21-27 Aug</v>
      </c>
      <c r="Y1240" s="13">
        <f t="shared" ref="Y1240:Y1303" si="87">(F1240*0.05)*(H1240/G1240)</f>
        <v>4.4982639296187683</v>
      </c>
      <c r="Z1240" s="3">
        <v>0</v>
      </c>
    </row>
    <row r="1241" spans="1:26" x14ac:dyDescent="0.25">
      <c r="A1241" t="str">
        <f>CONCATENATE(Table2[[#This Row],[Code]],Table2[[#This Row],[Farmers Code]])</f>
        <v>200700260010</v>
      </c>
      <c r="B1241" s="1" t="str">
        <f>INDEX('MPG Payment'!$A:$A,MATCH(Table2[[#This Row],[Code]],'MPG Payment'!B:B,0))</f>
        <v>BMC Code :2007</v>
      </c>
      <c r="C1241" t="str">
        <f>VLOOKUP(Table2[[#This Row],[Code]],'MPG Payment'!B:C,2,0)</f>
        <v>NINDRA</v>
      </c>
      <c r="D1241" s="17">
        <v>20070026</v>
      </c>
      <c r="E1241" s="17" t="s">
        <v>21</v>
      </c>
      <c r="F1241" s="1">
        <v>13</v>
      </c>
      <c r="G1241" s="13">
        <v>33.89</v>
      </c>
      <c r="H1241" s="13">
        <v>1573.9331</v>
      </c>
      <c r="I1241" s="166">
        <v>0</v>
      </c>
      <c r="J1241" s="191">
        <v>0</v>
      </c>
      <c r="K1241" s="166">
        <v>0</v>
      </c>
      <c r="L1241" s="166">
        <v>0</v>
      </c>
      <c r="M1241" s="18">
        <v>0</v>
      </c>
      <c r="N1241" s="165" t="str">
        <f>VLOOKUP(Table2[[#This Row],[Code]],'MPG Payment'!$B$4:$Z$128,25,0)</f>
        <v>Release1</v>
      </c>
      <c r="O1241" s="170">
        <f t="shared" si="84"/>
        <v>1574</v>
      </c>
      <c r="P1241" t="str">
        <f>IFERROR(VLOOKUP(D1241,'Bank Master'!$C$3:$D$7898,2,0),"Indirect")</f>
        <v>Direct</v>
      </c>
      <c r="Q1241" t="str">
        <f>IFERROR(VLOOKUP(A1241,Table1424[],6,0),0)</f>
        <v>SHYAMLAL MAHTO</v>
      </c>
      <c r="R1241" t="str">
        <f>IFERROR(VLOOKUP(A1241,Table1424[],7,0),0)</f>
        <v>648302010000793</v>
      </c>
      <c r="S1241" t="str">
        <f>IFERROR(VLOOKUP(A1241,Table1424[],8,0),0)</f>
        <v>UBIN0564834</v>
      </c>
      <c r="T1241">
        <f>IFERROR(VLOOKUP(A1241,Table1424[],9,0),0)</f>
        <v>0</v>
      </c>
      <c r="U1241" s="40">
        <f>IFERROR(VLOOKUP(A1241,Table1424[],10,0),0)</f>
        <v>46111</v>
      </c>
      <c r="V1241">
        <f t="shared" si="85"/>
        <v>1</v>
      </c>
      <c r="W1241" t="str">
        <f t="shared" si="86"/>
        <v>Available</v>
      </c>
      <c r="X1241" s="164" t="str" cm="1">
        <f t="array" aca="1" ref="X1241" ca="1">SUBSTITUTE(SUBSTITUTE(MID(CELL("filename"),FIND("[",CELL("filename"))+1,FIND("]",CELL("filename"))-FIND("[",CELL("filename"))-1)," JH Farmer Payment-",""),".xlsx","")</f>
        <v>22.21-27 Aug</v>
      </c>
      <c r="Y1241" s="13">
        <f t="shared" si="87"/>
        <v>30.187563145470641</v>
      </c>
      <c r="Z1241" s="3">
        <v>0</v>
      </c>
    </row>
    <row r="1242" spans="1:26" x14ac:dyDescent="0.25">
      <c r="A1242" t="str">
        <f>CONCATENATE(Table2[[#This Row],[Code]],Table2[[#This Row],[Farmers Code]])</f>
        <v>200700260011</v>
      </c>
      <c r="B1242" s="1" t="str">
        <f>INDEX('MPG Payment'!$A:$A,MATCH(Table2[[#This Row],[Code]],'MPG Payment'!B:B,0))</f>
        <v>BMC Code :2007</v>
      </c>
      <c r="C1242" t="str">
        <f>VLOOKUP(Table2[[#This Row],[Code]],'MPG Payment'!B:C,2,0)</f>
        <v>NINDRA</v>
      </c>
      <c r="D1242" s="17">
        <v>20070026</v>
      </c>
      <c r="E1242" s="17" t="s">
        <v>22</v>
      </c>
      <c r="F1242" s="1">
        <v>13</v>
      </c>
      <c r="G1242" s="13">
        <v>35.24</v>
      </c>
      <c r="H1242" s="13">
        <v>1464.2337</v>
      </c>
      <c r="I1242" s="166">
        <v>0</v>
      </c>
      <c r="J1242" s="191">
        <v>0</v>
      </c>
      <c r="K1242" s="166">
        <v>0</v>
      </c>
      <c r="L1242" s="166">
        <v>0</v>
      </c>
      <c r="M1242" s="18">
        <v>0</v>
      </c>
      <c r="N1242" s="165" t="str">
        <f>VLOOKUP(Table2[[#This Row],[Code]],'MPG Payment'!$B$4:$Z$128,25,0)</f>
        <v>Release1</v>
      </c>
      <c r="O1242" s="170">
        <f t="shared" si="84"/>
        <v>1464</v>
      </c>
      <c r="P1242" t="str">
        <f>IFERROR(VLOOKUP(D1242,'Bank Master'!$C$3:$D$7898,2,0),"Indirect")</f>
        <v>Direct</v>
      </c>
      <c r="Q1242" t="str">
        <f>IFERROR(VLOOKUP(A1242,Table1424[],6,0),0)</f>
        <v>SANJAY MAHTO</v>
      </c>
      <c r="R1242" t="str">
        <f>IFERROR(VLOOKUP(A1242,Table1424[],7,0),0)</f>
        <v>491218210004440</v>
      </c>
      <c r="S1242" t="str">
        <f>IFERROR(VLOOKUP(A1242,Table1424[],8,0),0)</f>
        <v>BKID0004912</v>
      </c>
      <c r="T1242">
        <f>IFERROR(VLOOKUP(A1242,Table1424[],9,0),0)</f>
        <v>0</v>
      </c>
      <c r="U1242" s="40">
        <f>IFERROR(VLOOKUP(A1242,Table1424[],10,0),0)</f>
        <v>46111</v>
      </c>
      <c r="V1242">
        <f t="shared" si="85"/>
        <v>1</v>
      </c>
      <c r="W1242" t="str">
        <f t="shared" si="86"/>
        <v>Available</v>
      </c>
      <c r="X1242" s="164" t="str" cm="1">
        <f t="array" aca="1" ref="X1242" ca="1">SUBSTITUTE(SUBSTITUTE(MID(CELL("filename"),FIND("[",CELL("filename"))+1,FIND("]",CELL("filename"))-FIND("[",CELL("filename"))-1)," JH Farmer Payment-",""),".xlsx","")</f>
        <v>22.21-27 Aug</v>
      </c>
      <c r="Y1242" s="13">
        <f t="shared" si="87"/>
        <v>27.007715805902382</v>
      </c>
      <c r="Z1242" s="3">
        <v>0</v>
      </c>
    </row>
    <row r="1243" spans="1:26" x14ac:dyDescent="0.25">
      <c r="A1243" t="str">
        <f>CONCATENATE(Table2[[#This Row],[Code]],Table2[[#This Row],[Farmers Code]])</f>
        <v>200700260012</v>
      </c>
      <c r="B1243" s="1" t="str">
        <f>INDEX('MPG Payment'!$A:$A,MATCH(Table2[[#This Row],[Code]],'MPG Payment'!B:B,0))</f>
        <v>BMC Code :2007</v>
      </c>
      <c r="C1243" t="str">
        <f>VLOOKUP(Table2[[#This Row],[Code]],'MPG Payment'!B:C,2,0)</f>
        <v>NINDRA</v>
      </c>
      <c r="D1243" s="17">
        <v>20070026</v>
      </c>
      <c r="E1243" s="17" t="s">
        <v>40</v>
      </c>
      <c r="F1243" s="1">
        <v>14</v>
      </c>
      <c r="G1243" s="13">
        <v>31.65</v>
      </c>
      <c r="H1243" s="13">
        <v>1420.9078999999999</v>
      </c>
      <c r="I1243" s="166">
        <v>0</v>
      </c>
      <c r="J1243" s="191">
        <v>0</v>
      </c>
      <c r="K1243" s="166">
        <v>0</v>
      </c>
      <c r="L1243" s="166">
        <v>0</v>
      </c>
      <c r="M1243" s="18">
        <v>0</v>
      </c>
      <c r="N1243" s="165" t="str">
        <f>VLOOKUP(Table2[[#This Row],[Code]],'MPG Payment'!$B$4:$Z$128,25,0)</f>
        <v>Release1</v>
      </c>
      <c r="O1243" s="170">
        <f t="shared" si="84"/>
        <v>1421</v>
      </c>
      <c r="P1243" t="str">
        <f>IFERROR(VLOOKUP(D1243,'Bank Master'!$C$3:$D$7898,2,0),"Indirect")</f>
        <v>Direct</v>
      </c>
      <c r="Q1243" t="str">
        <f>IFERROR(VLOOKUP(A1243,Table1424[],6,0),0)</f>
        <v>ARVIND MAHTO</v>
      </c>
      <c r="R1243" t="str">
        <f>IFERROR(VLOOKUP(A1243,Table1424[],7,0),0)</f>
        <v>648302010012107</v>
      </c>
      <c r="S1243" t="str">
        <f>IFERROR(VLOOKUP(A1243,Table1424[],8,0),0)</f>
        <v>UBIN0564834</v>
      </c>
      <c r="T1243">
        <f>IFERROR(VLOOKUP(A1243,Table1424[],9,0),0)</f>
        <v>0</v>
      </c>
      <c r="U1243" s="40">
        <f>IFERROR(VLOOKUP(A1243,Table1424[],10,0),0)</f>
        <v>46111</v>
      </c>
      <c r="V1243">
        <f t="shared" si="85"/>
        <v>1</v>
      </c>
      <c r="W1243" t="str">
        <f t="shared" si="86"/>
        <v>Available</v>
      </c>
      <c r="X1243" s="164" t="str" cm="1">
        <f t="array" aca="1" ref="X1243" ca="1">SUBSTITUTE(SUBSTITUTE(MID(CELL("filename"),FIND("[",CELL("filename"))+1,FIND("]",CELL("filename"))-FIND("[",CELL("filename"))-1)," JH Farmer Payment-",""),".xlsx","")</f>
        <v>22.21-27 Aug</v>
      </c>
      <c r="Y1243" s="13">
        <f t="shared" si="87"/>
        <v>31.426083096366511</v>
      </c>
      <c r="Z1243" s="3">
        <v>0</v>
      </c>
    </row>
    <row r="1244" spans="1:26" x14ac:dyDescent="0.25">
      <c r="A1244" t="str">
        <f>CONCATENATE(Table2[[#This Row],[Code]],Table2[[#This Row],[Farmers Code]])</f>
        <v>200700260013</v>
      </c>
      <c r="B1244" s="1" t="str">
        <f>INDEX('MPG Payment'!$A:$A,MATCH(Table2[[#This Row],[Code]],'MPG Payment'!B:B,0))</f>
        <v>BMC Code :2007</v>
      </c>
      <c r="C1244" t="str">
        <f>VLOOKUP(Table2[[#This Row],[Code]],'MPG Payment'!B:C,2,0)</f>
        <v>NINDRA</v>
      </c>
      <c r="D1244" s="17">
        <v>20070026</v>
      </c>
      <c r="E1244" s="17" t="s">
        <v>23</v>
      </c>
      <c r="F1244" s="1">
        <v>13</v>
      </c>
      <c r="G1244" s="13">
        <v>47.330000000000005</v>
      </c>
      <c r="H1244" s="13">
        <v>2047.8913999999997</v>
      </c>
      <c r="I1244" s="166">
        <v>0</v>
      </c>
      <c r="J1244" s="191">
        <v>0</v>
      </c>
      <c r="K1244" s="166">
        <v>0</v>
      </c>
      <c r="L1244" s="166">
        <v>0</v>
      </c>
      <c r="M1244" s="18">
        <v>0</v>
      </c>
      <c r="N1244" s="165" t="str">
        <f>VLOOKUP(Table2[[#This Row],[Code]],'MPG Payment'!$B$4:$Z$128,25,0)</f>
        <v>Release1</v>
      </c>
      <c r="O1244" s="170">
        <f t="shared" si="84"/>
        <v>2048</v>
      </c>
      <c r="P1244" t="str">
        <f>IFERROR(VLOOKUP(D1244,'Bank Master'!$C$3:$D$7898,2,0),"Indirect")</f>
        <v>Direct</v>
      </c>
      <c r="Q1244" t="str">
        <f>IFERROR(VLOOKUP(A1244,Table1424[],6,0),0)</f>
        <v>ISHWARLAL GOPE</v>
      </c>
      <c r="R1244" t="str">
        <f>IFERROR(VLOOKUP(A1244,Table1424[],7,0),0)</f>
        <v>648302010007652</v>
      </c>
      <c r="S1244" t="str">
        <f>IFERROR(VLOOKUP(A1244,Table1424[],8,0),0)</f>
        <v>UBIN0564834</v>
      </c>
      <c r="T1244">
        <f>IFERROR(VLOOKUP(A1244,Table1424[],9,0),0)</f>
        <v>0</v>
      </c>
      <c r="U1244" s="40">
        <f>IFERROR(VLOOKUP(A1244,Table1424[],10,0),0)</f>
        <v>46111</v>
      </c>
      <c r="V1244">
        <f t="shared" si="85"/>
        <v>1</v>
      </c>
      <c r="W1244" t="str">
        <f t="shared" si="86"/>
        <v>Available</v>
      </c>
      <c r="X1244" s="164" t="str" cm="1">
        <f t="array" aca="1" ref="X1244" ca="1">SUBSTITUTE(SUBSTITUTE(MID(CELL("filename"),FIND("[",CELL("filename"))+1,FIND("]",CELL("filename"))-FIND("[",CELL("filename"))-1)," JH Farmer Payment-",""),".xlsx","")</f>
        <v>22.21-27 Aug</v>
      </c>
      <c r="Y1244" s="13">
        <f t="shared" si="87"/>
        <v>28.124432917811109</v>
      </c>
      <c r="Z1244" s="3">
        <v>0</v>
      </c>
    </row>
    <row r="1245" spans="1:26" x14ac:dyDescent="0.25">
      <c r="A1245" t="str">
        <f>CONCATENATE(Table2[[#This Row],[Code]],Table2[[#This Row],[Farmers Code]])</f>
        <v>200700260014</v>
      </c>
      <c r="B1245" s="1" t="str">
        <f>INDEX('MPG Payment'!$A:$A,MATCH(Table2[[#This Row],[Code]],'MPG Payment'!B:B,0))</f>
        <v>BMC Code :2007</v>
      </c>
      <c r="C1245" t="str">
        <f>VLOOKUP(Table2[[#This Row],[Code]],'MPG Payment'!B:C,2,0)</f>
        <v>NINDRA</v>
      </c>
      <c r="D1245" s="17">
        <v>20070026</v>
      </c>
      <c r="E1245" s="17" t="s">
        <v>24</v>
      </c>
      <c r="F1245" s="1">
        <v>8</v>
      </c>
      <c r="G1245" s="13">
        <v>34.65</v>
      </c>
      <c r="H1245" s="13">
        <v>1368.8466999999998</v>
      </c>
      <c r="I1245" s="166">
        <v>0</v>
      </c>
      <c r="J1245" s="191">
        <v>0</v>
      </c>
      <c r="K1245" s="166">
        <v>0</v>
      </c>
      <c r="L1245" s="166">
        <v>0</v>
      </c>
      <c r="M1245" s="18">
        <v>0</v>
      </c>
      <c r="N1245" s="165" t="str">
        <f>VLOOKUP(Table2[[#This Row],[Code]],'MPG Payment'!$B$4:$Z$128,25,0)</f>
        <v>Release1</v>
      </c>
      <c r="O1245" s="170">
        <f t="shared" si="84"/>
        <v>1369</v>
      </c>
      <c r="P1245" t="str">
        <f>IFERROR(VLOOKUP(D1245,'Bank Master'!$C$3:$D$7898,2,0),"Indirect")</f>
        <v>Direct</v>
      </c>
      <c r="Q1245" t="str">
        <f>IFERROR(VLOOKUP(A1245,Table1424[],6,0),0)</f>
        <v>MALTI DEVI</v>
      </c>
      <c r="R1245" t="str">
        <f>IFERROR(VLOOKUP(A1245,Table1424[],7,0),0)</f>
        <v>5342000100042711</v>
      </c>
      <c r="S1245" t="str">
        <f>IFERROR(VLOOKUP(A1245,Table1424[],8,0),0)</f>
        <v>PUNB0534200</v>
      </c>
      <c r="T1245">
        <f>IFERROR(VLOOKUP(A1245,Table1424[],9,0),0)</f>
        <v>0</v>
      </c>
      <c r="U1245" s="40">
        <f>IFERROR(VLOOKUP(A1245,Table1424[],10,0),0)</f>
        <v>46111</v>
      </c>
      <c r="V1245">
        <f t="shared" si="85"/>
        <v>1</v>
      </c>
      <c r="W1245" t="str">
        <f t="shared" si="86"/>
        <v>Available</v>
      </c>
      <c r="X1245" s="164" t="str" cm="1">
        <f t="array" aca="1" ref="X1245" ca="1">SUBSTITUTE(SUBSTITUTE(MID(CELL("filename"),FIND("[",CELL("filename"))+1,FIND("]",CELL("filename"))-FIND("[",CELL("filename"))-1)," JH Farmer Payment-",""),".xlsx","")</f>
        <v>22.21-27 Aug</v>
      </c>
      <c r="Y1245" s="13">
        <f t="shared" si="87"/>
        <v>15.801982106782106</v>
      </c>
      <c r="Z1245" s="3">
        <v>0</v>
      </c>
    </row>
    <row r="1246" spans="1:26" x14ac:dyDescent="0.25">
      <c r="A1246" t="str">
        <f>CONCATENATE(Table2[[#This Row],[Code]],Table2[[#This Row],[Farmers Code]])</f>
        <v>200700260016</v>
      </c>
      <c r="B1246" s="1" t="str">
        <f>INDEX('MPG Payment'!$A:$A,MATCH(Table2[[#This Row],[Code]],'MPG Payment'!B:B,0))</f>
        <v>BMC Code :2007</v>
      </c>
      <c r="C1246" t="str">
        <f>VLOOKUP(Table2[[#This Row],[Code]],'MPG Payment'!B:C,2,0)</f>
        <v>NINDRA</v>
      </c>
      <c r="D1246" s="17">
        <v>20070026</v>
      </c>
      <c r="E1246" s="17" t="s">
        <v>26</v>
      </c>
      <c r="F1246" s="1">
        <v>14</v>
      </c>
      <c r="G1246" s="13">
        <v>74.519999999999982</v>
      </c>
      <c r="H1246" s="13">
        <v>3397.0382999999997</v>
      </c>
      <c r="I1246" s="166">
        <v>0</v>
      </c>
      <c r="J1246" s="191">
        <v>0</v>
      </c>
      <c r="K1246" s="166">
        <v>0</v>
      </c>
      <c r="L1246" s="166">
        <v>0</v>
      </c>
      <c r="M1246" s="18">
        <v>0</v>
      </c>
      <c r="N1246" s="165" t="str">
        <f>VLOOKUP(Table2[[#This Row],[Code]],'MPG Payment'!$B$4:$Z$128,25,0)</f>
        <v>Release1</v>
      </c>
      <c r="O1246" s="170">
        <f t="shared" si="84"/>
        <v>3397</v>
      </c>
      <c r="P1246" t="str">
        <f>IFERROR(VLOOKUP(D1246,'Bank Master'!$C$3:$D$7898,2,0),"Indirect")</f>
        <v>Direct</v>
      </c>
      <c r="Q1246" t="str">
        <f>IFERROR(VLOOKUP(A1246,Table1424[],6,0),0)</f>
        <v>KRITI DEVI</v>
      </c>
      <c r="R1246" t="str">
        <f>IFERROR(VLOOKUP(A1246,Table1424[],7,0),0)</f>
        <v>590218210003781</v>
      </c>
      <c r="S1246" t="str">
        <f>IFERROR(VLOOKUP(A1246,Table1424[],8,0),0)</f>
        <v>BKID0005902</v>
      </c>
      <c r="T1246">
        <f>IFERROR(VLOOKUP(A1246,Table1424[],9,0),0)</f>
        <v>0</v>
      </c>
      <c r="U1246" s="40">
        <f>IFERROR(VLOOKUP(A1246,Table1424[],10,0),0)</f>
        <v>46111</v>
      </c>
      <c r="V1246">
        <f t="shared" si="85"/>
        <v>1</v>
      </c>
      <c r="W1246" t="str">
        <f t="shared" si="86"/>
        <v>Available</v>
      </c>
      <c r="X1246" s="164" t="str" cm="1">
        <f t="array" aca="1" ref="X1246" ca="1">SUBSTITUTE(SUBSTITUTE(MID(CELL("filename"),FIND("[",CELL("filename"))+1,FIND("]",CELL("filename"))-FIND("[",CELL("filename"))-1)," JH Farmer Payment-",""),".xlsx","")</f>
        <v>22.21-27 Aug</v>
      </c>
      <c r="Y1246" s="13">
        <f t="shared" si="87"/>
        <v>31.909914251207734</v>
      </c>
      <c r="Z1246" s="3">
        <v>0</v>
      </c>
    </row>
    <row r="1247" spans="1:26" x14ac:dyDescent="0.25">
      <c r="A1247" t="str">
        <f>CONCATENATE(Table2[[#This Row],[Code]],Table2[[#This Row],[Farmers Code]])</f>
        <v>200700260017</v>
      </c>
      <c r="B1247" s="1" t="str">
        <f>INDEX('MPG Payment'!$A:$A,MATCH(Table2[[#This Row],[Code]],'MPG Payment'!B:B,0))</f>
        <v>BMC Code :2007</v>
      </c>
      <c r="C1247" t="str">
        <f>VLOOKUP(Table2[[#This Row],[Code]],'MPG Payment'!B:C,2,0)</f>
        <v>NINDRA</v>
      </c>
      <c r="D1247" s="17">
        <v>20070026</v>
      </c>
      <c r="E1247" s="17" t="s">
        <v>27</v>
      </c>
      <c r="F1247" s="1">
        <v>4</v>
      </c>
      <c r="G1247" s="13">
        <v>6.76</v>
      </c>
      <c r="H1247" s="13">
        <v>276.50540000000001</v>
      </c>
      <c r="I1247" s="166">
        <v>0</v>
      </c>
      <c r="J1247" s="191">
        <v>0</v>
      </c>
      <c r="K1247" s="166">
        <v>0</v>
      </c>
      <c r="L1247" s="166">
        <v>0</v>
      </c>
      <c r="M1247" s="18">
        <v>0</v>
      </c>
      <c r="N1247" s="165" t="str">
        <f>VLOOKUP(Table2[[#This Row],[Code]],'MPG Payment'!$B$4:$Z$128,25,0)</f>
        <v>Release1</v>
      </c>
      <c r="O1247" s="170">
        <f t="shared" si="84"/>
        <v>277</v>
      </c>
      <c r="P1247" t="str">
        <f>IFERROR(VLOOKUP(D1247,'Bank Master'!$C$3:$D$7898,2,0),"Indirect")</f>
        <v>Direct</v>
      </c>
      <c r="Q1247" t="str">
        <f>IFERROR(VLOOKUP(A1247,Table1424[],6,0),0)</f>
        <v>SUGIYA DEVI</v>
      </c>
      <c r="R1247" t="str">
        <f>IFERROR(VLOOKUP(A1247,Table1424[],7,0),0)</f>
        <v>648302120023258</v>
      </c>
      <c r="S1247" t="str">
        <f>IFERROR(VLOOKUP(A1247,Table1424[],8,0),0)</f>
        <v>UBIN0564834</v>
      </c>
      <c r="T1247">
        <f>IFERROR(VLOOKUP(A1247,Table1424[],9,0),0)</f>
        <v>0</v>
      </c>
      <c r="U1247" s="40">
        <f>IFERROR(VLOOKUP(A1247,Table1424[],10,0),0)</f>
        <v>46116</v>
      </c>
      <c r="V1247">
        <f t="shared" si="85"/>
        <v>1</v>
      </c>
      <c r="W1247" t="str">
        <f t="shared" si="86"/>
        <v>Available</v>
      </c>
      <c r="X1247" s="164" t="str" cm="1">
        <f t="array" aca="1" ref="X1247" ca="1">SUBSTITUTE(SUBSTITUTE(MID(CELL("filename"),FIND("[",CELL("filename"))+1,FIND("]",CELL("filename"))-FIND("[",CELL("filename"))-1)," JH Farmer Payment-",""),".xlsx","")</f>
        <v>22.21-27 Aug</v>
      </c>
      <c r="Y1247" s="13">
        <f t="shared" si="87"/>
        <v>8.1806331360946754</v>
      </c>
      <c r="Z1247" s="3">
        <v>0</v>
      </c>
    </row>
    <row r="1248" spans="1:26" x14ac:dyDescent="0.25">
      <c r="A1248" t="str">
        <f>CONCATENATE(Table2[[#This Row],[Code]],Table2[[#This Row],[Farmers Code]])</f>
        <v>200700260019</v>
      </c>
      <c r="B1248" s="1" t="str">
        <f>INDEX('MPG Payment'!$A:$A,MATCH(Table2[[#This Row],[Code]],'MPG Payment'!B:B,0))</f>
        <v>BMC Code :2007</v>
      </c>
      <c r="C1248" t="str">
        <f>VLOOKUP(Table2[[#This Row],[Code]],'MPG Payment'!B:C,2,0)</f>
        <v>NINDRA</v>
      </c>
      <c r="D1248" s="17">
        <v>20070026</v>
      </c>
      <c r="E1248" s="17" t="s">
        <v>3</v>
      </c>
      <c r="F1248" s="1">
        <v>7</v>
      </c>
      <c r="G1248" s="13">
        <v>16.490000000000002</v>
      </c>
      <c r="H1248" s="13">
        <v>774.53219999999988</v>
      </c>
      <c r="I1248" s="166">
        <v>0</v>
      </c>
      <c r="J1248" s="191">
        <v>0</v>
      </c>
      <c r="K1248" s="166">
        <v>0</v>
      </c>
      <c r="L1248" s="166">
        <v>0</v>
      </c>
      <c r="M1248" s="18">
        <v>0</v>
      </c>
      <c r="N1248" s="165" t="str">
        <f>VLOOKUP(Table2[[#This Row],[Code]],'MPG Payment'!$B$4:$Z$128,25,0)</f>
        <v>Release1</v>
      </c>
      <c r="O1248" s="170">
        <f t="shared" si="84"/>
        <v>775</v>
      </c>
      <c r="P1248" t="str">
        <f>IFERROR(VLOOKUP(D1248,'Bank Master'!$C$3:$D$7898,2,0),"Indirect")</f>
        <v>Direct</v>
      </c>
      <c r="Q1248" t="str">
        <f>IFERROR(VLOOKUP(A1248,Table1424[],6,0),0)</f>
        <v>BINU DEVI</v>
      </c>
      <c r="R1248" t="str">
        <f>IFERROR(VLOOKUP(A1248,Table1424[],7,0),0)</f>
        <v>5342001700102232</v>
      </c>
      <c r="S1248" t="str">
        <f>IFERROR(VLOOKUP(A1248,Table1424[],8,0),0)</f>
        <v>PUNB0534200</v>
      </c>
      <c r="T1248">
        <f>IFERROR(VLOOKUP(A1248,Table1424[],9,0),0)</f>
        <v>0</v>
      </c>
      <c r="U1248" s="40">
        <f>IFERROR(VLOOKUP(A1248,Table1424[],10,0),0)</f>
        <v>46132</v>
      </c>
      <c r="V1248">
        <f t="shared" si="85"/>
        <v>1</v>
      </c>
      <c r="W1248" t="str">
        <f t="shared" si="86"/>
        <v>Available</v>
      </c>
      <c r="X1248" s="164" t="str" cm="1">
        <f t="array" aca="1" ref="X1248" ca="1">SUBSTITUTE(SUBSTITUTE(MID(CELL("filename"),FIND("[",CELL("filename"))+1,FIND("]",CELL("filename"))-FIND("[",CELL("filename"))-1)," JH Farmer Payment-",""),".xlsx","")</f>
        <v>22.21-27 Aug</v>
      </c>
      <c r="Y1248" s="13">
        <f t="shared" si="87"/>
        <v>16.439434202546995</v>
      </c>
      <c r="Z1248" s="3">
        <v>0</v>
      </c>
    </row>
    <row r="1249" spans="1:26" x14ac:dyDescent="0.25">
      <c r="A1249" t="str">
        <f>CONCATENATE(Table2[[#This Row],[Code]],Table2[[#This Row],[Farmers Code]])</f>
        <v>200700260020</v>
      </c>
      <c r="B1249" s="1" t="str">
        <f>INDEX('MPG Payment'!$A:$A,MATCH(Table2[[#This Row],[Code]],'MPG Payment'!B:B,0))</f>
        <v>BMC Code :2007</v>
      </c>
      <c r="C1249" t="str">
        <f>VLOOKUP(Table2[[#This Row],[Code]],'MPG Payment'!B:C,2,0)</f>
        <v>NINDRA</v>
      </c>
      <c r="D1249" s="17">
        <v>20070026</v>
      </c>
      <c r="E1249" s="17" t="s">
        <v>4</v>
      </c>
      <c r="F1249" s="1">
        <v>13</v>
      </c>
      <c r="G1249" s="13">
        <v>26.159999999999997</v>
      </c>
      <c r="H1249" s="13">
        <v>1156.4379000000001</v>
      </c>
      <c r="I1249" s="166">
        <v>0</v>
      </c>
      <c r="J1249" s="191">
        <v>0</v>
      </c>
      <c r="K1249" s="166">
        <v>0</v>
      </c>
      <c r="L1249" s="166">
        <v>0</v>
      </c>
      <c r="M1249" s="18">
        <v>0</v>
      </c>
      <c r="N1249" s="165" t="str">
        <f>VLOOKUP(Table2[[#This Row],[Code]],'MPG Payment'!$B$4:$Z$128,25,0)</f>
        <v>Release1</v>
      </c>
      <c r="O1249" s="170">
        <f t="shared" si="84"/>
        <v>1156</v>
      </c>
      <c r="P1249" t="str">
        <f>IFERROR(VLOOKUP(D1249,'Bank Master'!$C$3:$D$7898,2,0),"Indirect")</f>
        <v>Direct</v>
      </c>
      <c r="Q1249" t="str">
        <f>IFERROR(VLOOKUP(A1249,Table1424[],6,0),0)</f>
        <v>PRABHA DEVI</v>
      </c>
      <c r="R1249" t="str">
        <f>IFERROR(VLOOKUP(A1249,Table1424[],7,0),0)</f>
        <v>22009987458</v>
      </c>
      <c r="S1249" t="str">
        <f>IFERROR(VLOOKUP(A1249,Table1424[],8,0),0)</f>
        <v>SBIN0RRVCGB</v>
      </c>
      <c r="T1249">
        <f>IFERROR(VLOOKUP(A1249,Table1424[],9,0),0)</f>
        <v>0</v>
      </c>
      <c r="U1249" s="40">
        <f>IFERROR(VLOOKUP(A1249,Table1424[],10,0),0)</f>
        <v>46132</v>
      </c>
      <c r="V1249">
        <f t="shared" si="85"/>
        <v>1</v>
      </c>
      <c r="W1249" t="str">
        <f t="shared" si="86"/>
        <v>Available</v>
      </c>
      <c r="X1249" s="164" t="str" cm="1">
        <f t="array" aca="1" ref="X1249" ca="1">SUBSTITUTE(SUBSTITUTE(MID(CELL("filename"),FIND("[",CELL("filename"))+1,FIND("]",CELL("filename"))-FIND("[",CELL("filename"))-1)," JH Farmer Payment-",""),".xlsx","")</f>
        <v>22.21-27 Aug</v>
      </c>
      <c r="Y1249" s="13">
        <f t="shared" si="87"/>
        <v>28.73412213302753</v>
      </c>
      <c r="Z1249" s="3">
        <v>0</v>
      </c>
    </row>
    <row r="1250" spans="1:26" x14ac:dyDescent="0.25">
      <c r="A1250" t="str">
        <f>CONCATENATE(Table2[[#This Row],[Code]],Table2[[#This Row],[Farmers Code]])</f>
        <v>200700260021</v>
      </c>
      <c r="B1250" s="1" t="str">
        <f>INDEX('MPG Payment'!$A:$A,MATCH(Table2[[#This Row],[Code]],'MPG Payment'!B:B,0))</f>
        <v>BMC Code :2007</v>
      </c>
      <c r="C1250" t="str">
        <f>VLOOKUP(Table2[[#This Row],[Code]],'MPG Payment'!B:C,2,0)</f>
        <v>NINDRA</v>
      </c>
      <c r="D1250" s="17">
        <v>20070026</v>
      </c>
      <c r="E1250" s="17" t="s">
        <v>28</v>
      </c>
      <c r="F1250" s="1">
        <v>14</v>
      </c>
      <c r="G1250" s="13">
        <v>37.04999999999999</v>
      </c>
      <c r="H1250" s="13">
        <v>1667.5868</v>
      </c>
      <c r="I1250" s="166">
        <v>0</v>
      </c>
      <c r="J1250" s="191">
        <v>0</v>
      </c>
      <c r="K1250" s="166">
        <v>0</v>
      </c>
      <c r="L1250" s="166">
        <v>0</v>
      </c>
      <c r="M1250" s="18">
        <v>0</v>
      </c>
      <c r="N1250" s="165" t="str">
        <f>VLOOKUP(Table2[[#This Row],[Code]],'MPG Payment'!$B$4:$Z$128,25,0)</f>
        <v>Release1</v>
      </c>
      <c r="O1250" s="170">
        <f t="shared" si="84"/>
        <v>1668</v>
      </c>
      <c r="P1250" t="str">
        <f>IFERROR(VLOOKUP(D1250,'Bank Master'!$C$3:$D$7898,2,0),"Indirect")</f>
        <v>Direct</v>
      </c>
      <c r="Q1250" t="str">
        <f>IFERROR(VLOOKUP(A1250,Table1424[],6,0),0)</f>
        <v>NARESH LOHARA</v>
      </c>
      <c r="R1250" t="str">
        <f>IFERROR(VLOOKUP(A1250,Table1424[],7,0),0)</f>
        <v>33353373931</v>
      </c>
      <c r="S1250" t="str">
        <f>IFERROR(VLOOKUP(A1250,Table1424[],8,0),0)</f>
        <v>SBIN0002926</v>
      </c>
      <c r="T1250">
        <f>IFERROR(VLOOKUP(A1250,Table1424[],9,0),0)</f>
        <v>0</v>
      </c>
      <c r="U1250" s="40">
        <f>IFERROR(VLOOKUP(A1250,Table1424[],10,0),0)</f>
        <v>46132</v>
      </c>
      <c r="V1250">
        <f t="shared" si="85"/>
        <v>1</v>
      </c>
      <c r="W1250" t="str">
        <f t="shared" si="86"/>
        <v>Available</v>
      </c>
      <c r="X1250" s="164" t="str" cm="1">
        <f t="array" aca="1" ref="X1250" ca="1">SUBSTITUTE(SUBSTITUTE(MID(CELL("filename"),FIND("[",CELL("filename"))+1,FIND("]",CELL("filename"))-FIND("[",CELL("filename"))-1)," JH Farmer Payment-",""),".xlsx","")</f>
        <v>22.21-27 Aug</v>
      </c>
      <c r="Y1250" s="13">
        <f t="shared" si="87"/>
        <v>31.506363292847514</v>
      </c>
      <c r="Z1250" s="3">
        <v>0</v>
      </c>
    </row>
    <row r="1251" spans="1:26" x14ac:dyDescent="0.25">
      <c r="A1251" t="str">
        <f>CONCATENATE(Table2[[#This Row],[Code]],Table2[[#This Row],[Farmers Code]])</f>
        <v>200700260022</v>
      </c>
      <c r="B1251" s="1" t="str">
        <f>INDEX('MPG Payment'!$A:$A,MATCH(Table2[[#This Row],[Code]],'MPG Payment'!B:B,0))</f>
        <v>BMC Code :2007</v>
      </c>
      <c r="C1251" t="str">
        <f>VLOOKUP(Table2[[#This Row],[Code]],'MPG Payment'!B:C,2,0)</f>
        <v>NINDRA</v>
      </c>
      <c r="D1251" s="17">
        <v>20070026</v>
      </c>
      <c r="E1251" s="17" t="s">
        <v>37</v>
      </c>
      <c r="F1251" s="1">
        <v>6</v>
      </c>
      <c r="G1251" s="13">
        <v>7.3</v>
      </c>
      <c r="H1251" s="13">
        <v>331.60579999999999</v>
      </c>
      <c r="I1251" s="166">
        <v>0</v>
      </c>
      <c r="J1251" s="191">
        <v>0</v>
      </c>
      <c r="K1251" s="166">
        <v>0</v>
      </c>
      <c r="L1251" s="166">
        <v>0</v>
      </c>
      <c r="M1251" s="18">
        <v>0</v>
      </c>
      <c r="N1251" s="165" t="str">
        <f>VLOOKUP(Table2[[#This Row],[Code]],'MPG Payment'!$B$4:$Z$128,25,0)</f>
        <v>Release1</v>
      </c>
      <c r="O1251" s="170">
        <f t="shared" si="84"/>
        <v>332</v>
      </c>
      <c r="P1251" t="str">
        <f>IFERROR(VLOOKUP(D1251,'Bank Master'!$C$3:$D$7898,2,0),"Indirect")</f>
        <v>Direct</v>
      </c>
      <c r="Q1251" t="str">
        <f>IFERROR(VLOOKUP(A1251,Table1424[],6,0),0)</f>
        <v>SHRI MUKESH YADAV</v>
      </c>
      <c r="R1251" t="str">
        <f>IFERROR(VLOOKUP(A1251,Table1424[],7,0),0)</f>
        <v>5342000100043075</v>
      </c>
      <c r="S1251" t="str">
        <f>IFERROR(VLOOKUP(A1251,Table1424[],8,0),0)</f>
        <v>PUNB0534200</v>
      </c>
      <c r="T1251">
        <f>IFERROR(VLOOKUP(A1251,Table1424[],9,0),0)</f>
        <v>0</v>
      </c>
      <c r="U1251" s="40">
        <f>IFERROR(VLOOKUP(A1251,Table1424[],10,0),0)</f>
        <v>46146</v>
      </c>
      <c r="V1251">
        <f t="shared" si="85"/>
        <v>1</v>
      </c>
      <c r="W1251" t="str">
        <f t="shared" si="86"/>
        <v>Available</v>
      </c>
      <c r="X1251" s="164" t="str" cm="1">
        <f t="array" aca="1" ref="X1251" ca="1">SUBSTITUTE(SUBSTITUTE(MID(CELL("filename"),FIND("[",CELL("filename"))+1,FIND("]",CELL("filename"))-FIND("[",CELL("filename"))-1)," JH Farmer Payment-",""),".xlsx","")</f>
        <v>22.21-27 Aug</v>
      </c>
      <c r="Y1251" s="13">
        <f t="shared" si="87"/>
        <v>13.627635616438358</v>
      </c>
      <c r="Z1251" s="3">
        <v>0</v>
      </c>
    </row>
    <row r="1252" spans="1:26" x14ac:dyDescent="0.25">
      <c r="A1252" t="str">
        <f>CONCATENATE(Table2[[#This Row],[Code]],Table2[[#This Row],[Farmers Code]])</f>
        <v>200700260023</v>
      </c>
      <c r="B1252" s="1" t="str">
        <f>INDEX('MPG Payment'!$A:$A,MATCH(Table2[[#This Row],[Code]],'MPG Payment'!B:B,0))</f>
        <v>BMC Code :2007</v>
      </c>
      <c r="C1252" t="str">
        <f>VLOOKUP(Table2[[#This Row],[Code]],'MPG Payment'!B:C,2,0)</f>
        <v>NINDRA</v>
      </c>
      <c r="D1252" s="17">
        <v>20070026</v>
      </c>
      <c r="E1252" s="17" t="s">
        <v>38</v>
      </c>
      <c r="F1252" s="1">
        <v>7</v>
      </c>
      <c r="G1252" s="13">
        <v>10.08</v>
      </c>
      <c r="H1252" s="13">
        <v>441.74189999999999</v>
      </c>
      <c r="I1252" s="166">
        <v>0</v>
      </c>
      <c r="J1252" s="191">
        <v>0</v>
      </c>
      <c r="K1252" s="166">
        <v>0</v>
      </c>
      <c r="L1252" s="166">
        <v>0</v>
      </c>
      <c r="M1252" s="18">
        <v>0</v>
      </c>
      <c r="N1252" s="165" t="str">
        <f>VLOOKUP(Table2[[#This Row],[Code]],'MPG Payment'!$B$4:$Z$128,25,0)</f>
        <v>Release1</v>
      </c>
      <c r="O1252" s="170">
        <f t="shared" si="84"/>
        <v>442</v>
      </c>
      <c r="P1252" t="str">
        <f>IFERROR(VLOOKUP(D1252,'Bank Master'!$C$3:$D$7898,2,0),"Indirect")</f>
        <v>Direct</v>
      </c>
      <c r="Q1252" t="str">
        <f>IFERROR(VLOOKUP(A1252,Table1424[],6,0),0)</f>
        <v>SHITAL DEVI</v>
      </c>
      <c r="R1252" t="str">
        <f>IFERROR(VLOOKUP(A1252,Table1424[],7,0),0)</f>
        <v>22009972452</v>
      </c>
      <c r="S1252" t="str">
        <f>IFERROR(VLOOKUP(A1252,Table1424[],8,0),0)</f>
        <v>SBIN0RRVCGB</v>
      </c>
      <c r="T1252">
        <f>IFERROR(VLOOKUP(A1252,Table1424[],9,0),0)</f>
        <v>0</v>
      </c>
      <c r="U1252" s="40">
        <f>IFERROR(VLOOKUP(A1252,Table1424[],10,0),0)</f>
        <v>46146</v>
      </c>
      <c r="V1252">
        <f t="shared" si="85"/>
        <v>1</v>
      </c>
      <c r="W1252" t="str">
        <f t="shared" si="86"/>
        <v>Available</v>
      </c>
      <c r="X1252" s="164" t="str" cm="1">
        <f t="array" aca="1" ref="X1252" ca="1">SUBSTITUTE(SUBSTITUTE(MID(CELL("filename"),FIND("[",CELL("filename"))+1,FIND("]",CELL("filename"))-FIND("[",CELL("filename"))-1)," JH Farmer Payment-",""),".xlsx","")</f>
        <v>22.21-27 Aug</v>
      </c>
      <c r="Y1252" s="13">
        <f t="shared" si="87"/>
        <v>15.338260416666667</v>
      </c>
      <c r="Z1252" s="3">
        <v>0</v>
      </c>
    </row>
    <row r="1253" spans="1:26" x14ac:dyDescent="0.25">
      <c r="A1253" t="str">
        <f>CONCATENATE(Table2[[#This Row],[Code]],Table2[[#This Row],[Farmers Code]])</f>
        <v>200700260024</v>
      </c>
      <c r="B1253" s="1" t="str">
        <f>INDEX('MPG Payment'!$A:$A,MATCH(Table2[[#This Row],[Code]],'MPG Payment'!B:B,0))</f>
        <v>BMC Code :2007</v>
      </c>
      <c r="C1253" t="str">
        <f>VLOOKUP(Table2[[#This Row],[Code]],'MPG Payment'!B:C,2,0)</f>
        <v>NINDRA</v>
      </c>
      <c r="D1253" s="17">
        <v>20070026</v>
      </c>
      <c r="E1253" s="17" t="s">
        <v>29</v>
      </c>
      <c r="F1253" s="1">
        <v>7</v>
      </c>
      <c r="G1253" s="13">
        <v>29.86</v>
      </c>
      <c r="H1253" s="13">
        <v>1553.3419000000001</v>
      </c>
      <c r="I1253" s="166">
        <v>0</v>
      </c>
      <c r="J1253" s="191">
        <v>0</v>
      </c>
      <c r="K1253" s="166">
        <v>0</v>
      </c>
      <c r="L1253" s="166">
        <v>0</v>
      </c>
      <c r="M1253" s="18">
        <v>0</v>
      </c>
      <c r="N1253" s="165" t="str">
        <f>VLOOKUP(Table2[[#This Row],[Code]],'MPG Payment'!$B$4:$Z$128,25,0)</f>
        <v>Release1</v>
      </c>
      <c r="O1253" s="170">
        <f t="shared" si="84"/>
        <v>1553</v>
      </c>
      <c r="P1253" t="str">
        <f>IFERROR(VLOOKUP(D1253,'Bank Master'!$C$3:$D$7898,2,0),"Indirect")</f>
        <v>Direct</v>
      </c>
      <c r="Q1253" t="str">
        <f>IFERROR(VLOOKUP(A1253,Table1424[],6,0),0)</f>
        <v>SARO DEVI</v>
      </c>
      <c r="R1253" t="str">
        <f>IFERROR(VLOOKUP(A1253,Table1424[],7,0),0)</f>
        <v>34903553913</v>
      </c>
      <c r="S1253" t="str">
        <f>IFERROR(VLOOKUP(A1253,Table1424[],8,0),0)</f>
        <v>SBIN0002926</v>
      </c>
      <c r="T1253">
        <f>IFERROR(VLOOKUP(A1253,Table1424[],9,0),0)</f>
        <v>0</v>
      </c>
      <c r="U1253" s="40">
        <f>IFERROR(VLOOKUP(A1253,Table1424[],10,0),0)</f>
        <v>46182</v>
      </c>
      <c r="V1253">
        <f t="shared" si="85"/>
        <v>1</v>
      </c>
      <c r="W1253" t="str">
        <f t="shared" si="86"/>
        <v>Available</v>
      </c>
      <c r="X1253" s="164" t="str" cm="1">
        <f t="array" aca="1" ref="X1253" ca="1">SUBSTITUTE(SUBSTITUTE(MID(CELL("filename"),FIND("[",CELL("filename"))+1,FIND("]",CELL("filename"))-FIND("[",CELL("filename"))-1)," JH Farmer Payment-",""),".xlsx","")</f>
        <v>22.21-27 Aug</v>
      </c>
      <c r="Y1253" s="13">
        <f t="shared" si="87"/>
        <v>18.207289517749501</v>
      </c>
      <c r="Z1253" s="3">
        <v>0</v>
      </c>
    </row>
    <row r="1254" spans="1:26" x14ac:dyDescent="0.25">
      <c r="A1254" t="str">
        <f>CONCATENATE(Table2[[#This Row],[Code]],Table2[[#This Row],[Farmers Code]])</f>
        <v>200700260025</v>
      </c>
      <c r="B1254" s="1" t="str">
        <f>INDEX('MPG Payment'!$A:$A,MATCH(Table2[[#This Row],[Code]],'MPG Payment'!B:B,0))</f>
        <v>BMC Code :2007</v>
      </c>
      <c r="C1254" t="str">
        <f>VLOOKUP(Table2[[#This Row],[Code]],'MPG Payment'!B:C,2,0)</f>
        <v>NINDRA</v>
      </c>
      <c r="D1254" s="17">
        <v>20070026</v>
      </c>
      <c r="E1254" s="17" t="s">
        <v>5</v>
      </c>
      <c r="F1254" s="1">
        <v>7</v>
      </c>
      <c r="G1254" s="13">
        <v>9.6999999999999993</v>
      </c>
      <c r="H1254" s="13">
        <v>349.34100000000007</v>
      </c>
      <c r="I1254" s="166">
        <v>0</v>
      </c>
      <c r="J1254" s="191">
        <v>0</v>
      </c>
      <c r="K1254" s="166">
        <v>0</v>
      </c>
      <c r="L1254" s="166">
        <v>0</v>
      </c>
      <c r="M1254" s="18">
        <v>0</v>
      </c>
      <c r="N1254" s="165" t="str">
        <f>VLOOKUP(Table2[[#This Row],[Code]],'MPG Payment'!$B$4:$Z$128,25,0)</f>
        <v>Release1</v>
      </c>
      <c r="O1254" s="170">
        <f t="shared" si="80"/>
        <v>349</v>
      </c>
      <c r="P1254" t="str">
        <f>IFERROR(VLOOKUP(D1254,'Bank Master'!$C$3:$D$7898,2,0),"Indirect")</f>
        <v>Direct</v>
      </c>
      <c r="Q1254" t="str">
        <f>IFERROR(VLOOKUP(A1254,Table1424[],6,0),0)</f>
        <v>CHANCHAL KUMARI</v>
      </c>
      <c r="R1254" t="str">
        <f>IFERROR(VLOOKUP(A1254,Table1424[],7,0),0)</f>
        <v>84048839706</v>
      </c>
      <c r="S1254" t="str">
        <f>IFERROR(VLOOKUP(A1254,Table1424[],8,0),0)</f>
        <v>SBIN0RRVCGB</v>
      </c>
      <c r="T1254">
        <f>IFERROR(VLOOKUP(A1254,Table1424[],9,0),0)</f>
        <v>0</v>
      </c>
      <c r="U1254" s="40">
        <f>IFERROR(VLOOKUP(A1254,Table1424[],10,0),0)</f>
        <v>46182</v>
      </c>
      <c r="V1254">
        <f t="shared" si="81"/>
        <v>1</v>
      </c>
      <c r="W1254" t="str">
        <f t="shared" si="82"/>
        <v>Available</v>
      </c>
      <c r="X1254" s="164" t="str" cm="1">
        <f t="array" aca="1" ref="X1254" ca="1">SUBSTITUTE(SUBSTITUTE(MID(CELL("filename"),FIND("[",CELL("filename"))+1,FIND("]",CELL("filename"))-FIND("[",CELL("filename"))-1)," JH Farmer Payment-",""),".xlsx","")</f>
        <v>22.21-27 Aug</v>
      </c>
      <c r="Y1254" s="13">
        <f t="shared" si="87"/>
        <v>12.605087628865984</v>
      </c>
      <c r="Z1254" s="3">
        <v>0</v>
      </c>
    </row>
    <row r="1255" spans="1:26" x14ac:dyDescent="0.25">
      <c r="A1255" t="str">
        <f>CONCATENATE(Table2[[#This Row],[Code]],Table2[[#This Row],[Farmers Code]])</f>
        <v>200700260026</v>
      </c>
      <c r="B1255" s="1" t="str">
        <f>INDEX('MPG Payment'!$A:$A,MATCH(Table2[[#This Row],[Code]],'MPG Payment'!B:B,0))</f>
        <v>BMC Code :2007</v>
      </c>
      <c r="C1255" t="str">
        <f>VLOOKUP(Table2[[#This Row],[Code]],'MPG Payment'!B:C,2,0)</f>
        <v>NINDRA</v>
      </c>
      <c r="D1255" s="17">
        <v>20070026</v>
      </c>
      <c r="E1255" s="17" t="s">
        <v>39</v>
      </c>
      <c r="F1255" s="1">
        <v>6</v>
      </c>
      <c r="G1255" s="13">
        <v>6.7200000000000006</v>
      </c>
      <c r="H1255" s="13">
        <v>311.96710000000002</v>
      </c>
      <c r="I1255" s="166">
        <v>0</v>
      </c>
      <c r="J1255" s="191">
        <v>0</v>
      </c>
      <c r="K1255" s="166">
        <v>0</v>
      </c>
      <c r="L1255" s="166">
        <v>0</v>
      </c>
      <c r="M1255" s="18">
        <v>0</v>
      </c>
      <c r="N1255" s="165" t="str">
        <f>VLOOKUP(Table2[[#This Row],[Code]],'MPG Payment'!$B$4:$Z$128,25,0)</f>
        <v>Release1</v>
      </c>
      <c r="O1255" s="170">
        <f t="shared" si="80"/>
        <v>312</v>
      </c>
      <c r="P1255" t="str">
        <f>IFERROR(VLOOKUP(D1255,'Bank Master'!$C$3:$D$7898,2,0),"Indirect")</f>
        <v>Direct</v>
      </c>
      <c r="Q1255" t="str">
        <f>IFERROR(VLOOKUP(A1255,Table1424[],6,0),0)</f>
        <v>GAYATRI DEVI</v>
      </c>
      <c r="R1255" t="str">
        <f>IFERROR(VLOOKUP(A1255,Table1424[],7,0),0)</f>
        <v>5342000100050437</v>
      </c>
      <c r="S1255" t="str">
        <f>IFERROR(VLOOKUP(A1255,Table1424[],8,0),0)</f>
        <v>PUNB0534200</v>
      </c>
      <c r="T1255">
        <f>IFERROR(VLOOKUP(A1255,Table1424[],9,0),0)</f>
        <v>0</v>
      </c>
      <c r="U1255" s="40">
        <f>IFERROR(VLOOKUP(A1255,Table1424[],10,0),0)</f>
        <v>46182</v>
      </c>
      <c r="V1255">
        <f t="shared" si="81"/>
        <v>1</v>
      </c>
      <c r="W1255" t="str">
        <f t="shared" si="82"/>
        <v>Available</v>
      </c>
      <c r="X1255" s="164" t="str" cm="1">
        <f t="array" aca="1" ref="X1255" ca="1">SUBSTITUTE(SUBSTITUTE(MID(CELL("filename"),FIND("[",CELL("filename"))+1,FIND("]",CELL("filename"))-FIND("[",CELL("filename"))-1)," JH Farmer Payment-",""),".xlsx","")</f>
        <v>22.21-27 Aug</v>
      </c>
      <c r="Y1255" s="13">
        <f t="shared" si="87"/>
        <v>13.92710267857143</v>
      </c>
      <c r="Z1255" s="3">
        <v>0</v>
      </c>
    </row>
    <row r="1256" spans="1:26" x14ac:dyDescent="0.25">
      <c r="A1256" t="str">
        <f>CONCATENATE(Table2[[#This Row],[Code]],Table2[[#This Row],[Farmers Code]])</f>
        <v>200700260028</v>
      </c>
      <c r="B1256" s="1" t="str">
        <f>INDEX('MPG Payment'!$A:$A,MATCH(Table2[[#This Row],[Code]],'MPG Payment'!B:B,0))</f>
        <v>BMC Code :2007</v>
      </c>
      <c r="C1256" t="str">
        <f>VLOOKUP(Table2[[#This Row],[Code]],'MPG Payment'!B:C,2,0)</f>
        <v>NINDRA</v>
      </c>
      <c r="D1256" s="17">
        <v>20070026</v>
      </c>
      <c r="E1256" s="17" t="s">
        <v>30</v>
      </c>
      <c r="F1256" s="1">
        <v>7</v>
      </c>
      <c r="G1256" s="13">
        <v>18.47</v>
      </c>
      <c r="H1256" s="13">
        <v>816.38930000000005</v>
      </c>
      <c r="I1256" s="166">
        <v>0</v>
      </c>
      <c r="J1256" s="191">
        <v>0</v>
      </c>
      <c r="K1256" s="166">
        <v>0</v>
      </c>
      <c r="L1256" s="166">
        <v>0</v>
      </c>
      <c r="M1256" s="18">
        <v>0</v>
      </c>
      <c r="N1256" s="165" t="str">
        <f>VLOOKUP(Table2[[#This Row],[Code]],'MPG Payment'!$B$4:$Z$128,25,0)</f>
        <v>Release1</v>
      </c>
      <c r="O1256" s="170">
        <f t="shared" si="80"/>
        <v>816</v>
      </c>
      <c r="P1256" t="str">
        <f>IFERROR(VLOOKUP(D1256,'Bank Master'!$C$3:$D$7898,2,0),"Indirect")</f>
        <v>Direct</v>
      </c>
      <c r="Q1256" t="str">
        <f>IFERROR(VLOOKUP(A1256,Table1424[],6,0),0)</f>
        <v>LALO DEVI</v>
      </c>
      <c r="R1256" t="str">
        <f>IFERROR(VLOOKUP(A1256,Table1424[],7,0),0)</f>
        <v>5342000100060258</v>
      </c>
      <c r="S1256" t="str">
        <f>IFERROR(VLOOKUP(A1256,Table1424[],8,0),0)</f>
        <v>PUNB0534200</v>
      </c>
      <c r="T1256">
        <f>IFERROR(VLOOKUP(A1256,Table1424[],9,0),0)</f>
        <v>0</v>
      </c>
      <c r="U1256" s="40">
        <f>IFERROR(VLOOKUP(A1256,Table1424[],10,0),0)</f>
        <v>46209</v>
      </c>
      <c r="V1256">
        <f t="shared" si="81"/>
        <v>1</v>
      </c>
      <c r="W1256" t="str">
        <f t="shared" si="82"/>
        <v>Available</v>
      </c>
      <c r="X1256" s="164" t="str" cm="1">
        <f t="array" aca="1" ref="X1256" ca="1">SUBSTITUTE(SUBSTITUTE(MID(CELL("filename"),FIND("[",CELL("filename"))+1,FIND("]",CELL("filename"))-FIND("[",CELL("filename"))-1)," JH Farmer Payment-",""),".xlsx","")</f>
        <v>22.21-27 Aug</v>
      </c>
      <c r="Y1256" s="13">
        <f t="shared" si="87"/>
        <v>15.470289929615596</v>
      </c>
      <c r="Z1256" s="3">
        <v>0</v>
      </c>
    </row>
    <row r="1257" spans="1:26" x14ac:dyDescent="0.25">
      <c r="A1257" t="str">
        <f>CONCATENATE(Table2[[#This Row],[Code]],Table2[[#This Row],[Farmers Code]])</f>
        <v>200700260030</v>
      </c>
      <c r="B1257" s="1" t="str">
        <f>INDEX('MPG Payment'!$A:$A,MATCH(Table2[[#This Row],[Code]],'MPG Payment'!B:B,0))</f>
        <v>BMC Code :2007</v>
      </c>
      <c r="C1257" t="str">
        <f>VLOOKUP(Table2[[#This Row],[Code]],'MPG Payment'!B:C,2,0)</f>
        <v>NINDRA</v>
      </c>
      <c r="D1257" s="17">
        <v>20070026</v>
      </c>
      <c r="E1257" s="17" t="s">
        <v>7</v>
      </c>
      <c r="F1257" s="1">
        <v>14</v>
      </c>
      <c r="G1257" s="13">
        <v>35.619999999999997</v>
      </c>
      <c r="H1257" s="13">
        <v>1419.9390000000001</v>
      </c>
      <c r="I1257" s="166">
        <v>0</v>
      </c>
      <c r="J1257" s="191">
        <v>0</v>
      </c>
      <c r="K1257" s="166">
        <v>0</v>
      </c>
      <c r="L1257" s="166">
        <v>0</v>
      </c>
      <c r="M1257" s="18">
        <v>0</v>
      </c>
      <c r="N1257" s="165" t="str">
        <f>VLOOKUP(Table2[[#This Row],[Code]],'MPG Payment'!$B$4:$Z$128,25,0)</f>
        <v>Release1</v>
      </c>
      <c r="O1257" s="170">
        <f t="shared" si="80"/>
        <v>1420</v>
      </c>
      <c r="P1257" t="str">
        <f>IFERROR(VLOOKUP(D1257,'Bank Master'!$C$3:$D$7898,2,0),"Indirect")</f>
        <v>Direct</v>
      </c>
      <c r="Q1257" t="str">
        <f>IFERROR(VLOOKUP(A1257,Table1424[],6,0),0)</f>
        <v>DEEPAK MAHTO</v>
      </c>
      <c r="R1257" t="str">
        <f>IFERROR(VLOOKUP(A1257,Table1424[],7,0),0)</f>
        <v>45353041791</v>
      </c>
      <c r="S1257" t="str">
        <f>IFERROR(VLOOKUP(A1257,Table1424[],8,0),0)</f>
        <v>SBIN0002926</v>
      </c>
      <c r="T1257">
        <f>IFERROR(VLOOKUP(A1257,Table1424[],9,0),0)</f>
        <v>0</v>
      </c>
      <c r="U1257" s="40">
        <f>IFERROR(VLOOKUP(A1257,Table1424[],10,0),0)</f>
        <v>46231</v>
      </c>
      <c r="V1257">
        <f t="shared" si="81"/>
        <v>1</v>
      </c>
      <c r="W1257" t="str">
        <f t="shared" si="82"/>
        <v>Available</v>
      </c>
      <c r="X1257" s="164" t="str" cm="1">
        <f t="array" aca="1" ref="X1257" ca="1">SUBSTITUTE(SUBSTITUTE(MID(CELL("filename"),FIND("[",CELL("filename"))+1,FIND("]",CELL("filename"))-FIND("[",CELL("filename"))-1)," JH Farmer Payment-",""),".xlsx","")</f>
        <v>22.21-27 Aug</v>
      </c>
      <c r="Y1257" s="13">
        <f t="shared" si="87"/>
        <v>27.904472206625496</v>
      </c>
      <c r="Z1257" s="3">
        <v>0</v>
      </c>
    </row>
    <row r="1258" spans="1:26" x14ac:dyDescent="0.25">
      <c r="A1258" t="str">
        <f>CONCATENATE(Table2[[#This Row],[Code]],Table2[[#This Row],[Farmers Code]])</f>
        <v>200700260031</v>
      </c>
      <c r="B1258" s="1" t="str">
        <f>INDEX('MPG Payment'!$A:$A,MATCH(Table2[[#This Row],[Code]],'MPG Payment'!B:B,0))</f>
        <v>BMC Code :2007</v>
      </c>
      <c r="C1258" t="str">
        <f>VLOOKUP(Table2[[#This Row],[Code]],'MPG Payment'!B:C,2,0)</f>
        <v>NINDRA</v>
      </c>
      <c r="D1258" s="17">
        <v>20070026</v>
      </c>
      <c r="E1258" s="17" t="s">
        <v>422</v>
      </c>
      <c r="F1258" s="1">
        <v>1</v>
      </c>
      <c r="G1258" s="13">
        <v>1.02</v>
      </c>
      <c r="H1258" s="13">
        <v>39.300600000000003</v>
      </c>
      <c r="I1258" s="166">
        <v>0</v>
      </c>
      <c r="J1258" s="191">
        <v>0</v>
      </c>
      <c r="K1258" s="166">
        <v>0</v>
      </c>
      <c r="L1258" s="166">
        <v>0</v>
      </c>
      <c r="M1258" s="18">
        <v>0</v>
      </c>
      <c r="N1258" s="165" t="str">
        <f>VLOOKUP(Table2[[#This Row],[Code]],'MPG Payment'!$B$4:$Z$128,25,0)</f>
        <v>Release1</v>
      </c>
      <c r="O1258" s="170">
        <f t="shared" si="80"/>
        <v>39</v>
      </c>
      <c r="P1258" t="str">
        <f>IFERROR(VLOOKUP(D1258,'Bank Master'!$C$3:$D$7898,2,0),"Indirect")</f>
        <v>Direct</v>
      </c>
      <c r="Q1258" t="str">
        <f>IFERROR(VLOOKUP(A1258,Table1424[],6,0),0)</f>
        <v>PRATIMA KUMARI</v>
      </c>
      <c r="R1258" t="str">
        <f>IFERROR(VLOOKUP(A1258,Table1424[],7,0),0)</f>
        <v>84040846792</v>
      </c>
      <c r="S1258" t="str">
        <f>IFERROR(VLOOKUP(A1258,Table1424[],8,0),0)</f>
        <v>SBIN0RRVCGB</v>
      </c>
      <c r="T1258">
        <f>IFERROR(VLOOKUP(A1258,Table1424[],9,0),0)</f>
        <v>0</v>
      </c>
      <c r="U1258" s="40">
        <f>IFERROR(VLOOKUP(A1258,Table1424[],10,0),0)</f>
        <v>46231</v>
      </c>
      <c r="V1258">
        <f t="shared" si="81"/>
        <v>1</v>
      </c>
      <c r="W1258" t="str">
        <f t="shared" si="82"/>
        <v>Available</v>
      </c>
      <c r="X1258" s="164" t="str" cm="1">
        <f t="array" aca="1" ref="X1258" ca="1">SUBSTITUTE(SUBSTITUTE(MID(CELL("filename"),FIND("[",CELL("filename"))+1,FIND("]",CELL("filename"))-FIND("[",CELL("filename"))-1)," JH Farmer Payment-",""),".xlsx","")</f>
        <v>22.21-27 Aug</v>
      </c>
      <c r="Y1258" s="13">
        <f t="shared" si="87"/>
        <v>1.9265000000000001</v>
      </c>
      <c r="Z1258" s="3">
        <v>0</v>
      </c>
    </row>
    <row r="1259" spans="1:26" x14ac:dyDescent="0.25">
      <c r="A1259" t="str">
        <f>CONCATENATE(Table2[[#This Row],[Code]],Table2[[#This Row],[Farmers Code]])</f>
        <v>200700260032</v>
      </c>
      <c r="B1259" s="1" t="str">
        <f>INDEX('MPG Payment'!$A:$A,MATCH(Table2[[#This Row],[Code]],'MPG Payment'!B:B,0))</f>
        <v>BMC Code :2007</v>
      </c>
      <c r="C1259" t="str">
        <f>VLOOKUP(Table2[[#This Row],[Code]],'MPG Payment'!B:C,2,0)</f>
        <v>NINDRA</v>
      </c>
      <c r="D1259" s="17">
        <v>20070026</v>
      </c>
      <c r="E1259" s="17" t="s">
        <v>8</v>
      </c>
      <c r="F1259" s="1">
        <v>13</v>
      </c>
      <c r="G1259" s="13">
        <v>14.45</v>
      </c>
      <c r="H1259" s="13">
        <v>598.57779999999991</v>
      </c>
      <c r="I1259" s="166">
        <v>0</v>
      </c>
      <c r="J1259" s="191">
        <v>0</v>
      </c>
      <c r="K1259" s="166">
        <v>0</v>
      </c>
      <c r="L1259" s="166">
        <v>0</v>
      </c>
      <c r="M1259" s="18">
        <v>0</v>
      </c>
      <c r="N1259" s="165" t="str">
        <f>VLOOKUP(Table2[[#This Row],[Code]],'MPG Payment'!$B$4:$Z$128,25,0)</f>
        <v>Release1</v>
      </c>
      <c r="O1259" s="170">
        <f t="shared" si="80"/>
        <v>599</v>
      </c>
      <c r="P1259" t="str">
        <f>IFERROR(VLOOKUP(D1259,'Bank Master'!$C$3:$D$7898,2,0),"Indirect")</f>
        <v>Direct</v>
      </c>
      <c r="Q1259" t="str">
        <f>IFERROR(VLOOKUP(A1259,Table1424[],6,0),0)</f>
        <v>PRAMILA DEVI</v>
      </c>
      <c r="R1259" t="str">
        <f>IFERROR(VLOOKUP(A1259,Table1424[],7,0),0)</f>
        <v>643802120025159</v>
      </c>
      <c r="S1259" t="str">
        <f>IFERROR(VLOOKUP(A1259,Table1424[],8,0),0)</f>
        <v>UBIN0564834</v>
      </c>
      <c r="T1259">
        <f>IFERROR(VLOOKUP(A1259,Table1424[],9,0),0)</f>
        <v>0</v>
      </c>
      <c r="U1259" s="40">
        <f>IFERROR(VLOOKUP(A1259,Table1424[],10,0),0)</f>
        <v>46237</v>
      </c>
      <c r="V1259">
        <f t="shared" si="81"/>
        <v>1</v>
      </c>
      <c r="W1259" t="str">
        <f t="shared" si="82"/>
        <v>Available</v>
      </c>
      <c r="X1259" s="164" t="str" cm="1">
        <f t="array" aca="1" ref="X1259" ca="1">SUBSTITUTE(SUBSTITUTE(MID(CELL("filename"),FIND("[",CELL("filename"))+1,FIND("]",CELL("filename"))-FIND("[",CELL("filename"))-1)," JH Farmer Payment-",""),".xlsx","")</f>
        <v>22.21-27 Aug</v>
      </c>
      <c r="Y1259" s="13">
        <f t="shared" si="87"/>
        <v>26.925644982698962</v>
      </c>
      <c r="Z1259" s="3">
        <v>0</v>
      </c>
    </row>
    <row r="1260" spans="1:26" x14ac:dyDescent="0.25">
      <c r="A1260" t="str">
        <f>CONCATENATE(Table2[[#This Row],[Code]],Table2[[#This Row],[Farmers Code]])</f>
        <v>200700260033</v>
      </c>
      <c r="B1260" s="1" t="str">
        <f>INDEX('MPG Payment'!$A:$A,MATCH(Table2[[#This Row],[Code]],'MPG Payment'!B:B,0))</f>
        <v>BMC Code :2007</v>
      </c>
      <c r="C1260" t="str">
        <f>VLOOKUP(Table2[[#This Row],[Code]],'MPG Payment'!B:C,2,0)</f>
        <v>NINDRA</v>
      </c>
      <c r="D1260" s="17">
        <v>20070026</v>
      </c>
      <c r="E1260" s="17" t="s">
        <v>32</v>
      </c>
      <c r="F1260" s="1">
        <v>7</v>
      </c>
      <c r="G1260" s="13">
        <v>22.23</v>
      </c>
      <c r="H1260" s="13">
        <v>973.56539999999995</v>
      </c>
      <c r="I1260" s="166">
        <v>0</v>
      </c>
      <c r="J1260" s="191">
        <v>0</v>
      </c>
      <c r="K1260" s="166">
        <v>0</v>
      </c>
      <c r="L1260" s="166">
        <v>0</v>
      </c>
      <c r="M1260" s="18">
        <v>0</v>
      </c>
      <c r="N1260" s="165" t="str">
        <f>VLOOKUP(Table2[[#This Row],[Code]],'MPG Payment'!$B$4:$Z$128,25,0)</f>
        <v>Release1</v>
      </c>
      <c r="O1260" s="170">
        <f t="shared" si="80"/>
        <v>974</v>
      </c>
      <c r="P1260" t="str">
        <f>IFERROR(VLOOKUP(D1260,'Bank Master'!$C$3:$D$7898,2,0),"Indirect")</f>
        <v>Direct</v>
      </c>
      <c r="Q1260" t="str">
        <f>IFERROR(VLOOKUP(A1260,Table1424[],6,0),0)</f>
        <v>SANJAY MUNDA</v>
      </c>
      <c r="R1260" t="str">
        <f>IFERROR(VLOOKUP(A1260,Table1424[],7,0),0)</f>
        <v>590218210007242</v>
      </c>
      <c r="S1260" t="str">
        <f>IFERROR(VLOOKUP(A1260,Table1424[],8,0),0)</f>
        <v>BKID0005902</v>
      </c>
      <c r="T1260">
        <f>IFERROR(VLOOKUP(A1260,Table1424[],9,0),0)</f>
        <v>0</v>
      </c>
      <c r="U1260" s="40">
        <f>IFERROR(VLOOKUP(A1260,Table1424[],10,0),0)</f>
        <v>46231</v>
      </c>
      <c r="V1260">
        <f t="shared" si="81"/>
        <v>1</v>
      </c>
      <c r="W1260" t="str">
        <f t="shared" si="82"/>
        <v>Available</v>
      </c>
      <c r="X1260" s="164" t="str" cm="1">
        <f t="array" aca="1" ref="X1260" ca="1">SUBSTITUTE(SUBSTITUTE(MID(CELL("filename"),FIND("[",CELL("filename"))+1,FIND("]",CELL("filename"))-FIND("[",CELL("filename"))-1)," JH Farmer Payment-",""),".xlsx","")</f>
        <v>22.21-27 Aug</v>
      </c>
      <c r="Y1260" s="13">
        <f t="shared" si="87"/>
        <v>15.328290148448042</v>
      </c>
      <c r="Z1260" s="3">
        <v>0</v>
      </c>
    </row>
    <row r="1261" spans="1:26" x14ac:dyDescent="0.25">
      <c r="A1261" t="str">
        <f>CONCATENATE(Table2[[#This Row],[Code]],Table2[[#This Row],[Farmers Code]])</f>
        <v>200700260034</v>
      </c>
      <c r="B1261" s="1" t="str">
        <f>INDEX('MPG Payment'!$A:$A,MATCH(Table2[[#This Row],[Code]],'MPG Payment'!B:B,0))</f>
        <v>BMC Code :2007</v>
      </c>
      <c r="C1261" t="str">
        <f>VLOOKUP(Table2[[#This Row],[Code]],'MPG Payment'!B:C,2,0)</f>
        <v>NINDRA</v>
      </c>
      <c r="D1261" s="17">
        <v>20070026</v>
      </c>
      <c r="E1261" s="17" t="s">
        <v>33</v>
      </c>
      <c r="F1261" s="1">
        <v>8</v>
      </c>
      <c r="G1261" s="13">
        <v>36.43</v>
      </c>
      <c r="H1261" s="13">
        <v>1921.2185999999999</v>
      </c>
      <c r="I1261" s="166">
        <v>0</v>
      </c>
      <c r="J1261" s="191">
        <v>0</v>
      </c>
      <c r="K1261" s="166">
        <v>134</v>
      </c>
      <c r="L1261" s="166">
        <v>0</v>
      </c>
      <c r="M1261" s="18">
        <v>0</v>
      </c>
      <c r="N1261" s="165" t="str">
        <f>VLOOKUP(Table2[[#This Row],[Code]],'MPG Payment'!$B$4:$Z$128,25,0)</f>
        <v>Release1</v>
      </c>
      <c r="O1261" s="170">
        <f t="shared" si="80"/>
        <v>1787</v>
      </c>
      <c r="P1261" t="str">
        <f>IFERROR(VLOOKUP(D1261,'Bank Master'!$C$3:$D$7898,2,0),"Indirect")</f>
        <v>Direct</v>
      </c>
      <c r="Q1261" t="str">
        <f>IFERROR(VLOOKUP(A1261,Table1424[],6,0),0)</f>
        <v>MANOJ ROSHAN MINZ</v>
      </c>
      <c r="R1261" t="str">
        <f>IFERROR(VLOOKUP(A1261,Table1424[],7,0),0)</f>
        <v>22009984901</v>
      </c>
      <c r="S1261" t="str">
        <f>IFERROR(VLOOKUP(A1261,Table1424[],8,0),0)</f>
        <v>SBIN0RRVCGB</v>
      </c>
      <c r="T1261">
        <f>IFERROR(VLOOKUP(A1261,Table1424[],9,0),0)</f>
        <v>0</v>
      </c>
      <c r="U1261" s="40">
        <f>IFERROR(VLOOKUP(A1261,Table1424[],10,0),0)</f>
        <v>46251</v>
      </c>
      <c r="V1261">
        <f t="shared" si="81"/>
        <v>1</v>
      </c>
      <c r="W1261" t="str">
        <f t="shared" si="82"/>
        <v>Available</v>
      </c>
      <c r="X1261" s="164" t="str" cm="1">
        <f t="array" aca="1" ref="X1261" ca="1">SUBSTITUTE(SUBSTITUTE(MID(CELL("filename"),FIND("[",CELL("filename"))+1,FIND("]",CELL("filename"))-FIND("[",CELL("filename"))-1)," JH Farmer Payment-",""),".xlsx","")</f>
        <v>22.21-27 Aug</v>
      </c>
      <c r="Y1261" s="13">
        <f t="shared" si="87"/>
        <v>21.094906395827614</v>
      </c>
      <c r="Z1261" s="3">
        <v>0</v>
      </c>
    </row>
    <row r="1262" spans="1:26" x14ac:dyDescent="0.25">
      <c r="A1262" t="str">
        <f>CONCATENATE(Table2[[#This Row],[Code]],Table2[[#This Row],[Farmers Code]])</f>
        <v>200700260035</v>
      </c>
      <c r="B1262" s="1" t="str">
        <f>INDEX('MPG Payment'!$A:$A,MATCH(Table2[[#This Row],[Code]],'MPG Payment'!B:B,0))</f>
        <v>BMC Code :2007</v>
      </c>
      <c r="C1262" t="str">
        <f>VLOOKUP(Table2[[#This Row],[Code]],'MPG Payment'!B:C,2,0)</f>
        <v>NINDRA</v>
      </c>
      <c r="D1262" s="17">
        <v>20070026</v>
      </c>
      <c r="E1262" s="17" t="s">
        <v>9</v>
      </c>
      <c r="F1262" s="1">
        <v>1</v>
      </c>
      <c r="G1262" s="13">
        <v>2.04</v>
      </c>
      <c r="H1262" s="13">
        <v>85.17</v>
      </c>
      <c r="I1262" s="166">
        <v>0</v>
      </c>
      <c r="J1262" s="191">
        <v>0</v>
      </c>
      <c r="K1262" s="166">
        <v>0</v>
      </c>
      <c r="L1262" s="166">
        <v>0</v>
      </c>
      <c r="M1262" s="18">
        <v>0</v>
      </c>
      <c r="N1262" s="165" t="str">
        <f>VLOOKUP(Table2[[#This Row],[Code]],'MPG Payment'!$B$4:$Z$128,25,0)</f>
        <v>Release1</v>
      </c>
      <c r="O1262" s="170">
        <f t="shared" si="80"/>
        <v>85</v>
      </c>
      <c r="P1262" t="str">
        <f>IFERROR(VLOOKUP(D1262,'Bank Master'!$C$3:$D$7898,2,0),"Indirect")</f>
        <v>Direct</v>
      </c>
      <c r="Q1262">
        <f>IFERROR(VLOOKUP(A1262,Table1424[],6,0),0)</f>
        <v>0</v>
      </c>
      <c r="R1262">
        <f>IFERROR(VLOOKUP(A1262,Table1424[],7,0),0)</f>
        <v>0</v>
      </c>
      <c r="S1262">
        <f>IFERROR(VLOOKUP(A1262,Table1424[],8,0),0)</f>
        <v>0</v>
      </c>
      <c r="T1262">
        <f>IFERROR(VLOOKUP(A1262,Table1424[],9,0),0)</f>
        <v>0</v>
      </c>
      <c r="U1262" s="40">
        <f>IFERROR(VLOOKUP(A1262,Table1424[],10,0),0)</f>
        <v>0</v>
      </c>
      <c r="V1262">
        <f t="shared" si="81"/>
        <v>1</v>
      </c>
      <c r="W1262" t="str">
        <f t="shared" si="82"/>
        <v>Not Available</v>
      </c>
      <c r="X1262" s="164" t="str" cm="1">
        <f t="array" aca="1" ref="X1262" ca="1">SUBSTITUTE(SUBSTITUTE(MID(CELL("filename"),FIND("[",CELL("filename"))+1,FIND("]",CELL("filename"))-FIND("[",CELL("filename"))-1)," JH Farmer Payment-",""),".xlsx","")</f>
        <v>22.21-27 Aug</v>
      </c>
      <c r="Y1262" s="13">
        <f t="shared" si="87"/>
        <v>2.0874999999999999</v>
      </c>
      <c r="Z1262" s="3">
        <v>0</v>
      </c>
    </row>
    <row r="1263" spans="1:26" x14ac:dyDescent="0.25">
      <c r="A1263" t="str">
        <f>CONCATENATE(Table2[[#This Row],[Code]],Table2[[#This Row],[Farmers Code]])</f>
        <v>200700260036</v>
      </c>
      <c r="B1263" s="1" t="str">
        <f>INDEX('MPG Payment'!$A:$A,MATCH(Table2[[#This Row],[Code]],'MPG Payment'!B:B,0))</f>
        <v>BMC Code :2007</v>
      </c>
      <c r="C1263" t="str">
        <f>VLOOKUP(Table2[[#This Row],[Code]],'MPG Payment'!B:C,2,0)</f>
        <v>NINDRA</v>
      </c>
      <c r="D1263" s="17">
        <v>20070026</v>
      </c>
      <c r="E1263" s="17" t="s">
        <v>10</v>
      </c>
      <c r="F1263" s="1">
        <v>11</v>
      </c>
      <c r="G1263" s="13">
        <v>18.259999999999998</v>
      </c>
      <c r="H1263" s="13">
        <v>769.23460000000011</v>
      </c>
      <c r="I1263" s="166">
        <v>0</v>
      </c>
      <c r="J1263" s="191">
        <v>0</v>
      </c>
      <c r="K1263" s="166">
        <v>0</v>
      </c>
      <c r="L1263" s="166">
        <v>0</v>
      </c>
      <c r="M1263" s="18">
        <v>0</v>
      </c>
      <c r="N1263" s="165" t="str">
        <f>VLOOKUP(Table2[[#This Row],[Code]],'MPG Payment'!$B$4:$Z$128,25,0)</f>
        <v>Release1</v>
      </c>
      <c r="O1263" s="170">
        <f t="shared" si="80"/>
        <v>769</v>
      </c>
      <c r="P1263" t="str">
        <f>IFERROR(VLOOKUP(D1263,'Bank Master'!$C$3:$D$7898,2,0),"Indirect")</f>
        <v>Direct</v>
      </c>
      <c r="Q1263">
        <f>IFERROR(VLOOKUP(A1263,Table1424[],6,0),0)</f>
        <v>0</v>
      </c>
      <c r="R1263">
        <f>IFERROR(VLOOKUP(A1263,Table1424[],7,0),0)</f>
        <v>0</v>
      </c>
      <c r="S1263">
        <f>IFERROR(VLOOKUP(A1263,Table1424[],8,0),0)</f>
        <v>0</v>
      </c>
      <c r="T1263">
        <f>IFERROR(VLOOKUP(A1263,Table1424[],9,0),0)</f>
        <v>0</v>
      </c>
      <c r="U1263" s="40">
        <f>IFERROR(VLOOKUP(A1263,Table1424[],10,0),0)</f>
        <v>0</v>
      </c>
      <c r="V1263">
        <f t="shared" si="81"/>
        <v>1</v>
      </c>
      <c r="W1263" t="str">
        <f t="shared" si="82"/>
        <v>Not Available</v>
      </c>
      <c r="X1263" s="164" t="str" cm="1">
        <f t="array" aca="1" ref="X1263" ca="1">SUBSTITUTE(SUBSTITUTE(MID(CELL("filename"),FIND("[",CELL("filename"))+1,FIND("]",CELL("filename"))-FIND("[",CELL("filename"))-1)," JH Farmer Payment-",""),".xlsx","")</f>
        <v>22.21-27 Aug</v>
      </c>
      <c r="Y1263" s="13">
        <f t="shared" si="87"/>
        <v>23.169716867469887</v>
      </c>
      <c r="Z1263" s="3">
        <v>0</v>
      </c>
    </row>
    <row r="1264" spans="1:26" x14ac:dyDescent="0.25">
      <c r="A1264" t="str">
        <f>CONCATENATE(Table2[[#This Row],[Code]],Table2[[#This Row],[Farmers Code]])</f>
        <v>200700270002</v>
      </c>
      <c r="B1264" s="1" t="str">
        <f>INDEX('MPG Payment'!$A:$A,MATCH(Table2[[#This Row],[Code]],'MPG Payment'!B:B,0))</f>
        <v>BMC Code :2007</v>
      </c>
      <c r="C1264" t="str">
        <f>VLOOKUP(Table2[[#This Row],[Code]],'MPG Payment'!B:C,2,0)</f>
        <v>BELGARA</v>
      </c>
      <c r="D1264" s="17">
        <v>20070027</v>
      </c>
      <c r="E1264" s="17" t="s">
        <v>17</v>
      </c>
      <c r="F1264" s="1">
        <v>12</v>
      </c>
      <c r="G1264" s="13">
        <v>185.28</v>
      </c>
      <c r="H1264" s="13">
        <v>8148.9141</v>
      </c>
      <c r="I1264" s="166">
        <v>0</v>
      </c>
      <c r="J1264" s="191">
        <v>0</v>
      </c>
      <c r="K1264" s="166">
        <v>0</v>
      </c>
      <c r="L1264" s="166">
        <v>0</v>
      </c>
      <c r="M1264" s="18">
        <v>0</v>
      </c>
      <c r="N1264" s="165">
        <f>VLOOKUP(Table2[[#This Row],[Code]],'MPG Payment'!$B$4:$Z$128,25,0)</f>
        <v>0</v>
      </c>
      <c r="O1264" s="170">
        <f t="shared" si="80"/>
        <v>8149</v>
      </c>
      <c r="P1264" t="str">
        <f>IFERROR(VLOOKUP(D1264,'Bank Master'!$C$3:$D$7898,2,0),"Indirect")</f>
        <v>Direct</v>
      </c>
      <c r="Q1264" t="str">
        <f>IFERROR(VLOOKUP(A1264,Table1424[],6,0),0)</f>
        <v>ALOK KUMAR YADAV</v>
      </c>
      <c r="R1264" t="str">
        <f>IFERROR(VLOOKUP(A1264,Table1424[],7,0),0)</f>
        <v>5342000100040209</v>
      </c>
      <c r="S1264" t="str">
        <f>IFERROR(VLOOKUP(A1264,Table1424[],8,0),0)</f>
        <v>PUNB0534200</v>
      </c>
      <c r="T1264">
        <f>IFERROR(VLOOKUP(A1264,Table1424[],9,0),0)</f>
        <v>0</v>
      </c>
      <c r="U1264" s="40">
        <f>IFERROR(VLOOKUP(A1264,Table1424[],10,0),0)</f>
        <v>46237</v>
      </c>
      <c r="V1264">
        <f t="shared" si="81"/>
        <v>1</v>
      </c>
      <c r="W1264" t="str">
        <f t="shared" si="82"/>
        <v>Available</v>
      </c>
      <c r="X1264" s="164" t="str" cm="1">
        <f t="array" aca="1" ref="X1264" ca="1">SUBSTITUTE(SUBSTITUTE(MID(CELL("filename"),FIND("[",CELL("filename"))+1,FIND("]",CELL("filename"))-FIND("[",CELL("filename"))-1)," JH Farmer Payment-",""),".xlsx","")</f>
        <v>22.21-27 Aug</v>
      </c>
      <c r="Y1264" s="13">
        <f t="shared" si="87"/>
        <v>26.388970531088088</v>
      </c>
      <c r="Z1264" s="3">
        <v>0</v>
      </c>
    </row>
    <row r="1265" spans="1:26" x14ac:dyDescent="0.25">
      <c r="A1265" t="str">
        <f>CONCATENATE(Table2[[#This Row],[Code]],Table2[[#This Row],[Farmers Code]])</f>
        <v>200700270003</v>
      </c>
      <c r="B1265" s="1" t="str">
        <f>INDEX('MPG Payment'!$A:$A,MATCH(Table2[[#This Row],[Code]],'MPG Payment'!B:B,0))</f>
        <v>BMC Code :2007</v>
      </c>
      <c r="C1265" t="str">
        <f>VLOOKUP(Table2[[#This Row],[Code]],'MPG Payment'!B:C,2,0)</f>
        <v>BELGARA</v>
      </c>
      <c r="D1265" s="17">
        <v>20070027</v>
      </c>
      <c r="E1265" s="17" t="s">
        <v>0</v>
      </c>
      <c r="F1265" s="1">
        <v>5</v>
      </c>
      <c r="G1265" s="13">
        <v>10.95</v>
      </c>
      <c r="H1265" s="13">
        <v>505.41459999999995</v>
      </c>
      <c r="I1265" s="166">
        <v>0</v>
      </c>
      <c r="J1265" s="191">
        <v>0</v>
      </c>
      <c r="K1265" s="166">
        <v>0</v>
      </c>
      <c r="L1265" s="166">
        <v>0</v>
      </c>
      <c r="M1265" s="18">
        <v>0</v>
      </c>
      <c r="N1265" s="165">
        <f>VLOOKUP(Table2[[#This Row],[Code]],'MPG Payment'!$B$4:$Z$128,25,0)</f>
        <v>0</v>
      </c>
      <c r="O1265" s="170">
        <f t="shared" si="80"/>
        <v>505</v>
      </c>
      <c r="P1265" t="str">
        <f>IFERROR(VLOOKUP(D1265,'Bank Master'!$C$3:$D$7898,2,0),"Indirect")</f>
        <v>Direct</v>
      </c>
      <c r="Q1265" t="str">
        <f>IFERROR(VLOOKUP(A1265,Table1424[],6,0),0)</f>
        <v>NAGVA DEVI</v>
      </c>
      <c r="R1265" t="str">
        <f>IFERROR(VLOOKUP(A1265,Table1424[],7,0),0)</f>
        <v>5342001700052056</v>
      </c>
      <c r="S1265" t="str">
        <f>IFERROR(VLOOKUP(A1265,Table1424[],8,0),0)</f>
        <v>PUNB0534200</v>
      </c>
      <c r="T1265">
        <f>IFERROR(VLOOKUP(A1265,Table1424[],9,0),0)</f>
        <v>0</v>
      </c>
      <c r="U1265" s="40">
        <f>IFERROR(VLOOKUP(A1265,Table1424[],10,0),0)</f>
        <v>46251</v>
      </c>
      <c r="V1265">
        <f t="shared" si="81"/>
        <v>1</v>
      </c>
      <c r="W1265" t="str">
        <f t="shared" si="82"/>
        <v>Available</v>
      </c>
      <c r="X1265" s="164" t="str" cm="1">
        <f t="array" aca="1" ref="X1265" ca="1">SUBSTITUTE(SUBSTITUTE(MID(CELL("filename"),FIND("[",CELL("filename"))+1,FIND("]",CELL("filename"))-FIND("[",CELL("filename"))-1)," JH Farmer Payment-",""),".xlsx","")</f>
        <v>22.21-27 Aug</v>
      </c>
      <c r="Y1265" s="13">
        <f t="shared" si="87"/>
        <v>11.539146118721462</v>
      </c>
      <c r="Z1265" s="3">
        <v>0</v>
      </c>
    </row>
    <row r="1266" spans="1:26" x14ac:dyDescent="0.25">
      <c r="A1266" t="str">
        <f>CONCATENATE(Table2[[#This Row],[Code]],Table2[[#This Row],[Farmers Code]])</f>
        <v>200800010002</v>
      </c>
      <c r="B1266" s="1" t="str">
        <f>INDEX('MPG Payment'!$A:$A,MATCH(Table2[[#This Row],[Code]],'MPG Payment'!B:B,0))</f>
        <v>BMC Code :2008</v>
      </c>
      <c r="C1266" t="str">
        <f>VLOOKUP(Table2[[#This Row],[Code]],'MPG Payment'!B:C,2,0)</f>
        <v>CHATTI BHANDRA</v>
      </c>
      <c r="D1266" s="17">
        <v>20080001</v>
      </c>
      <c r="E1266" s="17" t="s">
        <v>17</v>
      </c>
      <c r="F1266" s="1">
        <v>14</v>
      </c>
      <c r="G1266" s="13">
        <v>1960.6400000000003</v>
      </c>
      <c r="H1266" s="13">
        <v>79068.585400000011</v>
      </c>
      <c r="I1266" s="166">
        <v>614</v>
      </c>
      <c r="J1266" s="191">
        <v>0</v>
      </c>
      <c r="K1266" s="166">
        <v>0</v>
      </c>
      <c r="L1266" s="166">
        <v>0</v>
      </c>
      <c r="M1266" s="18">
        <v>0</v>
      </c>
      <c r="N1266" s="165">
        <f>VLOOKUP(Table2[[#This Row],[Code]],'MPG Payment'!$B$4:$Z$128,25,0)</f>
        <v>0</v>
      </c>
      <c r="O1266" s="170">
        <f t="shared" si="80"/>
        <v>78455</v>
      </c>
      <c r="P1266" t="str">
        <f>IFERROR(VLOOKUP(D1266,'Bank Master'!$C$3:$D$7898,2,0),"Indirect")</f>
        <v>Direct</v>
      </c>
      <c r="Q1266" t="str">
        <f>IFERROR(VLOOKUP(A1266,Table1424[],6,0),0)</f>
        <v>MD SALEH</v>
      </c>
      <c r="R1266" t="str">
        <f>IFERROR(VLOOKUP(A1266,Table1424[],7,0),0)</f>
        <v>30360200000495</v>
      </c>
      <c r="S1266" t="str">
        <f>IFERROR(VLOOKUP(A1266,Table1424[],8,0),0)</f>
        <v>BARB0GUMLAX</v>
      </c>
      <c r="T1266" t="str">
        <f>IFERROR(VLOOKUP(A1266,Table1424[],9,0),0)</f>
        <v>BANK OF BARODA</v>
      </c>
      <c r="U1266" s="40">
        <f>IFERROR(VLOOKUP(A1266,Table1424[],10,0),0)</f>
        <v>0</v>
      </c>
      <c r="V1266">
        <f t="shared" si="81"/>
        <v>1</v>
      </c>
      <c r="W1266" t="str">
        <f t="shared" si="82"/>
        <v>Available</v>
      </c>
      <c r="X1266" s="164" t="str" cm="1">
        <f t="array" aca="1" ref="X1266" ca="1">SUBSTITUTE(SUBSTITUTE(MID(CELL("filename"),FIND("[",CELL("filename"))+1,FIND("]",CELL("filename"))-FIND("[",CELL("filename"))-1)," JH Farmer Payment-",""),".xlsx","")</f>
        <v>22.21-27 Aug</v>
      </c>
      <c r="Y1266" s="13">
        <f t="shared" si="87"/>
        <v>28.229562683613516</v>
      </c>
      <c r="Z1266" s="3">
        <v>0</v>
      </c>
    </row>
    <row r="1267" spans="1:26" x14ac:dyDescent="0.25">
      <c r="A1267" t="str">
        <f>CONCATENATE(Table2[[#This Row],[Code]],Table2[[#This Row],[Farmers Code]])</f>
        <v>200800010005</v>
      </c>
      <c r="B1267" s="1" t="str">
        <f>INDEX('MPG Payment'!$A:$A,MATCH(Table2[[#This Row],[Code]],'MPG Payment'!B:B,0))</f>
        <v>BMC Code :2008</v>
      </c>
      <c r="C1267" t="str">
        <f>VLOOKUP(Table2[[#This Row],[Code]],'MPG Payment'!B:C,2,0)</f>
        <v>CHATTI BHANDRA</v>
      </c>
      <c r="D1267" s="17">
        <v>20080001</v>
      </c>
      <c r="E1267" s="17" t="s">
        <v>18</v>
      </c>
      <c r="F1267" s="1">
        <v>7</v>
      </c>
      <c r="G1267" s="13">
        <v>38.019999999999996</v>
      </c>
      <c r="H1267" s="13">
        <v>1781.5016000000001</v>
      </c>
      <c r="I1267" s="166">
        <v>0</v>
      </c>
      <c r="J1267" s="191">
        <v>0</v>
      </c>
      <c r="K1267" s="166">
        <v>0</v>
      </c>
      <c r="L1267" s="166">
        <v>0</v>
      </c>
      <c r="M1267" s="18">
        <v>0</v>
      </c>
      <c r="N1267" s="165">
        <f>VLOOKUP(Table2[[#This Row],[Code]],'MPG Payment'!$B$4:$Z$128,25,0)</f>
        <v>0</v>
      </c>
      <c r="O1267" s="170">
        <f t="shared" si="80"/>
        <v>1782</v>
      </c>
      <c r="P1267" t="str">
        <f>IFERROR(VLOOKUP(D1267,'Bank Master'!$C$3:$D$7898,2,0),"Indirect")</f>
        <v>Direct</v>
      </c>
      <c r="Q1267" t="str">
        <f>IFERROR(VLOOKUP(A1267,Table1424[],6,0),0)</f>
        <v>SURAJ RAM</v>
      </c>
      <c r="R1267" t="str">
        <f>IFERROR(VLOOKUP(A1267,Table1424[],7,0),0)</f>
        <v>84045062540</v>
      </c>
      <c r="S1267" t="str">
        <f>IFERROR(VLOOKUP(A1267,Table1424[],8,0),0)</f>
        <v>SBIN0RRVCGB</v>
      </c>
      <c r="T1267" t="str">
        <f>IFERROR(VLOOKUP(A1267,Table1424[],9,0),0)</f>
        <v>STATE BANK OF INDIA</v>
      </c>
      <c r="U1267" s="40">
        <f>IFERROR(VLOOKUP(A1267,Table1424[],10,0),0)</f>
        <v>0</v>
      </c>
      <c r="V1267">
        <f t="shared" si="81"/>
        <v>1</v>
      </c>
      <c r="W1267" t="str">
        <f t="shared" si="82"/>
        <v>Available</v>
      </c>
      <c r="X1267" s="164" t="str" cm="1">
        <f t="array" aca="1" ref="X1267" ca="1">SUBSTITUTE(SUBSTITUTE(MID(CELL("filename"),FIND("[",CELL("filename"))+1,FIND("]",CELL("filename"))-FIND("[",CELL("filename"))-1)," JH Farmer Payment-",""),".xlsx","")</f>
        <v>22.21-27 Aug</v>
      </c>
      <c r="Y1267" s="13">
        <f t="shared" si="87"/>
        <v>16.399935823250924</v>
      </c>
      <c r="Z1267" s="3">
        <v>0</v>
      </c>
    </row>
    <row r="1268" spans="1:26" x14ac:dyDescent="0.25">
      <c r="A1268" t="str">
        <f>CONCATENATE(Table2[[#This Row],[Code]],Table2[[#This Row],[Farmers Code]])</f>
        <v>200800010006</v>
      </c>
      <c r="B1268" s="1" t="str">
        <f>INDEX('MPG Payment'!$A:$A,MATCH(Table2[[#This Row],[Code]],'MPG Payment'!B:B,0))</f>
        <v>BMC Code :2008</v>
      </c>
      <c r="C1268" t="str">
        <f>VLOOKUP(Table2[[#This Row],[Code]],'MPG Payment'!B:C,2,0)</f>
        <v>CHATTI BHANDRA</v>
      </c>
      <c r="D1268" s="17">
        <v>20080001</v>
      </c>
      <c r="E1268" s="17" t="s">
        <v>19</v>
      </c>
      <c r="F1268" s="1">
        <v>12</v>
      </c>
      <c r="G1268" s="13">
        <v>29.880000000000003</v>
      </c>
      <c r="H1268" s="13">
        <v>1242.0182</v>
      </c>
      <c r="I1268" s="166">
        <v>0</v>
      </c>
      <c r="J1268" s="191">
        <v>0</v>
      </c>
      <c r="K1268" s="166">
        <v>0</v>
      </c>
      <c r="L1268" s="166">
        <v>0</v>
      </c>
      <c r="M1268" s="18">
        <v>0</v>
      </c>
      <c r="N1268" s="165">
        <f>VLOOKUP(Table2[[#This Row],[Code]],'MPG Payment'!$B$4:$Z$128,25,0)</f>
        <v>0</v>
      </c>
      <c r="O1268" s="170">
        <f t="shared" si="80"/>
        <v>1242</v>
      </c>
      <c r="P1268" t="str">
        <f>IFERROR(VLOOKUP(D1268,'Bank Master'!$C$3:$D$7898,2,0),"Indirect")</f>
        <v>Direct</v>
      </c>
      <c r="Q1268" t="str">
        <f>IFERROR(VLOOKUP(A1268,Table1424[],6,0),0)</f>
        <v>RABINA BIBI</v>
      </c>
      <c r="R1268" t="str">
        <f>IFERROR(VLOOKUP(A1268,Table1424[],7,0),0)</f>
        <v>492918210006389</v>
      </c>
      <c r="S1268" t="str">
        <f>IFERROR(VLOOKUP(A1268,Table1424[],8,0),0)</f>
        <v>BKID0004929</v>
      </c>
      <c r="T1268" t="str">
        <f>IFERROR(VLOOKUP(A1268,Table1424[],9,0),0)</f>
        <v>BANK OF INDIA</v>
      </c>
      <c r="U1268" s="40">
        <f>IFERROR(VLOOKUP(A1268,Table1424[],10,0),0)</f>
        <v>0</v>
      </c>
      <c r="V1268">
        <f t="shared" si="81"/>
        <v>1</v>
      </c>
      <c r="W1268" t="str">
        <f t="shared" si="82"/>
        <v>Available</v>
      </c>
      <c r="X1268" s="164" t="str" cm="1">
        <f t="array" aca="1" ref="X1268" ca="1">SUBSTITUTE(SUBSTITUTE(MID(CELL("filename"),FIND("[",CELL("filename"))+1,FIND("]",CELL("filename"))-FIND("[",CELL("filename"))-1)," JH Farmer Payment-",""),".xlsx","")</f>
        <v>22.21-27 Aug</v>
      </c>
      <c r="Y1268" s="13">
        <f t="shared" si="87"/>
        <v>24.94012449799197</v>
      </c>
      <c r="Z1268" s="3">
        <v>0</v>
      </c>
    </row>
    <row r="1269" spans="1:26" x14ac:dyDescent="0.25">
      <c r="A1269" t="str">
        <f>CONCATENATE(Table2[[#This Row],[Code]],Table2[[#This Row],[Farmers Code]])</f>
        <v>200800010009</v>
      </c>
      <c r="B1269" s="1" t="str">
        <f>INDEX('MPG Payment'!$A:$A,MATCH(Table2[[#This Row],[Code]],'MPG Payment'!B:B,0))</f>
        <v>BMC Code :2008</v>
      </c>
      <c r="C1269" t="str">
        <f>VLOOKUP(Table2[[#This Row],[Code]],'MPG Payment'!B:C,2,0)</f>
        <v>CHATTI BHANDRA</v>
      </c>
      <c r="D1269" s="17">
        <v>20080001</v>
      </c>
      <c r="E1269" s="17" t="s">
        <v>36</v>
      </c>
      <c r="F1269" s="1">
        <v>7</v>
      </c>
      <c r="G1269" s="13">
        <v>9.94</v>
      </c>
      <c r="H1269" s="13">
        <v>423.74540000000002</v>
      </c>
      <c r="I1269" s="166">
        <v>0</v>
      </c>
      <c r="J1269" s="191">
        <v>0</v>
      </c>
      <c r="K1269" s="166">
        <v>0</v>
      </c>
      <c r="L1269" s="166">
        <v>0</v>
      </c>
      <c r="M1269" s="18">
        <v>0</v>
      </c>
      <c r="N1269" s="165">
        <f>VLOOKUP(Table2[[#This Row],[Code]],'MPG Payment'!$B$4:$Z$128,25,0)</f>
        <v>0</v>
      </c>
      <c r="O1269" s="170">
        <f t="shared" si="80"/>
        <v>424</v>
      </c>
      <c r="P1269" t="str">
        <f>IFERROR(VLOOKUP(D1269,'Bank Master'!$C$3:$D$7898,2,0),"Indirect")</f>
        <v>Direct</v>
      </c>
      <c r="Q1269" t="str">
        <f>IFERROR(VLOOKUP(A1269,Table1424[],6,0),0)</f>
        <v>HAKMUL ANSARI</v>
      </c>
      <c r="R1269" t="str">
        <f>IFERROR(VLOOKUP(A1269,Table1424[],7,0),0)</f>
        <v>42521695066</v>
      </c>
      <c r="S1269" t="str">
        <f>IFERROR(VLOOKUP(A1269,Table1424[],8,0),0)</f>
        <v>SBIN0014342</v>
      </c>
      <c r="T1269" t="str">
        <f>IFERROR(VLOOKUP(A1269,Table1424[],9,0),0)</f>
        <v>STATE BANK OF INDIA</v>
      </c>
      <c r="U1269" s="40">
        <f>IFERROR(VLOOKUP(A1269,Table1424[],10,0),0)</f>
        <v>0</v>
      </c>
      <c r="V1269">
        <f t="shared" si="81"/>
        <v>1</v>
      </c>
      <c r="W1269" t="str">
        <f t="shared" si="82"/>
        <v>Available</v>
      </c>
      <c r="X1269" s="164" t="str" cm="1">
        <f t="array" aca="1" ref="X1269" ca="1">SUBSTITUTE(SUBSTITUTE(MID(CELL("filename"),FIND("[",CELL("filename"))+1,FIND("]",CELL("filename"))-FIND("[",CELL("filename"))-1)," JH Farmer Payment-",""),".xlsx","")</f>
        <v>22.21-27 Aug</v>
      </c>
      <c r="Y1269" s="13">
        <f t="shared" si="87"/>
        <v>14.920612676056342</v>
      </c>
      <c r="Z1269" s="3">
        <v>0</v>
      </c>
    </row>
    <row r="1270" spans="1:26" x14ac:dyDescent="0.25">
      <c r="A1270" t="str">
        <f>CONCATENATE(Table2[[#This Row],[Code]],Table2[[#This Row],[Farmers Code]])</f>
        <v>200800010015</v>
      </c>
      <c r="B1270" s="1" t="str">
        <f>INDEX('MPG Payment'!$A:$A,MATCH(Table2[[#This Row],[Code]],'MPG Payment'!B:B,0))</f>
        <v>BMC Code :2008</v>
      </c>
      <c r="C1270" t="str">
        <f>VLOOKUP(Table2[[#This Row],[Code]],'MPG Payment'!B:C,2,0)</f>
        <v>CHATTI BHANDRA</v>
      </c>
      <c r="D1270" s="17">
        <v>20080001</v>
      </c>
      <c r="E1270" s="17" t="s">
        <v>25</v>
      </c>
      <c r="F1270" s="1">
        <v>14</v>
      </c>
      <c r="G1270" s="13">
        <v>92</v>
      </c>
      <c r="H1270" s="13">
        <v>3721.3353999999995</v>
      </c>
      <c r="I1270" s="166">
        <v>0</v>
      </c>
      <c r="J1270" s="191">
        <v>0</v>
      </c>
      <c r="K1270" s="166">
        <v>0</v>
      </c>
      <c r="L1270" s="166">
        <v>0</v>
      </c>
      <c r="M1270" s="18">
        <v>0</v>
      </c>
      <c r="N1270" s="165">
        <f>VLOOKUP(Table2[[#This Row],[Code]],'MPG Payment'!$B$4:$Z$128,25,0)</f>
        <v>0</v>
      </c>
      <c r="O1270" s="170">
        <f t="shared" si="80"/>
        <v>3721</v>
      </c>
      <c r="P1270" t="str">
        <f>IFERROR(VLOOKUP(D1270,'Bank Master'!$C$3:$D$7898,2,0),"Indirect")</f>
        <v>Direct</v>
      </c>
      <c r="Q1270" t="str">
        <f>IFERROR(VLOOKUP(A1270,Table1424[],6,0),0)</f>
        <v>SARIF ANSARI</v>
      </c>
      <c r="R1270" t="str">
        <f>IFERROR(VLOOKUP(A1270,Table1424[],7,0),0)</f>
        <v>42368181713</v>
      </c>
      <c r="S1270" t="str">
        <f>IFERROR(VLOOKUP(A1270,Table1424[],8,0),0)</f>
        <v>SBIN0014342</v>
      </c>
      <c r="T1270">
        <f>IFERROR(VLOOKUP(A1270,Table1424[],9,0),0)</f>
        <v>0</v>
      </c>
      <c r="U1270" s="40">
        <f>IFERROR(VLOOKUP(A1270,Table1424[],10,0),0)</f>
        <v>0</v>
      </c>
      <c r="V1270">
        <f t="shared" si="81"/>
        <v>1</v>
      </c>
      <c r="W1270" t="str">
        <f t="shared" si="82"/>
        <v>Available</v>
      </c>
      <c r="X1270" s="164" t="str" cm="1">
        <f t="array" aca="1" ref="X1270" ca="1">SUBSTITUTE(SUBSTITUTE(MID(CELL("filename"),FIND("[",CELL("filename"))+1,FIND("]",CELL("filename"))-FIND("[",CELL("filename"))-1)," JH Farmer Payment-",""),".xlsx","")</f>
        <v>22.21-27 Aug</v>
      </c>
      <c r="Y1270" s="13">
        <f t="shared" si="87"/>
        <v>28.314508478260866</v>
      </c>
      <c r="Z1270" s="3">
        <v>0</v>
      </c>
    </row>
    <row r="1271" spans="1:26" x14ac:dyDescent="0.25">
      <c r="A1271" t="str">
        <f>CONCATENATE(Table2[[#This Row],[Code]],Table2[[#This Row],[Farmers Code]])</f>
        <v>200800010020</v>
      </c>
      <c r="B1271" s="1" t="str">
        <f>INDEX('MPG Payment'!$A:$A,MATCH(Table2[[#This Row],[Code]],'MPG Payment'!B:B,0))</f>
        <v>BMC Code :2008</v>
      </c>
      <c r="C1271" t="str">
        <f>VLOOKUP(Table2[[#This Row],[Code]],'MPG Payment'!B:C,2,0)</f>
        <v>CHATTI BHANDRA</v>
      </c>
      <c r="D1271" s="17">
        <v>20080001</v>
      </c>
      <c r="E1271" s="17" t="s">
        <v>4</v>
      </c>
      <c r="F1271" s="1">
        <v>13</v>
      </c>
      <c r="G1271" s="13">
        <v>148.22000000000003</v>
      </c>
      <c r="H1271" s="13">
        <v>6826.5141999999996</v>
      </c>
      <c r="I1271" s="166">
        <v>0</v>
      </c>
      <c r="J1271" s="191">
        <v>0</v>
      </c>
      <c r="K1271" s="166">
        <v>0</v>
      </c>
      <c r="L1271" s="166">
        <v>0</v>
      </c>
      <c r="M1271" s="18">
        <v>0</v>
      </c>
      <c r="N1271" s="165">
        <f>VLOOKUP(Table2[[#This Row],[Code]],'MPG Payment'!$B$4:$Z$128,25,0)</f>
        <v>0</v>
      </c>
      <c r="O1271" s="170">
        <f t="shared" si="80"/>
        <v>6827</v>
      </c>
      <c r="P1271" t="str">
        <f>IFERROR(VLOOKUP(D1271,'Bank Master'!$C$3:$D$7898,2,0),"Indirect")</f>
        <v>Direct</v>
      </c>
      <c r="Q1271" t="str">
        <f>IFERROR(VLOOKUP(A1271,Table1424[],6,0),0)</f>
        <v>AJMINA KHATUN</v>
      </c>
      <c r="R1271" t="str">
        <f>IFERROR(VLOOKUP(A1271,Table1424[],7,0),0)</f>
        <v>492918210008633</v>
      </c>
      <c r="S1271" t="str">
        <f>IFERROR(VLOOKUP(A1271,Table1424[],8,0),0)</f>
        <v>BKID0004929</v>
      </c>
      <c r="T1271">
        <f>IFERROR(VLOOKUP(A1271,Table1424[],9,0),0)</f>
        <v>0</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22.21-27 Aug</v>
      </c>
      <c r="Y1271" s="13">
        <f t="shared" si="87"/>
        <v>29.936811698826062</v>
      </c>
      <c r="Z1271" s="3">
        <v>0</v>
      </c>
    </row>
    <row r="1272" spans="1:26" x14ac:dyDescent="0.25">
      <c r="A1272" t="str">
        <f>CONCATENATE(Table2[[#This Row],[Code]],Table2[[#This Row],[Farmers Code]])</f>
        <v>200800010031</v>
      </c>
      <c r="B1272" s="1" t="str">
        <f>INDEX('MPG Payment'!$A:$A,MATCH(Table2[[#This Row],[Code]],'MPG Payment'!B:B,0))</f>
        <v>BMC Code :2008</v>
      </c>
      <c r="C1272" t="str">
        <f>VLOOKUP(Table2[[#This Row],[Code]],'MPG Payment'!B:C,2,0)</f>
        <v>CHATTI BHANDRA</v>
      </c>
      <c r="D1272" s="17">
        <v>20080001</v>
      </c>
      <c r="E1272" s="17" t="s">
        <v>422</v>
      </c>
      <c r="F1272" s="1">
        <v>7</v>
      </c>
      <c r="G1272" s="13">
        <v>32.18</v>
      </c>
      <c r="H1272" s="13">
        <v>1638.3887999999999</v>
      </c>
      <c r="I1272" s="166">
        <v>0</v>
      </c>
      <c r="J1272" s="191">
        <v>0</v>
      </c>
      <c r="K1272" s="166">
        <v>0</v>
      </c>
      <c r="L1272" s="166">
        <v>0</v>
      </c>
      <c r="M1272" s="18">
        <v>0</v>
      </c>
      <c r="N1272" s="165">
        <f>VLOOKUP(Table2[[#This Row],[Code]],'MPG Payment'!$B$4:$Z$128,25,0)</f>
        <v>0</v>
      </c>
      <c r="O1272" s="170">
        <f t="shared" si="80"/>
        <v>1638</v>
      </c>
      <c r="P1272" t="str">
        <f>IFERROR(VLOOKUP(D1272,'Bank Master'!$C$3:$D$7898,2,0),"Indirect")</f>
        <v>Direct</v>
      </c>
      <c r="Q1272" t="str">
        <f>IFERROR(VLOOKUP(A1272,Table1424[],6,0),0)</f>
        <v>KYAMUDDIN ANSARI</v>
      </c>
      <c r="R1272" t="str">
        <f>IFERROR(VLOOKUP(A1272,Table1424[],7,0),0)</f>
        <v>492918210001302</v>
      </c>
      <c r="S1272" t="str">
        <f>IFERROR(VLOOKUP(A1272,Table1424[],8,0),0)</f>
        <v>BKID0004929</v>
      </c>
      <c r="T1272">
        <f>IFERROR(VLOOKUP(A1272,Table1424[],9,0),0)</f>
        <v>0</v>
      </c>
      <c r="U1272" s="40">
        <f>IFERROR(VLOOKUP(A1272,Table1424[],10,0),0)</f>
        <v>46006</v>
      </c>
      <c r="V1272">
        <f t="shared" si="81"/>
        <v>1</v>
      </c>
      <c r="W1272" t="str">
        <f t="shared" si="82"/>
        <v>Available</v>
      </c>
      <c r="X1272" s="164" t="str" cm="1">
        <f t="array" aca="1" ref="X1272" ca="1">SUBSTITUTE(SUBSTITUTE(MID(CELL("filename"),FIND("[",CELL("filename"))+1,FIND("]",CELL("filename"))-FIND("[",CELL("filename"))-1)," JH Farmer Payment-",""),".xlsx","")</f>
        <v>22.21-27 Aug</v>
      </c>
      <c r="Y1272" s="13">
        <f t="shared" si="87"/>
        <v>17.819642013673093</v>
      </c>
      <c r="Z1272" s="3">
        <v>0</v>
      </c>
    </row>
    <row r="1273" spans="1:26" x14ac:dyDescent="0.25">
      <c r="A1273" t="str">
        <f>CONCATENATE(Table2[[#This Row],[Code]],Table2[[#This Row],[Farmers Code]])</f>
        <v>200800060003</v>
      </c>
      <c r="B1273" s="1" t="str">
        <f>INDEX('MPG Payment'!$A:$A,MATCH(Table2[[#This Row],[Code]],'MPG Payment'!B:B,0))</f>
        <v>BMC Code :2008</v>
      </c>
      <c r="C1273" t="str">
        <f>VLOOKUP(Table2[[#This Row],[Code]],'MPG Payment'!B:C,2,0)</f>
        <v>Chitri Ambatoli</v>
      </c>
      <c r="D1273" s="17">
        <v>20080006</v>
      </c>
      <c r="E1273" s="17" t="s">
        <v>0</v>
      </c>
      <c r="F1273" s="1">
        <v>3</v>
      </c>
      <c r="G1273" s="13">
        <v>292.3</v>
      </c>
      <c r="H1273" s="13">
        <v>11260.617399999999</v>
      </c>
      <c r="I1273" s="166">
        <v>0</v>
      </c>
      <c r="J1273" s="191">
        <v>0</v>
      </c>
      <c r="K1273" s="166">
        <v>0</v>
      </c>
      <c r="L1273" s="166">
        <v>0</v>
      </c>
      <c r="M1273" s="18">
        <v>0</v>
      </c>
      <c r="N1273" s="165">
        <f>VLOOKUP(Table2[[#This Row],[Code]],'MPG Payment'!$B$4:$Z$128,25,0)</f>
        <v>0</v>
      </c>
      <c r="O1273" s="170">
        <f t="shared" si="80"/>
        <v>11261</v>
      </c>
      <c r="P1273" t="str">
        <f>IFERROR(VLOOKUP(D1273,'Bank Master'!$C$3:$D$7898,2,0),"Indirect")</f>
        <v>Direct</v>
      </c>
      <c r="Q1273" t="str">
        <f>IFERROR(VLOOKUP(A1273,Table1424[],6,0),0)</f>
        <v>GAJALA PRAWEEN</v>
      </c>
      <c r="R1273" t="str">
        <f>IFERROR(VLOOKUP(A1273,Table1424[],7,0),0)</f>
        <v>19782413000030</v>
      </c>
      <c r="S1273" t="str">
        <f>IFERROR(VLOOKUP(A1273,Table1424[],8,0),0)</f>
        <v>PUNB0404300</v>
      </c>
      <c r="T1273">
        <f>IFERROR(VLOOKUP(A1273,Table1424[],9,0),0)</f>
        <v>0</v>
      </c>
      <c r="U1273" s="40">
        <f>IFERROR(VLOOKUP(A1273,Table1424[],10,0),0)</f>
        <v>45846</v>
      </c>
      <c r="V1273">
        <f t="shared" si="81"/>
        <v>1</v>
      </c>
      <c r="W1273" t="str">
        <f t="shared" si="82"/>
        <v>Available</v>
      </c>
      <c r="X1273" s="164" t="str" cm="1">
        <f t="array" aca="1" ref="X1273" ca="1">SUBSTITUTE(SUBSTITUTE(MID(CELL("filename"),FIND("[",CELL("filename"))+1,FIND("]",CELL("filename"))-FIND("[",CELL("filename"))-1)," JH Farmer Payment-",""),".xlsx","")</f>
        <v>22.21-27 Aug</v>
      </c>
      <c r="Y1273" s="13">
        <f t="shared" si="87"/>
        <v>5.778626787547041</v>
      </c>
      <c r="Z1273" s="3">
        <v>0</v>
      </c>
    </row>
    <row r="1274" spans="1:26" x14ac:dyDescent="0.25">
      <c r="A1274" t="str">
        <f>CONCATENATE(Table2[[#This Row],[Code]],Table2[[#This Row],[Farmers Code]])</f>
        <v>200800060004</v>
      </c>
      <c r="B1274" s="1" t="str">
        <f>INDEX('MPG Payment'!$A:$A,MATCH(Table2[[#This Row],[Code]],'MPG Payment'!B:B,0))</f>
        <v>BMC Code :2008</v>
      </c>
      <c r="C1274" t="str">
        <f>VLOOKUP(Table2[[#This Row],[Code]],'MPG Payment'!B:C,2,0)</f>
        <v>Chitri Ambatoli</v>
      </c>
      <c r="D1274" s="17">
        <v>20080006</v>
      </c>
      <c r="E1274" s="17" t="s">
        <v>1</v>
      </c>
      <c r="F1274" s="1">
        <v>12</v>
      </c>
      <c r="G1274" s="13">
        <v>1540.42</v>
      </c>
      <c r="H1274" s="13">
        <v>57874.378700000008</v>
      </c>
      <c r="I1274" s="166">
        <v>0</v>
      </c>
      <c r="J1274" s="191">
        <v>0</v>
      </c>
      <c r="K1274" s="166">
        <v>0</v>
      </c>
      <c r="L1274" s="166">
        <v>0</v>
      </c>
      <c r="M1274" s="18">
        <v>0</v>
      </c>
      <c r="N1274" s="165">
        <f>VLOOKUP(Table2[[#This Row],[Code]],'MPG Payment'!$B$4:$Z$128,25,0)</f>
        <v>0</v>
      </c>
      <c r="O1274" s="170">
        <f t="shared" si="80"/>
        <v>57874</v>
      </c>
      <c r="P1274" t="str">
        <f>IFERROR(VLOOKUP(D1274,'Bank Master'!$C$3:$D$7898,2,0),"Indirect")</f>
        <v>Direct</v>
      </c>
      <c r="Q1274" t="str">
        <f>IFERROR(VLOOKUP(A1274,Table1424[],6,0),0)</f>
        <v>UMAR FARUK ANSARI</v>
      </c>
      <c r="R1274" t="str">
        <f>IFERROR(VLOOKUP(A1274,Table1424[],7,0),0)</f>
        <v>1748104000089520</v>
      </c>
      <c r="S1274" t="str">
        <f>IFERROR(VLOOKUP(A1274,Table1424[],8,0),0)</f>
        <v>IBKL0001748</v>
      </c>
      <c r="T1274">
        <f>IFERROR(VLOOKUP(A1274,Table1424[],9,0),0)</f>
        <v>0</v>
      </c>
      <c r="U1274" s="40">
        <f>IFERROR(VLOOKUP(A1274,Table1424[],10,0),0)</f>
        <v>45846</v>
      </c>
      <c r="V1274">
        <f t="shared" si="81"/>
        <v>1</v>
      </c>
      <c r="W1274" t="str">
        <f t="shared" si="82"/>
        <v>Available</v>
      </c>
      <c r="X1274" s="164" t="str" cm="1">
        <f t="array" aca="1" ref="X1274" ca="1">SUBSTITUTE(SUBSTITUTE(MID(CELL("filename"),FIND("[",CELL("filename"))+1,FIND("]",CELL("filename"))-FIND("[",CELL("filename"))-1)," JH Farmer Payment-",""),".xlsx","")</f>
        <v>22.21-27 Aug</v>
      </c>
      <c r="Y1274" s="13">
        <f t="shared" si="87"/>
        <v>22.542311330676053</v>
      </c>
      <c r="Z1274" s="3">
        <v>0</v>
      </c>
    </row>
    <row r="1275" spans="1:26" x14ac:dyDescent="0.25">
      <c r="A1275" t="str">
        <f>CONCATENATE(Table2[[#This Row],[Code]],Table2[[#This Row],[Farmers Code]])</f>
        <v>200800070002</v>
      </c>
      <c r="B1275" s="1" t="str">
        <f>INDEX('MPG Payment'!$A:$A,MATCH(Table2[[#This Row],[Code]],'MPG Payment'!B:B,0))</f>
        <v>BMC Code :2008</v>
      </c>
      <c r="C1275" t="str">
        <f>VLOOKUP(Table2[[#This Row],[Code]],'MPG Payment'!B:C,2,0)</f>
        <v>Rampur</v>
      </c>
      <c r="D1275" s="17">
        <v>20080007</v>
      </c>
      <c r="E1275" s="17" t="s">
        <v>17</v>
      </c>
      <c r="F1275" s="1">
        <v>12</v>
      </c>
      <c r="G1275" s="13">
        <v>332.4</v>
      </c>
      <c r="H1275" s="13">
        <v>12950.8433</v>
      </c>
      <c r="I1275" s="166">
        <v>0</v>
      </c>
      <c r="J1275" s="191">
        <v>0</v>
      </c>
      <c r="K1275" s="166">
        <v>720.72999999999593</v>
      </c>
      <c r="L1275" s="166">
        <v>0</v>
      </c>
      <c r="M1275" s="18">
        <v>0</v>
      </c>
      <c r="N1275" s="165">
        <f>VLOOKUP(Table2[[#This Row],[Code]],'MPG Payment'!$B$4:$Z$128,25,0)</f>
        <v>0</v>
      </c>
      <c r="O1275" s="170">
        <f t="shared" ref="O1275:O1277" si="88">IF(N1275="Yes",0,ROUND((H1275-I1275-J1275-K1275-L1275-M1275),0))</f>
        <v>12230</v>
      </c>
      <c r="P1275" t="str">
        <f>IFERROR(VLOOKUP(D1275,'Bank Master'!$C$3:$D$7898,2,0),"Indirect")</f>
        <v>Direct</v>
      </c>
      <c r="Q1275" t="str">
        <f>IFERROR(VLOOKUP(A1275,Table1424[],6,0),0)</f>
        <v>Salim Ansari</v>
      </c>
      <c r="R1275" t="str">
        <f>IFERROR(VLOOKUP(A1275,Table1424[],7,0),0)</f>
        <v>1748104000088576</v>
      </c>
      <c r="S1275" t="str">
        <f>IFERROR(VLOOKUP(A1275,Table1424[],8,0),0)</f>
        <v>IBKL0001748</v>
      </c>
      <c r="T1275" t="str">
        <f>IFERROR(VLOOKUP(A1275,Table1424[],9,0),0)</f>
        <v>IDBI BANK</v>
      </c>
      <c r="U1275" s="40">
        <f>IFERROR(VLOOKUP(A1275,Table1424[],10,0),0)</f>
        <v>0</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22.21-27 Aug</v>
      </c>
      <c r="Y1275" s="13">
        <f t="shared" si="87"/>
        <v>23.376973465703976</v>
      </c>
      <c r="Z1275" s="3">
        <v>0</v>
      </c>
    </row>
    <row r="1276" spans="1:26" x14ac:dyDescent="0.25">
      <c r="A1276" t="str">
        <f>CONCATENATE(Table2[[#This Row],[Code]],Table2[[#This Row],[Farmers Code]])</f>
        <v>200800070003</v>
      </c>
      <c r="B1276" s="1" t="str">
        <f>INDEX('MPG Payment'!$A:$A,MATCH(Table2[[#This Row],[Code]],'MPG Payment'!B:B,0))</f>
        <v>BMC Code :2008</v>
      </c>
      <c r="C1276" t="str">
        <f>VLOOKUP(Table2[[#This Row],[Code]],'MPG Payment'!B:C,2,0)</f>
        <v>Rampur</v>
      </c>
      <c r="D1276" s="17">
        <v>20080007</v>
      </c>
      <c r="E1276" s="17" t="s">
        <v>0</v>
      </c>
      <c r="F1276" s="1">
        <v>14</v>
      </c>
      <c r="G1276" s="13">
        <v>133.47999999999999</v>
      </c>
      <c r="H1276" s="13">
        <v>5414.0054999999993</v>
      </c>
      <c r="I1276" s="166">
        <v>0</v>
      </c>
      <c r="J1276" s="191">
        <v>0</v>
      </c>
      <c r="K1276" s="166">
        <v>0</v>
      </c>
      <c r="L1276" s="166">
        <v>0</v>
      </c>
      <c r="M1276" s="18">
        <v>0</v>
      </c>
      <c r="N1276" s="165">
        <f>VLOOKUP(Table2[[#This Row],[Code]],'MPG Payment'!$B$4:$Z$128,25,0)</f>
        <v>0</v>
      </c>
      <c r="O1276" s="170">
        <f t="shared" si="88"/>
        <v>5414</v>
      </c>
      <c r="P1276" t="str">
        <f>IFERROR(VLOOKUP(D1276,'Bank Master'!$C$3:$D$7898,2,0),"Indirect")</f>
        <v>Direct</v>
      </c>
      <c r="Q1276" t="str">
        <f>IFERROR(VLOOKUP(A1276,Table1424[],6,0),0)</f>
        <v>JABIR ANSARI</v>
      </c>
      <c r="R1276" t="str">
        <f>IFERROR(VLOOKUP(A1276,Table1424[],7,0),0)</f>
        <v>496818210000524</v>
      </c>
      <c r="S1276" t="str">
        <f>IFERROR(VLOOKUP(A1276,Table1424[],8,0),0)</f>
        <v>BKID0004968</v>
      </c>
      <c r="T1276" t="str">
        <f>IFERROR(VLOOKUP(A1276,Table1424[],9,0),0)</f>
        <v>BANK OF INDIA</v>
      </c>
      <c r="U1276" s="40">
        <f>IFERROR(VLOOKUP(A1276,Table1424[],10,0),0)</f>
        <v>0</v>
      </c>
      <c r="V1276">
        <f t="shared" si="89"/>
        <v>1</v>
      </c>
      <c r="W1276" t="str">
        <f t="shared" si="90"/>
        <v>Available</v>
      </c>
      <c r="X1276" s="164" t="str" cm="1">
        <f t="array" aca="1" ref="X1276" ca="1">SUBSTITUTE(SUBSTITUTE(MID(CELL("filename"),FIND("[",CELL("filename"))+1,FIND("]",CELL("filename"))-FIND("[",CELL("filename"))-1)," JH Farmer Payment-",""),".xlsx","")</f>
        <v>22.21-27 Aug</v>
      </c>
      <c r="Y1276" s="13">
        <f t="shared" si="87"/>
        <v>28.392297347917292</v>
      </c>
      <c r="Z1276" s="3">
        <v>0</v>
      </c>
    </row>
    <row r="1277" spans="1:26" x14ac:dyDescent="0.25">
      <c r="A1277" t="str">
        <f>CONCATENATE(Table2[[#This Row],[Code]],Table2[[#This Row],[Farmers Code]])</f>
        <v>200800070013</v>
      </c>
      <c r="B1277" s="1" t="str">
        <f>INDEX('MPG Payment'!$A:$A,MATCH(Table2[[#This Row],[Code]],'MPG Payment'!B:B,0))</f>
        <v>BMC Code :2008</v>
      </c>
      <c r="C1277" t="str">
        <f>VLOOKUP(Table2[[#This Row],[Code]],'MPG Payment'!B:C,2,0)</f>
        <v>Rampur</v>
      </c>
      <c r="D1277" s="17">
        <v>20080007</v>
      </c>
      <c r="E1277" s="17" t="s">
        <v>23</v>
      </c>
      <c r="F1277" s="1">
        <v>7</v>
      </c>
      <c r="G1277" s="13">
        <v>16.54</v>
      </c>
      <c r="H1277" s="13">
        <v>656.24</v>
      </c>
      <c r="I1277" s="166">
        <v>0</v>
      </c>
      <c r="J1277" s="191">
        <v>0</v>
      </c>
      <c r="K1277" s="166">
        <v>0</v>
      </c>
      <c r="L1277" s="166">
        <v>0</v>
      </c>
      <c r="M1277" s="18">
        <v>0</v>
      </c>
      <c r="N1277" s="165">
        <f>VLOOKUP(Table2[[#This Row],[Code]],'MPG Payment'!$B$4:$Z$128,25,0)</f>
        <v>0</v>
      </c>
      <c r="O1277" s="170">
        <f t="shared" si="88"/>
        <v>656</v>
      </c>
      <c r="P1277" t="str">
        <f>IFERROR(VLOOKUP(D1277,'Bank Master'!$C$3:$D$7898,2,0),"Indirect")</f>
        <v>Direct</v>
      </c>
      <c r="Q1277" t="str">
        <f>IFERROR(VLOOKUP(A1277,Table1424[],6,0),0)</f>
        <v>ISLAM ANSARI</v>
      </c>
      <c r="R1277" t="str">
        <f>IFERROR(VLOOKUP(A1277,Table1424[],7,0),0)</f>
        <v>491810110000106</v>
      </c>
      <c r="S1277" t="str">
        <f>IFERROR(VLOOKUP(A1277,Table1424[],8,0),0)</f>
        <v>BKID0004918</v>
      </c>
      <c r="T1277" t="str">
        <f>IFERROR(VLOOKUP(A1277,Table1424[],9,0),0)</f>
        <v>BANK OF INDIA</v>
      </c>
      <c r="U1277" s="40">
        <f>IFERROR(VLOOKUP(A1277,Table1424[],10,0),0)</f>
        <v>0</v>
      </c>
      <c r="V1277">
        <f t="shared" si="89"/>
        <v>1</v>
      </c>
      <c r="W1277" t="str">
        <f t="shared" si="90"/>
        <v>Available</v>
      </c>
      <c r="X1277" s="164" t="str" cm="1">
        <f t="array" aca="1" ref="X1277" ca="1">SUBSTITUTE(SUBSTITUTE(MID(CELL("filename"),FIND("[",CELL("filename"))+1,FIND("]",CELL("filename"))-FIND("[",CELL("filename"))-1)," JH Farmer Payment-",""),".xlsx","")</f>
        <v>22.21-27 Aug</v>
      </c>
      <c r="Y1277" s="13">
        <f t="shared" si="87"/>
        <v>13.886577992744863</v>
      </c>
      <c r="Z1277" s="3">
        <v>0</v>
      </c>
    </row>
    <row r="1278" spans="1:26" x14ac:dyDescent="0.25">
      <c r="A1278" t="str">
        <f>CONCATENATE(Table2[[#This Row],[Code]],Table2[[#This Row],[Farmers Code]])</f>
        <v>200800070027</v>
      </c>
      <c r="B1278" s="1" t="str">
        <f>INDEX('MPG Payment'!$A:$A,MATCH(Table2[[#This Row],[Code]],'MPG Payment'!B:B,0))</f>
        <v>BMC Code :2008</v>
      </c>
      <c r="C1278" t="str">
        <f>VLOOKUP(Table2[[#This Row],[Code]],'MPG Payment'!B:C,2,0)</f>
        <v>Rampur</v>
      </c>
      <c r="D1278" s="17">
        <v>20080007</v>
      </c>
      <c r="E1278" s="17" t="s">
        <v>6</v>
      </c>
      <c r="F1278" s="1">
        <v>14</v>
      </c>
      <c r="G1278" s="13">
        <v>63.410000000000004</v>
      </c>
      <c r="H1278" s="13">
        <v>2537.4262000000003</v>
      </c>
      <c r="I1278" s="166">
        <v>0</v>
      </c>
      <c r="J1278" s="191">
        <v>0</v>
      </c>
      <c r="K1278" s="166">
        <v>0</v>
      </c>
      <c r="L1278" s="166">
        <v>0</v>
      </c>
      <c r="M1278" s="18">
        <v>0</v>
      </c>
      <c r="N1278" s="165">
        <f>VLOOKUP(Table2[[#This Row],[Code]],'MPG Payment'!$B$4:$Z$128,25,0)</f>
        <v>0</v>
      </c>
      <c r="O1278" s="170">
        <f t="shared" ref="O1278:O1338" si="91">IF(N1278="Yes",0,ROUND((H1278-I1278-J1278-K1278-L1278-M1278),0))</f>
        <v>2537</v>
      </c>
      <c r="P1278" t="str">
        <f>IFERROR(VLOOKUP(D1278,'Bank Master'!$C$3:$D$7898,2,0),"Indirect")</f>
        <v>Direct</v>
      </c>
      <c r="Q1278" t="str">
        <f>IFERROR(VLOOKUP(A1278,Table1424[],6,0),0)</f>
        <v>MITHILESH PRASAD SAHU</v>
      </c>
      <c r="R1278" t="str">
        <f>IFERROR(VLOOKUP(A1278,Table1424[],7,0),0)</f>
        <v>255301000002393</v>
      </c>
      <c r="S1278" t="str">
        <f>IFERROR(VLOOKUP(A1278,Table1424[],8,0),0)</f>
        <v>IOBA0002553</v>
      </c>
      <c r="T1278">
        <f>IFERROR(VLOOKUP(A1278,Table1424[],9,0),0)</f>
        <v>0</v>
      </c>
      <c r="U1278" s="40">
        <f>IFERROR(VLOOKUP(A1278,Table1424[],10,0),0)</f>
        <v>0</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22.21-27 Aug</v>
      </c>
      <c r="Y1278" s="13">
        <f t="shared" si="87"/>
        <v>28.011328497082484</v>
      </c>
      <c r="Z1278" s="3">
        <v>0</v>
      </c>
    </row>
    <row r="1279" spans="1:26" x14ac:dyDescent="0.25">
      <c r="A1279" t="str">
        <f>CONCATENATE(Table2[[#This Row],[Code]],Table2[[#This Row],[Farmers Code]])</f>
        <v>200800070029</v>
      </c>
      <c r="B1279" s="1" t="str">
        <f>INDEX('MPG Payment'!$A:$A,MATCH(Table2[[#This Row],[Code]],'MPG Payment'!B:B,0))</f>
        <v>BMC Code :2008</v>
      </c>
      <c r="C1279" t="str">
        <f>VLOOKUP(Table2[[#This Row],[Code]],'MPG Payment'!B:C,2,0)</f>
        <v>Rampur</v>
      </c>
      <c r="D1279" s="17">
        <v>20080007</v>
      </c>
      <c r="E1279" s="17" t="s">
        <v>31</v>
      </c>
      <c r="F1279" s="1">
        <v>1</v>
      </c>
      <c r="G1279" s="13">
        <v>2.3199999999999998</v>
      </c>
      <c r="H1279" s="13">
        <v>92.8</v>
      </c>
      <c r="I1279" s="166">
        <v>0</v>
      </c>
      <c r="J1279" s="191">
        <v>0</v>
      </c>
      <c r="K1279" s="166">
        <v>0</v>
      </c>
      <c r="L1279" s="166">
        <v>0</v>
      </c>
      <c r="M1279" s="18">
        <v>0</v>
      </c>
      <c r="N1279" s="165">
        <f>VLOOKUP(Table2[[#This Row],[Code]],'MPG Payment'!$B$4:$Z$128,25,0)</f>
        <v>0</v>
      </c>
      <c r="O1279" s="170">
        <f t="shared" si="91"/>
        <v>93</v>
      </c>
      <c r="P1279" t="str">
        <f>IFERROR(VLOOKUP(D1279,'Bank Master'!$C$3:$D$7898,2,0),"Indirect")</f>
        <v>Direct</v>
      </c>
      <c r="Q1279" t="str">
        <f>IFERROR(VLOOKUP(A1279,Table1424[],6,0),0)</f>
        <v>ALAUDDIN ANSARI</v>
      </c>
      <c r="R1279" t="str">
        <f>IFERROR(VLOOKUP(A1279,Table1424[],7,0),0)</f>
        <v>22012685410</v>
      </c>
      <c r="S1279" t="str">
        <f>IFERROR(VLOOKUP(A1279,Table1424[],8,0),0)</f>
        <v>SBIN0RRVCGB</v>
      </c>
      <c r="T1279">
        <f>IFERROR(VLOOKUP(A1279,Table1424[],9,0),0)</f>
        <v>0</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22.21-27 Aug</v>
      </c>
      <c r="Y1279" s="13">
        <f t="shared" si="87"/>
        <v>2</v>
      </c>
      <c r="Z1279" s="3">
        <v>0</v>
      </c>
    </row>
    <row r="1280" spans="1:26" x14ac:dyDescent="0.25">
      <c r="A1280" t="str">
        <f>CONCATENATE(Table2[[#This Row],[Code]],Table2[[#This Row],[Farmers Code]])</f>
        <v>200800070031</v>
      </c>
      <c r="B1280" s="1" t="str">
        <f>INDEX('MPG Payment'!$A:$A,MATCH(Table2[[#This Row],[Code]],'MPG Payment'!B:B,0))</f>
        <v>BMC Code :2008</v>
      </c>
      <c r="C1280" t="str">
        <f>VLOOKUP(Table2[[#This Row],[Code]],'MPG Payment'!B:C,2,0)</f>
        <v>Rampur</v>
      </c>
      <c r="D1280" s="17">
        <v>20080007</v>
      </c>
      <c r="E1280" s="17" t="s">
        <v>422</v>
      </c>
      <c r="F1280" s="1">
        <v>14</v>
      </c>
      <c r="G1280" s="13">
        <v>122.94</v>
      </c>
      <c r="H1280" s="13">
        <v>4980.1830000000009</v>
      </c>
      <c r="I1280" s="166">
        <v>0</v>
      </c>
      <c r="J1280" s="191">
        <v>0</v>
      </c>
      <c r="K1280" s="166">
        <v>0</v>
      </c>
      <c r="L1280" s="166">
        <v>0</v>
      </c>
      <c r="M1280" s="18">
        <v>0</v>
      </c>
      <c r="N1280" s="165">
        <f>VLOOKUP(Table2[[#This Row],[Code]],'MPG Payment'!$B$4:$Z$128,25,0)</f>
        <v>0</v>
      </c>
      <c r="O1280" s="170">
        <f t="shared" si="91"/>
        <v>4980</v>
      </c>
      <c r="P1280" t="str">
        <f>IFERROR(VLOOKUP(D1280,'Bank Master'!$C$3:$D$7898,2,0),"Indirect")</f>
        <v>Direct</v>
      </c>
      <c r="Q1280" t="str">
        <f>IFERROR(VLOOKUP(A1280,Table1424[],6,0),0)</f>
        <v>DHARMENDRA ORAON</v>
      </c>
      <c r="R1280" t="str">
        <f>IFERROR(VLOOKUP(A1280,Table1424[],7,0),0)</f>
        <v>496810110004984</v>
      </c>
      <c r="S1280" t="str">
        <f>IFERROR(VLOOKUP(A1280,Table1424[],8,0),0)</f>
        <v>BKID0004968</v>
      </c>
      <c r="T1280">
        <f>IFERROR(VLOOKUP(A1280,Table1424[],9,0),0)</f>
        <v>0</v>
      </c>
      <c r="U1280" s="40">
        <f>IFERROR(VLOOKUP(A1280,Table1424[],10,0),0)</f>
        <v>0</v>
      </c>
      <c r="V1280">
        <f t="shared" si="92"/>
        <v>1</v>
      </c>
      <c r="W1280" t="str">
        <f t="shared" si="93"/>
        <v>Available</v>
      </c>
      <c r="X1280" s="164" t="str" cm="1">
        <f t="array" aca="1" ref="X1280" ca="1">SUBSTITUTE(SUBSTITUTE(MID(CELL("filename"),FIND("[",CELL("filename"))+1,FIND("]",CELL("filename"))-FIND("[",CELL("filename"))-1)," JH Farmer Payment-",""),".xlsx","")</f>
        <v>22.21-27 Aug</v>
      </c>
      <c r="Y1280" s="13">
        <f t="shared" si="87"/>
        <v>28.356337237676922</v>
      </c>
      <c r="Z1280" s="3">
        <v>0</v>
      </c>
    </row>
    <row r="1281" spans="1:26" x14ac:dyDescent="0.25">
      <c r="A1281" t="str">
        <f>CONCATENATE(Table2[[#This Row],[Code]],Table2[[#This Row],[Farmers Code]])</f>
        <v>200800070034</v>
      </c>
      <c r="B1281" s="1" t="str">
        <f>INDEX('MPG Payment'!$A:$A,MATCH(Table2[[#This Row],[Code]],'MPG Payment'!B:B,0))</f>
        <v>BMC Code :2008</v>
      </c>
      <c r="C1281" t="str">
        <f>VLOOKUP(Table2[[#This Row],[Code]],'MPG Payment'!B:C,2,0)</f>
        <v>Rampur</v>
      </c>
      <c r="D1281" s="17">
        <v>20080007</v>
      </c>
      <c r="E1281" s="17" t="s">
        <v>33</v>
      </c>
      <c r="F1281" s="1">
        <v>14</v>
      </c>
      <c r="G1281" s="13">
        <v>141.66000000000003</v>
      </c>
      <c r="H1281" s="13">
        <v>5634.78</v>
      </c>
      <c r="I1281" s="166">
        <v>0</v>
      </c>
      <c r="J1281" s="191">
        <v>0</v>
      </c>
      <c r="K1281" s="166">
        <v>0</v>
      </c>
      <c r="L1281" s="166">
        <v>0</v>
      </c>
      <c r="M1281" s="18">
        <v>0</v>
      </c>
      <c r="N1281" s="165">
        <f>VLOOKUP(Table2[[#This Row],[Code]],'MPG Payment'!$B$4:$Z$128,25,0)</f>
        <v>0</v>
      </c>
      <c r="O1281" s="170">
        <f t="shared" si="91"/>
        <v>5635</v>
      </c>
      <c r="P1281" t="str">
        <f>IFERROR(VLOOKUP(D1281,'Bank Master'!$C$3:$D$7898,2,0),"Indirect")</f>
        <v>Direct</v>
      </c>
      <c r="Q1281" t="str">
        <f>IFERROR(VLOOKUP(A1281,Table1424[],6,0),0)</f>
        <v>KISTO ORAON</v>
      </c>
      <c r="R1281" t="str">
        <f>IFERROR(VLOOKUP(A1281,Table1424[],7,0),0)</f>
        <v>5754743601</v>
      </c>
      <c r="S1281" t="str">
        <f>IFERROR(VLOOKUP(A1281,Table1424[],8,0),0)</f>
        <v>CBIN0284248</v>
      </c>
      <c r="T1281">
        <f>IFERROR(VLOOKUP(A1281,Table1424[],9,0),0)</f>
        <v>0</v>
      </c>
      <c r="U1281" s="40">
        <f>IFERROR(VLOOKUP(A1281,Table1424[],10,0),0)</f>
        <v>0</v>
      </c>
      <c r="V1281">
        <f t="shared" si="92"/>
        <v>1</v>
      </c>
      <c r="W1281" t="str">
        <f t="shared" si="93"/>
        <v>Available</v>
      </c>
      <c r="X1281" s="164" t="str" cm="1">
        <f t="array" aca="1" ref="X1281" ca="1">SUBSTITUTE(SUBSTITUTE(MID(CELL("filename"),FIND("[",CELL("filename"))+1,FIND("]",CELL("filename"))-FIND("[",CELL("filename"))-1)," JH Farmer Payment-",""),".xlsx","")</f>
        <v>22.21-27 Aug</v>
      </c>
      <c r="Y1281" s="13">
        <f t="shared" si="87"/>
        <v>27.843752647183393</v>
      </c>
      <c r="Z1281" s="3">
        <v>0</v>
      </c>
    </row>
    <row r="1282" spans="1:26" x14ac:dyDescent="0.25">
      <c r="A1282" t="str">
        <f>CONCATENATE(Table2[[#This Row],[Code]],Table2[[#This Row],[Farmers Code]])</f>
        <v>200800070036</v>
      </c>
      <c r="B1282" s="1" t="str">
        <f>INDEX('MPG Payment'!$A:$A,MATCH(Table2[[#This Row],[Code]],'MPG Payment'!B:B,0))</f>
        <v>BMC Code :2008</v>
      </c>
      <c r="C1282" t="str">
        <f>VLOOKUP(Table2[[#This Row],[Code]],'MPG Payment'!B:C,2,0)</f>
        <v>Rampur</v>
      </c>
      <c r="D1282" s="17">
        <v>20080007</v>
      </c>
      <c r="E1282" s="17" t="s">
        <v>10</v>
      </c>
      <c r="F1282" s="1">
        <v>11</v>
      </c>
      <c r="G1282" s="13">
        <v>29.95</v>
      </c>
      <c r="H1282" s="13">
        <v>1178.46</v>
      </c>
      <c r="I1282" s="166">
        <v>0</v>
      </c>
      <c r="J1282" s="191">
        <v>0</v>
      </c>
      <c r="K1282" s="166">
        <v>0</v>
      </c>
      <c r="L1282" s="166">
        <v>0</v>
      </c>
      <c r="M1282" s="18">
        <v>0</v>
      </c>
      <c r="N1282" s="165">
        <f>VLOOKUP(Table2[[#This Row],[Code]],'MPG Payment'!$B$4:$Z$128,25,0)</f>
        <v>0</v>
      </c>
      <c r="O1282" s="170">
        <f t="shared" si="91"/>
        <v>1178</v>
      </c>
      <c r="P1282" t="str">
        <f>IFERROR(VLOOKUP(D1282,'Bank Master'!$C$3:$D$7898,2,0),"Indirect")</f>
        <v>Direct</v>
      </c>
      <c r="Q1282" t="str">
        <f>IFERROR(VLOOKUP(A1282,Table1424[],6,0),0)</f>
        <v>SUKHAN LOHRA</v>
      </c>
      <c r="R1282" t="str">
        <f>IFERROR(VLOOKUP(A1282,Table1424[],7,0),0)</f>
        <v>4043001700123047</v>
      </c>
      <c r="S1282" t="str">
        <f>IFERROR(VLOOKUP(A1282,Table1424[],8,0),0)</f>
        <v>PUNB0404300</v>
      </c>
      <c r="T1282">
        <f>IFERROR(VLOOKUP(A1282,Table1424[],9,0),0)</f>
        <v>0</v>
      </c>
      <c r="U1282" s="40">
        <f>IFERROR(VLOOKUP(A1282,Table1424[],10,0),0)</f>
        <v>0</v>
      </c>
      <c r="V1282">
        <f t="shared" si="92"/>
        <v>1</v>
      </c>
      <c r="W1282" t="str">
        <f t="shared" si="93"/>
        <v>Available</v>
      </c>
      <c r="X1282" s="164" t="str" cm="1">
        <f t="array" aca="1" ref="X1282" ca="1">SUBSTITUTE(SUBSTITUTE(MID(CELL("filename"),FIND("[",CELL("filename"))+1,FIND("]",CELL("filename"))-FIND("[",CELL("filename"))-1)," JH Farmer Payment-",""),".xlsx","")</f>
        <v>22.21-27 Aug</v>
      </c>
      <c r="Y1282" s="13">
        <f t="shared" si="87"/>
        <v>21.641168614357266</v>
      </c>
      <c r="Z1282" s="3">
        <v>0</v>
      </c>
    </row>
    <row r="1283" spans="1:26" x14ac:dyDescent="0.25">
      <c r="A1283" t="str">
        <f>CONCATENATE(Table2[[#This Row],[Code]],Table2[[#This Row],[Farmers Code]])</f>
        <v>200800070039</v>
      </c>
      <c r="B1283" s="1" t="str">
        <f>INDEX('MPG Payment'!$A:$A,MATCH(Table2[[#This Row],[Code]],'MPG Payment'!B:B,0))</f>
        <v>BMC Code :2008</v>
      </c>
      <c r="C1283" t="str">
        <f>VLOOKUP(Table2[[#This Row],[Code]],'MPG Payment'!B:C,2,0)</f>
        <v>Rampur</v>
      </c>
      <c r="D1283" s="17">
        <v>20080007</v>
      </c>
      <c r="E1283" s="17" t="s">
        <v>12</v>
      </c>
      <c r="F1283" s="1">
        <v>7</v>
      </c>
      <c r="G1283" s="13">
        <v>134.36000000000001</v>
      </c>
      <c r="H1283" s="13">
        <v>5491.31</v>
      </c>
      <c r="I1283" s="166">
        <v>0</v>
      </c>
      <c r="J1283" s="191">
        <v>0</v>
      </c>
      <c r="K1283" s="166">
        <v>0</v>
      </c>
      <c r="L1283" s="166">
        <v>0</v>
      </c>
      <c r="M1283" s="18">
        <v>0</v>
      </c>
      <c r="N1283" s="165">
        <f>VLOOKUP(Table2[[#This Row],[Code]],'MPG Payment'!$B$4:$Z$128,25,0)</f>
        <v>0</v>
      </c>
      <c r="O1283" s="170">
        <f t="shared" si="91"/>
        <v>5491</v>
      </c>
      <c r="P1283" t="str">
        <f>IFERROR(VLOOKUP(D1283,'Bank Master'!$C$3:$D$7898,2,0),"Indirect")</f>
        <v>Direct</v>
      </c>
      <c r="Q1283" t="str">
        <f>IFERROR(VLOOKUP(A1283,Table1424[],6,0),0)</f>
        <v>CHANDRA KISHOR ORAON</v>
      </c>
      <c r="R1283" t="str">
        <f>IFERROR(VLOOKUP(A1283,Table1424[],7,0),0)</f>
        <v>590710110000092</v>
      </c>
      <c r="S1283" t="str">
        <f>IFERROR(VLOOKUP(A1283,Table1424[],8,0),0)</f>
        <v>BKID0005907</v>
      </c>
      <c r="T1283">
        <f>IFERROR(VLOOKUP(A1283,Table1424[],9,0),0)</f>
        <v>0</v>
      </c>
      <c r="U1283" s="40">
        <f>IFERROR(VLOOKUP(A1283,Table1424[],10,0),0)</f>
        <v>0</v>
      </c>
      <c r="V1283">
        <f t="shared" si="92"/>
        <v>1</v>
      </c>
      <c r="W1283" t="str">
        <f t="shared" si="93"/>
        <v>Available</v>
      </c>
      <c r="X1283" s="164" t="str" cm="1">
        <f t="array" aca="1" ref="X1283" ca="1">SUBSTITUTE(SUBSTITUTE(MID(CELL("filename"),FIND("[",CELL("filename"))+1,FIND("]",CELL("filename"))-FIND("[",CELL("filename"))-1)," JH Farmer Payment-",""),".xlsx","")</f>
        <v>22.21-27 Aug</v>
      </c>
      <c r="Y1283" s="13">
        <f t="shared" si="87"/>
        <v>14.304543763024711</v>
      </c>
      <c r="Z1283" s="3">
        <v>0</v>
      </c>
    </row>
    <row r="1284" spans="1:26" x14ac:dyDescent="0.25">
      <c r="A1284" t="str">
        <f>CONCATENATE(Table2[[#This Row],[Code]],Table2[[#This Row],[Farmers Code]])</f>
        <v>200800070041</v>
      </c>
      <c r="B1284" s="1" t="str">
        <f>INDEX('MPG Payment'!$A:$A,MATCH(Table2[[#This Row],[Code]],'MPG Payment'!B:B,0))</f>
        <v>BMC Code :2008</v>
      </c>
      <c r="C1284" t="str">
        <f>VLOOKUP(Table2[[#This Row],[Code]],'MPG Payment'!B:C,2,0)</f>
        <v>Rampur</v>
      </c>
      <c r="D1284" s="17">
        <v>20080007</v>
      </c>
      <c r="E1284" s="17" t="s">
        <v>35</v>
      </c>
      <c r="F1284" s="1">
        <v>7</v>
      </c>
      <c r="G1284" s="13">
        <v>32.480000000000004</v>
      </c>
      <c r="H1284" s="13">
        <v>1260.9784</v>
      </c>
      <c r="I1284" s="166">
        <v>0</v>
      </c>
      <c r="J1284" s="191">
        <v>0</v>
      </c>
      <c r="K1284" s="166">
        <v>0</v>
      </c>
      <c r="L1284" s="166">
        <v>0</v>
      </c>
      <c r="M1284" s="18">
        <v>0</v>
      </c>
      <c r="N1284" s="165">
        <f>VLOOKUP(Table2[[#This Row],[Code]],'MPG Payment'!$B$4:$Z$128,25,0)</f>
        <v>0</v>
      </c>
      <c r="O1284" s="170">
        <f t="shared" si="91"/>
        <v>1261</v>
      </c>
      <c r="P1284" t="str">
        <f>IFERROR(VLOOKUP(D1284,'Bank Master'!$C$3:$D$7898,2,0),"Indirect")</f>
        <v>Direct</v>
      </c>
      <c r="Q1284" t="str">
        <f>IFERROR(VLOOKUP(A1284,Table1424[],6,0),0)</f>
        <v>SUSHMA DEVI</v>
      </c>
      <c r="R1284" t="str">
        <f>IFERROR(VLOOKUP(A1284,Table1424[],7,0),0)</f>
        <v>496818210000247</v>
      </c>
      <c r="S1284" t="str">
        <f>IFERROR(VLOOKUP(A1284,Table1424[],8,0),0)</f>
        <v>BKID0004968</v>
      </c>
      <c r="T1284">
        <f>IFERROR(VLOOKUP(A1284,Table1424[],9,0),0)</f>
        <v>0</v>
      </c>
      <c r="U1284" s="40">
        <f>IFERROR(VLOOKUP(A1284,Table1424[],10,0),0)</f>
        <v>0</v>
      </c>
      <c r="V1284">
        <f t="shared" si="92"/>
        <v>1</v>
      </c>
      <c r="W1284" t="str">
        <f t="shared" si="93"/>
        <v>Available</v>
      </c>
      <c r="X1284" s="164" t="str" cm="1">
        <f t="array" aca="1" ref="X1284" ca="1">SUBSTITUTE(SUBSTITUTE(MID(CELL("filename"),FIND("[",CELL("filename"))+1,FIND("]",CELL("filename"))-FIND("[",CELL("filename"))-1)," JH Farmer Payment-",""),".xlsx","")</f>
        <v>22.21-27 Aug</v>
      </c>
      <c r="Y1284" s="13">
        <f t="shared" si="87"/>
        <v>13.588129310344828</v>
      </c>
      <c r="Z1284" s="3">
        <v>0</v>
      </c>
    </row>
    <row r="1285" spans="1:26" x14ac:dyDescent="0.25">
      <c r="A1285" t="str">
        <f>CONCATENATE(Table2[[#This Row],[Code]],Table2[[#This Row],[Farmers Code]])</f>
        <v>200800070042</v>
      </c>
      <c r="B1285" s="1" t="str">
        <f>INDEX('MPG Payment'!$A:$A,MATCH(Table2[[#This Row],[Code]],'MPG Payment'!B:B,0))</f>
        <v>BMC Code :2008</v>
      </c>
      <c r="C1285" t="str">
        <f>VLOOKUP(Table2[[#This Row],[Code]],'MPG Payment'!B:C,2,0)</f>
        <v>Rampur</v>
      </c>
      <c r="D1285" s="17">
        <v>20080007</v>
      </c>
      <c r="E1285" s="17" t="s">
        <v>14</v>
      </c>
      <c r="F1285" s="1">
        <v>7</v>
      </c>
      <c r="G1285" s="13">
        <v>18.809999999999999</v>
      </c>
      <c r="H1285" s="13">
        <v>866.53800000000001</v>
      </c>
      <c r="I1285" s="166">
        <v>0</v>
      </c>
      <c r="J1285" s="191">
        <v>0</v>
      </c>
      <c r="K1285" s="166">
        <v>0</v>
      </c>
      <c r="L1285" s="166">
        <v>0</v>
      </c>
      <c r="M1285" s="18">
        <v>0</v>
      </c>
      <c r="N1285" s="165">
        <f>VLOOKUP(Table2[[#This Row],[Code]],'MPG Payment'!$B$4:$Z$128,25,0)</f>
        <v>0</v>
      </c>
      <c r="O1285" s="170">
        <f t="shared" si="91"/>
        <v>867</v>
      </c>
      <c r="P1285" t="str">
        <f>IFERROR(VLOOKUP(D1285,'Bank Master'!$C$3:$D$7898,2,0),"Indirect")</f>
        <v>Direct</v>
      </c>
      <c r="Q1285" t="str">
        <f>IFERROR(VLOOKUP(A1285,Table1424[],6,0),0)</f>
        <v>DULARI DEVI</v>
      </c>
      <c r="R1285" t="str">
        <f>IFERROR(VLOOKUP(A1285,Table1424[],7,0),0)</f>
        <v>590710110005551</v>
      </c>
      <c r="S1285" t="str">
        <f>IFERROR(VLOOKUP(A1285,Table1424[],8,0),0)</f>
        <v>BKID0005907</v>
      </c>
      <c r="T1285">
        <f>IFERROR(VLOOKUP(A1285,Table1424[],9,0),0)</f>
        <v>0</v>
      </c>
      <c r="U1285" s="40">
        <f>IFERROR(VLOOKUP(A1285,Table1424[],10,0),0)</f>
        <v>0</v>
      </c>
      <c r="V1285">
        <f t="shared" si="92"/>
        <v>1</v>
      </c>
      <c r="W1285" t="str">
        <f t="shared" si="93"/>
        <v>Available</v>
      </c>
      <c r="X1285" s="164" t="str" cm="1">
        <f t="array" aca="1" ref="X1285" ca="1">SUBSTITUTE(SUBSTITUTE(MID(CELL("filename"),FIND("[",CELL("filename"))+1,FIND("]",CELL("filename"))-FIND("[",CELL("filename"))-1)," JH Farmer Payment-",""),".xlsx","")</f>
        <v>22.21-27 Aug</v>
      </c>
      <c r="Y1285" s="13">
        <f t="shared" si="87"/>
        <v>16.123779904306222</v>
      </c>
      <c r="Z1285" s="3">
        <v>0</v>
      </c>
    </row>
    <row r="1286" spans="1:26" x14ac:dyDescent="0.25">
      <c r="A1286" t="str">
        <f>CONCATENATE(Table2[[#This Row],[Code]],Table2[[#This Row],[Farmers Code]])</f>
        <v>200800070047</v>
      </c>
      <c r="B1286" s="1" t="str">
        <f>INDEX('MPG Payment'!$A:$A,MATCH(Table2[[#This Row],[Code]],'MPG Payment'!B:B,0))</f>
        <v>BMC Code :2008</v>
      </c>
      <c r="C1286" t="str">
        <f>VLOOKUP(Table2[[#This Row],[Code]],'MPG Payment'!B:C,2,0)</f>
        <v>Rampur</v>
      </c>
      <c r="D1286" s="17">
        <v>20080007</v>
      </c>
      <c r="E1286" s="17" t="s">
        <v>423</v>
      </c>
      <c r="F1286" s="1">
        <v>14</v>
      </c>
      <c r="G1286" s="13">
        <v>77.569999999999993</v>
      </c>
      <c r="H1286" s="13">
        <v>3167.2924999999996</v>
      </c>
      <c r="I1286" s="166">
        <v>0</v>
      </c>
      <c r="J1286" s="191">
        <v>0</v>
      </c>
      <c r="K1286" s="166">
        <v>0</v>
      </c>
      <c r="L1286" s="166">
        <v>0</v>
      </c>
      <c r="M1286" s="18">
        <v>0</v>
      </c>
      <c r="N1286" s="165">
        <f>VLOOKUP(Table2[[#This Row],[Code]],'MPG Payment'!$B$4:$Z$128,25,0)</f>
        <v>0</v>
      </c>
      <c r="O1286" s="170">
        <f t="shared" si="91"/>
        <v>3167</v>
      </c>
      <c r="P1286" t="str">
        <f>IFERROR(VLOOKUP(D1286,'Bank Master'!$C$3:$D$7898,2,0),"Indirect")</f>
        <v>Direct</v>
      </c>
      <c r="Q1286" t="str">
        <f>IFERROR(VLOOKUP(A1286,Table1424[],6,0),0)</f>
        <v>SADIK ANSARI</v>
      </c>
      <c r="R1286" t="str">
        <f>IFERROR(VLOOKUP(A1286,Table1424[],7,0),0)</f>
        <v>4043001700146145</v>
      </c>
      <c r="S1286" t="str">
        <f>IFERROR(VLOOKUP(A1286,Table1424[],8,0),0)</f>
        <v>PUNB0404300</v>
      </c>
      <c r="T1286">
        <f>IFERROR(VLOOKUP(A1286,Table1424[],9,0),0)</f>
        <v>0</v>
      </c>
      <c r="U1286" s="40">
        <f>IFERROR(VLOOKUP(A1286,Table1424[],10,0),0)</f>
        <v>0</v>
      </c>
      <c r="V1286">
        <f t="shared" si="92"/>
        <v>1</v>
      </c>
      <c r="W1286" t="str">
        <f t="shared" si="93"/>
        <v>Available</v>
      </c>
      <c r="X1286" s="164" t="str" cm="1">
        <f t="array" aca="1" ref="X1286" ca="1">SUBSTITUTE(SUBSTITUTE(MID(CELL("filename"),FIND("[",CELL("filename"))+1,FIND("]",CELL("filename"))-FIND("[",CELL("filename"))-1)," JH Farmer Payment-",""),".xlsx","")</f>
        <v>22.21-27 Aug</v>
      </c>
      <c r="Y1286" s="13">
        <f t="shared" si="87"/>
        <v>28.581987237334026</v>
      </c>
      <c r="Z1286" s="3">
        <v>0</v>
      </c>
    </row>
    <row r="1287" spans="1:26" x14ac:dyDescent="0.25">
      <c r="A1287" t="str">
        <f>CONCATENATE(Table2[[#This Row],[Code]],Table2[[#This Row],[Farmers Code]])</f>
        <v>200800070049</v>
      </c>
      <c r="B1287" s="1" t="str">
        <f>INDEX('MPG Payment'!$A:$A,MATCH(Table2[[#This Row],[Code]],'MPG Payment'!B:B,0))</f>
        <v>BMC Code :2008</v>
      </c>
      <c r="C1287" t="str">
        <f>VLOOKUP(Table2[[#This Row],[Code]],'MPG Payment'!B:C,2,0)</f>
        <v>Rampur</v>
      </c>
      <c r="D1287" s="17">
        <v>20080007</v>
      </c>
      <c r="E1287" s="17" t="s">
        <v>425</v>
      </c>
      <c r="F1287" s="1">
        <v>14</v>
      </c>
      <c r="G1287" s="13">
        <v>72.580000000000013</v>
      </c>
      <c r="H1287" s="13">
        <v>3001.4024999999997</v>
      </c>
      <c r="I1287" s="166">
        <v>0</v>
      </c>
      <c r="J1287" s="191">
        <v>0</v>
      </c>
      <c r="K1287" s="166">
        <v>0</v>
      </c>
      <c r="L1287" s="166">
        <v>0</v>
      </c>
      <c r="M1287" s="18">
        <v>0</v>
      </c>
      <c r="N1287" s="165">
        <f>VLOOKUP(Table2[[#This Row],[Code]],'MPG Payment'!$B$4:$Z$128,25,0)</f>
        <v>0</v>
      </c>
      <c r="O1287" s="170">
        <f t="shared" ref="O1287:O1331" si="94">IF(N1287="Yes",0,ROUND((H1287-I1287-J1287-K1287-L1287-M1287),0))</f>
        <v>3001</v>
      </c>
      <c r="P1287" t="str">
        <f>IFERROR(VLOOKUP(D1287,'Bank Master'!$C$3:$D$7898,2,0),"Indirect")</f>
        <v>Direct</v>
      </c>
      <c r="Q1287" t="str">
        <f>IFERROR(VLOOKUP(A1287,Table1424[],6,0),0)</f>
        <v>VAHID ANSARI</v>
      </c>
      <c r="R1287" t="str">
        <f>IFERROR(VLOOKUP(A1287,Table1424[],7,0),0)</f>
        <v>4043001700097887</v>
      </c>
      <c r="S1287" t="str">
        <f>IFERROR(VLOOKUP(A1287,Table1424[],8,0),0)</f>
        <v>PUNB0404300</v>
      </c>
      <c r="T1287">
        <f>IFERROR(VLOOKUP(A1287,Table1424[],9,0),0)</f>
        <v>0</v>
      </c>
      <c r="U1287" s="40">
        <f>IFERROR(VLOOKUP(A1287,Table1424[],10,0),0)</f>
        <v>0</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22.21-27 Aug</v>
      </c>
      <c r="Y1287" s="13">
        <f t="shared" si="87"/>
        <v>28.947116974373099</v>
      </c>
      <c r="Z1287" s="3">
        <v>0</v>
      </c>
    </row>
    <row r="1288" spans="1:26" x14ac:dyDescent="0.25">
      <c r="A1288" t="str">
        <f>CONCATENATE(Table2[[#This Row],[Code]],Table2[[#This Row],[Farmers Code]])</f>
        <v>200800070051</v>
      </c>
      <c r="B1288" s="1" t="str">
        <f>INDEX('MPG Payment'!$A:$A,MATCH(Table2[[#This Row],[Code]],'MPG Payment'!B:B,0))</f>
        <v>BMC Code :2008</v>
      </c>
      <c r="C1288" t="str">
        <f>VLOOKUP(Table2[[#This Row],[Code]],'MPG Payment'!B:C,2,0)</f>
        <v>Rampur</v>
      </c>
      <c r="D1288" s="17">
        <v>20080007</v>
      </c>
      <c r="E1288" s="17" t="s">
        <v>130</v>
      </c>
      <c r="F1288" s="1">
        <v>5</v>
      </c>
      <c r="G1288" s="13">
        <v>12.25</v>
      </c>
      <c r="H1288" s="13">
        <v>456.26479999999998</v>
      </c>
      <c r="I1288" s="166">
        <v>0</v>
      </c>
      <c r="J1288" s="191">
        <v>0</v>
      </c>
      <c r="K1288" s="166">
        <v>0</v>
      </c>
      <c r="L1288" s="166">
        <v>0</v>
      </c>
      <c r="M1288" s="18">
        <v>0</v>
      </c>
      <c r="N1288" s="165">
        <f>VLOOKUP(Table2[[#This Row],[Code]],'MPG Payment'!$B$4:$Z$128,25,0)</f>
        <v>0</v>
      </c>
      <c r="O1288" s="170">
        <f t="shared" si="94"/>
        <v>456</v>
      </c>
      <c r="P1288" t="str">
        <f>IFERROR(VLOOKUP(D1288,'Bank Master'!$C$3:$D$7898,2,0),"Indirect")</f>
        <v>Direct</v>
      </c>
      <c r="Q1288" t="str">
        <f>IFERROR(VLOOKUP(A1288,Table1424[],6,0),0)</f>
        <v>SOBRAN ORAON</v>
      </c>
      <c r="R1288" t="str">
        <f>IFERROR(VLOOKUP(A1288,Table1424[],7,0),0)</f>
        <v>50211898659</v>
      </c>
      <c r="S1288" t="str">
        <f>IFERROR(VLOOKUP(A1288,Table1424[],8,0),0)</f>
        <v>IDIB000L549</v>
      </c>
      <c r="T1288">
        <f>IFERROR(VLOOKUP(A1288,Table1424[],9,0),0)</f>
        <v>0</v>
      </c>
      <c r="U1288" s="40">
        <f>IFERROR(VLOOKUP(A1288,Table1424[],10,0),0)</f>
        <v>0</v>
      </c>
      <c r="V1288">
        <f t="shared" si="95"/>
        <v>1</v>
      </c>
      <c r="W1288" t="str">
        <f t="shared" si="96"/>
        <v>Available</v>
      </c>
      <c r="X1288" s="164" t="str" cm="1">
        <f t="array" aca="1" ref="X1288" ca="1">SUBSTITUTE(SUBSTITUTE(MID(CELL("filename"),FIND("[",CELL("filename"))+1,FIND("]",CELL("filename"))-FIND("[",CELL("filename"))-1)," JH Farmer Payment-",""),".xlsx","")</f>
        <v>22.21-27 Aug</v>
      </c>
      <c r="Y1288" s="13">
        <f t="shared" si="87"/>
        <v>9.3115265306122446</v>
      </c>
      <c r="Z1288" s="3">
        <v>0</v>
      </c>
    </row>
    <row r="1289" spans="1:26" x14ac:dyDescent="0.25">
      <c r="A1289" t="str">
        <f>CONCATENATE(Table2[[#This Row],[Code]],Table2[[#This Row],[Farmers Code]])</f>
        <v>200800070055</v>
      </c>
      <c r="B1289" s="1" t="str">
        <f>INDEX('MPG Payment'!$A:$A,MATCH(Table2[[#This Row],[Code]],'MPG Payment'!B:B,0))</f>
        <v>BMC Code :2008</v>
      </c>
      <c r="C1289" t="str">
        <f>VLOOKUP(Table2[[#This Row],[Code]],'MPG Payment'!B:C,2,0)</f>
        <v>Rampur</v>
      </c>
      <c r="D1289" s="17">
        <v>20080007</v>
      </c>
      <c r="E1289" s="17" t="s">
        <v>427</v>
      </c>
      <c r="F1289" s="1">
        <v>8</v>
      </c>
      <c r="G1289" s="13">
        <v>32.699999999999996</v>
      </c>
      <c r="H1289" s="13">
        <v>1329.8125</v>
      </c>
      <c r="I1289" s="166">
        <v>0</v>
      </c>
      <c r="J1289" s="191">
        <v>0</v>
      </c>
      <c r="K1289" s="166">
        <v>0</v>
      </c>
      <c r="L1289" s="166">
        <v>0</v>
      </c>
      <c r="M1289" s="18">
        <v>0</v>
      </c>
      <c r="N1289" s="165">
        <f>VLOOKUP(Table2[[#This Row],[Code]],'MPG Payment'!$B$4:$Z$128,25,0)</f>
        <v>0</v>
      </c>
      <c r="O1289" s="170">
        <f t="shared" si="94"/>
        <v>1330</v>
      </c>
      <c r="P1289" t="str">
        <f>IFERROR(VLOOKUP(D1289,'Bank Master'!$C$3:$D$7898,2,0),"Indirect")</f>
        <v>Direct</v>
      </c>
      <c r="Q1289" t="str">
        <f>IFERROR(VLOOKUP(A1289,Table1424[],6,0),0)</f>
        <v>MUKHLAL SAHU</v>
      </c>
      <c r="R1289" t="str">
        <f>IFERROR(VLOOKUP(A1289,Table1424[],7,0),0)</f>
        <v>22013203107</v>
      </c>
      <c r="S1289" t="str">
        <f>IFERROR(VLOOKUP(A1289,Table1424[],8,0),0)</f>
        <v>SBIN0RRVCGB</v>
      </c>
      <c r="T1289">
        <f>IFERROR(VLOOKUP(A1289,Table1424[],9,0),0)</f>
        <v>0</v>
      </c>
      <c r="U1289" s="40">
        <f>IFERROR(VLOOKUP(A1289,Table1424[],10,0),0)</f>
        <v>0</v>
      </c>
      <c r="V1289">
        <f t="shared" si="95"/>
        <v>1</v>
      </c>
      <c r="W1289" t="str">
        <f t="shared" si="96"/>
        <v>Available</v>
      </c>
      <c r="X1289" s="164" t="str" cm="1">
        <f t="array" aca="1" ref="X1289" ca="1">SUBSTITUTE(SUBSTITUTE(MID(CELL("filename"),FIND("[",CELL("filename"))+1,FIND("]",CELL("filename"))-FIND("[",CELL("filename"))-1)," JH Farmer Payment-",""),".xlsx","")</f>
        <v>22.21-27 Aug</v>
      </c>
      <c r="Y1289" s="13">
        <f t="shared" si="87"/>
        <v>16.266819571865447</v>
      </c>
      <c r="Z1289" s="3">
        <v>0</v>
      </c>
    </row>
    <row r="1290" spans="1:26" x14ac:dyDescent="0.25">
      <c r="A1290" t="str">
        <f>CONCATENATE(Table2[[#This Row],[Code]],Table2[[#This Row],[Farmers Code]])</f>
        <v>200800070059</v>
      </c>
      <c r="B1290" s="1" t="str">
        <f>INDEX('MPG Payment'!$A:$A,MATCH(Table2[[#This Row],[Code]],'MPG Payment'!B:B,0))</f>
        <v>BMC Code :2008</v>
      </c>
      <c r="C1290" t="str">
        <f>VLOOKUP(Table2[[#This Row],[Code]],'MPG Payment'!B:C,2,0)</f>
        <v>Rampur</v>
      </c>
      <c r="D1290" s="17">
        <v>20080007</v>
      </c>
      <c r="E1290" s="17" t="s">
        <v>952</v>
      </c>
      <c r="F1290" s="1">
        <v>14</v>
      </c>
      <c r="G1290" s="13">
        <v>39.729999999999997</v>
      </c>
      <c r="H1290" s="13">
        <v>1580.3028000000002</v>
      </c>
      <c r="I1290" s="166">
        <v>0</v>
      </c>
      <c r="J1290" s="191">
        <v>0</v>
      </c>
      <c r="K1290" s="166">
        <v>0</v>
      </c>
      <c r="L1290" s="166">
        <v>0</v>
      </c>
      <c r="M1290" s="18">
        <v>0</v>
      </c>
      <c r="N1290" s="165">
        <f>VLOOKUP(Table2[[#This Row],[Code]],'MPG Payment'!$B$4:$Z$128,25,0)</f>
        <v>0</v>
      </c>
      <c r="O1290" s="170">
        <f t="shared" si="94"/>
        <v>1580</v>
      </c>
      <c r="P1290" t="str">
        <f>IFERROR(VLOOKUP(D1290,'Bank Master'!$C$3:$D$7898,2,0),"Indirect")</f>
        <v>Direct</v>
      </c>
      <c r="Q1290" t="str">
        <f>IFERROR(VLOOKUP(A1290,Table1424[],6,0),0)</f>
        <v>JITENDRA SAHU</v>
      </c>
      <c r="R1290" t="str">
        <f>IFERROR(VLOOKUP(A1290,Table1424[],7,0),0)</f>
        <v>4043001700036327</v>
      </c>
      <c r="S1290" t="str">
        <f>IFERROR(VLOOKUP(A1290,Table1424[],8,0),0)</f>
        <v>PUNB0404300</v>
      </c>
      <c r="T1290">
        <f>IFERROR(VLOOKUP(A1290,Table1424[],9,0),0)</f>
        <v>0</v>
      </c>
      <c r="U1290" s="40">
        <f>IFERROR(VLOOKUP(A1290,Table1424[],10,0),0)</f>
        <v>0</v>
      </c>
      <c r="V1290">
        <f t="shared" si="95"/>
        <v>1</v>
      </c>
      <c r="W1290" t="str">
        <f t="shared" si="96"/>
        <v>Available</v>
      </c>
      <c r="X1290" s="164" t="str" cm="1">
        <f t="array" aca="1" ref="X1290" ca="1">SUBSTITUTE(SUBSTITUTE(MID(CELL("filename"),FIND("[",CELL("filename"))+1,FIND("]",CELL("filename"))-FIND("[",CELL("filename"))-1)," JH Farmer Payment-",""),".xlsx","")</f>
        <v>22.21-27 Aug</v>
      </c>
      <c r="Y1290" s="13">
        <f t="shared" si="87"/>
        <v>27.843240875912418</v>
      </c>
      <c r="Z1290" s="3">
        <v>0</v>
      </c>
    </row>
    <row r="1291" spans="1:26" x14ac:dyDescent="0.25">
      <c r="A1291" t="str">
        <f>CONCATENATE(Table2[[#This Row],[Code]],Table2[[#This Row],[Farmers Code]])</f>
        <v>200800070061</v>
      </c>
      <c r="B1291" s="1" t="str">
        <f>INDEX('MPG Payment'!$A:$A,MATCH(Table2[[#This Row],[Code]],'MPG Payment'!B:B,0))</f>
        <v>BMC Code :2008</v>
      </c>
      <c r="C1291" t="str">
        <f>VLOOKUP(Table2[[#This Row],[Code]],'MPG Payment'!B:C,2,0)</f>
        <v>Rampur</v>
      </c>
      <c r="D1291" s="17">
        <v>20080007</v>
      </c>
      <c r="E1291" s="17" t="s">
        <v>1061</v>
      </c>
      <c r="F1291" s="1">
        <v>14</v>
      </c>
      <c r="G1291" s="13">
        <v>59.510000000000005</v>
      </c>
      <c r="H1291" s="13">
        <v>2373.1750000000002</v>
      </c>
      <c r="I1291" s="166">
        <v>0</v>
      </c>
      <c r="J1291" s="191">
        <v>0</v>
      </c>
      <c r="K1291" s="166">
        <v>0</v>
      </c>
      <c r="L1291" s="166">
        <v>0</v>
      </c>
      <c r="M1291" s="18">
        <v>0</v>
      </c>
      <c r="N1291" s="165">
        <f>VLOOKUP(Table2[[#This Row],[Code]],'MPG Payment'!$B$4:$Z$128,25,0)</f>
        <v>0</v>
      </c>
      <c r="O1291" s="170">
        <f t="shared" si="94"/>
        <v>2373</v>
      </c>
      <c r="P1291" t="str">
        <f>IFERROR(VLOOKUP(D1291,'Bank Master'!$C$3:$D$7898,2,0),"Indirect")</f>
        <v>Direct</v>
      </c>
      <c r="Q1291" t="str">
        <f>IFERROR(VLOOKUP(A1291,Table1424[],6,0),0)</f>
        <v>Nurjahan Khatun</v>
      </c>
      <c r="R1291" t="str">
        <f>IFERROR(VLOOKUP(A1291,Table1424[],7,0),0)</f>
        <v>491810110010375</v>
      </c>
      <c r="S1291" t="str">
        <f>IFERROR(VLOOKUP(A1291,Table1424[],8,0),0)</f>
        <v>BKID0004918</v>
      </c>
      <c r="T1291">
        <f>IFERROR(VLOOKUP(A1291,Table1424[],9,0),0)</f>
        <v>0</v>
      </c>
      <c r="U1291" s="40">
        <f>IFERROR(VLOOKUP(A1291,Table1424[],10,0),0)</f>
        <v>0</v>
      </c>
      <c r="V1291">
        <f t="shared" si="95"/>
        <v>1</v>
      </c>
      <c r="W1291" t="str">
        <f t="shared" si="96"/>
        <v>Available</v>
      </c>
      <c r="X1291" s="164" t="str" cm="1">
        <f t="array" aca="1" ref="X1291" ca="1">SUBSTITUTE(SUBSTITUTE(MID(CELL("filename"),FIND("[",CELL("filename"))+1,FIND("]",CELL("filename"))-FIND("[",CELL("filename"))-1)," JH Farmer Payment-",""),".xlsx","")</f>
        <v>22.21-27 Aug</v>
      </c>
      <c r="Y1291" s="13">
        <f t="shared" si="87"/>
        <v>27.915014283313734</v>
      </c>
      <c r="Z1291" s="3">
        <v>0</v>
      </c>
    </row>
    <row r="1292" spans="1:26" x14ac:dyDescent="0.25">
      <c r="A1292" t="str">
        <f>CONCATENATE(Table2[[#This Row],[Code]],Table2[[#This Row],[Farmers Code]])</f>
        <v>200800070067</v>
      </c>
      <c r="B1292" s="1" t="str">
        <f>INDEX('MPG Payment'!$A:$A,MATCH(Table2[[#This Row],[Code]],'MPG Payment'!B:B,0))</f>
        <v>BMC Code :2008</v>
      </c>
      <c r="C1292" t="str">
        <f>VLOOKUP(Table2[[#This Row],[Code]],'MPG Payment'!B:C,2,0)</f>
        <v>Rampur</v>
      </c>
      <c r="D1292" s="17">
        <v>20080007</v>
      </c>
      <c r="E1292" s="17" t="s">
        <v>1346</v>
      </c>
      <c r="F1292" s="1">
        <v>1</v>
      </c>
      <c r="G1292" s="13">
        <v>0.96</v>
      </c>
      <c r="H1292" s="13">
        <v>39.36</v>
      </c>
      <c r="I1292" s="166">
        <v>0</v>
      </c>
      <c r="J1292" s="191">
        <v>0</v>
      </c>
      <c r="K1292" s="166">
        <v>0</v>
      </c>
      <c r="L1292" s="166">
        <v>0</v>
      </c>
      <c r="M1292" s="18">
        <v>0</v>
      </c>
      <c r="N1292" s="165">
        <f>VLOOKUP(Table2[[#This Row],[Code]],'MPG Payment'!$B$4:$Z$128,25,0)</f>
        <v>0</v>
      </c>
      <c r="O1292" s="170">
        <f t="shared" si="94"/>
        <v>39</v>
      </c>
      <c r="P1292" t="str">
        <f>IFERROR(VLOOKUP(D1292,'Bank Master'!$C$3:$D$7898,2,0),"Indirect")</f>
        <v>Direct</v>
      </c>
      <c r="Q1292" t="str">
        <f>IFERROR(VLOOKUP(A1292,Table1424[],6,0),0)</f>
        <v>IMTIYAZ ANSARI</v>
      </c>
      <c r="R1292" t="str">
        <f>IFERROR(VLOOKUP(A1292,Table1424[],7,0),0)</f>
        <v>31950974302</v>
      </c>
      <c r="S1292" t="str">
        <f>IFERROR(VLOOKUP(A1292,Table1424[],8,0),0)</f>
        <v>SBIN0003534</v>
      </c>
      <c r="T1292">
        <f>IFERROR(VLOOKUP(A1292,Table1424[],9,0),0)</f>
        <v>0</v>
      </c>
      <c r="U1292" s="40">
        <f>IFERROR(VLOOKUP(A1292,Table1424[],10,0),0)</f>
        <v>0</v>
      </c>
      <c r="V1292">
        <f t="shared" si="95"/>
        <v>1</v>
      </c>
      <c r="W1292" t="str">
        <f t="shared" si="96"/>
        <v>Available</v>
      </c>
      <c r="X1292" s="164" t="str" cm="1">
        <f t="array" aca="1" ref="X1292" ca="1">SUBSTITUTE(SUBSTITUTE(MID(CELL("filename"),FIND("[",CELL("filename"))+1,FIND("]",CELL("filename"))-FIND("[",CELL("filename"))-1)," JH Farmer Payment-",""),".xlsx","")</f>
        <v>22.21-27 Aug</v>
      </c>
      <c r="Y1292" s="13">
        <f t="shared" si="87"/>
        <v>2.0500000000000003</v>
      </c>
      <c r="Z1292" s="3">
        <v>0</v>
      </c>
    </row>
    <row r="1293" spans="1:26" x14ac:dyDescent="0.25">
      <c r="A1293" t="str">
        <f>CONCATENATE(Table2[[#This Row],[Code]],Table2[[#This Row],[Farmers Code]])</f>
        <v>200800070070</v>
      </c>
      <c r="B1293" s="1" t="str">
        <f>INDEX('MPG Payment'!$A:$A,MATCH(Table2[[#This Row],[Code]],'MPG Payment'!B:B,0))</f>
        <v>BMC Code :2008</v>
      </c>
      <c r="C1293" t="str">
        <f>VLOOKUP(Table2[[#This Row],[Code]],'MPG Payment'!B:C,2,0)</f>
        <v>Rampur</v>
      </c>
      <c r="D1293" s="17">
        <v>20080007</v>
      </c>
      <c r="E1293" s="17" t="s">
        <v>1850</v>
      </c>
      <c r="F1293" s="1">
        <v>13</v>
      </c>
      <c r="G1293" s="13">
        <v>44.22</v>
      </c>
      <c r="H1293" s="13">
        <v>1668.7</v>
      </c>
      <c r="I1293" s="166">
        <v>0</v>
      </c>
      <c r="J1293" s="191">
        <v>0</v>
      </c>
      <c r="K1293" s="166">
        <v>0</v>
      </c>
      <c r="L1293" s="166">
        <v>0</v>
      </c>
      <c r="M1293" s="18">
        <v>0</v>
      </c>
      <c r="N1293" s="165">
        <f>VLOOKUP(Table2[[#This Row],[Code]],'MPG Payment'!$B$4:$Z$128,25,0)</f>
        <v>0</v>
      </c>
      <c r="O1293" s="170">
        <f t="shared" si="94"/>
        <v>1669</v>
      </c>
      <c r="P1293" t="str">
        <f>IFERROR(VLOOKUP(D1293,'Bank Master'!$C$3:$D$7898,2,0),"Indirect")</f>
        <v>Direct</v>
      </c>
      <c r="Q1293" t="str">
        <f>IFERROR(VLOOKUP(A1293,Table1424[],6,0),0)</f>
        <v>RABANI ANSARI</v>
      </c>
      <c r="R1293" t="str">
        <f>IFERROR(VLOOKUP(A1293,Table1424[],7,0),0)</f>
        <v>4043001700157275</v>
      </c>
      <c r="S1293" t="str">
        <f>IFERROR(VLOOKUP(A1293,Table1424[],8,0),0)</f>
        <v>PUNB0404300</v>
      </c>
      <c r="T1293">
        <f>IFERROR(VLOOKUP(A1293,Table1424[],9,0),0)</f>
        <v>0</v>
      </c>
      <c r="U1293" s="40">
        <f>IFERROR(VLOOKUP(A1293,Table1424[],10,0),0)</f>
        <v>0</v>
      </c>
      <c r="V1293">
        <f t="shared" si="95"/>
        <v>1</v>
      </c>
      <c r="W1293" t="str">
        <f t="shared" si="96"/>
        <v>Available</v>
      </c>
      <c r="X1293" s="164" t="str" cm="1">
        <f t="array" aca="1" ref="X1293" ca="1">SUBSTITUTE(SUBSTITUTE(MID(CELL("filename"),FIND("[",CELL("filename"))+1,FIND("]",CELL("filename"))-FIND("[",CELL("filename"))-1)," JH Farmer Payment-",""),".xlsx","")</f>
        <v>22.21-27 Aug</v>
      </c>
      <c r="Y1293" s="13">
        <f t="shared" si="87"/>
        <v>24.528606965174131</v>
      </c>
      <c r="Z1293" s="3">
        <v>0</v>
      </c>
    </row>
    <row r="1294" spans="1:26" x14ac:dyDescent="0.25">
      <c r="A1294" t="str">
        <f>CONCATENATE(Table2[[#This Row],[Code]],Table2[[#This Row],[Farmers Code]])</f>
        <v>200800070074</v>
      </c>
      <c r="B1294" s="1" t="str">
        <f>INDEX('MPG Payment'!$A:$A,MATCH(Table2[[#This Row],[Code]],'MPG Payment'!B:B,0))</f>
        <v>BMC Code :2008</v>
      </c>
      <c r="C1294" t="str">
        <f>VLOOKUP(Table2[[#This Row],[Code]],'MPG Payment'!B:C,2,0)</f>
        <v>Rampur</v>
      </c>
      <c r="D1294" s="17">
        <v>20080007</v>
      </c>
      <c r="E1294" s="17" t="s">
        <v>2490</v>
      </c>
      <c r="F1294" s="1">
        <v>7</v>
      </c>
      <c r="G1294" s="13">
        <v>36.06</v>
      </c>
      <c r="H1294" s="13">
        <v>1427.4885000000002</v>
      </c>
      <c r="I1294" s="166">
        <v>0</v>
      </c>
      <c r="J1294" s="191">
        <v>0</v>
      </c>
      <c r="K1294" s="166">
        <v>0</v>
      </c>
      <c r="L1294" s="166">
        <v>0</v>
      </c>
      <c r="M1294" s="18">
        <v>0</v>
      </c>
      <c r="N1294" s="165">
        <f>VLOOKUP(Table2[[#This Row],[Code]],'MPG Payment'!$B$4:$Z$128,25,0)</f>
        <v>0</v>
      </c>
      <c r="O1294" s="170">
        <f t="shared" si="94"/>
        <v>1427</v>
      </c>
      <c r="P1294" t="str">
        <f>IFERROR(VLOOKUP(D1294,'Bank Master'!$C$3:$D$7898,2,0),"Indirect")</f>
        <v>Direct</v>
      </c>
      <c r="Q1294" t="str">
        <f>IFERROR(VLOOKUP(A1294,Table1424[],6,0),0)</f>
        <v>BABULAL ORAON</v>
      </c>
      <c r="R1294" t="str">
        <f>IFERROR(VLOOKUP(A1294,Table1424[],7,0),0)</f>
        <v>590710110000367</v>
      </c>
      <c r="S1294" t="str">
        <f>IFERROR(VLOOKUP(A1294,Table1424[],8,0),0)</f>
        <v>BKID0005907</v>
      </c>
      <c r="T1294">
        <f>IFERROR(VLOOKUP(A1294,Table1424[],9,0),0)</f>
        <v>0</v>
      </c>
      <c r="U1294" s="40">
        <f>IFERROR(VLOOKUP(A1294,Table1424[],10,0),0)</f>
        <v>0</v>
      </c>
      <c r="V1294">
        <f t="shared" si="95"/>
        <v>1</v>
      </c>
      <c r="W1294" t="str">
        <f t="shared" si="96"/>
        <v>Available</v>
      </c>
      <c r="X1294" s="164" t="str" cm="1">
        <f t="array" aca="1" ref="X1294" ca="1">SUBSTITUTE(SUBSTITUTE(MID(CELL("filename"),FIND("[",CELL("filename"))+1,FIND("]",CELL("filename"))-FIND("[",CELL("filename"))-1)," JH Farmer Payment-",""),".xlsx","")</f>
        <v>22.21-27 Aug</v>
      </c>
      <c r="Y1294" s="13">
        <f t="shared" si="87"/>
        <v>13.855268302828621</v>
      </c>
      <c r="Z1294" s="3">
        <v>0</v>
      </c>
    </row>
    <row r="1295" spans="1:26" x14ac:dyDescent="0.25">
      <c r="A1295" t="str">
        <f>CONCATENATE(Table2[[#This Row],[Code]],Table2[[#This Row],[Farmers Code]])</f>
        <v>200800070082</v>
      </c>
      <c r="B1295" s="1" t="str">
        <f>INDEX('MPG Payment'!$A:$A,MATCH(Table2[[#This Row],[Code]],'MPG Payment'!B:B,0))</f>
        <v>BMC Code :2008</v>
      </c>
      <c r="C1295" t="str">
        <f>VLOOKUP(Table2[[#This Row],[Code]],'MPG Payment'!B:C,2,0)</f>
        <v>Rampur</v>
      </c>
      <c r="D1295" s="17">
        <v>20080007</v>
      </c>
      <c r="E1295" s="17" t="s">
        <v>3414</v>
      </c>
      <c r="F1295" s="1">
        <v>14</v>
      </c>
      <c r="G1295" s="13">
        <v>53.29999999999999</v>
      </c>
      <c r="H1295" s="13">
        <v>1987.7239999999999</v>
      </c>
      <c r="I1295" s="166">
        <v>0</v>
      </c>
      <c r="J1295" s="191">
        <v>0</v>
      </c>
      <c r="K1295" s="166">
        <v>0</v>
      </c>
      <c r="L1295" s="166">
        <v>0</v>
      </c>
      <c r="M1295" s="18">
        <v>0</v>
      </c>
      <c r="N1295" s="165">
        <f>VLOOKUP(Table2[[#This Row],[Code]],'MPG Payment'!$B$4:$Z$128,25,0)</f>
        <v>0</v>
      </c>
      <c r="O1295" s="170">
        <f t="shared" si="94"/>
        <v>1988</v>
      </c>
      <c r="P1295" t="str">
        <f>IFERROR(VLOOKUP(D1295,'Bank Master'!$C$3:$D$7898,2,0),"Indirect")</f>
        <v>Direct</v>
      </c>
      <c r="Q1295" t="str">
        <f>IFERROR(VLOOKUP(A1295,Table1424[],6,0),0)</f>
        <v>MAHANAND TOPPO</v>
      </c>
      <c r="R1295" t="str">
        <f>IFERROR(VLOOKUP(A1295,Table1424[],7,0),0)</f>
        <v>0060010121809</v>
      </c>
      <c r="S1295" t="str">
        <f>IFERROR(VLOOKUP(A1295,Table1424[],8,0),0)</f>
        <v>PUNB0006020</v>
      </c>
      <c r="T1295">
        <f>IFERROR(VLOOKUP(A1295,Table1424[],9,0),0)</f>
        <v>0</v>
      </c>
      <c r="U1295" s="40">
        <f>IFERROR(VLOOKUP(A1295,Table1424[],10,0),0)</f>
        <v>45804</v>
      </c>
      <c r="V1295">
        <f t="shared" si="95"/>
        <v>1</v>
      </c>
      <c r="W1295" t="str">
        <f t="shared" si="96"/>
        <v>Available</v>
      </c>
      <c r="X1295" s="164" t="str" cm="1">
        <f t="array" aca="1" ref="X1295" ca="1">SUBSTITUTE(SUBSTITUTE(MID(CELL("filename"),FIND("[",CELL("filename"))+1,FIND("]",CELL("filename"))-FIND("[",CELL("filename"))-1)," JH Farmer Payment-",""),".xlsx","")</f>
        <v>22.21-27 Aug</v>
      </c>
      <c r="Y1295" s="13">
        <f t="shared" si="87"/>
        <v>26.105193245778615</v>
      </c>
      <c r="Z1295" s="3">
        <v>0</v>
      </c>
    </row>
    <row r="1296" spans="1:26" x14ac:dyDescent="0.25">
      <c r="A1296" t="str">
        <f>CONCATENATE(Table2[[#This Row],[Code]],Table2[[#This Row],[Farmers Code]])</f>
        <v>200800070083</v>
      </c>
      <c r="B1296" s="1" t="str">
        <f>INDEX('MPG Payment'!$A:$A,MATCH(Table2[[#This Row],[Code]],'MPG Payment'!B:B,0))</f>
        <v>BMC Code :2008</v>
      </c>
      <c r="C1296" t="str">
        <f>VLOOKUP(Table2[[#This Row],[Code]],'MPG Payment'!B:C,2,0)</f>
        <v>Rampur</v>
      </c>
      <c r="D1296" s="17">
        <v>20080007</v>
      </c>
      <c r="E1296" s="17" t="s">
        <v>3415</v>
      </c>
      <c r="F1296" s="1">
        <v>7</v>
      </c>
      <c r="G1296" s="13">
        <v>26.24</v>
      </c>
      <c r="H1296" s="13">
        <v>995.09109999999998</v>
      </c>
      <c r="I1296" s="166">
        <v>0</v>
      </c>
      <c r="J1296" s="191">
        <v>0</v>
      </c>
      <c r="K1296" s="166">
        <v>0</v>
      </c>
      <c r="L1296" s="166">
        <v>0</v>
      </c>
      <c r="M1296" s="18">
        <v>0</v>
      </c>
      <c r="N1296" s="165">
        <f>VLOOKUP(Table2[[#This Row],[Code]],'MPG Payment'!$B$4:$Z$128,25,0)</f>
        <v>0</v>
      </c>
      <c r="O1296" s="170">
        <f t="shared" si="94"/>
        <v>995</v>
      </c>
      <c r="P1296" t="str">
        <f>IFERROR(VLOOKUP(D1296,'Bank Master'!$C$3:$D$7898,2,0),"Indirect")</f>
        <v>Direct</v>
      </c>
      <c r="Q1296" t="str">
        <f>IFERROR(VLOOKUP(A1296,Table1424[],6,0),0)</f>
        <v>RAJKUMAR ORAON</v>
      </c>
      <c r="R1296" t="str">
        <f>IFERROR(VLOOKUP(A1296,Table1424[],7,0),0)</f>
        <v>3594495595</v>
      </c>
      <c r="S1296" t="str">
        <f>IFERROR(VLOOKUP(A1296,Table1424[],8,0),0)</f>
        <v>CBIN0284248</v>
      </c>
      <c r="T1296">
        <f>IFERROR(VLOOKUP(A1296,Table1424[],9,0),0)</f>
        <v>0</v>
      </c>
      <c r="U1296" s="40">
        <f>IFERROR(VLOOKUP(A1296,Table1424[],10,0),0)</f>
        <v>45818</v>
      </c>
      <c r="V1296">
        <f t="shared" si="95"/>
        <v>1</v>
      </c>
      <c r="W1296" t="str">
        <f t="shared" si="96"/>
        <v>Available</v>
      </c>
      <c r="X1296" s="164" t="str" cm="1">
        <f t="array" aca="1" ref="X1296" ca="1">SUBSTITUTE(SUBSTITUTE(MID(CELL("filename"),FIND("[",CELL("filename"))+1,FIND("]",CELL("filename"))-FIND("[",CELL("filename"))-1)," JH Farmer Payment-",""),".xlsx","")</f>
        <v>22.21-27 Aug</v>
      </c>
      <c r="Y1296" s="13">
        <f t="shared" si="87"/>
        <v>13.272937690548783</v>
      </c>
      <c r="Z1296" s="3">
        <v>0</v>
      </c>
    </row>
    <row r="1297" spans="1:26" x14ac:dyDescent="0.25">
      <c r="A1297" t="str">
        <f>CONCATENATE(Table2[[#This Row],[Code]],Table2[[#This Row],[Farmers Code]])</f>
        <v>200800070085</v>
      </c>
      <c r="B1297" s="1" t="str">
        <f>INDEX('MPG Payment'!$A:$A,MATCH(Table2[[#This Row],[Code]],'MPG Payment'!B:B,0))</f>
        <v>BMC Code :2008</v>
      </c>
      <c r="C1297" t="str">
        <f>VLOOKUP(Table2[[#This Row],[Code]],'MPG Payment'!B:C,2,0)</f>
        <v>Rampur</v>
      </c>
      <c r="D1297" s="17">
        <v>20080007</v>
      </c>
      <c r="E1297" s="17" t="s">
        <v>8327</v>
      </c>
      <c r="F1297" s="1">
        <v>7</v>
      </c>
      <c r="G1297" s="13">
        <v>13.219999999999999</v>
      </c>
      <c r="H1297" s="13">
        <v>472.11849999999998</v>
      </c>
      <c r="I1297" s="166">
        <v>0</v>
      </c>
      <c r="J1297" s="191">
        <v>0</v>
      </c>
      <c r="K1297" s="166">
        <v>0</v>
      </c>
      <c r="L1297" s="166">
        <v>0</v>
      </c>
      <c r="M1297" s="18">
        <v>0</v>
      </c>
      <c r="N1297" s="165">
        <f>VLOOKUP(Table2[[#This Row],[Code]],'MPG Payment'!$B$4:$Z$128,25,0)</f>
        <v>0</v>
      </c>
      <c r="O1297" s="170">
        <f t="shared" si="94"/>
        <v>472</v>
      </c>
      <c r="P1297" t="str">
        <f>IFERROR(VLOOKUP(D1297,'Bank Master'!$C$3:$D$7898,2,0),"Indirect")</f>
        <v>Direct</v>
      </c>
      <c r="Q1297" t="str">
        <f>IFERROR(VLOOKUP(A1297,Table1424[],6,0),0)</f>
        <v>BISESAR ORAON</v>
      </c>
      <c r="R1297" t="str">
        <f>IFERROR(VLOOKUP(A1297,Table1424[],7,0),0)</f>
        <v>021710064262</v>
      </c>
      <c r="S1297" t="str">
        <f>IFERROR(VLOOKUP(A1297,Table1424[],8,0),0)</f>
        <v>IPOS0000001</v>
      </c>
      <c r="T1297">
        <f>IFERROR(VLOOKUP(A1297,Table1424[],9,0),0)</f>
        <v>0</v>
      </c>
      <c r="U1297" s="40">
        <f>IFERROR(VLOOKUP(A1297,Table1424[],10,0),0)</f>
        <v>45838</v>
      </c>
      <c r="V1297">
        <f t="shared" si="95"/>
        <v>1</v>
      </c>
      <c r="W1297" t="str">
        <f t="shared" si="96"/>
        <v>Available</v>
      </c>
      <c r="X1297" s="164" t="str" cm="1">
        <f t="array" aca="1" ref="X1297" ca="1">SUBSTITUTE(SUBSTITUTE(MID(CELL("filename"),FIND("[",CELL("filename"))+1,FIND("]",CELL("filename"))-FIND("[",CELL("filename"))-1)," JH Farmer Payment-",""),".xlsx","")</f>
        <v>22.21-27 Aug</v>
      </c>
      <c r="Y1297" s="13">
        <f t="shared" si="87"/>
        <v>12.499355143721637</v>
      </c>
      <c r="Z1297" s="3">
        <v>0</v>
      </c>
    </row>
    <row r="1298" spans="1:26" x14ac:dyDescent="0.25">
      <c r="A1298" t="str">
        <f>CONCATENATE(Table2[[#This Row],[Code]],Table2[[#This Row],[Farmers Code]])</f>
        <v>200800070088</v>
      </c>
      <c r="B1298" s="1" t="str">
        <f>INDEX('MPG Payment'!$A:$A,MATCH(Table2[[#This Row],[Code]],'MPG Payment'!B:B,0))</f>
        <v>BMC Code :2008</v>
      </c>
      <c r="C1298" t="str">
        <f>VLOOKUP(Table2[[#This Row],[Code]],'MPG Payment'!B:C,2,0)</f>
        <v>Rampur</v>
      </c>
      <c r="D1298" s="17">
        <v>20080007</v>
      </c>
      <c r="E1298" s="17" t="s">
        <v>3465</v>
      </c>
      <c r="F1298" s="1">
        <v>14</v>
      </c>
      <c r="G1298" s="13">
        <v>90.49</v>
      </c>
      <c r="H1298" s="13">
        <v>3841.8325</v>
      </c>
      <c r="I1298" s="166">
        <v>0</v>
      </c>
      <c r="J1298" s="191">
        <v>0</v>
      </c>
      <c r="K1298" s="166">
        <v>0</v>
      </c>
      <c r="L1298" s="166">
        <v>0</v>
      </c>
      <c r="M1298" s="18">
        <v>0</v>
      </c>
      <c r="N1298" s="165">
        <f>VLOOKUP(Table2[[#This Row],[Code]],'MPG Payment'!$B$4:$Z$128,25,0)</f>
        <v>0</v>
      </c>
      <c r="O1298" s="170">
        <f t="shared" si="94"/>
        <v>3842</v>
      </c>
      <c r="P1298" t="str">
        <f>IFERROR(VLOOKUP(D1298,'Bank Master'!$C$3:$D$7898,2,0),"Indirect")</f>
        <v>Direct</v>
      </c>
      <c r="Q1298" t="str">
        <f>IFERROR(VLOOKUP(A1298,Table1424[],6,0),0)</f>
        <v>ASIK ANSARI</v>
      </c>
      <c r="R1298" t="str">
        <f>IFERROR(VLOOKUP(A1298,Table1424[],7,0),0)</f>
        <v>0060010184083</v>
      </c>
      <c r="S1298" t="str">
        <f>IFERROR(VLOOKUP(A1298,Table1424[],8,0),0)</f>
        <v>PUNB0006020</v>
      </c>
      <c r="T1298">
        <f>IFERROR(VLOOKUP(A1298,Table1424[],9,0),0)</f>
        <v>0</v>
      </c>
      <c r="U1298" s="40">
        <f>IFERROR(VLOOKUP(A1298,Table1424[],10,0),0)</f>
        <v>45873</v>
      </c>
      <c r="V1298">
        <f t="shared" si="95"/>
        <v>1</v>
      </c>
      <c r="W1298" t="str">
        <f t="shared" si="96"/>
        <v>Available</v>
      </c>
      <c r="X1298" s="164" t="str" cm="1">
        <f t="array" aca="1" ref="X1298" ca="1">SUBSTITUTE(SUBSTITUTE(MID(CELL("filename"),FIND("[",CELL("filename"))+1,FIND("]",CELL("filename"))-FIND("[",CELL("filename"))-1)," JH Farmer Payment-",""),".xlsx","")</f>
        <v>22.21-27 Aug</v>
      </c>
      <c r="Y1298" s="13">
        <f t="shared" si="87"/>
        <v>29.719115371864302</v>
      </c>
      <c r="Z1298" s="3">
        <v>0</v>
      </c>
    </row>
    <row r="1299" spans="1:26" x14ac:dyDescent="0.25">
      <c r="A1299" t="str">
        <f>CONCATENATE(Table2[[#This Row],[Code]],Table2[[#This Row],[Farmers Code]])</f>
        <v>200800070089</v>
      </c>
      <c r="B1299" s="1" t="str">
        <f>INDEX('MPG Payment'!$A:$A,MATCH(Table2[[#This Row],[Code]],'MPG Payment'!B:B,0))</f>
        <v>BMC Code :2008</v>
      </c>
      <c r="C1299" t="str">
        <f>VLOOKUP(Table2[[#This Row],[Code]],'MPG Payment'!B:C,2,0)</f>
        <v>Rampur</v>
      </c>
      <c r="D1299" s="17">
        <v>20080007</v>
      </c>
      <c r="E1299" s="17" t="s">
        <v>3577</v>
      </c>
      <c r="F1299" s="1">
        <v>14</v>
      </c>
      <c r="G1299" s="13">
        <v>65.559999999999988</v>
      </c>
      <c r="H1299" s="13">
        <v>2683.0655999999999</v>
      </c>
      <c r="I1299" s="166">
        <v>0</v>
      </c>
      <c r="J1299" s="191">
        <v>0</v>
      </c>
      <c r="K1299" s="166">
        <v>0</v>
      </c>
      <c r="L1299" s="166">
        <v>0</v>
      </c>
      <c r="M1299" s="18">
        <v>0</v>
      </c>
      <c r="N1299" s="165">
        <f>VLOOKUP(Table2[[#This Row],[Code]],'MPG Payment'!$B$4:$Z$128,25,0)</f>
        <v>0</v>
      </c>
      <c r="O1299" s="170">
        <f t="shared" si="94"/>
        <v>2683</v>
      </c>
      <c r="P1299" t="str">
        <f>IFERROR(VLOOKUP(D1299,'Bank Master'!$C$3:$D$7898,2,0),"Indirect")</f>
        <v>Direct</v>
      </c>
      <c r="Q1299" t="str">
        <f>IFERROR(VLOOKUP(A1299,Table1424[],6,0),0)</f>
        <v>BAJRANG SAHU</v>
      </c>
      <c r="R1299" t="str">
        <f>IFERROR(VLOOKUP(A1299,Table1424[],7,0),0)</f>
        <v>4043001700287682</v>
      </c>
      <c r="S1299" t="str">
        <f>IFERROR(VLOOKUP(A1299,Table1424[],8,0),0)</f>
        <v>PUNB0404300</v>
      </c>
      <c r="T1299">
        <f>IFERROR(VLOOKUP(A1299,Table1424[],9,0),0)</f>
        <v>0</v>
      </c>
      <c r="U1299" s="40">
        <f>IFERROR(VLOOKUP(A1299,Table1424[],10,0),0)</f>
        <v>45881</v>
      </c>
      <c r="V1299">
        <f t="shared" si="95"/>
        <v>1</v>
      </c>
      <c r="W1299" t="str">
        <f t="shared" si="96"/>
        <v>Available</v>
      </c>
      <c r="X1299" s="164" t="str" cm="1">
        <f t="array" aca="1" ref="X1299" ca="1">SUBSTITUTE(SUBSTITUTE(MID(CELL("filename"),FIND("[",CELL("filename"))+1,FIND("]",CELL("filename"))-FIND("[",CELL("filename"))-1)," JH Farmer Payment-",""),".xlsx","")</f>
        <v>22.21-27 Aug</v>
      </c>
      <c r="Y1299" s="13">
        <f t="shared" si="87"/>
        <v>28.647741305674199</v>
      </c>
      <c r="Z1299" s="3">
        <v>0</v>
      </c>
    </row>
    <row r="1300" spans="1:26" x14ac:dyDescent="0.25">
      <c r="A1300" t="str">
        <f>CONCATENATE(Table2[[#This Row],[Code]],Table2[[#This Row],[Farmers Code]])</f>
        <v>200800070090</v>
      </c>
      <c r="B1300" s="1" t="str">
        <f>INDEX('MPG Payment'!$A:$A,MATCH(Table2[[#This Row],[Code]],'MPG Payment'!B:B,0))</f>
        <v>BMC Code :2008</v>
      </c>
      <c r="C1300" t="str">
        <f>VLOOKUP(Table2[[#This Row],[Code]],'MPG Payment'!B:C,2,0)</f>
        <v>Rampur</v>
      </c>
      <c r="D1300" s="17">
        <v>20080007</v>
      </c>
      <c r="E1300" s="17" t="s">
        <v>3578</v>
      </c>
      <c r="F1300" s="1">
        <v>14</v>
      </c>
      <c r="G1300" s="13">
        <v>89.550000000000011</v>
      </c>
      <c r="H1300" s="13">
        <v>3614.2258000000006</v>
      </c>
      <c r="I1300" s="166">
        <v>0</v>
      </c>
      <c r="J1300" s="191">
        <v>0</v>
      </c>
      <c r="K1300" s="166">
        <v>0</v>
      </c>
      <c r="L1300" s="166">
        <v>0</v>
      </c>
      <c r="M1300" s="18">
        <v>0</v>
      </c>
      <c r="N1300" s="165">
        <f>VLOOKUP(Table2[[#This Row],[Code]],'MPG Payment'!$B$4:$Z$128,25,0)</f>
        <v>0</v>
      </c>
      <c r="O1300" s="170">
        <f t="shared" si="94"/>
        <v>3614</v>
      </c>
      <c r="P1300" t="str">
        <f>IFERROR(VLOOKUP(D1300,'Bank Master'!$C$3:$D$7898,2,0),"Indirect")</f>
        <v>Direct</v>
      </c>
      <c r="Q1300" t="str">
        <f>IFERROR(VLOOKUP(A1300,Table1424[],6,0),0)</f>
        <v>KARAMDEV ORAON</v>
      </c>
      <c r="R1300" t="str">
        <f>IFERROR(VLOOKUP(A1300,Table1424[],7,0),0)</f>
        <v>5183013729</v>
      </c>
      <c r="S1300" t="str">
        <f>IFERROR(VLOOKUP(A1300,Table1424[],8,0),0)</f>
        <v>CBIN0284248</v>
      </c>
      <c r="T1300">
        <f>IFERROR(VLOOKUP(A1300,Table1424[],9,0),0)</f>
        <v>0</v>
      </c>
      <c r="U1300" s="40">
        <f>IFERROR(VLOOKUP(A1300,Table1424[],10,0),0)</f>
        <v>45873</v>
      </c>
      <c r="V1300">
        <f t="shared" si="95"/>
        <v>1</v>
      </c>
      <c r="W1300" t="str">
        <f t="shared" si="96"/>
        <v>Available</v>
      </c>
      <c r="X1300" s="164" t="str" cm="1">
        <f t="array" aca="1" ref="X1300" ca="1">SUBSTITUTE(SUBSTITUTE(MID(CELL("filename"),FIND("[",CELL("filename"))+1,FIND("]",CELL("filename"))-FIND("[",CELL("filename"))-1)," JH Farmer Payment-",""),".xlsx","")</f>
        <v>22.21-27 Aug</v>
      </c>
      <c r="Y1300" s="13">
        <f t="shared" si="87"/>
        <v>28.251904634282525</v>
      </c>
      <c r="Z1300" s="3">
        <v>0</v>
      </c>
    </row>
    <row r="1301" spans="1:26" x14ac:dyDescent="0.25">
      <c r="A1301" t="str">
        <f>CONCATENATE(Table2[[#This Row],[Code]],Table2[[#This Row],[Farmers Code]])</f>
        <v>200800070092</v>
      </c>
      <c r="B1301" s="1" t="str">
        <f>INDEX('MPG Payment'!$A:$A,MATCH(Table2[[#This Row],[Code]],'MPG Payment'!B:B,0))</f>
        <v>BMC Code :2008</v>
      </c>
      <c r="C1301" t="str">
        <f>VLOOKUP(Table2[[#This Row],[Code]],'MPG Payment'!B:C,2,0)</f>
        <v>Rampur</v>
      </c>
      <c r="D1301" s="17">
        <v>20080007</v>
      </c>
      <c r="E1301" s="17" t="s">
        <v>3653</v>
      </c>
      <c r="F1301" s="1">
        <v>14</v>
      </c>
      <c r="G1301" s="13">
        <v>173.04999999999998</v>
      </c>
      <c r="H1301" s="13">
        <v>6931.8725000000004</v>
      </c>
      <c r="I1301" s="166">
        <v>0</v>
      </c>
      <c r="J1301" s="191">
        <v>0</v>
      </c>
      <c r="K1301" s="166">
        <v>0</v>
      </c>
      <c r="L1301" s="166">
        <v>0</v>
      </c>
      <c r="M1301" s="18">
        <v>0</v>
      </c>
      <c r="N1301" s="165">
        <f>VLOOKUP(Table2[[#This Row],[Code]],'MPG Payment'!$B$4:$Z$128,25,0)</f>
        <v>0</v>
      </c>
      <c r="O1301" s="170">
        <f t="shared" si="94"/>
        <v>6932</v>
      </c>
      <c r="P1301" t="str">
        <f>IFERROR(VLOOKUP(D1301,'Bank Master'!$C$3:$D$7898,2,0),"Indirect")</f>
        <v>Direct</v>
      </c>
      <c r="Q1301" t="str">
        <f>IFERROR(VLOOKUP(A1301,Table1424[],6,0),0)</f>
        <v>RABUL ANSARI</v>
      </c>
      <c r="R1301" t="str">
        <f>IFERROR(VLOOKUP(A1301,Table1424[],7,0),0)</f>
        <v>1748104000007146</v>
      </c>
      <c r="S1301" t="str">
        <f>IFERROR(VLOOKUP(A1301,Table1424[],8,0),0)</f>
        <v>IBKL0001748</v>
      </c>
      <c r="T1301">
        <f>IFERROR(VLOOKUP(A1301,Table1424[],9,0),0)</f>
        <v>0</v>
      </c>
      <c r="U1301" s="40">
        <f>IFERROR(VLOOKUP(A1301,Table1424[],10,0),0)</f>
        <v>45873</v>
      </c>
      <c r="V1301">
        <f t="shared" si="95"/>
        <v>1</v>
      </c>
      <c r="W1301" t="str">
        <f t="shared" si="96"/>
        <v>Available</v>
      </c>
      <c r="X1301" s="164" t="str" cm="1">
        <f t="array" aca="1" ref="X1301" ca="1">SUBSTITUTE(SUBSTITUTE(MID(CELL("filename"),FIND("[",CELL("filename"))+1,FIND("]",CELL("filename"))-FIND("[",CELL("filename"))-1)," JH Farmer Payment-",""),".xlsx","")</f>
        <v>22.21-27 Aug</v>
      </c>
      <c r="Y1301" s="13">
        <f t="shared" si="87"/>
        <v>28.039934989887321</v>
      </c>
      <c r="Z1301" s="3">
        <v>0</v>
      </c>
    </row>
    <row r="1302" spans="1:26" x14ac:dyDescent="0.25">
      <c r="A1302" t="str">
        <f>CONCATENATE(Table2[[#This Row],[Code]],Table2[[#This Row],[Farmers Code]])</f>
        <v>200800070093</v>
      </c>
      <c r="B1302" s="1" t="str">
        <f>INDEX('MPG Payment'!$A:$A,MATCH(Table2[[#This Row],[Code]],'MPG Payment'!B:B,0))</f>
        <v>BMC Code :2008</v>
      </c>
      <c r="C1302" t="str">
        <f>VLOOKUP(Table2[[#This Row],[Code]],'MPG Payment'!B:C,2,0)</f>
        <v>Rampur</v>
      </c>
      <c r="D1302" s="17">
        <v>20080007</v>
      </c>
      <c r="E1302" s="17" t="s">
        <v>3868</v>
      </c>
      <c r="F1302" s="1">
        <v>1</v>
      </c>
      <c r="G1302" s="13">
        <v>3.31</v>
      </c>
      <c r="H1302" s="13">
        <v>125.78</v>
      </c>
      <c r="I1302" s="166">
        <v>0</v>
      </c>
      <c r="J1302" s="191">
        <v>0</v>
      </c>
      <c r="K1302" s="166">
        <v>0</v>
      </c>
      <c r="L1302" s="166">
        <v>0</v>
      </c>
      <c r="M1302" s="18">
        <v>0</v>
      </c>
      <c r="N1302" s="165">
        <f>VLOOKUP(Table2[[#This Row],[Code]],'MPG Payment'!$B$4:$Z$128,25,0)</f>
        <v>0</v>
      </c>
      <c r="O1302" s="170">
        <f t="shared" si="94"/>
        <v>126</v>
      </c>
      <c r="P1302" t="str">
        <f>IFERROR(VLOOKUP(D1302,'Bank Master'!$C$3:$D$7898,2,0),"Indirect")</f>
        <v>Direct</v>
      </c>
      <c r="Q1302" t="str">
        <f>IFERROR(VLOOKUP(A1302,Table1424[],6,0),0)</f>
        <v>BINDELAL ORAON</v>
      </c>
      <c r="R1302" t="str">
        <f>IFERROR(VLOOKUP(A1302,Table1424[],7,0),0)</f>
        <v>49610100006686</v>
      </c>
      <c r="S1302" t="str">
        <f>IFERROR(VLOOKUP(A1302,Table1424[],8,0),0)</f>
        <v>BARB0LOHARD</v>
      </c>
      <c r="T1302">
        <f>IFERROR(VLOOKUP(A1302,Table1424[],9,0),0)</f>
        <v>0</v>
      </c>
      <c r="U1302" s="40">
        <f>IFERROR(VLOOKUP(A1302,Table1424[],10,0),0)</f>
        <v>45888</v>
      </c>
      <c r="V1302">
        <f t="shared" si="95"/>
        <v>1</v>
      </c>
      <c r="W1302" t="str">
        <f t="shared" si="96"/>
        <v>Available</v>
      </c>
      <c r="X1302" s="164" t="str" cm="1">
        <f t="array" aca="1" ref="X1302" ca="1">SUBSTITUTE(SUBSTITUTE(MID(CELL("filename"),FIND("[",CELL("filename"))+1,FIND("]",CELL("filename"))-FIND("[",CELL("filename"))-1)," JH Farmer Payment-",""),".xlsx","")</f>
        <v>22.21-27 Aug</v>
      </c>
      <c r="Y1302" s="13">
        <f t="shared" si="87"/>
        <v>1.9000000000000001</v>
      </c>
      <c r="Z1302" s="3">
        <v>0</v>
      </c>
    </row>
    <row r="1303" spans="1:26" x14ac:dyDescent="0.25">
      <c r="A1303" t="str">
        <f>CONCATENATE(Table2[[#This Row],[Code]],Table2[[#This Row],[Farmers Code]])</f>
        <v>200800070106</v>
      </c>
      <c r="B1303" s="1" t="str">
        <f>INDEX('MPG Payment'!$A:$A,MATCH(Table2[[#This Row],[Code]],'MPG Payment'!B:B,0))</f>
        <v>BMC Code :2008</v>
      </c>
      <c r="C1303" t="str">
        <f>VLOOKUP(Table2[[#This Row],[Code]],'MPG Payment'!B:C,2,0)</f>
        <v>Rampur</v>
      </c>
      <c r="D1303" s="17">
        <v>20080007</v>
      </c>
      <c r="E1303" s="17" t="s">
        <v>5389</v>
      </c>
      <c r="F1303" s="1">
        <v>7</v>
      </c>
      <c r="G1303" s="13">
        <v>21.28</v>
      </c>
      <c r="H1303" s="13">
        <v>848.68000000000006</v>
      </c>
      <c r="I1303" s="166">
        <v>0</v>
      </c>
      <c r="J1303" s="191">
        <v>0</v>
      </c>
      <c r="K1303" s="166">
        <v>0</v>
      </c>
      <c r="L1303" s="166">
        <v>0</v>
      </c>
      <c r="M1303" s="18">
        <v>0</v>
      </c>
      <c r="N1303" s="165">
        <f>VLOOKUP(Table2[[#This Row],[Code]],'MPG Payment'!$B$4:$Z$128,25,0)</f>
        <v>0</v>
      </c>
      <c r="O1303" s="170">
        <f t="shared" si="94"/>
        <v>849</v>
      </c>
      <c r="P1303" t="str">
        <f>IFERROR(VLOOKUP(D1303,'Bank Master'!$C$3:$D$7898,2,0),"Indirect")</f>
        <v>Direct</v>
      </c>
      <c r="Q1303" t="str">
        <f>IFERROR(VLOOKUP(A1303,Table1424[],6,0),0)</f>
        <v>TAIMUR ANSARI</v>
      </c>
      <c r="R1303" t="str">
        <f>IFERROR(VLOOKUP(A1303,Table1424[],7,0),0)</f>
        <v>4043001700218415</v>
      </c>
      <c r="S1303" t="str">
        <f>IFERROR(VLOOKUP(A1303,Table1424[],8,0),0)</f>
        <v>PUNB0404300</v>
      </c>
      <c r="T1303">
        <f>IFERROR(VLOOKUP(A1303,Table1424[],9,0),0)</f>
        <v>0</v>
      </c>
      <c r="U1303" s="40">
        <f>IFERROR(VLOOKUP(A1303,Table1424[],10,0),0)</f>
        <v>45978</v>
      </c>
      <c r="V1303">
        <f t="shared" si="95"/>
        <v>1</v>
      </c>
      <c r="W1303" t="str">
        <f t="shared" si="96"/>
        <v>Available</v>
      </c>
      <c r="X1303" s="164" t="str" cm="1">
        <f t="array" aca="1" ref="X1303" ca="1">SUBSTITUTE(SUBSTITUTE(MID(CELL("filename"),FIND("[",CELL("filename"))+1,FIND("]",CELL("filename"))-FIND("[",CELL("filename"))-1)," JH Farmer Payment-",""),".xlsx","")</f>
        <v>22.21-27 Aug</v>
      </c>
      <c r="Y1303" s="13">
        <f t="shared" si="87"/>
        <v>13.95855263157895</v>
      </c>
      <c r="Z1303" s="3">
        <v>0</v>
      </c>
    </row>
    <row r="1304" spans="1:26" x14ac:dyDescent="0.25">
      <c r="A1304" t="str">
        <f>CONCATENATE(Table2[[#This Row],[Code]],Table2[[#This Row],[Farmers Code]])</f>
        <v>200800070107</v>
      </c>
      <c r="B1304" s="1" t="str">
        <f>INDEX('MPG Payment'!$A:$A,MATCH(Table2[[#This Row],[Code]],'MPG Payment'!B:B,0))</f>
        <v>BMC Code :2008</v>
      </c>
      <c r="C1304" t="str">
        <f>VLOOKUP(Table2[[#This Row],[Code]],'MPG Payment'!B:C,2,0)</f>
        <v>Rampur</v>
      </c>
      <c r="D1304" s="17">
        <v>20080007</v>
      </c>
      <c r="E1304" s="17" t="s">
        <v>5390</v>
      </c>
      <c r="F1304" s="1">
        <v>12</v>
      </c>
      <c r="G1304" s="13">
        <v>23.14</v>
      </c>
      <c r="H1304" s="13">
        <v>869.22580000000005</v>
      </c>
      <c r="I1304" s="166">
        <v>0</v>
      </c>
      <c r="J1304" s="191">
        <v>0</v>
      </c>
      <c r="K1304" s="166">
        <v>0</v>
      </c>
      <c r="L1304" s="166">
        <v>0</v>
      </c>
      <c r="M1304" s="18">
        <v>0</v>
      </c>
      <c r="N1304" s="165">
        <f>VLOOKUP(Table2[[#This Row],[Code]],'MPG Payment'!$B$4:$Z$128,25,0)</f>
        <v>0</v>
      </c>
      <c r="O1304" s="170">
        <f t="shared" si="94"/>
        <v>869</v>
      </c>
      <c r="P1304" t="str">
        <f>IFERROR(VLOOKUP(D1304,'Bank Master'!$C$3:$D$7898,2,0),"Indirect")</f>
        <v>Direct</v>
      </c>
      <c r="Q1304" t="str">
        <f>IFERROR(VLOOKUP(A1304,Table1424[],6,0),0)</f>
        <v>BIJAY ORAON</v>
      </c>
      <c r="R1304" t="str">
        <f>IFERROR(VLOOKUP(A1304,Table1424[],7,0),0)</f>
        <v>021710073785</v>
      </c>
      <c r="S1304" t="str">
        <f>IFERROR(VLOOKUP(A1304,Table1424[],8,0),0)</f>
        <v>IPOS0000001</v>
      </c>
      <c r="T1304">
        <f>IFERROR(VLOOKUP(A1304,Table1424[],9,0),0)</f>
        <v>0</v>
      </c>
      <c r="U1304" s="40">
        <f>IFERROR(VLOOKUP(A1304,Table1424[],10,0),0)</f>
        <v>45978</v>
      </c>
      <c r="V1304">
        <f t="shared" si="95"/>
        <v>1</v>
      </c>
      <c r="W1304" t="str">
        <f t="shared" si="96"/>
        <v>Available</v>
      </c>
      <c r="X1304" s="164" t="str" cm="1">
        <f t="array" aca="1" ref="X1304" ca="1">SUBSTITUTE(SUBSTITUTE(MID(CELL("filename"),FIND("[",CELL("filename"))+1,FIND("]",CELL("filename"))-FIND("[",CELL("filename"))-1)," JH Farmer Payment-",""),".xlsx","")</f>
        <v>22.21-27 Aug</v>
      </c>
      <c r="Y1304" s="13">
        <f t="shared" ref="Y1304:Y1367" si="97">(F1304*0.05)*(H1304/G1304)</f>
        <v>22.538266205704414</v>
      </c>
      <c r="Z1304" s="3">
        <v>0</v>
      </c>
    </row>
    <row r="1305" spans="1:26" x14ac:dyDescent="0.25">
      <c r="A1305" t="str">
        <f>CONCATENATE(Table2[[#This Row],[Code]],Table2[[#This Row],[Farmers Code]])</f>
        <v>200800070108</v>
      </c>
      <c r="B1305" s="1" t="str">
        <f>INDEX('MPG Payment'!$A:$A,MATCH(Table2[[#This Row],[Code]],'MPG Payment'!B:B,0))</f>
        <v>BMC Code :2008</v>
      </c>
      <c r="C1305" t="str">
        <f>VLOOKUP(Table2[[#This Row],[Code]],'MPG Payment'!B:C,2,0)</f>
        <v>Rampur</v>
      </c>
      <c r="D1305" s="17">
        <v>20080007</v>
      </c>
      <c r="E1305" s="17" t="s">
        <v>5391</v>
      </c>
      <c r="F1305" s="1">
        <v>14</v>
      </c>
      <c r="G1305" s="13">
        <v>65</v>
      </c>
      <c r="H1305" s="13">
        <v>2573.0368000000003</v>
      </c>
      <c r="I1305" s="166">
        <v>0</v>
      </c>
      <c r="J1305" s="191">
        <v>0</v>
      </c>
      <c r="K1305" s="166">
        <v>0</v>
      </c>
      <c r="L1305" s="166">
        <v>0</v>
      </c>
      <c r="M1305" s="18">
        <v>0</v>
      </c>
      <c r="N1305" s="165">
        <f>VLOOKUP(Table2[[#This Row],[Code]],'MPG Payment'!$B$4:$Z$128,25,0)</f>
        <v>0</v>
      </c>
      <c r="O1305" s="170">
        <f t="shared" si="94"/>
        <v>2573</v>
      </c>
      <c r="P1305" t="str">
        <f>IFERROR(VLOOKUP(D1305,'Bank Master'!$C$3:$D$7898,2,0),"Indirect")</f>
        <v>Direct</v>
      </c>
      <c r="Q1305" t="str">
        <f>IFERROR(VLOOKUP(A1305,Table1424[],6,0),0)</f>
        <v>AMINA KHATUN</v>
      </c>
      <c r="R1305" t="str">
        <f>IFERROR(VLOOKUP(A1305,Table1424[],7,0),0)</f>
        <v>496818210000373</v>
      </c>
      <c r="S1305" t="str">
        <f>IFERROR(VLOOKUP(A1305,Table1424[],8,0),0)</f>
        <v>BKID0004968</v>
      </c>
      <c r="T1305">
        <f>IFERROR(VLOOKUP(A1305,Table1424[],9,0),0)</f>
        <v>0</v>
      </c>
      <c r="U1305" s="40">
        <f>IFERROR(VLOOKUP(A1305,Table1424[],10,0),0)</f>
        <v>45999</v>
      </c>
      <c r="V1305">
        <f t="shared" si="95"/>
        <v>1</v>
      </c>
      <c r="W1305" t="str">
        <f t="shared" si="96"/>
        <v>Available</v>
      </c>
      <c r="X1305" s="164" t="str" cm="1">
        <f t="array" aca="1" ref="X1305" ca="1">SUBSTITUTE(SUBSTITUTE(MID(CELL("filename"),FIND("[",CELL("filename"))+1,FIND("]",CELL("filename"))-FIND("[",CELL("filename"))-1)," JH Farmer Payment-",""),".xlsx","")</f>
        <v>22.21-27 Aug</v>
      </c>
      <c r="Y1305" s="13">
        <f t="shared" si="97"/>
        <v>27.709627076923081</v>
      </c>
      <c r="Z1305" s="3">
        <v>0</v>
      </c>
    </row>
    <row r="1306" spans="1:26" x14ac:dyDescent="0.25">
      <c r="A1306" t="str">
        <f>CONCATENATE(Table2[[#This Row],[Code]],Table2[[#This Row],[Farmers Code]])</f>
        <v>200800070111</v>
      </c>
      <c r="B1306" s="1" t="str">
        <f>INDEX('MPG Payment'!$A:$A,MATCH(Table2[[#This Row],[Code]],'MPG Payment'!B:B,0))</f>
        <v>BMC Code :2008</v>
      </c>
      <c r="C1306" t="str">
        <f>VLOOKUP(Table2[[#This Row],[Code]],'MPG Payment'!B:C,2,0)</f>
        <v>Rampur</v>
      </c>
      <c r="D1306" s="17">
        <v>20080007</v>
      </c>
      <c r="E1306" s="17" t="s">
        <v>6080</v>
      </c>
      <c r="F1306" s="1">
        <v>14</v>
      </c>
      <c r="G1306" s="13">
        <v>41.1</v>
      </c>
      <c r="H1306" s="13">
        <v>1572.35</v>
      </c>
      <c r="I1306" s="166">
        <v>0</v>
      </c>
      <c r="J1306" s="191">
        <v>0</v>
      </c>
      <c r="K1306" s="166">
        <v>0</v>
      </c>
      <c r="L1306" s="166">
        <v>0</v>
      </c>
      <c r="M1306" s="18">
        <v>0</v>
      </c>
      <c r="N1306" s="165">
        <f>VLOOKUP(Table2[[#This Row],[Code]],'MPG Payment'!$B$4:$Z$128,25,0)</f>
        <v>0</v>
      </c>
      <c r="O1306" s="170">
        <f t="shared" si="94"/>
        <v>1572</v>
      </c>
      <c r="P1306" t="str">
        <f>IFERROR(VLOOKUP(D1306,'Bank Master'!$C$3:$D$7898,2,0),"Indirect")</f>
        <v>Direct</v>
      </c>
      <c r="Q1306" t="str">
        <f>IFERROR(VLOOKUP(A1306,Table1424[],6,0),0)</f>
        <v>CHARNU ORAON</v>
      </c>
      <c r="R1306" t="str">
        <f>IFERROR(VLOOKUP(A1306,Table1424[],7,0),0)</f>
        <v>0060010121544</v>
      </c>
      <c r="S1306" t="str">
        <f>IFERROR(VLOOKUP(A1306,Table1424[],8,0),0)</f>
        <v>PUNB0006020</v>
      </c>
      <c r="T1306">
        <f>IFERROR(VLOOKUP(A1306,Table1424[],9,0),0)</f>
        <v>0</v>
      </c>
      <c r="U1306" s="40">
        <f>IFERROR(VLOOKUP(A1306,Table1424[],10,0),0)</f>
        <v>46034</v>
      </c>
      <c r="V1306">
        <f t="shared" si="95"/>
        <v>1</v>
      </c>
      <c r="W1306" t="str">
        <f t="shared" si="96"/>
        <v>Available</v>
      </c>
      <c r="X1306" s="164" t="str" cm="1">
        <f t="array" aca="1" ref="X1306" ca="1">SUBSTITUTE(SUBSTITUTE(MID(CELL("filename"),FIND("[",CELL("filename"))+1,FIND("]",CELL("filename"))-FIND("[",CELL("filename"))-1)," JH Farmer Payment-",""),".xlsx","")</f>
        <v>22.21-27 Aug</v>
      </c>
      <c r="Y1306" s="13">
        <f t="shared" si="97"/>
        <v>26.779683698296836</v>
      </c>
      <c r="Z1306" s="3">
        <v>0</v>
      </c>
    </row>
    <row r="1307" spans="1:26" x14ac:dyDescent="0.25">
      <c r="A1307" t="str">
        <f>CONCATENATE(Table2[[#This Row],[Code]],Table2[[#This Row],[Farmers Code]])</f>
        <v>200800070113</v>
      </c>
      <c r="B1307" s="1" t="str">
        <f>INDEX('MPG Payment'!$A:$A,MATCH(Table2[[#This Row],[Code]],'MPG Payment'!B:B,0))</f>
        <v>BMC Code :2008</v>
      </c>
      <c r="C1307" t="str">
        <f>VLOOKUP(Table2[[#This Row],[Code]],'MPG Payment'!B:C,2,0)</f>
        <v>Rampur</v>
      </c>
      <c r="D1307" s="17">
        <v>20080007</v>
      </c>
      <c r="E1307" s="17" t="s">
        <v>6533</v>
      </c>
      <c r="F1307" s="1">
        <v>7</v>
      </c>
      <c r="G1307" s="13">
        <v>16.82</v>
      </c>
      <c r="H1307" s="13">
        <v>625.89850000000001</v>
      </c>
      <c r="I1307" s="166">
        <v>0</v>
      </c>
      <c r="J1307" s="191">
        <v>0</v>
      </c>
      <c r="K1307" s="166">
        <v>0</v>
      </c>
      <c r="L1307" s="166">
        <v>0</v>
      </c>
      <c r="M1307" s="18">
        <v>0</v>
      </c>
      <c r="N1307" s="165">
        <f>VLOOKUP(Table2[[#This Row],[Code]],'MPG Payment'!$B$4:$Z$128,25,0)</f>
        <v>0</v>
      </c>
      <c r="O1307" s="170">
        <f t="shared" si="94"/>
        <v>626</v>
      </c>
      <c r="P1307" t="str">
        <f>IFERROR(VLOOKUP(D1307,'Bank Master'!$C$3:$D$7898,2,0),"Indirect")</f>
        <v>Direct</v>
      </c>
      <c r="Q1307" t="str">
        <f>IFERROR(VLOOKUP(A1307,Table1424[],6,0),0)</f>
        <v>SANJAY LAKRA</v>
      </c>
      <c r="R1307" t="str">
        <f>IFERROR(VLOOKUP(A1307,Table1424[],7,0),0)</f>
        <v>255301000014635</v>
      </c>
      <c r="S1307" t="str">
        <f>IFERROR(VLOOKUP(A1307,Table1424[],8,0),0)</f>
        <v>IOBA0002553</v>
      </c>
      <c r="T1307">
        <f>IFERROR(VLOOKUP(A1307,Table1424[],9,0),0)</f>
        <v>0</v>
      </c>
      <c r="U1307" s="40">
        <f>IFERROR(VLOOKUP(A1307,Table1424[],10,0),0)</f>
        <v>46055</v>
      </c>
      <c r="V1307">
        <f t="shared" si="95"/>
        <v>1</v>
      </c>
      <c r="W1307" t="str">
        <f t="shared" si="96"/>
        <v>Available</v>
      </c>
      <c r="X1307" s="164" t="str" cm="1">
        <f t="array" aca="1" ref="X1307" ca="1">SUBSTITUTE(SUBSTITUTE(MID(CELL("filename"),FIND("[",CELL("filename"))+1,FIND("]",CELL("filename"))-FIND("[",CELL("filename"))-1)," JH Farmer Payment-",""),".xlsx","")</f>
        <v>22.21-27 Aug</v>
      </c>
      <c r="Y1307" s="13">
        <f t="shared" si="97"/>
        <v>13.024047265160524</v>
      </c>
      <c r="Z1307" s="3">
        <v>0</v>
      </c>
    </row>
    <row r="1308" spans="1:26" x14ac:dyDescent="0.25">
      <c r="A1308" t="str">
        <f>CONCATENATE(Table2[[#This Row],[Code]],Table2[[#This Row],[Farmers Code]])</f>
        <v>200800070115</v>
      </c>
      <c r="B1308" s="1" t="str">
        <f>INDEX('MPG Payment'!$A:$A,MATCH(Table2[[#This Row],[Code]],'MPG Payment'!B:B,0))</f>
        <v>BMC Code :2008</v>
      </c>
      <c r="C1308" t="str">
        <f>VLOOKUP(Table2[[#This Row],[Code]],'MPG Payment'!B:C,2,0)</f>
        <v>Rampur</v>
      </c>
      <c r="D1308" s="17">
        <v>20080007</v>
      </c>
      <c r="E1308" s="17" t="s">
        <v>6873</v>
      </c>
      <c r="F1308" s="1">
        <v>14</v>
      </c>
      <c r="G1308" s="13">
        <v>66.27000000000001</v>
      </c>
      <c r="H1308" s="13">
        <v>2610.7685000000001</v>
      </c>
      <c r="I1308" s="166">
        <v>0</v>
      </c>
      <c r="J1308" s="191">
        <v>0</v>
      </c>
      <c r="K1308" s="166">
        <v>0</v>
      </c>
      <c r="L1308" s="166">
        <v>0</v>
      </c>
      <c r="M1308" s="18">
        <v>0</v>
      </c>
      <c r="N1308" s="165">
        <f>VLOOKUP(Table2[[#This Row],[Code]],'MPG Payment'!$B$4:$Z$128,25,0)</f>
        <v>0</v>
      </c>
      <c r="O1308" s="170">
        <f t="shared" si="94"/>
        <v>2611</v>
      </c>
      <c r="P1308" t="str">
        <f>IFERROR(VLOOKUP(D1308,'Bank Master'!$C$3:$D$7898,2,0),"Indirect")</f>
        <v>Direct</v>
      </c>
      <c r="Q1308" t="str">
        <f>IFERROR(VLOOKUP(A1308,Table1424[],6,0),0)</f>
        <v>PANDU ORAON</v>
      </c>
      <c r="R1308" t="str">
        <f>IFERROR(VLOOKUP(A1308,Table1424[],7,0),0)</f>
        <v>590710110001608</v>
      </c>
      <c r="S1308" t="str">
        <f>IFERROR(VLOOKUP(A1308,Table1424[],8,0),0)</f>
        <v>BKID0005907</v>
      </c>
      <c r="T1308">
        <f>IFERROR(VLOOKUP(A1308,Table1424[],9,0),0)</f>
        <v>0</v>
      </c>
      <c r="U1308" s="40">
        <f>IFERROR(VLOOKUP(A1308,Table1424[],10,0),0)</f>
        <v>46076</v>
      </c>
      <c r="V1308">
        <f t="shared" si="95"/>
        <v>1</v>
      </c>
      <c r="W1308" t="str">
        <f t="shared" si="96"/>
        <v>Available</v>
      </c>
      <c r="X1308" s="164" t="str" cm="1">
        <f t="array" aca="1" ref="X1308" ca="1">SUBSTITUTE(SUBSTITUTE(MID(CELL("filename"),FIND("[",CELL("filename"))+1,FIND("]",CELL("filename"))-FIND("[",CELL("filename"))-1)," JH Farmer Payment-",""),".xlsx","")</f>
        <v>22.21-27 Aug</v>
      </c>
      <c r="Y1308" s="13">
        <f t="shared" si="97"/>
        <v>27.577153312207635</v>
      </c>
      <c r="Z1308" s="3">
        <v>0</v>
      </c>
    </row>
    <row r="1309" spans="1:26" x14ac:dyDescent="0.25">
      <c r="A1309" t="str">
        <f>CONCATENATE(Table2[[#This Row],[Code]],Table2[[#This Row],[Farmers Code]])</f>
        <v>200800070116</v>
      </c>
      <c r="B1309" s="1" t="str">
        <f>INDEX('MPG Payment'!$A:$A,MATCH(Table2[[#This Row],[Code]],'MPG Payment'!B:B,0))</f>
        <v>BMC Code :2008</v>
      </c>
      <c r="C1309" t="str">
        <f>VLOOKUP(Table2[[#This Row],[Code]],'MPG Payment'!B:C,2,0)</f>
        <v>Rampur</v>
      </c>
      <c r="D1309" s="17">
        <v>20080007</v>
      </c>
      <c r="E1309" s="17" t="s">
        <v>6981</v>
      </c>
      <c r="F1309" s="1">
        <v>14</v>
      </c>
      <c r="G1309" s="13">
        <v>45.78</v>
      </c>
      <c r="H1309" s="13">
        <v>1805.4974999999997</v>
      </c>
      <c r="I1309" s="166">
        <v>0</v>
      </c>
      <c r="J1309" s="191">
        <v>0</v>
      </c>
      <c r="K1309" s="166">
        <v>0</v>
      </c>
      <c r="L1309" s="166">
        <v>0</v>
      </c>
      <c r="M1309" s="18">
        <v>0</v>
      </c>
      <c r="N1309" s="165">
        <f>VLOOKUP(Table2[[#This Row],[Code]],'MPG Payment'!$B$4:$Z$128,25,0)</f>
        <v>0</v>
      </c>
      <c r="O1309" s="170">
        <f t="shared" si="94"/>
        <v>1805</v>
      </c>
      <c r="P1309" t="str">
        <f>IFERROR(VLOOKUP(D1309,'Bank Master'!$C$3:$D$7898,2,0),"Indirect")</f>
        <v>Direct</v>
      </c>
      <c r="Q1309" t="str">
        <f>IFERROR(VLOOKUP(A1309,Table1424[],6,0),0)</f>
        <v>PARUWA ORAON</v>
      </c>
      <c r="R1309" t="str">
        <f>IFERROR(VLOOKUP(A1309,Table1424[],7,0),0)</f>
        <v>4043001700145890</v>
      </c>
      <c r="S1309" t="str">
        <f>IFERROR(VLOOKUP(A1309,Table1424[],8,0),0)</f>
        <v>PUNB0404300</v>
      </c>
      <c r="T1309">
        <f>IFERROR(VLOOKUP(A1309,Table1424[],9,0),0)</f>
        <v>0</v>
      </c>
      <c r="U1309" s="40">
        <f>IFERROR(VLOOKUP(A1309,Table1424[],10,0),0)</f>
        <v>0</v>
      </c>
      <c r="V1309">
        <f t="shared" si="95"/>
        <v>1</v>
      </c>
      <c r="W1309" t="str">
        <f t="shared" si="96"/>
        <v>Available</v>
      </c>
      <c r="X1309" s="164" t="str" cm="1">
        <f t="array" aca="1" ref="X1309" ca="1">SUBSTITUTE(SUBSTITUTE(MID(CELL("filename"),FIND("[",CELL("filename"))+1,FIND("]",CELL("filename"))-FIND("[",CELL("filename"))-1)," JH Farmer Payment-",""),".xlsx","")</f>
        <v>22.21-27 Aug</v>
      </c>
      <c r="Y1309" s="13">
        <f t="shared" si="97"/>
        <v>27.606995412844032</v>
      </c>
      <c r="Z1309" s="3">
        <v>0</v>
      </c>
    </row>
    <row r="1310" spans="1:26" x14ac:dyDescent="0.25">
      <c r="A1310" t="str">
        <f>CONCATENATE(Table2[[#This Row],[Code]],Table2[[#This Row],[Farmers Code]])</f>
        <v>200800070117</v>
      </c>
      <c r="B1310" s="1" t="str">
        <f>INDEX('MPG Payment'!$A:$A,MATCH(Table2[[#This Row],[Code]],'MPG Payment'!B:B,0))</f>
        <v>BMC Code :2008</v>
      </c>
      <c r="C1310" t="str">
        <f>VLOOKUP(Table2[[#This Row],[Code]],'MPG Payment'!B:C,2,0)</f>
        <v>Rampur</v>
      </c>
      <c r="D1310" s="17">
        <v>20080007</v>
      </c>
      <c r="E1310" s="17" t="s">
        <v>7262</v>
      </c>
      <c r="F1310" s="1">
        <v>14</v>
      </c>
      <c r="G1310" s="13">
        <v>62.64</v>
      </c>
      <c r="H1310" s="13">
        <v>2503.7860999999998</v>
      </c>
      <c r="I1310" s="166">
        <v>0</v>
      </c>
      <c r="J1310" s="191">
        <v>0</v>
      </c>
      <c r="K1310" s="166">
        <v>0</v>
      </c>
      <c r="L1310" s="166">
        <v>0</v>
      </c>
      <c r="M1310" s="18">
        <v>0</v>
      </c>
      <c r="N1310" s="165">
        <f>VLOOKUP(Table2[[#This Row],[Code]],'MPG Payment'!$B$4:$Z$128,25,0)</f>
        <v>0</v>
      </c>
      <c r="O1310" s="170">
        <f t="shared" ref="O1310:O1330" si="98">IF(N1310="Yes",0,ROUND((H1310-I1310-J1310-K1310-L1310-M1310),0))</f>
        <v>2504</v>
      </c>
      <c r="P1310" t="str">
        <f>IFERROR(VLOOKUP(D1310,'Bank Master'!$C$3:$D$7898,2,0),"Indirect")</f>
        <v>Direct</v>
      </c>
      <c r="Q1310" t="str">
        <f>IFERROR(VLOOKUP(A1310,Table1424[],6,0),0)</f>
        <v>RAJUL ANSARI</v>
      </c>
      <c r="R1310" t="str">
        <f>IFERROR(VLOOKUP(A1310,Table1424[],7,0),0)</f>
        <v>4043001700091227</v>
      </c>
      <c r="S1310" t="str">
        <f>IFERROR(VLOOKUP(A1310,Table1424[],8,0),0)</f>
        <v>PUNB0404300</v>
      </c>
      <c r="T1310">
        <f>IFERROR(VLOOKUP(A1310,Table1424[],9,0),0)</f>
        <v>0</v>
      </c>
      <c r="U1310" s="40">
        <f>IFERROR(VLOOKUP(A1310,Table1424[],10,0),0)</f>
        <v>0</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22.21-27 Aug</v>
      </c>
      <c r="Y1310" s="13">
        <f t="shared" si="97"/>
        <v>27.979729725415073</v>
      </c>
      <c r="Z1310" s="3">
        <v>0</v>
      </c>
    </row>
    <row r="1311" spans="1:26" x14ac:dyDescent="0.25">
      <c r="A1311" t="str">
        <f>CONCATENATE(Table2[[#This Row],[Code]],Table2[[#This Row],[Farmers Code]])</f>
        <v>200800070119</v>
      </c>
      <c r="B1311" s="1" t="str">
        <f>INDEX('MPG Payment'!$A:$A,MATCH(Table2[[#This Row],[Code]],'MPG Payment'!B:B,0))</f>
        <v>BMC Code :2008</v>
      </c>
      <c r="C1311" t="str">
        <f>VLOOKUP(Table2[[#This Row],[Code]],'MPG Payment'!B:C,2,0)</f>
        <v>Rampur</v>
      </c>
      <c r="D1311" s="17">
        <v>20080007</v>
      </c>
      <c r="E1311" s="17" t="s">
        <v>12391</v>
      </c>
      <c r="F1311" s="1">
        <v>13</v>
      </c>
      <c r="G1311" s="13">
        <v>55.419999999999995</v>
      </c>
      <c r="H1311" s="13">
        <v>2149.6219000000001</v>
      </c>
      <c r="I1311" s="166">
        <v>0</v>
      </c>
      <c r="J1311" s="191">
        <v>0</v>
      </c>
      <c r="K1311" s="166">
        <v>0</v>
      </c>
      <c r="L1311" s="166">
        <v>0</v>
      </c>
      <c r="M1311" s="18">
        <v>0</v>
      </c>
      <c r="N1311" s="165">
        <f>VLOOKUP(Table2[[#This Row],[Code]],'MPG Payment'!$B$4:$Z$128,25,0)</f>
        <v>0</v>
      </c>
      <c r="O1311" s="170">
        <f t="shared" si="98"/>
        <v>2150</v>
      </c>
      <c r="P1311" t="str">
        <f>IFERROR(VLOOKUP(D1311,'Bank Master'!$C$3:$D$7898,2,0),"Indirect")</f>
        <v>Direct</v>
      </c>
      <c r="Q1311" t="str">
        <f>IFERROR(VLOOKUP(A1311,Table1424[],6,0),0)</f>
        <v>DHIRAN THAKUR</v>
      </c>
      <c r="R1311" t="str">
        <f>IFERROR(VLOOKUP(A1311,Table1424[],7,0),0)</f>
        <v>4043001700150926</v>
      </c>
      <c r="S1311" t="str">
        <f>IFERROR(VLOOKUP(A1311,Table1424[],8,0),0)</f>
        <v>PUNB0404300</v>
      </c>
      <c r="T1311">
        <f>IFERROR(VLOOKUP(A1311,Table1424[],9,0),0)</f>
        <v>0</v>
      </c>
      <c r="U1311" s="40">
        <f>IFERROR(VLOOKUP(A1311,Table1424[],10,0),0)</f>
        <v>46049</v>
      </c>
      <c r="V1311">
        <f t="shared" si="99"/>
        <v>1</v>
      </c>
      <c r="W1311" t="str">
        <f t="shared" si="100"/>
        <v>Available</v>
      </c>
      <c r="X1311" s="164" t="str" cm="1">
        <f t="array" aca="1" ref="X1311" ca="1">SUBSTITUTE(SUBSTITUTE(MID(CELL("filename"),FIND("[",CELL("filename"))+1,FIND("]",CELL("filename"))-FIND("[",CELL("filename"))-1)," JH Farmer Payment-",""),".xlsx","")</f>
        <v>22.21-27 Aug</v>
      </c>
      <c r="Y1311" s="13">
        <f t="shared" si="97"/>
        <v>25.212093738722487</v>
      </c>
      <c r="Z1311" s="3">
        <v>0</v>
      </c>
    </row>
    <row r="1312" spans="1:26" x14ac:dyDescent="0.25">
      <c r="A1312" t="str">
        <f>CONCATENATE(Table2[[#This Row],[Code]],Table2[[#This Row],[Farmers Code]])</f>
        <v>200800070120</v>
      </c>
      <c r="B1312" s="1" t="str">
        <f>INDEX('MPG Payment'!$A:$A,MATCH(Table2[[#This Row],[Code]],'MPG Payment'!B:B,0))</f>
        <v>BMC Code :2008</v>
      </c>
      <c r="C1312" t="str">
        <f>VLOOKUP(Table2[[#This Row],[Code]],'MPG Payment'!B:C,2,0)</f>
        <v>Rampur</v>
      </c>
      <c r="D1312" s="17">
        <v>20080007</v>
      </c>
      <c r="E1312" s="17" t="s">
        <v>7374</v>
      </c>
      <c r="F1312" s="1">
        <v>14</v>
      </c>
      <c r="G1312" s="13">
        <v>44.97</v>
      </c>
      <c r="H1312" s="13">
        <v>1686.2249999999999</v>
      </c>
      <c r="I1312" s="166">
        <v>0</v>
      </c>
      <c r="J1312" s="191">
        <v>0</v>
      </c>
      <c r="K1312" s="166">
        <v>0</v>
      </c>
      <c r="L1312" s="166">
        <v>0</v>
      </c>
      <c r="M1312" s="18">
        <v>0</v>
      </c>
      <c r="N1312" s="165">
        <f>VLOOKUP(Table2[[#This Row],[Code]],'MPG Payment'!$B$4:$Z$128,25,0)</f>
        <v>0</v>
      </c>
      <c r="O1312" s="170">
        <f t="shared" si="98"/>
        <v>1686</v>
      </c>
      <c r="P1312" t="str">
        <f>IFERROR(VLOOKUP(D1312,'Bank Master'!$C$3:$D$7898,2,0),"Indirect")</f>
        <v>Direct</v>
      </c>
      <c r="Q1312" t="str">
        <f>IFERROR(VLOOKUP(A1312,Table1424[],6,0),0)</f>
        <v>HEMANTI DEVI</v>
      </c>
      <c r="R1312" t="str">
        <f>IFERROR(VLOOKUP(A1312,Table1424[],7,0),0)</f>
        <v>4043001700154728</v>
      </c>
      <c r="S1312" t="str">
        <f>IFERROR(VLOOKUP(A1312,Table1424[],8,0),0)</f>
        <v>PUNB0404300</v>
      </c>
      <c r="T1312">
        <f>IFERROR(VLOOKUP(A1312,Table1424[],9,0),0)</f>
        <v>0</v>
      </c>
      <c r="U1312" s="40">
        <f>IFERROR(VLOOKUP(A1312,Table1424[],10,0),0)</f>
        <v>46097</v>
      </c>
      <c r="V1312">
        <f t="shared" si="99"/>
        <v>1</v>
      </c>
      <c r="W1312" t="str">
        <f t="shared" si="100"/>
        <v>Available</v>
      </c>
      <c r="X1312" s="164" t="str" cm="1">
        <f t="array" aca="1" ref="X1312" ca="1">SUBSTITUTE(SUBSTITUTE(MID(CELL("filename"),FIND("[",CELL("filename"))+1,FIND("]",CELL("filename"))-FIND("[",CELL("filename"))-1)," JH Farmer Payment-",""),".xlsx","")</f>
        <v>22.21-27 Aug</v>
      </c>
      <c r="Y1312" s="13">
        <f t="shared" si="97"/>
        <v>26.247665110073385</v>
      </c>
      <c r="Z1312" s="3">
        <v>0</v>
      </c>
    </row>
    <row r="1313" spans="1:26" x14ac:dyDescent="0.25">
      <c r="A1313" t="str">
        <f>CONCATENATE(Table2[[#This Row],[Code]],Table2[[#This Row],[Farmers Code]])</f>
        <v>200800070121</v>
      </c>
      <c r="B1313" s="1" t="str">
        <f>INDEX('MPG Payment'!$A:$A,MATCH(Table2[[#This Row],[Code]],'MPG Payment'!B:B,0))</f>
        <v>BMC Code :2008</v>
      </c>
      <c r="C1313" t="str">
        <f>VLOOKUP(Table2[[#This Row],[Code]],'MPG Payment'!B:C,2,0)</f>
        <v>Rampur</v>
      </c>
      <c r="D1313" s="17">
        <v>20080007</v>
      </c>
      <c r="E1313" s="17" t="s">
        <v>7375</v>
      </c>
      <c r="F1313" s="1">
        <v>7</v>
      </c>
      <c r="G1313" s="13">
        <v>23.910000000000004</v>
      </c>
      <c r="H1313" s="13">
        <v>897.78000000000009</v>
      </c>
      <c r="I1313" s="166">
        <v>0</v>
      </c>
      <c r="J1313" s="191">
        <v>0</v>
      </c>
      <c r="K1313" s="166">
        <v>0</v>
      </c>
      <c r="L1313" s="166">
        <v>0</v>
      </c>
      <c r="M1313" s="18">
        <v>0</v>
      </c>
      <c r="N1313" s="165">
        <f>VLOOKUP(Table2[[#This Row],[Code]],'MPG Payment'!$B$4:$Z$128,25,0)</f>
        <v>0</v>
      </c>
      <c r="O1313" s="170">
        <f t="shared" si="98"/>
        <v>898</v>
      </c>
      <c r="P1313" t="str">
        <f>IFERROR(VLOOKUP(D1313,'Bank Master'!$C$3:$D$7898,2,0),"Indirect")</f>
        <v>Direct</v>
      </c>
      <c r="Q1313" t="str">
        <f>IFERROR(VLOOKUP(A1313,Table1424[],6,0),0)</f>
        <v>SALMA KHATUN</v>
      </c>
      <c r="R1313" t="str">
        <f>IFERROR(VLOOKUP(A1313,Table1424[],7,0),0)</f>
        <v>0060010246637</v>
      </c>
      <c r="S1313" t="str">
        <f>IFERROR(VLOOKUP(A1313,Table1424[],8,0),0)</f>
        <v>PUNB0006020</v>
      </c>
      <c r="T1313">
        <f>IFERROR(VLOOKUP(A1313,Table1424[],9,0),0)</f>
        <v>0</v>
      </c>
      <c r="U1313" s="40">
        <f>IFERROR(VLOOKUP(A1313,Table1424[],10,0),0)</f>
        <v>46097</v>
      </c>
      <c r="V1313">
        <f t="shared" si="99"/>
        <v>1</v>
      </c>
      <c r="W1313" t="str">
        <f t="shared" si="100"/>
        <v>Available</v>
      </c>
      <c r="X1313" s="164" t="str" cm="1">
        <f t="array" aca="1" ref="X1313" ca="1">SUBSTITUTE(SUBSTITUTE(MID(CELL("filename"),FIND("[",CELL("filename"))+1,FIND("]",CELL("filename"))-FIND("[",CELL("filename"))-1)," JH Farmer Payment-",""),".xlsx","")</f>
        <v>22.21-27 Aug</v>
      </c>
      <c r="Y1313" s="13">
        <f t="shared" si="97"/>
        <v>13.141907151819323</v>
      </c>
      <c r="Z1313" s="3">
        <v>0</v>
      </c>
    </row>
    <row r="1314" spans="1:26" x14ac:dyDescent="0.25">
      <c r="A1314" t="str">
        <f>CONCATENATE(Table2[[#This Row],[Code]],Table2[[#This Row],[Farmers Code]])</f>
        <v>200800070122</v>
      </c>
      <c r="B1314" s="1" t="str">
        <f>INDEX('MPG Payment'!$A:$A,MATCH(Table2[[#This Row],[Code]],'MPG Payment'!B:B,0))</f>
        <v>BMC Code :2008</v>
      </c>
      <c r="C1314" t="str">
        <f>VLOOKUP(Table2[[#This Row],[Code]],'MPG Payment'!B:C,2,0)</f>
        <v>Rampur</v>
      </c>
      <c r="D1314" s="17">
        <v>20080007</v>
      </c>
      <c r="E1314" s="17" t="s">
        <v>7376</v>
      </c>
      <c r="F1314" s="1">
        <v>13</v>
      </c>
      <c r="G1314" s="13">
        <v>34.669999999999995</v>
      </c>
      <c r="H1314" s="13">
        <v>1360.39</v>
      </c>
      <c r="I1314" s="166">
        <v>0</v>
      </c>
      <c r="J1314" s="191">
        <v>0</v>
      </c>
      <c r="K1314" s="166">
        <v>0</v>
      </c>
      <c r="L1314" s="166">
        <v>0</v>
      </c>
      <c r="M1314" s="18">
        <v>0</v>
      </c>
      <c r="N1314" s="165">
        <f>VLOOKUP(Table2[[#This Row],[Code]],'MPG Payment'!$B$4:$Z$128,25,0)</f>
        <v>0</v>
      </c>
      <c r="O1314" s="170">
        <f t="shared" si="98"/>
        <v>1360</v>
      </c>
      <c r="P1314" t="str">
        <f>IFERROR(VLOOKUP(D1314,'Bank Master'!$C$3:$D$7898,2,0),"Indirect")</f>
        <v>Direct</v>
      </c>
      <c r="Q1314" t="str">
        <f>IFERROR(VLOOKUP(A1314,Table1424[],6,0),0)</f>
        <v>ANITA ORAON</v>
      </c>
      <c r="R1314" t="str">
        <f>IFERROR(VLOOKUP(A1314,Table1424[],7,0),0)</f>
        <v>22012699228</v>
      </c>
      <c r="S1314" t="str">
        <f>IFERROR(VLOOKUP(A1314,Table1424[],8,0),0)</f>
        <v>SBIN0RRVCGB</v>
      </c>
      <c r="T1314">
        <f>IFERROR(VLOOKUP(A1314,Table1424[],9,0),0)</f>
        <v>0</v>
      </c>
      <c r="U1314" s="40">
        <f>IFERROR(VLOOKUP(A1314,Table1424[],10,0),0)</f>
        <v>46097</v>
      </c>
      <c r="V1314">
        <f t="shared" si="99"/>
        <v>1</v>
      </c>
      <c r="W1314" t="str">
        <f t="shared" si="100"/>
        <v>Available</v>
      </c>
      <c r="X1314" s="164" t="str" cm="1">
        <f t="array" aca="1" ref="X1314" ca="1">SUBSTITUTE(SUBSTITUTE(MID(CELL("filename"),FIND("[",CELL("filename"))+1,FIND("]",CELL("filename"))-FIND("[",CELL("filename"))-1)," JH Farmer Payment-",""),".xlsx","")</f>
        <v>22.21-27 Aug</v>
      </c>
      <c r="Y1314" s="13">
        <f t="shared" si="97"/>
        <v>25.504860109604852</v>
      </c>
      <c r="Z1314" s="3">
        <v>0</v>
      </c>
    </row>
    <row r="1315" spans="1:26" x14ac:dyDescent="0.25">
      <c r="A1315" t="str">
        <f>CONCATENATE(Table2[[#This Row],[Code]],Table2[[#This Row],[Farmers Code]])</f>
        <v>200800070124</v>
      </c>
      <c r="B1315" s="1" t="str">
        <f>INDEX('MPG Payment'!$A:$A,MATCH(Table2[[#This Row],[Code]],'MPG Payment'!B:B,0))</f>
        <v>BMC Code :2008</v>
      </c>
      <c r="C1315" t="str">
        <f>VLOOKUP(Table2[[#This Row],[Code]],'MPG Payment'!B:C,2,0)</f>
        <v>Rampur</v>
      </c>
      <c r="D1315" s="17">
        <v>20080007</v>
      </c>
      <c r="E1315" s="17" t="s">
        <v>7518</v>
      </c>
      <c r="F1315" s="1">
        <v>6</v>
      </c>
      <c r="G1315" s="13">
        <v>14.379999999999999</v>
      </c>
      <c r="H1315" s="13">
        <v>532.03219999999999</v>
      </c>
      <c r="I1315" s="166">
        <v>0</v>
      </c>
      <c r="J1315" s="191">
        <v>0</v>
      </c>
      <c r="K1315" s="166">
        <v>0</v>
      </c>
      <c r="L1315" s="166">
        <v>0</v>
      </c>
      <c r="M1315" s="18">
        <v>0</v>
      </c>
      <c r="N1315" s="165">
        <f>VLOOKUP(Table2[[#This Row],[Code]],'MPG Payment'!$B$4:$Z$128,25,0)</f>
        <v>0</v>
      </c>
      <c r="O1315" s="170">
        <f t="shared" si="98"/>
        <v>532</v>
      </c>
      <c r="P1315" t="str">
        <f>IFERROR(VLOOKUP(D1315,'Bank Master'!$C$3:$D$7898,2,0),"Indirect")</f>
        <v>Direct</v>
      </c>
      <c r="Q1315" t="str">
        <f>IFERROR(VLOOKUP(A1315,Table1424[],6,0),0)</f>
        <v>REKHA KUMARI</v>
      </c>
      <c r="R1315" t="str">
        <f>IFERROR(VLOOKUP(A1315,Table1424[],7,0),0)</f>
        <v>496810110008718</v>
      </c>
      <c r="S1315" t="str">
        <f>IFERROR(VLOOKUP(A1315,Table1424[],8,0),0)</f>
        <v>BKID0004968</v>
      </c>
      <c r="T1315">
        <f>IFERROR(VLOOKUP(A1315,Table1424[],9,0),0)</f>
        <v>0</v>
      </c>
      <c r="U1315" s="40">
        <f>IFERROR(VLOOKUP(A1315,Table1424[],10,0),0)</f>
        <v>46104</v>
      </c>
      <c r="V1315">
        <f t="shared" si="99"/>
        <v>1</v>
      </c>
      <c r="W1315" t="str">
        <f t="shared" si="100"/>
        <v>Available</v>
      </c>
      <c r="X1315" s="164" t="str" cm="1">
        <f t="array" aca="1" ref="X1315" ca="1">SUBSTITUTE(SUBSTITUTE(MID(CELL("filename"),FIND("[",CELL("filename"))+1,FIND("]",CELL("filename"))-FIND("[",CELL("filename"))-1)," JH Farmer Payment-",""),".xlsx","")</f>
        <v>22.21-27 Aug</v>
      </c>
      <c r="Y1315" s="13">
        <f t="shared" si="97"/>
        <v>11.099420027816413</v>
      </c>
      <c r="Z1315" s="3">
        <v>0</v>
      </c>
    </row>
    <row r="1316" spans="1:26" x14ac:dyDescent="0.25">
      <c r="A1316" t="str">
        <f>CONCATENATE(Table2[[#This Row],[Code]],Table2[[#This Row],[Farmers Code]])</f>
        <v>200800070127</v>
      </c>
      <c r="B1316" s="1" t="str">
        <f>INDEX('MPG Payment'!$A:$A,MATCH(Table2[[#This Row],[Code]],'MPG Payment'!B:B,0))</f>
        <v>BMC Code :2008</v>
      </c>
      <c r="C1316" t="str">
        <f>VLOOKUP(Table2[[#This Row],[Code]],'MPG Payment'!B:C,2,0)</f>
        <v>Rampur</v>
      </c>
      <c r="D1316" s="17">
        <v>20080007</v>
      </c>
      <c r="E1316" s="17" t="s">
        <v>7726</v>
      </c>
      <c r="F1316" s="1">
        <v>6</v>
      </c>
      <c r="G1316" s="13">
        <v>21.959999999999997</v>
      </c>
      <c r="H1316" s="13">
        <v>814.64709999999991</v>
      </c>
      <c r="I1316" s="166">
        <v>0</v>
      </c>
      <c r="J1316" s="191">
        <v>0</v>
      </c>
      <c r="K1316" s="166">
        <v>0</v>
      </c>
      <c r="L1316" s="166">
        <v>0</v>
      </c>
      <c r="M1316" s="18">
        <v>0</v>
      </c>
      <c r="N1316" s="165">
        <f>VLOOKUP(Table2[[#This Row],[Code]],'MPG Payment'!$B$4:$Z$128,25,0)</f>
        <v>0</v>
      </c>
      <c r="O1316" s="170">
        <f t="shared" si="98"/>
        <v>815</v>
      </c>
      <c r="P1316" t="str">
        <f>IFERROR(VLOOKUP(D1316,'Bank Master'!$C$3:$D$7898,2,0),"Indirect")</f>
        <v>Direct</v>
      </c>
      <c r="Q1316" t="str">
        <f>IFERROR(VLOOKUP(A1316,Table1424[],6,0),0)</f>
        <v>SARITA ORAON</v>
      </c>
      <c r="R1316" t="str">
        <f>IFERROR(VLOOKUP(A1316,Table1424[],7,0),0)</f>
        <v>3683318264</v>
      </c>
      <c r="S1316" t="str">
        <f>IFERROR(VLOOKUP(A1316,Table1424[],8,0),0)</f>
        <v>CBIN0284248</v>
      </c>
      <c r="T1316">
        <f>IFERROR(VLOOKUP(A1316,Table1424[],9,0),0)</f>
        <v>0</v>
      </c>
      <c r="U1316" s="40">
        <f>IFERROR(VLOOKUP(A1316,Table1424[],10,0),0)</f>
        <v>46125</v>
      </c>
      <c r="V1316">
        <f t="shared" si="99"/>
        <v>1</v>
      </c>
      <c r="W1316" t="str">
        <f t="shared" si="100"/>
        <v>Available</v>
      </c>
      <c r="X1316" s="164" t="str" cm="1">
        <f t="array" aca="1" ref="X1316" ca="1">SUBSTITUTE(SUBSTITUTE(MID(CELL("filename"),FIND("[",CELL("filename"))+1,FIND("]",CELL("filename"))-FIND("[",CELL("filename"))-1)," JH Farmer Payment-",""),".xlsx","")</f>
        <v>22.21-27 Aug</v>
      </c>
      <c r="Y1316" s="13">
        <f t="shared" si="97"/>
        <v>11.129058743169402</v>
      </c>
      <c r="Z1316" s="3">
        <v>0</v>
      </c>
    </row>
    <row r="1317" spans="1:26" x14ac:dyDescent="0.25">
      <c r="A1317" t="str">
        <f>CONCATENATE(Table2[[#This Row],[Code]],Table2[[#This Row],[Farmers Code]])</f>
        <v>200800070128</v>
      </c>
      <c r="B1317" s="1" t="str">
        <f>INDEX('MPG Payment'!$A:$A,MATCH(Table2[[#This Row],[Code]],'MPG Payment'!B:B,0))</f>
        <v>BMC Code :2008</v>
      </c>
      <c r="C1317" t="str">
        <f>VLOOKUP(Table2[[#This Row],[Code]],'MPG Payment'!B:C,2,0)</f>
        <v>Rampur</v>
      </c>
      <c r="D1317" s="17">
        <v>20080007</v>
      </c>
      <c r="E1317" s="17" t="s">
        <v>8375</v>
      </c>
      <c r="F1317" s="1">
        <v>7</v>
      </c>
      <c r="G1317" s="13">
        <v>22.08</v>
      </c>
      <c r="H1317" s="13">
        <v>890.04050000000007</v>
      </c>
      <c r="I1317" s="166">
        <v>0</v>
      </c>
      <c r="J1317" s="191">
        <v>0</v>
      </c>
      <c r="K1317" s="166">
        <v>0</v>
      </c>
      <c r="L1317" s="166">
        <v>0</v>
      </c>
      <c r="M1317" s="18">
        <v>0</v>
      </c>
      <c r="N1317" s="165">
        <f>VLOOKUP(Table2[[#This Row],[Code]],'MPG Payment'!$B$4:$Z$128,25,0)</f>
        <v>0</v>
      </c>
      <c r="O1317" s="170">
        <f t="shared" si="98"/>
        <v>890</v>
      </c>
      <c r="P1317" t="str">
        <f>IFERROR(VLOOKUP(D1317,'Bank Master'!$C$3:$D$7898,2,0),"Indirect")</f>
        <v>Direct</v>
      </c>
      <c r="Q1317" t="str">
        <f>IFERROR(VLOOKUP(A1317,Table1424[],6,0),0)</f>
        <v>RAJINDER SAHU</v>
      </c>
      <c r="R1317" t="str">
        <f>IFERROR(VLOOKUP(A1317,Table1424[],7,0),0)</f>
        <v>49610100013866</v>
      </c>
      <c r="S1317" t="str">
        <f>IFERROR(VLOOKUP(A1317,Table1424[],8,0),0)</f>
        <v>BARB0LOHARD</v>
      </c>
      <c r="T1317">
        <f>IFERROR(VLOOKUP(A1317,Table1424[],9,0),0)</f>
        <v>0</v>
      </c>
      <c r="U1317" s="40">
        <f>IFERROR(VLOOKUP(A1317,Table1424[],10,0),0)</f>
        <v>46132</v>
      </c>
      <c r="V1317">
        <f t="shared" si="99"/>
        <v>1</v>
      </c>
      <c r="W1317" t="str">
        <f t="shared" si="100"/>
        <v>Available</v>
      </c>
      <c r="X1317" s="164" t="str" cm="1">
        <f t="array" aca="1" ref="X1317" ca="1">SUBSTITUTE(SUBSTITUTE(MID(CELL("filename"),FIND("[",CELL("filename"))+1,FIND("]",CELL("filename"))-FIND("[",CELL("filename"))-1)," JH Farmer Payment-",""),".xlsx","")</f>
        <v>22.21-27 Aug</v>
      </c>
      <c r="Y1317" s="13">
        <f t="shared" si="97"/>
        <v>14.108431838768119</v>
      </c>
      <c r="Z1317" s="3">
        <v>0</v>
      </c>
    </row>
    <row r="1318" spans="1:26" x14ac:dyDescent="0.25">
      <c r="A1318" t="str">
        <f>CONCATENATE(Table2[[#This Row],[Code]],Table2[[#This Row],[Farmers Code]])</f>
        <v>200800070130</v>
      </c>
      <c r="B1318" s="1" t="str">
        <f>INDEX('MPG Payment'!$A:$A,MATCH(Table2[[#This Row],[Code]],'MPG Payment'!B:B,0))</f>
        <v>BMC Code :2008</v>
      </c>
      <c r="C1318" t="str">
        <f>VLOOKUP(Table2[[#This Row],[Code]],'MPG Payment'!B:C,2,0)</f>
        <v>Rampur</v>
      </c>
      <c r="D1318" s="17">
        <v>20080007</v>
      </c>
      <c r="E1318" s="17" t="s">
        <v>8376</v>
      </c>
      <c r="F1318" s="1">
        <v>14</v>
      </c>
      <c r="G1318" s="13">
        <v>175.89</v>
      </c>
      <c r="H1318" s="13">
        <v>6599.9937999999993</v>
      </c>
      <c r="I1318" s="166">
        <v>0</v>
      </c>
      <c r="J1318" s="191">
        <v>0</v>
      </c>
      <c r="K1318" s="166">
        <v>0</v>
      </c>
      <c r="L1318" s="166">
        <v>0</v>
      </c>
      <c r="M1318" s="18">
        <v>0</v>
      </c>
      <c r="N1318" s="165">
        <f>VLOOKUP(Table2[[#This Row],[Code]],'MPG Payment'!$B$4:$Z$128,25,0)</f>
        <v>0</v>
      </c>
      <c r="O1318" s="170">
        <f t="shared" si="98"/>
        <v>6600</v>
      </c>
      <c r="P1318" t="str">
        <f>IFERROR(VLOOKUP(D1318,'Bank Master'!$C$3:$D$7898,2,0),"Indirect")</f>
        <v>Direct</v>
      </c>
      <c r="Q1318" t="str">
        <f>IFERROR(VLOOKUP(A1318,Table1424[],6,0),0)</f>
        <v>ALTAB ANSARI</v>
      </c>
      <c r="R1318" t="str">
        <f>IFERROR(VLOOKUP(A1318,Table1424[],7,0),0)</f>
        <v>590710110008075</v>
      </c>
      <c r="S1318" t="str">
        <f>IFERROR(VLOOKUP(A1318,Table1424[],8,0),0)</f>
        <v>BKID0005907</v>
      </c>
      <c r="T1318">
        <f>IFERROR(VLOOKUP(A1318,Table1424[],9,0),0)</f>
        <v>0</v>
      </c>
      <c r="U1318" s="40">
        <f>IFERROR(VLOOKUP(A1318,Table1424[],10,0),0)</f>
        <v>46160</v>
      </c>
      <c r="V1318">
        <f t="shared" si="99"/>
        <v>1</v>
      </c>
      <c r="W1318" t="str">
        <f t="shared" si="100"/>
        <v>Available</v>
      </c>
      <c r="X1318" s="164" t="str" cm="1">
        <f t="array" aca="1" ref="X1318" ca="1">SUBSTITUTE(SUBSTITUTE(MID(CELL("filename"),FIND("[",CELL("filename"))+1,FIND("]",CELL("filename"))-FIND("[",CELL("filename"))-1)," JH Farmer Payment-",""),".xlsx","")</f>
        <v>22.21-27 Aug</v>
      </c>
      <c r="Y1318" s="13">
        <f t="shared" si="97"/>
        <v>26.26639183580647</v>
      </c>
      <c r="Z1318" s="3">
        <v>0</v>
      </c>
    </row>
    <row r="1319" spans="1:26" x14ac:dyDescent="0.25">
      <c r="A1319" t="str">
        <f>CONCATENATE(Table2[[#This Row],[Code]],Table2[[#This Row],[Farmers Code]])</f>
        <v>200800070132</v>
      </c>
      <c r="B1319" s="1" t="str">
        <f>INDEX('MPG Payment'!$A:$A,MATCH(Table2[[#This Row],[Code]],'MPG Payment'!B:B,0))</f>
        <v>BMC Code :2008</v>
      </c>
      <c r="C1319" t="str">
        <f>VLOOKUP(Table2[[#This Row],[Code]],'MPG Payment'!B:C,2,0)</f>
        <v>Rampur</v>
      </c>
      <c r="D1319" s="17">
        <v>20080007</v>
      </c>
      <c r="E1319" s="17" t="s">
        <v>8769</v>
      </c>
      <c r="F1319" s="1">
        <v>14</v>
      </c>
      <c r="G1319" s="13">
        <v>27.259999999999998</v>
      </c>
      <c r="H1319" s="13">
        <v>1028.8047999999999</v>
      </c>
      <c r="I1319" s="166">
        <v>0</v>
      </c>
      <c r="J1319" s="191">
        <v>0</v>
      </c>
      <c r="K1319" s="166">
        <v>0</v>
      </c>
      <c r="L1319" s="166">
        <v>0</v>
      </c>
      <c r="M1319" s="18">
        <v>0</v>
      </c>
      <c r="N1319" s="165">
        <f>VLOOKUP(Table2[[#This Row],[Code]],'MPG Payment'!$B$4:$Z$128,25,0)</f>
        <v>0</v>
      </c>
      <c r="O1319" s="170">
        <f t="shared" si="98"/>
        <v>1029</v>
      </c>
      <c r="P1319" t="str">
        <f>IFERROR(VLOOKUP(D1319,'Bank Master'!$C$3:$D$7898,2,0),"Indirect")</f>
        <v>Direct</v>
      </c>
      <c r="Q1319" t="str">
        <f>IFERROR(VLOOKUP(A1319,Table1424[],6,0),0)</f>
        <v>SULTANA BIBI</v>
      </c>
      <c r="R1319" t="str">
        <f>IFERROR(VLOOKUP(A1319,Table1424[],7,0),0)</f>
        <v>4043001700302343</v>
      </c>
      <c r="S1319" t="str">
        <f>IFERROR(VLOOKUP(A1319,Table1424[],8,0),0)</f>
        <v>PUNB0404300</v>
      </c>
      <c r="T1319">
        <f>IFERROR(VLOOKUP(A1319,Table1424[],9,0),0)</f>
        <v>0</v>
      </c>
      <c r="U1319" s="40">
        <f>IFERROR(VLOOKUP(A1319,Table1424[],10,0),0)</f>
        <v>46195</v>
      </c>
      <c r="V1319">
        <f t="shared" si="99"/>
        <v>1</v>
      </c>
      <c r="W1319" t="str">
        <f t="shared" si="100"/>
        <v>Available</v>
      </c>
      <c r="X1319" s="164" t="str" cm="1">
        <f t="array" aca="1" ref="X1319" ca="1">SUBSTITUTE(SUBSTITUTE(MID(CELL("filename"),FIND("[",CELL("filename"))+1,FIND("]",CELL("filename"))-FIND("[",CELL("filename"))-1)," JH Farmer Payment-",""),".xlsx","")</f>
        <v>22.21-27 Aug</v>
      </c>
      <c r="Y1319" s="13">
        <f t="shared" si="97"/>
        <v>26.418318415260455</v>
      </c>
      <c r="Z1319" s="3">
        <v>0</v>
      </c>
    </row>
    <row r="1320" spans="1:26" x14ac:dyDescent="0.25">
      <c r="A1320" t="str">
        <f>CONCATENATE(Table2[[#This Row],[Code]],Table2[[#This Row],[Farmers Code]])</f>
        <v>200800070133</v>
      </c>
      <c r="B1320" s="1" t="str">
        <f>INDEX('MPG Payment'!$A:$A,MATCH(Table2[[#This Row],[Code]],'MPG Payment'!B:B,0))</f>
        <v>BMC Code :2008</v>
      </c>
      <c r="C1320" t="str">
        <f>VLOOKUP(Table2[[#This Row],[Code]],'MPG Payment'!B:C,2,0)</f>
        <v>Rampur</v>
      </c>
      <c r="D1320" s="17">
        <v>20080007</v>
      </c>
      <c r="E1320" s="17" t="s">
        <v>8994</v>
      </c>
      <c r="F1320" s="1">
        <v>13</v>
      </c>
      <c r="G1320" s="13">
        <v>44.87</v>
      </c>
      <c r="H1320" s="13">
        <v>1722.6016999999999</v>
      </c>
      <c r="I1320" s="166">
        <v>0</v>
      </c>
      <c r="J1320" s="191">
        <v>0</v>
      </c>
      <c r="K1320" s="166">
        <v>0</v>
      </c>
      <c r="L1320" s="166">
        <v>0</v>
      </c>
      <c r="M1320" s="18">
        <v>0</v>
      </c>
      <c r="N1320" s="165">
        <f>VLOOKUP(Table2[[#This Row],[Code]],'MPG Payment'!$B$4:$Z$128,25,0)</f>
        <v>0</v>
      </c>
      <c r="O1320" s="170">
        <f t="shared" si="98"/>
        <v>1723</v>
      </c>
      <c r="P1320" t="str">
        <f>IFERROR(VLOOKUP(D1320,'Bank Master'!$C$3:$D$7898,2,0),"Indirect")</f>
        <v>Direct</v>
      </c>
      <c r="Q1320" t="str">
        <f>IFERROR(VLOOKUP(A1320,Table1424[],6,0),0)</f>
        <v>SONI KUMARI</v>
      </c>
      <c r="R1320" t="str">
        <f>IFERROR(VLOOKUP(A1320,Table1424[],7,0),0)</f>
        <v>4043001700251890</v>
      </c>
      <c r="S1320" t="str">
        <f>IFERROR(VLOOKUP(A1320,Table1424[],8,0),0)</f>
        <v>PUNB0404300</v>
      </c>
      <c r="T1320">
        <f>IFERROR(VLOOKUP(A1320,Table1424[],9,0),0)</f>
        <v>0</v>
      </c>
      <c r="U1320" s="40">
        <f>IFERROR(VLOOKUP(A1320,Table1424[],10,0),0)</f>
        <v>46203</v>
      </c>
      <c r="V1320">
        <f t="shared" si="99"/>
        <v>1</v>
      </c>
      <c r="W1320" t="str">
        <f t="shared" si="100"/>
        <v>Available</v>
      </c>
      <c r="X1320" s="164" t="str" cm="1">
        <f t="array" aca="1" ref="X1320" ca="1">SUBSTITUTE(SUBSTITUTE(MID(CELL("filename"),FIND("[",CELL("filename"))+1,FIND("]",CELL("filename"))-FIND("[",CELL("filename"))-1)," JH Farmer Payment-",""),".xlsx","")</f>
        <v>22.21-27 Aug</v>
      </c>
      <c r="Y1320" s="13">
        <f t="shared" si="97"/>
        <v>24.954114218854471</v>
      </c>
      <c r="Z1320" s="3">
        <v>0</v>
      </c>
    </row>
    <row r="1321" spans="1:26" x14ac:dyDescent="0.25">
      <c r="A1321" t="str">
        <f>CONCATENATE(Table2[[#This Row],[Code]],Table2[[#This Row],[Farmers Code]])</f>
        <v>200800070135</v>
      </c>
      <c r="B1321" s="1" t="str">
        <f>INDEX('MPG Payment'!$A:$A,MATCH(Table2[[#This Row],[Code]],'MPG Payment'!B:B,0))</f>
        <v>BMC Code :2008</v>
      </c>
      <c r="C1321" t="str">
        <f>VLOOKUP(Table2[[#This Row],[Code]],'MPG Payment'!B:C,2,0)</f>
        <v>Rampur</v>
      </c>
      <c r="D1321" s="17">
        <v>20080007</v>
      </c>
      <c r="E1321" s="17" t="s">
        <v>9084</v>
      </c>
      <c r="F1321" s="1">
        <v>13</v>
      </c>
      <c r="G1321" s="13">
        <v>30.339999999999996</v>
      </c>
      <c r="H1321" s="13">
        <v>1145.1910999999998</v>
      </c>
      <c r="I1321" s="166">
        <v>0</v>
      </c>
      <c r="J1321" s="191">
        <v>0</v>
      </c>
      <c r="K1321" s="166">
        <v>0</v>
      </c>
      <c r="L1321" s="166">
        <v>0</v>
      </c>
      <c r="M1321" s="18">
        <v>0</v>
      </c>
      <c r="N1321" s="165">
        <f>VLOOKUP(Table2[[#This Row],[Code]],'MPG Payment'!$B$4:$Z$128,25,0)</f>
        <v>0</v>
      </c>
      <c r="O1321" s="170">
        <f t="shared" si="98"/>
        <v>1145</v>
      </c>
      <c r="P1321" t="str">
        <f>IFERROR(VLOOKUP(D1321,'Bank Master'!$C$3:$D$7898,2,0),"Indirect")</f>
        <v>Direct</v>
      </c>
      <c r="Q1321" t="str">
        <f>IFERROR(VLOOKUP(A1321,Table1424[],6,0),0)</f>
        <v>SHANIYA ORAON</v>
      </c>
      <c r="R1321" t="str">
        <f>IFERROR(VLOOKUP(A1321,Table1424[],7,0),0)</f>
        <v>590710110004304</v>
      </c>
      <c r="S1321" t="str">
        <f>IFERROR(VLOOKUP(A1321,Table1424[],8,0),0)</f>
        <v>BKID0005907</v>
      </c>
      <c r="T1321">
        <f>IFERROR(VLOOKUP(A1321,Table1424[],9,0),0)</f>
        <v>0</v>
      </c>
      <c r="U1321" s="40">
        <f>IFERROR(VLOOKUP(A1321,Table1424[],10,0),0)</f>
        <v>46244</v>
      </c>
      <c r="V1321">
        <f t="shared" si="99"/>
        <v>1</v>
      </c>
      <c r="W1321" t="str">
        <f t="shared" si="100"/>
        <v>Available</v>
      </c>
      <c r="X1321" s="164" t="str" cm="1">
        <f t="array" aca="1" ref="X1321" ca="1">SUBSTITUTE(SUBSTITUTE(MID(CELL("filename"),FIND("[",CELL("filename"))+1,FIND("]",CELL("filename"))-FIND("[",CELL("filename"))-1)," JH Farmer Payment-",""),".xlsx","")</f>
        <v>22.21-27 Aug</v>
      </c>
      <c r="Y1321" s="13">
        <f t="shared" si="97"/>
        <v>24.534417106130519</v>
      </c>
      <c r="Z1321" s="3">
        <v>0</v>
      </c>
    </row>
    <row r="1322" spans="1:26" x14ac:dyDescent="0.25">
      <c r="A1322" t="str">
        <f>CONCATENATE(Table2[[#This Row],[Code]],Table2[[#This Row],[Farmers Code]])</f>
        <v>200800070137</v>
      </c>
      <c r="B1322" s="1" t="str">
        <f>INDEX('MPG Payment'!$A:$A,MATCH(Table2[[#This Row],[Code]],'MPG Payment'!B:B,0))</f>
        <v>BMC Code :2008</v>
      </c>
      <c r="C1322" t="str">
        <f>VLOOKUP(Table2[[#This Row],[Code]],'MPG Payment'!B:C,2,0)</f>
        <v>Rampur</v>
      </c>
      <c r="D1322" s="17">
        <v>20080007</v>
      </c>
      <c r="E1322" s="17" t="s">
        <v>10084</v>
      </c>
      <c r="F1322" s="1">
        <v>14</v>
      </c>
      <c r="G1322" s="13">
        <v>86.059999999999988</v>
      </c>
      <c r="H1322" s="13">
        <v>3449.5899999999997</v>
      </c>
      <c r="I1322" s="166">
        <v>0</v>
      </c>
      <c r="J1322" s="191">
        <v>0</v>
      </c>
      <c r="K1322" s="166">
        <v>0</v>
      </c>
      <c r="L1322" s="166">
        <v>0</v>
      </c>
      <c r="M1322" s="18">
        <v>0</v>
      </c>
      <c r="N1322" s="165">
        <f>VLOOKUP(Table2[[#This Row],[Code]],'MPG Payment'!$B$4:$Z$128,25,0)</f>
        <v>0</v>
      </c>
      <c r="O1322" s="170">
        <f t="shared" si="98"/>
        <v>3450</v>
      </c>
      <c r="P1322" t="str">
        <f>IFERROR(VLOOKUP(D1322,'Bank Master'!$C$3:$D$7898,2,0),"Indirect")</f>
        <v>Direct</v>
      </c>
      <c r="Q1322" t="str">
        <f>IFERROR(VLOOKUP(A1322,Table1424[],6,0),0)</f>
        <v>SAJEET KUJUR</v>
      </c>
      <c r="R1322" t="str">
        <f>IFERROR(VLOOKUP(A1322,Table1424[],7,0),0)</f>
        <v>021710027086</v>
      </c>
      <c r="S1322" t="str">
        <f>IFERROR(VLOOKUP(A1322,Table1424[],8,0),0)</f>
        <v>IPOS0000001</v>
      </c>
      <c r="T1322">
        <f>IFERROR(VLOOKUP(A1322,Table1424[],9,0),0)</f>
        <v>0</v>
      </c>
      <c r="U1322" s="40">
        <f>IFERROR(VLOOKUP(A1322,Table1424[],10,0),0)</f>
        <v>46251</v>
      </c>
      <c r="V1322">
        <f t="shared" si="99"/>
        <v>1</v>
      </c>
      <c r="W1322" t="str">
        <f t="shared" si="100"/>
        <v>Available</v>
      </c>
      <c r="X1322" s="164" t="str" cm="1">
        <f t="array" aca="1" ref="X1322" ca="1">SUBSTITUTE(SUBSTITUTE(MID(CELL("filename"),FIND("[",CELL("filename"))+1,FIND("]",CELL("filename"))-FIND("[",CELL("filename"))-1)," JH Farmer Payment-",""),".xlsx","")</f>
        <v>22.21-27 Aug</v>
      </c>
      <c r="Y1322" s="13">
        <f t="shared" si="97"/>
        <v>28.058482454101796</v>
      </c>
      <c r="Z1322" s="3">
        <v>0</v>
      </c>
    </row>
    <row r="1323" spans="1:26" x14ac:dyDescent="0.25">
      <c r="A1323" t="str">
        <f>CONCATENATE(Table2[[#This Row],[Code]],Table2[[#This Row],[Farmers Code]])</f>
        <v>200800070138</v>
      </c>
      <c r="B1323" s="1" t="str">
        <f>INDEX('MPG Payment'!$A:$A,MATCH(Table2[[#This Row],[Code]],'MPG Payment'!B:B,0))</f>
        <v>BMC Code :2008</v>
      </c>
      <c r="C1323" t="str">
        <f>VLOOKUP(Table2[[#This Row],[Code]],'MPG Payment'!B:C,2,0)</f>
        <v>Rampur</v>
      </c>
      <c r="D1323" s="17">
        <v>20080007</v>
      </c>
      <c r="E1323" s="17" t="s">
        <v>8329</v>
      </c>
      <c r="F1323" s="1">
        <v>14</v>
      </c>
      <c r="G1323" s="13">
        <v>77.779999999999987</v>
      </c>
      <c r="H1323" s="13">
        <v>3206.1192000000001</v>
      </c>
      <c r="I1323" s="166">
        <v>0</v>
      </c>
      <c r="J1323" s="191">
        <v>0</v>
      </c>
      <c r="K1323" s="166">
        <v>0</v>
      </c>
      <c r="L1323" s="166">
        <v>0</v>
      </c>
      <c r="M1323" s="18">
        <v>0</v>
      </c>
      <c r="N1323" s="165">
        <f>VLOOKUP(Table2[[#This Row],[Code]],'MPG Payment'!$B$4:$Z$128,25,0)</f>
        <v>0</v>
      </c>
      <c r="O1323" s="170">
        <f t="shared" si="98"/>
        <v>3206</v>
      </c>
      <c r="P1323" t="str">
        <f>IFERROR(VLOOKUP(D1323,'Bank Master'!$C$3:$D$7898,2,0),"Indirect")</f>
        <v>Direct</v>
      </c>
      <c r="Q1323" t="str">
        <f>IFERROR(VLOOKUP(A1323,Table1424[],6,0),0)</f>
        <v>DIPAK KUJUR</v>
      </c>
      <c r="R1323" t="str">
        <f>IFERROR(VLOOKUP(A1323,Table1424[],7,0),0)</f>
        <v>50083557257</v>
      </c>
      <c r="S1323" t="str">
        <f>IFERROR(VLOOKUP(A1323,Table1424[],8,0),0)</f>
        <v>IDIB000L549</v>
      </c>
      <c r="T1323">
        <f>IFERROR(VLOOKUP(A1323,Table1424[],9,0),0)</f>
        <v>0</v>
      </c>
      <c r="U1323" s="40">
        <f>IFERROR(VLOOKUP(A1323,Table1424[],10,0),0)</f>
        <v>46251</v>
      </c>
      <c r="V1323">
        <f t="shared" si="99"/>
        <v>1</v>
      </c>
      <c r="W1323" t="str">
        <f t="shared" si="100"/>
        <v>Available</v>
      </c>
      <c r="X1323" s="164" t="str" cm="1">
        <f t="array" aca="1" ref="X1323" ca="1">SUBSTITUTE(SUBSTITUTE(MID(CELL("filename"),FIND("[",CELL("filename"))+1,FIND("]",CELL("filename"))-FIND("[",CELL("filename"))-1)," JH Farmer Payment-",""),".xlsx","")</f>
        <v>22.21-27 Aug</v>
      </c>
      <c r="Y1323" s="13">
        <f t="shared" si="97"/>
        <v>28.85424839290307</v>
      </c>
      <c r="Z1323" s="3">
        <v>0</v>
      </c>
    </row>
    <row r="1324" spans="1:26" x14ac:dyDescent="0.25">
      <c r="A1324" t="str">
        <f>CONCATENATE(Table2[[#This Row],[Code]],Table2[[#This Row],[Farmers Code]])</f>
        <v>200800070139</v>
      </c>
      <c r="B1324" s="1" t="str">
        <f>INDEX('MPG Payment'!$A:$A,MATCH(Table2[[#This Row],[Code]],'MPG Payment'!B:B,0))</f>
        <v>BMC Code :2008</v>
      </c>
      <c r="C1324" t="str">
        <f>VLOOKUP(Table2[[#This Row],[Code]],'MPG Payment'!B:C,2,0)</f>
        <v>Rampur</v>
      </c>
      <c r="D1324" s="17">
        <v>20080007</v>
      </c>
      <c r="E1324" s="17" t="s">
        <v>10085</v>
      </c>
      <c r="F1324" s="1">
        <v>9</v>
      </c>
      <c r="G1324" s="13">
        <v>33.769999999999996</v>
      </c>
      <c r="H1324" s="13">
        <v>1335.55</v>
      </c>
      <c r="I1324" s="166">
        <v>0</v>
      </c>
      <c r="J1324" s="191">
        <v>0</v>
      </c>
      <c r="K1324" s="166">
        <v>0</v>
      </c>
      <c r="L1324" s="166">
        <v>0</v>
      </c>
      <c r="M1324" s="18">
        <v>0</v>
      </c>
      <c r="N1324" s="165">
        <f>VLOOKUP(Table2[[#This Row],[Code]],'MPG Payment'!$B$4:$Z$128,25,0)</f>
        <v>0</v>
      </c>
      <c r="O1324" s="170">
        <f t="shared" si="98"/>
        <v>1336</v>
      </c>
      <c r="P1324" t="str">
        <f>IFERROR(VLOOKUP(D1324,'Bank Master'!$C$3:$D$7898,2,0),"Indirect")</f>
        <v>Direct</v>
      </c>
      <c r="Q1324" t="str">
        <f>IFERROR(VLOOKUP(A1324,Table1424[],6,0),0)</f>
        <v>RAM ORAON</v>
      </c>
      <c r="R1324" t="str">
        <f>IFERROR(VLOOKUP(A1324,Table1424[],7,0),0)</f>
        <v>021710056799</v>
      </c>
      <c r="S1324" t="str">
        <f>IFERROR(VLOOKUP(A1324,Table1424[],8,0),0)</f>
        <v>IPOS0000001</v>
      </c>
      <c r="T1324">
        <f>IFERROR(VLOOKUP(A1324,Table1424[],9,0),0)</f>
        <v>0</v>
      </c>
      <c r="U1324" s="40">
        <f>IFERROR(VLOOKUP(A1324,Table1424[],10,0),0)</f>
        <v>46258</v>
      </c>
      <c r="V1324">
        <f t="shared" si="99"/>
        <v>1</v>
      </c>
      <c r="W1324" t="str">
        <f t="shared" si="100"/>
        <v>Available</v>
      </c>
      <c r="X1324" s="164" t="str" cm="1">
        <f t="array" aca="1" ref="X1324" ca="1">SUBSTITUTE(SUBSTITUTE(MID(CELL("filename"),FIND("[",CELL("filename"))+1,FIND("]",CELL("filename"))-FIND("[",CELL("filename"))-1)," JH Farmer Payment-",""),".xlsx","")</f>
        <v>22.21-27 Aug</v>
      </c>
      <c r="Y1324" s="13">
        <f t="shared" si="97"/>
        <v>17.796787089132366</v>
      </c>
      <c r="Z1324" s="3">
        <v>0</v>
      </c>
    </row>
    <row r="1325" spans="1:26" x14ac:dyDescent="0.25">
      <c r="A1325" t="str">
        <f>CONCATENATE(Table2[[#This Row],[Code]],Table2[[#This Row],[Farmers Code]])</f>
        <v>200800070140</v>
      </c>
      <c r="B1325" s="1" t="str">
        <f>INDEX('MPG Payment'!$A:$A,MATCH(Table2[[#This Row],[Code]],'MPG Payment'!B:B,0))</f>
        <v>BMC Code :2008</v>
      </c>
      <c r="C1325" t="str">
        <f>VLOOKUP(Table2[[#This Row],[Code]],'MPG Payment'!B:C,2,0)</f>
        <v>Rampur</v>
      </c>
      <c r="D1325" s="17">
        <v>20080007</v>
      </c>
      <c r="E1325" s="17" t="s">
        <v>10228</v>
      </c>
      <c r="F1325" s="1">
        <v>14</v>
      </c>
      <c r="G1325" s="13">
        <v>92.449999999999989</v>
      </c>
      <c r="H1325" s="13">
        <v>3593.6538</v>
      </c>
      <c r="I1325" s="166">
        <v>0</v>
      </c>
      <c r="J1325" s="191">
        <v>0</v>
      </c>
      <c r="K1325" s="166">
        <v>0</v>
      </c>
      <c r="L1325" s="166">
        <v>0</v>
      </c>
      <c r="M1325" s="18">
        <v>0</v>
      </c>
      <c r="N1325" s="165">
        <f>VLOOKUP(Table2[[#This Row],[Code]],'MPG Payment'!$B$4:$Z$128,25,0)</f>
        <v>0</v>
      </c>
      <c r="O1325" s="170">
        <f t="shared" si="98"/>
        <v>3594</v>
      </c>
      <c r="P1325" t="str">
        <f>IFERROR(VLOOKUP(D1325,'Bank Master'!$C$3:$D$7898,2,0),"Indirect")</f>
        <v>Direct</v>
      </c>
      <c r="Q1325" t="str">
        <f>IFERROR(VLOOKUP(A1325,Table1424[],6,0),0)</f>
        <v>JAYNATH MAHLI</v>
      </c>
      <c r="R1325" t="str">
        <f>IFERROR(VLOOKUP(A1325,Table1424[],7,0),0)</f>
        <v>496818210000474</v>
      </c>
      <c r="S1325" t="str">
        <f>IFERROR(VLOOKUP(A1325,Table1424[],8,0),0)</f>
        <v>BKID0004968</v>
      </c>
      <c r="T1325">
        <f>IFERROR(VLOOKUP(A1325,Table1424[],9,0),0)</f>
        <v>0</v>
      </c>
      <c r="U1325" s="40">
        <f>IFERROR(VLOOKUP(A1325,Table1424[],10,0),0)</f>
        <v>46258</v>
      </c>
      <c r="V1325">
        <f t="shared" si="99"/>
        <v>1</v>
      </c>
      <c r="W1325" t="str">
        <f t="shared" si="100"/>
        <v>Available</v>
      </c>
      <c r="X1325" s="164" t="str" cm="1">
        <f t="array" aca="1" ref="X1325" ca="1">SUBSTITUTE(SUBSTITUTE(MID(CELL("filename"),FIND("[",CELL("filename"))+1,FIND("]",CELL("filename"))-FIND("[",CELL("filename"))-1)," JH Farmer Payment-",""),".xlsx","")</f>
        <v>22.21-27 Aug</v>
      </c>
      <c r="Y1325" s="13">
        <f t="shared" si="97"/>
        <v>27.209926014061658</v>
      </c>
      <c r="Z1325" s="3">
        <v>0</v>
      </c>
    </row>
    <row r="1326" spans="1:26" x14ac:dyDescent="0.25">
      <c r="A1326" t="str">
        <f>CONCATENATE(Table2[[#This Row],[Code]],Table2[[#This Row],[Farmers Code]])</f>
        <v>200800070141</v>
      </c>
      <c r="B1326" s="1" t="str">
        <f>INDEX('MPG Payment'!$A:$A,MATCH(Table2[[#This Row],[Code]],'MPG Payment'!B:B,0))</f>
        <v>BMC Code :2008</v>
      </c>
      <c r="C1326" t="str">
        <f>VLOOKUP(Table2[[#This Row],[Code]],'MPG Payment'!B:C,2,0)</f>
        <v>Rampur</v>
      </c>
      <c r="D1326" s="17">
        <v>20080007</v>
      </c>
      <c r="E1326" s="17" t="s">
        <v>10654</v>
      </c>
      <c r="F1326" s="1">
        <v>13</v>
      </c>
      <c r="G1326" s="13">
        <v>63.9</v>
      </c>
      <c r="H1326" s="13">
        <v>2396.8813999999998</v>
      </c>
      <c r="I1326" s="166">
        <v>0</v>
      </c>
      <c r="J1326" s="191">
        <v>0</v>
      </c>
      <c r="K1326" s="166">
        <v>0</v>
      </c>
      <c r="L1326" s="166">
        <v>0</v>
      </c>
      <c r="M1326" s="18">
        <v>0</v>
      </c>
      <c r="N1326" s="165">
        <f>VLOOKUP(Table2[[#This Row],[Code]],'MPG Payment'!$B$4:$Z$128,25,0)</f>
        <v>0</v>
      </c>
      <c r="O1326" s="170">
        <f t="shared" si="98"/>
        <v>2397</v>
      </c>
      <c r="P1326" t="str">
        <f>IFERROR(VLOOKUP(D1326,'Bank Master'!$C$3:$D$7898,2,0),"Indirect")</f>
        <v>Direct</v>
      </c>
      <c r="Q1326">
        <f>IFERROR(VLOOKUP(A1326,Table1424[],6,0),0)</f>
        <v>0</v>
      </c>
      <c r="R1326">
        <f>IFERROR(VLOOKUP(A1326,Table1424[],7,0),0)</f>
        <v>0</v>
      </c>
      <c r="S1326">
        <f>IFERROR(VLOOKUP(A1326,Table1424[],8,0),0)</f>
        <v>0</v>
      </c>
      <c r="T1326">
        <f>IFERROR(VLOOKUP(A1326,Table1424[],9,0),0)</f>
        <v>0</v>
      </c>
      <c r="U1326" s="40">
        <f>IFERROR(VLOOKUP(A1326,Table1424[],10,0),0)</f>
        <v>0</v>
      </c>
      <c r="V1326">
        <f t="shared" si="99"/>
        <v>1</v>
      </c>
      <c r="W1326" t="str">
        <f t="shared" si="100"/>
        <v>Not Available</v>
      </c>
      <c r="X1326" s="164" t="str" cm="1">
        <f t="array" aca="1" ref="X1326" ca="1">SUBSTITUTE(SUBSTITUTE(MID(CELL("filename"),FIND("[",CELL("filename"))+1,FIND("]",CELL("filename"))-FIND("[",CELL("filename"))-1)," JH Farmer Payment-",""),".xlsx","")</f>
        <v>22.21-27 Aug</v>
      </c>
      <c r="Y1326" s="13">
        <f t="shared" si="97"/>
        <v>24.381422691705787</v>
      </c>
      <c r="Z1326" s="3">
        <v>0</v>
      </c>
    </row>
    <row r="1327" spans="1:26" x14ac:dyDescent="0.25">
      <c r="A1327" t="str">
        <f>CONCATENATE(Table2[[#This Row],[Code]],Table2[[#This Row],[Farmers Code]])</f>
        <v>200800080002</v>
      </c>
      <c r="B1327" s="1" t="str">
        <f>INDEX('MPG Payment'!$A:$A,MATCH(Table2[[#This Row],[Code]],'MPG Payment'!B:B,0))</f>
        <v>BMC Code :2008</v>
      </c>
      <c r="C1327" t="str">
        <f>VLOOKUP(Table2[[#This Row],[Code]],'MPG Payment'!B:C,2,0)</f>
        <v>Ningni</v>
      </c>
      <c r="D1327" s="17">
        <v>20080008</v>
      </c>
      <c r="E1327" s="17" t="s">
        <v>17</v>
      </c>
      <c r="F1327" s="1">
        <v>12</v>
      </c>
      <c r="G1327" s="13">
        <v>490.6</v>
      </c>
      <c r="H1327" s="13">
        <v>19811.3567</v>
      </c>
      <c r="I1327" s="166">
        <v>0</v>
      </c>
      <c r="J1327" s="191">
        <v>0</v>
      </c>
      <c r="K1327" s="166">
        <v>0</v>
      </c>
      <c r="L1327" s="166">
        <v>0</v>
      </c>
      <c r="M1327" s="18">
        <v>0</v>
      </c>
      <c r="N1327" s="165">
        <f>VLOOKUP(Table2[[#This Row],[Code]],'MPG Payment'!$B$4:$Z$128,25,0)</f>
        <v>0</v>
      </c>
      <c r="O1327" s="170">
        <f t="shared" si="98"/>
        <v>19811</v>
      </c>
      <c r="P1327" t="str">
        <f>IFERROR(VLOOKUP(D1327,'Bank Master'!$C$3:$D$7898,2,0),"Indirect")</f>
        <v>Direct</v>
      </c>
      <c r="Q1327" t="str">
        <f>IFERROR(VLOOKUP(A1327,Table1424[],6,0),0)</f>
        <v>Prabhat Sahu</v>
      </c>
      <c r="R1327" t="str">
        <f>IFERROR(VLOOKUP(A1327,Table1424[],7,0),0)</f>
        <v>49610100012908</v>
      </c>
      <c r="S1327" t="str">
        <f>IFERROR(VLOOKUP(A1327,Table1424[],8,0),0)</f>
        <v>BARB0LOHARD</v>
      </c>
      <c r="T1327">
        <f>IFERROR(VLOOKUP(A1327,Table1424[],9,0),0)</f>
        <v>0</v>
      </c>
      <c r="U1327" s="40">
        <f>IFERROR(VLOOKUP(A1327,Table1424[],10,0),0)</f>
        <v>45804</v>
      </c>
      <c r="V1327">
        <f t="shared" si="99"/>
        <v>1</v>
      </c>
      <c r="W1327" t="str">
        <f t="shared" si="100"/>
        <v>Available</v>
      </c>
      <c r="X1327" s="164" t="str" cm="1">
        <f t="array" aca="1" ref="X1327" ca="1">SUBSTITUTE(SUBSTITUTE(MID(CELL("filename"),FIND("[",CELL("filename"))+1,FIND("]",CELL("filename"))-FIND("[",CELL("filename"))-1)," JH Farmer Payment-",""),".xlsx","")</f>
        <v>22.21-27 Aug</v>
      </c>
      <c r="Y1327" s="13">
        <f t="shared" si="97"/>
        <v>24.229135792906646</v>
      </c>
      <c r="Z1327" s="3">
        <v>0</v>
      </c>
    </row>
    <row r="1328" spans="1:26" x14ac:dyDescent="0.25">
      <c r="A1328" t="str">
        <f>CONCATENATE(Table2[[#This Row],[Code]],Table2[[#This Row],[Farmers Code]])</f>
        <v>200800090002</v>
      </c>
      <c r="B1328" s="1" t="str">
        <f>INDEX('MPG Payment'!$A:$A,MATCH(Table2[[#This Row],[Code]],'MPG Payment'!B:B,0))</f>
        <v>BMC Code :2008</v>
      </c>
      <c r="C1328" t="str">
        <f>VLOOKUP(Table2[[#This Row],[Code]],'MPG Payment'!B:C,2,0)</f>
        <v>MASHMANO</v>
      </c>
      <c r="D1328" s="17">
        <v>20080009</v>
      </c>
      <c r="E1328" s="17" t="s">
        <v>17</v>
      </c>
      <c r="F1328" s="1">
        <v>1</v>
      </c>
      <c r="G1328" s="13">
        <v>2</v>
      </c>
      <c r="H1328" s="13">
        <v>88.5</v>
      </c>
      <c r="I1328" s="166">
        <v>0</v>
      </c>
      <c r="J1328" s="191">
        <v>0</v>
      </c>
      <c r="K1328" s="166">
        <v>0</v>
      </c>
      <c r="L1328" s="166">
        <v>0</v>
      </c>
      <c r="M1328" s="18">
        <v>0</v>
      </c>
      <c r="N1328" s="165">
        <f>VLOOKUP(Table2[[#This Row],[Code]],'MPG Payment'!$B$4:$Z$128,25,0)</f>
        <v>0</v>
      </c>
      <c r="O1328" s="170">
        <f t="shared" si="98"/>
        <v>89</v>
      </c>
      <c r="P1328" t="str">
        <f>IFERROR(VLOOKUP(D1328,'Bank Master'!$C$3:$D$7898,2,0),"Indirect")</f>
        <v>Direct</v>
      </c>
      <c r="Q1328" t="str">
        <f>IFERROR(VLOOKUP(A1328,Table1424[],6,0),0)</f>
        <v>Arman Ansari</v>
      </c>
      <c r="R1328" t="str">
        <f>IFERROR(VLOOKUP(A1328,Table1424[],7,0),0)</f>
        <v>590618210001002</v>
      </c>
      <c r="S1328" t="str">
        <f>IFERROR(VLOOKUP(A1328,Table1424[],8,0),0)</f>
        <v>BKID0005906</v>
      </c>
      <c r="T1328">
        <f>IFERROR(VLOOKUP(A1328,Table1424[],9,0),0)</f>
        <v>0</v>
      </c>
      <c r="U1328" s="40">
        <f>IFERROR(VLOOKUP(A1328,Table1424[],10,0),0)</f>
        <v>0</v>
      </c>
      <c r="V1328">
        <f t="shared" si="99"/>
        <v>1</v>
      </c>
      <c r="W1328" t="str">
        <f t="shared" si="100"/>
        <v>Available</v>
      </c>
      <c r="X1328" s="164" t="str" cm="1">
        <f t="array" aca="1" ref="X1328" ca="1">SUBSTITUTE(SUBSTITUTE(MID(CELL("filename"),FIND("[",CELL("filename"))+1,FIND("]",CELL("filename"))-FIND("[",CELL("filename"))-1)," JH Farmer Payment-",""),".xlsx","")</f>
        <v>22.21-27 Aug</v>
      </c>
      <c r="Y1328" s="13">
        <f t="shared" si="97"/>
        <v>2.2124999999999999</v>
      </c>
      <c r="Z1328" s="3">
        <v>0</v>
      </c>
    </row>
    <row r="1329" spans="1:26" x14ac:dyDescent="0.25">
      <c r="A1329" t="str">
        <f>CONCATENATE(Table2[[#This Row],[Code]],Table2[[#This Row],[Farmers Code]])</f>
        <v>200800090006</v>
      </c>
      <c r="B1329" s="1" t="str">
        <f>INDEX('MPG Payment'!$A:$A,MATCH(Table2[[#This Row],[Code]],'MPG Payment'!B:B,0))</f>
        <v>BMC Code :2008</v>
      </c>
      <c r="C1329" t="str">
        <f>VLOOKUP(Table2[[#This Row],[Code]],'MPG Payment'!B:C,2,0)</f>
        <v>MASHMANO</v>
      </c>
      <c r="D1329" s="17">
        <v>20080009</v>
      </c>
      <c r="E1329" s="17" t="s">
        <v>19</v>
      </c>
      <c r="F1329" s="1">
        <v>11</v>
      </c>
      <c r="G1329" s="13">
        <v>50.57</v>
      </c>
      <c r="H1329" s="13">
        <v>2030.2843000000003</v>
      </c>
      <c r="I1329" s="166">
        <v>0</v>
      </c>
      <c r="J1329" s="191">
        <v>0</v>
      </c>
      <c r="K1329" s="166">
        <v>0</v>
      </c>
      <c r="L1329" s="166">
        <v>0</v>
      </c>
      <c r="M1329" s="18">
        <v>0</v>
      </c>
      <c r="N1329" s="165">
        <f>VLOOKUP(Table2[[#This Row],[Code]],'MPG Payment'!$B$4:$Z$128,25,0)</f>
        <v>0</v>
      </c>
      <c r="O1329" s="170">
        <f t="shared" si="98"/>
        <v>2030</v>
      </c>
      <c r="P1329" t="str">
        <f>IFERROR(VLOOKUP(D1329,'Bank Master'!$C$3:$D$7898,2,0),"Indirect")</f>
        <v>Direct</v>
      </c>
      <c r="Q1329" t="str">
        <f>IFERROR(VLOOKUP(A1329,Table1424[],6,0),0)</f>
        <v>MOQIM ALAM</v>
      </c>
      <c r="R1329" t="str">
        <f>IFERROR(VLOOKUP(A1329,Table1424[],7,0),0)</f>
        <v>590610110006412</v>
      </c>
      <c r="S1329" t="str">
        <f>IFERROR(VLOOKUP(A1329,Table1424[],8,0),0)</f>
        <v>BKID0005906</v>
      </c>
      <c r="T1329">
        <f>IFERROR(VLOOKUP(A1329,Table1424[],9,0),0)</f>
        <v>0</v>
      </c>
      <c r="U1329" s="40">
        <f>IFERROR(VLOOKUP(A1329,Table1424[],10,0),0)</f>
        <v>45908</v>
      </c>
      <c r="V1329">
        <f t="shared" si="99"/>
        <v>1</v>
      </c>
      <c r="W1329" t="str">
        <f t="shared" si="100"/>
        <v>Available</v>
      </c>
      <c r="X1329" s="164" t="str" cm="1">
        <f t="array" aca="1" ref="X1329" ca="1">SUBSTITUTE(SUBSTITUTE(MID(CELL("filename"),FIND("[",CELL("filename"))+1,FIND("]",CELL("filename"))-FIND("[",CELL("filename"))-1)," JH Farmer Payment-",""),".xlsx","")</f>
        <v>22.21-27 Aug</v>
      </c>
      <c r="Y1329" s="13">
        <f t="shared" si="97"/>
        <v>22.081399347439199</v>
      </c>
      <c r="Z1329" s="3">
        <v>0</v>
      </c>
    </row>
    <row r="1330" spans="1:26" x14ac:dyDescent="0.25">
      <c r="A1330" t="str">
        <f>CONCATENATE(Table2[[#This Row],[Code]],Table2[[#This Row],[Farmers Code]])</f>
        <v>200800090011</v>
      </c>
      <c r="B1330" s="1" t="str">
        <f>INDEX('MPG Payment'!$A:$A,MATCH(Table2[[#This Row],[Code]],'MPG Payment'!B:B,0))</f>
        <v>BMC Code :2008</v>
      </c>
      <c r="C1330" t="str">
        <f>VLOOKUP(Table2[[#This Row],[Code]],'MPG Payment'!B:C,2,0)</f>
        <v>MASHMANO</v>
      </c>
      <c r="D1330" s="17">
        <v>20080009</v>
      </c>
      <c r="E1330" s="17" t="s">
        <v>22</v>
      </c>
      <c r="F1330" s="1">
        <v>9</v>
      </c>
      <c r="G1330" s="13">
        <v>316.43</v>
      </c>
      <c r="H1330" s="13">
        <v>13209.203099999999</v>
      </c>
      <c r="I1330" s="166">
        <v>0</v>
      </c>
      <c r="J1330" s="191">
        <v>0</v>
      </c>
      <c r="K1330" s="166">
        <v>0</v>
      </c>
      <c r="L1330" s="166">
        <v>0</v>
      </c>
      <c r="M1330" s="18">
        <v>0</v>
      </c>
      <c r="N1330" s="165">
        <f>VLOOKUP(Table2[[#This Row],[Code]],'MPG Payment'!$B$4:$Z$128,25,0)</f>
        <v>0</v>
      </c>
      <c r="O1330" s="170">
        <f t="shared" si="98"/>
        <v>13209</v>
      </c>
      <c r="P1330" t="str">
        <f>IFERROR(VLOOKUP(D1330,'Bank Master'!$C$3:$D$7898,2,0),"Indirect")</f>
        <v>Direct</v>
      </c>
      <c r="Q1330" t="str">
        <f>IFERROR(VLOOKUP(A1330,Table1424[],6,0),0)</f>
        <v>KARIMUDDIN ANSARI</v>
      </c>
      <c r="R1330" t="str">
        <f>IFERROR(VLOOKUP(A1330,Table1424[],7,0),0)</f>
        <v>590618210000118</v>
      </c>
      <c r="S1330" t="str">
        <f>IFERROR(VLOOKUP(A1330,Table1424[],8,0),0)</f>
        <v>BKID0005906</v>
      </c>
      <c r="T1330">
        <f>IFERROR(VLOOKUP(A1330,Table1424[],9,0),0)</f>
        <v>0</v>
      </c>
      <c r="U1330" s="40">
        <f>IFERROR(VLOOKUP(A1330,Table1424[],10,0),0)</f>
        <v>45986</v>
      </c>
      <c r="V1330">
        <f t="shared" si="99"/>
        <v>1</v>
      </c>
      <c r="W1330" t="str">
        <f t="shared" si="100"/>
        <v>Available</v>
      </c>
      <c r="X1330" s="164" t="str" cm="1">
        <f t="array" aca="1" ref="X1330" ca="1">SUBSTITUTE(SUBSTITUTE(MID(CELL("filename"),FIND("[",CELL("filename"))+1,FIND("]",CELL("filename"))-FIND("[",CELL("filename"))-1)," JH Farmer Payment-",""),".xlsx","")</f>
        <v>22.21-27 Aug</v>
      </c>
      <c r="Y1330" s="13">
        <f t="shared" si="97"/>
        <v>18.785012151186677</v>
      </c>
      <c r="Z1330" s="3">
        <v>0</v>
      </c>
    </row>
    <row r="1331" spans="1:26" x14ac:dyDescent="0.25">
      <c r="A1331" t="str">
        <f>CONCATENATE(Table2[[#This Row],[Code]],Table2[[#This Row],[Farmers Code]])</f>
        <v>200800090021</v>
      </c>
      <c r="B1331" s="1" t="str">
        <f>INDEX('MPG Payment'!$A:$A,MATCH(Table2[[#This Row],[Code]],'MPG Payment'!B:B,0))</f>
        <v>BMC Code :2008</v>
      </c>
      <c r="C1331" t="str">
        <f>VLOOKUP(Table2[[#This Row],[Code]],'MPG Payment'!B:C,2,0)</f>
        <v>MASHMANO</v>
      </c>
      <c r="D1331" s="17">
        <v>20080009</v>
      </c>
      <c r="E1331" s="17" t="s">
        <v>28</v>
      </c>
      <c r="F1331" s="1">
        <v>11</v>
      </c>
      <c r="G1331" s="13">
        <v>39.24</v>
      </c>
      <c r="H1331" s="13">
        <v>1561.9081000000001</v>
      </c>
      <c r="I1331" s="166">
        <v>0</v>
      </c>
      <c r="J1331" s="191">
        <v>0</v>
      </c>
      <c r="K1331" s="166">
        <v>0</v>
      </c>
      <c r="L1331" s="166">
        <v>0</v>
      </c>
      <c r="M1331" s="18">
        <v>0</v>
      </c>
      <c r="N1331" s="165">
        <f>VLOOKUP(Table2[[#This Row],[Code]],'MPG Payment'!$B$4:$Z$128,25,0)</f>
        <v>0</v>
      </c>
      <c r="O1331" s="170">
        <f t="shared" si="94"/>
        <v>1562</v>
      </c>
      <c r="P1331" t="str">
        <f>IFERROR(VLOOKUP(D1331,'Bank Master'!$C$3:$D$7898,2,0),"Indirect")</f>
        <v>Direct</v>
      </c>
      <c r="Q1331" t="str">
        <f>IFERROR(VLOOKUP(A1331,Table1424[],6,0),0)</f>
        <v>SAMIM ANSARI</v>
      </c>
      <c r="R1331" t="str">
        <f>IFERROR(VLOOKUP(A1331,Table1424[],7,0),0)</f>
        <v>22013073357</v>
      </c>
      <c r="S1331" t="str">
        <f>IFERROR(VLOOKUP(A1331,Table1424[],8,0),0)</f>
        <v>SBIN0RRVCGB</v>
      </c>
      <c r="T1331">
        <f>IFERROR(VLOOKUP(A1331,Table1424[],9,0),0)</f>
        <v>0</v>
      </c>
      <c r="U1331" s="40">
        <f>IFERROR(VLOOKUP(A1331,Table1424[],10,0),0)</f>
        <v>46104</v>
      </c>
      <c r="V1331">
        <f t="shared" si="95"/>
        <v>1</v>
      </c>
      <c r="W1331" t="str">
        <f t="shared" si="96"/>
        <v>Available</v>
      </c>
      <c r="X1331" s="164" t="str" cm="1">
        <f t="array" aca="1" ref="X1331" ca="1">SUBSTITUTE(SUBSTITUTE(MID(CELL("filename"),FIND("[",CELL("filename"))+1,FIND("]",CELL("filename"))-FIND("[",CELL("filename"))-1)," JH Farmer Payment-",""),".xlsx","")</f>
        <v>22.21-27 Aug</v>
      </c>
      <c r="Y1331" s="13">
        <f t="shared" si="97"/>
        <v>21.8921879459735</v>
      </c>
      <c r="Z1331" s="3">
        <v>0</v>
      </c>
    </row>
    <row r="1332" spans="1:26" x14ac:dyDescent="0.25">
      <c r="A1332" t="str">
        <f>CONCATENATE(Table2[[#This Row],[Code]],Table2[[#This Row],[Farmers Code]])</f>
        <v>200800100002</v>
      </c>
      <c r="B1332" s="1" t="str">
        <f>INDEX('MPG Payment'!$A:$A,MATCH(Table2[[#This Row],[Code]],'MPG Payment'!B:B,0))</f>
        <v>BMC Code :2008</v>
      </c>
      <c r="C1332" t="str">
        <f>VLOOKUP(Table2[[#This Row],[Code]],'MPG Payment'!B:C,2,0)</f>
        <v>PAHARKESA</v>
      </c>
      <c r="D1332" s="17">
        <v>20080010</v>
      </c>
      <c r="E1332" s="17" t="s">
        <v>17</v>
      </c>
      <c r="F1332" s="1">
        <v>7</v>
      </c>
      <c r="G1332" s="13">
        <v>365.40999999999997</v>
      </c>
      <c r="H1332" s="13">
        <v>17870.079099999999</v>
      </c>
      <c r="I1332" s="166">
        <v>0</v>
      </c>
      <c r="J1332" s="191">
        <v>0</v>
      </c>
      <c r="K1332" s="166">
        <v>1277.3499999999985</v>
      </c>
      <c r="L1332" s="166">
        <v>0</v>
      </c>
      <c r="M1332" s="18">
        <v>0</v>
      </c>
      <c r="N1332" s="165">
        <f>VLOOKUP(Table2[[#This Row],[Code]],'MPG Payment'!$B$4:$Z$128,25,0)</f>
        <v>0</v>
      </c>
      <c r="O1332" s="170">
        <f t="shared" si="91"/>
        <v>16593</v>
      </c>
      <c r="P1332" t="str">
        <f>IFERROR(VLOOKUP(D1332,'Bank Master'!$C$3:$D$7898,2,0),"Indirect")</f>
        <v>Direct</v>
      </c>
      <c r="Q1332" t="str">
        <f>IFERROR(VLOOKUP(A1332,Table1424[],6,0),0)</f>
        <v>Umesh Oraon</v>
      </c>
      <c r="R1332" t="str">
        <f>IFERROR(VLOOKUP(A1332,Table1424[],7,0),0)</f>
        <v>43631981338</v>
      </c>
      <c r="S1332" t="str">
        <f>IFERROR(VLOOKUP(A1332,Table1424[],8,0),0)</f>
        <v>SBIN0014342</v>
      </c>
      <c r="T1332" t="str">
        <f>IFERROR(VLOOKUP(A1332,Table1424[],9,0),0)</f>
        <v>STATE BANK OF INDIA</v>
      </c>
      <c r="U1332" s="40">
        <f>IFERROR(VLOOKUP(A1332,Table1424[],10,0),0)</f>
        <v>0</v>
      </c>
      <c r="V1332">
        <f t="shared" si="92"/>
        <v>1</v>
      </c>
      <c r="W1332" t="str">
        <f t="shared" si="93"/>
        <v>Available</v>
      </c>
      <c r="X1332" s="164" t="str" cm="1">
        <f t="array" aca="1" ref="X1332" ca="1">SUBSTITUTE(SUBSTITUTE(MID(CELL("filename"),FIND("[",CELL("filename"))+1,FIND("]",CELL("filename"))-FIND("[",CELL("filename"))-1)," JH Farmer Payment-",""),".xlsx","")</f>
        <v>22.21-27 Aug</v>
      </c>
      <c r="Y1332" s="13">
        <f t="shared" si="97"/>
        <v>17.116465572918095</v>
      </c>
      <c r="Z1332" s="3">
        <v>0</v>
      </c>
    </row>
    <row r="1333" spans="1:26" x14ac:dyDescent="0.25">
      <c r="A1333" t="str">
        <f>CONCATENATE(Table2[[#This Row],[Code]],Table2[[#This Row],[Farmers Code]])</f>
        <v>200800100004</v>
      </c>
      <c r="B1333" s="1" t="str">
        <f>INDEX('MPG Payment'!$A:$A,MATCH(Table2[[#This Row],[Code]],'MPG Payment'!B:B,0))</f>
        <v>BMC Code :2008</v>
      </c>
      <c r="C1333" t="str">
        <f>VLOOKUP(Table2[[#This Row],[Code]],'MPG Payment'!B:C,2,0)</f>
        <v>PAHARKESA</v>
      </c>
      <c r="D1333" s="17">
        <v>20080010</v>
      </c>
      <c r="E1333" s="17" t="s">
        <v>1</v>
      </c>
      <c r="F1333" s="1">
        <v>7</v>
      </c>
      <c r="G1333" s="13">
        <v>25.04</v>
      </c>
      <c r="H1333" s="13">
        <v>1133.6592999999998</v>
      </c>
      <c r="I1333" s="166">
        <v>0</v>
      </c>
      <c r="J1333" s="191">
        <v>0</v>
      </c>
      <c r="K1333" s="166">
        <v>0</v>
      </c>
      <c r="L1333" s="166">
        <v>0</v>
      </c>
      <c r="M1333" s="18">
        <v>0</v>
      </c>
      <c r="N1333" s="165">
        <f>VLOOKUP(Table2[[#This Row],[Code]],'MPG Payment'!$B$4:$Z$128,25,0)</f>
        <v>0</v>
      </c>
      <c r="O1333" s="170">
        <f t="shared" si="91"/>
        <v>1134</v>
      </c>
      <c r="P1333" t="str">
        <f>IFERROR(VLOOKUP(D1333,'Bank Master'!$C$3:$D$7898,2,0),"Indirect")</f>
        <v>Direct</v>
      </c>
      <c r="Q1333" t="str">
        <f>IFERROR(VLOOKUP(A1333,Table1424[],6,0),0)</f>
        <v>SERAJ ANSARI</v>
      </c>
      <c r="R1333" t="str">
        <f>IFERROR(VLOOKUP(A1333,Table1424[],7,0),0)</f>
        <v>021110003480</v>
      </c>
      <c r="S1333" t="str">
        <f>IFERROR(VLOOKUP(A1333,Table1424[],8,0),0)</f>
        <v>IPOS0000001</v>
      </c>
      <c r="T1333">
        <f>IFERROR(VLOOKUP(A1333,Table1424[],9,0),0)</f>
        <v>0</v>
      </c>
      <c r="U1333" s="40">
        <f>IFERROR(VLOOKUP(A1333,Table1424[],10,0),0)</f>
        <v>0</v>
      </c>
      <c r="V1333">
        <f t="shared" si="92"/>
        <v>1</v>
      </c>
      <c r="W1333" t="str">
        <f t="shared" si="93"/>
        <v>Available</v>
      </c>
      <c r="X1333" s="164" t="str" cm="1">
        <f t="array" aca="1" ref="X1333" ca="1">SUBSTITUTE(SUBSTITUTE(MID(CELL("filename"),FIND("[",CELL("filename"))+1,FIND("]",CELL("filename"))-FIND("[",CELL("filename"))-1)," JH Farmer Payment-",""),".xlsx","")</f>
        <v>22.21-27 Aug</v>
      </c>
      <c r="Y1333" s="13">
        <f t="shared" si="97"/>
        <v>15.8458767971246</v>
      </c>
      <c r="Z1333" s="3">
        <v>0</v>
      </c>
    </row>
    <row r="1334" spans="1:26" x14ac:dyDescent="0.25">
      <c r="A1334" t="str">
        <f>CONCATENATE(Table2[[#This Row],[Code]],Table2[[#This Row],[Farmers Code]])</f>
        <v>200800100007</v>
      </c>
      <c r="B1334" s="1" t="str">
        <f>INDEX('MPG Payment'!$A:$A,MATCH(Table2[[#This Row],[Code]],'MPG Payment'!B:B,0))</f>
        <v>BMC Code :2008</v>
      </c>
      <c r="C1334" t="str">
        <f>VLOOKUP(Table2[[#This Row],[Code]],'MPG Payment'!B:C,2,0)</f>
        <v>PAHARKESA</v>
      </c>
      <c r="D1334" s="17">
        <v>20080010</v>
      </c>
      <c r="E1334" s="17" t="s">
        <v>20</v>
      </c>
      <c r="F1334" s="1">
        <v>7</v>
      </c>
      <c r="G1334" s="13">
        <v>139.31</v>
      </c>
      <c r="H1334" s="13">
        <v>6326.6990000000005</v>
      </c>
      <c r="I1334" s="166">
        <v>0</v>
      </c>
      <c r="J1334" s="191">
        <v>0</v>
      </c>
      <c r="K1334" s="166">
        <v>0</v>
      </c>
      <c r="L1334" s="166">
        <v>0</v>
      </c>
      <c r="M1334" s="18">
        <v>0</v>
      </c>
      <c r="N1334" s="165">
        <f>VLOOKUP(Table2[[#This Row],[Code]],'MPG Payment'!$B$4:$Z$128,25,0)</f>
        <v>0</v>
      </c>
      <c r="O1334" s="170">
        <f t="shared" si="91"/>
        <v>6327</v>
      </c>
      <c r="P1334" t="str">
        <f>IFERROR(VLOOKUP(D1334,'Bank Master'!$C$3:$D$7898,2,0),"Indirect")</f>
        <v>Direct</v>
      </c>
      <c r="Q1334" t="str">
        <f>IFERROR(VLOOKUP(A1334,Table1424[],6,0),0)</f>
        <v>SUNITA KACHHAP</v>
      </c>
      <c r="R1334" t="str">
        <f>IFERROR(VLOOKUP(A1334,Table1424[],7,0),0)</f>
        <v>021110026510</v>
      </c>
      <c r="S1334" t="str">
        <f>IFERROR(VLOOKUP(A1334,Table1424[],8,0),0)</f>
        <v>IPOS0000001</v>
      </c>
      <c r="T1334">
        <f>IFERROR(VLOOKUP(A1334,Table1424[],9,0),0)</f>
        <v>0</v>
      </c>
      <c r="U1334" s="40">
        <f>IFERROR(VLOOKUP(A1334,Table1424[],10,0),0)</f>
        <v>0</v>
      </c>
      <c r="V1334">
        <f t="shared" si="92"/>
        <v>1</v>
      </c>
      <c r="W1334" t="str">
        <f t="shared" si="93"/>
        <v>Available</v>
      </c>
      <c r="X1334" s="164" t="str" cm="1">
        <f t="array" aca="1" ref="X1334" ca="1">SUBSTITUTE(SUBSTITUTE(MID(CELL("filename"),FIND("[",CELL("filename"))+1,FIND("]",CELL("filename"))-FIND("[",CELL("filename"))-1)," JH Farmer Payment-",""),".xlsx","")</f>
        <v>22.21-27 Aug</v>
      </c>
      <c r="Y1334" s="13">
        <f t="shared" si="97"/>
        <v>15.895087574474198</v>
      </c>
      <c r="Z1334" s="3">
        <v>0</v>
      </c>
    </row>
    <row r="1335" spans="1:26" x14ac:dyDescent="0.25">
      <c r="A1335" t="str">
        <f>CONCATENATE(Table2[[#This Row],[Code]],Table2[[#This Row],[Farmers Code]])</f>
        <v>200800100016</v>
      </c>
      <c r="B1335" s="1" t="str">
        <f>INDEX('MPG Payment'!$A:$A,MATCH(Table2[[#This Row],[Code]],'MPG Payment'!B:B,0))</f>
        <v>BMC Code :2008</v>
      </c>
      <c r="C1335" t="str">
        <f>VLOOKUP(Table2[[#This Row],[Code]],'MPG Payment'!B:C,2,0)</f>
        <v>PAHARKESA</v>
      </c>
      <c r="D1335" s="17">
        <v>20080010</v>
      </c>
      <c r="E1335" s="17" t="s">
        <v>26</v>
      </c>
      <c r="F1335" s="1">
        <v>7</v>
      </c>
      <c r="G1335" s="13">
        <v>18.950000000000003</v>
      </c>
      <c r="H1335" s="13">
        <v>805.49569999999994</v>
      </c>
      <c r="I1335" s="166">
        <v>0</v>
      </c>
      <c r="J1335" s="191">
        <v>0</v>
      </c>
      <c r="K1335" s="166">
        <v>0</v>
      </c>
      <c r="L1335" s="166">
        <v>0</v>
      </c>
      <c r="M1335" s="18">
        <v>0</v>
      </c>
      <c r="N1335" s="165">
        <f>VLOOKUP(Table2[[#This Row],[Code]],'MPG Payment'!$B$4:$Z$128,25,0)</f>
        <v>0</v>
      </c>
      <c r="O1335" s="170">
        <f t="shared" si="91"/>
        <v>805</v>
      </c>
      <c r="P1335" t="str">
        <f>IFERROR(VLOOKUP(D1335,'Bank Master'!$C$3:$D$7898,2,0),"Indirect")</f>
        <v>Direct</v>
      </c>
      <c r="Q1335" t="str">
        <f>IFERROR(VLOOKUP(A1335,Table1424[],6,0),0)</f>
        <v>SOHANI PARWEEN</v>
      </c>
      <c r="R1335" t="str">
        <f>IFERROR(VLOOKUP(A1335,Table1424[],7,0),0)</f>
        <v>7679884747</v>
      </c>
      <c r="S1335" t="str">
        <f>IFERROR(VLOOKUP(A1335,Table1424[],8,0),0)</f>
        <v>IDIB000B765</v>
      </c>
      <c r="T1335">
        <f>IFERROR(VLOOKUP(A1335,Table1424[],9,0),0)</f>
        <v>0</v>
      </c>
      <c r="U1335" s="40">
        <f>IFERROR(VLOOKUP(A1335,Table1424[],10,0),0)</f>
        <v>0</v>
      </c>
      <c r="V1335">
        <f t="shared" si="92"/>
        <v>1</v>
      </c>
      <c r="W1335" t="str">
        <f t="shared" si="93"/>
        <v>Available</v>
      </c>
      <c r="X1335" s="164" t="str" cm="1">
        <f t="array" aca="1" ref="X1335" ca="1">SUBSTITUTE(SUBSTITUTE(MID(CELL("filename"),FIND("[",CELL("filename"))+1,FIND("]",CELL("filename"))-FIND("[",CELL("filename"))-1)," JH Farmer Payment-",""),".xlsx","")</f>
        <v>22.21-27 Aug</v>
      </c>
      <c r="Y1335" s="13">
        <f t="shared" si="97"/>
        <v>14.877229287598944</v>
      </c>
      <c r="Z1335" s="3">
        <v>0</v>
      </c>
    </row>
    <row r="1336" spans="1:26" x14ac:dyDescent="0.25">
      <c r="A1336" t="str">
        <f>CONCATENATE(Table2[[#This Row],[Code]],Table2[[#This Row],[Farmers Code]])</f>
        <v>200800100022</v>
      </c>
      <c r="B1336" s="1" t="str">
        <f>INDEX('MPG Payment'!$A:$A,MATCH(Table2[[#This Row],[Code]],'MPG Payment'!B:B,0))</f>
        <v>BMC Code :2008</v>
      </c>
      <c r="C1336" t="str">
        <f>VLOOKUP(Table2[[#This Row],[Code]],'MPG Payment'!B:C,2,0)</f>
        <v>PAHARKESA</v>
      </c>
      <c r="D1336" s="17">
        <v>20080010</v>
      </c>
      <c r="E1336" s="17" t="s">
        <v>37</v>
      </c>
      <c r="F1336" s="1">
        <v>7</v>
      </c>
      <c r="G1336" s="13">
        <v>19.600000000000001</v>
      </c>
      <c r="H1336" s="13">
        <v>976.1708000000001</v>
      </c>
      <c r="I1336" s="166">
        <v>0</v>
      </c>
      <c r="J1336" s="191">
        <v>0</v>
      </c>
      <c r="K1336" s="166">
        <v>0</v>
      </c>
      <c r="L1336" s="166">
        <v>0</v>
      </c>
      <c r="M1336" s="18">
        <v>0</v>
      </c>
      <c r="N1336" s="165">
        <f>VLOOKUP(Table2[[#This Row],[Code]],'MPG Payment'!$B$4:$Z$128,25,0)</f>
        <v>0</v>
      </c>
      <c r="O1336" s="170">
        <f t="shared" si="91"/>
        <v>976</v>
      </c>
      <c r="P1336" t="str">
        <f>IFERROR(VLOOKUP(D1336,'Bank Master'!$C$3:$D$7898,2,0),"Indirect")</f>
        <v>Direct</v>
      </c>
      <c r="Q1336" t="str">
        <f>IFERROR(VLOOKUP(A1336,Table1424[],6,0),0)</f>
        <v>SARLIYA ORAIN</v>
      </c>
      <c r="R1336" t="str">
        <f>IFERROR(VLOOKUP(A1336,Table1424[],7,0),0)</f>
        <v>109623010024</v>
      </c>
      <c r="S1336" t="str">
        <f>IFERROR(VLOOKUP(A1336,Table1424[],8,0),0)</f>
        <v>IBKL063JS42</v>
      </c>
      <c r="T1336">
        <f>IFERROR(VLOOKUP(A1336,Table1424[],9,0),0)</f>
        <v>0</v>
      </c>
      <c r="U1336" s="40">
        <f>IFERROR(VLOOKUP(A1336,Table1424[],10,0),0)</f>
        <v>0</v>
      </c>
      <c r="V1336">
        <f t="shared" si="92"/>
        <v>1</v>
      </c>
      <c r="W1336" t="str">
        <f t="shared" si="93"/>
        <v>Available</v>
      </c>
      <c r="X1336" s="164" t="str" cm="1">
        <f t="array" aca="1" ref="X1336" ca="1">SUBSTITUTE(SUBSTITUTE(MID(CELL("filename"),FIND("[",CELL("filename"))+1,FIND("]",CELL("filename"))-FIND("[",CELL("filename"))-1)," JH Farmer Payment-",""),".xlsx","")</f>
        <v>22.21-27 Aug</v>
      </c>
      <c r="Y1336" s="13">
        <f t="shared" si="97"/>
        <v>17.431621428571432</v>
      </c>
      <c r="Z1336" s="3">
        <v>0</v>
      </c>
    </row>
    <row r="1337" spans="1:26" x14ac:dyDescent="0.25">
      <c r="A1337" t="str">
        <f>CONCATENATE(Table2[[#This Row],[Code]],Table2[[#This Row],[Farmers Code]])</f>
        <v>200800100024</v>
      </c>
      <c r="B1337" s="1" t="str">
        <f>INDEX('MPG Payment'!$A:$A,MATCH(Table2[[#This Row],[Code]],'MPG Payment'!B:B,0))</f>
        <v>BMC Code :2008</v>
      </c>
      <c r="C1337" t="str">
        <f>VLOOKUP(Table2[[#This Row],[Code]],'MPG Payment'!B:C,2,0)</f>
        <v>PAHARKESA</v>
      </c>
      <c r="D1337" s="17">
        <v>20080010</v>
      </c>
      <c r="E1337" s="17" t="s">
        <v>29</v>
      </c>
      <c r="F1337" s="1">
        <v>7</v>
      </c>
      <c r="G1337" s="13">
        <v>24.18</v>
      </c>
      <c r="H1337" s="13">
        <v>1033.6086</v>
      </c>
      <c r="I1337" s="166">
        <v>0</v>
      </c>
      <c r="J1337" s="191">
        <v>0</v>
      </c>
      <c r="K1337" s="166">
        <v>0</v>
      </c>
      <c r="L1337" s="166">
        <v>0</v>
      </c>
      <c r="M1337" s="18">
        <v>0</v>
      </c>
      <c r="N1337" s="165">
        <f>VLOOKUP(Table2[[#This Row],[Code]],'MPG Payment'!$B$4:$Z$128,25,0)</f>
        <v>0</v>
      </c>
      <c r="O1337" s="170">
        <f t="shared" si="91"/>
        <v>1034</v>
      </c>
      <c r="P1337" t="str">
        <f>IFERROR(VLOOKUP(D1337,'Bank Master'!$C$3:$D$7898,2,0),"Indirect")</f>
        <v>Direct</v>
      </c>
      <c r="Q1337" t="str">
        <f>IFERROR(VLOOKUP(A1337,Table1424[],6,0),0)</f>
        <v>NUR MUHAMAD FARAS</v>
      </c>
      <c r="R1337" t="str">
        <f>IFERROR(VLOOKUP(A1337,Table1424[],7,0),0)</f>
        <v>496918210012708</v>
      </c>
      <c r="S1337" t="str">
        <f>IFERROR(VLOOKUP(A1337,Table1424[],8,0),0)</f>
        <v>BKID0004969</v>
      </c>
      <c r="T1337">
        <f>IFERROR(VLOOKUP(A1337,Table1424[],9,0),0)</f>
        <v>0</v>
      </c>
      <c r="U1337" s="40">
        <f>IFERROR(VLOOKUP(A1337,Table1424[],10,0),0)</f>
        <v>45843</v>
      </c>
      <c r="V1337">
        <f t="shared" si="92"/>
        <v>1</v>
      </c>
      <c r="W1337" t="str">
        <f t="shared" si="93"/>
        <v>Available</v>
      </c>
      <c r="X1337" s="164" t="str" cm="1">
        <f t="array" aca="1" ref="X1337" ca="1">SUBSTITUTE(SUBSTITUTE(MID(CELL("filename"),FIND("[",CELL("filename"))+1,FIND("]",CELL("filename"))-FIND("[",CELL("filename"))-1)," JH Farmer Payment-",""),".xlsx","")</f>
        <v>22.21-27 Aug</v>
      </c>
      <c r="Y1337" s="13">
        <f t="shared" si="97"/>
        <v>14.961249379652607</v>
      </c>
      <c r="Z1337" s="3">
        <v>0</v>
      </c>
    </row>
    <row r="1338" spans="1:26" x14ac:dyDescent="0.25">
      <c r="A1338" t="str">
        <f>CONCATENATE(Table2[[#This Row],[Code]],Table2[[#This Row],[Farmers Code]])</f>
        <v>200800100031</v>
      </c>
      <c r="B1338" s="1" t="str">
        <f>INDEX('MPG Payment'!$A:$A,MATCH(Table2[[#This Row],[Code]],'MPG Payment'!B:B,0))</f>
        <v>BMC Code :2008</v>
      </c>
      <c r="C1338" t="str">
        <f>VLOOKUP(Table2[[#This Row],[Code]],'MPG Payment'!B:C,2,0)</f>
        <v>PAHARKESA</v>
      </c>
      <c r="D1338" s="17">
        <v>20080010</v>
      </c>
      <c r="E1338" s="17" t="s">
        <v>422</v>
      </c>
      <c r="F1338" s="1">
        <v>7</v>
      </c>
      <c r="G1338" s="13">
        <v>16.66</v>
      </c>
      <c r="H1338" s="13">
        <v>619.19489999999996</v>
      </c>
      <c r="I1338" s="166">
        <v>0</v>
      </c>
      <c r="J1338" s="191">
        <v>0</v>
      </c>
      <c r="K1338" s="166">
        <v>0</v>
      </c>
      <c r="L1338" s="166">
        <v>0</v>
      </c>
      <c r="M1338" s="18">
        <v>0</v>
      </c>
      <c r="N1338" s="165">
        <f>VLOOKUP(Table2[[#This Row],[Code]],'MPG Payment'!$B$4:$Z$128,25,0)</f>
        <v>0</v>
      </c>
      <c r="O1338" s="170">
        <f t="shared" si="91"/>
        <v>619</v>
      </c>
      <c r="P1338" t="str">
        <f>IFERROR(VLOOKUP(D1338,'Bank Master'!$C$3:$D$7898,2,0),"Indirect")</f>
        <v>Direct</v>
      </c>
      <c r="Q1338" t="str">
        <f>IFERROR(VLOOKUP(A1338,Table1424[],6,0),0)</f>
        <v>CHANDRAWATI DEVI</v>
      </c>
      <c r="R1338" t="str">
        <f>IFERROR(VLOOKUP(A1338,Table1424[],7,0),0)</f>
        <v>20342011786</v>
      </c>
      <c r="S1338" t="str">
        <f>IFERROR(VLOOKUP(A1338,Table1424[],8,0),0)</f>
        <v>SBIN0017162</v>
      </c>
      <c r="T1338">
        <f>IFERROR(VLOOKUP(A1338,Table1424[],9,0),0)</f>
        <v>0</v>
      </c>
      <c r="U1338" s="40">
        <f>IFERROR(VLOOKUP(A1338,Table1424[],10,0),0)</f>
        <v>45796</v>
      </c>
      <c r="V1338">
        <f t="shared" si="92"/>
        <v>1</v>
      </c>
      <c r="W1338" t="str">
        <f t="shared" si="93"/>
        <v>Available</v>
      </c>
      <c r="X1338" s="164" t="str" cm="1">
        <f t="array" aca="1" ref="X1338" ca="1">SUBSTITUTE(SUBSTITUTE(MID(CELL("filename"),FIND("[",CELL("filename"))+1,FIND("]",CELL("filename"))-FIND("[",CELL("filename"))-1)," JH Farmer Payment-",""),".xlsx","")</f>
        <v>22.21-27 Aug</v>
      </c>
      <c r="Y1338" s="13">
        <f t="shared" si="97"/>
        <v>13.008296218487395</v>
      </c>
      <c r="Z1338" s="3">
        <v>0</v>
      </c>
    </row>
    <row r="1339" spans="1:26" x14ac:dyDescent="0.25">
      <c r="A1339" t="str">
        <f>CONCATENATE(Table2[[#This Row],[Code]],Table2[[#This Row],[Farmers Code]])</f>
        <v>200800100035</v>
      </c>
      <c r="B1339" s="1" t="str">
        <f>INDEX('MPG Payment'!$A:$A,MATCH(Table2[[#This Row],[Code]],'MPG Payment'!B:B,0))</f>
        <v>BMC Code :2008</v>
      </c>
      <c r="C1339" t="str">
        <f>VLOOKUP(Table2[[#This Row],[Code]],'MPG Payment'!B:C,2,0)</f>
        <v>PAHARKESA</v>
      </c>
      <c r="D1339" s="17">
        <v>20080010</v>
      </c>
      <c r="E1339" s="17" t="s">
        <v>9</v>
      </c>
      <c r="F1339" s="1">
        <v>7</v>
      </c>
      <c r="G1339" s="13">
        <v>11.51</v>
      </c>
      <c r="H1339" s="13">
        <v>530.02099999999996</v>
      </c>
      <c r="I1339" s="166">
        <v>0</v>
      </c>
      <c r="J1339" s="191">
        <v>0</v>
      </c>
      <c r="K1339" s="166">
        <v>0</v>
      </c>
      <c r="L1339" s="166">
        <v>0</v>
      </c>
      <c r="M1339" s="18">
        <v>0</v>
      </c>
      <c r="N1339" s="165">
        <f>VLOOKUP(Table2[[#This Row],[Code]],'MPG Payment'!$B$4:$Z$128,25,0)</f>
        <v>0</v>
      </c>
      <c r="O1339" s="170">
        <f t="shared" ref="O1339:O1356" si="101">IF(N1339="Yes",0,ROUND((H1339-I1339-J1339-K1339-L1339-M1339),0))</f>
        <v>530</v>
      </c>
      <c r="P1339" t="str">
        <f>IFERROR(VLOOKUP(D1339,'Bank Master'!$C$3:$D$7898,2,0),"Indirect")</f>
        <v>Direct</v>
      </c>
      <c r="Q1339" t="str">
        <f>IFERROR(VLOOKUP(A1339,Table1424[],6,0),0)</f>
        <v>BILASI DEVI</v>
      </c>
      <c r="R1339" t="str">
        <f>IFERROR(VLOOKUP(A1339,Table1424[],7,0),0)</f>
        <v>496910110004490</v>
      </c>
      <c r="S1339" t="str">
        <f>IFERROR(VLOOKUP(A1339,Table1424[],8,0),0)</f>
        <v>BKID0004969</v>
      </c>
      <c r="T1339">
        <f>IFERROR(VLOOKUP(A1339,Table1424[],9,0),0)</f>
        <v>0</v>
      </c>
      <c r="U1339" s="40">
        <f>IFERROR(VLOOKUP(A1339,Table1424[],10,0),0)</f>
        <v>45812</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22.21-27 Aug</v>
      </c>
      <c r="Y1339" s="13">
        <f t="shared" si="97"/>
        <v>16.117059079061686</v>
      </c>
      <c r="Z1339" s="3">
        <v>0</v>
      </c>
    </row>
    <row r="1340" spans="1:26" x14ac:dyDescent="0.25">
      <c r="A1340" t="str">
        <f>CONCATENATE(Table2[[#This Row],[Code]],Table2[[#This Row],[Farmers Code]])</f>
        <v>200800100037</v>
      </c>
      <c r="B1340" s="1" t="str">
        <f>INDEX('MPG Payment'!$A:$A,MATCH(Table2[[#This Row],[Code]],'MPG Payment'!B:B,0))</f>
        <v>BMC Code :2008</v>
      </c>
      <c r="C1340" t="str">
        <f>VLOOKUP(Table2[[#This Row],[Code]],'MPG Payment'!B:C,2,0)</f>
        <v>PAHARKESA</v>
      </c>
      <c r="D1340" s="17">
        <v>20080010</v>
      </c>
      <c r="E1340" s="17" t="s">
        <v>34</v>
      </c>
      <c r="F1340" s="1">
        <v>7</v>
      </c>
      <c r="G1340" s="13">
        <v>36.119999999999997</v>
      </c>
      <c r="H1340" s="13">
        <v>1628.9015000000002</v>
      </c>
      <c r="I1340" s="166">
        <v>0</v>
      </c>
      <c r="J1340" s="191">
        <v>0</v>
      </c>
      <c r="K1340" s="166">
        <v>0</v>
      </c>
      <c r="L1340" s="166">
        <v>0</v>
      </c>
      <c r="M1340" s="18">
        <v>0</v>
      </c>
      <c r="N1340" s="165">
        <f>VLOOKUP(Table2[[#This Row],[Code]],'MPG Payment'!$B$4:$Z$128,25,0)</f>
        <v>0</v>
      </c>
      <c r="O1340" s="170">
        <f t="shared" si="101"/>
        <v>1629</v>
      </c>
      <c r="P1340" t="str">
        <f>IFERROR(VLOOKUP(D1340,'Bank Master'!$C$3:$D$7898,2,0),"Indirect")</f>
        <v>Direct</v>
      </c>
      <c r="Q1340" t="str">
        <f>IFERROR(VLOOKUP(A1340,Table1424[],6,0),0)</f>
        <v>MUNERA BIBI</v>
      </c>
      <c r="R1340" t="str">
        <f>IFERROR(VLOOKUP(A1340,Table1424[],7,0),0)</f>
        <v>496918210006463</v>
      </c>
      <c r="S1340" t="str">
        <f>IFERROR(VLOOKUP(A1340,Table1424[],8,0),0)</f>
        <v>BKID0004969</v>
      </c>
      <c r="T1340">
        <f>IFERROR(VLOOKUP(A1340,Table1424[],9,0),0)</f>
        <v>0</v>
      </c>
      <c r="U1340" s="40">
        <f>IFERROR(VLOOKUP(A1340,Table1424[],10,0),0)</f>
        <v>45923</v>
      </c>
      <c r="V1340">
        <f t="shared" si="102"/>
        <v>1</v>
      </c>
      <c r="W1340" t="str">
        <f t="shared" si="103"/>
        <v>Available</v>
      </c>
      <c r="X1340" s="164" t="str" cm="1">
        <f t="array" aca="1" ref="X1340" ca="1">SUBSTITUTE(SUBSTITUTE(MID(CELL("filename"),FIND("[",CELL("filename"))+1,FIND("]",CELL("filename"))-FIND("[",CELL("filename"))-1)," JH Farmer Payment-",""),".xlsx","")</f>
        <v>22.21-27 Aug</v>
      </c>
      <c r="Y1340" s="13">
        <f t="shared" si="97"/>
        <v>15.783929263565895</v>
      </c>
      <c r="Z1340" s="3">
        <v>0</v>
      </c>
    </row>
    <row r="1341" spans="1:26" x14ac:dyDescent="0.25">
      <c r="A1341" t="str">
        <f>CONCATENATE(Table2[[#This Row],[Code]],Table2[[#This Row],[Farmers Code]])</f>
        <v>200800100057</v>
      </c>
      <c r="B1341" s="1" t="str">
        <f>INDEX('MPG Payment'!$A:$A,MATCH(Table2[[#This Row],[Code]],'MPG Payment'!B:B,0))</f>
        <v>BMC Code :2008</v>
      </c>
      <c r="C1341" t="str">
        <f>VLOOKUP(Table2[[#This Row],[Code]],'MPG Payment'!B:C,2,0)</f>
        <v>PAHARKESA</v>
      </c>
      <c r="D1341" s="17">
        <v>20080010</v>
      </c>
      <c r="E1341" s="17" t="s">
        <v>762</v>
      </c>
      <c r="F1341" s="1">
        <v>4</v>
      </c>
      <c r="G1341" s="13">
        <v>6.51</v>
      </c>
      <c r="H1341" s="13">
        <v>284.76409999999998</v>
      </c>
      <c r="I1341" s="166">
        <v>0</v>
      </c>
      <c r="J1341" s="191">
        <v>0</v>
      </c>
      <c r="K1341" s="166">
        <v>0</v>
      </c>
      <c r="L1341" s="166">
        <v>0</v>
      </c>
      <c r="M1341" s="18">
        <v>0</v>
      </c>
      <c r="N1341" s="165">
        <f>VLOOKUP(Table2[[#This Row],[Code]],'MPG Payment'!$B$4:$Z$128,25,0)</f>
        <v>0</v>
      </c>
      <c r="O1341" s="170">
        <f t="shared" si="101"/>
        <v>285</v>
      </c>
      <c r="P1341" t="str">
        <f>IFERROR(VLOOKUP(D1341,'Bank Master'!$C$3:$D$7898,2,0),"Indirect")</f>
        <v>Direct</v>
      </c>
      <c r="Q1341" t="str">
        <f>IFERROR(VLOOKUP(A1341,Table1424[],6,0),0)</f>
        <v>SHAMBHU ORAON</v>
      </c>
      <c r="R1341" t="str">
        <f>IFERROR(VLOOKUP(A1341,Table1424[],7,0),0)</f>
        <v>10862303725</v>
      </c>
      <c r="S1341" t="str">
        <f>IFERROR(VLOOKUP(A1341,Table1424[],8,0),0)</f>
        <v>IBKL063JS41</v>
      </c>
      <c r="T1341">
        <f>IFERROR(VLOOKUP(A1341,Table1424[],9,0),0)</f>
        <v>0</v>
      </c>
      <c r="U1341" s="40">
        <f>IFERROR(VLOOKUP(A1341,Table1424[],10,0),0)</f>
        <v>45978</v>
      </c>
      <c r="V1341">
        <f t="shared" si="102"/>
        <v>1</v>
      </c>
      <c r="W1341" t="str">
        <f t="shared" si="103"/>
        <v>Available</v>
      </c>
      <c r="X1341" s="164" t="str" cm="1">
        <f t="array" aca="1" ref="X1341" ca="1">SUBSTITUTE(SUBSTITUTE(MID(CELL("filename"),FIND("[",CELL("filename"))+1,FIND("]",CELL("filename"))-FIND("[",CELL("filename"))-1)," JH Farmer Payment-",""),".xlsx","")</f>
        <v>22.21-27 Aug</v>
      </c>
      <c r="Y1341" s="13">
        <f t="shared" si="97"/>
        <v>8.7485130568356375</v>
      </c>
      <c r="Z1341" s="3">
        <v>0</v>
      </c>
    </row>
    <row r="1342" spans="1:26" x14ac:dyDescent="0.25">
      <c r="A1342" t="str">
        <f>CONCATENATE(Table2[[#This Row],[Code]],Table2[[#This Row],[Farmers Code]])</f>
        <v>200800100058</v>
      </c>
      <c r="B1342" s="1" t="str">
        <f>INDEX('MPG Payment'!$A:$A,MATCH(Table2[[#This Row],[Code]],'MPG Payment'!B:B,0))</f>
        <v>BMC Code :2008</v>
      </c>
      <c r="C1342" t="str">
        <f>VLOOKUP(Table2[[#This Row],[Code]],'MPG Payment'!B:C,2,0)</f>
        <v>PAHARKESA</v>
      </c>
      <c r="D1342" s="17">
        <v>20080010</v>
      </c>
      <c r="E1342" s="17" t="s">
        <v>763</v>
      </c>
      <c r="F1342" s="1">
        <v>7</v>
      </c>
      <c r="G1342" s="13">
        <v>16.970000000000002</v>
      </c>
      <c r="H1342" s="13">
        <v>1125.3920000000001</v>
      </c>
      <c r="I1342" s="166">
        <v>0</v>
      </c>
      <c r="J1342" s="191">
        <v>0</v>
      </c>
      <c r="K1342" s="166">
        <v>0</v>
      </c>
      <c r="L1342" s="166">
        <v>0</v>
      </c>
      <c r="M1342" s="18">
        <v>0</v>
      </c>
      <c r="N1342" s="165">
        <f>VLOOKUP(Table2[[#This Row],[Code]],'MPG Payment'!$B$4:$Z$128,25,0)</f>
        <v>0</v>
      </c>
      <c r="O1342" s="170">
        <f t="shared" si="101"/>
        <v>1125</v>
      </c>
      <c r="P1342" t="str">
        <f>IFERROR(VLOOKUP(D1342,'Bank Master'!$C$3:$D$7898,2,0),"Indirect")</f>
        <v>Direct</v>
      </c>
      <c r="Q1342" t="str">
        <f>IFERROR(VLOOKUP(A1342,Table1424[],6,0),0)</f>
        <v>BHUNESHWAR MUNDA</v>
      </c>
      <c r="R1342" t="str">
        <f>IFERROR(VLOOKUP(A1342,Table1424[],7,0),0)</f>
        <v>496910110013400</v>
      </c>
      <c r="S1342" t="str">
        <f>IFERROR(VLOOKUP(A1342,Table1424[],8,0),0)</f>
        <v>BKID0004969</v>
      </c>
      <c r="T1342">
        <f>IFERROR(VLOOKUP(A1342,Table1424[],9,0),0)</f>
        <v>0</v>
      </c>
      <c r="U1342" s="40">
        <f>IFERROR(VLOOKUP(A1342,Table1424[],10,0),0)</f>
        <v>45978</v>
      </c>
      <c r="V1342">
        <f t="shared" si="102"/>
        <v>1</v>
      </c>
      <c r="W1342" t="str">
        <f t="shared" si="103"/>
        <v>Available</v>
      </c>
      <c r="X1342" s="164" t="str" cm="1">
        <f t="array" aca="1" ref="X1342" ca="1">SUBSTITUTE(SUBSTITUTE(MID(CELL("filename"),FIND("[",CELL("filename"))+1,FIND("]",CELL("filename"))-FIND("[",CELL("filename"))-1)," JH Farmer Payment-",""),".xlsx","")</f>
        <v>22.21-27 Aug</v>
      </c>
      <c r="Y1342" s="13">
        <f t="shared" si="97"/>
        <v>23.210795521508544</v>
      </c>
      <c r="Z1342" s="3">
        <v>0</v>
      </c>
    </row>
    <row r="1343" spans="1:26" x14ac:dyDescent="0.25">
      <c r="A1343" t="str">
        <f>CONCATENATE(Table2[[#This Row],[Code]],Table2[[#This Row],[Farmers Code]])</f>
        <v>200800100059</v>
      </c>
      <c r="B1343" s="1" t="str">
        <f>INDEX('MPG Payment'!$A:$A,MATCH(Table2[[#This Row],[Code]],'MPG Payment'!B:B,0))</f>
        <v>BMC Code :2008</v>
      </c>
      <c r="C1343" t="str">
        <f>VLOOKUP(Table2[[#This Row],[Code]],'MPG Payment'!B:C,2,0)</f>
        <v>PAHARKESA</v>
      </c>
      <c r="D1343" s="17">
        <v>20080010</v>
      </c>
      <c r="E1343" s="17" t="s">
        <v>952</v>
      </c>
      <c r="F1343" s="1">
        <v>7</v>
      </c>
      <c r="G1343" s="13">
        <v>39.22</v>
      </c>
      <c r="H1343" s="13">
        <v>2193.6239999999998</v>
      </c>
      <c r="I1343" s="166">
        <v>0</v>
      </c>
      <c r="J1343" s="191">
        <v>0</v>
      </c>
      <c r="K1343" s="166">
        <v>0</v>
      </c>
      <c r="L1343" s="166">
        <v>0</v>
      </c>
      <c r="M1343" s="18">
        <v>0</v>
      </c>
      <c r="N1343" s="165">
        <f>VLOOKUP(Table2[[#This Row],[Code]],'MPG Payment'!$B$4:$Z$128,25,0)</f>
        <v>0</v>
      </c>
      <c r="O1343" s="170">
        <f t="shared" si="101"/>
        <v>2194</v>
      </c>
      <c r="P1343" t="str">
        <f>IFERROR(VLOOKUP(D1343,'Bank Master'!$C$3:$D$7898,2,0),"Indirect")</f>
        <v>Direct</v>
      </c>
      <c r="Q1343" t="str">
        <f>IFERROR(VLOOKUP(A1343,Table1424[],6,0),0)</f>
        <v>SANIYARO ORAON</v>
      </c>
      <c r="R1343" t="str">
        <f>IFERROR(VLOOKUP(A1343,Table1424[],7,0),0)</f>
        <v>021110028897</v>
      </c>
      <c r="S1343" t="str">
        <f>IFERROR(VLOOKUP(A1343,Table1424[],8,0),0)</f>
        <v>IPOS0000001</v>
      </c>
      <c r="T1343">
        <f>IFERROR(VLOOKUP(A1343,Table1424[],9,0),0)</f>
        <v>0</v>
      </c>
      <c r="U1343" s="40">
        <f>IFERROR(VLOOKUP(A1343,Table1424[],10,0),0)</f>
        <v>46076</v>
      </c>
      <c r="V1343">
        <f t="shared" si="102"/>
        <v>1</v>
      </c>
      <c r="W1343" t="str">
        <f t="shared" si="103"/>
        <v>Available</v>
      </c>
      <c r="X1343" s="164" t="str" cm="1">
        <f t="array" aca="1" ref="X1343" ca="1">SUBSTITUTE(SUBSTITUTE(MID(CELL("filename"),FIND("[",CELL("filename"))+1,FIND("]",CELL("filename"))-FIND("[",CELL("filename"))-1)," JH Farmer Payment-",""),".xlsx","")</f>
        <v>22.21-27 Aug</v>
      </c>
      <c r="Y1343" s="13">
        <f t="shared" si="97"/>
        <v>19.575940846506885</v>
      </c>
      <c r="Z1343" s="3">
        <v>0</v>
      </c>
    </row>
    <row r="1344" spans="1:26" x14ac:dyDescent="0.25">
      <c r="A1344" t="str">
        <f>CONCATENATE(Table2[[#This Row],[Code]],Table2[[#This Row],[Farmers Code]])</f>
        <v>200800100062</v>
      </c>
      <c r="B1344" s="1" t="str">
        <f>INDEX('MPG Payment'!$A:$A,MATCH(Table2[[#This Row],[Code]],'MPG Payment'!B:B,0))</f>
        <v>BMC Code :2008</v>
      </c>
      <c r="C1344" t="str">
        <f>VLOOKUP(Table2[[#This Row],[Code]],'MPG Payment'!B:C,2,0)</f>
        <v>PAHARKESA</v>
      </c>
      <c r="D1344" s="17">
        <v>20080010</v>
      </c>
      <c r="E1344" s="17" t="s">
        <v>1147</v>
      </c>
      <c r="F1344" s="1">
        <v>7</v>
      </c>
      <c r="G1344" s="13">
        <v>13.899999999999999</v>
      </c>
      <c r="H1344" s="13">
        <v>931.62200000000007</v>
      </c>
      <c r="I1344" s="166">
        <v>0</v>
      </c>
      <c r="J1344" s="191">
        <v>0</v>
      </c>
      <c r="K1344" s="166">
        <v>0</v>
      </c>
      <c r="L1344" s="166">
        <v>0</v>
      </c>
      <c r="M1344" s="18">
        <v>0</v>
      </c>
      <c r="N1344" s="165">
        <f>VLOOKUP(Table2[[#This Row],[Code]],'MPG Payment'!$B$4:$Z$128,25,0)</f>
        <v>0</v>
      </c>
      <c r="O1344" s="170">
        <f t="shared" si="101"/>
        <v>932</v>
      </c>
      <c r="P1344" t="str">
        <f>IFERROR(VLOOKUP(D1344,'Bank Master'!$C$3:$D$7898,2,0),"Indirect")</f>
        <v>Direct</v>
      </c>
      <c r="Q1344" t="str">
        <f>IFERROR(VLOOKUP(A1344,Table1424[],6,0),0)</f>
        <v>RAM ORAON</v>
      </c>
      <c r="R1344" t="str">
        <f>IFERROR(VLOOKUP(A1344,Table1424[],7,0),0)</f>
        <v>496910110011891</v>
      </c>
      <c r="S1344" t="str">
        <f>IFERROR(VLOOKUP(A1344,Table1424[],8,0),0)</f>
        <v>BKID0004969</v>
      </c>
      <c r="T1344">
        <f>IFERROR(VLOOKUP(A1344,Table1424[],9,0),0)</f>
        <v>0</v>
      </c>
      <c r="U1344" s="40">
        <f>IFERROR(VLOOKUP(A1344,Table1424[],10,0),0)</f>
        <v>46076</v>
      </c>
      <c r="V1344">
        <f t="shared" si="102"/>
        <v>1</v>
      </c>
      <c r="W1344" t="str">
        <f t="shared" si="103"/>
        <v>Available</v>
      </c>
      <c r="X1344" s="164" t="str" cm="1">
        <f t="array" aca="1" ref="X1344" ca="1">SUBSTITUTE(SUBSTITUTE(MID(CELL("filename"),FIND("[",CELL("filename"))+1,FIND("]",CELL("filename"))-FIND("[",CELL("filename"))-1)," JH Farmer Payment-",""),".xlsx","")</f>
        <v>22.21-27 Aug</v>
      </c>
      <c r="Y1344" s="13">
        <f t="shared" si="97"/>
        <v>23.458107913669071</v>
      </c>
      <c r="Z1344" s="3">
        <v>0</v>
      </c>
    </row>
    <row r="1345" spans="1:26" x14ac:dyDescent="0.25">
      <c r="A1345" t="str">
        <f>CONCATENATE(Table2[[#This Row],[Code]],Table2[[#This Row],[Farmers Code]])</f>
        <v>200800100068</v>
      </c>
      <c r="B1345" s="1" t="str">
        <f>INDEX('MPG Payment'!$A:$A,MATCH(Table2[[#This Row],[Code]],'MPG Payment'!B:B,0))</f>
        <v>BMC Code :2008</v>
      </c>
      <c r="C1345" t="str">
        <f>VLOOKUP(Table2[[#This Row],[Code]],'MPG Payment'!B:C,2,0)</f>
        <v>PAHARKESA</v>
      </c>
      <c r="D1345" s="17">
        <v>20080010</v>
      </c>
      <c r="E1345" s="17" t="s">
        <v>1489</v>
      </c>
      <c r="F1345" s="1">
        <v>1</v>
      </c>
      <c r="G1345" s="13">
        <v>1.33</v>
      </c>
      <c r="H1345" s="13">
        <v>52.8675</v>
      </c>
      <c r="I1345" s="166">
        <v>0</v>
      </c>
      <c r="J1345" s="191">
        <v>0</v>
      </c>
      <c r="K1345" s="166">
        <v>0</v>
      </c>
      <c r="L1345" s="166">
        <v>0</v>
      </c>
      <c r="M1345" s="18">
        <v>0</v>
      </c>
      <c r="N1345" s="165">
        <f>VLOOKUP(Table2[[#This Row],[Code]],'MPG Payment'!$B$4:$Z$128,25,0)</f>
        <v>0</v>
      </c>
      <c r="O1345" s="170">
        <f t="shared" si="101"/>
        <v>53</v>
      </c>
      <c r="P1345" t="str">
        <f>IFERROR(VLOOKUP(D1345,'Bank Master'!$C$3:$D$7898,2,0),"Indirect")</f>
        <v>Direct</v>
      </c>
      <c r="Q1345" t="str">
        <f>IFERROR(VLOOKUP(A1345,Table1424[],6,0),0)</f>
        <v>KIRAN KUMARI</v>
      </c>
      <c r="R1345" t="str">
        <f>IFERROR(VLOOKUP(A1345,Table1424[],7,0),0)</f>
        <v>615918210001270</v>
      </c>
      <c r="S1345" t="str">
        <f>IFERROR(VLOOKUP(A1345,Table1424[],8,0),0)</f>
        <v>BKID0006159</v>
      </c>
      <c r="T1345">
        <f>IFERROR(VLOOKUP(A1345,Table1424[],9,0),0)</f>
        <v>0</v>
      </c>
      <c r="U1345" s="40">
        <f>IFERROR(VLOOKUP(A1345,Table1424[],10,0),0)</f>
        <v>46132</v>
      </c>
      <c r="V1345">
        <f t="shared" si="102"/>
        <v>1</v>
      </c>
      <c r="W1345" t="str">
        <f t="shared" si="103"/>
        <v>Available</v>
      </c>
      <c r="X1345" s="164" t="str" cm="1">
        <f t="array" aca="1" ref="X1345" ca="1">SUBSTITUTE(SUBSTITUTE(MID(CELL("filename"),FIND("[",CELL("filename"))+1,FIND("]",CELL("filename"))-FIND("[",CELL("filename"))-1)," JH Farmer Payment-",""),".xlsx","")</f>
        <v>22.21-27 Aug</v>
      </c>
      <c r="Y1345" s="13">
        <f t="shared" si="97"/>
        <v>1.9875</v>
      </c>
      <c r="Z1345" s="3">
        <v>0</v>
      </c>
    </row>
    <row r="1346" spans="1:26" x14ac:dyDescent="0.25">
      <c r="A1346" t="str">
        <f>CONCATENATE(Table2[[#This Row],[Code]],Table2[[#This Row],[Farmers Code]])</f>
        <v>200800100069</v>
      </c>
      <c r="B1346" s="1" t="str">
        <f>INDEX('MPG Payment'!$A:$A,MATCH(Table2[[#This Row],[Code]],'MPG Payment'!B:B,0))</f>
        <v>BMC Code :2008</v>
      </c>
      <c r="C1346" t="str">
        <f>VLOOKUP(Table2[[#This Row],[Code]],'MPG Payment'!B:C,2,0)</f>
        <v>PAHARKESA</v>
      </c>
      <c r="D1346" s="17">
        <v>20080010</v>
      </c>
      <c r="E1346" s="17" t="s">
        <v>1491</v>
      </c>
      <c r="F1346" s="1">
        <v>7</v>
      </c>
      <c r="G1346" s="13">
        <v>11.200000000000001</v>
      </c>
      <c r="H1346" s="13">
        <v>515.69460000000004</v>
      </c>
      <c r="I1346" s="166">
        <v>0</v>
      </c>
      <c r="J1346" s="191">
        <v>0</v>
      </c>
      <c r="K1346" s="166">
        <v>0</v>
      </c>
      <c r="L1346" s="166">
        <v>0</v>
      </c>
      <c r="M1346" s="18">
        <v>0</v>
      </c>
      <c r="N1346" s="165">
        <f>VLOOKUP(Table2[[#This Row],[Code]],'MPG Payment'!$B$4:$Z$128,25,0)</f>
        <v>0</v>
      </c>
      <c r="O1346" s="170">
        <f t="shared" si="101"/>
        <v>516</v>
      </c>
      <c r="P1346" t="str">
        <f>IFERROR(VLOOKUP(D1346,'Bank Master'!$C$3:$D$7898,2,0),"Indirect")</f>
        <v>Direct</v>
      </c>
      <c r="Q1346" t="str">
        <f>IFERROR(VLOOKUP(A1346,Table1424[],6,0),0)</f>
        <v>VISHESHWAR ORAON</v>
      </c>
      <c r="R1346" t="str">
        <f>IFERROR(VLOOKUP(A1346,Table1424[],7,0),0)</f>
        <v>496910110015079</v>
      </c>
      <c r="S1346" t="str">
        <f>IFERROR(VLOOKUP(A1346,Table1424[],8,0),0)</f>
        <v>BKID0004969</v>
      </c>
      <c r="T1346">
        <f>IFERROR(VLOOKUP(A1346,Table1424[],9,0),0)</f>
        <v>0</v>
      </c>
      <c r="U1346" s="40">
        <f>IFERROR(VLOOKUP(A1346,Table1424[],10,0),0)</f>
        <v>46132</v>
      </c>
      <c r="V1346">
        <f t="shared" si="102"/>
        <v>1</v>
      </c>
      <c r="W1346" t="str">
        <f t="shared" si="103"/>
        <v>Available</v>
      </c>
      <c r="X1346" s="164" t="str" cm="1">
        <f t="array" aca="1" ref="X1346" ca="1">SUBSTITUTE(SUBSTITUTE(MID(CELL("filename"),FIND("[",CELL("filename"))+1,FIND("]",CELL("filename"))-FIND("[",CELL("filename"))-1)," JH Farmer Payment-",""),".xlsx","")</f>
        <v>22.21-27 Aug</v>
      </c>
      <c r="Y1346" s="13">
        <f t="shared" si="97"/>
        <v>16.115456250000001</v>
      </c>
      <c r="Z1346" s="3">
        <v>0</v>
      </c>
    </row>
    <row r="1347" spans="1:26" x14ac:dyDescent="0.25">
      <c r="A1347" t="str">
        <f>CONCATENATE(Table2[[#This Row],[Code]],Table2[[#This Row],[Farmers Code]])</f>
        <v>200800100070</v>
      </c>
      <c r="B1347" s="1" t="str">
        <f>INDEX('MPG Payment'!$A:$A,MATCH(Table2[[#This Row],[Code]],'MPG Payment'!B:B,0))</f>
        <v>BMC Code :2008</v>
      </c>
      <c r="C1347" t="str">
        <f>VLOOKUP(Table2[[#This Row],[Code]],'MPG Payment'!B:C,2,0)</f>
        <v>PAHARKESA</v>
      </c>
      <c r="D1347" s="17">
        <v>20080010</v>
      </c>
      <c r="E1347" s="17" t="s">
        <v>1850</v>
      </c>
      <c r="F1347" s="1">
        <v>7</v>
      </c>
      <c r="G1347" s="13">
        <v>22.61</v>
      </c>
      <c r="H1347" s="13">
        <v>980.55909999999994</v>
      </c>
      <c r="I1347" s="166">
        <v>0</v>
      </c>
      <c r="J1347" s="191">
        <v>0</v>
      </c>
      <c r="K1347" s="166">
        <v>0</v>
      </c>
      <c r="L1347" s="166">
        <v>0</v>
      </c>
      <c r="M1347" s="18">
        <v>0</v>
      </c>
      <c r="N1347" s="165">
        <f>VLOOKUP(Table2[[#This Row],[Code]],'MPG Payment'!$B$4:$Z$128,25,0)</f>
        <v>0</v>
      </c>
      <c r="O1347" s="170">
        <f t="shared" si="101"/>
        <v>981</v>
      </c>
      <c r="P1347" t="str">
        <f>IFERROR(VLOOKUP(D1347,'Bank Master'!$C$3:$D$7898,2,0),"Indirect")</f>
        <v>Direct</v>
      </c>
      <c r="Q1347" t="str">
        <f>IFERROR(VLOOKUP(A1347,Table1424[],6,0),0)</f>
        <v>NAURIN BIBI</v>
      </c>
      <c r="R1347" t="str">
        <f>IFERROR(VLOOKUP(A1347,Table1424[],7,0),0)</f>
        <v>35518826316</v>
      </c>
      <c r="S1347" t="str">
        <f>IFERROR(VLOOKUP(A1347,Table1424[],8,0),0)</f>
        <v>SBIN0017162</v>
      </c>
      <c r="T1347">
        <f>IFERROR(VLOOKUP(A1347,Table1424[],9,0),0)</f>
        <v>0</v>
      </c>
      <c r="U1347" s="40">
        <f>IFERROR(VLOOKUP(A1347,Table1424[],10,0),0)</f>
        <v>46140</v>
      </c>
      <c r="V1347">
        <f t="shared" si="102"/>
        <v>1</v>
      </c>
      <c r="W1347" t="str">
        <f t="shared" si="103"/>
        <v>Available</v>
      </c>
      <c r="X1347" s="164" t="str" cm="1">
        <f t="array" aca="1" ref="X1347" ca="1">SUBSTITUTE(SUBSTITUTE(MID(CELL("filename"),FIND("[",CELL("filename"))+1,FIND("]",CELL("filename"))-FIND("[",CELL("filename"))-1)," JH Farmer Payment-",""),".xlsx","")</f>
        <v>22.21-27 Aug</v>
      </c>
      <c r="Y1347" s="13">
        <f t="shared" si="97"/>
        <v>15.178933436532507</v>
      </c>
      <c r="Z1347" s="3">
        <v>0</v>
      </c>
    </row>
    <row r="1348" spans="1:26" x14ac:dyDescent="0.25">
      <c r="A1348" t="str">
        <f>CONCATENATE(Table2[[#This Row],[Code]],Table2[[#This Row],[Farmers Code]])</f>
        <v>200800100071</v>
      </c>
      <c r="B1348" s="1" t="str">
        <f>INDEX('MPG Payment'!$A:$A,MATCH(Table2[[#This Row],[Code]],'MPG Payment'!B:B,0))</f>
        <v>BMC Code :2008</v>
      </c>
      <c r="C1348" t="str">
        <f>VLOOKUP(Table2[[#This Row],[Code]],'MPG Payment'!B:C,2,0)</f>
        <v>PAHARKESA</v>
      </c>
      <c r="D1348" s="17">
        <v>20080010</v>
      </c>
      <c r="E1348" s="17" t="s">
        <v>1750</v>
      </c>
      <c r="F1348" s="1">
        <v>7</v>
      </c>
      <c r="G1348" s="13">
        <v>23.759999999999998</v>
      </c>
      <c r="H1348" s="13">
        <v>1091.2636</v>
      </c>
      <c r="I1348" s="166">
        <v>0</v>
      </c>
      <c r="J1348" s="191">
        <v>0</v>
      </c>
      <c r="K1348" s="166">
        <v>0</v>
      </c>
      <c r="L1348" s="166">
        <v>0</v>
      </c>
      <c r="M1348" s="18">
        <v>0</v>
      </c>
      <c r="N1348" s="165">
        <f>VLOOKUP(Table2[[#This Row],[Code]],'MPG Payment'!$B$4:$Z$128,25,0)</f>
        <v>0</v>
      </c>
      <c r="O1348" s="170">
        <f t="shared" si="101"/>
        <v>1091</v>
      </c>
      <c r="P1348" t="str">
        <f>IFERROR(VLOOKUP(D1348,'Bank Master'!$C$3:$D$7898,2,0),"Indirect")</f>
        <v>Direct</v>
      </c>
      <c r="Q1348" t="str">
        <f>IFERROR(VLOOKUP(A1348,Table1424[],6,0),0)</f>
        <v>SUMANTI KUJUR</v>
      </c>
      <c r="R1348" t="str">
        <f>IFERROR(VLOOKUP(A1348,Table1424[],7,0),0)</f>
        <v>22013687461</v>
      </c>
      <c r="S1348" t="str">
        <f>IFERROR(VLOOKUP(A1348,Table1424[],8,0),0)</f>
        <v>SBIN0RRVCGB</v>
      </c>
      <c r="T1348">
        <f>IFERROR(VLOOKUP(A1348,Table1424[],9,0),0)</f>
        <v>0</v>
      </c>
      <c r="U1348" s="40">
        <f>IFERROR(VLOOKUP(A1348,Table1424[],10,0),0)</f>
        <v>46140</v>
      </c>
      <c r="V1348">
        <f t="shared" si="102"/>
        <v>1</v>
      </c>
      <c r="W1348" t="str">
        <f t="shared" si="103"/>
        <v>Available</v>
      </c>
      <c r="X1348" s="164" t="str" cm="1">
        <f t="array" aca="1" ref="X1348" ca="1">SUBSTITUTE(SUBSTITUTE(MID(CELL("filename"),FIND("[",CELL("filename"))+1,FIND("]",CELL("filename"))-FIND("[",CELL("filename"))-1)," JH Farmer Payment-",""),".xlsx","")</f>
        <v>22.21-27 Aug</v>
      </c>
      <c r="Y1348" s="13">
        <f t="shared" si="97"/>
        <v>16.075010942760947</v>
      </c>
      <c r="Z1348" s="3">
        <v>0</v>
      </c>
    </row>
    <row r="1349" spans="1:26" x14ac:dyDescent="0.25">
      <c r="A1349" t="str">
        <f>CONCATENATE(Table2[[#This Row],[Code]],Table2[[#This Row],[Farmers Code]])</f>
        <v>200800100072</v>
      </c>
      <c r="B1349" s="1" t="str">
        <f>INDEX('MPG Payment'!$A:$A,MATCH(Table2[[#This Row],[Code]],'MPG Payment'!B:B,0))</f>
        <v>BMC Code :2008</v>
      </c>
      <c r="C1349" t="str">
        <f>VLOOKUP(Table2[[#This Row],[Code]],'MPG Payment'!B:C,2,0)</f>
        <v>PAHARKESA</v>
      </c>
      <c r="D1349" s="17">
        <v>20080010</v>
      </c>
      <c r="E1349" s="17" t="s">
        <v>2067</v>
      </c>
      <c r="F1349" s="1">
        <v>7</v>
      </c>
      <c r="G1349" s="13">
        <v>8.9500000000000011</v>
      </c>
      <c r="H1349" s="13">
        <v>615.29809999999998</v>
      </c>
      <c r="I1349" s="166">
        <v>0</v>
      </c>
      <c r="J1349" s="191">
        <v>0</v>
      </c>
      <c r="K1349" s="166">
        <v>0</v>
      </c>
      <c r="L1349" s="166">
        <v>0</v>
      </c>
      <c r="M1349" s="18">
        <v>0</v>
      </c>
      <c r="N1349" s="165">
        <f>VLOOKUP(Table2[[#This Row],[Code]],'MPG Payment'!$B$4:$Z$128,25,0)</f>
        <v>0</v>
      </c>
      <c r="O1349" s="170">
        <f t="shared" si="101"/>
        <v>615</v>
      </c>
      <c r="P1349" t="str">
        <f>IFERROR(VLOOKUP(D1349,'Bank Master'!$C$3:$D$7898,2,0),"Indirect")</f>
        <v>Direct</v>
      </c>
      <c r="Q1349" t="str">
        <f>IFERROR(VLOOKUP(A1349,Table1424[],6,0),0)</f>
        <v>DAMIYA ORAON</v>
      </c>
      <c r="R1349" t="str">
        <f>IFERROR(VLOOKUP(A1349,Table1424[],7,0),0)</f>
        <v>36230696597</v>
      </c>
      <c r="S1349" t="str">
        <f>IFERROR(VLOOKUP(A1349,Table1424[],8,0),0)</f>
        <v>SBIN0014342</v>
      </c>
      <c r="T1349">
        <f>IFERROR(VLOOKUP(A1349,Table1424[],9,0),0)</f>
        <v>0</v>
      </c>
      <c r="U1349" s="40">
        <f>IFERROR(VLOOKUP(A1349,Table1424[],10,0),0)</f>
        <v>46244</v>
      </c>
      <c r="V1349">
        <f t="shared" si="102"/>
        <v>1</v>
      </c>
      <c r="W1349" t="str">
        <f t="shared" si="103"/>
        <v>Available</v>
      </c>
      <c r="X1349" s="164" t="str" cm="1">
        <f t="array" aca="1" ref="X1349" ca="1">SUBSTITUTE(SUBSTITUTE(MID(CELL("filename"),FIND("[",CELL("filename"))+1,FIND("]",CELL("filename"))-FIND("[",CELL("filename"))-1)," JH Farmer Payment-",""),".xlsx","")</f>
        <v>22.21-27 Aug</v>
      </c>
      <c r="Y1349" s="13">
        <f t="shared" si="97"/>
        <v>24.061936871508379</v>
      </c>
      <c r="Z1349" s="3">
        <v>0</v>
      </c>
    </row>
    <row r="1350" spans="1:26" x14ac:dyDescent="0.25">
      <c r="A1350" t="str">
        <f>CONCATENATE(Table2[[#This Row],[Code]],Table2[[#This Row],[Farmers Code]])</f>
        <v>200800100073</v>
      </c>
      <c r="B1350" s="1" t="str">
        <f>INDEX('MPG Payment'!$A:$A,MATCH(Table2[[#This Row],[Code]],'MPG Payment'!B:B,0))</f>
        <v>BMC Code :2008</v>
      </c>
      <c r="C1350" t="str">
        <f>VLOOKUP(Table2[[#This Row],[Code]],'MPG Payment'!B:C,2,0)</f>
        <v>PAHARKESA</v>
      </c>
      <c r="D1350" s="17">
        <v>20080010</v>
      </c>
      <c r="E1350" s="17" t="s">
        <v>2491</v>
      </c>
      <c r="F1350" s="1">
        <v>7</v>
      </c>
      <c r="G1350" s="13">
        <v>36.18</v>
      </c>
      <c r="H1350" s="13">
        <v>1852.9976000000001</v>
      </c>
      <c r="I1350" s="166">
        <v>0</v>
      </c>
      <c r="J1350" s="191">
        <v>0</v>
      </c>
      <c r="K1350" s="166">
        <v>0</v>
      </c>
      <c r="L1350" s="166">
        <v>0</v>
      </c>
      <c r="M1350" s="18">
        <v>0</v>
      </c>
      <c r="N1350" s="165">
        <f>VLOOKUP(Table2[[#This Row],[Code]],'MPG Payment'!$B$4:$Z$128,25,0)</f>
        <v>0</v>
      </c>
      <c r="O1350" s="170">
        <f t="shared" si="101"/>
        <v>1853</v>
      </c>
      <c r="P1350" t="str">
        <f>IFERROR(VLOOKUP(D1350,'Bank Master'!$C$3:$D$7898,2,0),"Indirect")</f>
        <v>Direct</v>
      </c>
      <c r="Q1350" t="str">
        <f>IFERROR(VLOOKUP(A1350,Table1424[],6,0),0)</f>
        <v>ETWA ORAON</v>
      </c>
      <c r="R1350" t="str">
        <f>IFERROR(VLOOKUP(A1350,Table1424[],7,0),0)</f>
        <v>456910110010039</v>
      </c>
      <c r="S1350" t="str">
        <f>IFERROR(VLOOKUP(A1350,Table1424[],8,0),0)</f>
        <v>BKID0004569</v>
      </c>
      <c r="T1350">
        <f>IFERROR(VLOOKUP(A1350,Table1424[],9,0),0)</f>
        <v>0</v>
      </c>
      <c r="U1350" s="40">
        <f>IFERROR(VLOOKUP(A1350,Table1424[],10,0),0)</f>
        <v>46244</v>
      </c>
      <c r="V1350">
        <f t="shared" si="102"/>
        <v>1</v>
      </c>
      <c r="W1350" t="str">
        <f t="shared" si="103"/>
        <v>Available</v>
      </c>
      <c r="X1350" s="164" t="str" cm="1">
        <f t="array" aca="1" ref="X1350" ca="1">SUBSTITUTE(SUBSTITUTE(MID(CELL("filename"),FIND("[",CELL("filename"))+1,FIND("]",CELL("filename"))-FIND("[",CELL("filename"))-1)," JH Farmer Payment-",""),".xlsx","")</f>
        <v>22.21-27 Aug</v>
      </c>
      <c r="Y1350" s="13">
        <f t="shared" si="97"/>
        <v>17.925626312880048</v>
      </c>
      <c r="Z1350" s="3">
        <v>0</v>
      </c>
    </row>
    <row r="1351" spans="1:26" x14ac:dyDescent="0.25">
      <c r="A1351" t="str">
        <f>CONCATENATE(Table2[[#This Row],[Code]],Table2[[#This Row],[Farmers Code]])</f>
        <v>200800100074</v>
      </c>
      <c r="B1351" s="1" t="str">
        <f>INDEX('MPG Payment'!$A:$A,MATCH(Table2[[#This Row],[Code]],'MPG Payment'!B:B,0))</f>
        <v>BMC Code :2008</v>
      </c>
      <c r="C1351" t="str">
        <f>VLOOKUP(Table2[[#This Row],[Code]],'MPG Payment'!B:C,2,0)</f>
        <v>PAHARKESA</v>
      </c>
      <c r="D1351" s="17">
        <v>20080010</v>
      </c>
      <c r="E1351" s="17" t="s">
        <v>2490</v>
      </c>
      <c r="F1351" s="1">
        <v>7</v>
      </c>
      <c r="G1351" s="13">
        <v>28.5</v>
      </c>
      <c r="H1351" s="13">
        <v>1030.4255000000001</v>
      </c>
      <c r="I1351" s="166">
        <v>0</v>
      </c>
      <c r="J1351" s="191">
        <v>0</v>
      </c>
      <c r="K1351" s="166">
        <v>0</v>
      </c>
      <c r="L1351" s="166">
        <v>0</v>
      </c>
      <c r="M1351" s="18">
        <v>0</v>
      </c>
      <c r="N1351" s="165">
        <f>VLOOKUP(Table2[[#This Row],[Code]],'MPG Payment'!$B$4:$Z$128,25,0)</f>
        <v>0</v>
      </c>
      <c r="O1351" s="170">
        <f t="shared" si="101"/>
        <v>1030</v>
      </c>
      <c r="P1351" t="str">
        <f>IFERROR(VLOOKUP(D1351,'Bank Master'!$C$3:$D$7898,2,0),"Indirect")</f>
        <v>Direct</v>
      </c>
      <c r="Q1351" t="str">
        <f>IFERROR(VLOOKUP(A1351,Table1424[],6,0),0)</f>
        <v>JAYANTI BHAGAT</v>
      </c>
      <c r="R1351" t="str">
        <f>IFERROR(VLOOKUP(A1351,Table1424[],7,0),0)</f>
        <v>496910110006036</v>
      </c>
      <c r="S1351" t="str">
        <f>IFERROR(VLOOKUP(A1351,Table1424[],8,0),0)</f>
        <v>BKID0004969</v>
      </c>
      <c r="T1351">
        <f>IFERROR(VLOOKUP(A1351,Table1424[],9,0),0)</f>
        <v>0</v>
      </c>
      <c r="U1351" s="40">
        <f>IFERROR(VLOOKUP(A1351,Table1424[],10,0),0)</f>
        <v>46223</v>
      </c>
      <c r="V1351">
        <f t="shared" si="102"/>
        <v>1</v>
      </c>
      <c r="W1351" t="str">
        <f t="shared" si="103"/>
        <v>Available</v>
      </c>
      <c r="X1351" s="164" t="str" cm="1">
        <f t="array" aca="1" ref="X1351" ca="1">SUBSTITUTE(SUBSTITUTE(MID(CELL("filename"),FIND("[",CELL("filename"))+1,FIND("]",CELL("filename"))-FIND("[",CELL("filename"))-1)," JH Farmer Payment-",""),".xlsx","")</f>
        <v>22.21-27 Aug</v>
      </c>
      <c r="Y1351" s="13">
        <f t="shared" si="97"/>
        <v>12.654348245614036</v>
      </c>
      <c r="Z1351" s="3">
        <v>0</v>
      </c>
    </row>
    <row r="1352" spans="1:26" x14ac:dyDescent="0.25">
      <c r="A1352" t="str">
        <f>CONCATENATE(Table2[[#This Row],[Code]],Table2[[#This Row],[Farmers Code]])</f>
        <v>200800260002</v>
      </c>
      <c r="B1352" s="1" t="str">
        <f>INDEX('MPG Payment'!$A:$A,MATCH(Table2[[#This Row],[Code]],'MPG Payment'!B:B,0))</f>
        <v>BMC Code :2008</v>
      </c>
      <c r="C1352" t="str">
        <f>VLOOKUP(Table2[[#This Row],[Code]],'MPG Payment'!B:C,2,0)</f>
        <v>CHHARDA</v>
      </c>
      <c r="D1352" s="17">
        <v>20080026</v>
      </c>
      <c r="E1352" s="17" t="s">
        <v>17</v>
      </c>
      <c r="F1352" s="1">
        <v>14</v>
      </c>
      <c r="G1352" s="13">
        <v>541.36</v>
      </c>
      <c r="H1352" s="13">
        <v>22915.0573</v>
      </c>
      <c r="I1352" s="166">
        <v>0</v>
      </c>
      <c r="J1352" s="191">
        <v>0</v>
      </c>
      <c r="K1352" s="166">
        <v>5516.0799999999981</v>
      </c>
      <c r="L1352" s="166">
        <v>0</v>
      </c>
      <c r="M1352" s="18">
        <v>0</v>
      </c>
      <c r="N1352" s="165">
        <f>VLOOKUP(Table2[[#This Row],[Code]],'MPG Payment'!$B$4:$Z$128,25,0)</f>
        <v>0</v>
      </c>
      <c r="O1352" s="170">
        <f t="shared" si="101"/>
        <v>17399</v>
      </c>
      <c r="P1352" t="str">
        <f>IFERROR(VLOOKUP(D1352,'Bank Master'!$C$3:$D$7898,2,0),"Indirect")</f>
        <v>Direct</v>
      </c>
      <c r="Q1352" t="str">
        <f>IFERROR(VLOOKUP(A1352,Table1424[],6,0),0)</f>
        <v>GEETA DEVI</v>
      </c>
      <c r="R1352" t="str">
        <f>IFERROR(VLOOKUP(A1352,Table1424[],7,0),0)</f>
        <v>84057876599</v>
      </c>
      <c r="S1352" t="str">
        <f>IFERROR(VLOOKUP(A1352,Table1424[],8,0),0)</f>
        <v>SBIN0RRVCGB</v>
      </c>
      <c r="T1352" t="str">
        <f>IFERROR(VLOOKUP(A1352,Table1424[],9,0),0)</f>
        <v>STATE BANK OF INDIA</v>
      </c>
      <c r="U1352" s="40">
        <f>IFERROR(VLOOKUP(A1352,Table1424[],10,0),0)</f>
        <v>0</v>
      </c>
      <c r="V1352">
        <f t="shared" si="102"/>
        <v>1</v>
      </c>
      <c r="W1352" t="str">
        <f t="shared" si="103"/>
        <v>Available</v>
      </c>
      <c r="X1352" s="164" t="str" cm="1">
        <f t="array" aca="1" ref="X1352" ca="1">SUBSTITUTE(SUBSTITUTE(MID(CELL("filename"),FIND("[",CELL("filename"))+1,FIND("]",CELL("filename"))-FIND("[",CELL("filename"))-1)," JH Farmer Payment-",""),".xlsx","")</f>
        <v>22.21-27 Aug</v>
      </c>
      <c r="Y1352" s="13">
        <f t="shared" si="97"/>
        <v>29.630080002216644</v>
      </c>
      <c r="Z1352" s="3">
        <v>0</v>
      </c>
    </row>
    <row r="1353" spans="1:26" x14ac:dyDescent="0.25">
      <c r="A1353" t="str">
        <f>CONCATENATE(Table2[[#This Row],[Code]],Table2[[#This Row],[Farmers Code]])</f>
        <v>200800260006</v>
      </c>
      <c r="B1353" s="1" t="str">
        <f>INDEX('MPG Payment'!$A:$A,MATCH(Table2[[#This Row],[Code]],'MPG Payment'!B:B,0))</f>
        <v>BMC Code :2008</v>
      </c>
      <c r="C1353" t="str">
        <f>VLOOKUP(Table2[[#This Row],[Code]],'MPG Payment'!B:C,2,0)</f>
        <v>CHHARDA</v>
      </c>
      <c r="D1353" s="17">
        <v>20080026</v>
      </c>
      <c r="E1353" s="17" t="s">
        <v>19</v>
      </c>
      <c r="F1353" s="1">
        <v>7</v>
      </c>
      <c r="G1353" s="13">
        <v>41.97</v>
      </c>
      <c r="H1353" s="13">
        <v>1612.672</v>
      </c>
      <c r="I1353" s="166">
        <v>0</v>
      </c>
      <c r="J1353" s="191">
        <v>0</v>
      </c>
      <c r="K1353" s="166">
        <v>0</v>
      </c>
      <c r="L1353" s="166">
        <v>0</v>
      </c>
      <c r="M1353" s="18">
        <v>0</v>
      </c>
      <c r="N1353" s="165">
        <f>VLOOKUP(Table2[[#This Row],[Code]],'MPG Payment'!$B$4:$Z$128,25,0)</f>
        <v>0</v>
      </c>
      <c r="O1353" s="170">
        <f t="shared" si="101"/>
        <v>1613</v>
      </c>
      <c r="P1353" t="str">
        <f>IFERROR(VLOOKUP(D1353,'Bank Master'!$C$3:$D$7898,2,0),"Indirect")</f>
        <v>Direct</v>
      </c>
      <c r="Q1353" t="str">
        <f>IFERROR(VLOOKUP(A1353,Table1424[],6,0),0)</f>
        <v>KAUSHALYA DEVI</v>
      </c>
      <c r="R1353" t="str">
        <f>IFERROR(VLOOKUP(A1353,Table1424[],7,0),0)</f>
        <v>456910110011253</v>
      </c>
      <c r="S1353" t="str">
        <f>IFERROR(VLOOKUP(A1353,Table1424[],8,0),0)</f>
        <v>BKID0004569</v>
      </c>
      <c r="T1353">
        <f>IFERROR(VLOOKUP(A1353,Table1424[],9,0),0)</f>
        <v>0</v>
      </c>
      <c r="U1353" s="40">
        <f>IFERROR(VLOOKUP(A1353,Table1424[],10,0),0)</f>
        <v>0</v>
      </c>
      <c r="V1353">
        <f t="shared" si="102"/>
        <v>1</v>
      </c>
      <c r="W1353" t="str">
        <f t="shared" si="103"/>
        <v>Available</v>
      </c>
      <c r="X1353" s="164" t="str" cm="1">
        <f t="array" aca="1" ref="X1353" ca="1">SUBSTITUTE(SUBSTITUTE(MID(CELL("filename"),FIND("[",CELL("filename"))+1,FIND("]",CELL("filename"))-FIND("[",CELL("filename"))-1)," JH Farmer Payment-",""),".xlsx","")</f>
        <v>22.21-27 Aug</v>
      </c>
      <c r="Y1353" s="13">
        <f t="shared" si="97"/>
        <v>13.448539432928284</v>
      </c>
      <c r="Z1353" s="3">
        <v>0</v>
      </c>
    </row>
    <row r="1354" spans="1:26" x14ac:dyDescent="0.25">
      <c r="A1354" t="str">
        <f>CONCATENATE(Table2[[#This Row],[Code]],Table2[[#This Row],[Farmers Code]])</f>
        <v>200800260008</v>
      </c>
      <c r="B1354" s="1" t="str">
        <f>INDEX('MPG Payment'!$A:$A,MATCH(Table2[[#This Row],[Code]],'MPG Payment'!B:B,0))</f>
        <v>BMC Code :2008</v>
      </c>
      <c r="C1354" t="str">
        <f>VLOOKUP(Table2[[#This Row],[Code]],'MPG Payment'!B:C,2,0)</f>
        <v>CHHARDA</v>
      </c>
      <c r="D1354" s="17">
        <v>20080026</v>
      </c>
      <c r="E1354" s="17" t="s">
        <v>41</v>
      </c>
      <c r="F1354" s="1">
        <v>14</v>
      </c>
      <c r="G1354" s="13">
        <v>52.11</v>
      </c>
      <c r="H1354" s="13">
        <v>2189.8866000000003</v>
      </c>
      <c r="I1354" s="166">
        <v>0</v>
      </c>
      <c r="J1354" s="191">
        <v>0</v>
      </c>
      <c r="K1354" s="166">
        <v>0</v>
      </c>
      <c r="L1354" s="166">
        <v>0</v>
      </c>
      <c r="M1354" s="18">
        <v>0</v>
      </c>
      <c r="N1354" s="165">
        <f>VLOOKUP(Table2[[#This Row],[Code]],'MPG Payment'!$B$4:$Z$128,25,0)</f>
        <v>0</v>
      </c>
      <c r="O1354" s="170">
        <f t="shared" si="101"/>
        <v>2190</v>
      </c>
      <c r="P1354" t="str">
        <f>IFERROR(VLOOKUP(D1354,'Bank Master'!$C$3:$D$7898,2,0),"Indirect")</f>
        <v>Direct</v>
      </c>
      <c r="Q1354" t="str">
        <f>IFERROR(VLOOKUP(A1354,Table1424[],6,0),0)</f>
        <v>JIWAN SAHU</v>
      </c>
      <c r="R1354" t="str">
        <f>IFERROR(VLOOKUP(A1354,Table1424[],7,0),0)</f>
        <v>22013534300</v>
      </c>
      <c r="S1354" t="str">
        <f>IFERROR(VLOOKUP(A1354,Table1424[],8,0),0)</f>
        <v>SBIN0RRVCGB</v>
      </c>
      <c r="T1354">
        <f>IFERROR(VLOOKUP(A1354,Table1424[],9,0),0)</f>
        <v>0</v>
      </c>
      <c r="U1354" s="40">
        <f>IFERROR(VLOOKUP(A1354,Table1424[],10,0),0)</f>
        <v>45812</v>
      </c>
      <c r="V1354">
        <f t="shared" si="102"/>
        <v>1</v>
      </c>
      <c r="W1354" t="str">
        <f t="shared" si="103"/>
        <v>Available</v>
      </c>
      <c r="X1354" s="164" t="str" cm="1">
        <f t="array" aca="1" ref="X1354" ca="1">SUBSTITUTE(SUBSTITUTE(MID(CELL("filename"),FIND("[",CELL("filename"))+1,FIND("]",CELL("filename"))-FIND("[",CELL("filename"))-1)," JH Farmer Payment-",""),".xlsx","")</f>
        <v>22.21-27 Aug</v>
      </c>
      <c r="Y1354" s="13">
        <f t="shared" si="97"/>
        <v>29.417014392630978</v>
      </c>
      <c r="Z1354" s="3">
        <v>0</v>
      </c>
    </row>
    <row r="1355" spans="1:26" x14ac:dyDescent="0.25">
      <c r="A1355" t="str">
        <f>CONCATENATE(Table2[[#This Row],[Code]],Table2[[#This Row],[Farmers Code]])</f>
        <v>200800260011</v>
      </c>
      <c r="B1355" s="1" t="str">
        <f>INDEX('MPG Payment'!$A:$A,MATCH(Table2[[#This Row],[Code]],'MPG Payment'!B:B,0))</f>
        <v>BMC Code :2008</v>
      </c>
      <c r="C1355" t="str">
        <f>VLOOKUP(Table2[[#This Row],[Code]],'MPG Payment'!B:C,2,0)</f>
        <v>CHHARDA</v>
      </c>
      <c r="D1355" s="17">
        <v>20080026</v>
      </c>
      <c r="E1355" s="17" t="s">
        <v>22</v>
      </c>
      <c r="F1355" s="1">
        <v>6</v>
      </c>
      <c r="G1355" s="13">
        <v>9.7200000000000006</v>
      </c>
      <c r="H1355" s="13">
        <v>520.68240000000003</v>
      </c>
      <c r="I1355" s="166">
        <v>0</v>
      </c>
      <c r="J1355" s="191">
        <v>0</v>
      </c>
      <c r="K1355" s="166">
        <v>0</v>
      </c>
      <c r="L1355" s="166">
        <v>0</v>
      </c>
      <c r="M1355" s="18">
        <v>0</v>
      </c>
      <c r="N1355" s="165">
        <f>VLOOKUP(Table2[[#This Row],[Code]],'MPG Payment'!$B$4:$Z$128,25,0)</f>
        <v>0</v>
      </c>
      <c r="O1355" s="170">
        <f t="shared" si="101"/>
        <v>521</v>
      </c>
      <c r="P1355" t="str">
        <f>IFERROR(VLOOKUP(D1355,'Bank Master'!$C$3:$D$7898,2,0),"Indirect")</f>
        <v>Direct</v>
      </c>
      <c r="Q1355" t="str">
        <f>IFERROR(VLOOKUP(A1355,Table1424[],6,0),0)</f>
        <v>SILA DEVI</v>
      </c>
      <c r="R1355" t="str">
        <f>IFERROR(VLOOKUP(A1355,Table1424[],7,0),0)</f>
        <v>456910510002058</v>
      </c>
      <c r="S1355" t="str">
        <f>IFERROR(VLOOKUP(A1355,Table1424[],8,0),0)</f>
        <v>BKID0004569</v>
      </c>
      <c r="T1355">
        <f>IFERROR(VLOOKUP(A1355,Table1424[],9,0),0)</f>
        <v>0</v>
      </c>
      <c r="U1355" s="40">
        <f>IFERROR(VLOOKUP(A1355,Table1424[],10,0),0)</f>
        <v>45812</v>
      </c>
      <c r="V1355">
        <f t="shared" si="102"/>
        <v>1</v>
      </c>
      <c r="W1355" t="str">
        <f t="shared" si="103"/>
        <v>Available</v>
      </c>
      <c r="X1355" s="164" t="str" cm="1">
        <f t="array" aca="1" ref="X1355" ca="1">SUBSTITUTE(SUBSTITUTE(MID(CELL("filename"),FIND("[",CELL("filename"))+1,FIND("]",CELL("filename"))-FIND("[",CELL("filename"))-1)," JH Farmer Payment-",""),".xlsx","")</f>
        <v>22.21-27 Aug</v>
      </c>
      <c r="Y1355" s="13">
        <f t="shared" si="97"/>
        <v>16.070444444444448</v>
      </c>
      <c r="Z1355" s="3">
        <v>0</v>
      </c>
    </row>
    <row r="1356" spans="1:26" x14ac:dyDescent="0.25">
      <c r="A1356" t="str">
        <f>CONCATENATE(Table2[[#This Row],[Code]],Table2[[#This Row],[Farmers Code]])</f>
        <v>200800260013</v>
      </c>
      <c r="B1356" s="1" t="str">
        <f>INDEX('MPG Payment'!$A:$A,MATCH(Table2[[#This Row],[Code]],'MPG Payment'!B:B,0))</f>
        <v>BMC Code :2008</v>
      </c>
      <c r="C1356" t="str">
        <f>VLOOKUP(Table2[[#This Row],[Code]],'MPG Payment'!B:C,2,0)</f>
        <v>CHHARDA</v>
      </c>
      <c r="D1356" s="17">
        <v>20080026</v>
      </c>
      <c r="E1356" s="17" t="s">
        <v>23</v>
      </c>
      <c r="F1356" s="1">
        <v>7</v>
      </c>
      <c r="G1356" s="13">
        <v>26.84</v>
      </c>
      <c r="H1356" s="13">
        <v>1162.922</v>
      </c>
      <c r="I1356" s="166">
        <v>0</v>
      </c>
      <c r="J1356" s="191">
        <v>0</v>
      </c>
      <c r="K1356" s="166">
        <v>0</v>
      </c>
      <c r="L1356" s="166">
        <v>0</v>
      </c>
      <c r="M1356" s="18">
        <v>0</v>
      </c>
      <c r="N1356" s="165">
        <f>VLOOKUP(Table2[[#This Row],[Code]],'MPG Payment'!$B$4:$Z$128,25,0)</f>
        <v>0</v>
      </c>
      <c r="O1356" s="170">
        <f t="shared" si="101"/>
        <v>1163</v>
      </c>
      <c r="P1356" t="str">
        <f>IFERROR(VLOOKUP(D1356,'Bank Master'!$C$3:$D$7898,2,0),"Indirect")</f>
        <v>Direct</v>
      </c>
      <c r="Q1356" t="str">
        <f>IFERROR(VLOOKUP(A1356,Table1424[],6,0),0)</f>
        <v>NARAYAN GIRI</v>
      </c>
      <c r="R1356" t="str">
        <f>IFERROR(VLOOKUP(A1356,Table1424[],7,0),0)</f>
        <v>22013558548</v>
      </c>
      <c r="S1356" t="str">
        <f>IFERROR(VLOOKUP(A1356,Table1424[],8,0),0)</f>
        <v>SBIN0RRVCGB</v>
      </c>
      <c r="T1356">
        <f>IFERROR(VLOOKUP(A1356,Table1424[],9,0),0)</f>
        <v>0</v>
      </c>
      <c r="U1356" s="40">
        <f>IFERROR(VLOOKUP(A1356,Table1424[],10,0),0)</f>
        <v>45825</v>
      </c>
      <c r="V1356">
        <f t="shared" si="102"/>
        <v>1</v>
      </c>
      <c r="W1356" t="str">
        <f t="shared" si="103"/>
        <v>Available</v>
      </c>
      <c r="X1356" s="164" t="str" cm="1">
        <f t="array" aca="1" ref="X1356" ca="1">SUBSTITUTE(SUBSTITUTE(MID(CELL("filename"),FIND("[",CELL("filename"))+1,FIND("]",CELL("filename"))-FIND("[",CELL("filename"))-1)," JH Farmer Payment-",""),".xlsx","")</f>
        <v>22.21-27 Aug</v>
      </c>
      <c r="Y1356" s="13">
        <f t="shared" si="97"/>
        <v>15.164780178837558</v>
      </c>
      <c r="Z1356" s="3">
        <v>0</v>
      </c>
    </row>
    <row r="1357" spans="1:26" x14ac:dyDescent="0.25">
      <c r="A1357" t="str">
        <f>CONCATENATE(Table2[[#This Row],[Code]],Table2[[#This Row],[Farmers Code]])</f>
        <v>200800270004</v>
      </c>
      <c r="B1357" s="1" t="str">
        <f>INDEX('MPG Payment'!$A:$A,MATCH(Table2[[#This Row],[Code]],'MPG Payment'!B:B,0))</f>
        <v>BMC Code :2008</v>
      </c>
      <c r="C1357" t="str">
        <f>VLOOKUP(Table2[[#This Row],[Code]],'MPG Payment'!B:C,2,0)</f>
        <v>NADI NAGRA 2</v>
      </c>
      <c r="D1357" s="17">
        <v>20080027</v>
      </c>
      <c r="E1357" s="17" t="s">
        <v>1</v>
      </c>
      <c r="F1357" s="1">
        <v>8</v>
      </c>
      <c r="G1357" s="13">
        <v>21</v>
      </c>
      <c r="H1357" s="13">
        <v>1146.2888</v>
      </c>
      <c r="I1357" s="166">
        <v>0</v>
      </c>
      <c r="J1357" s="191">
        <v>0</v>
      </c>
      <c r="K1357" s="166">
        <v>0</v>
      </c>
      <c r="L1357" s="166">
        <v>0</v>
      </c>
      <c r="M1357" s="18">
        <v>0</v>
      </c>
      <c r="N1357" s="165">
        <f>VLOOKUP(Table2[[#This Row],[Code]],'MPG Payment'!$B$4:$Z$128,25,0)</f>
        <v>0</v>
      </c>
      <c r="O1357" s="170">
        <f t="shared" ref="O1357:O1375" si="104">IF(N1357="Yes",0,ROUND((H1357-I1357-J1357-K1357-L1357-M1357),0))</f>
        <v>1146</v>
      </c>
      <c r="P1357" t="str">
        <f>IFERROR(VLOOKUP(D1357,'Bank Master'!$C$3:$D$7898,2,0),"Indirect")</f>
        <v>Direct</v>
      </c>
      <c r="Q1357" t="str">
        <f>IFERROR(VLOOKUP(A1357,Table1424[],6,0),0)</f>
        <v>PUNAM KUMARI</v>
      </c>
      <c r="R1357" t="str">
        <f>IFERROR(VLOOKUP(A1357,Table1424[],7,0),0)</f>
        <v>5806776855</v>
      </c>
      <c r="S1357" t="str">
        <f>IFERROR(VLOOKUP(A1357,Table1424[],8,0),0)</f>
        <v>CBIN0284248</v>
      </c>
      <c r="T1357">
        <f>IFERROR(VLOOKUP(A1357,Table1424[],9,0),0)</f>
        <v>0</v>
      </c>
      <c r="U1357" s="40">
        <f>IFERROR(VLOOKUP(A1357,Table1424[],10,0),0)</f>
        <v>45908</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22.21-27 Aug</v>
      </c>
      <c r="Y1357" s="13">
        <f t="shared" si="97"/>
        <v>21.834072380952382</v>
      </c>
      <c r="Z1357" s="3">
        <v>0</v>
      </c>
    </row>
    <row r="1358" spans="1:26" x14ac:dyDescent="0.25">
      <c r="A1358" t="str">
        <f>CONCATENATE(Table2[[#This Row],[Code]],Table2[[#This Row],[Farmers Code]])</f>
        <v>200800270006</v>
      </c>
      <c r="B1358" s="1" t="str">
        <f>INDEX('MPG Payment'!$A:$A,MATCH(Table2[[#This Row],[Code]],'MPG Payment'!B:B,0))</f>
        <v>BMC Code :2008</v>
      </c>
      <c r="C1358" t="str">
        <f>VLOOKUP(Table2[[#This Row],[Code]],'MPG Payment'!B:C,2,0)</f>
        <v>NADI NAGRA 2</v>
      </c>
      <c r="D1358" s="17">
        <v>20080027</v>
      </c>
      <c r="E1358" s="17" t="s">
        <v>19</v>
      </c>
      <c r="F1358" s="1">
        <v>1</v>
      </c>
      <c r="G1358" s="13">
        <v>5.48</v>
      </c>
      <c r="H1358" s="13">
        <v>210.81560000000002</v>
      </c>
      <c r="I1358" s="166">
        <v>0</v>
      </c>
      <c r="J1358" s="191">
        <v>0</v>
      </c>
      <c r="K1358" s="166">
        <v>0</v>
      </c>
      <c r="L1358" s="166">
        <v>0</v>
      </c>
      <c r="M1358" s="18">
        <v>0</v>
      </c>
      <c r="N1358" s="165">
        <f>VLOOKUP(Table2[[#This Row],[Code]],'MPG Payment'!$B$4:$Z$128,25,0)</f>
        <v>0</v>
      </c>
      <c r="O1358" s="170">
        <f t="shared" si="104"/>
        <v>211</v>
      </c>
      <c r="P1358" t="str">
        <f>IFERROR(VLOOKUP(D1358,'Bank Master'!$C$3:$D$7898,2,0),"Indirect")</f>
        <v>Direct</v>
      </c>
      <c r="Q1358" t="str">
        <f>IFERROR(VLOOKUP(A1358,Table1424[],6,0),0)</f>
        <v>RAJENDRA ORAON</v>
      </c>
      <c r="R1358" t="str">
        <f>IFERROR(VLOOKUP(A1358,Table1424[],7,0),0)</f>
        <v>50106683382</v>
      </c>
      <c r="S1358" t="str">
        <f>IFERROR(VLOOKUP(A1358,Table1424[],8,0),0)</f>
        <v>IDIB000L549</v>
      </c>
      <c r="T1358">
        <f>IFERROR(VLOOKUP(A1358,Table1424[],9,0),0)</f>
        <v>0</v>
      </c>
      <c r="U1358" s="40">
        <f>IFERROR(VLOOKUP(A1358,Table1424[],10,0),0)</f>
        <v>45923</v>
      </c>
      <c r="V1358">
        <f t="shared" si="105"/>
        <v>1</v>
      </c>
      <c r="W1358" t="str">
        <f t="shared" si="106"/>
        <v>Available</v>
      </c>
      <c r="X1358" s="164" t="str" cm="1">
        <f t="array" aca="1" ref="X1358" ca="1">SUBSTITUTE(SUBSTITUTE(MID(CELL("filename"),FIND("[",CELL("filename"))+1,FIND("]",CELL("filename"))-FIND("[",CELL("filename"))-1)," JH Farmer Payment-",""),".xlsx","")</f>
        <v>22.21-27 Aug</v>
      </c>
      <c r="Y1358" s="13">
        <f t="shared" si="97"/>
        <v>1.9235</v>
      </c>
      <c r="Z1358" s="3">
        <v>0</v>
      </c>
    </row>
    <row r="1359" spans="1:26" x14ac:dyDescent="0.25">
      <c r="A1359" t="str">
        <f>CONCATENATE(Table2[[#This Row],[Code]],Table2[[#This Row],[Farmers Code]])</f>
        <v>200800270007</v>
      </c>
      <c r="B1359" s="1" t="str">
        <f>INDEX('MPG Payment'!$A:$A,MATCH(Table2[[#This Row],[Code]],'MPG Payment'!B:B,0))</f>
        <v>BMC Code :2008</v>
      </c>
      <c r="C1359" t="str">
        <f>VLOOKUP(Table2[[#This Row],[Code]],'MPG Payment'!B:C,2,0)</f>
        <v>NADI NAGRA 2</v>
      </c>
      <c r="D1359" s="17">
        <v>20080027</v>
      </c>
      <c r="E1359" s="17" t="s">
        <v>20</v>
      </c>
      <c r="F1359" s="1">
        <v>7</v>
      </c>
      <c r="G1359" s="13">
        <v>19.66</v>
      </c>
      <c r="H1359" s="13">
        <v>980.94220000000007</v>
      </c>
      <c r="I1359" s="166">
        <v>0</v>
      </c>
      <c r="J1359" s="191">
        <v>0</v>
      </c>
      <c r="K1359" s="166">
        <v>0</v>
      </c>
      <c r="L1359" s="166">
        <v>0</v>
      </c>
      <c r="M1359" s="18">
        <v>0</v>
      </c>
      <c r="N1359" s="165">
        <f>VLOOKUP(Table2[[#This Row],[Code]],'MPG Payment'!$B$4:$Z$128,25,0)</f>
        <v>0</v>
      </c>
      <c r="O1359" s="170">
        <f t="shared" si="104"/>
        <v>981</v>
      </c>
      <c r="P1359" t="str">
        <f>IFERROR(VLOOKUP(D1359,'Bank Master'!$C$3:$D$7898,2,0),"Indirect")</f>
        <v>Direct</v>
      </c>
      <c r="Q1359" t="str">
        <f>IFERROR(VLOOKUP(A1359,Table1424[],6,0),0)</f>
        <v>SAHJU ORAION</v>
      </c>
      <c r="R1359" t="str">
        <f>IFERROR(VLOOKUP(A1359,Table1424[],7,0),0)</f>
        <v>255301000007810</v>
      </c>
      <c r="S1359" t="str">
        <f>IFERROR(VLOOKUP(A1359,Table1424[],8,0),0)</f>
        <v>IOBA0002553</v>
      </c>
      <c r="T1359">
        <f>IFERROR(VLOOKUP(A1359,Table1424[],9,0),0)</f>
        <v>0</v>
      </c>
      <c r="U1359" s="40">
        <f>IFERROR(VLOOKUP(A1359,Table1424[],10,0),0)</f>
        <v>45859</v>
      </c>
      <c r="V1359">
        <f t="shared" si="105"/>
        <v>1</v>
      </c>
      <c r="W1359" t="str">
        <f t="shared" si="106"/>
        <v>Available</v>
      </c>
      <c r="X1359" s="164" t="str" cm="1">
        <f t="array" aca="1" ref="X1359" ca="1">SUBSTITUTE(SUBSTITUTE(MID(CELL("filename"),FIND("[",CELL("filename"))+1,FIND("]",CELL("filename"))-FIND("[",CELL("filename"))-1)," JH Farmer Payment-",""),".xlsx","")</f>
        <v>22.21-27 Aug</v>
      </c>
      <c r="Y1359" s="13">
        <f t="shared" si="97"/>
        <v>17.463365717192271</v>
      </c>
      <c r="Z1359" s="3">
        <v>0</v>
      </c>
    </row>
    <row r="1360" spans="1:26" x14ac:dyDescent="0.25">
      <c r="A1360" t="str">
        <f>CONCATENATE(Table2[[#This Row],[Code]],Table2[[#This Row],[Farmers Code]])</f>
        <v>200800270010</v>
      </c>
      <c r="B1360" s="1" t="str">
        <f>INDEX('MPG Payment'!$A:$A,MATCH(Table2[[#This Row],[Code]],'MPG Payment'!B:B,0))</f>
        <v>BMC Code :2008</v>
      </c>
      <c r="C1360" t="str">
        <f>VLOOKUP(Table2[[#This Row],[Code]],'MPG Payment'!B:C,2,0)</f>
        <v>NADI NAGRA 2</v>
      </c>
      <c r="D1360" s="17">
        <v>20080027</v>
      </c>
      <c r="E1360" s="17" t="s">
        <v>21</v>
      </c>
      <c r="F1360" s="1">
        <v>14</v>
      </c>
      <c r="G1360" s="13">
        <v>116.15999999999998</v>
      </c>
      <c r="H1360" s="13">
        <v>4503.0318000000007</v>
      </c>
      <c r="I1360" s="166">
        <v>0</v>
      </c>
      <c r="J1360" s="191">
        <v>0</v>
      </c>
      <c r="K1360" s="166">
        <v>0</v>
      </c>
      <c r="L1360" s="166">
        <v>0</v>
      </c>
      <c r="M1360" s="18">
        <v>0</v>
      </c>
      <c r="N1360" s="165">
        <f>VLOOKUP(Table2[[#This Row],[Code]],'MPG Payment'!$B$4:$Z$128,25,0)</f>
        <v>0</v>
      </c>
      <c r="O1360" s="170">
        <f t="shared" si="104"/>
        <v>4503</v>
      </c>
      <c r="P1360" t="str">
        <f>IFERROR(VLOOKUP(D1360,'Bank Master'!$C$3:$D$7898,2,0),"Indirect")</f>
        <v>Direct</v>
      </c>
      <c r="Q1360" t="str">
        <f>IFERROR(VLOOKUP(A1360,Table1424[],6,0),0)</f>
        <v>FULAMANI DEVI</v>
      </c>
      <c r="R1360" t="str">
        <f>IFERROR(VLOOKUP(A1360,Table1424[],7,0),0)</f>
        <v>491810110000448</v>
      </c>
      <c r="S1360" t="str">
        <f>IFERROR(VLOOKUP(A1360,Table1424[],8,0),0)</f>
        <v>BKID0004918</v>
      </c>
      <c r="T1360">
        <f>IFERROR(VLOOKUP(A1360,Table1424[],9,0),0)</f>
        <v>0</v>
      </c>
      <c r="U1360" s="40">
        <f>IFERROR(VLOOKUP(A1360,Table1424[],10,0),0)</f>
        <v>45859</v>
      </c>
      <c r="V1360">
        <f t="shared" si="105"/>
        <v>1</v>
      </c>
      <c r="W1360" t="str">
        <f t="shared" si="106"/>
        <v>Available</v>
      </c>
      <c r="X1360" s="164" t="str" cm="1">
        <f t="array" aca="1" ref="X1360" ca="1">SUBSTITUTE(SUBSTITUTE(MID(CELL("filename"),FIND("[",CELL("filename"))+1,FIND("]",CELL("filename"))-FIND("[",CELL("filename"))-1)," JH Farmer Payment-",""),".xlsx","")</f>
        <v>22.21-27 Aug</v>
      </c>
      <c r="Y1360" s="13">
        <f t="shared" si="97"/>
        <v>27.136038739669434</v>
      </c>
      <c r="Z1360" s="3">
        <v>0</v>
      </c>
    </row>
    <row r="1361" spans="1:26" x14ac:dyDescent="0.25">
      <c r="A1361" t="str">
        <f>CONCATENATE(Table2[[#This Row],[Code]],Table2[[#This Row],[Farmers Code]])</f>
        <v>200800270012</v>
      </c>
      <c r="B1361" s="1" t="str">
        <f>INDEX('MPG Payment'!$A:$A,MATCH(Table2[[#This Row],[Code]],'MPG Payment'!B:B,0))</f>
        <v>BMC Code :2008</v>
      </c>
      <c r="C1361" t="str">
        <f>VLOOKUP(Table2[[#This Row],[Code]],'MPG Payment'!B:C,2,0)</f>
        <v>NADI NAGRA 2</v>
      </c>
      <c r="D1361" s="17">
        <v>20080027</v>
      </c>
      <c r="E1361" s="17" t="s">
        <v>40</v>
      </c>
      <c r="F1361" s="1">
        <v>14</v>
      </c>
      <c r="G1361" s="13">
        <v>23.380000000000003</v>
      </c>
      <c r="H1361" s="13">
        <v>926.61699999999996</v>
      </c>
      <c r="I1361" s="166">
        <v>0</v>
      </c>
      <c r="J1361" s="191">
        <v>0</v>
      </c>
      <c r="K1361" s="166">
        <v>0</v>
      </c>
      <c r="L1361" s="166">
        <v>0</v>
      </c>
      <c r="M1361" s="18">
        <v>0</v>
      </c>
      <c r="N1361" s="165">
        <f>VLOOKUP(Table2[[#This Row],[Code]],'MPG Payment'!$B$4:$Z$128,25,0)</f>
        <v>0</v>
      </c>
      <c r="O1361" s="170">
        <f t="shared" si="104"/>
        <v>927</v>
      </c>
      <c r="P1361" t="str">
        <f>IFERROR(VLOOKUP(D1361,'Bank Master'!$C$3:$D$7898,2,0),"Indirect")</f>
        <v>Direct</v>
      </c>
      <c r="Q1361" t="str">
        <f>IFERROR(VLOOKUP(A1361,Table1424[],6,0),0)</f>
        <v>ISLAM ANSARI</v>
      </c>
      <c r="R1361" t="str">
        <f>IFERROR(VLOOKUP(A1361,Table1424[],7,0),0)</f>
        <v>021710042709</v>
      </c>
      <c r="S1361" t="str">
        <f>IFERROR(VLOOKUP(A1361,Table1424[],8,0),0)</f>
        <v>IPOS0000001</v>
      </c>
      <c r="T1361">
        <f>IFERROR(VLOOKUP(A1361,Table1424[],9,0),0)</f>
        <v>0</v>
      </c>
      <c r="U1361" s="40">
        <f>IFERROR(VLOOKUP(A1361,Table1424[],10,0),0)</f>
        <v>45888</v>
      </c>
      <c r="V1361">
        <f t="shared" si="105"/>
        <v>1</v>
      </c>
      <c r="W1361" t="str">
        <f t="shared" si="106"/>
        <v>Available</v>
      </c>
      <c r="X1361" s="164" t="str" cm="1">
        <f t="array" aca="1" ref="X1361" ca="1">SUBSTITUTE(SUBSTITUTE(MID(CELL("filename"),FIND("[",CELL("filename"))+1,FIND("]",CELL("filename"))-FIND("[",CELL("filename"))-1)," JH Farmer Payment-",""),".xlsx","")</f>
        <v>22.21-27 Aug</v>
      </c>
      <c r="Y1361" s="13">
        <f t="shared" si="97"/>
        <v>27.743023952095804</v>
      </c>
      <c r="Z1361" s="3">
        <v>0</v>
      </c>
    </row>
    <row r="1362" spans="1:26" x14ac:dyDescent="0.25">
      <c r="A1362" t="str">
        <f>CONCATENATE(Table2[[#This Row],[Code]],Table2[[#This Row],[Farmers Code]])</f>
        <v>200800270013</v>
      </c>
      <c r="B1362" s="1" t="str">
        <f>INDEX('MPG Payment'!$A:$A,MATCH(Table2[[#This Row],[Code]],'MPG Payment'!B:B,0))</f>
        <v>BMC Code :2008</v>
      </c>
      <c r="C1362" t="str">
        <f>VLOOKUP(Table2[[#This Row],[Code]],'MPG Payment'!B:C,2,0)</f>
        <v>NADI NAGRA 2</v>
      </c>
      <c r="D1362" s="17">
        <v>20080027</v>
      </c>
      <c r="E1362" s="17" t="s">
        <v>23</v>
      </c>
      <c r="F1362" s="1">
        <v>11</v>
      </c>
      <c r="G1362" s="13">
        <v>42.680000000000007</v>
      </c>
      <c r="H1362" s="13">
        <v>1841.0619999999999</v>
      </c>
      <c r="I1362" s="166">
        <v>0</v>
      </c>
      <c r="J1362" s="191">
        <v>0</v>
      </c>
      <c r="K1362" s="166">
        <v>0</v>
      </c>
      <c r="L1362" s="166">
        <v>0</v>
      </c>
      <c r="M1362" s="18">
        <v>0</v>
      </c>
      <c r="N1362" s="165">
        <f>VLOOKUP(Table2[[#This Row],[Code]],'MPG Payment'!$B$4:$Z$128,25,0)</f>
        <v>0</v>
      </c>
      <c r="O1362" s="170">
        <f t="shared" si="104"/>
        <v>1841</v>
      </c>
      <c r="P1362" t="str">
        <f>IFERROR(VLOOKUP(D1362,'Bank Master'!$C$3:$D$7898,2,0),"Indirect")</f>
        <v>Direct</v>
      </c>
      <c r="Q1362" t="str">
        <f>IFERROR(VLOOKUP(A1362,Table1424[],6,0),0)</f>
        <v>SUWEDA PRAVIN</v>
      </c>
      <c r="R1362" t="str">
        <f>IFERROR(VLOOKUP(A1362,Table1424[],7,0),0)</f>
        <v>492510100008290</v>
      </c>
      <c r="S1362" t="str">
        <f>IFERROR(VLOOKUP(A1362,Table1424[],8,0),0)</f>
        <v>BKID0004968</v>
      </c>
      <c r="T1362">
        <f>IFERROR(VLOOKUP(A1362,Table1424[],9,0),0)</f>
        <v>0</v>
      </c>
      <c r="U1362" s="40">
        <f>IFERROR(VLOOKUP(A1362,Table1424[],10,0),0)</f>
        <v>45888</v>
      </c>
      <c r="V1362">
        <f t="shared" si="105"/>
        <v>1</v>
      </c>
      <c r="W1362" t="str">
        <f t="shared" si="106"/>
        <v>Available</v>
      </c>
      <c r="X1362" s="164" t="str" cm="1">
        <f t="array" aca="1" ref="X1362" ca="1">SUBSTITUTE(SUBSTITUTE(MID(CELL("filename"),FIND("[",CELL("filename"))+1,FIND("]",CELL("filename"))-FIND("[",CELL("filename"))-1)," JH Farmer Payment-",""),".xlsx","")</f>
        <v>22.21-27 Aug</v>
      </c>
      <c r="Y1362" s="13">
        <f t="shared" si="97"/>
        <v>23.725025773195874</v>
      </c>
      <c r="Z1362" s="3">
        <v>0</v>
      </c>
    </row>
    <row r="1363" spans="1:26" x14ac:dyDescent="0.25">
      <c r="A1363" t="str">
        <f>CONCATENATE(Table2[[#This Row],[Code]],Table2[[#This Row],[Farmers Code]])</f>
        <v>200800270015</v>
      </c>
      <c r="B1363" s="1" t="str">
        <f>INDEX('MPG Payment'!$A:$A,MATCH(Table2[[#This Row],[Code]],'MPG Payment'!B:B,0))</f>
        <v>BMC Code :2008</v>
      </c>
      <c r="C1363" t="str">
        <f>VLOOKUP(Table2[[#This Row],[Code]],'MPG Payment'!B:C,2,0)</f>
        <v>NADI NAGRA 2</v>
      </c>
      <c r="D1363" s="17">
        <v>20080027</v>
      </c>
      <c r="E1363" s="17" t="s">
        <v>25</v>
      </c>
      <c r="F1363" s="1">
        <v>14</v>
      </c>
      <c r="G1363" s="13">
        <v>25.2</v>
      </c>
      <c r="H1363" s="13">
        <v>969.14199999999994</v>
      </c>
      <c r="I1363" s="166">
        <v>0</v>
      </c>
      <c r="J1363" s="191">
        <v>0</v>
      </c>
      <c r="K1363" s="166">
        <v>0</v>
      </c>
      <c r="L1363" s="166">
        <v>0</v>
      </c>
      <c r="M1363" s="18">
        <v>0</v>
      </c>
      <c r="N1363" s="165">
        <f>VLOOKUP(Table2[[#This Row],[Code]],'MPG Payment'!$B$4:$Z$128,25,0)</f>
        <v>0</v>
      </c>
      <c r="O1363" s="170">
        <f t="shared" si="104"/>
        <v>969</v>
      </c>
      <c r="P1363" t="str">
        <f>IFERROR(VLOOKUP(D1363,'Bank Master'!$C$3:$D$7898,2,0),"Indirect")</f>
        <v>Direct</v>
      </c>
      <c r="Q1363" t="str">
        <f>IFERROR(VLOOKUP(A1363,Table1424[],6,0),0)</f>
        <v>SUKRA ORAON</v>
      </c>
      <c r="R1363" t="str">
        <f>IFERROR(VLOOKUP(A1363,Table1424[],7,0),0)</f>
        <v>4043001700234556</v>
      </c>
      <c r="S1363" t="str">
        <f>IFERROR(VLOOKUP(A1363,Table1424[],8,0),0)</f>
        <v>PUNB0404300</v>
      </c>
      <c r="T1363">
        <f>IFERROR(VLOOKUP(A1363,Table1424[],9,0),0)</f>
        <v>0</v>
      </c>
      <c r="U1363" s="40">
        <f>IFERROR(VLOOKUP(A1363,Table1424[],10,0),0)</f>
        <v>46013</v>
      </c>
      <c r="V1363">
        <f t="shared" si="105"/>
        <v>1</v>
      </c>
      <c r="W1363" t="str">
        <f t="shared" si="106"/>
        <v>Available</v>
      </c>
      <c r="X1363" s="164" t="str" cm="1">
        <f t="array" aca="1" ref="X1363" ca="1">SUBSTITUTE(SUBSTITUTE(MID(CELL("filename"),FIND("[",CELL("filename"))+1,FIND("]",CELL("filename"))-FIND("[",CELL("filename"))-1)," JH Farmer Payment-",""),".xlsx","")</f>
        <v>22.21-27 Aug</v>
      </c>
      <c r="Y1363" s="13">
        <f t="shared" si="97"/>
        <v>26.920611111111114</v>
      </c>
      <c r="Z1363" s="3">
        <v>0</v>
      </c>
    </row>
    <row r="1364" spans="1:26" x14ac:dyDescent="0.25">
      <c r="A1364" t="str">
        <f>CONCATENATE(Table2[[#This Row],[Code]],Table2[[#This Row],[Farmers Code]])</f>
        <v>200800270020</v>
      </c>
      <c r="B1364" s="1" t="str">
        <f>INDEX('MPG Payment'!$A:$A,MATCH(Table2[[#This Row],[Code]],'MPG Payment'!B:B,0))</f>
        <v>BMC Code :2008</v>
      </c>
      <c r="C1364" t="str">
        <f>VLOOKUP(Table2[[#This Row],[Code]],'MPG Payment'!B:C,2,0)</f>
        <v>NADI NAGRA 2</v>
      </c>
      <c r="D1364" s="17">
        <v>20080027</v>
      </c>
      <c r="E1364" s="17" t="s">
        <v>4</v>
      </c>
      <c r="F1364" s="1">
        <v>14</v>
      </c>
      <c r="G1364" s="13">
        <v>55.88</v>
      </c>
      <c r="H1364" s="13">
        <v>2122.7385999999997</v>
      </c>
      <c r="I1364" s="166">
        <v>0</v>
      </c>
      <c r="J1364" s="191">
        <v>0</v>
      </c>
      <c r="K1364" s="166">
        <v>0</v>
      </c>
      <c r="L1364" s="166">
        <v>0</v>
      </c>
      <c r="M1364" s="18">
        <v>0</v>
      </c>
      <c r="N1364" s="165">
        <f>VLOOKUP(Table2[[#This Row],[Code]],'MPG Payment'!$B$4:$Z$128,25,0)</f>
        <v>0</v>
      </c>
      <c r="O1364" s="170">
        <f t="shared" si="104"/>
        <v>2123</v>
      </c>
      <c r="P1364" t="str">
        <f>IFERROR(VLOOKUP(D1364,'Bank Master'!$C$3:$D$7898,2,0),"Indirect")</f>
        <v>Direct</v>
      </c>
      <c r="Q1364" t="str">
        <f>IFERROR(VLOOKUP(A1364,Table1424[],6,0),0)</f>
        <v>ZINGIYA ORAON</v>
      </c>
      <c r="R1364" t="str">
        <f>IFERROR(VLOOKUP(A1364,Table1424[],7,0),0)</f>
        <v>021710059734</v>
      </c>
      <c r="S1364" t="str">
        <f>IFERROR(VLOOKUP(A1364,Table1424[],8,0),0)</f>
        <v>IPOS0000001</v>
      </c>
      <c r="T1364">
        <f>IFERROR(VLOOKUP(A1364,Table1424[],9,0),0)</f>
        <v>0</v>
      </c>
      <c r="U1364" s="40">
        <f>IFERROR(VLOOKUP(A1364,Table1424[],10,0),0)</f>
        <v>46041</v>
      </c>
      <c r="V1364">
        <f t="shared" si="105"/>
        <v>1</v>
      </c>
      <c r="W1364" t="str">
        <f t="shared" si="106"/>
        <v>Available</v>
      </c>
      <c r="X1364" s="164" t="str" cm="1">
        <f t="array" aca="1" ref="X1364" ca="1">SUBSTITUTE(SUBSTITUTE(MID(CELL("filename"),FIND("[",CELL("filename"))+1,FIND("]",CELL("filename"))-FIND("[",CELL("filename"))-1)," JH Farmer Payment-",""),".xlsx","")</f>
        <v>22.21-27 Aug</v>
      </c>
      <c r="Y1364" s="13">
        <f t="shared" si="97"/>
        <v>26.591213672154613</v>
      </c>
      <c r="Z1364" s="3">
        <v>0</v>
      </c>
    </row>
    <row r="1365" spans="1:26" x14ac:dyDescent="0.25">
      <c r="A1365" t="str">
        <f>CONCATENATE(Table2[[#This Row],[Code]],Table2[[#This Row],[Farmers Code]])</f>
        <v>200800270022</v>
      </c>
      <c r="B1365" s="1" t="str">
        <f>INDEX('MPG Payment'!$A:$A,MATCH(Table2[[#This Row],[Code]],'MPG Payment'!B:B,0))</f>
        <v>BMC Code :2008</v>
      </c>
      <c r="C1365" t="str">
        <f>VLOOKUP(Table2[[#This Row],[Code]],'MPG Payment'!B:C,2,0)</f>
        <v>NADI NAGRA 2</v>
      </c>
      <c r="D1365" s="17">
        <v>20080027</v>
      </c>
      <c r="E1365" s="17" t="s">
        <v>37</v>
      </c>
      <c r="F1365" s="1">
        <v>7</v>
      </c>
      <c r="G1365" s="13">
        <v>19.739999999999998</v>
      </c>
      <c r="H1365" s="13">
        <v>874.79639999999995</v>
      </c>
      <c r="I1365" s="166">
        <v>0</v>
      </c>
      <c r="J1365" s="191">
        <v>0</v>
      </c>
      <c r="K1365" s="166">
        <v>0</v>
      </c>
      <c r="L1365" s="166">
        <v>0</v>
      </c>
      <c r="M1365" s="18">
        <v>0</v>
      </c>
      <c r="N1365" s="165">
        <f>VLOOKUP(Table2[[#This Row],[Code]],'MPG Payment'!$B$4:$Z$128,25,0)</f>
        <v>0</v>
      </c>
      <c r="O1365" s="170">
        <f t="shared" si="104"/>
        <v>875</v>
      </c>
      <c r="P1365" t="str">
        <f>IFERROR(VLOOKUP(D1365,'Bank Master'!$C$3:$D$7898,2,0),"Indirect")</f>
        <v>Direct</v>
      </c>
      <c r="Q1365" t="str">
        <f>IFERROR(VLOOKUP(A1365,Table1424[],6,0),0)</f>
        <v>PREMCHAND ORAON</v>
      </c>
      <c r="R1365" t="str">
        <f>IFERROR(VLOOKUP(A1365,Table1424[],7,0),0)</f>
        <v>4043001700388945</v>
      </c>
      <c r="S1365" t="str">
        <f>IFERROR(VLOOKUP(A1365,Table1424[],8,0),0)</f>
        <v>PUNB0404300</v>
      </c>
      <c r="T1365">
        <f>IFERROR(VLOOKUP(A1365,Table1424[],9,0),0)</f>
        <v>0</v>
      </c>
      <c r="U1365" s="40">
        <f>IFERROR(VLOOKUP(A1365,Table1424[],10,0),0)</f>
        <v>0</v>
      </c>
      <c r="V1365">
        <f t="shared" si="105"/>
        <v>1</v>
      </c>
      <c r="W1365" t="str">
        <f t="shared" si="106"/>
        <v>Available</v>
      </c>
      <c r="X1365" s="164" t="str" cm="1">
        <f t="array" aca="1" ref="X1365" ca="1">SUBSTITUTE(SUBSTITUTE(MID(CELL("filename"),FIND("[",CELL("filename"))+1,FIND("]",CELL("filename"))-FIND("[",CELL("filename"))-1)," JH Farmer Payment-",""),".xlsx","")</f>
        <v>22.21-27 Aug</v>
      </c>
      <c r="Y1365" s="13">
        <f t="shared" si="97"/>
        <v>15.510574468085109</v>
      </c>
      <c r="Z1365" s="3">
        <v>0</v>
      </c>
    </row>
    <row r="1366" spans="1:26" x14ac:dyDescent="0.25">
      <c r="A1366" t="str">
        <f>CONCATENATE(Table2[[#This Row],[Code]],Table2[[#This Row],[Farmers Code]])</f>
        <v>200800270024</v>
      </c>
      <c r="B1366" s="1" t="str">
        <f>INDEX('MPG Payment'!$A:$A,MATCH(Table2[[#This Row],[Code]],'MPG Payment'!B:B,0))</f>
        <v>BMC Code :2008</v>
      </c>
      <c r="C1366" t="str">
        <f>VLOOKUP(Table2[[#This Row],[Code]],'MPG Payment'!B:C,2,0)</f>
        <v>NADI NAGRA 2</v>
      </c>
      <c r="D1366" s="17">
        <v>20080027</v>
      </c>
      <c r="E1366" s="17" t="s">
        <v>29</v>
      </c>
      <c r="F1366" s="1">
        <v>14</v>
      </c>
      <c r="G1366" s="13">
        <v>34.959999999999994</v>
      </c>
      <c r="H1366" s="13">
        <v>1491.8226</v>
      </c>
      <c r="I1366" s="166">
        <v>0</v>
      </c>
      <c r="J1366" s="191">
        <v>0</v>
      </c>
      <c r="K1366" s="166">
        <v>0</v>
      </c>
      <c r="L1366" s="166">
        <v>0</v>
      </c>
      <c r="M1366" s="18">
        <v>0</v>
      </c>
      <c r="N1366" s="165">
        <f>VLOOKUP(Table2[[#This Row],[Code]],'MPG Payment'!$B$4:$Z$128,25,0)</f>
        <v>0</v>
      </c>
      <c r="O1366" s="170">
        <f t="shared" si="104"/>
        <v>1492</v>
      </c>
      <c r="P1366" t="str">
        <f>IFERROR(VLOOKUP(D1366,'Bank Master'!$C$3:$D$7898,2,0),"Indirect")</f>
        <v>Direct</v>
      </c>
      <c r="Q1366" t="str">
        <f>IFERROR(VLOOKUP(A1366,Table1424[],6,0),0)</f>
        <v>BUTAIN KUMARI</v>
      </c>
      <c r="R1366" t="str">
        <f>IFERROR(VLOOKUP(A1366,Table1424[],7,0),0)</f>
        <v>021710040339</v>
      </c>
      <c r="S1366" t="str">
        <f>IFERROR(VLOOKUP(A1366,Table1424[],8,0),0)</f>
        <v>IPOS0000001</v>
      </c>
      <c r="T1366">
        <f>IFERROR(VLOOKUP(A1366,Table1424[],9,0),0)</f>
        <v>0</v>
      </c>
      <c r="U1366" s="40">
        <f>IFERROR(VLOOKUP(A1366,Table1424[],10,0),0)</f>
        <v>46223</v>
      </c>
      <c r="V1366">
        <f t="shared" si="105"/>
        <v>1</v>
      </c>
      <c r="W1366" t="str">
        <f t="shared" si="106"/>
        <v>Available</v>
      </c>
      <c r="X1366" s="164" t="str" cm="1">
        <f t="array" aca="1" ref="X1366" ca="1">SUBSTITUTE(SUBSTITUTE(MID(CELL("filename"),FIND("[",CELL("filename"))+1,FIND("]",CELL("filename"))-FIND("[",CELL("filename"))-1)," JH Farmer Payment-",""),".xlsx","")</f>
        <v>22.21-27 Aug</v>
      </c>
      <c r="Y1366" s="13">
        <f t="shared" si="97"/>
        <v>29.870589816933645</v>
      </c>
      <c r="Z1366" s="3">
        <v>0</v>
      </c>
    </row>
    <row r="1367" spans="1:26" x14ac:dyDescent="0.25">
      <c r="A1367" t="str">
        <f>CONCATENATE(Table2[[#This Row],[Code]],Table2[[#This Row],[Farmers Code]])</f>
        <v>200800270025</v>
      </c>
      <c r="B1367" s="1" t="str">
        <f>INDEX('MPG Payment'!$A:$A,MATCH(Table2[[#This Row],[Code]],'MPG Payment'!B:B,0))</f>
        <v>BMC Code :2008</v>
      </c>
      <c r="C1367" t="str">
        <f>VLOOKUP(Table2[[#This Row],[Code]],'MPG Payment'!B:C,2,0)</f>
        <v>NADI NAGRA 2</v>
      </c>
      <c r="D1367" s="17">
        <v>20080027</v>
      </c>
      <c r="E1367" s="17" t="s">
        <v>5</v>
      </c>
      <c r="F1367" s="1">
        <v>14</v>
      </c>
      <c r="G1367" s="13">
        <v>70.3</v>
      </c>
      <c r="H1367" s="13">
        <v>3064.8378000000002</v>
      </c>
      <c r="I1367" s="166">
        <v>0</v>
      </c>
      <c r="J1367" s="191">
        <v>0</v>
      </c>
      <c r="K1367" s="166">
        <v>0</v>
      </c>
      <c r="L1367" s="166">
        <v>0</v>
      </c>
      <c r="M1367" s="18">
        <v>0</v>
      </c>
      <c r="N1367" s="165">
        <f>VLOOKUP(Table2[[#This Row],[Code]],'MPG Payment'!$B$4:$Z$128,25,0)</f>
        <v>0</v>
      </c>
      <c r="O1367" s="170">
        <f t="shared" si="104"/>
        <v>3065</v>
      </c>
      <c r="P1367" t="str">
        <f>IFERROR(VLOOKUP(D1367,'Bank Master'!$C$3:$D$7898,2,0),"Indirect")</f>
        <v>Direct</v>
      </c>
      <c r="Q1367" t="str">
        <f>IFERROR(VLOOKUP(A1367,Table1424[],6,0),0)</f>
        <v>SONAMUNI ORAON</v>
      </c>
      <c r="R1367" t="str">
        <f>IFERROR(VLOOKUP(A1367,Table1424[],7,0),0)</f>
        <v>496810510000806</v>
      </c>
      <c r="S1367" t="str">
        <f>IFERROR(VLOOKUP(A1367,Table1424[],8,0),0)</f>
        <v>BKID0004968</v>
      </c>
      <c r="T1367">
        <f>IFERROR(VLOOKUP(A1367,Table1424[],9,0),0)</f>
        <v>0</v>
      </c>
      <c r="U1367" s="40">
        <f>IFERROR(VLOOKUP(A1367,Table1424[],10,0),0)</f>
        <v>46195</v>
      </c>
      <c r="V1367">
        <f t="shared" si="105"/>
        <v>1</v>
      </c>
      <c r="W1367" t="str">
        <f t="shared" si="106"/>
        <v>Available</v>
      </c>
      <c r="X1367" s="164" t="str" cm="1">
        <f t="array" aca="1" ref="X1367" ca="1">SUBSTITUTE(SUBSTITUTE(MID(CELL("filename"),FIND("[",CELL("filename"))+1,FIND("]",CELL("filename"))-FIND("[",CELL("filename"))-1)," JH Farmer Payment-",""),".xlsx","")</f>
        <v>22.21-27 Aug</v>
      </c>
      <c r="Y1367" s="13">
        <f t="shared" si="97"/>
        <v>30.517588335704133</v>
      </c>
      <c r="Z1367" s="3">
        <v>0</v>
      </c>
    </row>
    <row r="1368" spans="1:26" x14ac:dyDescent="0.25">
      <c r="A1368" t="str">
        <f>CONCATENATE(Table2[[#This Row],[Code]],Table2[[#This Row],[Farmers Code]])</f>
        <v>200800270026</v>
      </c>
      <c r="B1368" s="1" t="str">
        <f>INDEX('MPG Payment'!$A:$A,MATCH(Table2[[#This Row],[Code]],'MPG Payment'!B:B,0))</f>
        <v>BMC Code :2008</v>
      </c>
      <c r="C1368" t="str">
        <f>VLOOKUP(Table2[[#This Row],[Code]],'MPG Payment'!B:C,2,0)</f>
        <v>NADI NAGRA 2</v>
      </c>
      <c r="D1368" s="17">
        <v>20080027</v>
      </c>
      <c r="E1368" s="17" t="s">
        <v>39</v>
      </c>
      <c r="F1368" s="1">
        <v>13</v>
      </c>
      <c r="G1368" s="13">
        <v>64.94</v>
      </c>
      <c r="H1368" s="13">
        <v>2509.0093999999995</v>
      </c>
      <c r="I1368" s="166">
        <v>0</v>
      </c>
      <c r="J1368" s="191">
        <v>0</v>
      </c>
      <c r="K1368" s="166">
        <v>0</v>
      </c>
      <c r="L1368" s="166">
        <v>0</v>
      </c>
      <c r="M1368" s="18">
        <v>0</v>
      </c>
      <c r="N1368" s="165">
        <f>VLOOKUP(Table2[[#This Row],[Code]],'MPG Payment'!$B$4:$Z$128,25,0)</f>
        <v>0</v>
      </c>
      <c r="O1368" s="170">
        <f t="shared" si="104"/>
        <v>2509</v>
      </c>
      <c r="P1368" t="str">
        <f>IFERROR(VLOOKUP(D1368,'Bank Master'!$C$3:$D$7898,2,0),"Indirect")</f>
        <v>Direct</v>
      </c>
      <c r="Q1368" t="str">
        <f>IFERROR(VLOOKUP(A1368,Table1424[],6,0),0)</f>
        <v>RAJPATI ORAON</v>
      </c>
      <c r="R1368" t="str">
        <f>IFERROR(VLOOKUP(A1368,Table1424[],7,0),0)</f>
        <v>0060010335614</v>
      </c>
      <c r="S1368" t="str">
        <f>IFERROR(VLOOKUP(A1368,Table1424[],8,0),0)</f>
        <v>PUNB0006020</v>
      </c>
      <c r="T1368">
        <f>IFERROR(VLOOKUP(A1368,Table1424[],9,0),0)</f>
        <v>0</v>
      </c>
      <c r="U1368" s="40">
        <f>IFERROR(VLOOKUP(A1368,Table1424[],10,0),0)</f>
        <v>46216</v>
      </c>
      <c r="V1368">
        <f t="shared" si="105"/>
        <v>1</v>
      </c>
      <c r="W1368" t="str">
        <f t="shared" si="106"/>
        <v>Available</v>
      </c>
      <c r="X1368" s="164" t="str" cm="1">
        <f t="array" aca="1" ref="X1368" ca="1">SUBSTITUTE(SUBSTITUTE(MID(CELL("filename"),FIND("[",CELL("filename"))+1,FIND("]",CELL("filename"))-FIND("[",CELL("filename"))-1)," JH Farmer Payment-",""),".xlsx","")</f>
        <v>22.21-27 Aug</v>
      </c>
      <c r="Y1368" s="13">
        <f t="shared" ref="Y1368:Y1375" si="107">(F1368*0.05)*(H1368/G1368)</f>
        <v>25.113275485063131</v>
      </c>
      <c r="Z1368" s="3">
        <v>0</v>
      </c>
    </row>
    <row r="1369" spans="1:26" x14ac:dyDescent="0.25">
      <c r="A1369" t="str">
        <f>CONCATENATE(Table2[[#This Row],[Code]],Table2[[#This Row],[Farmers Code]])</f>
        <v>200800280002</v>
      </c>
      <c r="B1369" s="1" t="str">
        <f>INDEX('MPG Payment'!$A:$A,MATCH(Table2[[#This Row],[Code]],'MPG Payment'!B:B,0))</f>
        <v>BMC Code :2008</v>
      </c>
      <c r="C1369" t="str">
        <f>VLOOKUP(Table2[[#This Row],[Code]],'MPG Payment'!B:C,2,0)</f>
        <v>BASRI NAGRA</v>
      </c>
      <c r="D1369" s="17">
        <v>20080028</v>
      </c>
      <c r="E1369" s="17" t="s">
        <v>17</v>
      </c>
      <c r="F1369" s="1">
        <v>14</v>
      </c>
      <c r="G1369" s="13">
        <v>99.17</v>
      </c>
      <c r="H1369" s="13">
        <v>3904.9151999999995</v>
      </c>
      <c r="I1369" s="166">
        <v>0</v>
      </c>
      <c r="J1369" s="191">
        <v>0</v>
      </c>
      <c r="K1369" s="166">
        <v>1471.0599999999995</v>
      </c>
      <c r="L1369" s="166">
        <v>0</v>
      </c>
      <c r="M1369" s="18">
        <v>0</v>
      </c>
      <c r="N1369" s="165">
        <f>VLOOKUP(Table2[[#This Row],[Code]],'MPG Payment'!$B$4:$Z$128,25,0)</f>
        <v>0</v>
      </c>
      <c r="O1369" s="170">
        <f t="shared" si="104"/>
        <v>2434</v>
      </c>
      <c r="P1369" t="str">
        <f>IFERROR(VLOOKUP(D1369,'Bank Master'!$C$3:$D$7898,2,0),"Indirect")</f>
        <v>Direct</v>
      </c>
      <c r="Q1369" t="str">
        <f>IFERROR(VLOOKUP(A1369,Table1424[],6,0),0)</f>
        <v>MURTUJA ANSARI</v>
      </c>
      <c r="R1369" t="str">
        <f>IFERROR(VLOOKUP(A1369,Table1424[],7,0),0)</f>
        <v>24440110068618</v>
      </c>
      <c r="S1369" t="str">
        <f>IFERROR(VLOOKUP(A1369,Table1424[],8,0),0)</f>
        <v>UCBA0002444</v>
      </c>
      <c r="T1369">
        <f>IFERROR(VLOOKUP(A1369,Table1424[],9,0),0)</f>
        <v>0</v>
      </c>
      <c r="U1369" s="40">
        <f>IFERROR(VLOOKUP(A1369,Table1424[],10,0),0)</f>
        <v>45804</v>
      </c>
      <c r="V1369">
        <f t="shared" si="105"/>
        <v>1</v>
      </c>
      <c r="W1369" t="str">
        <f t="shared" si="106"/>
        <v>Available</v>
      </c>
      <c r="X1369" s="164" t="str" cm="1">
        <f t="array" aca="1" ref="X1369" ca="1">SUBSTITUTE(SUBSTITUTE(MID(CELL("filename"),FIND("[",CELL("filename"))+1,FIND("]",CELL("filename"))-FIND("[",CELL("filename"))-1)," JH Farmer Payment-",""),".xlsx","")</f>
        <v>22.21-27 Aug</v>
      </c>
      <c r="Y1369" s="13">
        <f t="shared" si="107"/>
        <v>27.563180800645355</v>
      </c>
      <c r="Z1369" s="3">
        <v>0</v>
      </c>
    </row>
    <row r="1370" spans="1:26" x14ac:dyDescent="0.25">
      <c r="A1370" t="str">
        <f>CONCATENATE(Table2[[#This Row],[Code]],Table2[[#This Row],[Farmers Code]])</f>
        <v>200800280007</v>
      </c>
      <c r="B1370" s="1" t="str">
        <f>INDEX('MPG Payment'!$A:$A,MATCH(Table2[[#This Row],[Code]],'MPG Payment'!B:B,0))</f>
        <v>BMC Code :2008</v>
      </c>
      <c r="C1370" t="str">
        <f>VLOOKUP(Table2[[#This Row],[Code]],'MPG Payment'!B:C,2,0)</f>
        <v>BASRI NAGRA</v>
      </c>
      <c r="D1370" s="17">
        <v>20080028</v>
      </c>
      <c r="E1370" s="17" t="s">
        <v>20</v>
      </c>
      <c r="F1370" s="1">
        <v>1</v>
      </c>
      <c r="G1370" s="13">
        <v>10.09</v>
      </c>
      <c r="H1370" s="13">
        <v>377.06329999999997</v>
      </c>
      <c r="I1370" s="166">
        <v>0</v>
      </c>
      <c r="J1370" s="191">
        <v>0</v>
      </c>
      <c r="K1370" s="166">
        <v>0</v>
      </c>
      <c r="L1370" s="166">
        <v>0</v>
      </c>
      <c r="M1370" s="18">
        <v>0</v>
      </c>
      <c r="N1370" s="165">
        <f>VLOOKUP(Table2[[#This Row],[Code]],'MPG Payment'!$B$4:$Z$128,25,0)</f>
        <v>0</v>
      </c>
      <c r="O1370" s="170">
        <f t="shared" si="104"/>
        <v>377</v>
      </c>
      <c r="P1370" t="str">
        <f>IFERROR(VLOOKUP(D1370,'Bank Master'!$C$3:$D$7898,2,0),"Indirect")</f>
        <v>Direct</v>
      </c>
      <c r="Q1370" t="str">
        <f>IFERROR(VLOOKUP(A1370,Table1424[],6,0),0)</f>
        <v>FARJANA KHATUN</v>
      </c>
      <c r="R1370" t="str">
        <f>IFERROR(VLOOKUP(A1370,Table1424[],7,0),0)</f>
        <v>021710044390</v>
      </c>
      <c r="S1370" t="str">
        <f>IFERROR(VLOOKUP(A1370,Table1424[],8,0),0)</f>
        <v>IPOS0000001</v>
      </c>
      <c r="T1370">
        <f>IFERROR(VLOOKUP(A1370,Table1424[],9,0),0)</f>
        <v>0</v>
      </c>
      <c r="U1370" s="40">
        <f>IFERROR(VLOOKUP(A1370,Table1424[],10,0),0)</f>
        <v>45859</v>
      </c>
      <c r="V1370">
        <f t="shared" si="105"/>
        <v>1</v>
      </c>
      <c r="W1370" t="str">
        <f t="shared" si="106"/>
        <v>Available</v>
      </c>
      <c r="X1370" s="164" t="str" cm="1">
        <f t="array" aca="1" ref="X1370" ca="1">SUBSTITUTE(SUBSTITUTE(MID(CELL("filename"),FIND("[",CELL("filename"))+1,FIND("]",CELL("filename"))-FIND("[",CELL("filename"))-1)," JH Farmer Payment-",""),".xlsx","")</f>
        <v>22.21-27 Aug</v>
      </c>
      <c r="Y1370" s="13">
        <f t="shared" si="107"/>
        <v>1.8685</v>
      </c>
      <c r="Z1370" s="3">
        <v>0</v>
      </c>
    </row>
    <row r="1371" spans="1:26" x14ac:dyDescent="0.25">
      <c r="A1371" t="str">
        <f>CONCATENATE(Table2[[#This Row],[Code]],Table2[[#This Row],[Farmers Code]])</f>
        <v>200800280008</v>
      </c>
      <c r="B1371" s="1" t="str">
        <f>INDEX('MPG Payment'!$A:$A,MATCH(Table2[[#This Row],[Code]],'MPG Payment'!B:B,0))</f>
        <v>BMC Code :2008</v>
      </c>
      <c r="C1371" t="str">
        <f>VLOOKUP(Table2[[#This Row],[Code]],'MPG Payment'!B:C,2,0)</f>
        <v>BASRI NAGRA</v>
      </c>
      <c r="D1371" s="17">
        <v>20080028</v>
      </c>
      <c r="E1371" s="17" t="s">
        <v>41</v>
      </c>
      <c r="F1371" s="1">
        <v>14</v>
      </c>
      <c r="G1371" s="13">
        <v>85.420000000000016</v>
      </c>
      <c r="H1371" s="13">
        <v>3282.8534</v>
      </c>
      <c r="I1371" s="166">
        <v>0</v>
      </c>
      <c r="J1371" s="191">
        <v>0</v>
      </c>
      <c r="K1371" s="166">
        <v>0</v>
      </c>
      <c r="L1371" s="166">
        <v>0</v>
      </c>
      <c r="M1371" s="18">
        <v>0</v>
      </c>
      <c r="N1371" s="165">
        <f>VLOOKUP(Table2[[#This Row],[Code]],'MPG Payment'!$B$4:$Z$128,25,0)</f>
        <v>0</v>
      </c>
      <c r="O1371" s="170">
        <f t="shared" si="104"/>
        <v>3283</v>
      </c>
      <c r="P1371" t="str">
        <f>IFERROR(VLOOKUP(D1371,'Bank Master'!$C$3:$D$7898,2,0),"Indirect")</f>
        <v>Direct</v>
      </c>
      <c r="Q1371" t="str">
        <f>IFERROR(VLOOKUP(A1371,Table1424[],6,0),0)</f>
        <v>RAJPATI ORAON</v>
      </c>
      <c r="R1371" t="str">
        <f>IFERROR(VLOOKUP(A1371,Table1424[],7,0),0)</f>
        <v>4043001700328147</v>
      </c>
      <c r="S1371" t="str">
        <f>IFERROR(VLOOKUP(A1371,Table1424[],8,0),0)</f>
        <v>PUNB0404300</v>
      </c>
      <c r="T1371">
        <f>IFERROR(VLOOKUP(A1371,Table1424[],9,0),0)</f>
        <v>0</v>
      </c>
      <c r="U1371" s="40">
        <f>IFERROR(VLOOKUP(A1371,Table1424[],10,0),0)</f>
        <v>45867</v>
      </c>
      <c r="V1371">
        <f t="shared" si="105"/>
        <v>1</v>
      </c>
      <c r="W1371" t="str">
        <f t="shared" si="106"/>
        <v>Available</v>
      </c>
      <c r="X1371" s="164" t="str" cm="1">
        <f t="array" aca="1" ref="X1371" ca="1">SUBSTITUTE(SUBSTITUTE(MID(CELL("filename"),FIND("[",CELL("filename"))+1,FIND("]",CELL("filename"))-FIND("[",CELL("filename"))-1)," JH Farmer Payment-",""),".xlsx","")</f>
        <v>22.21-27 Aug</v>
      </c>
      <c r="Y1371" s="13">
        <f t="shared" si="107"/>
        <v>26.902334113790676</v>
      </c>
      <c r="Z1371" s="3">
        <v>0</v>
      </c>
    </row>
    <row r="1372" spans="1:26" x14ac:dyDescent="0.25">
      <c r="A1372" t="str">
        <f>CONCATENATE(Table2[[#This Row],[Code]],Table2[[#This Row],[Farmers Code]])</f>
        <v>200800280016</v>
      </c>
      <c r="B1372" s="1" t="str">
        <f>INDEX('MPG Payment'!$A:$A,MATCH(Table2[[#This Row],[Code]],'MPG Payment'!B:B,0))</f>
        <v>BMC Code :2008</v>
      </c>
      <c r="C1372" t="str">
        <f>VLOOKUP(Table2[[#This Row],[Code]],'MPG Payment'!B:C,2,0)</f>
        <v>BASRI NAGRA</v>
      </c>
      <c r="D1372" s="17">
        <v>20080028</v>
      </c>
      <c r="E1372" s="17" t="s">
        <v>26</v>
      </c>
      <c r="F1372" s="1">
        <v>7</v>
      </c>
      <c r="G1372" s="13">
        <v>14.77</v>
      </c>
      <c r="H1372" s="13">
        <v>575.39110000000005</v>
      </c>
      <c r="I1372" s="166">
        <v>0</v>
      </c>
      <c r="J1372" s="191">
        <v>0</v>
      </c>
      <c r="K1372" s="166">
        <v>0</v>
      </c>
      <c r="L1372" s="166">
        <v>0</v>
      </c>
      <c r="M1372" s="18">
        <v>0</v>
      </c>
      <c r="N1372" s="165">
        <f>VLOOKUP(Table2[[#This Row],[Code]],'MPG Payment'!$B$4:$Z$128,25,0)</f>
        <v>0</v>
      </c>
      <c r="O1372" s="170">
        <f t="shared" si="104"/>
        <v>575</v>
      </c>
      <c r="P1372" t="str">
        <f>IFERROR(VLOOKUP(D1372,'Bank Master'!$C$3:$D$7898,2,0),"Indirect")</f>
        <v>Direct</v>
      </c>
      <c r="Q1372" t="str">
        <f>IFERROR(VLOOKUP(A1372,Table1424[],6,0),0)</f>
        <v>SHOBHA KUJUR</v>
      </c>
      <c r="R1372" t="str">
        <f>IFERROR(VLOOKUP(A1372,Table1424[],7,0),0)</f>
        <v>110010629952</v>
      </c>
      <c r="S1372" t="str">
        <f>IFERROR(VLOOKUP(A1372,Table1424[],8,0),0)</f>
        <v>CNRB0003374</v>
      </c>
      <c r="T1372">
        <f>IFERROR(VLOOKUP(A1372,Table1424[],9,0),0)</f>
        <v>0</v>
      </c>
      <c r="U1372" s="40">
        <f>IFERROR(VLOOKUP(A1372,Table1424[],10,0),0)</f>
        <v>46034</v>
      </c>
      <c r="V1372">
        <f t="shared" si="105"/>
        <v>1</v>
      </c>
      <c r="W1372" t="str">
        <f t="shared" si="106"/>
        <v>Available</v>
      </c>
      <c r="X1372" s="164" t="str" cm="1">
        <f t="array" aca="1" ref="X1372" ca="1">SUBSTITUTE(SUBSTITUTE(MID(CELL("filename"),FIND("[",CELL("filename"))+1,FIND("]",CELL("filename"))-FIND("[",CELL("filename"))-1)," JH Farmer Payment-",""),".xlsx","")</f>
        <v>22.21-27 Aug</v>
      </c>
      <c r="Y1372" s="13">
        <f t="shared" si="107"/>
        <v>13.634860189573464</v>
      </c>
      <c r="Z1372" s="3">
        <v>0</v>
      </c>
    </row>
    <row r="1373" spans="1:26" x14ac:dyDescent="0.25">
      <c r="A1373" t="str">
        <f>CONCATENATE(Table2[[#This Row],[Code]],Table2[[#This Row],[Farmers Code]])</f>
        <v>200800280018</v>
      </c>
      <c r="B1373" s="1" t="str">
        <f>INDEX('MPG Payment'!$A:$A,MATCH(Table2[[#This Row],[Code]],'MPG Payment'!B:B,0))</f>
        <v>BMC Code :2008</v>
      </c>
      <c r="C1373" t="str">
        <f>VLOOKUP(Table2[[#This Row],[Code]],'MPG Payment'!B:C,2,0)</f>
        <v>BASRI NAGRA</v>
      </c>
      <c r="D1373" s="17">
        <v>20080028</v>
      </c>
      <c r="E1373" s="17" t="s">
        <v>2</v>
      </c>
      <c r="F1373" s="1">
        <v>14</v>
      </c>
      <c r="G1373" s="13">
        <v>26.93</v>
      </c>
      <c r="H1373" s="13">
        <v>1147.9460999999999</v>
      </c>
      <c r="I1373" s="166">
        <v>0</v>
      </c>
      <c r="J1373" s="191">
        <v>0</v>
      </c>
      <c r="K1373" s="166">
        <v>0</v>
      </c>
      <c r="L1373" s="166">
        <v>0</v>
      </c>
      <c r="M1373" s="18">
        <v>0</v>
      </c>
      <c r="N1373" s="165">
        <f>VLOOKUP(Table2[[#This Row],[Code]],'MPG Payment'!$B$4:$Z$128,25,0)</f>
        <v>0</v>
      </c>
      <c r="O1373" s="170">
        <f t="shared" si="104"/>
        <v>1148</v>
      </c>
      <c r="P1373" t="str">
        <f>IFERROR(VLOOKUP(D1373,'Bank Master'!$C$3:$D$7898,2,0),"Indirect")</f>
        <v>Direct</v>
      </c>
      <c r="Q1373" t="str">
        <f>IFERROR(VLOOKUP(A1373,Table1424[],6,0),0)</f>
        <v>ANITA ORAON</v>
      </c>
      <c r="R1373" t="str">
        <f>IFERROR(VLOOKUP(A1373,Table1424[],7,0),0)</f>
        <v>24443211017738</v>
      </c>
      <c r="S1373" t="str">
        <f>IFERROR(VLOOKUP(A1373,Table1424[],8,0),0)</f>
        <v>UCBA0002444</v>
      </c>
      <c r="T1373">
        <f>IFERROR(VLOOKUP(A1373,Table1424[],9,0),0)</f>
        <v>0</v>
      </c>
      <c r="U1373" s="40">
        <f>IFERROR(VLOOKUP(A1373,Table1424[],10,0),0)</f>
        <v>46006</v>
      </c>
      <c r="V1373">
        <f t="shared" si="105"/>
        <v>1</v>
      </c>
      <c r="W1373" t="str">
        <f t="shared" si="106"/>
        <v>Available</v>
      </c>
      <c r="X1373" s="164" t="str" cm="1">
        <f t="array" aca="1" ref="X1373" ca="1">SUBSTITUTE(SUBSTITUTE(MID(CELL("filename"),FIND("[",CELL("filename"))+1,FIND("]",CELL("filename"))-FIND("[",CELL("filename"))-1)," JH Farmer Payment-",""),".xlsx","")</f>
        <v>22.21-27 Aug</v>
      </c>
      <c r="Y1373" s="13">
        <f t="shared" si="107"/>
        <v>29.838925733382844</v>
      </c>
      <c r="Z1373" s="3">
        <v>0</v>
      </c>
    </row>
    <row r="1374" spans="1:26" x14ac:dyDescent="0.25">
      <c r="A1374" t="str">
        <f>CONCATENATE(Table2[[#This Row],[Code]],Table2[[#This Row],[Farmers Code]])</f>
        <v>200800280019</v>
      </c>
      <c r="B1374" s="1" t="str">
        <f>INDEX('MPG Payment'!$A:$A,MATCH(Table2[[#This Row],[Code]],'MPG Payment'!B:B,0))</f>
        <v>BMC Code :2008</v>
      </c>
      <c r="C1374" t="str">
        <f>VLOOKUP(Table2[[#This Row],[Code]],'MPG Payment'!B:C,2,0)</f>
        <v>BASRI NAGRA</v>
      </c>
      <c r="D1374" s="17">
        <v>20080028</v>
      </c>
      <c r="E1374" s="17" t="s">
        <v>3</v>
      </c>
      <c r="F1374" s="1">
        <v>14</v>
      </c>
      <c r="G1374" s="13">
        <v>116.51999999999998</v>
      </c>
      <c r="H1374" s="13">
        <v>4273.6377000000002</v>
      </c>
      <c r="I1374" s="166">
        <v>0</v>
      </c>
      <c r="J1374" s="191">
        <v>0</v>
      </c>
      <c r="K1374" s="166">
        <v>0</v>
      </c>
      <c r="L1374" s="166">
        <v>0</v>
      </c>
      <c r="M1374" s="18">
        <v>0</v>
      </c>
      <c r="N1374" s="165">
        <f>VLOOKUP(Table2[[#This Row],[Code]],'MPG Payment'!$B$4:$Z$128,25,0)</f>
        <v>0</v>
      </c>
      <c r="O1374" s="170">
        <f t="shared" si="104"/>
        <v>4274</v>
      </c>
      <c r="P1374" t="str">
        <f>IFERROR(VLOOKUP(D1374,'Bank Master'!$C$3:$D$7898,2,0),"Indirect")</f>
        <v>Direct</v>
      </c>
      <c r="Q1374" t="str">
        <f>IFERROR(VLOOKUP(A1374,Table1424[],6,0),0)</f>
        <v>KURESHA BIBI</v>
      </c>
      <c r="R1374" t="str">
        <f>IFERROR(VLOOKUP(A1374,Table1424[],7,0),0)</f>
        <v>24443211018179</v>
      </c>
      <c r="S1374" t="str">
        <f>IFERROR(VLOOKUP(A1374,Table1424[],8,0),0)</f>
        <v>UCBA0002444</v>
      </c>
      <c r="T1374">
        <f>IFERROR(VLOOKUP(A1374,Table1424[],9,0),0)</f>
        <v>0</v>
      </c>
      <c r="U1374" s="40">
        <f>IFERROR(VLOOKUP(A1374,Table1424[],10,0),0)</f>
        <v>46020</v>
      </c>
      <c r="V1374">
        <f t="shared" si="105"/>
        <v>1</v>
      </c>
      <c r="W1374" t="str">
        <f t="shared" si="106"/>
        <v>Available</v>
      </c>
      <c r="X1374" s="164" t="str" cm="1">
        <f t="array" aca="1" ref="X1374" ca="1">SUBSTITUTE(SUBSTITUTE(MID(CELL("filename"),FIND("[",CELL("filename"))+1,FIND("]",CELL("filename"))-FIND("[",CELL("filename"))-1)," JH Farmer Payment-",""),".xlsx","")</f>
        <v>22.21-27 Aug</v>
      </c>
      <c r="Y1374" s="13">
        <f t="shared" si="107"/>
        <v>25.674102214212159</v>
      </c>
      <c r="Z1374" s="3">
        <v>0</v>
      </c>
    </row>
    <row r="1375" spans="1:26" x14ac:dyDescent="0.25">
      <c r="A1375" t="str">
        <f>CONCATENATE(Table2[[#This Row],[Code]],Table2[[#This Row],[Farmers Code]])</f>
        <v>200800280020</v>
      </c>
      <c r="B1375" s="1" t="str">
        <f>INDEX('MPG Payment'!$A:$A,MATCH(Table2[[#This Row],[Code]],'MPG Payment'!B:B,0))</f>
        <v>BMC Code :2008</v>
      </c>
      <c r="C1375" t="str">
        <f>VLOOKUP(Table2[[#This Row],[Code]],'MPG Payment'!B:C,2,0)</f>
        <v>BASRI NAGRA</v>
      </c>
      <c r="D1375" s="17">
        <v>20080028</v>
      </c>
      <c r="E1375" s="17" t="s">
        <v>4</v>
      </c>
      <c r="F1375" s="1">
        <v>14</v>
      </c>
      <c r="G1375" s="13">
        <v>32.660000000000004</v>
      </c>
      <c r="H1375" s="13">
        <v>1178.5859</v>
      </c>
      <c r="I1375" s="166">
        <v>0</v>
      </c>
      <c r="J1375" s="191">
        <v>0</v>
      </c>
      <c r="K1375" s="166">
        <v>0</v>
      </c>
      <c r="L1375" s="166">
        <v>0</v>
      </c>
      <c r="M1375" s="18">
        <v>0</v>
      </c>
      <c r="N1375" s="165">
        <f>VLOOKUP(Table2[[#This Row],[Code]],'MPG Payment'!$B$4:$Z$128,25,0)</f>
        <v>0</v>
      </c>
      <c r="O1375" s="170">
        <f t="shared" si="104"/>
        <v>1179</v>
      </c>
      <c r="P1375" t="str">
        <f>IFERROR(VLOOKUP(D1375,'Bank Master'!$C$3:$D$7898,2,0),"Indirect")</f>
        <v>Direct</v>
      </c>
      <c r="Q1375" t="str">
        <f>IFERROR(VLOOKUP(A1375,Table1424[],6,0),0)</f>
        <v>GULSHAN BIBI</v>
      </c>
      <c r="R1375" t="str">
        <f>IFERROR(VLOOKUP(A1375,Table1424[],7,0),0)</f>
        <v>021710042385</v>
      </c>
      <c r="S1375" t="str">
        <f>IFERROR(VLOOKUP(A1375,Table1424[],8,0),0)</f>
        <v>IPOS0000001</v>
      </c>
      <c r="T1375">
        <f>IFERROR(VLOOKUP(A1375,Table1424[],9,0),0)</f>
        <v>0</v>
      </c>
      <c r="U1375" s="40">
        <f>IFERROR(VLOOKUP(A1375,Table1424[],10,0),0)</f>
        <v>46069</v>
      </c>
      <c r="V1375">
        <f t="shared" si="105"/>
        <v>1</v>
      </c>
      <c r="W1375" t="str">
        <f t="shared" si="106"/>
        <v>Available</v>
      </c>
      <c r="X1375" s="164" t="str" cm="1">
        <f t="array" aca="1" ref="X1375" ca="1">SUBSTITUTE(SUBSTITUTE(MID(CELL("filename"),FIND("[",CELL("filename"))+1,FIND("]",CELL("filename"))-FIND("[",CELL("filename"))-1)," JH Farmer Payment-",""),".xlsx","")</f>
        <v>22.21-27 Aug</v>
      </c>
      <c r="Y1375" s="13">
        <f t="shared" si="107"/>
        <v>25.260567360685855</v>
      </c>
      <c r="Z1375" s="3">
        <v>0</v>
      </c>
    </row>
    <row r="1376" spans="1:26" x14ac:dyDescent="0.25">
      <c r="A1376" t="str">
        <f>CONCATENATE(Table2[[#This Row],[Code]],Table2[[#This Row],[Farmers Code]])</f>
        <v>200800280021</v>
      </c>
      <c r="B1376" s="1" t="str">
        <f>INDEX('MPG Payment'!$A:$A,MATCH(Table2[[#This Row],[Code]],'MPG Payment'!B:B,0))</f>
        <v>BMC Code :2008</v>
      </c>
      <c r="C1376" t="str">
        <f>VLOOKUP(Table2[[#This Row],[Code]],'MPG Payment'!B:C,2,0)</f>
        <v>BASRI NAGRA</v>
      </c>
      <c r="D1376" s="17">
        <v>20080028</v>
      </c>
      <c r="E1376" s="17" t="s">
        <v>28</v>
      </c>
      <c r="F1376" s="1">
        <v>6</v>
      </c>
      <c r="G1376" s="13">
        <v>25.080000000000002</v>
      </c>
      <c r="H1376" s="13">
        <v>1013.277</v>
      </c>
      <c r="I1376" s="166">
        <v>0</v>
      </c>
      <c r="J1376" s="191">
        <v>0</v>
      </c>
      <c r="K1376" s="166">
        <v>0</v>
      </c>
      <c r="L1376" s="166">
        <v>0</v>
      </c>
      <c r="M1376" s="18">
        <v>0</v>
      </c>
      <c r="N1376" s="165">
        <f>VLOOKUP(Table2[[#This Row],[Code]],'MPG Payment'!$B$4:$Z$128,25,0)</f>
        <v>0</v>
      </c>
      <c r="O1376" s="170">
        <f t="shared" ref="O1376:O1398" si="108">IF(N1376="Yes",0,ROUND((H1376-I1376-J1376-K1376-L1376-M1376),0))</f>
        <v>1013</v>
      </c>
      <c r="P1376" t="str">
        <f>IFERROR(VLOOKUP(D1376,'Bank Master'!$C$3:$D$7898,2,0),"Indirect")</f>
        <v>Direct</v>
      </c>
      <c r="Q1376">
        <f>IFERROR(VLOOKUP(A1376,Table1424[],6,0),0)</f>
        <v>0</v>
      </c>
      <c r="R1376">
        <f>IFERROR(VLOOKUP(A1376,Table1424[],7,0),0)</f>
        <v>0</v>
      </c>
      <c r="S1376">
        <f>IFERROR(VLOOKUP(A1376,Table1424[],8,0),0)</f>
        <v>0</v>
      </c>
      <c r="T1376">
        <f>IFERROR(VLOOKUP(A1376,Table1424[],9,0),0)</f>
        <v>0</v>
      </c>
      <c r="U1376" s="40">
        <f>IFERROR(VLOOKUP(A1376,Table1424[],10,0),0)</f>
        <v>0</v>
      </c>
      <c r="V1376">
        <f t="shared" ref="V1376:V1398" si="109">IF(G1376&gt;0,1,0)</f>
        <v>1</v>
      </c>
      <c r="W1376" t="str">
        <f t="shared" ref="W1376:W1398" si="110">IF(Q1376=0,"Not Available","Available")</f>
        <v>Not Available</v>
      </c>
      <c r="X1376" s="164" t="str" cm="1">
        <f t="array" aca="1" ref="X1376" ca="1">SUBSTITUTE(SUBSTITUTE(MID(CELL("filename"),FIND("[",CELL("filename"))+1,FIND("]",CELL("filename"))-FIND("[",CELL("filename"))-1)," JH Farmer Payment-",""),".xlsx","")</f>
        <v>22.21-27 Aug</v>
      </c>
      <c r="Y1376" s="13">
        <f t="shared" ref="Y1376:Y1398" si="111">(F1376*0.05)*(H1376/G1376)</f>
        <v>12.120538277511963</v>
      </c>
      <c r="Z1376" s="3">
        <v>0</v>
      </c>
    </row>
    <row r="1377" spans="1:26" x14ac:dyDescent="0.25">
      <c r="A1377" t="str">
        <f>CONCATENATE(Table2[[#This Row],[Code]],Table2[[#This Row],[Farmers Code]])</f>
        <v>200800280022</v>
      </c>
      <c r="B1377" s="1" t="str">
        <f>INDEX('MPG Payment'!$A:$A,MATCH(Table2[[#This Row],[Code]],'MPG Payment'!B:B,0))</f>
        <v>BMC Code :2008</v>
      </c>
      <c r="C1377" t="str">
        <f>VLOOKUP(Table2[[#This Row],[Code]],'MPG Payment'!B:C,2,0)</f>
        <v>BASRI NAGRA</v>
      </c>
      <c r="D1377" s="17">
        <v>20080028</v>
      </c>
      <c r="E1377" s="17" t="s">
        <v>37</v>
      </c>
      <c r="F1377" s="1">
        <v>14</v>
      </c>
      <c r="G1377" s="13">
        <v>36.900000000000006</v>
      </c>
      <c r="H1377" s="13">
        <v>1598.8987000000002</v>
      </c>
      <c r="I1377" s="166">
        <v>0</v>
      </c>
      <c r="J1377" s="191">
        <v>0</v>
      </c>
      <c r="K1377" s="166">
        <v>0</v>
      </c>
      <c r="L1377" s="166">
        <v>0</v>
      </c>
      <c r="M1377" s="18">
        <v>0</v>
      </c>
      <c r="N1377" s="165">
        <f>VLOOKUP(Table2[[#This Row],[Code]],'MPG Payment'!$B$4:$Z$128,25,0)</f>
        <v>0</v>
      </c>
      <c r="O1377" s="170">
        <f t="shared" si="108"/>
        <v>1599</v>
      </c>
      <c r="P1377" t="str">
        <f>IFERROR(VLOOKUP(D1377,'Bank Master'!$C$3:$D$7898,2,0),"Indirect")</f>
        <v>Direct</v>
      </c>
      <c r="Q1377" t="str">
        <f>IFERROR(VLOOKUP(A1377,Table1424[],6,0),0)</f>
        <v>TABASSUM BIBI</v>
      </c>
      <c r="R1377" t="str">
        <f>IFERROR(VLOOKUP(A1377,Table1424[],7,0),0)</f>
        <v>021710079101</v>
      </c>
      <c r="S1377" t="str">
        <f>IFERROR(VLOOKUP(A1377,Table1424[],8,0),0)</f>
        <v>IPOS0000001</v>
      </c>
      <c r="T1377">
        <f>IFERROR(VLOOKUP(A1377,Table1424[],9,0),0)</f>
        <v>0</v>
      </c>
      <c r="U1377" s="40">
        <f>IFERROR(VLOOKUP(A1377,Table1424[],10,0),0)</f>
        <v>46195</v>
      </c>
      <c r="V1377">
        <f t="shared" si="109"/>
        <v>1</v>
      </c>
      <c r="W1377" t="str">
        <f t="shared" si="110"/>
        <v>Available</v>
      </c>
      <c r="X1377" s="164" t="str" cm="1">
        <f t="array" aca="1" ref="X1377" ca="1">SUBSTITUTE(SUBSTITUTE(MID(CELL("filename"),FIND("[",CELL("filename"))+1,FIND("]",CELL("filename"))-FIND("[",CELL("filename"))-1)," JH Farmer Payment-",""),".xlsx","")</f>
        <v>22.21-27 Aug</v>
      </c>
      <c r="Y1377" s="13">
        <f t="shared" si="111"/>
        <v>30.331411653116533</v>
      </c>
      <c r="Z1377" s="3">
        <v>0</v>
      </c>
    </row>
    <row r="1378" spans="1:26" x14ac:dyDescent="0.25">
      <c r="A1378" t="str">
        <f>CONCATENATE(Table2[[#This Row],[Code]],Table2[[#This Row],[Farmers Code]])</f>
        <v>200800300002</v>
      </c>
      <c r="B1378" s="1" t="str">
        <f>INDEX('MPG Payment'!$A:$A,MATCH(Table2[[#This Row],[Code]],'MPG Payment'!B:B,0))</f>
        <v>BMC Code :2008</v>
      </c>
      <c r="C1378" t="str">
        <f>VLOOKUP(Table2[[#This Row],[Code]],'MPG Payment'!B:C,2,0)</f>
        <v>SORANDA</v>
      </c>
      <c r="D1378" s="17">
        <v>20080030</v>
      </c>
      <c r="E1378" s="17" t="s">
        <v>17</v>
      </c>
      <c r="F1378" s="1">
        <v>13</v>
      </c>
      <c r="G1378" s="13">
        <v>332.33000000000004</v>
      </c>
      <c r="H1378" s="13">
        <v>13115.854499999999</v>
      </c>
      <c r="I1378" s="166">
        <v>0</v>
      </c>
      <c r="J1378" s="191">
        <v>0</v>
      </c>
      <c r="K1378" s="166">
        <v>433.15000000000146</v>
      </c>
      <c r="L1378" s="166">
        <v>0</v>
      </c>
      <c r="M1378" s="18">
        <v>0</v>
      </c>
      <c r="N1378" s="165">
        <f>VLOOKUP(Table2[[#This Row],[Code]],'MPG Payment'!$B$4:$Z$128,25,0)</f>
        <v>0</v>
      </c>
      <c r="O1378" s="170">
        <f t="shared" si="108"/>
        <v>12683</v>
      </c>
      <c r="P1378" t="str">
        <f>IFERROR(VLOOKUP(D1378,'Bank Master'!$C$3:$D$7898,2,0),"Indirect")</f>
        <v>Direct</v>
      </c>
      <c r="Q1378" t="str">
        <f>IFERROR(VLOOKUP(A1378,Table1424[],6,0),0)</f>
        <v>DANISH ANSARI</v>
      </c>
      <c r="R1378" t="str">
        <f>IFERROR(VLOOKUP(A1378,Table1424[],7,0),0)</f>
        <v>42781247684</v>
      </c>
      <c r="S1378" t="str">
        <f>IFERROR(VLOOKUP(A1378,Table1424[],8,0),0)</f>
        <v>SBIN0014342</v>
      </c>
      <c r="T1378">
        <f>IFERROR(VLOOKUP(A1378,Table1424[],9,0),0)</f>
        <v>0</v>
      </c>
      <c r="U1378" s="40">
        <f>IFERROR(VLOOKUP(A1378,Table1424[],10,0),0)</f>
        <v>45825</v>
      </c>
      <c r="V1378">
        <f t="shared" si="109"/>
        <v>1</v>
      </c>
      <c r="W1378" t="str">
        <f t="shared" si="110"/>
        <v>Available</v>
      </c>
      <c r="X1378" s="164" t="str" cm="1">
        <f t="array" aca="1" ref="X1378" ca="1">SUBSTITUTE(SUBSTITUTE(MID(CELL("filename"),FIND("[",CELL("filename"))+1,FIND("]",CELL("filename"))-FIND("[",CELL("filename"))-1)," JH Farmer Payment-",""),".xlsx","")</f>
        <v>22.21-27 Aug</v>
      </c>
      <c r="Y1378" s="13">
        <f t="shared" si="111"/>
        <v>25.65313220293082</v>
      </c>
      <c r="Z1378" s="3">
        <v>0</v>
      </c>
    </row>
    <row r="1379" spans="1:26" x14ac:dyDescent="0.25">
      <c r="A1379" t="str">
        <f>CONCATENATE(Table2[[#This Row],[Code]],Table2[[#This Row],[Farmers Code]])</f>
        <v>200800300003</v>
      </c>
      <c r="B1379" s="1" t="str">
        <f>INDEX('MPG Payment'!$A:$A,MATCH(Table2[[#This Row],[Code]],'MPG Payment'!B:B,0))</f>
        <v>BMC Code :2008</v>
      </c>
      <c r="C1379" t="str">
        <f>VLOOKUP(Table2[[#This Row],[Code]],'MPG Payment'!B:C,2,0)</f>
        <v>SORANDA</v>
      </c>
      <c r="D1379" s="17">
        <v>20080030</v>
      </c>
      <c r="E1379" s="17" t="s">
        <v>0</v>
      </c>
      <c r="F1379" s="1">
        <v>3</v>
      </c>
      <c r="G1379" s="13">
        <v>29.439999999999998</v>
      </c>
      <c r="H1379" s="13">
        <v>1045.92</v>
      </c>
      <c r="I1379" s="166">
        <v>0</v>
      </c>
      <c r="J1379" s="191">
        <v>0</v>
      </c>
      <c r="K1379" s="166">
        <v>0</v>
      </c>
      <c r="L1379" s="166">
        <v>0</v>
      </c>
      <c r="M1379" s="18">
        <v>0</v>
      </c>
      <c r="N1379" s="165">
        <f>VLOOKUP(Table2[[#This Row],[Code]],'MPG Payment'!$B$4:$Z$128,25,0)</f>
        <v>0</v>
      </c>
      <c r="O1379" s="170">
        <f t="shared" si="108"/>
        <v>1046</v>
      </c>
      <c r="P1379" t="str">
        <f>IFERROR(VLOOKUP(D1379,'Bank Master'!$C$3:$D$7898,2,0),"Indirect")</f>
        <v>Direct</v>
      </c>
      <c r="Q1379">
        <f>IFERROR(VLOOKUP(A1379,Table1424[],6,0),0)</f>
        <v>0</v>
      </c>
      <c r="R1379">
        <f>IFERROR(VLOOKUP(A1379,Table1424[],7,0),0)</f>
        <v>0</v>
      </c>
      <c r="S1379">
        <f>IFERROR(VLOOKUP(A1379,Table1424[],8,0),0)</f>
        <v>0</v>
      </c>
      <c r="T1379">
        <f>IFERROR(VLOOKUP(A1379,Table1424[],9,0),0)</f>
        <v>0</v>
      </c>
      <c r="U1379" s="40">
        <f>IFERROR(VLOOKUP(A1379,Table1424[],10,0),0)</f>
        <v>0</v>
      </c>
      <c r="V1379">
        <f t="shared" si="109"/>
        <v>1</v>
      </c>
      <c r="W1379" t="str">
        <f t="shared" si="110"/>
        <v>Not Available</v>
      </c>
      <c r="X1379" s="164" t="str" cm="1">
        <f t="array" aca="1" ref="X1379" ca="1">SUBSTITUTE(SUBSTITUTE(MID(CELL("filename"),FIND("[",CELL("filename"))+1,FIND("]",CELL("filename"))-FIND("[",CELL("filename"))-1)," JH Farmer Payment-",""),".xlsx","")</f>
        <v>22.21-27 Aug</v>
      </c>
      <c r="Y1379" s="13">
        <f t="shared" si="111"/>
        <v>5.3290760869565235</v>
      </c>
      <c r="Z1379" s="3">
        <v>0</v>
      </c>
    </row>
    <row r="1380" spans="1:26" x14ac:dyDescent="0.25">
      <c r="A1380" t="str">
        <f>CONCATENATE(Table2[[#This Row],[Code]],Table2[[#This Row],[Farmers Code]])</f>
        <v>200800390003</v>
      </c>
      <c r="B1380" s="1" t="str">
        <f>INDEX('MPG Payment'!$A:$A,MATCH(Table2[[#This Row],[Code]],'MPG Payment'!B:B,0))</f>
        <v>BMC Code :2008</v>
      </c>
      <c r="C1380" t="str">
        <f>VLOOKUP(Table2[[#This Row],[Code]],'MPG Payment'!B:C,2,0)</f>
        <v>LONGA</v>
      </c>
      <c r="D1380" s="17">
        <v>20080039</v>
      </c>
      <c r="E1380" s="17" t="s">
        <v>0</v>
      </c>
      <c r="F1380" s="1">
        <v>7</v>
      </c>
      <c r="G1380" s="13">
        <v>25.520000000000003</v>
      </c>
      <c r="H1380" s="13">
        <v>1528.6541</v>
      </c>
      <c r="I1380" s="166">
        <v>0</v>
      </c>
      <c r="J1380" s="191">
        <v>0</v>
      </c>
      <c r="K1380" s="166">
        <v>0</v>
      </c>
      <c r="L1380" s="166">
        <v>0</v>
      </c>
      <c r="M1380" s="18">
        <v>0</v>
      </c>
      <c r="N1380" s="165" t="str">
        <f>VLOOKUP(Table2[[#This Row],[Code]],'MPG Payment'!$B$4:$Z$128,25,0)</f>
        <v>Release1</v>
      </c>
      <c r="O1380" s="170">
        <f t="shared" si="108"/>
        <v>1529</v>
      </c>
      <c r="P1380" t="str">
        <f>IFERROR(VLOOKUP(D1380,'Bank Master'!$C$3:$D$7898,2,0),"Indirect")</f>
        <v>Direct</v>
      </c>
      <c r="Q1380" t="str">
        <f>IFERROR(VLOOKUP(A1380,Table1424[],6,0),0)</f>
        <v>SHYAM NARAYAN ORAON</v>
      </c>
      <c r="R1380" t="str">
        <f>IFERROR(VLOOKUP(A1380,Table1424[],7,0),0)</f>
        <v>496910110007712</v>
      </c>
      <c r="S1380" t="str">
        <f>IFERROR(VLOOKUP(A1380,Table1424[],8,0),0)</f>
        <v>BKID0004969</v>
      </c>
      <c r="T1380">
        <f>IFERROR(VLOOKUP(A1380,Table1424[],9,0),0)</f>
        <v>0</v>
      </c>
      <c r="U1380" s="40">
        <f>IFERROR(VLOOKUP(A1380,Table1424[],10,0),0)</f>
        <v>45936</v>
      </c>
      <c r="V1380">
        <f t="shared" si="109"/>
        <v>1</v>
      </c>
      <c r="W1380" t="str">
        <f t="shared" si="110"/>
        <v>Available</v>
      </c>
      <c r="X1380" s="164" t="str" cm="1">
        <f t="array" aca="1" ref="X1380" ca="1">SUBSTITUTE(SUBSTITUTE(MID(CELL("filename"),FIND("[",CELL("filename"))+1,FIND("]",CELL("filename"))-FIND("[",CELL("filename"))-1)," JH Farmer Payment-",""),".xlsx","")</f>
        <v>22.21-27 Aug</v>
      </c>
      <c r="Y1380" s="13">
        <f t="shared" si="111"/>
        <v>20.965083659874608</v>
      </c>
      <c r="Z1380" s="3">
        <v>0</v>
      </c>
    </row>
    <row r="1381" spans="1:26" x14ac:dyDescent="0.25">
      <c r="A1381" t="str">
        <f>CONCATENATE(Table2[[#This Row],[Code]],Table2[[#This Row],[Farmers Code]])</f>
        <v>200800390007</v>
      </c>
      <c r="B1381" s="1" t="str">
        <f>INDEX('MPG Payment'!$A:$A,MATCH(Table2[[#This Row],[Code]],'MPG Payment'!B:B,0))</f>
        <v>BMC Code :2008</v>
      </c>
      <c r="C1381" t="str">
        <f>VLOOKUP(Table2[[#This Row],[Code]],'MPG Payment'!B:C,2,0)</f>
        <v>LONGA</v>
      </c>
      <c r="D1381" s="17">
        <v>20080039</v>
      </c>
      <c r="E1381" s="17" t="s">
        <v>20</v>
      </c>
      <c r="F1381" s="1">
        <v>7</v>
      </c>
      <c r="G1381" s="13">
        <v>120.56</v>
      </c>
      <c r="H1381" s="13">
        <v>5313.3392000000003</v>
      </c>
      <c r="I1381" s="166">
        <v>0</v>
      </c>
      <c r="J1381" s="191">
        <v>0</v>
      </c>
      <c r="K1381" s="166">
        <v>0</v>
      </c>
      <c r="L1381" s="166">
        <v>0</v>
      </c>
      <c r="M1381" s="18">
        <v>0</v>
      </c>
      <c r="N1381" s="165" t="str">
        <f>VLOOKUP(Table2[[#This Row],[Code]],'MPG Payment'!$B$4:$Z$128,25,0)</f>
        <v>Release1</v>
      </c>
      <c r="O1381" s="170">
        <f t="shared" si="108"/>
        <v>5313</v>
      </c>
      <c r="P1381" t="str">
        <f>IFERROR(VLOOKUP(D1381,'Bank Master'!$C$3:$D$7898,2,0),"Indirect")</f>
        <v>Direct</v>
      </c>
      <c r="Q1381" t="str">
        <f>IFERROR(VLOOKUP(A1381,Table1424[],6,0),0)</f>
        <v>LAXMAN ORAON</v>
      </c>
      <c r="R1381" t="str">
        <f>IFERROR(VLOOKUP(A1381,Table1424[],7,0),0)</f>
        <v>21394620745</v>
      </c>
      <c r="S1381" t="str">
        <f>IFERROR(VLOOKUP(A1381,Table1424[],8,0),0)</f>
        <v>IDIB000B765</v>
      </c>
      <c r="T1381">
        <f>IFERROR(VLOOKUP(A1381,Table1424[],9,0),0)</f>
        <v>0</v>
      </c>
      <c r="U1381" s="40">
        <f>IFERROR(VLOOKUP(A1381,Table1424[],10,0),0)</f>
        <v>45928</v>
      </c>
      <c r="V1381">
        <f t="shared" si="109"/>
        <v>1</v>
      </c>
      <c r="W1381" t="str">
        <f t="shared" si="110"/>
        <v>Available</v>
      </c>
      <c r="X1381" s="164" t="str" cm="1">
        <f t="array" aca="1" ref="X1381" ca="1">SUBSTITUTE(SUBSTITUTE(MID(CELL("filename"),FIND("[",CELL("filename"))+1,FIND("]",CELL("filename"))-FIND("[",CELL("filename"))-1)," JH Farmer Payment-",""),".xlsx","")</f>
        <v>22.21-27 Aug</v>
      </c>
      <c r="Y1381" s="13">
        <f t="shared" si="111"/>
        <v>15.425254810882549</v>
      </c>
      <c r="Z1381" s="3">
        <v>0</v>
      </c>
    </row>
    <row r="1382" spans="1:26" x14ac:dyDescent="0.25">
      <c r="A1382" t="str">
        <f>CONCATENATE(Table2[[#This Row],[Code]],Table2[[#This Row],[Farmers Code]])</f>
        <v>200800390010</v>
      </c>
      <c r="B1382" s="1" t="str">
        <f>INDEX('MPG Payment'!$A:$A,MATCH(Table2[[#This Row],[Code]],'MPG Payment'!B:B,0))</f>
        <v>BMC Code :2008</v>
      </c>
      <c r="C1382" t="str">
        <f>VLOOKUP(Table2[[#This Row],[Code]],'MPG Payment'!B:C,2,0)</f>
        <v>LONGA</v>
      </c>
      <c r="D1382" s="17">
        <v>20080039</v>
      </c>
      <c r="E1382" s="17" t="s">
        <v>21</v>
      </c>
      <c r="F1382" s="1">
        <v>4</v>
      </c>
      <c r="G1382" s="13">
        <v>8.08</v>
      </c>
      <c r="H1382" s="13">
        <v>467.91319999999996</v>
      </c>
      <c r="I1382" s="166">
        <v>0</v>
      </c>
      <c r="J1382" s="191">
        <v>0</v>
      </c>
      <c r="K1382" s="166">
        <v>0</v>
      </c>
      <c r="L1382" s="166">
        <v>0</v>
      </c>
      <c r="M1382" s="18">
        <v>0</v>
      </c>
      <c r="N1382" s="165" t="str">
        <f>VLOOKUP(Table2[[#This Row],[Code]],'MPG Payment'!$B$4:$Z$128,25,0)</f>
        <v>Release1</v>
      </c>
      <c r="O1382" s="170">
        <f t="shared" ref="O1382:O1397" si="112">IF(N1382="Yes",0,ROUND((H1382-I1382-J1382-K1382-L1382-M1382),0))</f>
        <v>468</v>
      </c>
      <c r="P1382" t="str">
        <f>IFERROR(VLOOKUP(D1382,'Bank Master'!$C$3:$D$7898,2,0),"Indirect")</f>
        <v>Direct</v>
      </c>
      <c r="Q1382" t="str">
        <f>IFERROR(VLOOKUP(A1382,Table1424[],6,0),0)</f>
        <v>RIZWANA KHATOON</v>
      </c>
      <c r="R1382" t="str">
        <f>IFERROR(VLOOKUP(A1382,Table1424[],7,0),0)</f>
        <v>20393391549</v>
      </c>
      <c r="S1382" t="str">
        <f>IFERROR(VLOOKUP(A1382,Table1424[],8,0),0)</f>
        <v>FINO0001157</v>
      </c>
      <c r="T1382">
        <f>IFERROR(VLOOKUP(A1382,Table1424[],9,0),0)</f>
        <v>0</v>
      </c>
      <c r="U1382" s="40">
        <f>IFERROR(VLOOKUP(A1382,Table1424[],10,0),0)</f>
        <v>45978</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22.21-27 Aug</v>
      </c>
      <c r="Y1382" s="13">
        <f t="shared" ref="Y1382:Y1397" si="115">(F1382*0.05)*(H1382/G1382)</f>
        <v>11.5820099009901</v>
      </c>
      <c r="Z1382" s="3">
        <v>0</v>
      </c>
    </row>
    <row r="1383" spans="1:26" x14ac:dyDescent="0.25">
      <c r="A1383" t="str">
        <f>CONCATENATE(Table2[[#This Row],[Code]],Table2[[#This Row],[Farmers Code]])</f>
        <v>200800390016</v>
      </c>
      <c r="B1383" s="1" t="str">
        <f>INDEX('MPG Payment'!$A:$A,MATCH(Table2[[#This Row],[Code]],'MPG Payment'!B:B,0))</f>
        <v>BMC Code :2008</v>
      </c>
      <c r="C1383" t="str">
        <f>VLOOKUP(Table2[[#This Row],[Code]],'MPG Payment'!B:C,2,0)</f>
        <v>LONGA</v>
      </c>
      <c r="D1383" s="17">
        <v>20080039</v>
      </c>
      <c r="E1383" s="17" t="s">
        <v>26</v>
      </c>
      <c r="F1383" s="1">
        <v>7</v>
      </c>
      <c r="G1383" s="13">
        <v>15.25</v>
      </c>
      <c r="H1383" s="13">
        <v>847.23590000000002</v>
      </c>
      <c r="I1383" s="166">
        <v>0</v>
      </c>
      <c r="J1383" s="191">
        <v>0</v>
      </c>
      <c r="K1383" s="166">
        <v>0</v>
      </c>
      <c r="L1383" s="166">
        <v>0</v>
      </c>
      <c r="M1383" s="18">
        <v>0</v>
      </c>
      <c r="N1383" s="165" t="str">
        <f>VLOOKUP(Table2[[#This Row],[Code]],'MPG Payment'!$B$4:$Z$128,25,0)</f>
        <v>Release1</v>
      </c>
      <c r="O1383" s="170">
        <f t="shared" si="112"/>
        <v>847</v>
      </c>
      <c r="P1383" t="str">
        <f>IFERROR(VLOOKUP(D1383,'Bank Master'!$C$3:$D$7898,2,0),"Indirect")</f>
        <v>Direct</v>
      </c>
      <c r="Q1383" t="str">
        <f>IFERROR(VLOOKUP(A1383,Table1424[],6,0),0)</f>
        <v>BAINDHAN DEVI</v>
      </c>
      <c r="R1383" t="str">
        <f>IFERROR(VLOOKUP(A1383,Table1424[],7,0),0)</f>
        <v>35747681967</v>
      </c>
      <c r="S1383" t="str">
        <f>IFERROR(VLOOKUP(A1383,Table1424[],8,0),0)</f>
        <v>SBIN0017162</v>
      </c>
      <c r="T1383">
        <f>IFERROR(VLOOKUP(A1383,Table1424[],9,0),0)</f>
        <v>0</v>
      </c>
      <c r="U1383" s="40">
        <f>IFERROR(VLOOKUP(A1383,Table1424[],10,0),0)</f>
        <v>45936</v>
      </c>
      <c r="V1383">
        <f t="shared" si="113"/>
        <v>1</v>
      </c>
      <c r="W1383" t="str">
        <f t="shared" si="114"/>
        <v>Available</v>
      </c>
      <c r="X1383" s="164" t="str" cm="1">
        <f t="array" aca="1" ref="X1383" ca="1">SUBSTITUTE(SUBSTITUTE(MID(CELL("filename"),FIND("[",CELL("filename"))+1,FIND("]",CELL("filename"))-FIND("[",CELL("filename"))-1)," JH Farmer Payment-",""),".xlsx","")</f>
        <v>22.21-27 Aug</v>
      </c>
      <c r="Y1383" s="13">
        <f t="shared" si="115"/>
        <v>19.44475836065574</v>
      </c>
      <c r="Z1383" s="3">
        <v>0</v>
      </c>
    </row>
    <row r="1384" spans="1:26" x14ac:dyDescent="0.25">
      <c r="A1384" t="str">
        <f>CONCATENATE(Table2[[#This Row],[Code]],Table2[[#This Row],[Farmers Code]])</f>
        <v>200800390023</v>
      </c>
      <c r="B1384" s="1" t="str">
        <f>INDEX('MPG Payment'!$A:$A,MATCH(Table2[[#This Row],[Code]],'MPG Payment'!B:B,0))</f>
        <v>BMC Code :2008</v>
      </c>
      <c r="C1384" t="str">
        <f>VLOOKUP(Table2[[#This Row],[Code]],'MPG Payment'!B:C,2,0)</f>
        <v>LONGA</v>
      </c>
      <c r="D1384" s="17">
        <v>20080039</v>
      </c>
      <c r="E1384" s="17" t="s">
        <v>38</v>
      </c>
      <c r="F1384" s="1">
        <v>7</v>
      </c>
      <c r="G1384" s="13">
        <v>270.55999999999995</v>
      </c>
      <c r="H1384" s="13">
        <v>11474.034</v>
      </c>
      <c r="I1384" s="166">
        <v>0</v>
      </c>
      <c r="J1384" s="191">
        <v>0</v>
      </c>
      <c r="K1384" s="166">
        <v>635</v>
      </c>
      <c r="L1384" s="166">
        <v>0</v>
      </c>
      <c r="M1384" s="18">
        <v>0</v>
      </c>
      <c r="N1384" s="165" t="str">
        <f>VLOOKUP(Table2[[#This Row],[Code]],'MPG Payment'!$B$4:$Z$128,25,0)</f>
        <v>Release1</v>
      </c>
      <c r="O1384" s="170">
        <f t="shared" si="112"/>
        <v>10839</v>
      </c>
      <c r="P1384" t="str">
        <f>IFERROR(VLOOKUP(D1384,'Bank Master'!$C$3:$D$7898,2,0),"Indirect")</f>
        <v>Direct</v>
      </c>
      <c r="Q1384" t="str">
        <f>IFERROR(VLOOKUP(A1384,Table1424[],6,0),0)</f>
        <v>SABINA BIBI</v>
      </c>
      <c r="R1384" t="str">
        <f>IFERROR(VLOOKUP(A1384,Table1424[],7,0),0)</f>
        <v>20393391561</v>
      </c>
      <c r="S1384" t="str">
        <f>IFERROR(VLOOKUP(A1384,Table1424[],8,0),0)</f>
        <v>FINO0001157</v>
      </c>
      <c r="T1384">
        <f>IFERROR(VLOOKUP(A1384,Table1424[],9,0),0)</f>
        <v>0</v>
      </c>
      <c r="U1384" s="40">
        <f>IFERROR(VLOOKUP(A1384,Table1424[],10,0),0)</f>
        <v>45936</v>
      </c>
      <c r="V1384">
        <f t="shared" si="113"/>
        <v>1</v>
      </c>
      <c r="W1384" t="str">
        <f t="shared" si="114"/>
        <v>Available</v>
      </c>
      <c r="X1384" s="164" t="str" cm="1">
        <f t="array" aca="1" ref="X1384" ca="1">SUBSTITUTE(SUBSTITUTE(MID(CELL("filename"),FIND("[",CELL("filename"))+1,FIND("]",CELL("filename"))-FIND("[",CELL("filename"))-1)," JH Farmer Payment-",""),".xlsx","")</f>
        <v>22.21-27 Aug</v>
      </c>
      <c r="Y1384" s="13">
        <f t="shared" si="115"/>
        <v>14.842962374334716</v>
      </c>
      <c r="Z1384" s="3">
        <v>0</v>
      </c>
    </row>
    <row r="1385" spans="1:26" x14ac:dyDescent="0.25">
      <c r="A1385" t="str">
        <f>CONCATENATE(Table2[[#This Row],[Code]],Table2[[#This Row],[Farmers Code]])</f>
        <v>200800410002</v>
      </c>
      <c r="B1385" s="1" t="str">
        <f>INDEX('MPG Payment'!$A:$A,MATCH(Table2[[#This Row],[Code]],'MPG Payment'!B:B,0))</f>
        <v>BMC Code :2008</v>
      </c>
      <c r="C1385" t="str">
        <f>VLOOKUP(Table2[[#This Row],[Code]],'MPG Payment'!B:C,2,0)</f>
        <v>KACHMACHI</v>
      </c>
      <c r="D1385" s="17">
        <v>20080041</v>
      </c>
      <c r="E1385" s="17" t="s">
        <v>17</v>
      </c>
      <c r="F1385" s="1">
        <v>14</v>
      </c>
      <c r="G1385" s="13">
        <v>369.39000000000004</v>
      </c>
      <c r="H1385" s="13">
        <v>15353.6626</v>
      </c>
      <c r="I1385" s="166">
        <v>0</v>
      </c>
      <c r="J1385" s="191">
        <v>0</v>
      </c>
      <c r="K1385" s="166">
        <v>8600.5500000000029</v>
      </c>
      <c r="L1385" s="166">
        <v>0</v>
      </c>
      <c r="M1385" s="18">
        <v>0</v>
      </c>
      <c r="N1385" s="165">
        <f>VLOOKUP(Table2[[#This Row],[Code]],'MPG Payment'!$B$4:$Z$128,25,0)</f>
        <v>0</v>
      </c>
      <c r="O1385" s="170">
        <f t="shared" si="112"/>
        <v>6753</v>
      </c>
      <c r="P1385" t="str">
        <f>IFERROR(VLOOKUP(D1385,'Bank Master'!$C$3:$D$7898,2,0),"Indirect")</f>
        <v>Direct</v>
      </c>
      <c r="Q1385" t="str">
        <f>IFERROR(VLOOKUP(A1385,Table1424[],6,0),0)</f>
        <v>ASHOK ORAON</v>
      </c>
      <c r="R1385" t="str">
        <f>IFERROR(VLOOKUP(A1385,Table1424[],7,0),0)</f>
        <v>589910110001334</v>
      </c>
      <c r="S1385" t="str">
        <f>IFERROR(VLOOKUP(A1385,Table1424[],8,0),0)</f>
        <v>BKID0005899</v>
      </c>
      <c r="T1385">
        <f>IFERROR(VLOOKUP(A1385,Table1424[],9,0),0)</f>
        <v>0</v>
      </c>
      <c r="U1385" s="40">
        <f>IFERROR(VLOOKUP(A1385,Table1424[],10,0),0)</f>
        <v>45959</v>
      </c>
      <c r="V1385">
        <f t="shared" si="113"/>
        <v>1</v>
      </c>
      <c r="W1385" t="str">
        <f t="shared" si="114"/>
        <v>Available</v>
      </c>
      <c r="X1385" s="164" t="str" cm="1">
        <f t="array" aca="1" ref="X1385" ca="1">SUBSTITUTE(SUBSTITUTE(MID(CELL("filename"),FIND("[",CELL("filename"))+1,FIND("]",CELL("filename"))-FIND("[",CELL("filename"))-1)," JH Farmer Payment-",""),".xlsx","")</f>
        <v>22.21-27 Aug</v>
      </c>
      <c r="Y1385" s="13">
        <f t="shared" si="115"/>
        <v>29.095437938222471</v>
      </c>
      <c r="Z1385" s="3">
        <v>0</v>
      </c>
    </row>
    <row r="1386" spans="1:26" x14ac:dyDescent="0.25">
      <c r="A1386" t="str">
        <f>CONCATENATE(Table2[[#This Row],[Code]],Table2[[#This Row],[Farmers Code]])</f>
        <v>200800410004</v>
      </c>
      <c r="B1386" s="1" t="str">
        <f>INDEX('MPG Payment'!$A:$A,MATCH(Table2[[#This Row],[Code]],'MPG Payment'!B:B,0))</f>
        <v>BMC Code :2008</v>
      </c>
      <c r="C1386" t="str">
        <f>VLOOKUP(Table2[[#This Row],[Code]],'MPG Payment'!B:C,2,0)</f>
        <v>KACHMACHI</v>
      </c>
      <c r="D1386" s="17">
        <v>20080041</v>
      </c>
      <c r="E1386" s="17" t="s">
        <v>1</v>
      </c>
      <c r="F1386" s="1">
        <v>7</v>
      </c>
      <c r="G1386" s="13">
        <v>19.64</v>
      </c>
      <c r="H1386" s="13">
        <v>849.80079999999998</v>
      </c>
      <c r="I1386" s="166">
        <v>0</v>
      </c>
      <c r="J1386" s="191">
        <v>0</v>
      </c>
      <c r="K1386" s="166">
        <v>0</v>
      </c>
      <c r="L1386" s="166">
        <v>0</v>
      </c>
      <c r="M1386" s="18">
        <v>0</v>
      </c>
      <c r="N1386" s="165">
        <f>VLOOKUP(Table2[[#This Row],[Code]],'MPG Payment'!$B$4:$Z$128,25,0)</f>
        <v>0</v>
      </c>
      <c r="O1386" s="170">
        <f t="shared" si="112"/>
        <v>850</v>
      </c>
      <c r="P1386" t="str">
        <f>IFERROR(VLOOKUP(D1386,'Bank Master'!$C$3:$D$7898,2,0),"Indirect")</f>
        <v>Direct</v>
      </c>
      <c r="Q1386" t="str">
        <f>IFERROR(VLOOKUP(A1386,Table1424[],6,0),0)</f>
        <v>LIBON BAKHLA</v>
      </c>
      <c r="R1386" t="str">
        <f>IFERROR(VLOOKUP(A1386,Table1424[],7,0),0)</f>
        <v>22012996173</v>
      </c>
      <c r="S1386" t="str">
        <f>IFERROR(VLOOKUP(A1386,Table1424[],8,0),0)</f>
        <v>SBIN0RRVCGB</v>
      </c>
      <c r="T1386">
        <f>IFERROR(VLOOKUP(A1386,Table1424[],9,0),0)</f>
        <v>0</v>
      </c>
      <c r="U1386" s="40">
        <f>IFERROR(VLOOKUP(A1386,Table1424[],10,0),0)</f>
        <v>46006</v>
      </c>
      <c r="V1386">
        <f t="shared" si="113"/>
        <v>1</v>
      </c>
      <c r="W1386" t="str">
        <f t="shared" si="114"/>
        <v>Available</v>
      </c>
      <c r="X1386" s="164" t="str" cm="1">
        <f t="array" aca="1" ref="X1386" ca="1">SUBSTITUTE(SUBSTITUTE(MID(CELL("filename"),FIND("[",CELL("filename"))+1,FIND("]",CELL("filename"))-FIND("[",CELL("filename"))-1)," JH Farmer Payment-",""),".xlsx","")</f>
        <v>22.21-27 Aug</v>
      </c>
      <c r="Y1386" s="13">
        <f t="shared" si="115"/>
        <v>15.144107942973525</v>
      </c>
      <c r="Z1386" s="3">
        <v>0</v>
      </c>
    </row>
    <row r="1387" spans="1:26" x14ac:dyDescent="0.25">
      <c r="A1387" t="str">
        <f>CONCATENATE(Table2[[#This Row],[Code]],Table2[[#This Row],[Farmers Code]])</f>
        <v>200800410007</v>
      </c>
      <c r="B1387" s="1" t="str">
        <f>INDEX('MPG Payment'!$A:$A,MATCH(Table2[[#This Row],[Code]],'MPG Payment'!B:B,0))</f>
        <v>BMC Code :2008</v>
      </c>
      <c r="C1387" t="str">
        <f>VLOOKUP(Table2[[#This Row],[Code]],'MPG Payment'!B:C,2,0)</f>
        <v>KACHMACHI</v>
      </c>
      <c r="D1387" s="17">
        <v>20080041</v>
      </c>
      <c r="E1387" s="17" t="s">
        <v>20</v>
      </c>
      <c r="F1387" s="1">
        <v>14</v>
      </c>
      <c r="G1387" s="13">
        <v>33.06</v>
      </c>
      <c r="H1387" s="13">
        <v>1329.9783</v>
      </c>
      <c r="I1387" s="166">
        <v>0</v>
      </c>
      <c r="J1387" s="191">
        <v>0</v>
      </c>
      <c r="K1387" s="166">
        <v>0</v>
      </c>
      <c r="L1387" s="166">
        <v>0</v>
      </c>
      <c r="M1387" s="18">
        <v>0</v>
      </c>
      <c r="N1387" s="165">
        <f>VLOOKUP(Table2[[#This Row],[Code]],'MPG Payment'!$B$4:$Z$128,25,0)</f>
        <v>0</v>
      </c>
      <c r="O1387" s="170">
        <f t="shared" si="112"/>
        <v>1330</v>
      </c>
      <c r="P1387" t="str">
        <f>IFERROR(VLOOKUP(D1387,'Bank Master'!$C$3:$D$7898,2,0),"Indirect")</f>
        <v>Direct</v>
      </c>
      <c r="Q1387" t="str">
        <f>IFERROR(VLOOKUP(A1387,Table1424[],6,0),0)</f>
        <v>SUKHMANI ORAON</v>
      </c>
      <c r="R1387" t="str">
        <f>IFERROR(VLOOKUP(A1387,Table1424[],7,0),0)</f>
        <v>589910110003949</v>
      </c>
      <c r="S1387" t="str">
        <f>IFERROR(VLOOKUP(A1387,Table1424[],8,0),0)</f>
        <v>BKID0005899</v>
      </c>
      <c r="T1387">
        <f>IFERROR(VLOOKUP(A1387,Table1424[],9,0),0)</f>
        <v>0</v>
      </c>
      <c r="U1387" s="40">
        <f>IFERROR(VLOOKUP(A1387,Table1424[],10,0),0)</f>
        <v>46006</v>
      </c>
      <c r="V1387">
        <f t="shared" si="113"/>
        <v>1</v>
      </c>
      <c r="W1387" t="str">
        <f t="shared" si="114"/>
        <v>Available</v>
      </c>
      <c r="X1387" s="164" t="str" cm="1">
        <f t="array" aca="1" ref="X1387" ca="1">SUBSTITUTE(SUBSTITUTE(MID(CELL("filename"),FIND("[",CELL("filename"))+1,FIND("]",CELL("filename"))-FIND("[",CELL("filename"))-1)," JH Farmer Payment-",""),".xlsx","")</f>
        <v>22.21-27 Aug</v>
      </c>
      <c r="Y1387" s="13">
        <f t="shared" si="115"/>
        <v>28.160460072595281</v>
      </c>
      <c r="Z1387" s="3">
        <v>0</v>
      </c>
    </row>
    <row r="1388" spans="1:26" x14ac:dyDescent="0.25">
      <c r="A1388" t="str">
        <f>CONCATENATE(Table2[[#This Row],[Code]],Table2[[#This Row],[Farmers Code]])</f>
        <v>200800410009</v>
      </c>
      <c r="B1388" s="1" t="str">
        <f>INDEX('MPG Payment'!$A:$A,MATCH(Table2[[#This Row],[Code]],'MPG Payment'!B:B,0))</f>
        <v>BMC Code :2008</v>
      </c>
      <c r="C1388" t="str">
        <f>VLOOKUP(Table2[[#This Row],[Code]],'MPG Payment'!B:C,2,0)</f>
        <v>KACHMACHI</v>
      </c>
      <c r="D1388" s="17">
        <v>20080041</v>
      </c>
      <c r="E1388" s="17" t="s">
        <v>36</v>
      </c>
      <c r="F1388" s="1">
        <v>6</v>
      </c>
      <c r="G1388" s="13">
        <v>14.510000000000002</v>
      </c>
      <c r="H1388" s="13">
        <v>652.20689999999991</v>
      </c>
      <c r="I1388" s="166">
        <v>0</v>
      </c>
      <c r="J1388" s="191">
        <v>0</v>
      </c>
      <c r="K1388" s="166">
        <v>0</v>
      </c>
      <c r="L1388" s="166">
        <v>0</v>
      </c>
      <c r="M1388" s="18">
        <v>0</v>
      </c>
      <c r="N1388" s="165">
        <f>VLOOKUP(Table2[[#This Row],[Code]],'MPG Payment'!$B$4:$Z$128,25,0)</f>
        <v>0</v>
      </c>
      <c r="O1388" s="170">
        <f t="shared" si="112"/>
        <v>652</v>
      </c>
      <c r="P1388" t="str">
        <f>IFERROR(VLOOKUP(D1388,'Bank Master'!$C$3:$D$7898,2,0),"Indirect")</f>
        <v>Direct</v>
      </c>
      <c r="Q1388" t="str">
        <f>IFERROR(VLOOKUP(A1388,Table1424[],6,0),0)</f>
        <v>VISHNU ORAON</v>
      </c>
      <c r="R1388" t="str">
        <f>IFERROR(VLOOKUP(A1388,Table1424[],7,0),0)</f>
        <v>40993067524</v>
      </c>
      <c r="S1388" t="str">
        <f>IFERROR(VLOOKUP(A1388,Table1424[],8,0),0)</f>
        <v>SBIN0014342</v>
      </c>
      <c r="T1388">
        <f>IFERROR(VLOOKUP(A1388,Table1424[],9,0),0)</f>
        <v>0</v>
      </c>
      <c r="U1388" s="40">
        <f>IFERROR(VLOOKUP(A1388,Table1424[],10,0),0)</f>
        <v>46244</v>
      </c>
      <c r="V1388">
        <f t="shared" si="113"/>
        <v>1</v>
      </c>
      <c r="W1388" t="str">
        <f t="shared" si="114"/>
        <v>Available</v>
      </c>
      <c r="X1388" s="164" t="str" cm="1">
        <f t="array" aca="1" ref="X1388" ca="1">SUBSTITUTE(SUBSTITUTE(MID(CELL("filename"),FIND("[",CELL("filename"))+1,FIND("]",CELL("filename"))-FIND("[",CELL("filename"))-1)," JH Farmer Payment-",""),".xlsx","")</f>
        <v>22.21-27 Aug</v>
      </c>
      <c r="Y1388" s="13">
        <f t="shared" si="115"/>
        <v>13.484636113025498</v>
      </c>
      <c r="Z1388" s="3">
        <v>0</v>
      </c>
    </row>
    <row r="1389" spans="1:26" x14ac:dyDescent="0.25">
      <c r="A1389" t="str">
        <f>CONCATENATE(Table2[[#This Row],[Code]],Table2[[#This Row],[Farmers Code]])</f>
        <v>200800410011</v>
      </c>
      <c r="B1389" s="1" t="str">
        <f>INDEX('MPG Payment'!$A:$A,MATCH(Table2[[#This Row],[Code]],'MPG Payment'!B:B,0))</f>
        <v>BMC Code :2008</v>
      </c>
      <c r="C1389" t="str">
        <f>VLOOKUP(Table2[[#This Row],[Code]],'MPG Payment'!B:C,2,0)</f>
        <v>KACHMACHI</v>
      </c>
      <c r="D1389" s="17">
        <v>20080041</v>
      </c>
      <c r="E1389" s="17" t="s">
        <v>22</v>
      </c>
      <c r="F1389" s="1">
        <v>12</v>
      </c>
      <c r="G1389" s="13">
        <v>37.880000000000003</v>
      </c>
      <c r="H1389" s="13">
        <v>1600.5179999999998</v>
      </c>
      <c r="I1389" s="166">
        <v>0</v>
      </c>
      <c r="J1389" s="191">
        <v>0</v>
      </c>
      <c r="K1389" s="166">
        <v>0</v>
      </c>
      <c r="L1389" s="166">
        <v>0</v>
      </c>
      <c r="M1389" s="18">
        <v>0</v>
      </c>
      <c r="N1389" s="165">
        <f>VLOOKUP(Table2[[#This Row],[Code]],'MPG Payment'!$B$4:$Z$128,25,0)</f>
        <v>0</v>
      </c>
      <c r="O1389" s="170">
        <f t="shared" si="112"/>
        <v>1601</v>
      </c>
      <c r="P1389" t="str">
        <f>IFERROR(VLOOKUP(D1389,'Bank Master'!$C$3:$D$7898,2,0),"Indirect")</f>
        <v>Direct</v>
      </c>
      <c r="Q1389" t="str">
        <f>IFERROR(VLOOKUP(A1389,Table1424[],6,0),0)</f>
        <v>GOYANDI ORAIN</v>
      </c>
      <c r="R1389" t="str">
        <f>IFERROR(VLOOKUP(A1389,Table1424[],7,0),0)</f>
        <v>589910110002015</v>
      </c>
      <c r="S1389" t="str">
        <f>IFERROR(VLOOKUP(A1389,Table1424[],8,0),0)</f>
        <v>BKID0005899</v>
      </c>
      <c r="T1389">
        <f>IFERROR(VLOOKUP(A1389,Table1424[],9,0),0)</f>
        <v>0</v>
      </c>
      <c r="U1389" s="40">
        <f>IFERROR(VLOOKUP(A1389,Table1424[],10,0),0)</f>
        <v>46258</v>
      </c>
      <c r="V1389">
        <f t="shared" si="113"/>
        <v>1</v>
      </c>
      <c r="W1389" t="str">
        <f t="shared" si="114"/>
        <v>Available</v>
      </c>
      <c r="X1389" s="164" t="str" cm="1">
        <f t="array" aca="1" ref="X1389" ca="1">SUBSTITUTE(SUBSTITUTE(MID(CELL("filename"),FIND("[",CELL("filename"))+1,FIND("]",CELL("filename"))-FIND("[",CELL("filename"))-1)," JH Farmer Payment-",""),".xlsx","")</f>
        <v>22.21-27 Aug</v>
      </c>
      <c r="Y1389" s="13">
        <f t="shared" si="115"/>
        <v>25.351393875395985</v>
      </c>
      <c r="Z1389" s="3">
        <v>0</v>
      </c>
    </row>
    <row r="1390" spans="1:26" x14ac:dyDescent="0.25">
      <c r="A1390" t="str">
        <f>CONCATENATE(Table2[[#This Row],[Code]],Table2[[#This Row],[Farmers Code]])</f>
        <v>200800410012</v>
      </c>
      <c r="B1390" s="1" t="str">
        <f>INDEX('MPG Payment'!$A:$A,MATCH(Table2[[#This Row],[Code]],'MPG Payment'!B:B,0))</f>
        <v>BMC Code :2008</v>
      </c>
      <c r="C1390" t="str">
        <f>VLOOKUP(Table2[[#This Row],[Code]],'MPG Payment'!B:C,2,0)</f>
        <v>KACHMACHI</v>
      </c>
      <c r="D1390" s="17">
        <v>20080041</v>
      </c>
      <c r="E1390" s="17" t="s">
        <v>40</v>
      </c>
      <c r="F1390" s="1">
        <v>7</v>
      </c>
      <c r="G1390" s="13">
        <v>8.75</v>
      </c>
      <c r="H1390" s="13">
        <v>354.48590000000002</v>
      </c>
      <c r="I1390" s="166">
        <v>0</v>
      </c>
      <c r="J1390" s="191">
        <v>0</v>
      </c>
      <c r="K1390" s="166">
        <v>0</v>
      </c>
      <c r="L1390" s="166">
        <v>0</v>
      </c>
      <c r="M1390" s="18">
        <v>0</v>
      </c>
      <c r="N1390" s="165">
        <f>VLOOKUP(Table2[[#This Row],[Code]],'MPG Payment'!$B$4:$Z$128,25,0)</f>
        <v>0</v>
      </c>
      <c r="O1390" s="170">
        <f t="shared" si="112"/>
        <v>354</v>
      </c>
      <c r="P1390" t="str">
        <f>IFERROR(VLOOKUP(D1390,'Bank Master'!$C$3:$D$7898,2,0),"Indirect")</f>
        <v>Direct</v>
      </c>
      <c r="Q1390" t="str">
        <f>IFERROR(VLOOKUP(A1390,Table1424[],6,0),0)</f>
        <v>BINA ORAIN</v>
      </c>
      <c r="R1390" t="str">
        <f>IFERROR(VLOOKUP(A1390,Table1424[],7,0),0)</f>
        <v>021110008543</v>
      </c>
      <c r="S1390" t="str">
        <f>IFERROR(VLOOKUP(A1390,Table1424[],8,0),0)</f>
        <v>IPOS0000001</v>
      </c>
      <c r="T1390">
        <f>IFERROR(VLOOKUP(A1390,Table1424[],9,0),0)</f>
        <v>0</v>
      </c>
      <c r="U1390" s="40">
        <f>IFERROR(VLOOKUP(A1390,Table1424[],10,0),0)</f>
        <v>46006</v>
      </c>
      <c r="V1390">
        <f t="shared" si="113"/>
        <v>1</v>
      </c>
      <c r="W1390" t="str">
        <f t="shared" si="114"/>
        <v>Available</v>
      </c>
      <c r="X1390" s="164" t="str" cm="1">
        <f t="array" aca="1" ref="X1390" ca="1">SUBSTITUTE(SUBSTITUTE(MID(CELL("filename"),FIND("[",CELL("filename"))+1,FIND("]",CELL("filename"))-FIND("[",CELL("filename"))-1)," JH Farmer Payment-",""),".xlsx","")</f>
        <v>22.21-27 Aug</v>
      </c>
      <c r="Y1390" s="13">
        <f t="shared" si="115"/>
        <v>14.179436000000003</v>
      </c>
      <c r="Z1390" s="3">
        <v>0</v>
      </c>
    </row>
    <row r="1391" spans="1:26" x14ac:dyDescent="0.25">
      <c r="A1391" t="str">
        <f>CONCATENATE(Table2[[#This Row],[Code]],Table2[[#This Row],[Farmers Code]])</f>
        <v>200800410013</v>
      </c>
      <c r="B1391" s="1" t="str">
        <f>INDEX('MPG Payment'!$A:$A,MATCH(Table2[[#This Row],[Code]],'MPG Payment'!B:B,0))</f>
        <v>BMC Code :2008</v>
      </c>
      <c r="C1391" t="str">
        <f>VLOOKUP(Table2[[#This Row],[Code]],'MPG Payment'!B:C,2,0)</f>
        <v>KACHMACHI</v>
      </c>
      <c r="D1391" s="17">
        <v>20080041</v>
      </c>
      <c r="E1391" s="17" t="s">
        <v>23</v>
      </c>
      <c r="F1391" s="1">
        <v>13</v>
      </c>
      <c r="G1391" s="13">
        <v>35.529999999999994</v>
      </c>
      <c r="H1391" s="13">
        <v>1410.0389</v>
      </c>
      <c r="I1391" s="166">
        <v>0</v>
      </c>
      <c r="J1391" s="191">
        <v>0</v>
      </c>
      <c r="K1391" s="166">
        <v>0</v>
      </c>
      <c r="L1391" s="166">
        <v>0</v>
      </c>
      <c r="M1391" s="18">
        <v>0</v>
      </c>
      <c r="N1391" s="165">
        <f>VLOOKUP(Table2[[#This Row],[Code]],'MPG Payment'!$B$4:$Z$128,25,0)</f>
        <v>0</v>
      </c>
      <c r="O1391" s="170">
        <f t="shared" si="112"/>
        <v>1410</v>
      </c>
      <c r="P1391" t="str">
        <f>IFERROR(VLOOKUP(D1391,'Bank Master'!$C$3:$D$7898,2,0),"Indirect")</f>
        <v>Direct</v>
      </c>
      <c r="Q1391" t="str">
        <f>IFERROR(VLOOKUP(A1391,Table1424[],6,0),0)</f>
        <v>ANITA URAIN</v>
      </c>
      <c r="R1391" t="str">
        <f>IFERROR(VLOOKUP(A1391,Table1424[],7,0),0)</f>
        <v>589918210005047</v>
      </c>
      <c r="S1391" t="str">
        <f>IFERROR(VLOOKUP(A1391,Table1424[],8,0),0)</f>
        <v>BKID0005899</v>
      </c>
      <c r="T1391">
        <f>IFERROR(VLOOKUP(A1391,Table1424[],9,0),0)</f>
        <v>0</v>
      </c>
      <c r="U1391" s="40">
        <f>IFERROR(VLOOKUP(A1391,Table1424[],10,0),0)</f>
        <v>46258</v>
      </c>
      <c r="V1391">
        <f t="shared" si="113"/>
        <v>1</v>
      </c>
      <c r="W1391" t="str">
        <f t="shared" si="114"/>
        <v>Available</v>
      </c>
      <c r="X1391" s="164" t="str" cm="1">
        <f t="array" aca="1" ref="X1391" ca="1">SUBSTITUTE(SUBSTITUTE(MID(CELL("filename"),FIND("[",CELL("filename"))+1,FIND("]",CELL("filename"))-FIND("[",CELL("filename"))-1)," JH Farmer Payment-",""),".xlsx","")</f>
        <v>22.21-27 Aug</v>
      </c>
      <c r="Y1391" s="13">
        <f t="shared" si="115"/>
        <v>25.795814382212217</v>
      </c>
      <c r="Z1391" s="3">
        <v>0</v>
      </c>
    </row>
    <row r="1392" spans="1:26" x14ac:dyDescent="0.25">
      <c r="A1392" t="str">
        <f>CONCATENATE(Table2[[#This Row],[Code]],Table2[[#This Row],[Farmers Code]])</f>
        <v>200800410014</v>
      </c>
      <c r="B1392" s="1" t="str">
        <f>INDEX('MPG Payment'!$A:$A,MATCH(Table2[[#This Row],[Code]],'MPG Payment'!B:B,0))</f>
        <v>BMC Code :2008</v>
      </c>
      <c r="C1392" t="str">
        <f>VLOOKUP(Table2[[#This Row],[Code]],'MPG Payment'!B:C,2,0)</f>
        <v>KACHMACHI</v>
      </c>
      <c r="D1392" s="17">
        <v>20080041</v>
      </c>
      <c r="E1392" s="17" t="s">
        <v>24</v>
      </c>
      <c r="F1392" s="1">
        <v>7</v>
      </c>
      <c r="G1392" s="13">
        <v>15.48</v>
      </c>
      <c r="H1392" s="13">
        <v>611.76959999999997</v>
      </c>
      <c r="I1392" s="166">
        <v>0</v>
      </c>
      <c r="J1392" s="191">
        <v>0</v>
      </c>
      <c r="K1392" s="166">
        <v>0</v>
      </c>
      <c r="L1392" s="166">
        <v>0</v>
      </c>
      <c r="M1392" s="18">
        <v>0</v>
      </c>
      <c r="N1392" s="165">
        <f>VLOOKUP(Table2[[#This Row],[Code]],'MPG Payment'!$B$4:$Z$128,25,0)</f>
        <v>0</v>
      </c>
      <c r="O1392" s="170">
        <f t="shared" si="112"/>
        <v>612</v>
      </c>
      <c r="P1392" t="str">
        <f>IFERROR(VLOOKUP(D1392,'Bank Master'!$C$3:$D$7898,2,0),"Indirect")</f>
        <v>Direct</v>
      </c>
      <c r="Q1392" t="str">
        <f>IFERROR(VLOOKUP(A1392,Table1424[],6,0),0)</f>
        <v>ANISH LAKRA</v>
      </c>
      <c r="R1392" t="str">
        <f>IFERROR(VLOOKUP(A1392,Table1424[],7,0),0)</f>
        <v>84065203080</v>
      </c>
      <c r="S1392" t="str">
        <f>IFERROR(VLOOKUP(A1392,Table1424[],8,0),0)</f>
        <v>SBIN0RRVCGB</v>
      </c>
      <c r="T1392">
        <f>IFERROR(VLOOKUP(A1392,Table1424[],9,0),0)</f>
        <v>0</v>
      </c>
      <c r="U1392" s="40">
        <f>IFERROR(VLOOKUP(A1392,Table1424[],10,0),0)</f>
        <v>46258</v>
      </c>
      <c r="V1392">
        <f t="shared" si="113"/>
        <v>1</v>
      </c>
      <c r="W1392" t="str">
        <f t="shared" si="114"/>
        <v>Available</v>
      </c>
      <c r="X1392" s="164" t="str" cm="1">
        <f t="array" aca="1" ref="X1392" ca="1">SUBSTITUTE(SUBSTITUTE(MID(CELL("filename"),FIND("[",CELL("filename"))+1,FIND("]",CELL("filename"))-FIND("[",CELL("filename"))-1)," JH Farmer Payment-",""),".xlsx","")</f>
        <v>22.21-27 Aug</v>
      </c>
      <c r="Y1392" s="13">
        <f t="shared" si="115"/>
        <v>13.832000000000001</v>
      </c>
      <c r="Z1392" s="3">
        <v>0</v>
      </c>
    </row>
    <row r="1393" spans="1:26" x14ac:dyDescent="0.25">
      <c r="A1393" t="str">
        <f>CONCATENATE(Table2[[#This Row],[Code]],Table2[[#This Row],[Farmers Code]])</f>
        <v>200800410015</v>
      </c>
      <c r="B1393" s="1" t="str">
        <f>INDEX('MPG Payment'!$A:$A,MATCH(Table2[[#This Row],[Code]],'MPG Payment'!B:B,0))</f>
        <v>BMC Code :2008</v>
      </c>
      <c r="C1393" t="str">
        <f>VLOOKUP(Table2[[#This Row],[Code]],'MPG Payment'!B:C,2,0)</f>
        <v>KACHMACHI</v>
      </c>
      <c r="D1393" s="17">
        <v>20080041</v>
      </c>
      <c r="E1393" s="17" t="s">
        <v>25</v>
      </c>
      <c r="F1393" s="1">
        <v>14</v>
      </c>
      <c r="G1393" s="13">
        <v>24.900000000000002</v>
      </c>
      <c r="H1393" s="13">
        <v>982.95570000000009</v>
      </c>
      <c r="I1393" s="166">
        <v>0</v>
      </c>
      <c r="J1393" s="191">
        <v>0</v>
      </c>
      <c r="K1393" s="166">
        <v>0</v>
      </c>
      <c r="L1393" s="166">
        <v>0</v>
      </c>
      <c r="M1393" s="18">
        <v>0</v>
      </c>
      <c r="N1393" s="165">
        <f>VLOOKUP(Table2[[#This Row],[Code]],'MPG Payment'!$B$4:$Z$128,25,0)</f>
        <v>0</v>
      </c>
      <c r="O1393" s="170">
        <f t="shared" si="112"/>
        <v>983</v>
      </c>
      <c r="P1393" t="str">
        <f>IFERROR(VLOOKUP(D1393,'Bank Master'!$C$3:$D$7898,2,0),"Indirect")</f>
        <v>Direct</v>
      </c>
      <c r="Q1393" t="str">
        <f>IFERROR(VLOOKUP(A1393,Table1424[],6,0),0)</f>
        <v>SURJI URAIN</v>
      </c>
      <c r="R1393" t="str">
        <f>IFERROR(VLOOKUP(A1393,Table1424[],7,0),0)</f>
        <v>22013002705</v>
      </c>
      <c r="S1393" t="str">
        <f>IFERROR(VLOOKUP(A1393,Table1424[],8,0),0)</f>
        <v>SBIN0RRVCGB</v>
      </c>
      <c r="T1393">
        <f>IFERROR(VLOOKUP(A1393,Table1424[],9,0),0)</f>
        <v>0</v>
      </c>
      <c r="U1393" s="40">
        <f>IFERROR(VLOOKUP(A1393,Table1424[],10,0),0)</f>
        <v>46258</v>
      </c>
      <c r="V1393">
        <f t="shared" si="113"/>
        <v>1</v>
      </c>
      <c r="W1393" t="str">
        <f t="shared" si="114"/>
        <v>Available</v>
      </c>
      <c r="X1393" s="164" t="str" cm="1">
        <f t="array" aca="1" ref="X1393" ca="1">SUBSTITUTE(SUBSTITUTE(MID(CELL("filename"),FIND("[",CELL("filename"))+1,FIND("]",CELL("filename"))-FIND("[",CELL("filename"))-1)," JH Farmer Payment-",""),".xlsx","")</f>
        <v>22.21-27 Aug</v>
      </c>
      <c r="Y1393" s="13">
        <f t="shared" si="115"/>
        <v>27.633292771084339</v>
      </c>
      <c r="Z1393" s="3">
        <v>0</v>
      </c>
    </row>
    <row r="1394" spans="1:26" x14ac:dyDescent="0.25">
      <c r="A1394" t="str">
        <f>CONCATENATE(Table2[[#This Row],[Code]],Table2[[#This Row],[Farmers Code]])</f>
        <v>200800410016</v>
      </c>
      <c r="B1394" s="1" t="str">
        <f>INDEX('MPG Payment'!$A:$A,MATCH(Table2[[#This Row],[Code]],'MPG Payment'!B:B,0))</f>
        <v>BMC Code :2008</v>
      </c>
      <c r="C1394" t="str">
        <f>VLOOKUP(Table2[[#This Row],[Code]],'MPG Payment'!B:C,2,0)</f>
        <v>KACHMACHI</v>
      </c>
      <c r="D1394" s="17">
        <v>20080041</v>
      </c>
      <c r="E1394" s="17" t="s">
        <v>26</v>
      </c>
      <c r="F1394" s="1">
        <v>14</v>
      </c>
      <c r="G1394" s="13">
        <v>43.92</v>
      </c>
      <c r="H1394" s="13">
        <v>1543.9837999999997</v>
      </c>
      <c r="I1394" s="166">
        <v>0</v>
      </c>
      <c r="J1394" s="191">
        <v>0</v>
      </c>
      <c r="K1394" s="166">
        <v>0</v>
      </c>
      <c r="L1394" s="166">
        <v>0</v>
      </c>
      <c r="M1394" s="18">
        <v>0</v>
      </c>
      <c r="N1394" s="165">
        <f>VLOOKUP(Table2[[#This Row],[Code]],'MPG Payment'!$B$4:$Z$128,25,0)</f>
        <v>0</v>
      </c>
      <c r="O1394" s="170">
        <f t="shared" si="112"/>
        <v>1544</v>
      </c>
      <c r="P1394" t="str">
        <f>IFERROR(VLOOKUP(D1394,'Bank Master'!$C$3:$D$7898,2,0),"Indirect")</f>
        <v>Direct</v>
      </c>
      <c r="Q1394" t="str">
        <f>IFERROR(VLOOKUP(A1394,Table1424[],6,0),0)</f>
        <v>NAVNIT ORAON</v>
      </c>
      <c r="R1394" t="str">
        <f>IFERROR(VLOOKUP(A1394,Table1424[],7,0),0)</f>
        <v>589910510000635</v>
      </c>
      <c r="S1394" t="str">
        <f>IFERROR(VLOOKUP(A1394,Table1424[],8,0),0)</f>
        <v>BKID0005899</v>
      </c>
      <c r="T1394">
        <f>IFERROR(VLOOKUP(A1394,Table1424[],9,0),0)</f>
        <v>0</v>
      </c>
      <c r="U1394" s="40">
        <f>IFERROR(VLOOKUP(A1394,Table1424[],10,0),0)</f>
        <v>46258</v>
      </c>
      <c r="V1394">
        <f t="shared" si="113"/>
        <v>1</v>
      </c>
      <c r="W1394" t="str">
        <f t="shared" si="114"/>
        <v>Available</v>
      </c>
      <c r="X1394" s="164" t="str" cm="1">
        <f t="array" aca="1" ref="X1394" ca="1">SUBSTITUTE(SUBSTITUTE(MID(CELL("filename"),FIND("[",CELL("filename"))+1,FIND("]",CELL("filename"))-FIND("[",CELL("filename"))-1)," JH Farmer Payment-",""),".xlsx","")</f>
        <v>22.21-27 Aug</v>
      </c>
      <c r="Y1394" s="13">
        <f t="shared" si="115"/>
        <v>24.608120673952641</v>
      </c>
      <c r="Z1394" s="3">
        <v>0</v>
      </c>
    </row>
    <row r="1395" spans="1:26" x14ac:dyDescent="0.25">
      <c r="A1395" t="str">
        <f>CONCATENATE(Table2[[#This Row],[Code]],Table2[[#This Row],[Farmers Code]])</f>
        <v>200800410017</v>
      </c>
      <c r="B1395" s="1" t="str">
        <f>INDEX('MPG Payment'!$A:$A,MATCH(Table2[[#This Row],[Code]],'MPG Payment'!B:B,0))</f>
        <v>BMC Code :2008</v>
      </c>
      <c r="C1395" t="str">
        <f>VLOOKUP(Table2[[#This Row],[Code]],'MPG Payment'!B:C,2,0)</f>
        <v>KACHMACHI</v>
      </c>
      <c r="D1395" s="17">
        <v>20080041</v>
      </c>
      <c r="E1395" s="17" t="s">
        <v>27</v>
      </c>
      <c r="F1395" s="1">
        <v>7</v>
      </c>
      <c r="G1395" s="13">
        <v>16.649999999999999</v>
      </c>
      <c r="H1395" s="13">
        <v>623.90319999999997</v>
      </c>
      <c r="I1395" s="166">
        <v>0</v>
      </c>
      <c r="J1395" s="191">
        <v>0</v>
      </c>
      <c r="K1395" s="166">
        <v>0</v>
      </c>
      <c r="L1395" s="166">
        <v>0</v>
      </c>
      <c r="M1395" s="18">
        <v>0</v>
      </c>
      <c r="N1395" s="165">
        <f>VLOOKUP(Table2[[#This Row],[Code]],'MPG Payment'!$B$4:$Z$128,25,0)</f>
        <v>0</v>
      </c>
      <c r="O1395" s="170">
        <f t="shared" si="112"/>
        <v>624</v>
      </c>
      <c r="P1395" t="str">
        <f>IFERROR(VLOOKUP(D1395,'Bank Master'!$C$3:$D$7898,2,0),"Indirect")</f>
        <v>Direct</v>
      </c>
      <c r="Q1395" t="str">
        <f>IFERROR(VLOOKUP(A1395,Table1424[],6,0),0)</f>
        <v>KALIA ORAON</v>
      </c>
      <c r="R1395" t="str">
        <f>IFERROR(VLOOKUP(A1395,Table1424[],7,0),0)</f>
        <v>589910410000027</v>
      </c>
      <c r="S1395" t="str">
        <f>IFERROR(VLOOKUP(A1395,Table1424[],8,0),0)</f>
        <v>BKID0005899</v>
      </c>
      <c r="T1395">
        <f>IFERROR(VLOOKUP(A1395,Table1424[],9,0),0)</f>
        <v>0</v>
      </c>
      <c r="U1395" s="40">
        <f>IFERROR(VLOOKUP(A1395,Table1424[],10,0),0)</f>
        <v>46258</v>
      </c>
      <c r="V1395">
        <f t="shared" si="113"/>
        <v>1</v>
      </c>
      <c r="W1395" t="str">
        <f t="shared" si="114"/>
        <v>Available</v>
      </c>
      <c r="X1395" s="164" t="str" cm="1">
        <f t="array" aca="1" ref="X1395" ca="1">SUBSTITUTE(SUBSTITUTE(MID(CELL("filename"),FIND("[",CELL("filename"))+1,FIND("]",CELL("filename"))-FIND("[",CELL("filename"))-1)," JH Farmer Payment-",""),".xlsx","")</f>
        <v>22.21-27 Aug</v>
      </c>
      <c r="Y1395" s="13">
        <f t="shared" si="115"/>
        <v>13.115082282282284</v>
      </c>
      <c r="Z1395" s="3">
        <v>0</v>
      </c>
    </row>
    <row r="1396" spans="1:26" x14ac:dyDescent="0.25">
      <c r="A1396" t="str">
        <f>CONCATENATE(Table2[[#This Row],[Code]],Table2[[#This Row],[Farmers Code]])</f>
        <v>200800430002</v>
      </c>
      <c r="B1396" s="1" t="str">
        <f>INDEX('MPG Payment'!$A:$A,MATCH(Table2[[#This Row],[Code]],'MPG Payment'!B:B,0))</f>
        <v>BMC Code :2008</v>
      </c>
      <c r="C1396" t="str">
        <f>VLOOKUP(Table2[[#This Row],[Code]],'MPG Payment'!B:C,2,0)</f>
        <v>JATARGARI</v>
      </c>
      <c r="D1396" s="17">
        <v>20080043</v>
      </c>
      <c r="E1396" s="17" t="s">
        <v>17</v>
      </c>
      <c r="F1396" s="1">
        <v>7</v>
      </c>
      <c r="G1396" s="13">
        <v>263.84999999999997</v>
      </c>
      <c r="H1396" s="13">
        <v>10607.253500000001</v>
      </c>
      <c r="I1396" s="166">
        <v>0</v>
      </c>
      <c r="J1396" s="191">
        <v>0</v>
      </c>
      <c r="K1396" s="166">
        <v>708.80999999999767</v>
      </c>
      <c r="L1396" s="166">
        <v>0</v>
      </c>
      <c r="M1396" s="18">
        <v>0</v>
      </c>
      <c r="N1396" s="165">
        <f>VLOOKUP(Table2[[#This Row],[Code]],'MPG Payment'!$B$4:$Z$128,25,0)</f>
        <v>0</v>
      </c>
      <c r="O1396" s="170">
        <f t="shared" si="112"/>
        <v>9898</v>
      </c>
      <c r="P1396" t="str">
        <f>IFERROR(VLOOKUP(D1396,'Bank Master'!$C$3:$D$7898,2,0),"Indirect")</f>
        <v>Direct</v>
      </c>
      <c r="Q1396" t="str">
        <f>IFERROR(VLOOKUP(A1396,Table1424[],6,0),0)</f>
        <v>PRADIP MAHTO</v>
      </c>
      <c r="R1396" t="str">
        <f>IFERROR(VLOOKUP(A1396,Table1424[],7,0),0)</f>
        <v>50122587485</v>
      </c>
      <c r="S1396" t="str">
        <f>IFERROR(VLOOKUP(A1396,Table1424[],8,0),0)</f>
        <v>IDIB000B765</v>
      </c>
      <c r="T1396">
        <f>IFERROR(VLOOKUP(A1396,Table1424[],9,0),0)</f>
        <v>0</v>
      </c>
      <c r="U1396" s="40">
        <f>IFERROR(VLOOKUP(A1396,Table1424[],10,0),0)</f>
        <v>45978</v>
      </c>
      <c r="V1396">
        <f t="shared" si="113"/>
        <v>1</v>
      </c>
      <c r="W1396" t="str">
        <f t="shared" si="114"/>
        <v>Available</v>
      </c>
      <c r="X1396" s="164" t="str" cm="1">
        <f t="array" aca="1" ref="X1396" ca="1">SUBSTITUTE(SUBSTITUTE(MID(CELL("filename"),FIND("[",CELL("filename"))+1,FIND("]",CELL("filename"))-FIND("[",CELL("filename"))-1)," JH Farmer Payment-",""),".xlsx","")</f>
        <v>22.21-27 Aug</v>
      </c>
      <c r="Y1396" s="13">
        <f t="shared" si="115"/>
        <v>14.070641368201635</v>
      </c>
      <c r="Z1396" s="3">
        <v>0</v>
      </c>
    </row>
    <row r="1397" spans="1:26" x14ac:dyDescent="0.25">
      <c r="A1397" t="str">
        <f>CONCATENATE(Table2[[#This Row],[Code]],Table2[[#This Row],[Farmers Code]])</f>
        <v>200800430003</v>
      </c>
      <c r="B1397" s="1" t="str">
        <f>INDEX('MPG Payment'!$A:$A,MATCH(Table2[[#This Row],[Code]],'MPG Payment'!B:B,0))</f>
        <v>BMC Code :2008</v>
      </c>
      <c r="C1397" t="str">
        <f>VLOOKUP(Table2[[#This Row],[Code]],'MPG Payment'!B:C,2,0)</f>
        <v>JATARGARI</v>
      </c>
      <c r="D1397" s="17">
        <v>20080043</v>
      </c>
      <c r="E1397" s="17" t="s">
        <v>0</v>
      </c>
      <c r="F1397" s="1">
        <v>7</v>
      </c>
      <c r="G1397" s="13">
        <v>27.5</v>
      </c>
      <c r="H1397" s="13">
        <v>1110.5048999999999</v>
      </c>
      <c r="I1397" s="166">
        <v>0</v>
      </c>
      <c r="J1397" s="191">
        <v>0</v>
      </c>
      <c r="K1397" s="166">
        <v>0</v>
      </c>
      <c r="L1397" s="166">
        <v>0</v>
      </c>
      <c r="M1397" s="18">
        <v>0</v>
      </c>
      <c r="N1397" s="165">
        <f>VLOOKUP(Table2[[#This Row],[Code]],'MPG Payment'!$B$4:$Z$128,25,0)</f>
        <v>0</v>
      </c>
      <c r="O1397" s="170">
        <f t="shared" si="112"/>
        <v>1111</v>
      </c>
      <c r="P1397" t="str">
        <f>IFERROR(VLOOKUP(D1397,'Bank Master'!$C$3:$D$7898,2,0),"Indirect")</f>
        <v>Direct</v>
      </c>
      <c r="Q1397" t="str">
        <f>IFERROR(VLOOKUP(A1397,Table1424[],6,0),0)</f>
        <v>SURESH MAHTO</v>
      </c>
      <c r="R1397" t="str">
        <f>IFERROR(VLOOKUP(A1397,Table1424[],7,0),0)</f>
        <v>021110013904</v>
      </c>
      <c r="S1397" t="str">
        <f>IFERROR(VLOOKUP(A1397,Table1424[],8,0),0)</f>
        <v>IPOS0000001</v>
      </c>
      <c r="T1397">
        <f>IFERROR(VLOOKUP(A1397,Table1424[],9,0),0)</f>
        <v>0</v>
      </c>
      <c r="U1397" s="40">
        <f>IFERROR(VLOOKUP(A1397,Table1424[],10,0),0)</f>
        <v>46020</v>
      </c>
      <c r="V1397">
        <f t="shared" si="113"/>
        <v>1</v>
      </c>
      <c r="W1397" t="str">
        <f t="shared" si="114"/>
        <v>Available</v>
      </c>
      <c r="X1397" s="164" t="str" cm="1">
        <f t="array" aca="1" ref="X1397" ca="1">SUBSTITUTE(SUBSTITUTE(MID(CELL("filename"),FIND("[",CELL("filename"))+1,FIND("]",CELL("filename"))-FIND("[",CELL("filename"))-1)," JH Farmer Payment-",""),".xlsx","")</f>
        <v>22.21-27 Aug</v>
      </c>
      <c r="Y1397" s="13">
        <f t="shared" si="115"/>
        <v>14.133698727272728</v>
      </c>
      <c r="Z1397" s="3">
        <v>0</v>
      </c>
    </row>
    <row r="1398" spans="1:26" x14ac:dyDescent="0.25">
      <c r="A1398" t="str">
        <f>CONCATENATE(Table2[[#This Row],[Code]],Table2[[#This Row],[Farmers Code]])</f>
        <v>200800430004</v>
      </c>
      <c r="B1398" s="1" t="str">
        <f>INDEX('MPG Payment'!$A:$A,MATCH(Table2[[#This Row],[Code]],'MPG Payment'!B:B,0))</f>
        <v>BMC Code :2008</v>
      </c>
      <c r="C1398" t="str">
        <f>VLOOKUP(Table2[[#This Row],[Code]],'MPG Payment'!B:C,2,0)</f>
        <v>JATARGARI</v>
      </c>
      <c r="D1398" s="17">
        <v>20080043</v>
      </c>
      <c r="E1398" s="17" t="s">
        <v>1</v>
      </c>
      <c r="F1398" s="1">
        <v>7</v>
      </c>
      <c r="G1398" s="13">
        <v>133.6</v>
      </c>
      <c r="H1398" s="13">
        <v>5166.5154000000002</v>
      </c>
      <c r="I1398" s="166">
        <v>0</v>
      </c>
      <c r="J1398" s="191">
        <v>0</v>
      </c>
      <c r="K1398" s="166">
        <v>0</v>
      </c>
      <c r="L1398" s="166">
        <v>0</v>
      </c>
      <c r="M1398" s="18">
        <v>0</v>
      </c>
      <c r="N1398" s="165">
        <f>VLOOKUP(Table2[[#This Row],[Code]],'MPG Payment'!$B$4:$Z$128,25,0)</f>
        <v>0</v>
      </c>
      <c r="O1398" s="170">
        <f t="shared" si="108"/>
        <v>5167</v>
      </c>
      <c r="P1398" t="str">
        <f>IFERROR(VLOOKUP(D1398,'Bank Master'!$C$3:$D$7898,2,0),"Indirect")</f>
        <v>Direct</v>
      </c>
      <c r="Q1398" t="str">
        <f>IFERROR(VLOOKUP(A1398,Table1424[],6,0),0)</f>
        <v>SANJAY MAHTO</v>
      </c>
      <c r="R1398" t="str">
        <f>IFERROR(VLOOKUP(A1398,Table1424[],7,0),0)</f>
        <v>34893260980</v>
      </c>
      <c r="S1398" t="str">
        <f>IFERROR(VLOOKUP(A1398,Table1424[],8,0),0)</f>
        <v>SBIN0017162</v>
      </c>
      <c r="T1398">
        <f>IFERROR(VLOOKUP(A1398,Table1424[],9,0),0)</f>
        <v>0</v>
      </c>
      <c r="U1398" s="40">
        <f>IFERROR(VLOOKUP(A1398,Table1424[],10,0),0)</f>
        <v>46020</v>
      </c>
      <c r="V1398">
        <f t="shared" si="109"/>
        <v>1</v>
      </c>
      <c r="W1398" t="str">
        <f t="shared" si="110"/>
        <v>Available</v>
      </c>
      <c r="X1398" s="164" t="str" cm="1">
        <f t="array" aca="1" ref="X1398" ca="1">SUBSTITUTE(SUBSTITUTE(MID(CELL("filename"),FIND("[",CELL("filename"))+1,FIND("]",CELL("filename"))-FIND("[",CELL("filename"))-1)," JH Farmer Payment-",""),".xlsx","")</f>
        <v>22.21-27 Aug</v>
      </c>
      <c r="Y1398" s="13">
        <f t="shared" si="111"/>
        <v>13.535032859281438</v>
      </c>
      <c r="Z1398" s="3">
        <v>0</v>
      </c>
    </row>
    <row r="1399" spans="1:26" x14ac:dyDescent="0.25">
      <c r="A1399" t="str">
        <f>CONCATENATE(Table2[[#This Row],[Code]],Table2[[#This Row],[Farmers Code]])</f>
        <v>200800430008</v>
      </c>
      <c r="B1399" s="1" t="str">
        <f>INDEX('MPG Payment'!$A:$A,MATCH(Table2[[#This Row],[Code]],'MPG Payment'!B:B,0))</f>
        <v>BMC Code :2008</v>
      </c>
      <c r="C1399" t="str">
        <f>VLOOKUP(Table2[[#This Row],[Code]],'MPG Payment'!B:C,2,0)</f>
        <v>JATARGARI</v>
      </c>
      <c r="D1399" s="17">
        <v>20080043</v>
      </c>
      <c r="E1399" s="17" t="s">
        <v>41</v>
      </c>
      <c r="F1399" s="1">
        <v>6</v>
      </c>
      <c r="G1399" s="13">
        <v>20.099999999999998</v>
      </c>
      <c r="H1399" s="13">
        <v>721.81020000000001</v>
      </c>
      <c r="I1399" s="166">
        <v>0</v>
      </c>
      <c r="J1399" s="191">
        <v>0</v>
      </c>
      <c r="K1399" s="166">
        <v>0</v>
      </c>
      <c r="L1399" s="166">
        <v>0</v>
      </c>
      <c r="M1399" s="18">
        <v>0</v>
      </c>
      <c r="N1399" s="165">
        <f>VLOOKUP(Table2[[#This Row],[Code]],'MPG Payment'!$B$4:$Z$128,25,0)</f>
        <v>0</v>
      </c>
      <c r="O1399" s="170">
        <f t="shared" ref="O1399:O1453" si="116">IF(N1399="Yes",0,ROUND((H1399-I1399-J1399-K1399-L1399-M1399),0))</f>
        <v>722</v>
      </c>
      <c r="P1399" t="str">
        <f>IFERROR(VLOOKUP(D1399,'Bank Master'!$C$3:$D$7898,2,0),"Indirect")</f>
        <v>Direct</v>
      </c>
      <c r="Q1399" t="str">
        <f>IFERROR(VLOOKUP(A1399,Table1424[],6,0),0)</f>
        <v>MANGARI ORAON</v>
      </c>
      <c r="R1399" t="str">
        <f>IFERROR(VLOOKUP(A1399,Table1424[],7,0),0)</f>
        <v>496918210009281</v>
      </c>
      <c r="S1399" t="str">
        <f>IFERROR(VLOOKUP(A1399,Table1424[],8,0),0)</f>
        <v>BKID0004969</v>
      </c>
      <c r="T1399">
        <f>IFERROR(VLOOKUP(A1399,Table1424[],9,0),0)</f>
        <v>0</v>
      </c>
      <c r="U1399" s="40">
        <f>IFERROR(VLOOKUP(A1399,Table1424[],10,0),0)</f>
        <v>46020</v>
      </c>
      <c r="V1399">
        <f t="shared" ref="V1399:V1453" si="117">IF(G1399&gt;0,1,0)</f>
        <v>1</v>
      </c>
      <c r="W1399" t="str">
        <f t="shared" ref="W1399:W1453" si="118">IF(Q1399=0,"Not Available","Available")</f>
        <v>Available</v>
      </c>
      <c r="X1399" s="164" t="str" cm="1">
        <f t="array" aca="1" ref="X1399" ca="1">SUBSTITUTE(SUBSTITUTE(MID(CELL("filename"),FIND("[",CELL("filename"))+1,FIND("]",CELL("filename"))-FIND("[",CELL("filename"))-1)," JH Farmer Payment-",""),".xlsx","")</f>
        <v>22.21-27 Aug</v>
      </c>
      <c r="Y1399" s="13">
        <f t="shared" ref="Y1399:Y1453" si="119">(F1399*0.05)*(H1399/G1399)</f>
        <v>10.773286567164181</v>
      </c>
      <c r="Z1399" s="3">
        <v>0</v>
      </c>
    </row>
    <row r="1400" spans="1:26" x14ac:dyDescent="0.25">
      <c r="A1400" t="str">
        <f>CONCATENATE(Table2[[#This Row],[Code]],Table2[[#This Row],[Farmers Code]])</f>
        <v>200800430011</v>
      </c>
      <c r="B1400" s="1" t="str">
        <f>INDEX('MPG Payment'!$A:$A,MATCH(Table2[[#This Row],[Code]],'MPG Payment'!B:B,0))</f>
        <v>BMC Code :2008</v>
      </c>
      <c r="C1400" t="str">
        <f>VLOOKUP(Table2[[#This Row],[Code]],'MPG Payment'!B:C,2,0)</f>
        <v>JATARGARI</v>
      </c>
      <c r="D1400" s="17">
        <v>20080043</v>
      </c>
      <c r="E1400" s="17" t="s">
        <v>22</v>
      </c>
      <c r="F1400" s="1">
        <v>7</v>
      </c>
      <c r="G1400" s="13">
        <v>10.76</v>
      </c>
      <c r="H1400" s="13">
        <v>718.73669999999993</v>
      </c>
      <c r="I1400" s="166">
        <v>0</v>
      </c>
      <c r="J1400" s="191">
        <v>0</v>
      </c>
      <c r="K1400" s="166">
        <v>0</v>
      </c>
      <c r="L1400" s="166">
        <v>0</v>
      </c>
      <c r="M1400" s="18">
        <v>0</v>
      </c>
      <c r="N1400" s="165">
        <f>VLOOKUP(Table2[[#This Row],[Code]],'MPG Payment'!$B$4:$Z$128,25,0)</f>
        <v>0</v>
      </c>
      <c r="O1400" s="170">
        <f t="shared" si="116"/>
        <v>719</v>
      </c>
      <c r="P1400" t="str">
        <f>IFERROR(VLOOKUP(D1400,'Bank Master'!$C$3:$D$7898,2,0),"Indirect")</f>
        <v>Direct</v>
      </c>
      <c r="Q1400" t="str">
        <f>IFERROR(VLOOKUP(A1400,Table1424[],6,0),0)</f>
        <v>FULMANI DEVI</v>
      </c>
      <c r="R1400" t="str">
        <f>IFERROR(VLOOKUP(A1400,Table1424[],7,0),0)</f>
        <v>021110013943</v>
      </c>
      <c r="S1400" t="str">
        <f>IFERROR(VLOOKUP(A1400,Table1424[],8,0),0)</f>
        <v>IPOS0000001</v>
      </c>
      <c r="T1400">
        <f>IFERROR(VLOOKUP(A1400,Table1424[],9,0),0)</f>
        <v>0</v>
      </c>
      <c r="U1400" s="40">
        <f>IFERROR(VLOOKUP(A1400,Table1424[],10,0),0)</f>
        <v>46223</v>
      </c>
      <c r="V1400">
        <f t="shared" si="117"/>
        <v>1</v>
      </c>
      <c r="W1400" t="str">
        <f t="shared" si="118"/>
        <v>Available</v>
      </c>
      <c r="X1400" s="164" t="str" cm="1">
        <f t="array" aca="1" ref="X1400" ca="1">SUBSTITUTE(SUBSTITUTE(MID(CELL("filename"),FIND("[",CELL("filename"))+1,FIND("]",CELL("filename"))-FIND("[",CELL("filename"))-1)," JH Farmer Payment-",""),".xlsx","")</f>
        <v>22.21-27 Aug</v>
      </c>
      <c r="Y1400" s="13">
        <f t="shared" si="119"/>
        <v>23.378981877323422</v>
      </c>
      <c r="Z1400" s="3">
        <v>0</v>
      </c>
    </row>
    <row r="1401" spans="1:26" x14ac:dyDescent="0.25">
      <c r="A1401" t="str">
        <f>CONCATENATE(Table2[[#This Row],[Code]],Table2[[#This Row],[Farmers Code]])</f>
        <v>200800430012</v>
      </c>
      <c r="B1401" s="1" t="str">
        <f>INDEX('MPG Payment'!$A:$A,MATCH(Table2[[#This Row],[Code]],'MPG Payment'!B:B,0))</f>
        <v>BMC Code :2008</v>
      </c>
      <c r="C1401" t="str">
        <f>VLOOKUP(Table2[[#This Row],[Code]],'MPG Payment'!B:C,2,0)</f>
        <v>JATARGARI</v>
      </c>
      <c r="D1401" s="17">
        <v>20080043</v>
      </c>
      <c r="E1401" s="17" t="s">
        <v>40</v>
      </c>
      <c r="F1401" s="1">
        <v>7</v>
      </c>
      <c r="G1401" s="13">
        <v>72.44</v>
      </c>
      <c r="H1401" s="13">
        <v>3363.1555999999996</v>
      </c>
      <c r="I1401" s="166">
        <v>0</v>
      </c>
      <c r="J1401" s="191">
        <v>0</v>
      </c>
      <c r="K1401" s="166">
        <v>0</v>
      </c>
      <c r="L1401" s="166">
        <v>0</v>
      </c>
      <c r="M1401" s="18">
        <v>0</v>
      </c>
      <c r="N1401" s="165">
        <f>VLOOKUP(Table2[[#This Row],[Code]],'MPG Payment'!$B$4:$Z$128,25,0)</f>
        <v>0</v>
      </c>
      <c r="O1401" s="170">
        <f t="shared" si="116"/>
        <v>3363</v>
      </c>
      <c r="P1401" t="str">
        <f>IFERROR(VLOOKUP(D1401,'Bank Master'!$C$3:$D$7898,2,0),"Indirect")</f>
        <v>Direct</v>
      </c>
      <c r="Q1401" t="str">
        <f>IFERROR(VLOOKUP(A1401,Table1424[],6,0),0)</f>
        <v>LAKHESHWAR YADAV</v>
      </c>
      <c r="R1401" t="str">
        <f>IFERROR(VLOOKUP(A1401,Table1424[],7,0),0)</f>
        <v>496918210016090</v>
      </c>
      <c r="S1401" t="str">
        <f>IFERROR(VLOOKUP(A1401,Table1424[],8,0),0)</f>
        <v>BKID0004969</v>
      </c>
      <c r="T1401">
        <f>IFERROR(VLOOKUP(A1401,Table1424[],9,0),0)</f>
        <v>0</v>
      </c>
      <c r="U1401" s="40">
        <f>IFERROR(VLOOKUP(A1401,Table1424[],10,0),0)</f>
        <v>46237</v>
      </c>
      <c r="V1401">
        <f t="shared" si="117"/>
        <v>1</v>
      </c>
      <c r="W1401" t="str">
        <f t="shared" si="118"/>
        <v>Available</v>
      </c>
      <c r="X1401" s="164" t="str" cm="1">
        <f t="array" aca="1" ref="X1401" ca="1">SUBSTITUTE(SUBSTITUTE(MID(CELL("filename"),FIND("[",CELL("filename"))+1,FIND("]",CELL("filename"))-FIND("[",CELL("filename"))-1)," JH Farmer Payment-",""),".xlsx","")</f>
        <v>22.21-27 Aug</v>
      </c>
      <c r="Y1401" s="13">
        <f t="shared" si="119"/>
        <v>16.24937134180011</v>
      </c>
      <c r="Z1401" s="3">
        <v>0</v>
      </c>
    </row>
    <row r="1402" spans="1:26" hidden="1" x14ac:dyDescent="0.25">
      <c r="A1402" t="str">
        <f>CONCATENATE(Table2[[#This Row],[Code]],Table2[[#This Row],[Farmers Code]])</f>
        <v>200800470002</v>
      </c>
      <c r="B1402" s="1" t="str">
        <f>INDEX('MPG Payment'!$A:$A,MATCH(Table2[[#This Row],[Code]],'MPG Payment'!B:B,0))</f>
        <v>BMC Code :2008</v>
      </c>
      <c r="C1402" t="str">
        <f>VLOOKUP(Table2[[#This Row],[Code]],'MPG Payment'!B:C,2,0)</f>
        <v>PAHARKESHA 2</v>
      </c>
      <c r="D1402" s="17">
        <v>20080047</v>
      </c>
      <c r="E1402" s="17" t="s">
        <v>17</v>
      </c>
      <c r="F1402" s="1">
        <v>3</v>
      </c>
      <c r="G1402" s="13">
        <v>260.91999999999996</v>
      </c>
      <c r="H1402" s="13">
        <v>10840.182699999998</v>
      </c>
      <c r="I1402" s="166">
        <v>0</v>
      </c>
      <c r="J1402" s="191">
        <v>0</v>
      </c>
      <c r="K1402" s="166">
        <v>0</v>
      </c>
      <c r="L1402" s="166">
        <v>0</v>
      </c>
      <c r="M1402" s="18">
        <v>0</v>
      </c>
      <c r="N1402" s="165">
        <f>VLOOKUP(Table2[[#This Row],[Code]],'MPG Payment'!$B$4:$Z$128,25,0)</f>
        <v>0</v>
      </c>
      <c r="O1402" s="170">
        <f t="shared" si="116"/>
        <v>10840</v>
      </c>
      <c r="P1402" t="str">
        <f>IFERROR(VLOOKUP(D1402,'Bank Master'!$C$3:$D$7898,2,0),"Indirect")</f>
        <v>Indirect</v>
      </c>
      <c r="Q1402" t="str">
        <f>IFERROR(VLOOKUP(A1402,Table1424[],6,0),0)</f>
        <v>JAMSED KHAN</v>
      </c>
      <c r="R1402" t="str">
        <f>IFERROR(VLOOKUP(A1402,Table1424[],7,0),0)</f>
        <v>40013057455</v>
      </c>
      <c r="S1402" t="str">
        <f>IFERROR(VLOOKUP(A1402,Table1424[],8,0),0)</f>
        <v>SBIN0017162</v>
      </c>
      <c r="T1402">
        <f>IFERROR(VLOOKUP(A1402,Table1424[],9,0),0)</f>
        <v>0</v>
      </c>
      <c r="U1402" s="40">
        <f>IFERROR(VLOOKUP(A1402,Table1424[],10,0),0)</f>
        <v>45990</v>
      </c>
      <c r="V1402">
        <f t="shared" si="117"/>
        <v>1</v>
      </c>
      <c r="W1402" t="str">
        <f t="shared" si="118"/>
        <v>Available</v>
      </c>
      <c r="X1402" s="164" t="str" cm="1">
        <f t="array" aca="1" ref="X1402" ca="1">SUBSTITUTE(SUBSTITUTE(MID(CELL("filename"),FIND("[",CELL("filename"))+1,FIND("]",CELL("filename"))-FIND("[",CELL("filename"))-1)," JH Farmer Payment-",""),".xlsx","")</f>
        <v>22.21-27 Aug</v>
      </c>
      <c r="Y1402" s="13">
        <f t="shared" si="119"/>
        <v>6.2319002184577661</v>
      </c>
      <c r="Z1402" s="3">
        <v>0</v>
      </c>
    </row>
    <row r="1403" spans="1:26" x14ac:dyDescent="0.25">
      <c r="A1403" t="str">
        <f>CONCATENATE(Table2[[#This Row],[Code]],Table2[[#This Row],[Farmers Code]])</f>
        <v>200800500002</v>
      </c>
      <c r="B1403" s="1" t="str">
        <f>INDEX('MPG Payment'!$A:$A,MATCH(Table2[[#This Row],[Code]],'MPG Payment'!B:B,0))</f>
        <v>BMC Code :2008</v>
      </c>
      <c r="C1403" t="str">
        <f>VLOOKUP(Table2[[#This Row],[Code]],'MPG Payment'!B:C,2,0)</f>
        <v>KACHMACHI 2</v>
      </c>
      <c r="D1403" s="17">
        <v>20080050</v>
      </c>
      <c r="E1403" s="17" t="s">
        <v>17</v>
      </c>
      <c r="F1403" s="1">
        <v>1</v>
      </c>
      <c r="G1403" s="13">
        <v>0.77</v>
      </c>
      <c r="H1403" s="13">
        <v>30.900100000000002</v>
      </c>
      <c r="I1403" s="166">
        <v>0</v>
      </c>
      <c r="J1403" s="191">
        <v>0</v>
      </c>
      <c r="K1403" s="166">
        <v>0</v>
      </c>
      <c r="L1403" s="166">
        <v>0</v>
      </c>
      <c r="M1403" s="18">
        <v>0</v>
      </c>
      <c r="N1403" s="165">
        <f>VLOOKUP(Table2[[#This Row],[Code]],'MPG Payment'!$B$4:$Z$128,25,0)</f>
        <v>0</v>
      </c>
      <c r="O1403" s="170">
        <f t="shared" si="116"/>
        <v>31</v>
      </c>
      <c r="P1403" t="str">
        <f>IFERROR(VLOOKUP(D1403,'Bank Master'!$C$3:$D$7898,2,0),"Indirect")</f>
        <v>Direct</v>
      </c>
      <c r="Q1403" t="str">
        <f>IFERROR(VLOOKUP(A1403,Table1424[],6,0),0)</f>
        <v>SHIVKUMAR SAHU</v>
      </c>
      <c r="R1403" t="str">
        <f>IFERROR(VLOOKUP(A1403,Table1424[],7,0),0)</f>
        <v>42091203637</v>
      </c>
      <c r="S1403" t="str">
        <f>IFERROR(VLOOKUP(A1403,Table1424[],8,0),0)</f>
        <v>SBIN0014342</v>
      </c>
      <c r="T1403">
        <f>IFERROR(VLOOKUP(A1403,Table1424[],9,0),0)</f>
        <v>0</v>
      </c>
      <c r="U1403" s="40">
        <f>IFERROR(VLOOKUP(A1403,Table1424[],10,0),0)</f>
        <v>46116</v>
      </c>
      <c r="V1403">
        <f t="shared" si="117"/>
        <v>1</v>
      </c>
      <c r="W1403" t="str">
        <f t="shared" si="118"/>
        <v>Available</v>
      </c>
      <c r="X1403" s="164" t="str" cm="1">
        <f t="array" aca="1" ref="X1403" ca="1">SUBSTITUTE(SUBSTITUTE(MID(CELL("filename"),FIND("[",CELL("filename"))+1,FIND("]",CELL("filename"))-FIND("[",CELL("filename"))-1)," JH Farmer Payment-",""),".xlsx","")</f>
        <v>22.21-27 Aug</v>
      </c>
      <c r="Y1403" s="13">
        <f t="shared" si="119"/>
        <v>2.0065000000000004</v>
      </c>
      <c r="Z1403" s="3">
        <v>0</v>
      </c>
    </row>
    <row r="1404" spans="1:26" x14ac:dyDescent="0.25">
      <c r="A1404" t="str">
        <f>CONCATENATE(Table2[[#This Row],[Code]],Table2[[#This Row],[Farmers Code]])</f>
        <v>200800500003</v>
      </c>
      <c r="B1404" s="1" t="str">
        <f>INDEX('MPG Payment'!$A:$A,MATCH(Table2[[#This Row],[Code]],'MPG Payment'!B:B,0))</f>
        <v>BMC Code :2008</v>
      </c>
      <c r="C1404" t="str">
        <f>VLOOKUP(Table2[[#This Row],[Code]],'MPG Payment'!B:C,2,0)</f>
        <v>KACHMACHI 2</v>
      </c>
      <c r="D1404" s="17">
        <v>20080050</v>
      </c>
      <c r="E1404" s="17" t="s">
        <v>0</v>
      </c>
      <c r="F1404" s="1">
        <v>14</v>
      </c>
      <c r="G1404" s="13">
        <v>94.64</v>
      </c>
      <c r="H1404" s="13">
        <v>3695.4769000000001</v>
      </c>
      <c r="I1404" s="166">
        <v>0</v>
      </c>
      <c r="J1404" s="191">
        <v>0</v>
      </c>
      <c r="K1404" s="166">
        <v>0</v>
      </c>
      <c r="L1404" s="166">
        <v>0</v>
      </c>
      <c r="M1404" s="18">
        <v>0</v>
      </c>
      <c r="N1404" s="165">
        <f>VLOOKUP(Table2[[#This Row],[Code]],'MPG Payment'!$B$4:$Z$128,25,0)</f>
        <v>0</v>
      </c>
      <c r="O1404" s="170">
        <f t="shared" si="116"/>
        <v>3695</v>
      </c>
      <c r="P1404" t="str">
        <f>IFERROR(VLOOKUP(D1404,'Bank Master'!$C$3:$D$7898,2,0),"Indirect")</f>
        <v>Direct</v>
      </c>
      <c r="Q1404" t="str">
        <f>IFERROR(VLOOKUP(A1404,Table1424[],6,0),0)</f>
        <v>DIPAK KUMAR SAHU</v>
      </c>
      <c r="R1404" t="str">
        <f>IFERROR(VLOOKUP(A1404,Table1424[],7,0),0)</f>
        <v>492918210006228</v>
      </c>
      <c r="S1404" t="str">
        <f>IFERROR(VLOOKUP(A1404,Table1424[],8,0),0)</f>
        <v>BKID0004929</v>
      </c>
      <c r="T1404">
        <f>IFERROR(VLOOKUP(A1404,Table1424[],9,0),0)</f>
        <v>0</v>
      </c>
      <c r="U1404" s="40">
        <f>IFERROR(VLOOKUP(A1404,Table1424[],10,0),0)</f>
        <v>46125</v>
      </c>
      <c r="V1404">
        <f t="shared" si="117"/>
        <v>1</v>
      </c>
      <c r="W1404" t="str">
        <f t="shared" si="118"/>
        <v>Available</v>
      </c>
      <c r="X1404" s="164" t="str" cm="1">
        <f t="array" aca="1" ref="X1404" ca="1">SUBSTITUTE(SUBSTITUTE(MID(CELL("filename"),FIND("[",CELL("filename"))+1,FIND("]",CELL("filename"))-FIND("[",CELL("filename"))-1)," JH Farmer Payment-",""),".xlsx","")</f>
        <v>22.21-27 Aug</v>
      </c>
      <c r="Y1404" s="13">
        <f t="shared" si="119"/>
        <v>27.33340902366864</v>
      </c>
      <c r="Z1404" s="3">
        <v>0</v>
      </c>
    </row>
    <row r="1405" spans="1:26" x14ac:dyDescent="0.25">
      <c r="A1405" t="str">
        <f>CONCATENATE(Table2[[#This Row],[Code]],Table2[[#This Row],[Farmers Code]])</f>
        <v>200800500004</v>
      </c>
      <c r="B1405" s="1" t="str">
        <f>INDEX('MPG Payment'!$A:$A,MATCH(Table2[[#This Row],[Code]],'MPG Payment'!B:B,0))</f>
        <v>BMC Code :2008</v>
      </c>
      <c r="C1405" t="str">
        <f>VLOOKUP(Table2[[#This Row],[Code]],'MPG Payment'!B:C,2,0)</f>
        <v>KACHMACHI 2</v>
      </c>
      <c r="D1405" s="17">
        <v>20080050</v>
      </c>
      <c r="E1405" s="17" t="s">
        <v>1</v>
      </c>
      <c r="F1405" s="1">
        <v>7</v>
      </c>
      <c r="G1405" s="13">
        <v>29.17</v>
      </c>
      <c r="H1405" s="13">
        <v>1049.2003</v>
      </c>
      <c r="I1405" s="166">
        <v>0</v>
      </c>
      <c r="J1405" s="191">
        <v>0</v>
      </c>
      <c r="K1405" s="166">
        <v>0</v>
      </c>
      <c r="L1405" s="166">
        <v>0</v>
      </c>
      <c r="M1405" s="18">
        <v>0</v>
      </c>
      <c r="N1405" s="165">
        <f>VLOOKUP(Table2[[#This Row],[Code]],'MPG Payment'!$B$4:$Z$128,25,0)</f>
        <v>0</v>
      </c>
      <c r="O1405" s="170">
        <f t="shared" si="116"/>
        <v>1049</v>
      </c>
      <c r="P1405" t="str">
        <f>IFERROR(VLOOKUP(D1405,'Bank Master'!$C$3:$D$7898,2,0),"Indirect")</f>
        <v>Direct</v>
      </c>
      <c r="Q1405" t="str">
        <f>IFERROR(VLOOKUP(A1405,Table1424[],6,0),0)</f>
        <v>KRISHNA MAHTO</v>
      </c>
      <c r="R1405" t="str">
        <f>IFERROR(VLOOKUP(A1405,Table1424[],7,0),0)</f>
        <v>492910510004412</v>
      </c>
      <c r="S1405" t="str">
        <f>IFERROR(VLOOKUP(A1405,Table1424[],8,0),0)</f>
        <v>BKID0004929</v>
      </c>
      <c r="T1405">
        <f>IFERROR(VLOOKUP(A1405,Table1424[],9,0),0)</f>
        <v>0</v>
      </c>
      <c r="U1405" s="40">
        <f>IFERROR(VLOOKUP(A1405,Table1424[],10,0),0)</f>
        <v>46116</v>
      </c>
      <c r="V1405">
        <f t="shared" si="117"/>
        <v>1</v>
      </c>
      <c r="W1405" t="str">
        <f t="shared" si="118"/>
        <v>Available</v>
      </c>
      <c r="X1405" s="164" t="str" cm="1">
        <f t="array" aca="1" ref="X1405" ca="1">SUBSTITUTE(SUBSTITUTE(MID(CELL("filename"),FIND("[",CELL("filename"))+1,FIND("]",CELL("filename"))-FIND("[",CELL("filename"))-1)," JH Farmer Payment-",""),".xlsx","")</f>
        <v>22.21-27 Aug</v>
      </c>
      <c r="Y1405" s="13">
        <f t="shared" si="119"/>
        <v>12.588964861158725</v>
      </c>
      <c r="Z1405" s="3">
        <v>0</v>
      </c>
    </row>
    <row r="1406" spans="1:26" x14ac:dyDescent="0.25">
      <c r="A1406" t="str">
        <f>CONCATENATE(Table2[[#This Row],[Code]],Table2[[#This Row],[Farmers Code]])</f>
        <v>200800500005</v>
      </c>
      <c r="B1406" s="1" t="str">
        <f>INDEX('MPG Payment'!$A:$A,MATCH(Table2[[#This Row],[Code]],'MPG Payment'!B:B,0))</f>
        <v>BMC Code :2008</v>
      </c>
      <c r="C1406" t="str">
        <f>VLOOKUP(Table2[[#This Row],[Code]],'MPG Payment'!B:C,2,0)</f>
        <v>KACHMACHI 2</v>
      </c>
      <c r="D1406" s="17">
        <v>20080050</v>
      </c>
      <c r="E1406" s="17" t="s">
        <v>18</v>
      </c>
      <c r="F1406" s="1">
        <v>11</v>
      </c>
      <c r="G1406" s="13">
        <v>70.39</v>
      </c>
      <c r="H1406" s="13">
        <v>2670.8618999999999</v>
      </c>
      <c r="I1406" s="166">
        <v>0</v>
      </c>
      <c r="J1406" s="191">
        <v>0</v>
      </c>
      <c r="K1406" s="166">
        <v>0</v>
      </c>
      <c r="L1406" s="166">
        <v>0</v>
      </c>
      <c r="M1406" s="18">
        <v>0</v>
      </c>
      <c r="N1406" s="165">
        <f>VLOOKUP(Table2[[#This Row],[Code]],'MPG Payment'!$B$4:$Z$128,25,0)</f>
        <v>0</v>
      </c>
      <c r="O1406" s="170">
        <f t="shared" si="116"/>
        <v>2671</v>
      </c>
      <c r="P1406" t="str">
        <f>IFERROR(VLOOKUP(D1406,'Bank Master'!$C$3:$D$7898,2,0),"Indirect")</f>
        <v>Direct</v>
      </c>
      <c r="Q1406" t="str">
        <f>IFERROR(VLOOKUP(A1406,Table1424[],6,0),0)</f>
        <v>RAKHI DEVI</v>
      </c>
      <c r="R1406" t="str">
        <f>IFERROR(VLOOKUP(A1406,Table1424[],7,0),0)</f>
        <v>589910110010231</v>
      </c>
      <c r="S1406" t="str">
        <f>IFERROR(VLOOKUP(A1406,Table1424[],8,0),0)</f>
        <v>BKID0005899</v>
      </c>
      <c r="T1406">
        <f>IFERROR(VLOOKUP(A1406,Table1424[],9,0),0)</f>
        <v>0</v>
      </c>
      <c r="U1406" s="40">
        <f>IFERROR(VLOOKUP(A1406,Table1424[],10,0),0)</f>
        <v>46116</v>
      </c>
      <c r="V1406">
        <f t="shared" si="117"/>
        <v>1</v>
      </c>
      <c r="W1406" t="str">
        <f t="shared" si="118"/>
        <v>Available</v>
      </c>
      <c r="X1406" s="164" t="str" cm="1">
        <f t="array" aca="1" ref="X1406" ca="1">SUBSTITUTE(SUBSTITUTE(MID(CELL("filename"),FIND("[",CELL("filename"))+1,FIND("]",CELL("filename"))-FIND("[",CELL("filename"))-1)," JH Farmer Payment-",""),".xlsx","")</f>
        <v>22.21-27 Aug</v>
      </c>
      <c r="Y1406" s="13">
        <f t="shared" si="119"/>
        <v>20.869072950703227</v>
      </c>
      <c r="Z1406" s="3">
        <v>0</v>
      </c>
    </row>
    <row r="1407" spans="1:26" x14ac:dyDescent="0.25">
      <c r="A1407" t="str">
        <f>CONCATENATE(Table2[[#This Row],[Code]],Table2[[#This Row],[Farmers Code]])</f>
        <v>200800500007</v>
      </c>
      <c r="B1407" s="1" t="str">
        <f>INDEX('MPG Payment'!$A:$A,MATCH(Table2[[#This Row],[Code]],'MPG Payment'!B:B,0))</f>
        <v>BMC Code :2008</v>
      </c>
      <c r="C1407" t="str">
        <f>VLOOKUP(Table2[[#This Row],[Code]],'MPG Payment'!B:C,2,0)</f>
        <v>KACHMACHI 2</v>
      </c>
      <c r="D1407" s="17">
        <v>20080050</v>
      </c>
      <c r="E1407" s="17" t="s">
        <v>20</v>
      </c>
      <c r="F1407" s="1">
        <v>11</v>
      </c>
      <c r="G1407" s="13">
        <v>52.71</v>
      </c>
      <c r="H1407" s="13">
        <v>2021.3452000000004</v>
      </c>
      <c r="I1407" s="166">
        <v>0</v>
      </c>
      <c r="J1407" s="191">
        <v>0</v>
      </c>
      <c r="K1407" s="166">
        <v>0</v>
      </c>
      <c r="L1407" s="166">
        <v>0</v>
      </c>
      <c r="M1407" s="18">
        <v>0</v>
      </c>
      <c r="N1407" s="165">
        <f>VLOOKUP(Table2[[#This Row],[Code]],'MPG Payment'!$B$4:$Z$128,25,0)</f>
        <v>0</v>
      </c>
      <c r="O1407" s="170">
        <f t="shared" si="116"/>
        <v>2021</v>
      </c>
      <c r="P1407" t="str">
        <f>IFERROR(VLOOKUP(D1407,'Bank Master'!$C$3:$D$7898,2,0),"Indirect")</f>
        <v>Direct</v>
      </c>
      <c r="Q1407" t="str">
        <f>IFERROR(VLOOKUP(A1407,Table1424[],6,0),0)</f>
        <v>JITAIN DEVI</v>
      </c>
      <c r="R1407" t="str">
        <f>IFERROR(VLOOKUP(A1407,Table1424[],7,0),0)</f>
        <v>4043001700365500</v>
      </c>
      <c r="S1407" t="str">
        <f>IFERROR(VLOOKUP(A1407,Table1424[],8,0),0)</f>
        <v>PUNB0404300</v>
      </c>
      <c r="T1407">
        <f>IFERROR(VLOOKUP(A1407,Table1424[],9,0),0)</f>
        <v>0</v>
      </c>
      <c r="U1407" s="40">
        <f>IFERROR(VLOOKUP(A1407,Table1424[],10,0),0)</f>
        <v>46132</v>
      </c>
      <c r="V1407">
        <f t="shared" si="117"/>
        <v>1</v>
      </c>
      <c r="W1407" t="str">
        <f t="shared" si="118"/>
        <v>Available</v>
      </c>
      <c r="X1407" s="164" t="str" cm="1">
        <f t="array" aca="1" ref="X1407" ca="1">SUBSTITUTE(SUBSTITUTE(MID(CELL("filename"),FIND("[",CELL("filename"))+1,FIND("]",CELL("filename"))-FIND("[",CELL("filename"))-1)," JH Farmer Payment-",""),".xlsx","")</f>
        <v>22.21-27 Aug</v>
      </c>
      <c r="Y1407" s="13">
        <f t="shared" si="119"/>
        <v>21.091630810092969</v>
      </c>
      <c r="Z1407" s="3">
        <v>0</v>
      </c>
    </row>
    <row r="1408" spans="1:26" x14ac:dyDescent="0.25">
      <c r="A1408" t="str">
        <f>CONCATENATE(Table2[[#This Row],[Code]],Table2[[#This Row],[Farmers Code]])</f>
        <v>200800500008</v>
      </c>
      <c r="B1408" s="1" t="str">
        <f>INDEX('MPG Payment'!$A:$A,MATCH(Table2[[#This Row],[Code]],'MPG Payment'!B:B,0))</f>
        <v>BMC Code :2008</v>
      </c>
      <c r="C1408" t="str">
        <f>VLOOKUP(Table2[[#This Row],[Code]],'MPG Payment'!B:C,2,0)</f>
        <v>KACHMACHI 2</v>
      </c>
      <c r="D1408" s="17">
        <v>20080050</v>
      </c>
      <c r="E1408" s="17" t="s">
        <v>41</v>
      </c>
      <c r="F1408" s="1">
        <v>4</v>
      </c>
      <c r="G1408" s="13">
        <v>11.000000000000002</v>
      </c>
      <c r="H1408" s="13">
        <v>405.8014</v>
      </c>
      <c r="I1408" s="166">
        <v>0</v>
      </c>
      <c r="J1408" s="191">
        <v>0</v>
      </c>
      <c r="K1408" s="166">
        <v>0</v>
      </c>
      <c r="L1408" s="166">
        <v>0</v>
      </c>
      <c r="M1408" s="18">
        <v>0</v>
      </c>
      <c r="N1408" s="165">
        <f>VLOOKUP(Table2[[#This Row],[Code]],'MPG Payment'!$B$4:$Z$128,25,0)</f>
        <v>0</v>
      </c>
      <c r="O1408" s="170">
        <f t="shared" si="116"/>
        <v>406</v>
      </c>
      <c r="P1408" t="str">
        <f>IFERROR(VLOOKUP(D1408,'Bank Master'!$C$3:$D$7898,2,0),"Indirect")</f>
        <v>Direct</v>
      </c>
      <c r="Q1408" t="str">
        <f>IFERROR(VLOOKUP(A1408,Table1424[],6,0),0)</f>
        <v>NAJIM SHAH</v>
      </c>
      <c r="R1408" t="str">
        <f>IFERROR(VLOOKUP(A1408,Table1424[],7,0),0)</f>
        <v>40770715912</v>
      </c>
      <c r="S1408" t="str">
        <f>IFERROR(VLOOKUP(A1408,Table1424[],8,0),0)</f>
        <v>SBIN0014342</v>
      </c>
      <c r="T1408">
        <f>IFERROR(VLOOKUP(A1408,Table1424[],9,0),0)</f>
        <v>0</v>
      </c>
      <c r="U1408" s="40">
        <f>IFERROR(VLOOKUP(A1408,Table1424[],10,0),0)</f>
        <v>46244</v>
      </c>
      <c r="V1408">
        <f t="shared" si="117"/>
        <v>1</v>
      </c>
      <c r="W1408" t="str">
        <f t="shared" si="118"/>
        <v>Available</v>
      </c>
      <c r="X1408" s="164" t="str" cm="1">
        <f t="array" aca="1" ref="X1408" ca="1">SUBSTITUTE(SUBSTITUTE(MID(CELL("filename"),FIND("[",CELL("filename"))+1,FIND("]",CELL("filename"))-FIND("[",CELL("filename"))-1)," JH Farmer Payment-",""),".xlsx","")</f>
        <v>22.21-27 Aug</v>
      </c>
      <c r="Y1408" s="13">
        <f t="shared" si="119"/>
        <v>7.3782072727272725</v>
      </c>
      <c r="Z1408" s="3">
        <v>0</v>
      </c>
    </row>
    <row r="1409" spans="1:26" x14ac:dyDescent="0.25">
      <c r="A1409" t="str">
        <f>CONCATENATE(Table2[[#This Row],[Code]],Table2[[#This Row],[Farmers Code]])</f>
        <v>200800500009</v>
      </c>
      <c r="B1409" s="1" t="str">
        <f>INDEX('MPG Payment'!$A:$A,MATCH(Table2[[#This Row],[Code]],'MPG Payment'!B:B,0))</f>
        <v>BMC Code :2008</v>
      </c>
      <c r="C1409" t="str">
        <f>VLOOKUP(Table2[[#This Row],[Code]],'MPG Payment'!B:C,2,0)</f>
        <v>KACHMACHI 2</v>
      </c>
      <c r="D1409" s="17">
        <v>20080050</v>
      </c>
      <c r="E1409" s="17" t="s">
        <v>36</v>
      </c>
      <c r="F1409" s="1">
        <v>6</v>
      </c>
      <c r="G1409" s="13">
        <v>14.31</v>
      </c>
      <c r="H1409" s="13">
        <v>643.6187000000001</v>
      </c>
      <c r="I1409" s="166">
        <v>0</v>
      </c>
      <c r="J1409" s="191">
        <v>0</v>
      </c>
      <c r="K1409" s="166">
        <v>0</v>
      </c>
      <c r="L1409" s="166">
        <v>0</v>
      </c>
      <c r="M1409" s="18">
        <v>0</v>
      </c>
      <c r="N1409" s="165">
        <f>VLOOKUP(Table2[[#This Row],[Code]],'MPG Payment'!$B$4:$Z$128,25,0)</f>
        <v>0</v>
      </c>
      <c r="O1409" s="170">
        <f t="shared" si="116"/>
        <v>644</v>
      </c>
      <c r="P1409" t="str">
        <f>IFERROR(VLOOKUP(D1409,'Bank Master'!$C$3:$D$7898,2,0),"Indirect")</f>
        <v>Direct</v>
      </c>
      <c r="Q1409" t="str">
        <f>IFERROR(VLOOKUP(A1409,Table1424[],6,0),0)</f>
        <v>VIJAY ORAON</v>
      </c>
      <c r="R1409" t="str">
        <f>IFERROR(VLOOKUP(A1409,Table1424[],7,0),0)</f>
        <v>35951334884</v>
      </c>
      <c r="S1409" t="str">
        <f>IFERROR(VLOOKUP(A1409,Table1424[],8,0),0)</f>
        <v>SBIN0014342</v>
      </c>
      <c r="T1409">
        <f>IFERROR(VLOOKUP(A1409,Table1424[],9,0),0)</f>
        <v>0</v>
      </c>
      <c r="U1409" s="40">
        <f>IFERROR(VLOOKUP(A1409,Table1424[],10,0),0)</f>
        <v>46195</v>
      </c>
      <c r="V1409">
        <f t="shared" si="117"/>
        <v>1</v>
      </c>
      <c r="W1409" t="str">
        <f t="shared" si="118"/>
        <v>Available</v>
      </c>
      <c r="X1409" s="164" t="str" cm="1">
        <f t="array" aca="1" ref="X1409" ca="1">SUBSTITUTE(SUBSTITUTE(MID(CELL("filename"),FIND("[",CELL("filename"))+1,FIND("]",CELL("filename"))-FIND("[",CELL("filename"))-1)," JH Farmer Payment-",""),".xlsx","")</f>
        <v>22.21-27 Aug</v>
      </c>
      <c r="Y1409" s="13">
        <f t="shared" si="119"/>
        <v>13.493054507337529</v>
      </c>
      <c r="Z1409" s="3">
        <v>0</v>
      </c>
    </row>
    <row r="1410" spans="1:26" x14ac:dyDescent="0.25">
      <c r="A1410" t="str">
        <f>CONCATENATE(Table2[[#This Row],[Code]],Table2[[#This Row],[Farmers Code]])</f>
        <v>200800500010</v>
      </c>
      <c r="B1410" s="1" t="str">
        <f>INDEX('MPG Payment'!$A:$A,MATCH(Table2[[#This Row],[Code]],'MPG Payment'!B:B,0))</f>
        <v>BMC Code :2008</v>
      </c>
      <c r="C1410" t="str">
        <f>VLOOKUP(Table2[[#This Row],[Code]],'MPG Payment'!B:C,2,0)</f>
        <v>KACHMACHI 2</v>
      </c>
      <c r="D1410" s="17">
        <v>20080050</v>
      </c>
      <c r="E1410" s="17" t="s">
        <v>21</v>
      </c>
      <c r="F1410" s="1">
        <v>14</v>
      </c>
      <c r="G1410" s="13">
        <v>17.09</v>
      </c>
      <c r="H1410" s="13">
        <v>691.37109999999996</v>
      </c>
      <c r="I1410" s="166">
        <v>0</v>
      </c>
      <c r="J1410" s="191">
        <v>0</v>
      </c>
      <c r="K1410" s="166">
        <v>0</v>
      </c>
      <c r="L1410" s="166">
        <v>0</v>
      </c>
      <c r="M1410" s="18">
        <v>0</v>
      </c>
      <c r="N1410" s="165">
        <f>VLOOKUP(Table2[[#This Row],[Code]],'MPG Payment'!$B$4:$Z$128,25,0)</f>
        <v>0</v>
      </c>
      <c r="O1410" s="170">
        <f t="shared" si="116"/>
        <v>691</v>
      </c>
      <c r="P1410" t="str">
        <f>IFERROR(VLOOKUP(D1410,'Bank Master'!$C$3:$D$7898,2,0),"Indirect")</f>
        <v>Direct</v>
      </c>
      <c r="Q1410" t="str">
        <f>IFERROR(VLOOKUP(A1410,Table1424[],6,0),0)</f>
        <v>FULMANI URAIN</v>
      </c>
      <c r="R1410" t="str">
        <f>IFERROR(VLOOKUP(A1410,Table1424[],7,0),0)</f>
        <v>589918210000022</v>
      </c>
      <c r="S1410" t="str">
        <f>IFERROR(VLOOKUP(A1410,Table1424[],8,0),0)</f>
        <v>BKID0005899</v>
      </c>
      <c r="T1410">
        <f>IFERROR(VLOOKUP(A1410,Table1424[],9,0),0)</f>
        <v>0</v>
      </c>
      <c r="U1410" s="40">
        <f>IFERROR(VLOOKUP(A1410,Table1424[],10,0),0)</f>
        <v>46251</v>
      </c>
      <c r="V1410">
        <f t="shared" si="117"/>
        <v>1</v>
      </c>
      <c r="W1410" t="str">
        <f t="shared" si="118"/>
        <v>Available</v>
      </c>
      <c r="X1410" s="164" t="str" cm="1">
        <f t="array" aca="1" ref="X1410" ca="1">SUBSTITUTE(SUBSTITUTE(MID(CELL("filename"),FIND("[",CELL("filename"))+1,FIND("]",CELL("filename"))-FIND("[",CELL("filename"))-1)," JH Farmer Payment-",""),".xlsx","")</f>
        <v>22.21-27 Aug</v>
      </c>
      <c r="Y1410" s="13">
        <f t="shared" si="119"/>
        <v>28.31830134581627</v>
      </c>
      <c r="Z1410" s="3">
        <v>0</v>
      </c>
    </row>
    <row r="1411" spans="1:26" x14ac:dyDescent="0.25">
      <c r="A1411" t="str">
        <f>CONCATENATE(Table2[[#This Row],[Code]],Table2[[#This Row],[Farmers Code]])</f>
        <v>200900010002</v>
      </c>
      <c r="B1411" s="1" t="str">
        <f>INDEX('MPG Payment'!$A:$A,MATCH(Table2[[#This Row],[Code]],'MPG Payment'!B:B,0))</f>
        <v>BMC Code :2009</v>
      </c>
      <c r="C1411" t="str">
        <f>VLOOKUP(Table2[[#This Row],[Code]],'MPG Payment'!B:C,2,0)</f>
        <v>Chanho</v>
      </c>
      <c r="D1411" s="17">
        <v>20090001</v>
      </c>
      <c r="E1411" s="17" t="s">
        <v>17</v>
      </c>
      <c r="F1411" s="1">
        <v>14</v>
      </c>
      <c r="G1411" s="13">
        <v>719.88</v>
      </c>
      <c r="H1411" s="13">
        <v>30000.213000000003</v>
      </c>
      <c r="I1411" s="166">
        <v>0</v>
      </c>
      <c r="J1411" s="191">
        <v>0</v>
      </c>
      <c r="K1411" s="166">
        <v>0</v>
      </c>
      <c r="L1411" s="166">
        <v>0</v>
      </c>
      <c r="M1411" s="18">
        <v>0</v>
      </c>
      <c r="N1411" s="165">
        <f>VLOOKUP(Table2[[#This Row],[Code]],'MPG Payment'!$B$4:$Z$128,25,0)</f>
        <v>0</v>
      </c>
      <c r="O1411" s="170">
        <f t="shared" si="116"/>
        <v>30000</v>
      </c>
      <c r="P1411" t="str">
        <f>IFERROR(VLOOKUP(D1411,'Bank Master'!$C$3:$D$7898,2,0),"Indirect")</f>
        <v>Direct</v>
      </c>
      <c r="Q1411" t="str">
        <f>IFERROR(VLOOKUP(A1411,Table1424[],6,0),0)</f>
        <v>Arvind Kumar Singh</v>
      </c>
      <c r="R1411" t="str">
        <f>IFERROR(VLOOKUP(A1411,Table1424[],7,0),0)</f>
        <v>2867000100861122</v>
      </c>
      <c r="S1411" t="str">
        <f>IFERROR(VLOOKUP(A1411,Table1424[],8,0),0)</f>
        <v>PUNB0286700</v>
      </c>
      <c r="T1411">
        <f>IFERROR(VLOOKUP(A1411,Table1424[],9,0),0)</f>
        <v>0</v>
      </c>
      <c r="U1411" s="40">
        <f>IFERROR(VLOOKUP(A1411,Table1424[],10,0),0)</f>
        <v>45825</v>
      </c>
      <c r="V1411">
        <f t="shared" si="117"/>
        <v>1</v>
      </c>
      <c r="W1411" t="str">
        <f t="shared" si="118"/>
        <v>Available</v>
      </c>
      <c r="X1411" s="164" t="str" cm="1">
        <f t="array" aca="1" ref="X1411" ca="1">SUBSTITUTE(SUBSTITUTE(MID(CELL("filename"),FIND("[",CELL("filename"))+1,FIND("]",CELL("filename"))-FIND("[",CELL("filename"))-1)," JH Farmer Payment-",""),".xlsx","")</f>
        <v>22.21-27 Aug</v>
      </c>
      <c r="Y1411" s="13">
        <f t="shared" si="119"/>
        <v>29.171735705951001</v>
      </c>
      <c r="Z1411" s="3">
        <v>0</v>
      </c>
    </row>
    <row r="1412" spans="1:26" x14ac:dyDescent="0.25">
      <c r="A1412" t="str">
        <f>CONCATENATE(Table2[[#This Row],[Code]],Table2[[#This Row],[Farmers Code]])</f>
        <v>200900010003</v>
      </c>
      <c r="B1412" s="1" t="str">
        <f>INDEX('MPG Payment'!$A:$A,MATCH(Table2[[#This Row],[Code]],'MPG Payment'!B:B,0))</f>
        <v>BMC Code :2009</v>
      </c>
      <c r="C1412" t="str">
        <f>VLOOKUP(Table2[[#This Row],[Code]],'MPG Payment'!B:C,2,0)</f>
        <v>Chanho</v>
      </c>
      <c r="D1412" s="17">
        <v>20090001</v>
      </c>
      <c r="E1412" s="17" t="s">
        <v>0</v>
      </c>
      <c r="F1412" s="1">
        <v>7</v>
      </c>
      <c r="G1412" s="13">
        <v>15</v>
      </c>
      <c r="H1412" s="13">
        <v>669.45900000000006</v>
      </c>
      <c r="I1412" s="166">
        <v>0</v>
      </c>
      <c r="J1412" s="191">
        <v>0</v>
      </c>
      <c r="K1412" s="166">
        <v>0</v>
      </c>
      <c r="L1412" s="166">
        <v>0</v>
      </c>
      <c r="M1412" s="18">
        <v>0</v>
      </c>
      <c r="N1412" s="165">
        <f>VLOOKUP(Table2[[#This Row],[Code]],'MPG Payment'!$B$4:$Z$128,25,0)</f>
        <v>0</v>
      </c>
      <c r="O1412" s="170">
        <f t="shared" ref="O1412:O1449" si="120">IF(N1412="Yes",0,ROUND((H1412-I1412-J1412-K1412-L1412-M1412),0))</f>
        <v>669</v>
      </c>
      <c r="P1412" t="str">
        <f>IFERROR(VLOOKUP(D1412,'Bank Master'!$C$3:$D$7898,2,0),"Indirect")</f>
        <v>Direct</v>
      </c>
      <c r="Q1412" t="str">
        <f>IFERROR(VLOOKUP(A1412,Table1424[],6,0),0)</f>
        <v>SHAHNAJ PREWEEN</v>
      </c>
      <c r="R1412" t="str">
        <f>IFERROR(VLOOKUP(A1412,Table1424[],7,0),0)</f>
        <v>0746200100007926</v>
      </c>
      <c r="S1412" t="str">
        <f>IFERROR(VLOOKUP(A1412,Table1424[],8,0),0)</f>
        <v>PUNB0074620</v>
      </c>
      <c r="T1412">
        <f>IFERROR(VLOOKUP(A1412,Table1424[],9,0),0)</f>
        <v>0</v>
      </c>
      <c r="U1412" s="40">
        <f>IFERROR(VLOOKUP(A1412,Table1424[],10,0),0)</f>
        <v>45831</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22.21-27 Aug</v>
      </c>
      <c r="Y1412" s="13">
        <f t="shared" ref="Y1412:Y1449" si="123">(F1412*0.05)*(H1412/G1412)</f>
        <v>15.620710000000003</v>
      </c>
      <c r="Z1412" s="3">
        <v>0</v>
      </c>
    </row>
    <row r="1413" spans="1:26" x14ac:dyDescent="0.25">
      <c r="A1413" t="str">
        <f>CONCATENATE(Table2[[#This Row],[Code]],Table2[[#This Row],[Farmers Code]])</f>
        <v>200900010004</v>
      </c>
      <c r="B1413" s="1" t="str">
        <f>INDEX('MPG Payment'!$A:$A,MATCH(Table2[[#This Row],[Code]],'MPG Payment'!B:B,0))</f>
        <v>BMC Code :2009</v>
      </c>
      <c r="C1413" t="str">
        <f>VLOOKUP(Table2[[#This Row],[Code]],'MPG Payment'!B:C,2,0)</f>
        <v>Chanho</v>
      </c>
      <c r="D1413" s="17">
        <v>20090001</v>
      </c>
      <c r="E1413" s="17" t="s">
        <v>1</v>
      </c>
      <c r="F1413" s="1">
        <v>9</v>
      </c>
      <c r="G1413" s="13">
        <v>17.04</v>
      </c>
      <c r="H1413" s="13">
        <v>774.94860000000006</v>
      </c>
      <c r="I1413" s="166">
        <v>0</v>
      </c>
      <c r="J1413" s="191">
        <v>0</v>
      </c>
      <c r="K1413" s="166">
        <v>0</v>
      </c>
      <c r="L1413" s="166">
        <v>0</v>
      </c>
      <c r="M1413" s="18">
        <v>0</v>
      </c>
      <c r="N1413" s="165">
        <f>VLOOKUP(Table2[[#This Row],[Code]],'MPG Payment'!$B$4:$Z$128,25,0)</f>
        <v>0</v>
      </c>
      <c r="O1413" s="170">
        <f t="shared" si="120"/>
        <v>775</v>
      </c>
      <c r="P1413" t="str">
        <f>IFERROR(VLOOKUP(D1413,'Bank Master'!$C$3:$D$7898,2,0),"Indirect")</f>
        <v>Direct</v>
      </c>
      <c r="Q1413" t="str">
        <f>IFERROR(VLOOKUP(A1413,Table1424[],6,0),0)</f>
        <v>ASHIK ANSARI</v>
      </c>
      <c r="R1413" t="str">
        <f>IFERROR(VLOOKUP(A1413,Table1424[],7,0),0)</f>
        <v>0746010255646</v>
      </c>
      <c r="S1413" t="str">
        <f>IFERROR(VLOOKUP(A1413,Table1424[],8,0),0)</f>
        <v>PUNB0074620</v>
      </c>
      <c r="T1413">
        <f>IFERROR(VLOOKUP(A1413,Table1424[],9,0),0)</f>
        <v>0</v>
      </c>
      <c r="U1413" s="40">
        <f>IFERROR(VLOOKUP(A1413,Table1424[],10,0),0)</f>
        <v>45838</v>
      </c>
      <c r="V1413">
        <f t="shared" si="121"/>
        <v>1</v>
      </c>
      <c r="W1413" t="str">
        <f t="shared" si="122"/>
        <v>Available</v>
      </c>
      <c r="X1413" s="164" t="str" cm="1">
        <f t="array" aca="1" ref="X1413" ca="1">SUBSTITUTE(SUBSTITUTE(MID(CELL("filename"),FIND("[",CELL("filename"))+1,FIND("]",CELL("filename"))-FIND("[",CELL("filename"))-1)," JH Farmer Payment-",""),".xlsx","")</f>
        <v>22.21-27 Aug</v>
      </c>
      <c r="Y1413" s="13">
        <f t="shared" si="123"/>
        <v>20.465191901408453</v>
      </c>
      <c r="Z1413" s="3">
        <v>0</v>
      </c>
    </row>
    <row r="1414" spans="1:26" x14ac:dyDescent="0.25">
      <c r="A1414" t="str">
        <f>CONCATENATE(Table2[[#This Row],[Code]],Table2[[#This Row],[Farmers Code]])</f>
        <v>200900010010</v>
      </c>
      <c r="B1414" s="1" t="str">
        <f>INDEX('MPG Payment'!$A:$A,MATCH(Table2[[#This Row],[Code]],'MPG Payment'!B:B,0))</f>
        <v>BMC Code :2009</v>
      </c>
      <c r="C1414" t="str">
        <f>VLOOKUP(Table2[[#This Row],[Code]],'MPG Payment'!B:C,2,0)</f>
        <v>Chanho</v>
      </c>
      <c r="D1414" s="17">
        <v>20090001</v>
      </c>
      <c r="E1414" s="17" t="s">
        <v>21</v>
      </c>
      <c r="F1414" s="1">
        <v>9</v>
      </c>
      <c r="G1414" s="13">
        <v>47.940000000000012</v>
      </c>
      <c r="H1414" s="13">
        <v>2001.5394000000001</v>
      </c>
      <c r="I1414" s="166">
        <v>0</v>
      </c>
      <c r="J1414" s="191">
        <v>0</v>
      </c>
      <c r="K1414" s="166">
        <v>0</v>
      </c>
      <c r="L1414" s="166">
        <v>0</v>
      </c>
      <c r="M1414" s="18">
        <v>0</v>
      </c>
      <c r="N1414" s="165">
        <f>VLOOKUP(Table2[[#This Row],[Code]],'MPG Payment'!$B$4:$Z$128,25,0)</f>
        <v>0</v>
      </c>
      <c r="O1414" s="170">
        <f t="shared" si="120"/>
        <v>2002</v>
      </c>
      <c r="P1414" t="str">
        <f>IFERROR(VLOOKUP(D1414,'Bank Master'!$C$3:$D$7898,2,0),"Indirect")</f>
        <v>Direct</v>
      </c>
      <c r="Q1414" t="str">
        <f>IFERROR(VLOOKUP(A1414,Table1424[],6,0),0)</f>
        <v>YASH SINGH</v>
      </c>
      <c r="R1414" t="str">
        <f>IFERROR(VLOOKUP(A1414,Table1424[],7,0),0)</f>
        <v>42479866802</v>
      </c>
      <c r="S1414" t="str">
        <f>IFERROR(VLOOKUP(A1414,Table1424[],8,0),0)</f>
        <v>SBIN0000627</v>
      </c>
      <c r="T1414">
        <f>IFERROR(VLOOKUP(A1414,Table1424[],9,0),0)</f>
        <v>0</v>
      </c>
      <c r="U1414" s="40">
        <f>IFERROR(VLOOKUP(A1414,Table1424[],10,0),0)</f>
        <v>46195</v>
      </c>
      <c r="V1414">
        <f t="shared" si="121"/>
        <v>1</v>
      </c>
      <c r="W1414" t="str">
        <f t="shared" si="122"/>
        <v>Available</v>
      </c>
      <c r="X1414" s="164" t="str" cm="1">
        <f t="array" aca="1" ref="X1414" ca="1">SUBSTITUTE(SUBSTITUTE(MID(CELL("filename"),FIND("[",CELL("filename"))+1,FIND("]",CELL("filename"))-FIND("[",CELL("filename"))-1)," JH Farmer Payment-",""),".xlsx","")</f>
        <v>22.21-27 Aug</v>
      </c>
      <c r="Y1414" s="13">
        <f t="shared" si="123"/>
        <v>18.787916770963701</v>
      </c>
      <c r="Z1414" s="3">
        <v>0</v>
      </c>
    </row>
    <row r="1415" spans="1:26" x14ac:dyDescent="0.25">
      <c r="A1415" t="str">
        <f>CONCATENATE(Table2[[#This Row],[Code]],Table2[[#This Row],[Farmers Code]])</f>
        <v>200900040003</v>
      </c>
      <c r="B1415" s="1" t="str">
        <f>INDEX('MPG Payment'!$A:$A,MATCH(Table2[[#This Row],[Code]],'MPG Payment'!B:B,0))</f>
        <v>BMC Code :2009</v>
      </c>
      <c r="C1415" t="str">
        <f>VLOOKUP(Table2[[#This Row],[Code]],'MPG Payment'!B:C,2,0)</f>
        <v>DUMRI</v>
      </c>
      <c r="D1415" s="17">
        <v>20090004</v>
      </c>
      <c r="E1415" s="17" t="s">
        <v>0</v>
      </c>
      <c r="F1415" s="1">
        <v>14</v>
      </c>
      <c r="G1415" s="13">
        <v>47.94</v>
      </c>
      <c r="H1415" s="13">
        <v>1780.6784</v>
      </c>
      <c r="I1415" s="166">
        <v>0</v>
      </c>
      <c r="J1415" s="191">
        <v>0</v>
      </c>
      <c r="K1415" s="166">
        <v>0</v>
      </c>
      <c r="L1415" s="166">
        <v>0</v>
      </c>
      <c r="M1415" s="18">
        <v>0</v>
      </c>
      <c r="N1415" s="165" t="str">
        <f>VLOOKUP(Table2[[#This Row],[Code]],'MPG Payment'!$B$4:$Z$128,25,0)</f>
        <v>Release1</v>
      </c>
      <c r="O1415" s="170">
        <f t="shared" si="120"/>
        <v>1781</v>
      </c>
      <c r="P1415" t="str">
        <f>IFERROR(VLOOKUP(D1415,'Bank Master'!$C$3:$D$7898,2,0),"Indirect")</f>
        <v>Direct</v>
      </c>
      <c r="Q1415" t="str">
        <f>IFERROR(VLOOKUP(A1415,Table1424[],6,0),0)</f>
        <v>IRSAD ANSARI</v>
      </c>
      <c r="R1415" t="str">
        <f>IFERROR(VLOOKUP(A1415,Table1424[],7,0),0)</f>
        <v>34390854227</v>
      </c>
      <c r="S1415" t="str">
        <f>IFERROR(VLOOKUP(A1415,Table1424[],8,0),0)</f>
        <v>SBIN0006304</v>
      </c>
      <c r="T1415">
        <f>IFERROR(VLOOKUP(A1415,Table1424[],9,0),0)</f>
        <v>0</v>
      </c>
      <c r="U1415" s="40">
        <f>IFERROR(VLOOKUP(A1415,Table1424[],10,0),0)</f>
        <v>45825</v>
      </c>
      <c r="V1415">
        <f t="shared" si="121"/>
        <v>1</v>
      </c>
      <c r="W1415" t="str">
        <f t="shared" si="122"/>
        <v>Available</v>
      </c>
      <c r="X1415" s="164" t="str" cm="1">
        <f t="array" aca="1" ref="X1415" ca="1">SUBSTITUTE(SUBSTITUTE(MID(CELL("filename"),FIND("[",CELL("filename"))+1,FIND("]",CELL("filename"))-FIND("[",CELL("filename"))-1)," JH Farmer Payment-",""),".xlsx","")</f>
        <v>22.21-27 Aug</v>
      </c>
      <c r="Y1415" s="13">
        <f t="shared" si="123"/>
        <v>26.000727576136843</v>
      </c>
      <c r="Z1415" s="3">
        <v>0</v>
      </c>
    </row>
    <row r="1416" spans="1:26" x14ac:dyDescent="0.25">
      <c r="A1416" t="str">
        <f>CONCATENATE(Table2[[#This Row],[Code]],Table2[[#This Row],[Farmers Code]])</f>
        <v>200900040006</v>
      </c>
      <c r="B1416" s="1" t="str">
        <f>INDEX('MPG Payment'!$A:$A,MATCH(Table2[[#This Row],[Code]],'MPG Payment'!B:B,0))</f>
        <v>BMC Code :2009</v>
      </c>
      <c r="C1416" t="str">
        <f>VLOOKUP(Table2[[#This Row],[Code]],'MPG Payment'!B:C,2,0)</f>
        <v>DUMRI</v>
      </c>
      <c r="D1416" s="17">
        <v>20090004</v>
      </c>
      <c r="E1416" s="17" t="s">
        <v>19</v>
      </c>
      <c r="F1416" s="1">
        <v>7</v>
      </c>
      <c r="G1416" s="13">
        <v>21.6</v>
      </c>
      <c r="H1416" s="13">
        <v>987.86480000000006</v>
      </c>
      <c r="I1416" s="166">
        <v>0</v>
      </c>
      <c r="J1416" s="191">
        <v>0</v>
      </c>
      <c r="K1416" s="166">
        <v>0</v>
      </c>
      <c r="L1416" s="166">
        <v>0</v>
      </c>
      <c r="M1416" s="18">
        <v>0</v>
      </c>
      <c r="N1416" s="165" t="str">
        <f>VLOOKUP(Table2[[#This Row],[Code]],'MPG Payment'!$B$4:$Z$128,25,0)</f>
        <v>Release1</v>
      </c>
      <c r="O1416" s="170">
        <f t="shared" si="120"/>
        <v>988</v>
      </c>
      <c r="P1416" t="str">
        <f>IFERROR(VLOOKUP(D1416,'Bank Master'!$C$3:$D$7898,2,0),"Indirect")</f>
        <v>Direct</v>
      </c>
      <c r="Q1416" t="str">
        <f>IFERROR(VLOOKUP(A1416,Table1424[],6,0),0)</f>
        <v>SHAKEEL ANSARI</v>
      </c>
      <c r="R1416" t="str">
        <f>IFERROR(VLOOKUP(A1416,Table1424[],7,0),0)</f>
        <v>38389587684</v>
      </c>
      <c r="S1416" t="str">
        <f>IFERROR(VLOOKUP(A1416,Table1424[],8,0),0)</f>
        <v>SBIN0006304</v>
      </c>
      <c r="T1416">
        <f>IFERROR(VLOOKUP(A1416,Table1424[],9,0),0)</f>
        <v>0</v>
      </c>
      <c r="U1416" s="40">
        <f>IFERROR(VLOOKUP(A1416,Table1424[],10,0),0)</f>
        <v>45818</v>
      </c>
      <c r="V1416">
        <f t="shared" si="121"/>
        <v>1</v>
      </c>
      <c r="W1416" t="str">
        <f t="shared" si="122"/>
        <v>Available</v>
      </c>
      <c r="X1416" s="164" t="str" cm="1">
        <f t="array" aca="1" ref="X1416" ca="1">SUBSTITUTE(SUBSTITUTE(MID(CELL("filename"),FIND("[",CELL("filename"))+1,FIND("]",CELL("filename"))-FIND("[",CELL("filename"))-1)," JH Farmer Payment-",""),".xlsx","")</f>
        <v>22.21-27 Aug</v>
      </c>
      <c r="Y1416" s="13">
        <f t="shared" si="123"/>
        <v>16.007068518518519</v>
      </c>
      <c r="Z1416" s="3">
        <v>0</v>
      </c>
    </row>
    <row r="1417" spans="1:26" x14ac:dyDescent="0.25">
      <c r="A1417" t="str">
        <f>CONCATENATE(Table2[[#This Row],[Code]],Table2[[#This Row],[Farmers Code]])</f>
        <v>200900040007</v>
      </c>
      <c r="B1417" s="1" t="str">
        <f>INDEX('MPG Payment'!$A:$A,MATCH(Table2[[#This Row],[Code]],'MPG Payment'!B:B,0))</f>
        <v>BMC Code :2009</v>
      </c>
      <c r="C1417" t="str">
        <f>VLOOKUP(Table2[[#This Row],[Code]],'MPG Payment'!B:C,2,0)</f>
        <v>DUMRI</v>
      </c>
      <c r="D1417" s="17">
        <v>20090004</v>
      </c>
      <c r="E1417" s="17" t="s">
        <v>20</v>
      </c>
      <c r="F1417" s="1">
        <v>14</v>
      </c>
      <c r="G1417" s="13">
        <v>88.62</v>
      </c>
      <c r="H1417" s="13">
        <v>3756.9186999999997</v>
      </c>
      <c r="I1417" s="166">
        <v>0</v>
      </c>
      <c r="J1417" s="191">
        <v>0</v>
      </c>
      <c r="K1417" s="166">
        <v>0</v>
      </c>
      <c r="L1417" s="166">
        <v>0</v>
      </c>
      <c r="M1417" s="18">
        <v>0</v>
      </c>
      <c r="N1417" s="165" t="str">
        <f>VLOOKUP(Table2[[#This Row],[Code]],'MPG Payment'!$B$4:$Z$128,25,0)</f>
        <v>Release1</v>
      </c>
      <c r="O1417" s="170">
        <f t="shared" si="120"/>
        <v>3757</v>
      </c>
      <c r="P1417" t="str">
        <f>IFERROR(VLOOKUP(D1417,'Bank Master'!$C$3:$D$7898,2,0),"Indirect")</f>
        <v>Direct</v>
      </c>
      <c r="Q1417" t="str">
        <f>IFERROR(VLOOKUP(A1417,Table1424[],6,0),0)</f>
        <v>SAMERUN KHATUN</v>
      </c>
      <c r="R1417" t="str">
        <f>IFERROR(VLOOKUP(A1417,Table1424[],7,0),0)</f>
        <v>20149503219</v>
      </c>
      <c r="S1417" t="str">
        <f>IFERROR(VLOOKUP(A1417,Table1424[],8,0),0)</f>
        <v>FINO0000001</v>
      </c>
      <c r="T1417">
        <f>IFERROR(VLOOKUP(A1417,Table1424[],9,0),0)</f>
        <v>0</v>
      </c>
      <c r="U1417" s="40">
        <f>IFERROR(VLOOKUP(A1417,Table1424[],10,0),0)</f>
        <v>45928</v>
      </c>
      <c r="V1417">
        <f t="shared" si="121"/>
        <v>1</v>
      </c>
      <c r="W1417" t="str">
        <f t="shared" si="122"/>
        <v>Available</v>
      </c>
      <c r="X1417" s="164" t="str" cm="1">
        <f t="array" aca="1" ref="X1417" ca="1">SUBSTITUTE(SUBSTITUTE(MID(CELL("filename"),FIND("[",CELL("filename"))+1,FIND("]",CELL("filename"))-FIND("[",CELL("filename"))-1)," JH Farmer Payment-",""),".xlsx","")</f>
        <v>22.21-27 Aug</v>
      </c>
      <c r="Y1417" s="13">
        <f t="shared" si="123"/>
        <v>29.67550315955766</v>
      </c>
      <c r="Z1417" s="3">
        <v>0</v>
      </c>
    </row>
    <row r="1418" spans="1:26" x14ac:dyDescent="0.25">
      <c r="A1418" t="str">
        <f>CONCATENATE(Table2[[#This Row],[Code]],Table2[[#This Row],[Farmers Code]])</f>
        <v>200900040009</v>
      </c>
      <c r="B1418" s="1" t="str">
        <f>INDEX('MPG Payment'!$A:$A,MATCH(Table2[[#This Row],[Code]],'MPG Payment'!B:B,0))</f>
        <v>BMC Code :2009</v>
      </c>
      <c r="C1418" t="str">
        <f>VLOOKUP(Table2[[#This Row],[Code]],'MPG Payment'!B:C,2,0)</f>
        <v>DUMRI</v>
      </c>
      <c r="D1418" s="17">
        <v>20090004</v>
      </c>
      <c r="E1418" s="17" t="s">
        <v>36</v>
      </c>
      <c r="F1418" s="1">
        <v>13</v>
      </c>
      <c r="G1418" s="13">
        <v>41.61</v>
      </c>
      <c r="H1418" s="13">
        <v>1575.3571000000002</v>
      </c>
      <c r="I1418" s="166">
        <v>0</v>
      </c>
      <c r="J1418" s="191">
        <v>0</v>
      </c>
      <c r="K1418" s="166">
        <v>0</v>
      </c>
      <c r="L1418" s="166">
        <v>0</v>
      </c>
      <c r="M1418" s="18">
        <v>0</v>
      </c>
      <c r="N1418" s="165" t="str">
        <f>VLOOKUP(Table2[[#This Row],[Code]],'MPG Payment'!$B$4:$Z$128,25,0)</f>
        <v>Release1</v>
      </c>
      <c r="O1418" s="170">
        <f t="shared" si="120"/>
        <v>1575</v>
      </c>
      <c r="P1418" t="str">
        <f>IFERROR(VLOOKUP(D1418,'Bank Master'!$C$3:$D$7898,2,0),"Indirect")</f>
        <v>Direct</v>
      </c>
      <c r="Q1418" t="str">
        <f>IFERROR(VLOOKUP(A1418,Table1424[],6,0),0)</f>
        <v>SHANTI URAIN</v>
      </c>
      <c r="R1418" t="str">
        <f>IFERROR(VLOOKUP(A1418,Table1424[],7,0),0)</f>
        <v>33037282251</v>
      </c>
      <c r="S1418" t="str">
        <f>IFERROR(VLOOKUP(A1418,Table1424[],8,0),0)</f>
        <v>SBIN0006304</v>
      </c>
      <c r="T1418">
        <f>IFERROR(VLOOKUP(A1418,Table1424[],9,0),0)</f>
        <v>0</v>
      </c>
      <c r="U1418" s="40">
        <f>IFERROR(VLOOKUP(A1418,Table1424[],10,0),0)</f>
        <v>45825</v>
      </c>
      <c r="V1418">
        <f t="shared" si="121"/>
        <v>1</v>
      </c>
      <c r="W1418" t="str">
        <f t="shared" si="122"/>
        <v>Available</v>
      </c>
      <c r="X1418" s="164" t="str" cm="1">
        <f t="array" aca="1" ref="X1418" ca="1">SUBSTITUTE(SUBSTITUTE(MID(CELL("filename"),FIND("[",CELL("filename"))+1,FIND("]",CELL("filename"))-FIND("[",CELL("filename"))-1)," JH Farmer Payment-",""),".xlsx","")</f>
        <v>22.21-27 Aug</v>
      </c>
      <c r="Y1418" s="13">
        <f t="shared" si="123"/>
        <v>24.609039053112237</v>
      </c>
      <c r="Z1418" s="3">
        <v>0</v>
      </c>
    </row>
    <row r="1419" spans="1:26" x14ac:dyDescent="0.25">
      <c r="A1419" t="str">
        <f>CONCATENATE(Table2[[#This Row],[Code]],Table2[[#This Row],[Farmers Code]])</f>
        <v>200900040011</v>
      </c>
      <c r="B1419" s="1" t="str">
        <f>INDEX('MPG Payment'!$A:$A,MATCH(Table2[[#This Row],[Code]],'MPG Payment'!B:B,0))</f>
        <v>BMC Code :2009</v>
      </c>
      <c r="C1419" t="str">
        <f>VLOOKUP(Table2[[#This Row],[Code]],'MPG Payment'!B:C,2,0)</f>
        <v>DUMRI</v>
      </c>
      <c r="D1419" s="17">
        <v>20090004</v>
      </c>
      <c r="E1419" s="17" t="s">
        <v>22</v>
      </c>
      <c r="F1419" s="1">
        <v>7</v>
      </c>
      <c r="G1419" s="13">
        <v>21.46</v>
      </c>
      <c r="H1419" s="13">
        <v>999.78030000000001</v>
      </c>
      <c r="I1419" s="166">
        <v>0</v>
      </c>
      <c r="J1419" s="191">
        <v>0</v>
      </c>
      <c r="K1419" s="166">
        <v>0</v>
      </c>
      <c r="L1419" s="166">
        <v>0</v>
      </c>
      <c r="M1419" s="18">
        <v>0</v>
      </c>
      <c r="N1419" s="165" t="str">
        <f>VLOOKUP(Table2[[#This Row],[Code]],'MPG Payment'!$B$4:$Z$128,25,0)</f>
        <v>Release1</v>
      </c>
      <c r="O1419" s="170">
        <f t="shared" si="120"/>
        <v>1000</v>
      </c>
      <c r="P1419" t="str">
        <f>IFERROR(VLOOKUP(D1419,'Bank Master'!$C$3:$D$7898,2,0),"Indirect")</f>
        <v>Direct</v>
      </c>
      <c r="Q1419" t="str">
        <f>IFERROR(VLOOKUP(A1419,Table1424[],6,0),0)</f>
        <v>JULEKHA KHATUN</v>
      </c>
      <c r="R1419" t="str">
        <f>IFERROR(VLOOKUP(A1419,Table1424[],7,0),0)</f>
        <v>638202120014389</v>
      </c>
      <c r="S1419" t="str">
        <f>IFERROR(VLOOKUP(A1419,Table1424[],8,0),0)</f>
        <v>UBIN0563820</v>
      </c>
      <c r="T1419">
        <f>IFERROR(VLOOKUP(A1419,Table1424[],9,0),0)</f>
        <v>0</v>
      </c>
      <c r="U1419" s="40">
        <f>IFERROR(VLOOKUP(A1419,Table1424[],10,0),0)</f>
        <v>45825</v>
      </c>
      <c r="V1419">
        <f t="shared" si="121"/>
        <v>1</v>
      </c>
      <c r="W1419" t="str">
        <f t="shared" si="122"/>
        <v>Available</v>
      </c>
      <c r="X1419" s="164" t="str" cm="1">
        <f t="array" aca="1" ref="X1419" ca="1">SUBSTITUTE(SUBSTITUTE(MID(CELL("filename"),FIND("[",CELL("filename"))+1,FIND("]",CELL("filename"))-FIND("[",CELL("filename"))-1)," JH Farmer Payment-",""),".xlsx","")</f>
        <v>22.21-27 Aug</v>
      </c>
      <c r="Y1419" s="13">
        <f t="shared" si="123"/>
        <v>16.305829683131407</v>
      </c>
      <c r="Z1419" s="3">
        <v>0</v>
      </c>
    </row>
    <row r="1420" spans="1:26" x14ac:dyDescent="0.25">
      <c r="A1420" t="str">
        <f>CONCATENATE(Table2[[#This Row],[Code]],Table2[[#This Row],[Farmers Code]])</f>
        <v>200900040012</v>
      </c>
      <c r="B1420" s="1" t="str">
        <f>INDEX('MPG Payment'!$A:$A,MATCH(Table2[[#This Row],[Code]],'MPG Payment'!B:B,0))</f>
        <v>BMC Code :2009</v>
      </c>
      <c r="C1420" t="str">
        <f>VLOOKUP(Table2[[#This Row],[Code]],'MPG Payment'!B:C,2,0)</f>
        <v>DUMRI</v>
      </c>
      <c r="D1420" s="17">
        <v>20090004</v>
      </c>
      <c r="E1420" s="17" t="s">
        <v>40</v>
      </c>
      <c r="F1420" s="1">
        <v>8</v>
      </c>
      <c r="G1420" s="13">
        <v>13.91</v>
      </c>
      <c r="H1420" s="13">
        <v>636.82600000000002</v>
      </c>
      <c r="I1420" s="166">
        <v>0</v>
      </c>
      <c r="J1420" s="191">
        <v>0</v>
      </c>
      <c r="K1420" s="166">
        <v>0</v>
      </c>
      <c r="L1420" s="166">
        <v>0</v>
      </c>
      <c r="M1420" s="18">
        <v>0</v>
      </c>
      <c r="N1420" s="165" t="str">
        <f>VLOOKUP(Table2[[#This Row],[Code]],'MPG Payment'!$B$4:$Z$128,25,0)</f>
        <v>Release1</v>
      </c>
      <c r="O1420" s="170">
        <f t="shared" si="120"/>
        <v>637</v>
      </c>
      <c r="P1420" t="str">
        <f>IFERROR(VLOOKUP(D1420,'Bank Master'!$C$3:$D$7898,2,0),"Indirect")</f>
        <v>Direct</v>
      </c>
      <c r="Q1420" t="str">
        <f>IFERROR(VLOOKUP(A1420,Table1424[],6,0),0)</f>
        <v>YASMIN KHATUN</v>
      </c>
      <c r="R1420" t="str">
        <f>IFERROR(VLOOKUP(A1420,Table1424[],7,0),0)</f>
        <v>35350224397</v>
      </c>
      <c r="S1420" t="str">
        <f>IFERROR(VLOOKUP(A1420,Table1424[],8,0),0)</f>
        <v>SBIN0006304</v>
      </c>
      <c r="T1420">
        <f>IFERROR(VLOOKUP(A1420,Table1424[],9,0),0)</f>
        <v>0</v>
      </c>
      <c r="U1420" s="40">
        <f>IFERROR(VLOOKUP(A1420,Table1424[],10,0),0)</f>
        <v>45831</v>
      </c>
      <c r="V1420">
        <f t="shared" si="121"/>
        <v>1</v>
      </c>
      <c r="W1420" t="str">
        <f t="shared" si="122"/>
        <v>Available</v>
      </c>
      <c r="X1420" s="164" t="str" cm="1">
        <f t="array" aca="1" ref="X1420" ca="1">SUBSTITUTE(SUBSTITUTE(MID(CELL("filename"),FIND("[",CELL("filename"))+1,FIND("]",CELL("filename"))-FIND("[",CELL("filename"))-1)," JH Farmer Payment-",""),".xlsx","")</f>
        <v>22.21-27 Aug</v>
      </c>
      <c r="Y1420" s="13">
        <f t="shared" si="123"/>
        <v>18.312753414809489</v>
      </c>
      <c r="Z1420" s="3">
        <v>0</v>
      </c>
    </row>
    <row r="1421" spans="1:26" x14ac:dyDescent="0.25">
      <c r="A1421" t="str">
        <f>CONCATENATE(Table2[[#This Row],[Code]],Table2[[#This Row],[Farmers Code]])</f>
        <v>200900040015</v>
      </c>
      <c r="B1421" s="1" t="str">
        <f>INDEX('MPG Payment'!$A:$A,MATCH(Table2[[#This Row],[Code]],'MPG Payment'!B:B,0))</f>
        <v>BMC Code :2009</v>
      </c>
      <c r="C1421" t="str">
        <f>VLOOKUP(Table2[[#This Row],[Code]],'MPG Payment'!B:C,2,0)</f>
        <v>DUMRI</v>
      </c>
      <c r="D1421" s="17">
        <v>20090004</v>
      </c>
      <c r="E1421" s="17" t="s">
        <v>25</v>
      </c>
      <c r="F1421" s="1">
        <v>6</v>
      </c>
      <c r="G1421" s="13">
        <v>8.16</v>
      </c>
      <c r="H1421" s="13">
        <v>434.24740000000003</v>
      </c>
      <c r="I1421" s="166">
        <v>0</v>
      </c>
      <c r="J1421" s="191">
        <v>0</v>
      </c>
      <c r="K1421" s="166">
        <v>0</v>
      </c>
      <c r="L1421" s="166">
        <v>0</v>
      </c>
      <c r="M1421" s="18">
        <v>0</v>
      </c>
      <c r="N1421" s="165" t="str">
        <f>VLOOKUP(Table2[[#This Row],[Code]],'MPG Payment'!$B$4:$Z$128,25,0)</f>
        <v>Release1</v>
      </c>
      <c r="O1421" s="170">
        <f t="shared" si="120"/>
        <v>434</v>
      </c>
      <c r="P1421" t="str">
        <f>IFERROR(VLOOKUP(D1421,'Bank Master'!$C$3:$D$7898,2,0),"Indirect")</f>
        <v>Direct</v>
      </c>
      <c r="Q1421" t="str">
        <f>IFERROR(VLOOKUP(A1421,Table1424[],6,0),0)</f>
        <v>SABNAM KHATOON</v>
      </c>
      <c r="R1421" t="str">
        <f>IFERROR(VLOOKUP(A1421,Table1424[],7,0),0)</f>
        <v>0407201700010745</v>
      </c>
      <c r="S1421" t="str">
        <f>IFERROR(VLOOKUP(A1421,Table1424[],8,0),0)</f>
        <v>PUNB0040720</v>
      </c>
      <c r="T1421">
        <f>IFERROR(VLOOKUP(A1421,Table1424[],9,0),0)</f>
        <v>0</v>
      </c>
      <c r="U1421" s="40">
        <f>IFERROR(VLOOKUP(A1421,Table1424[],10,0),0)</f>
        <v>45873</v>
      </c>
      <c r="V1421">
        <f t="shared" si="121"/>
        <v>1</v>
      </c>
      <c r="W1421" t="str">
        <f t="shared" si="122"/>
        <v>Available</v>
      </c>
      <c r="X1421" s="164" t="str" cm="1">
        <f t="array" aca="1" ref="X1421" ca="1">SUBSTITUTE(SUBSTITUTE(MID(CELL("filename"),FIND("[",CELL("filename"))+1,FIND("]",CELL("filename"))-FIND("[",CELL("filename"))-1)," JH Farmer Payment-",""),".xlsx","")</f>
        <v>22.21-27 Aug</v>
      </c>
      <c r="Y1421" s="13">
        <f t="shared" si="123"/>
        <v>15.964977941176473</v>
      </c>
      <c r="Z1421" s="3">
        <v>0</v>
      </c>
    </row>
    <row r="1422" spans="1:26" x14ac:dyDescent="0.25">
      <c r="A1422" t="str">
        <f>CONCATENATE(Table2[[#This Row],[Code]],Table2[[#This Row],[Farmers Code]])</f>
        <v>200900040016</v>
      </c>
      <c r="B1422" s="1" t="str">
        <f>INDEX('MPG Payment'!$A:$A,MATCH(Table2[[#This Row],[Code]],'MPG Payment'!B:B,0))</f>
        <v>BMC Code :2009</v>
      </c>
      <c r="C1422" t="str">
        <f>VLOOKUP(Table2[[#This Row],[Code]],'MPG Payment'!B:C,2,0)</f>
        <v>DUMRI</v>
      </c>
      <c r="D1422" s="17">
        <v>20090004</v>
      </c>
      <c r="E1422" s="17" t="s">
        <v>26</v>
      </c>
      <c r="F1422" s="1">
        <v>8</v>
      </c>
      <c r="G1422" s="13">
        <v>22.02</v>
      </c>
      <c r="H1422" s="13">
        <v>916.94010000000003</v>
      </c>
      <c r="I1422" s="166">
        <v>0</v>
      </c>
      <c r="J1422" s="191">
        <v>0</v>
      </c>
      <c r="K1422" s="166">
        <v>0</v>
      </c>
      <c r="L1422" s="166">
        <v>0</v>
      </c>
      <c r="M1422" s="18">
        <v>0</v>
      </c>
      <c r="N1422" s="165" t="str">
        <f>VLOOKUP(Table2[[#This Row],[Code]],'MPG Payment'!$B$4:$Z$128,25,0)</f>
        <v>Release1</v>
      </c>
      <c r="O1422" s="170">
        <f t="shared" si="120"/>
        <v>917</v>
      </c>
      <c r="P1422" t="str">
        <f>IFERROR(VLOOKUP(D1422,'Bank Master'!$C$3:$D$7898,2,0),"Indirect")</f>
        <v>Direct</v>
      </c>
      <c r="Q1422" t="str">
        <f>IFERROR(VLOOKUP(A1422,Table1424[],6,0),0)</f>
        <v>SARASWATI BHAGTAIN</v>
      </c>
      <c r="R1422" t="str">
        <f>IFERROR(VLOOKUP(A1422,Table1424[],7,0),0)</f>
        <v>36501663316</v>
      </c>
      <c r="S1422" t="str">
        <f>IFERROR(VLOOKUP(A1422,Table1424[],8,0),0)</f>
        <v>SBIN0006304</v>
      </c>
      <c r="T1422">
        <f>IFERROR(VLOOKUP(A1422,Table1424[],9,0),0)</f>
        <v>0</v>
      </c>
      <c r="U1422" s="40">
        <f>IFERROR(VLOOKUP(A1422,Table1424[],10,0),0)</f>
        <v>45873</v>
      </c>
      <c r="V1422">
        <f t="shared" si="121"/>
        <v>1</v>
      </c>
      <c r="W1422" t="str">
        <f t="shared" si="122"/>
        <v>Available</v>
      </c>
      <c r="X1422" s="164" t="str" cm="1">
        <f t="array" aca="1" ref="X1422" ca="1">SUBSTITUTE(SUBSTITUTE(MID(CELL("filename"),FIND("[",CELL("filename"))+1,FIND("]",CELL("filename"))-FIND("[",CELL("filename"))-1)," JH Farmer Payment-",""),".xlsx","")</f>
        <v>22.21-27 Aug</v>
      </c>
      <c r="Y1422" s="13">
        <f t="shared" si="123"/>
        <v>16.656495912806541</v>
      </c>
      <c r="Z1422" s="3">
        <v>0</v>
      </c>
    </row>
    <row r="1423" spans="1:26" x14ac:dyDescent="0.25">
      <c r="A1423" t="str">
        <f>CONCATENATE(Table2[[#This Row],[Code]],Table2[[#This Row],[Farmers Code]])</f>
        <v>200900040021</v>
      </c>
      <c r="B1423" s="1" t="str">
        <f>INDEX('MPG Payment'!$A:$A,MATCH(Table2[[#This Row],[Code]],'MPG Payment'!B:B,0))</f>
        <v>BMC Code :2009</v>
      </c>
      <c r="C1423" t="str">
        <f>VLOOKUP(Table2[[#This Row],[Code]],'MPG Payment'!B:C,2,0)</f>
        <v>DUMRI</v>
      </c>
      <c r="D1423" s="17">
        <v>20090004</v>
      </c>
      <c r="E1423" s="17" t="s">
        <v>28</v>
      </c>
      <c r="F1423" s="1">
        <v>12</v>
      </c>
      <c r="G1423" s="13">
        <v>99.239999999999981</v>
      </c>
      <c r="H1423" s="13">
        <v>5091.7146000000002</v>
      </c>
      <c r="I1423" s="166">
        <v>0</v>
      </c>
      <c r="J1423" s="191">
        <v>0</v>
      </c>
      <c r="K1423" s="166">
        <v>22</v>
      </c>
      <c r="L1423" s="166">
        <v>0</v>
      </c>
      <c r="M1423" s="18">
        <v>0</v>
      </c>
      <c r="N1423" s="165" t="str">
        <f>VLOOKUP(Table2[[#This Row],[Code]],'MPG Payment'!$B$4:$Z$128,25,0)</f>
        <v>Release1</v>
      </c>
      <c r="O1423" s="170">
        <f t="shared" si="120"/>
        <v>5070</v>
      </c>
      <c r="P1423" t="str">
        <f>IFERROR(VLOOKUP(D1423,'Bank Master'!$C$3:$D$7898,2,0),"Indirect")</f>
        <v>Direct</v>
      </c>
      <c r="Q1423" t="str">
        <f>IFERROR(VLOOKUP(A1423,Table1424[],6,0),0)</f>
        <v>SABILA KHATOON</v>
      </c>
      <c r="R1423" t="str">
        <f>IFERROR(VLOOKUP(A1423,Table1424[],7,0),0)</f>
        <v>20178158716</v>
      </c>
      <c r="S1423" t="str">
        <f>IFERROR(VLOOKUP(A1423,Table1424[],8,0),0)</f>
        <v>FINO0000001</v>
      </c>
      <c r="T1423">
        <f>IFERROR(VLOOKUP(A1423,Table1424[],9,0),0)</f>
        <v>0</v>
      </c>
      <c r="U1423" s="40">
        <f>IFERROR(VLOOKUP(A1423,Table1424[],10,0),0)</f>
        <v>45888</v>
      </c>
      <c r="V1423">
        <f t="shared" si="121"/>
        <v>1</v>
      </c>
      <c r="W1423" t="str">
        <f t="shared" si="122"/>
        <v>Available</v>
      </c>
      <c r="X1423" s="164" t="str" cm="1">
        <f t="array" aca="1" ref="X1423" ca="1">SUBSTITUTE(SUBSTITUTE(MID(CELL("filename"),FIND("[",CELL("filename"))+1,FIND("]",CELL("filename"))-FIND("[",CELL("filename"))-1)," JH Farmer Payment-",""),".xlsx","")</f>
        <v>22.21-27 Aug</v>
      </c>
      <c r="Y1423" s="13">
        <f t="shared" si="123"/>
        <v>30.784247883917786</v>
      </c>
      <c r="Z1423" s="3">
        <v>0</v>
      </c>
    </row>
    <row r="1424" spans="1:26" x14ac:dyDescent="0.25">
      <c r="A1424" t="str">
        <f>CONCATENATE(Table2[[#This Row],[Code]],Table2[[#This Row],[Farmers Code]])</f>
        <v>200900040023</v>
      </c>
      <c r="B1424" s="1" t="str">
        <f>INDEX('MPG Payment'!$A:$A,MATCH(Table2[[#This Row],[Code]],'MPG Payment'!B:B,0))</f>
        <v>BMC Code :2009</v>
      </c>
      <c r="C1424" t="str">
        <f>VLOOKUP(Table2[[#This Row],[Code]],'MPG Payment'!B:C,2,0)</f>
        <v>DUMRI</v>
      </c>
      <c r="D1424" s="17">
        <v>20090004</v>
      </c>
      <c r="E1424" s="17" t="s">
        <v>38</v>
      </c>
      <c r="F1424" s="1">
        <v>14</v>
      </c>
      <c r="G1424" s="13">
        <v>72.87</v>
      </c>
      <c r="H1424" s="13">
        <v>3234.8278</v>
      </c>
      <c r="I1424" s="166">
        <v>0</v>
      </c>
      <c r="J1424" s="191">
        <v>0</v>
      </c>
      <c r="K1424" s="166">
        <v>0</v>
      </c>
      <c r="L1424" s="166">
        <v>0</v>
      </c>
      <c r="M1424" s="18">
        <v>0</v>
      </c>
      <c r="N1424" s="165" t="str">
        <f>VLOOKUP(Table2[[#This Row],[Code]],'MPG Payment'!$B$4:$Z$128,25,0)</f>
        <v>Release1</v>
      </c>
      <c r="O1424" s="170">
        <f t="shared" si="120"/>
        <v>3235</v>
      </c>
      <c r="P1424" t="str">
        <f>IFERROR(VLOOKUP(D1424,'Bank Master'!$C$3:$D$7898,2,0),"Indirect")</f>
        <v>Direct</v>
      </c>
      <c r="Q1424" t="str">
        <f>IFERROR(VLOOKUP(A1424,Table1424[],6,0),0)</f>
        <v>MANISHA KHATUN</v>
      </c>
      <c r="R1424" t="str">
        <f>IFERROR(VLOOKUP(A1424,Table1424[],7,0),0)</f>
        <v>638202120015881</v>
      </c>
      <c r="S1424" t="str">
        <f>IFERROR(VLOOKUP(A1424,Table1424[],8,0),0)</f>
        <v>UBIN0563820</v>
      </c>
      <c r="T1424">
        <f>IFERROR(VLOOKUP(A1424,Table1424[],9,0),0)</f>
        <v>0</v>
      </c>
      <c r="U1424" s="40">
        <f>IFERROR(VLOOKUP(A1424,Table1424[],10,0),0)</f>
        <v>45965</v>
      </c>
      <c r="V1424">
        <f t="shared" si="121"/>
        <v>1</v>
      </c>
      <c r="W1424" t="str">
        <f t="shared" si="122"/>
        <v>Available</v>
      </c>
      <c r="X1424" s="164" t="str" cm="1">
        <f t="array" aca="1" ref="X1424" ca="1">SUBSTITUTE(SUBSTITUTE(MID(CELL("filename"),FIND("[",CELL("filename"))+1,FIND("]",CELL("filename"))-FIND("[",CELL("filename"))-1)," JH Farmer Payment-",""),".xlsx","")</f>
        <v>22.21-27 Aug</v>
      </c>
      <c r="Y1424" s="13">
        <f t="shared" si="123"/>
        <v>31.074234390009607</v>
      </c>
      <c r="Z1424" s="3">
        <v>0</v>
      </c>
    </row>
    <row r="1425" spans="1:26" x14ac:dyDescent="0.25">
      <c r="A1425" t="str">
        <f>CONCATENATE(Table2[[#This Row],[Code]],Table2[[#This Row],[Farmers Code]])</f>
        <v>200900040025</v>
      </c>
      <c r="B1425" s="1" t="str">
        <f>INDEX('MPG Payment'!$A:$A,MATCH(Table2[[#This Row],[Code]],'MPG Payment'!B:B,0))</f>
        <v>BMC Code :2009</v>
      </c>
      <c r="C1425" t="str">
        <f>VLOOKUP(Table2[[#This Row],[Code]],'MPG Payment'!B:C,2,0)</f>
        <v>DUMRI</v>
      </c>
      <c r="D1425" s="17">
        <v>20090004</v>
      </c>
      <c r="E1425" s="17" t="s">
        <v>5</v>
      </c>
      <c r="F1425" s="1">
        <v>1</v>
      </c>
      <c r="G1425" s="13">
        <v>0.84</v>
      </c>
      <c r="H1425" s="13">
        <v>32.76</v>
      </c>
      <c r="I1425" s="166">
        <v>0</v>
      </c>
      <c r="J1425" s="191">
        <v>0</v>
      </c>
      <c r="K1425" s="166">
        <v>0</v>
      </c>
      <c r="L1425" s="166">
        <v>0</v>
      </c>
      <c r="M1425" s="18">
        <v>0</v>
      </c>
      <c r="N1425" s="165" t="str">
        <f>VLOOKUP(Table2[[#This Row],[Code]],'MPG Payment'!$B$4:$Z$128,25,0)</f>
        <v>Release1</v>
      </c>
      <c r="O1425" s="170">
        <f t="shared" si="120"/>
        <v>33</v>
      </c>
      <c r="P1425" t="str">
        <f>IFERROR(VLOOKUP(D1425,'Bank Master'!$C$3:$D$7898,2,0),"Indirect")</f>
        <v>Direct</v>
      </c>
      <c r="Q1425" t="str">
        <f>IFERROR(VLOOKUP(A1425,Table1424[],6,0),0)</f>
        <v>SHAKINA KHATOON</v>
      </c>
      <c r="R1425" t="str">
        <f>IFERROR(VLOOKUP(A1425,Table1424[],7,0),0)</f>
        <v>11726341208</v>
      </c>
      <c r="S1425" t="str">
        <f>IFERROR(VLOOKUP(A1425,Table1424[],8,0),0)</f>
        <v>SBIN0006304</v>
      </c>
      <c r="T1425">
        <f>IFERROR(VLOOKUP(A1425,Table1424[],9,0),0)</f>
        <v>0</v>
      </c>
      <c r="U1425" s="40">
        <f>IFERROR(VLOOKUP(A1425,Table1424[],10,0),0)</f>
        <v>45959</v>
      </c>
      <c r="V1425">
        <f t="shared" si="121"/>
        <v>1</v>
      </c>
      <c r="W1425" t="str">
        <f t="shared" si="122"/>
        <v>Available</v>
      </c>
      <c r="X1425" s="164" t="str" cm="1">
        <f t="array" aca="1" ref="X1425" ca="1">SUBSTITUTE(SUBSTITUTE(MID(CELL("filename"),FIND("[",CELL("filename"))+1,FIND("]",CELL("filename"))-FIND("[",CELL("filename"))-1)," JH Farmer Payment-",""),".xlsx","")</f>
        <v>22.21-27 Aug</v>
      </c>
      <c r="Y1425" s="13">
        <f t="shared" si="123"/>
        <v>1.9500000000000002</v>
      </c>
      <c r="Z1425" s="3">
        <v>0</v>
      </c>
    </row>
    <row r="1426" spans="1:26" x14ac:dyDescent="0.25">
      <c r="A1426" t="str">
        <f>CONCATENATE(Table2[[#This Row],[Code]],Table2[[#This Row],[Farmers Code]])</f>
        <v>200900040027</v>
      </c>
      <c r="B1426" s="1" t="str">
        <f>INDEX('MPG Payment'!$A:$A,MATCH(Table2[[#This Row],[Code]],'MPG Payment'!B:B,0))</f>
        <v>BMC Code :2009</v>
      </c>
      <c r="C1426" t="str">
        <f>VLOOKUP(Table2[[#This Row],[Code]],'MPG Payment'!B:C,2,0)</f>
        <v>DUMRI</v>
      </c>
      <c r="D1426" s="17">
        <v>20090004</v>
      </c>
      <c r="E1426" s="17" t="s">
        <v>6</v>
      </c>
      <c r="F1426" s="1">
        <v>7</v>
      </c>
      <c r="G1426" s="13">
        <v>18.440000000000001</v>
      </c>
      <c r="H1426" s="13">
        <v>860.84910000000002</v>
      </c>
      <c r="I1426" s="166">
        <v>0</v>
      </c>
      <c r="J1426" s="191">
        <v>0</v>
      </c>
      <c r="K1426" s="166">
        <v>0</v>
      </c>
      <c r="L1426" s="166">
        <v>0</v>
      </c>
      <c r="M1426" s="18">
        <v>0</v>
      </c>
      <c r="N1426" s="165" t="str">
        <f>VLOOKUP(Table2[[#This Row],[Code]],'MPG Payment'!$B$4:$Z$128,25,0)</f>
        <v>Release1</v>
      </c>
      <c r="O1426" s="170">
        <f t="shared" si="120"/>
        <v>861</v>
      </c>
      <c r="P1426" t="str">
        <f>IFERROR(VLOOKUP(D1426,'Bank Master'!$C$3:$D$7898,2,0),"Indirect")</f>
        <v>Direct</v>
      </c>
      <c r="Q1426" t="str">
        <f>IFERROR(VLOOKUP(A1426,Table1424[],6,0),0)</f>
        <v>JITWAHAN TANA BHAGAT</v>
      </c>
      <c r="R1426" t="str">
        <f>IFERROR(VLOOKUP(A1426,Table1424[],7,0),0)</f>
        <v>0407201700009581</v>
      </c>
      <c r="S1426" t="str">
        <f>IFERROR(VLOOKUP(A1426,Table1424[],8,0),0)</f>
        <v>PUNB0040720</v>
      </c>
      <c r="T1426">
        <f>IFERROR(VLOOKUP(A1426,Table1424[],9,0),0)</f>
        <v>0</v>
      </c>
      <c r="U1426" s="40">
        <f>IFERROR(VLOOKUP(A1426,Table1424[],10,0),0)</f>
        <v>45999</v>
      </c>
      <c r="V1426">
        <f t="shared" si="121"/>
        <v>1</v>
      </c>
      <c r="W1426" t="str">
        <f t="shared" si="122"/>
        <v>Available</v>
      </c>
      <c r="X1426" s="164" t="str" cm="1">
        <f t="array" aca="1" ref="X1426" ca="1">SUBSTITUTE(SUBSTITUTE(MID(CELL("filename"),FIND("[",CELL("filename"))+1,FIND("]",CELL("filename"))-FIND("[",CELL("filename"))-1)," JH Farmer Payment-",""),".xlsx","")</f>
        <v>22.21-27 Aug</v>
      </c>
      <c r="Y1426" s="13">
        <f t="shared" si="123"/>
        <v>16.339326735357918</v>
      </c>
      <c r="Z1426" s="3">
        <v>0</v>
      </c>
    </row>
    <row r="1427" spans="1:26" x14ac:dyDescent="0.25">
      <c r="A1427" t="str">
        <f>CONCATENATE(Table2[[#This Row],[Code]],Table2[[#This Row],[Farmers Code]])</f>
        <v>200900040033</v>
      </c>
      <c r="B1427" s="1" t="str">
        <f>INDEX('MPG Payment'!$A:$A,MATCH(Table2[[#This Row],[Code]],'MPG Payment'!B:B,0))</f>
        <v>BMC Code :2009</v>
      </c>
      <c r="C1427" t="str">
        <f>VLOOKUP(Table2[[#This Row],[Code]],'MPG Payment'!B:C,2,0)</f>
        <v>DUMRI</v>
      </c>
      <c r="D1427" s="17">
        <v>20090004</v>
      </c>
      <c r="E1427" s="17" t="s">
        <v>32</v>
      </c>
      <c r="F1427" s="1">
        <v>7</v>
      </c>
      <c r="G1427" s="13">
        <v>15.08</v>
      </c>
      <c r="H1427" s="13">
        <v>673.16020000000003</v>
      </c>
      <c r="I1427" s="166">
        <v>0</v>
      </c>
      <c r="J1427" s="191">
        <v>0</v>
      </c>
      <c r="K1427" s="166">
        <v>0</v>
      </c>
      <c r="L1427" s="166">
        <v>0</v>
      </c>
      <c r="M1427" s="18">
        <v>0</v>
      </c>
      <c r="N1427" s="165" t="str">
        <f>VLOOKUP(Table2[[#This Row],[Code]],'MPG Payment'!$B$4:$Z$128,25,0)</f>
        <v>Release1</v>
      </c>
      <c r="O1427" s="170">
        <f t="shared" si="120"/>
        <v>673</v>
      </c>
      <c r="P1427" t="str">
        <f>IFERROR(VLOOKUP(D1427,'Bank Master'!$C$3:$D$7898,2,0),"Indirect")</f>
        <v>Direct</v>
      </c>
      <c r="Q1427" t="str">
        <f>IFERROR(VLOOKUP(A1427,Table1424[],6,0),0)</f>
        <v>DHURA ORAON</v>
      </c>
      <c r="R1427" t="str">
        <f>IFERROR(VLOOKUP(A1427,Table1424[],7,0),0)</f>
        <v>0407201700028674</v>
      </c>
      <c r="S1427" t="str">
        <f>IFERROR(VLOOKUP(A1427,Table1424[],8,0),0)</f>
        <v>PUNB0040720</v>
      </c>
      <c r="T1427">
        <f>IFERROR(VLOOKUP(A1427,Table1424[],9,0),0)</f>
        <v>0</v>
      </c>
      <c r="U1427" s="40">
        <f>IFERROR(VLOOKUP(A1427,Table1424[],10,0),0)</f>
        <v>46041</v>
      </c>
      <c r="V1427">
        <f t="shared" si="121"/>
        <v>1</v>
      </c>
      <c r="W1427" t="str">
        <f t="shared" si="122"/>
        <v>Available</v>
      </c>
      <c r="X1427" s="164" t="str" cm="1">
        <f t="array" aca="1" ref="X1427" ca="1">SUBSTITUTE(SUBSTITUTE(MID(CELL("filename"),FIND("[",CELL("filename"))+1,FIND("]",CELL("filename"))-FIND("[",CELL("filename"))-1)," JH Farmer Payment-",""),".xlsx","")</f>
        <v>22.21-27 Aug</v>
      </c>
      <c r="Y1427" s="13">
        <f t="shared" si="123"/>
        <v>15.623744694960214</v>
      </c>
      <c r="Z1427" s="3">
        <v>0</v>
      </c>
    </row>
    <row r="1428" spans="1:26" x14ac:dyDescent="0.25">
      <c r="A1428" t="str">
        <f>CONCATENATE(Table2[[#This Row],[Code]],Table2[[#This Row],[Farmers Code]])</f>
        <v>200900040034</v>
      </c>
      <c r="B1428" s="1" t="str">
        <f>INDEX('MPG Payment'!$A:$A,MATCH(Table2[[#This Row],[Code]],'MPG Payment'!B:B,0))</f>
        <v>BMC Code :2009</v>
      </c>
      <c r="C1428" t="str">
        <f>VLOOKUP(Table2[[#This Row],[Code]],'MPG Payment'!B:C,2,0)</f>
        <v>DUMRI</v>
      </c>
      <c r="D1428" s="17">
        <v>20090004</v>
      </c>
      <c r="E1428" s="17" t="s">
        <v>33</v>
      </c>
      <c r="F1428" s="1">
        <v>7</v>
      </c>
      <c r="G1428" s="13">
        <v>29.93</v>
      </c>
      <c r="H1428" s="13">
        <v>1292.5539999999999</v>
      </c>
      <c r="I1428" s="166">
        <v>0</v>
      </c>
      <c r="J1428" s="191">
        <v>0</v>
      </c>
      <c r="K1428" s="166">
        <v>0</v>
      </c>
      <c r="L1428" s="166">
        <v>0</v>
      </c>
      <c r="M1428" s="18">
        <v>0</v>
      </c>
      <c r="N1428" s="165" t="str">
        <f>VLOOKUP(Table2[[#This Row],[Code]],'MPG Payment'!$B$4:$Z$128,25,0)</f>
        <v>Release1</v>
      </c>
      <c r="O1428" s="170">
        <f t="shared" si="120"/>
        <v>1293</v>
      </c>
      <c r="P1428" t="str">
        <f>IFERROR(VLOOKUP(D1428,'Bank Master'!$C$3:$D$7898,2,0),"Indirect")</f>
        <v>Direct</v>
      </c>
      <c r="Q1428" t="str">
        <f>IFERROR(VLOOKUP(A1428,Table1424[],6,0),0)</f>
        <v>MURTAZA ANSARI</v>
      </c>
      <c r="R1428" t="str">
        <f>IFERROR(VLOOKUP(A1428,Table1424[],7,0),0)</f>
        <v>32602336893</v>
      </c>
      <c r="S1428" t="str">
        <f>IFERROR(VLOOKUP(A1428,Table1424[],8,0),0)</f>
        <v>SBIN0006304</v>
      </c>
      <c r="T1428">
        <f>IFERROR(VLOOKUP(A1428,Table1424[],9,0),0)</f>
        <v>0</v>
      </c>
      <c r="U1428" s="40">
        <f>IFERROR(VLOOKUP(A1428,Table1424[],10,0),0)</f>
        <v>46049</v>
      </c>
      <c r="V1428">
        <f t="shared" si="121"/>
        <v>1</v>
      </c>
      <c r="W1428" t="str">
        <f t="shared" si="122"/>
        <v>Available</v>
      </c>
      <c r="X1428" s="164" t="str" cm="1">
        <f t="array" aca="1" ref="X1428" ca="1">SUBSTITUTE(SUBSTITUTE(MID(CELL("filename"),FIND("[",CELL("filename"))+1,FIND("]",CELL("filename"))-FIND("[",CELL("filename"))-1)," JH Farmer Payment-",""),".xlsx","")</f>
        <v>22.21-27 Aug</v>
      </c>
      <c r="Y1428" s="13">
        <f t="shared" si="123"/>
        <v>15.115065152021383</v>
      </c>
      <c r="Z1428" s="3">
        <v>0</v>
      </c>
    </row>
    <row r="1429" spans="1:26" x14ac:dyDescent="0.25">
      <c r="A1429" t="str">
        <f>CONCATENATE(Table2[[#This Row],[Code]],Table2[[#This Row],[Farmers Code]])</f>
        <v>200900040035</v>
      </c>
      <c r="B1429" s="1" t="str">
        <f>INDEX('MPG Payment'!$A:$A,MATCH(Table2[[#This Row],[Code]],'MPG Payment'!B:B,0))</f>
        <v>BMC Code :2009</v>
      </c>
      <c r="C1429" t="str">
        <f>VLOOKUP(Table2[[#This Row],[Code]],'MPG Payment'!B:C,2,0)</f>
        <v>DUMRI</v>
      </c>
      <c r="D1429" s="17">
        <v>20090004</v>
      </c>
      <c r="E1429" s="17" t="s">
        <v>9</v>
      </c>
      <c r="F1429" s="1">
        <v>1</v>
      </c>
      <c r="G1429" s="13">
        <v>1.78</v>
      </c>
      <c r="H1429" s="13">
        <v>76.540000000000006</v>
      </c>
      <c r="I1429" s="166">
        <v>0</v>
      </c>
      <c r="J1429" s="191">
        <v>0</v>
      </c>
      <c r="K1429" s="166">
        <v>0</v>
      </c>
      <c r="L1429" s="166">
        <v>0</v>
      </c>
      <c r="M1429" s="18">
        <v>0</v>
      </c>
      <c r="N1429" s="165" t="str">
        <f>VLOOKUP(Table2[[#This Row],[Code]],'MPG Payment'!$B$4:$Z$128,25,0)</f>
        <v>Release1</v>
      </c>
      <c r="O1429" s="170">
        <f t="shared" si="120"/>
        <v>77</v>
      </c>
      <c r="P1429" t="str">
        <f>IFERROR(VLOOKUP(D1429,'Bank Master'!$C$3:$D$7898,2,0),"Indirect")</f>
        <v>Direct</v>
      </c>
      <c r="Q1429" t="str">
        <f>IFERROR(VLOOKUP(A1429,Table1424[],6,0),0)</f>
        <v>RUMANA PARWEEN</v>
      </c>
      <c r="R1429" t="str">
        <f>IFERROR(VLOOKUP(A1429,Table1424[],7,0),0)</f>
        <v>150801000020738</v>
      </c>
      <c r="S1429" t="str">
        <f>IFERROR(VLOOKUP(A1429,Table1424[],8,0),0)</f>
        <v>IOBA0001508</v>
      </c>
      <c r="T1429">
        <f>IFERROR(VLOOKUP(A1429,Table1424[],9,0),0)</f>
        <v>0</v>
      </c>
      <c r="U1429" s="40">
        <f>IFERROR(VLOOKUP(A1429,Table1424[],10,0),0)</f>
        <v>46049</v>
      </c>
      <c r="V1429">
        <f t="shared" si="121"/>
        <v>1</v>
      </c>
      <c r="W1429" t="str">
        <f t="shared" si="122"/>
        <v>Available</v>
      </c>
      <c r="X1429" s="164" t="str" cm="1">
        <f t="array" aca="1" ref="X1429" ca="1">SUBSTITUTE(SUBSTITUTE(MID(CELL("filename"),FIND("[",CELL("filename"))+1,FIND("]",CELL("filename"))-FIND("[",CELL("filename"))-1)," JH Farmer Payment-",""),".xlsx","")</f>
        <v>22.21-27 Aug</v>
      </c>
      <c r="Y1429" s="13">
        <f t="shared" si="123"/>
        <v>2.15</v>
      </c>
      <c r="Z1429" s="3">
        <v>0</v>
      </c>
    </row>
    <row r="1430" spans="1:26" x14ac:dyDescent="0.25">
      <c r="A1430" t="str">
        <f>CONCATENATE(Table2[[#This Row],[Code]],Table2[[#This Row],[Farmers Code]])</f>
        <v>200900040040</v>
      </c>
      <c r="B1430" s="1" t="str">
        <f>INDEX('MPG Payment'!$A:$A,MATCH(Table2[[#This Row],[Code]],'MPG Payment'!B:B,0))</f>
        <v>BMC Code :2009</v>
      </c>
      <c r="C1430" t="str">
        <f>VLOOKUP(Table2[[#This Row],[Code]],'MPG Payment'!B:C,2,0)</f>
        <v>DUMRI</v>
      </c>
      <c r="D1430" s="17">
        <v>20090004</v>
      </c>
      <c r="E1430" s="17" t="s">
        <v>13</v>
      </c>
      <c r="F1430" s="1">
        <v>7</v>
      </c>
      <c r="G1430" s="13">
        <v>21.97</v>
      </c>
      <c r="H1430" s="13">
        <v>897.13049999999987</v>
      </c>
      <c r="I1430" s="166">
        <v>0</v>
      </c>
      <c r="J1430" s="191">
        <v>0</v>
      </c>
      <c r="K1430" s="166">
        <v>0</v>
      </c>
      <c r="L1430" s="166">
        <v>0</v>
      </c>
      <c r="M1430" s="18">
        <v>0</v>
      </c>
      <c r="N1430" s="165" t="str">
        <f>VLOOKUP(Table2[[#This Row],[Code]],'MPG Payment'!$B$4:$Z$128,25,0)</f>
        <v>Release1</v>
      </c>
      <c r="O1430" s="170">
        <f t="shared" si="120"/>
        <v>897</v>
      </c>
      <c r="P1430" t="str">
        <f>IFERROR(VLOOKUP(D1430,'Bank Master'!$C$3:$D$7898,2,0),"Indirect")</f>
        <v>Direct</v>
      </c>
      <c r="Q1430" t="str">
        <f>IFERROR(VLOOKUP(A1430,Table1424[],6,0),0)</f>
        <v>FREDRIK MINJ</v>
      </c>
      <c r="R1430" t="str">
        <f>IFERROR(VLOOKUP(A1430,Table1424[],7,0),0)</f>
        <v>20325050578</v>
      </c>
      <c r="S1430" t="str">
        <f>IFERROR(VLOOKUP(A1430,Table1424[],8,0),0)</f>
        <v>SBIN0012618</v>
      </c>
      <c r="T1430">
        <f>IFERROR(VLOOKUP(A1430,Table1424[],9,0),0)</f>
        <v>0</v>
      </c>
      <c r="U1430" s="40">
        <f>IFERROR(VLOOKUP(A1430,Table1424[],10,0),0)</f>
        <v>46116</v>
      </c>
      <c r="V1430">
        <f t="shared" si="121"/>
        <v>1</v>
      </c>
      <c r="W1430" t="str">
        <f t="shared" si="122"/>
        <v>Available</v>
      </c>
      <c r="X1430" s="164" t="str" cm="1">
        <f t="array" aca="1" ref="X1430" ca="1">SUBSTITUTE(SUBSTITUTE(MID(CELL("filename"),FIND("[",CELL("filename"))+1,FIND("]",CELL("filename"))-FIND("[",CELL("filename"))-1)," JH Farmer Payment-",""),".xlsx","")</f>
        <v>22.21-27 Aug</v>
      </c>
      <c r="Y1430" s="13">
        <f t="shared" si="123"/>
        <v>14.2920197997269</v>
      </c>
      <c r="Z1430" s="3">
        <v>0</v>
      </c>
    </row>
    <row r="1431" spans="1:26" x14ac:dyDescent="0.25">
      <c r="A1431" t="str">
        <f>CONCATENATE(Table2[[#This Row],[Code]],Table2[[#This Row],[Farmers Code]])</f>
        <v>200900040041</v>
      </c>
      <c r="B1431" s="1" t="str">
        <f>INDEX('MPG Payment'!$A:$A,MATCH(Table2[[#This Row],[Code]],'MPG Payment'!B:B,0))</f>
        <v>BMC Code :2009</v>
      </c>
      <c r="C1431" t="str">
        <f>VLOOKUP(Table2[[#This Row],[Code]],'MPG Payment'!B:C,2,0)</f>
        <v>DUMRI</v>
      </c>
      <c r="D1431" s="17">
        <v>20090004</v>
      </c>
      <c r="E1431" s="17" t="s">
        <v>35</v>
      </c>
      <c r="F1431" s="1">
        <v>5</v>
      </c>
      <c r="G1431" s="13">
        <v>15.18</v>
      </c>
      <c r="H1431" s="13">
        <v>541.9203</v>
      </c>
      <c r="I1431" s="166">
        <v>0</v>
      </c>
      <c r="J1431" s="191">
        <v>0</v>
      </c>
      <c r="K1431" s="166">
        <v>0</v>
      </c>
      <c r="L1431" s="166">
        <v>0</v>
      </c>
      <c r="M1431" s="18">
        <v>0</v>
      </c>
      <c r="N1431" s="165" t="str">
        <f>VLOOKUP(Table2[[#This Row],[Code]],'MPG Payment'!$B$4:$Z$128,25,0)</f>
        <v>Release1</v>
      </c>
      <c r="O1431" s="170">
        <f t="shared" si="120"/>
        <v>542</v>
      </c>
      <c r="P1431" t="str">
        <f>IFERROR(VLOOKUP(D1431,'Bank Master'!$C$3:$D$7898,2,0),"Indirect")</f>
        <v>Direct</v>
      </c>
      <c r="Q1431" t="str">
        <f>IFERROR(VLOOKUP(A1431,Table1424[],6,0),0)</f>
        <v>SANJITA MINJ</v>
      </c>
      <c r="R1431" t="str">
        <f>IFERROR(VLOOKUP(A1431,Table1424[],7,0),0)</f>
        <v>84036957452</v>
      </c>
      <c r="S1431" t="str">
        <f>IFERROR(VLOOKUP(A1431,Table1424[],8,0),0)</f>
        <v>SBIN0RRVCGB</v>
      </c>
      <c r="T1431">
        <f>IFERROR(VLOOKUP(A1431,Table1424[],9,0),0)</f>
        <v>0</v>
      </c>
      <c r="U1431" s="40">
        <f>IFERROR(VLOOKUP(A1431,Table1424[],10,0),0)</f>
        <v>46111</v>
      </c>
      <c r="V1431">
        <f t="shared" si="121"/>
        <v>1</v>
      </c>
      <c r="W1431" t="str">
        <f t="shared" si="122"/>
        <v>Available</v>
      </c>
      <c r="X1431" s="164" t="str" cm="1">
        <f t="array" aca="1" ref="X1431" ca="1">SUBSTITUTE(SUBSTITUTE(MID(CELL("filename"),FIND("[",CELL("filename"))+1,FIND("]",CELL("filename"))-FIND("[",CELL("filename"))-1)," JH Farmer Payment-",""),".xlsx","")</f>
        <v>22.21-27 Aug</v>
      </c>
      <c r="Y1431" s="13">
        <f t="shared" si="123"/>
        <v>8.9249061264822132</v>
      </c>
      <c r="Z1431" s="3">
        <v>0</v>
      </c>
    </row>
    <row r="1432" spans="1:26" x14ac:dyDescent="0.25">
      <c r="A1432" t="str">
        <f>CONCATENATE(Table2[[#This Row],[Code]],Table2[[#This Row],[Farmers Code]])</f>
        <v>200900040044</v>
      </c>
      <c r="B1432" s="1" t="str">
        <f>INDEX('MPG Payment'!$A:$A,MATCH(Table2[[#This Row],[Code]],'MPG Payment'!B:B,0))</f>
        <v>BMC Code :2009</v>
      </c>
      <c r="C1432" t="str">
        <f>VLOOKUP(Table2[[#This Row],[Code]],'MPG Payment'!B:C,2,0)</f>
        <v>DUMRI</v>
      </c>
      <c r="D1432" s="17">
        <v>20090004</v>
      </c>
      <c r="E1432" s="17" t="s">
        <v>15</v>
      </c>
      <c r="F1432" s="1">
        <v>13</v>
      </c>
      <c r="G1432" s="13">
        <v>32.5</v>
      </c>
      <c r="H1432" s="13">
        <v>1437.1450000000002</v>
      </c>
      <c r="I1432" s="166">
        <v>0</v>
      </c>
      <c r="J1432" s="191">
        <v>0</v>
      </c>
      <c r="K1432" s="166">
        <v>0</v>
      </c>
      <c r="L1432" s="166">
        <v>0</v>
      </c>
      <c r="M1432" s="18">
        <v>0</v>
      </c>
      <c r="N1432" s="165" t="str">
        <f>VLOOKUP(Table2[[#This Row],[Code]],'MPG Payment'!$B$4:$Z$128,25,0)</f>
        <v>Release1</v>
      </c>
      <c r="O1432" s="170">
        <f t="shared" si="120"/>
        <v>1437</v>
      </c>
      <c r="P1432" t="str">
        <f>IFERROR(VLOOKUP(D1432,'Bank Master'!$C$3:$D$7898,2,0),"Indirect")</f>
        <v>Direct</v>
      </c>
      <c r="Q1432" t="str">
        <f>IFERROR(VLOOKUP(A1432,Table1424[],6,0),0)</f>
        <v>HALIMA KHATUN</v>
      </c>
      <c r="R1432" t="str">
        <f>IFERROR(VLOOKUP(A1432,Table1424[],7,0),0)</f>
        <v>33592912097</v>
      </c>
      <c r="S1432" t="str">
        <f>IFERROR(VLOOKUP(A1432,Table1424[],8,0),0)</f>
        <v>SBIN0006304</v>
      </c>
      <c r="T1432">
        <f>IFERROR(VLOOKUP(A1432,Table1424[],9,0),0)</f>
        <v>0</v>
      </c>
      <c r="U1432" s="40">
        <f>IFERROR(VLOOKUP(A1432,Table1424[],10,0),0)</f>
        <v>46140</v>
      </c>
      <c r="V1432">
        <f t="shared" si="121"/>
        <v>1</v>
      </c>
      <c r="W1432" t="str">
        <f t="shared" si="122"/>
        <v>Available</v>
      </c>
      <c r="X1432" s="164" t="str" cm="1">
        <f t="array" aca="1" ref="X1432" ca="1">SUBSTITUTE(SUBSTITUTE(MID(CELL("filename"),FIND("[",CELL("filename"))+1,FIND("]",CELL("filename"))-FIND("[",CELL("filename"))-1)," JH Farmer Payment-",""),".xlsx","")</f>
        <v>22.21-27 Aug</v>
      </c>
      <c r="Y1432" s="13">
        <f t="shared" si="123"/>
        <v>28.742900000000006</v>
      </c>
      <c r="Z1432" s="3">
        <v>0</v>
      </c>
    </row>
    <row r="1433" spans="1:26" x14ac:dyDescent="0.25">
      <c r="A1433" t="str">
        <f>CONCATENATE(Table2[[#This Row],[Code]],Table2[[#This Row],[Farmers Code]])</f>
        <v>200900080004</v>
      </c>
      <c r="B1433" s="1" t="str">
        <f>INDEX('MPG Payment'!$A:$A,MATCH(Table2[[#This Row],[Code]],'MPG Payment'!B:B,0))</f>
        <v>BMC Code :2009</v>
      </c>
      <c r="C1433" t="str">
        <f>VLOOKUP(Table2[[#This Row],[Code]],'MPG Payment'!B:C,2,0)</f>
        <v>GANESHPUR</v>
      </c>
      <c r="D1433" s="17">
        <v>20090008</v>
      </c>
      <c r="E1433" s="17" t="s">
        <v>1</v>
      </c>
      <c r="F1433" s="1">
        <v>10</v>
      </c>
      <c r="G1433" s="13">
        <v>30.06</v>
      </c>
      <c r="H1433" s="13">
        <v>1137.9079999999999</v>
      </c>
      <c r="I1433" s="166">
        <v>0</v>
      </c>
      <c r="J1433" s="191">
        <v>0</v>
      </c>
      <c r="K1433" s="166">
        <v>0</v>
      </c>
      <c r="L1433" s="166">
        <v>0</v>
      </c>
      <c r="M1433" s="18">
        <v>0</v>
      </c>
      <c r="N1433" s="165">
        <f>VLOOKUP(Table2[[#This Row],[Code]],'MPG Payment'!$B$4:$Z$128,25,0)</f>
        <v>0</v>
      </c>
      <c r="O1433" s="170">
        <f t="shared" si="120"/>
        <v>1138</v>
      </c>
      <c r="P1433" t="str">
        <f>IFERROR(VLOOKUP(D1433,'Bank Master'!$C$3:$D$7898,2,0),"Indirect")</f>
        <v>Direct</v>
      </c>
      <c r="Q1433" t="str">
        <f>IFERROR(VLOOKUP(A1433,Table1424[],6,0),0)</f>
        <v>BHAGWATI ORAON</v>
      </c>
      <c r="R1433" t="str">
        <f>IFERROR(VLOOKUP(A1433,Table1424[],7,0),0)</f>
        <v>0746010460569</v>
      </c>
      <c r="S1433" t="str">
        <f>IFERROR(VLOOKUP(A1433,Table1424[],8,0),0)</f>
        <v>PUNB0074620</v>
      </c>
      <c r="T1433">
        <f>IFERROR(VLOOKUP(A1433,Table1424[],9,0),0)</f>
        <v>0</v>
      </c>
      <c r="U1433" s="40">
        <f>IFERROR(VLOOKUP(A1433,Table1424[],10,0),0)</f>
        <v>46195</v>
      </c>
      <c r="V1433">
        <f t="shared" si="121"/>
        <v>1</v>
      </c>
      <c r="W1433" t="str">
        <f t="shared" si="122"/>
        <v>Available</v>
      </c>
      <c r="X1433" s="164" t="str" cm="1">
        <f t="array" aca="1" ref="X1433" ca="1">SUBSTITUTE(SUBSTITUTE(MID(CELL("filename"),FIND("[",CELL("filename"))+1,FIND("]",CELL("filename"))-FIND("[",CELL("filename"))-1)," JH Farmer Payment-",""),".xlsx","")</f>
        <v>22.21-27 Aug</v>
      </c>
      <c r="Y1433" s="13">
        <f t="shared" si="123"/>
        <v>18.927278775781769</v>
      </c>
      <c r="Z1433" s="3">
        <v>0</v>
      </c>
    </row>
    <row r="1434" spans="1:26" x14ac:dyDescent="0.25">
      <c r="A1434" t="str">
        <f>CONCATENATE(Table2[[#This Row],[Code]],Table2[[#This Row],[Farmers Code]])</f>
        <v>200900080005</v>
      </c>
      <c r="B1434" s="1" t="str">
        <f>INDEX('MPG Payment'!$A:$A,MATCH(Table2[[#This Row],[Code]],'MPG Payment'!B:B,0))</f>
        <v>BMC Code :2009</v>
      </c>
      <c r="C1434" t="str">
        <f>VLOOKUP(Table2[[#This Row],[Code]],'MPG Payment'!B:C,2,0)</f>
        <v>GANESHPUR</v>
      </c>
      <c r="D1434" s="17">
        <v>20090008</v>
      </c>
      <c r="E1434" s="17" t="s">
        <v>18</v>
      </c>
      <c r="F1434" s="1">
        <v>14</v>
      </c>
      <c r="G1434" s="13">
        <v>1175.27</v>
      </c>
      <c r="H1434" s="13">
        <v>53235.190199999997</v>
      </c>
      <c r="I1434" s="166">
        <v>0</v>
      </c>
      <c r="J1434" s="191">
        <v>0</v>
      </c>
      <c r="K1434" s="166">
        <v>0</v>
      </c>
      <c r="L1434" s="166">
        <v>635</v>
      </c>
      <c r="M1434" s="18">
        <v>0</v>
      </c>
      <c r="N1434" s="165">
        <f>VLOOKUP(Table2[[#This Row],[Code]],'MPG Payment'!$B$4:$Z$128,25,0)</f>
        <v>0</v>
      </c>
      <c r="O1434" s="170">
        <f t="shared" si="120"/>
        <v>52600</v>
      </c>
      <c r="P1434" t="str">
        <f>IFERROR(VLOOKUP(D1434,'Bank Master'!$C$3:$D$7898,2,0),"Indirect")</f>
        <v>Direct</v>
      </c>
      <c r="Q1434" t="str">
        <f>IFERROR(VLOOKUP(A1434,Table1424[],6,0),0)</f>
        <v>BABLU ORAON</v>
      </c>
      <c r="R1434" t="str">
        <f>IFERROR(VLOOKUP(A1434,Table1424[],7,0),0)</f>
        <v>44579056106</v>
      </c>
      <c r="S1434" t="str">
        <f>IFERROR(VLOOKUP(A1434,Table1424[],8,0),0)</f>
        <v>SBIN0014339</v>
      </c>
      <c r="T1434">
        <f>IFERROR(VLOOKUP(A1434,Table1424[],9,0),0)</f>
        <v>0</v>
      </c>
      <c r="U1434" s="40">
        <f>IFERROR(VLOOKUP(A1434,Table1424[],10,0),0)</f>
        <v>45971</v>
      </c>
      <c r="V1434">
        <f t="shared" si="121"/>
        <v>1</v>
      </c>
      <c r="W1434" t="str">
        <f t="shared" si="122"/>
        <v>Available</v>
      </c>
      <c r="X1434" s="164" t="str" cm="1">
        <f t="array" aca="1" ref="X1434" ca="1">SUBSTITUTE(SUBSTITUTE(MID(CELL("filename"),FIND("[",CELL("filename"))+1,FIND("]",CELL("filename"))-FIND("[",CELL("filename"))-1)," JH Farmer Payment-",""),".xlsx","")</f>
        <v>22.21-27 Aug</v>
      </c>
      <c r="Y1434" s="13">
        <f t="shared" si="123"/>
        <v>31.707295464021037</v>
      </c>
      <c r="Z1434" s="3">
        <v>0</v>
      </c>
    </row>
    <row r="1435" spans="1:26" x14ac:dyDescent="0.25">
      <c r="A1435" t="str">
        <f>CONCATENATE(Table2[[#This Row],[Code]],Table2[[#This Row],[Farmers Code]])</f>
        <v>200900080016</v>
      </c>
      <c r="B1435" s="1" t="str">
        <f>INDEX('MPG Payment'!$A:$A,MATCH(Table2[[#This Row],[Code]],'MPG Payment'!B:B,0))</f>
        <v>BMC Code :2009</v>
      </c>
      <c r="C1435" t="str">
        <f>VLOOKUP(Table2[[#This Row],[Code]],'MPG Payment'!B:C,2,0)</f>
        <v>GANESHPUR</v>
      </c>
      <c r="D1435" s="17">
        <v>20090008</v>
      </c>
      <c r="E1435" s="17" t="s">
        <v>26</v>
      </c>
      <c r="F1435" s="1">
        <v>13</v>
      </c>
      <c r="G1435" s="13">
        <v>46.29999999999999</v>
      </c>
      <c r="H1435" s="13">
        <v>1772.7569000000001</v>
      </c>
      <c r="I1435" s="166">
        <v>0</v>
      </c>
      <c r="J1435" s="191">
        <v>0</v>
      </c>
      <c r="K1435" s="166">
        <v>0</v>
      </c>
      <c r="L1435" s="166">
        <v>0</v>
      </c>
      <c r="M1435" s="18">
        <v>0</v>
      </c>
      <c r="N1435" s="165">
        <f>VLOOKUP(Table2[[#This Row],[Code]],'MPG Payment'!$B$4:$Z$128,25,0)</f>
        <v>0</v>
      </c>
      <c r="O1435" s="170">
        <f t="shared" si="120"/>
        <v>1773</v>
      </c>
      <c r="P1435" t="str">
        <f>IFERROR(VLOOKUP(D1435,'Bank Master'!$C$3:$D$7898,2,0),"Indirect")</f>
        <v>Direct</v>
      </c>
      <c r="Q1435" t="str">
        <f>IFERROR(VLOOKUP(A1435,Table1424[],6,0),0)</f>
        <v>SHUBHASHI DEVI</v>
      </c>
      <c r="R1435" t="str">
        <f>IFERROR(VLOOKUP(A1435,Table1424[],7,0),0)</f>
        <v>0746010465564</v>
      </c>
      <c r="S1435" t="str">
        <f>IFERROR(VLOOKUP(A1435,Table1424[],8,0),0)</f>
        <v>PUNB0074620</v>
      </c>
      <c r="T1435">
        <f>IFERROR(VLOOKUP(A1435,Table1424[],9,0),0)</f>
        <v>0</v>
      </c>
      <c r="U1435" s="40">
        <f>IFERROR(VLOOKUP(A1435,Table1424[],10,0),0)</f>
        <v>45888</v>
      </c>
      <c r="V1435">
        <f t="shared" si="121"/>
        <v>1</v>
      </c>
      <c r="W1435" t="str">
        <f t="shared" si="122"/>
        <v>Available</v>
      </c>
      <c r="X1435" s="164" t="str" cm="1">
        <f t="array" aca="1" ref="X1435" ca="1">SUBSTITUTE(SUBSTITUTE(MID(CELL("filename"),FIND("[",CELL("filename"))+1,FIND("]",CELL("filename"))-FIND("[",CELL("filename"))-1)," JH Farmer Payment-",""),".xlsx","")</f>
        <v>22.21-27 Aug</v>
      </c>
      <c r="Y1435" s="13">
        <f t="shared" si="123"/>
        <v>24.887515874730031</v>
      </c>
      <c r="Z1435" s="3">
        <v>0</v>
      </c>
    </row>
    <row r="1436" spans="1:26" x14ac:dyDescent="0.25">
      <c r="A1436" t="str">
        <f>CONCATENATE(Table2[[#This Row],[Code]],Table2[[#This Row],[Farmers Code]])</f>
        <v>200900080021</v>
      </c>
      <c r="B1436" s="1" t="str">
        <f>INDEX('MPG Payment'!$A:$A,MATCH(Table2[[#This Row],[Code]],'MPG Payment'!B:B,0))</f>
        <v>BMC Code :2009</v>
      </c>
      <c r="C1436" t="str">
        <f>VLOOKUP(Table2[[#This Row],[Code]],'MPG Payment'!B:C,2,0)</f>
        <v>GANESHPUR</v>
      </c>
      <c r="D1436" s="17">
        <v>20090008</v>
      </c>
      <c r="E1436" s="17" t="s">
        <v>28</v>
      </c>
      <c r="F1436" s="1">
        <v>13</v>
      </c>
      <c r="G1436" s="13">
        <v>43.32</v>
      </c>
      <c r="H1436" s="13">
        <v>2401.4198000000001</v>
      </c>
      <c r="I1436" s="166">
        <v>0</v>
      </c>
      <c r="J1436" s="191">
        <v>0</v>
      </c>
      <c r="K1436" s="166">
        <v>0</v>
      </c>
      <c r="L1436" s="166">
        <v>0</v>
      </c>
      <c r="M1436" s="18">
        <v>0</v>
      </c>
      <c r="N1436" s="165">
        <f>VLOOKUP(Table2[[#This Row],[Code]],'MPG Payment'!$B$4:$Z$128,25,0)</f>
        <v>0</v>
      </c>
      <c r="O1436" s="170">
        <f t="shared" si="120"/>
        <v>2401</v>
      </c>
      <c r="P1436" t="str">
        <f>IFERROR(VLOOKUP(D1436,'Bank Master'!$C$3:$D$7898,2,0),"Indirect")</f>
        <v>Direct</v>
      </c>
      <c r="Q1436" t="str">
        <f>IFERROR(VLOOKUP(A1436,Table1424[],6,0),0)</f>
        <v>CHANDU ORAON</v>
      </c>
      <c r="R1436" t="str">
        <f>IFERROR(VLOOKUP(A1436,Table1424[],7,0),0)</f>
        <v>0746010209350</v>
      </c>
      <c r="S1436" t="str">
        <f>IFERROR(VLOOKUP(A1436,Table1424[],8,0),0)</f>
        <v>PUNB0074620</v>
      </c>
      <c r="T1436">
        <f>IFERROR(VLOOKUP(A1436,Table1424[],9,0),0)</f>
        <v>0</v>
      </c>
      <c r="U1436" s="40">
        <f>IFERROR(VLOOKUP(A1436,Table1424[],10,0),0)</f>
        <v>45881</v>
      </c>
      <c r="V1436">
        <f t="shared" si="121"/>
        <v>1</v>
      </c>
      <c r="W1436" t="str">
        <f t="shared" si="122"/>
        <v>Available</v>
      </c>
      <c r="X1436" s="164" t="str" cm="1">
        <f t="array" aca="1" ref="X1436" ca="1">SUBSTITUTE(SUBSTITUTE(MID(CELL("filename"),FIND("[",CELL("filename"))+1,FIND("]",CELL("filename"))-FIND("[",CELL("filename"))-1)," JH Farmer Payment-",""),".xlsx","")</f>
        <v>22.21-27 Aug</v>
      </c>
      <c r="Y1436" s="13">
        <f t="shared" si="123"/>
        <v>36.032383887349958</v>
      </c>
      <c r="Z1436" s="3">
        <v>0</v>
      </c>
    </row>
    <row r="1437" spans="1:26" x14ac:dyDescent="0.25">
      <c r="A1437" t="str">
        <f>CONCATENATE(Table2[[#This Row],[Code]],Table2[[#This Row],[Farmers Code]])</f>
        <v>200900080028</v>
      </c>
      <c r="B1437" s="1" t="str">
        <f>INDEX('MPG Payment'!$A:$A,MATCH(Table2[[#This Row],[Code]],'MPG Payment'!B:B,0))</f>
        <v>BMC Code :2009</v>
      </c>
      <c r="C1437" t="str">
        <f>VLOOKUP(Table2[[#This Row],[Code]],'MPG Payment'!B:C,2,0)</f>
        <v>GANESHPUR</v>
      </c>
      <c r="D1437" s="17">
        <v>20090008</v>
      </c>
      <c r="E1437" s="17" t="s">
        <v>30</v>
      </c>
      <c r="F1437" s="1">
        <v>7</v>
      </c>
      <c r="G1437" s="13">
        <v>23.35</v>
      </c>
      <c r="H1437" s="13">
        <v>1025.4288000000001</v>
      </c>
      <c r="I1437" s="166">
        <v>0</v>
      </c>
      <c r="J1437" s="191">
        <v>0</v>
      </c>
      <c r="K1437" s="166">
        <v>0</v>
      </c>
      <c r="L1437" s="166">
        <v>0</v>
      </c>
      <c r="M1437" s="18">
        <v>0</v>
      </c>
      <c r="N1437" s="165">
        <f>VLOOKUP(Table2[[#This Row],[Code]],'MPG Payment'!$B$4:$Z$128,25,0)</f>
        <v>0</v>
      </c>
      <c r="O1437" s="170">
        <f t="shared" si="120"/>
        <v>1025</v>
      </c>
      <c r="P1437" t="str">
        <f>IFERROR(VLOOKUP(D1437,'Bank Master'!$C$3:$D$7898,2,0),"Indirect")</f>
        <v>Direct</v>
      </c>
      <c r="Q1437" t="str">
        <f>IFERROR(VLOOKUP(A1437,Table1424[],6,0),0)</f>
        <v>ASHANUNI ORAON</v>
      </c>
      <c r="R1437" t="str">
        <f>IFERROR(VLOOKUP(A1437,Table1424[],7,0),0)</f>
        <v>0746010240702</v>
      </c>
      <c r="S1437" t="str">
        <f>IFERROR(VLOOKUP(A1437,Table1424[],8,0),0)</f>
        <v>PUNB0074620</v>
      </c>
      <c r="T1437">
        <f>IFERROR(VLOOKUP(A1437,Table1424[],9,0),0)</f>
        <v>0</v>
      </c>
      <c r="U1437" s="40">
        <f>IFERROR(VLOOKUP(A1437,Table1424[],10,0),0)</f>
        <v>46020</v>
      </c>
      <c r="V1437">
        <f t="shared" si="121"/>
        <v>1</v>
      </c>
      <c r="W1437" t="str">
        <f t="shared" si="122"/>
        <v>Available</v>
      </c>
      <c r="X1437" s="164" t="str" cm="1">
        <f t="array" aca="1" ref="X1437" ca="1">SUBSTITUTE(SUBSTITUTE(MID(CELL("filename"),FIND("[",CELL("filename"))+1,FIND("]",CELL("filename"))-FIND("[",CELL("filename"))-1)," JH Farmer Payment-",""),".xlsx","")</f>
        <v>22.21-27 Aug</v>
      </c>
      <c r="Y1437" s="13">
        <f t="shared" si="123"/>
        <v>15.370453104925057</v>
      </c>
      <c r="Z1437" s="3">
        <v>0</v>
      </c>
    </row>
    <row r="1438" spans="1:26" x14ac:dyDescent="0.25">
      <c r="A1438" t="str">
        <f>CONCATENATE(Table2[[#This Row],[Code]],Table2[[#This Row],[Farmers Code]])</f>
        <v>200900080031</v>
      </c>
      <c r="B1438" s="1" t="str">
        <f>INDEX('MPG Payment'!$A:$A,MATCH(Table2[[#This Row],[Code]],'MPG Payment'!B:B,0))</f>
        <v>BMC Code :2009</v>
      </c>
      <c r="C1438" t="str">
        <f>VLOOKUP(Table2[[#This Row],[Code]],'MPG Payment'!B:C,2,0)</f>
        <v>GANESHPUR</v>
      </c>
      <c r="D1438" s="17">
        <v>20090008</v>
      </c>
      <c r="E1438" s="17" t="s">
        <v>422</v>
      </c>
      <c r="F1438" s="1">
        <v>13</v>
      </c>
      <c r="G1438" s="13">
        <v>41.150000000000006</v>
      </c>
      <c r="H1438" s="13">
        <v>1573.5301999999999</v>
      </c>
      <c r="I1438" s="166">
        <v>0</v>
      </c>
      <c r="J1438" s="191">
        <v>0</v>
      </c>
      <c r="K1438" s="166">
        <v>0</v>
      </c>
      <c r="L1438" s="166">
        <v>0</v>
      </c>
      <c r="M1438" s="18">
        <v>0</v>
      </c>
      <c r="N1438" s="165">
        <f>VLOOKUP(Table2[[#This Row],[Code]],'MPG Payment'!$B$4:$Z$128,25,0)</f>
        <v>0</v>
      </c>
      <c r="O1438" s="170">
        <f t="shared" si="120"/>
        <v>1574</v>
      </c>
      <c r="P1438" t="str">
        <f>IFERROR(VLOOKUP(D1438,'Bank Master'!$C$3:$D$7898,2,0),"Indirect")</f>
        <v>Direct</v>
      </c>
      <c r="Q1438" t="str">
        <f>IFERROR(VLOOKUP(A1438,Table1424[],6,0),0)</f>
        <v>SUNDARI ORAON</v>
      </c>
      <c r="R1438" t="str">
        <f>IFERROR(VLOOKUP(A1438,Table1424[],7,0),0)</f>
        <v>0746010810173</v>
      </c>
      <c r="S1438" t="str">
        <f>IFERROR(VLOOKUP(A1438,Table1424[],8,0),0)</f>
        <v>PUNB0074620</v>
      </c>
      <c r="T1438">
        <f>IFERROR(VLOOKUP(A1438,Table1424[],9,0),0)</f>
        <v>0</v>
      </c>
      <c r="U1438" s="40">
        <f>IFERROR(VLOOKUP(A1438,Table1424[],10,0),0)</f>
        <v>46209</v>
      </c>
      <c r="V1438">
        <f t="shared" si="121"/>
        <v>1</v>
      </c>
      <c r="W1438" t="str">
        <f t="shared" si="122"/>
        <v>Available</v>
      </c>
      <c r="X1438" s="164" t="str" cm="1">
        <f t="array" aca="1" ref="X1438" ca="1">SUBSTITUTE(SUBSTITUTE(MID(CELL("filename"),FIND("[",CELL("filename"))+1,FIND("]",CELL("filename"))-FIND("[",CELL("filename"))-1)," JH Farmer Payment-",""),".xlsx","")</f>
        <v>22.21-27 Aug</v>
      </c>
      <c r="Y1438" s="13">
        <f t="shared" si="123"/>
        <v>24.855276549210203</v>
      </c>
      <c r="Z1438" s="3">
        <v>0</v>
      </c>
    </row>
    <row r="1439" spans="1:26" x14ac:dyDescent="0.25">
      <c r="A1439" t="str">
        <f>CONCATENATE(Table2[[#This Row],[Code]],Table2[[#This Row],[Farmers Code]])</f>
        <v>200900120003</v>
      </c>
      <c r="B1439" s="1" t="str">
        <f>INDEX('MPG Payment'!$A:$A,MATCH(Table2[[#This Row],[Code]],'MPG Payment'!B:B,0))</f>
        <v>BMC Code :2009</v>
      </c>
      <c r="C1439" t="str">
        <f>VLOOKUP(Table2[[#This Row],[Code]],'MPG Payment'!B:C,2,0)</f>
        <v>LUNDRI 2</v>
      </c>
      <c r="D1439" s="17">
        <v>20090012</v>
      </c>
      <c r="E1439" s="17" t="s">
        <v>0</v>
      </c>
      <c r="F1439" s="1">
        <v>3</v>
      </c>
      <c r="G1439" s="13">
        <v>48.010000000000005</v>
      </c>
      <c r="H1439" s="13">
        <v>2130.4732000000004</v>
      </c>
      <c r="I1439" s="166">
        <v>0</v>
      </c>
      <c r="J1439" s="191">
        <v>0</v>
      </c>
      <c r="K1439" s="166">
        <v>0</v>
      </c>
      <c r="L1439" s="166">
        <v>0</v>
      </c>
      <c r="M1439" s="18">
        <v>0</v>
      </c>
      <c r="N1439" s="165">
        <f>VLOOKUP(Table2[[#This Row],[Code]],'MPG Payment'!$B$4:$Z$128,25,0)</f>
        <v>0</v>
      </c>
      <c r="O1439" s="170">
        <f t="shared" si="120"/>
        <v>2130</v>
      </c>
      <c r="P1439" t="str">
        <f>IFERROR(VLOOKUP(D1439,'Bank Master'!$C$3:$D$7898,2,0),"Indirect")</f>
        <v>Direct</v>
      </c>
      <c r="Q1439" t="str">
        <f>IFERROR(VLOOKUP(A1439,Table1424[],6,0),0)</f>
        <v>SACHIDANAND SAHU</v>
      </c>
      <c r="R1439" t="str">
        <f>IFERROR(VLOOKUP(A1439,Table1424[],7,0),0)</f>
        <v>490310100001507</v>
      </c>
      <c r="S1439" t="str">
        <f>IFERROR(VLOOKUP(A1439,Table1424[],8,0),0)</f>
        <v>BKID0004903</v>
      </c>
      <c r="T1439">
        <f>IFERROR(VLOOKUP(A1439,Table1424[],9,0),0)</f>
        <v>0</v>
      </c>
      <c r="U1439" s="40">
        <f>IFERROR(VLOOKUP(A1439,Table1424[],10,0),0)</f>
        <v>45928</v>
      </c>
      <c r="V1439">
        <f t="shared" si="121"/>
        <v>1</v>
      </c>
      <c r="W1439" t="str">
        <f t="shared" si="122"/>
        <v>Available</v>
      </c>
      <c r="X1439" s="164" t="str" cm="1">
        <f t="array" aca="1" ref="X1439" ca="1">SUBSTITUTE(SUBSTITUTE(MID(CELL("filename"),FIND("[",CELL("filename"))+1,FIND("]",CELL("filename"))-FIND("[",CELL("filename"))-1)," JH Farmer Payment-",""),".xlsx","")</f>
        <v>22.21-27 Aug</v>
      </c>
      <c r="Y1439" s="13">
        <f t="shared" si="123"/>
        <v>6.6563420120808177</v>
      </c>
      <c r="Z1439" s="3">
        <v>0</v>
      </c>
    </row>
    <row r="1440" spans="1:26" x14ac:dyDescent="0.25">
      <c r="A1440" t="str">
        <f>CONCATENATE(Table2[[#This Row],[Code]],Table2[[#This Row],[Farmers Code]])</f>
        <v>200900120007</v>
      </c>
      <c r="B1440" s="1" t="str">
        <f>INDEX('MPG Payment'!$A:$A,MATCH(Table2[[#This Row],[Code]],'MPG Payment'!B:B,0))</f>
        <v>BMC Code :2009</v>
      </c>
      <c r="C1440" t="str">
        <f>VLOOKUP(Table2[[#This Row],[Code]],'MPG Payment'!B:C,2,0)</f>
        <v>LUNDRI 2</v>
      </c>
      <c r="D1440" s="17">
        <v>20090012</v>
      </c>
      <c r="E1440" s="17" t="s">
        <v>20</v>
      </c>
      <c r="F1440" s="1">
        <v>1</v>
      </c>
      <c r="G1440" s="13">
        <v>1.71</v>
      </c>
      <c r="H1440" s="13">
        <v>75.616199999999992</v>
      </c>
      <c r="I1440" s="166">
        <v>0</v>
      </c>
      <c r="J1440" s="191">
        <v>0</v>
      </c>
      <c r="K1440" s="166">
        <v>0</v>
      </c>
      <c r="L1440" s="166">
        <v>0</v>
      </c>
      <c r="M1440" s="18">
        <v>0</v>
      </c>
      <c r="N1440" s="165">
        <f>VLOOKUP(Table2[[#This Row],[Code]],'MPG Payment'!$B$4:$Z$128,25,0)</f>
        <v>0</v>
      </c>
      <c r="O1440" s="170">
        <f t="shared" si="120"/>
        <v>76</v>
      </c>
      <c r="P1440" t="str">
        <f>IFERROR(VLOOKUP(D1440,'Bank Master'!$C$3:$D$7898,2,0),"Indirect")</f>
        <v>Direct</v>
      </c>
      <c r="Q1440" t="str">
        <f>IFERROR(VLOOKUP(A1440,Table1424[],6,0),0)</f>
        <v>URMILA DEVI</v>
      </c>
      <c r="R1440" t="str">
        <f>IFERROR(VLOOKUP(A1440,Table1424[],7,0),0)</f>
        <v>84034911328</v>
      </c>
      <c r="S1440" t="str">
        <f>IFERROR(VLOOKUP(A1440,Table1424[],8,0),0)</f>
        <v>SBIN0RRVCGB</v>
      </c>
      <c r="T1440">
        <f>IFERROR(VLOOKUP(A1440,Table1424[],9,0),0)</f>
        <v>0</v>
      </c>
      <c r="U1440" s="40">
        <f>IFERROR(VLOOKUP(A1440,Table1424[],10,0),0)</f>
        <v>46062</v>
      </c>
      <c r="V1440">
        <f t="shared" si="121"/>
        <v>1</v>
      </c>
      <c r="W1440" t="str">
        <f t="shared" si="122"/>
        <v>Available</v>
      </c>
      <c r="X1440" s="164" t="str" cm="1">
        <f t="array" aca="1" ref="X1440" ca="1">SUBSTITUTE(SUBSTITUTE(MID(CELL("filename"),FIND("[",CELL("filename"))+1,FIND("]",CELL("filename"))-FIND("[",CELL("filename"))-1)," JH Farmer Payment-",""),".xlsx","")</f>
        <v>22.21-27 Aug</v>
      </c>
      <c r="Y1440" s="13">
        <f t="shared" si="123"/>
        <v>2.2109999999999999</v>
      </c>
      <c r="Z1440" s="3">
        <v>0</v>
      </c>
    </row>
    <row r="1441" spans="1:26" x14ac:dyDescent="0.25">
      <c r="A1441" t="str">
        <f>CONCATENATE(Table2[[#This Row],[Code]],Table2[[#This Row],[Farmers Code]])</f>
        <v>200900120008</v>
      </c>
      <c r="B1441" s="1" t="str">
        <f>INDEX('MPG Payment'!$A:$A,MATCH(Table2[[#This Row],[Code]],'MPG Payment'!B:B,0))</f>
        <v>BMC Code :2009</v>
      </c>
      <c r="C1441" t="str">
        <f>VLOOKUP(Table2[[#This Row],[Code]],'MPG Payment'!B:C,2,0)</f>
        <v>LUNDRI 2</v>
      </c>
      <c r="D1441" s="17">
        <v>20090012</v>
      </c>
      <c r="E1441" s="17" t="s">
        <v>41</v>
      </c>
      <c r="F1441" s="1">
        <v>3</v>
      </c>
      <c r="G1441" s="13">
        <v>117.61</v>
      </c>
      <c r="H1441" s="13">
        <v>5381.0115000000005</v>
      </c>
      <c r="I1441" s="166">
        <v>0</v>
      </c>
      <c r="J1441" s="191">
        <v>0</v>
      </c>
      <c r="K1441" s="166">
        <v>0</v>
      </c>
      <c r="L1441" s="166">
        <v>0</v>
      </c>
      <c r="M1441" s="18">
        <v>0</v>
      </c>
      <c r="N1441" s="165">
        <f>VLOOKUP(Table2[[#This Row],[Code]],'MPG Payment'!$B$4:$Z$128,25,0)</f>
        <v>0</v>
      </c>
      <c r="O1441" s="170">
        <f t="shared" si="120"/>
        <v>5381</v>
      </c>
      <c r="P1441" t="str">
        <f>IFERROR(VLOOKUP(D1441,'Bank Master'!$C$3:$D$7898,2,0),"Indirect")</f>
        <v>Direct</v>
      </c>
      <c r="Q1441" t="str">
        <f>IFERROR(VLOOKUP(A1441,Table1424[],6,0),0)</f>
        <v>ADARSH KUMAR SAHU</v>
      </c>
      <c r="R1441" t="str">
        <f>IFERROR(VLOOKUP(A1441,Table1424[],7,0),0)</f>
        <v>490318210010673</v>
      </c>
      <c r="S1441" t="str">
        <f>IFERROR(VLOOKUP(A1441,Table1424[],8,0),0)</f>
        <v>BKID0004903</v>
      </c>
      <c r="T1441">
        <f>IFERROR(VLOOKUP(A1441,Table1424[],9,0),0)</f>
        <v>0</v>
      </c>
      <c r="U1441" s="40">
        <f>IFERROR(VLOOKUP(A1441,Table1424[],10,0),0)</f>
        <v>46062</v>
      </c>
      <c r="V1441">
        <f t="shared" si="121"/>
        <v>1</v>
      </c>
      <c r="W1441" t="str">
        <f t="shared" si="122"/>
        <v>Available</v>
      </c>
      <c r="X1441" s="164" t="str" cm="1">
        <f t="array" aca="1" ref="X1441" ca="1">SUBSTITUTE(SUBSTITUTE(MID(CELL("filename"),FIND("[",CELL("filename"))+1,FIND("]",CELL("filename"))-FIND("[",CELL("filename"))-1)," JH Farmer Payment-",""),".xlsx","")</f>
        <v>22.21-27 Aug</v>
      </c>
      <c r="Y1441" s="13">
        <f t="shared" si="123"/>
        <v>6.8629514922200512</v>
      </c>
      <c r="Z1441" s="3">
        <v>0</v>
      </c>
    </row>
    <row r="1442" spans="1:26" x14ac:dyDescent="0.25">
      <c r="A1442" t="str">
        <f>CONCATENATE(Table2[[#This Row],[Code]],Table2[[#This Row],[Farmers Code]])</f>
        <v>200900120010</v>
      </c>
      <c r="B1442" s="1" t="str">
        <f>INDEX('MPG Payment'!$A:$A,MATCH(Table2[[#This Row],[Code]],'MPG Payment'!B:B,0))</f>
        <v>BMC Code :2009</v>
      </c>
      <c r="C1442" t="str">
        <f>VLOOKUP(Table2[[#This Row],[Code]],'MPG Payment'!B:C,2,0)</f>
        <v>LUNDRI 2</v>
      </c>
      <c r="D1442" s="17">
        <v>20090012</v>
      </c>
      <c r="E1442" s="17" t="s">
        <v>21</v>
      </c>
      <c r="F1442" s="1">
        <v>1</v>
      </c>
      <c r="G1442" s="13">
        <v>1.91</v>
      </c>
      <c r="H1442" s="13">
        <v>78.3673</v>
      </c>
      <c r="I1442" s="166">
        <v>0</v>
      </c>
      <c r="J1442" s="191">
        <v>0</v>
      </c>
      <c r="K1442" s="166">
        <v>0</v>
      </c>
      <c r="L1442" s="166">
        <v>0</v>
      </c>
      <c r="M1442" s="18">
        <v>0</v>
      </c>
      <c r="N1442" s="165">
        <f>VLOOKUP(Table2[[#This Row],[Code]],'MPG Payment'!$B$4:$Z$128,25,0)</f>
        <v>0</v>
      </c>
      <c r="O1442" s="170">
        <f t="shared" si="120"/>
        <v>78</v>
      </c>
      <c r="P1442" t="str">
        <f>IFERROR(VLOOKUP(D1442,'Bank Master'!$C$3:$D$7898,2,0),"Indirect")</f>
        <v>Direct</v>
      </c>
      <c r="Q1442" t="str">
        <f>IFERROR(VLOOKUP(A1442,Table1424[],6,0),0)</f>
        <v>ACHIYA ORAON</v>
      </c>
      <c r="R1442" t="str">
        <f>IFERROR(VLOOKUP(A1442,Table1424[],7,0),0)</f>
        <v>0746010727709</v>
      </c>
      <c r="S1442" t="str">
        <f>IFERROR(VLOOKUP(A1442,Table1424[],8,0),0)</f>
        <v>PUNB0074620</v>
      </c>
      <c r="T1442">
        <f>IFERROR(VLOOKUP(A1442,Table1424[],9,0),0)</f>
        <v>0</v>
      </c>
      <c r="U1442" s="40">
        <f>IFERROR(VLOOKUP(A1442,Table1424[],10,0),0)</f>
        <v>46209</v>
      </c>
      <c r="V1442">
        <f t="shared" si="121"/>
        <v>1</v>
      </c>
      <c r="W1442" t="str">
        <f t="shared" si="122"/>
        <v>Available</v>
      </c>
      <c r="X1442" s="164" t="str" cm="1">
        <f t="array" aca="1" ref="X1442" ca="1">SUBSTITUTE(SUBSTITUTE(MID(CELL("filename"),FIND("[",CELL("filename"))+1,FIND("]",CELL("filename"))-FIND("[",CELL("filename"))-1)," JH Farmer Payment-",""),".xlsx","")</f>
        <v>22.21-27 Aug</v>
      </c>
      <c r="Y1442" s="13">
        <f t="shared" si="123"/>
        <v>2.0515000000000003</v>
      </c>
      <c r="Z1442" s="3">
        <v>0</v>
      </c>
    </row>
    <row r="1443" spans="1:26" x14ac:dyDescent="0.25">
      <c r="A1443" t="str">
        <f>CONCATENATE(Table2[[#This Row],[Code]],Table2[[#This Row],[Farmers Code]])</f>
        <v>200900130002</v>
      </c>
      <c r="B1443" s="1" t="str">
        <f>INDEX('MPG Payment'!$A:$A,MATCH(Table2[[#This Row],[Code]],'MPG Payment'!B:B,0))</f>
        <v>BMC Code :2009</v>
      </c>
      <c r="C1443" t="str">
        <f>VLOOKUP(Table2[[#This Row],[Code]],'MPG Payment'!B:C,2,0)</f>
        <v>LUNDRI 1</v>
      </c>
      <c r="D1443" s="17">
        <v>20090013</v>
      </c>
      <c r="E1443" s="17" t="s">
        <v>17</v>
      </c>
      <c r="F1443" s="1">
        <v>13</v>
      </c>
      <c r="G1443" s="13">
        <v>514.71999999999991</v>
      </c>
      <c r="H1443" s="13">
        <v>21163.855</v>
      </c>
      <c r="I1443" s="166">
        <v>0</v>
      </c>
      <c r="J1443" s="191">
        <v>0</v>
      </c>
      <c r="K1443" s="166">
        <v>678.43000000000029</v>
      </c>
      <c r="L1443" s="166">
        <v>0</v>
      </c>
      <c r="M1443" s="18">
        <v>0</v>
      </c>
      <c r="N1443" s="165">
        <f>VLOOKUP(Table2[[#This Row],[Code]],'MPG Payment'!$B$4:$Z$128,25,0)</f>
        <v>0</v>
      </c>
      <c r="O1443" s="170">
        <f t="shared" si="120"/>
        <v>20485</v>
      </c>
      <c r="P1443" t="str">
        <f>IFERROR(VLOOKUP(D1443,'Bank Master'!$C$3:$D$7898,2,0),"Indirect")</f>
        <v>Direct</v>
      </c>
      <c r="Q1443" t="str">
        <f>IFERROR(VLOOKUP(A1443,Table1424[],6,0),0)</f>
        <v>SHAMIM ANSARI</v>
      </c>
      <c r="R1443" t="str">
        <f>IFERROR(VLOOKUP(A1443,Table1424[],7,0),0)</f>
        <v>22010848398</v>
      </c>
      <c r="S1443" t="str">
        <f>IFERROR(VLOOKUP(A1443,Table1424[],8,0),0)</f>
        <v>SBIN0RRVCGB</v>
      </c>
      <c r="T1443">
        <f>IFERROR(VLOOKUP(A1443,Table1424[],9,0),0)</f>
        <v>0</v>
      </c>
      <c r="U1443" s="40">
        <f>IFERROR(VLOOKUP(A1443,Table1424[],10,0),0)</f>
        <v>45908</v>
      </c>
      <c r="V1443">
        <f t="shared" si="121"/>
        <v>1</v>
      </c>
      <c r="W1443" t="str">
        <f t="shared" si="122"/>
        <v>Available</v>
      </c>
      <c r="X1443" s="164" t="str" cm="1">
        <f t="array" aca="1" ref="X1443" ca="1">SUBSTITUTE(SUBSTITUTE(MID(CELL("filename"),FIND("[",CELL("filename"))+1,FIND("]",CELL("filename"))-FIND("[",CELL("filename"))-1)," JH Farmer Payment-",""),".xlsx","")</f>
        <v>22.21-27 Aug</v>
      </c>
      <c r="Y1443" s="13">
        <f t="shared" si="123"/>
        <v>26.726192395865716</v>
      </c>
      <c r="Z1443" s="3">
        <v>0</v>
      </c>
    </row>
    <row r="1444" spans="1:26" x14ac:dyDescent="0.25">
      <c r="A1444" t="str">
        <f>CONCATENATE(Table2[[#This Row],[Code]],Table2[[#This Row],[Farmers Code]])</f>
        <v>200900130005</v>
      </c>
      <c r="B1444" s="1" t="str">
        <f>INDEX('MPG Payment'!$A:$A,MATCH(Table2[[#This Row],[Code]],'MPG Payment'!B:B,0))</f>
        <v>BMC Code :2009</v>
      </c>
      <c r="C1444" t="str">
        <f>VLOOKUP(Table2[[#This Row],[Code]],'MPG Payment'!B:C,2,0)</f>
        <v>LUNDRI 1</v>
      </c>
      <c r="D1444" s="17">
        <v>20090013</v>
      </c>
      <c r="E1444" s="17" t="s">
        <v>18</v>
      </c>
      <c r="F1444" s="1">
        <v>7</v>
      </c>
      <c r="G1444" s="13">
        <v>21.060000000000002</v>
      </c>
      <c r="H1444" s="13">
        <v>804.31400000000008</v>
      </c>
      <c r="I1444" s="166">
        <v>0</v>
      </c>
      <c r="J1444" s="191">
        <v>0</v>
      </c>
      <c r="K1444" s="166">
        <v>0</v>
      </c>
      <c r="L1444" s="166">
        <v>0</v>
      </c>
      <c r="M1444" s="18">
        <v>0</v>
      </c>
      <c r="N1444" s="165">
        <f>VLOOKUP(Table2[[#This Row],[Code]],'MPG Payment'!$B$4:$Z$128,25,0)</f>
        <v>0</v>
      </c>
      <c r="O1444" s="170">
        <f t="shared" si="120"/>
        <v>804</v>
      </c>
      <c r="P1444" t="str">
        <f>IFERROR(VLOOKUP(D1444,'Bank Master'!$C$3:$D$7898,2,0),"Indirect")</f>
        <v>Direct</v>
      </c>
      <c r="Q1444" t="str">
        <f>IFERROR(VLOOKUP(A1444,Table1424[],6,0),0)</f>
        <v>FULMANI ORAON</v>
      </c>
      <c r="R1444" t="str">
        <f>IFERROR(VLOOKUP(A1444,Table1424[],7,0),0)</f>
        <v>84068555620</v>
      </c>
      <c r="S1444" t="str">
        <f>IFERROR(VLOOKUP(A1444,Table1424[],8,0),0)</f>
        <v>SBIN0RRVCGB</v>
      </c>
      <c r="T1444">
        <f>IFERROR(VLOOKUP(A1444,Table1424[],9,0),0)</f>
        <v>0</v>
      </c>
      <c r="U1444" s="40">
        <f>IFERROR(VLOOKUP(A1444,Table1424[],10,0),0)</f>
        <v>45978</v>
      </c>
      <c r="V1444">
        <f t="shared" si="121"/>
        <v>1</v>
      </c>
      <c r="W1444" t="str">
        <f t="shared" si="122"/>
        <v>Available</v>
      </c>
      <c r="X1444" s="164" t="str" cm="1">
        <f t="array" aca="1" ref="X1444" ca="1">SUBSTITUTE(SUBSTITUTE(MID(CELL("filename"),FIND("[",CELL("filename"))+1,FIND("]",CELL("filename"))-FIND("[",CELL("filename"))-1)," JH Farmer Payment-",""),".xlsx","")</f>
        <v>22.21-27 Aug</v>
      </c>
      <c r="Y1444" s="13">
        <f t="shared" si="123"/>
        <v>13.367041785375122</v>
      </c>
      <c r="Z1444" s="3">
        <v>0</v>
      </c>
    </row>
    <row r="1445" spans="1:26" x14ac:dyDescent="0.25">
      <c r="A1445" t="str">
        <f>CONCATENATE(Table2[[#This Row],[Code]],Table2[[#This Row],[Farmers Code]])</f>
        <v>200900130009</v>
      </c>
      <c r="B1445" s="1" t="str">
        <f>INDEX('MPG Payment'!$A:$A,MATCH(Table2[[#This Row],[Code]],'MPG Payment'!B:B,0))</f>
        <v>BMC Code :2009</v>
      </c>
      <c r="C1445" t="str">
        <f>VLOOKUP(Table2[[#This Row],[Code]],'MPG Payment'!B:C,2,0)</f>
        <v>LUNDRI 1</v>
      </c>
      <c r="D1445" s="17">
        <v>20090013</v>
      </c>
      <c r="E1445" s="17" t="s">
        <v>36</v>
      </c>
      <c r="F1445" s="1">
        <v>12</v>
      </c>
      <c r="G1445" s="13">
        <v>62.32</v>
      </c>
      <c r="H1445" s="13">
        <v>2579.9706000000001</v>
      </c>
      <c r="I1445" s="166">
        <v>0</v>
      </c>
      <c r="J1445" s="191">
        <v>0</v>
      </c>
      <c r="K1445" s="166">
        <v>0</v>
      </c>
      <c r="L1445" s="166">
        <v>0</v>
      </c>
      <c r="M1445" s="18">
        <v>0</v>
      </c>
      <c r="N1445" s="165">
        <f>VLOOKUP(Table2[[#This Row],[Code]],'MPG Payment'!$B$4:$Z$128,25,0)</f>
        <v>0</v>
      </c>
      <c r="O1445" s="170">
        <f t="shared" si="120"/>
        <v>2580</v>
      </c>
      <c r="P1445" t="str">
        <f>IFERROR(VLOOKUP(D1445,'Bank Master'!$C$3:$D$7898,2,0),"Indirect")</f>
        <v>Direct</v>
      </c>
      <c r="Q1445" t="str">
        <f>IFERROR(VLOOKUP(A1445,Table1424[],6,0),0)</f>
        <v>RAMJAN ANSARI</v>
      </c>
      <c r="R1445" t="str">
        <f>IFERROR(VLOOKUP(A1445,Table1424[],7,0),0)</f>
        <v>22010878286</v>
      </c>
      <c r="S1445" t="str">
        <f>IFERROR(VLOOKUP(A1445,Table1424[],8,0),0)</f>
        <v>SBIN0RRVCGB</v>
      </c>
      <c r="T1445">
        <f>IFERROR(VLOOKUP(A1445,Table1424[],9,0),0)</f>
        <v>0</v>
      </c>
      <c r="U1445" s="40">
        <f>IFERROR(VLOOKUP(A1445,Table1424[],10,0),0)</f>
        <v>46055</v>
      </c>
      <c r="V1445">
        <f t="shared" si="121"/>
        <v>1</v>
      </c>
      <c r="W1445" t="str">
        <f t="shared" si="122"/>
        <v>Available</v>
      </c>
      <c r="X1445" s="164" t="str" cm="1">
        <f t="array" aca="1" ref="X1445" ca="1">SUBSTITUTE(SUBSTITUTE(MID(CELL("filename"),FIND("[",CELL("filename"))+1,FIND("]",CELL("filename"))-FIND("[",CELL("filename"))-1)," JH Farmer Payment-",""),".xlsx","")</f>
        <v>22.21-27 Aug</v>
      </c>
      <c r="Y1445" s="13">
        <f t="shared" si="123"/>
        <v>24.839254813863931</v>
      </c>
      <c r="Z1445" s="3">
        <v>0</v>
      </c>
    </row>
    <row r="1446" spans="1:26" x14ac:dyDescent="0.25">
      <c r="A1446" t="str">
        <f>CONCATENATE(Table2[[#This Row],[Code]],Table2[[#This Row],[Farmers Code]])</f>
        <v>200900130010</v>
      </c>
      <c r="B1446" s="1" t="str">
        <f>INDEX('MPG Payment'!$A:$A,MATCH(Table2[[#This Row],[Code]],'MPG Payment'!B:B,0))</f>
        <v>BMC Code :2009</v>
      </c>
      <c r="C1446" t="str">
        <f>VLOOKUP(Table2[[#This Row],[Code]],'MPG Payment'!B:C,2,0)</f>
        <v>LUNDRI 1</v>
      </c>
      <c r="D1446" s="17">
        <v>20090013</v>
      </c>
      <c r="E1446" s="17" t="s">
        <v>21</v>
      </c>
      <c r="F1446" s="1">
        <v>7</v>
      </c>
      <c r="G1446" s="13">
        <v>20.259999999999998</v>
      </c>
      <c r="H1446" s="13">
        <v>809.34299999999985</v>
      </c>
      <c r="I1446" s="166">
        <v>0</v>
      </c>
      <c r="J1446" s="191">
        <v>0</v>
      </c>
      <c r="K1446" s="166">
        <v>0</v>
      </c>
      <c r="L1446" s="166">
        <v>0</v>
      </c>
      <c r="M1446" s="18">
        <v>0</v>
      </c>
      <c r="N1446" s="165">
        <f>VLOOKUP(Table2[[#This Row],[Code]],'MPG Payment'!$B$4:$Z$128,25,0)</f>
        <v>0</v>
      </c>
      <c r="O1446" s="170">
        <f t="shared" si="120"/>
        <v>809</v>
      </c>
      <c r="P1446" t="str">
        <f>IFERROR(VLOOKUP(D1446,'Bank Master'!$C$3:$D$7898,2,0),"Indirect")</f>
        <v>Direct</v>
      </c>
      <c r="Q1446" t="str">
        <f>IFERROR(VLOOKUP(A1446,Table1424[],6,0),0)</f>
        <v>AYESHA KHATUN</v>
      </c>
      <c r="R1446" t="str">
        <f>IFERROR(VLOOKUP(A1446,Table1424[],7,0),0)</f>
        <v>22010860405</v>
      </c>
      <c r="S1446" t="str">
        <f>IFERROR(VLOOKUP(A1446,Table1424[],8,0),0)</f>
        <v>SBIN0RRVCGB</v>
      </c>
      <c r="T1446">
        <f>IFERROR(VLOOKUP(A1446,Table1424[],9,0),0)</f>
        <v>0</v>
      </c>
      <c r="U1446" s="40">
        <f>IFERROR(VLOOKUP(A1446,Table1424[],10,0),0)</f>
        <v>46055</v>
      </c>
      <c r="V1446">
        <f t="shared" si="121"/>
        <v>1</v>
      </c>
      <c r="W1446" t="str">
        <f t="shared" si="122"/>
        <v>Available</v>
      </c>
      <c r="X1446" s="164" t="str" cm="1">
        <f t="array" aca="1" ref="X1446" ca="1">SUBSTITUTE(SUBSTITUTE(MID(CELL("filename"),FIND("[",CELL("filename"))+1,FIND("]",CELL("filename"))-FIND("[",CELL("filename"))-1)," JH Farmer Payment-",""),".xlsx","")</f>
        <v>22.21-27 Aug</v>
      </c>
      <c r="Y1446" s="13">
        <f t="shared" si="123"/>
        <v>13.98173988153998</v>
      </c>
      <c r="Z1446" s="3">
        <v>0</v>
      </c>
    </row>
    <row r="1447" spans="1:26" x14ac:dyDescent="0.25">
      <c r="A1447" t="str">
        <f>CONCATENATE(Table2[[#This Row],[Code]],Table2[[#This Row],[Farmers Code]])</f>
        <v>200900130011</v>
      </c>
      <c r="B1447" s="1" t="str">
        <f>INDEX('MPG Payment'!$A:$A,MATCH(Table2[[#This Row],[Code]],'MPG Payment'!B:B,0))</f>
        <v>BMC Code :2009</v>
      </c>
      <c r="C1447" t="str">
        <f>VLOOKUP(Table2[[#This Row],[Code]],'MPG Payment'!B:C,2,0)</f>
        <v>LUNDRI 1</v>
      </c>
      <c r="D1447" s="17">
        <v>20090013</v>
      </c>
      <c r="E1447" s="17" t="s">
        <v>22</v>
      </c>
      <c r="F1447" s="1">
        <v>6</v>
      </c>
      <c r="G1447" s="13">
        <v>26.02</v>
      </c>
      <c r="H1447" s="13">
        <v>1100.7167999999999</v>
      </c>
      <c r="I1447" s="166">
        <v>0</v>
      </c>
      <c r="J1447" s="191">
        <v>0</v>
      </c>
      <c r="K1447" s="166">
        <v>0</v>
      </c>
      <c r="L1447" s="166">
        <v>0</v>
      </c>
      <c r="M1447" s="18">
        <v>0</v>
      </c>
      <c r="N1447" s="165">
        <f>VLOOKUP(Table2[[#This Row],[Code]],'MPG Payment'!$B$4:$Z$128,25,0)</f>
        <v>0</v>
      </c>
      <c r="O1447" s="170">
        <f t="shared" si="120"/>
        <v>1101</v>
      </c>
      <c r="P1447" t="str">
        <f>IFERROR(VLOOKUP(D1447,'Bank Master'!$C$3:$D$7898,2,0),"Indirect")</f>
        <v>Direct</v>
      </c>
      <c r="Q1447" t="str">
        <f>IFERROR(VLOOKUP(A1447,Table1424[],6,0),0)</f>
        <v>FAGU BHAGAT</v>
      </c>
      <c r="R1447" t="str">
        <f>IFERROR(VLOOKUP(A1447,Table1424[],7,0),0)</f>
        <v>22010857028</v>
      </c>
      <c r="S1447" t="str">
        <f>IFERROR(VLOOKUP(A1447,Table1424[],8,0),0)</f>
        <v>SBIN0RRVCGB</v>
      </c>
      <c r="T1447">
        <f>IFERROR(VLOOKUP(A1447,Table1424[],9,0),0)</f>
        <v>0</v>
      </c>
      <c r="U1447" s="40">
        <f>IFERROR(VLOOKUP(A1447,Table1424[],10,0),0)</f>
        <v>0</v>
      </c>
      <c r="V1447">
        <f t="shared" si="121"/>
        <v>1</v>
      </c>
      <c r="W1447" t="str">
        <f t="shared" si="122"/>
        <v>Available</v>
      </c>
      <c r="X1447" s="164" t="str" cm="1">
        <f t="array" aca="1" ref="X1447" ca="1">SUBSTITUTE(SUBSTITUTE(MID(CELL("filename"),FIND("[",CELL("filename"))+1,FIND("]",CELL("filename"))-FIND("[",CELL("filename"))-1)," JH Farmer Payment-",""),".xlsx","")</f>
        <v>22.21-27 Aug</v>
      </c>
      <c r="Y1447" s="13">
        <f t="shared" si="123"/>
        <v>12.690816295157573</v>
      </c>
      <c r="Z1447" s="3">
        <v>0</v>
      </c>
    </row>
    <row r="1448" spans="1:26" x14ac:dyDescent="0.25">
      <c r="A1448" t="str">
        <f>CONCATENATE(Table2[[#This Row],[Code]],Table2[[#This Row],[Farmers Code]])</f>
        <v>200900130012</v>
      </c>
      <c r="B1448" s="1" t="str">
        <f>INDEX('MPG Payment'!$A:$A,MATCH(Table2[[#This Row],[Code]],'MPG Payment'!B:B,0))</f>
        <v>BMC Code :2009</v>
      </c>
      <c r="C1448" t="str">
        <f>VLOOKUP(Table2[[#This Row],[Code]],'MPG Payment'!B:C,2,0)</f>
        <v>LUNDRI 1</v>
      </c>
      <c r="D1448" s="17">
        <v>20090013</v>
      </c>
      <c r="E1448" s="17" t="s">
        <v>40</v>
      </c>
      <c r="F1448" s="1">
        <v>7</v>
      </c>
      <c r="G1448" s="13">
        <v>28.86</v>
      </c>
      <c r="H1448" s="13">
        <v>1203.5170000000001</v>
      </c>
      <c r="I1448" s="166">
        <v>0</v>
      </c>
      <c r="J1448" s="191">
        <v>0</v>
      </c>
      <c r="K1448" s="166">
        <v>0</v>
      </c>
      <c r="L1448" s="166">
        <v>0</v>
      </c>
      <c r="M1448" s="18">
        <v>0</v>
      </c>
      <c r="N1448" s="165">
        <f>VLOOKUP(Table2[[#This Row],[Code]],'MPG Payment'!$B$4:$Z$128,25,0)</f>
        <v>0</v>
      </c>
      <c r="O1448" s="170">
        <f t="shared" si="120"/>
        <v>1204</v>
      </c>
      <c r="P1448" t="str">
        <f>IFERROR(VLOOKUP(D1448,'Bank Master'!$C$3:$D$7898,2,0),"Indirect")</f>
        <v>Direct</v>
      </c>
      <c r="Q1448" t="str">
        <f>IFERROR(VLOOKUP(A1448,Table1424[],6,0),0)</f>
        <v>SAHDA KHATUN</v>
      </c>
      <c r="R1448" t="str">
        <f>IFERROR(VLOOKUP(A1448,Table1424[],7,0),0)</f>
        <v>84063024831</v>
      </c>
      <c r="S1448" t="str">
        <f>IFERROR(VLOOKUP(A1448,Table1424[],8,0),0)</f>
        <v>SBIN0RRVCGB</v>
      </c>
      <c r="T1448">
        <f>IFERROR(VLOOKUP(A1448,Table1424[],9,0),0)</f>
        <v>0</v>
      </c>
      <c r="U1448" s="40">
        <f>IFERROR(VLOOKUP(A1448,Table1424[],10,0),0)</f>
        <v>0</v>
      </c>
      <c r="V1448">
        <f t="shared" si="121"/>
        <v>1</v>
      </c>
      <c r="W1448" t="str">
        <f t="shared" si="122"/>
        <v>Available</v>
      </c>
      <c r="X1448" s="164" t="str" cm="1">
        <f t="array" aca="1" ref="X1448" ca="1">SUBSTITUTE(SUBSTITUTE(MID(CELL("filename"),FIND("[",CELL("filename"))+1,FIND("]",CELL("filename"))-FIND("[",CELL("filename"))-1)," JH Farmer Payment-",""),".xlsx","")</f>
        <v>22.21-27 Aug</v>
      </c>
      <c r="Y1448" s="13">
        <f t="shared" si="123"/>
        <v>14.595667013167017</v>
      </c>
      <c r="Z1448" s="3">
        <v>0</v>
      </c>
    </row>
    <row r="1449" spans="1:26" x14ac:dyDescent="0.25">
      <c r="A1449" t="str">
        <f>CONCATENATE(Table2[[#This Row],[Code]],Table2[[#This Row],[Farmers Code]])</f>
        <v>200900130013</v>
      </c>
      <c r="B1449" s="1" t="str">
        <f>INDEX('MPG Payment'!$A:$A,MATCH(Table2[[#This Row],[Code]],'MPG Payment'!B:B,0))</f>
        <v>BMC Code :2009</v>
      </c>
      <c r="C1449" t="str">
        <f>VLOOKUP(Table2[[#This Row],[Code]],'MPG Payment'!B:C,2,0)</f>
        <v>LUNDRI 1</v>
      </c>
      <c r="D1449" s="17">
        <v>20090013</v>
      </c>
      <c r="E1449" s="17" t="s">
        <v>23</v>
      </c>
      <c r="F1449" s="1">
        <v>3</v>
      </c>
      <c r="G1449" s="13">
        <v>30.080000000000002</v>
      </c>
      <c r="H1449" s="13">
        <v>1226.6565999999998</v>
      </c>
      <c r="I1449" s="166">
        <v>0</v>
      </c>
      <c r="J1449" s="191">
        <v>0</v>
      </c>
      <c r="K1449" s="166">
        <v>0</v>
      </c>
      <c r="L1449" s="166">
        <v>0</v>
      </c>
      <c r="M1449" s="18">
        <v>0</v>
      </c>
      <c r="N1449" s="165">
        <f>VLOOKUP(Table2[[#This Row],[Code]],'MPG Payment'!$B$4:$Z$128,25,0)</f>
        <v>0</v>
      </c>
      <c r="O1449" s="170">
        <f t="shared" si="120"/>
        <v>1227</v>
      </c>
      <c r="P1449" t="str">
        <f>IFERROR(VLOOKUP(D1449,'Bank Master'!$C$3:$D$7898,2,0),"Indirect")</f>
        <v>Direct</v>
      </c>
      <c r="Q1449" t="str">
        <f>IFERROR(VLOOKUP(A1449,Table1424[],6,0),0)</f>
        <v>SAMMA PARWEEN</v>
      </c>
      <c r="R1449" t="str">
        <f>IFERROR(VLOOKUP(A1449,Table1424[],7,0),0)</f>
        <v>84029855552</v>
      </c>
      <c r="S1449" t="str">
        <f>IFERROR(VLOOKUP(A1449,Table1424[],8,0),0)</f>
        <v>SBIN0RRVCGB</v>
      </c>
      <c r="T1449">
        <f>IFERROR(VLOOKUP(A1449,Table1424[],9,0),0)</f>
        <v>0</v>
      </c>
      <c r="U1449" s="40">
        <f>IFERROR(VLOOKUP(A1449,Table1424[],10,0),0)</f>
        <v>46111</v>
      </c>
      <c r="V1449">
        <f t="shared" si="121"/>
        <v>1</v>
      </c>
      <c r="W1449" t="str">
        <f t="shared" si="122"/>
        <v>Available</v>
      </c>
      <c r="X1449" s="164" t="str" cm="1">
        <f t="array" aca="1" ref="X1449" ca="1">SUBSTITUTE(SUBSTITUTE(MID(CELL("filename"),FIND("[",CELL("filename"))+1,FIND("]",CELL("filename"))-FIND("[",CELL("filename"))-1)," JH Farmer Payment-",""),".xlsx","")</f>
        <v>22.21-27 Aug</v>
      </c>
      <c r="Y1449" s="13">
        <f t="shared" si="123"/>
        <v>6.1169710771276584</v>
      </c>
      <c r="Z1449" s="3">
        <v>0</v>
      </c>
    </row>
    <row r="1450" spans="1:26" x14ac:dyDescent="0.25">
      <c r="A1450" t="str">
        <f>CONCATENATE(Table2[[#This Row],[Code]],Table2[[#This Row],[Farmers Code]])</f>
        <v>200900130014</v>
      </c>
      <c r="B1450" s="1" t="str">
        <f>INDEX('MPG Payment'!$A:$A,MATCH(Table2[[#This Row],[Code]],'MPG Payment'!B:B,0))</f>
        <v>BMC Code :2009</v>
      </c>
      <c r="C1450" t="str">
        <f>VLOOKUP(Table2[[#This Row],[Code]],'MPG Payment'!B:C,2,0)</f>
        <v>LUNDRI 1</v>
      </c>
      <c r="D1450" s="17">
        <v>20090013</v>
      </c>
      <c r="E1450" s="17" t="s">
        <v>24</v>
      </c>
      <c r="F1450" s="1">
        <v>7</v>
      </c>
      <c r="G1450" s="13">
        <v>14.739999999999998</v>
      </c>
      <c r="H1450" s="13">
        <v>616.09900000000005</v>
      </c>
      <c r="I1450" s="166">
        <v>0</v>
      </c>
      <c r="J1450" s="191">
        <v>0</v>
      </c>
      <c r="K1450" s="166">
        <v>0</v>
      </c>
      <c r="L1450" s="166">
        <v>0</v>
      </c>
      <c r="M1450" s="18">
        <v>0</v>
      </c>
      <c r="N1450" s="165">
        <f>VLOOKUP(Table2[[#This Row],[Code]],'MPG Payment'!$B$4:$Z$128,25,0)</f>
        <v>0</v>
      </c>
      <c r="O1450" s="170">
        <f t="shared" si="116"/>
        <v>616</v>
      </c>
      <c r="P1450" t="str">
        <f>IFERROR(VLOOKUP(D1450,'Bank Master'!$C$3:$D$7898,2,0),"Indirect")</f>
        <v>Direct</v>
      </c>
      <c r="Q1450" t="str">
        <f>IFERROR(VLOOKUP(A1450,Table1424[],6,0),0)</f>
        <v>TAYMUNNA KHATUN</v>
      </c>
      <c r="R1450" t="str">
        <f>IFERROR(VLOOKUP(A1450,Table1424[],7,0),0)</f>
        <v>0746010661782</v>
      </c>
      <c r="S1450" t="str">
        <f>IFERROR(VLOOKUP(A1450,Table1424[],8,0),0)</f>
        <v>PUNB0074620</v>
      </c>
      <c r="T1450">
        <f>IFERROR(VLOOKUP(A1450,Table1424[],9,0),0)</f>
        <v>0</v>
      </c>
      <c r="U1450" s="40">
        <f>IFERROR(VLOOKUP(A1450,Table1424[],10,0),0)</f>
        <v>46168</v>
      </c>
      <c r="V1450">
        <f t="shared" si="117"/>
        <v>1</v>
      </c>
      <c r="W1450" t="str">
        <f t="shared" si="118"/>
        <v>Available</v>
      </c>
      <c r="X1450" s="164" t="str" cm="1">
        <f t="array" aca="1" ref="X1450" ca="1">SUBSTITUTE(SUBSTITUTE(MID(CELL("filename"),FIND("[",CELL("filename"))+1,FIND("]",CELL("filename"))-FIND("[",CELL("filename"))-1)," JH Farmer Payment-",""),".xlsx","")</f>
        <v>22.21-27 Aug</v>
      </c>
      <c r="Y1450" s="13">
        <f t="shared" si="119"/>
        <v>14.629216417910452</v>
      </c>
      <c r="Z1450" s="3">
        <v>0</v>
      </c>
    </row>
    <row r="1451" spans="1:26" x14ac:dyDescent="0.25">
      <c r="A1451" t="str">
        <f>CONCATENATE(Table2[[#This Row],[Code]],Table2[[#This Row],[Farmers Code]])</f>
        <v>200900140002</v>
      </c>
      <c r="B1451" s="1" t="str">
        <f>INDEX('MPG Payment'!$A:$A,MATCH(Table2[[#This Row],[Code]],'MPG Payment'!B:B,0))</f>
        <v>BMC Code :2009</v>
      </c>
      <c r="C1451" t="str">
        <f>VLOOKUP(Table2[[#This Row],[Code]],'MPG Payment'!B:C,2,0)</f>
        <v>HUTAR</v>
      </c>
      <c r="D1451" s="17">
        <v>20090014</v>
      </c>
      <c r="E1451" s="17" t="s">
        <v>17</v>
      </c>
      <c r="F1451" s="1">
        <v>3</v>
      </c>
      <c r="G1451" s="13">
        <v>31.79</v>
      </c>
      <c r="H1451" s="13">
        <v>1227.4982</v>
      </c>
      <c r="I1451" s="166">
        <v>0</v>
      </c>
      <c r="J1451" s="191">
        <v>0</v>
      </c>
      <c r="K1451" s="166">
        <v>188</v>
      </c>
      <c r="L1451" s="166">
        <v>0</v>
      </c>
      <c r="M1451" s="18">
        <v>0</v>
      </c>
      <c r="N1451" s="165">
        <f>VLOOKUP(Table2[[#This Row],[Code]],'MPG Payment'!$B$4:$Z$128,25,0)</f>
        <v>0</v>
      </c>
      <c r="O1451" s="170">
        <f t="shared" si="116"/>
        <v>1039</v>
      </c>
      <c r="P1451" t="str">
        <f>IFERROR(VLOOKUP(D1451,'Bank Master'!$C$3:$D$7898,2,0),"Indirect")</f>
        <v>Direct</v>
      </c>
      <c r="Q1451" t="str">
        <f>IFERROR(VLOOKUP(A1451,Table1424[],6,0),0)</f>
        <v>CHINKI DEVI</v>
      </c>
      <c r="R1451" t="str">
        <f>IFERROR(VLOOKUP(A1451,Table1424[],7,0),0)</f>
        <v>490318210002120</v>
      </c>
      <c r="S1451" t="str">
        <f>IFERROR(VLOOKUP(A1451,Table1424[],8,0),0)</f>
        <v>BKID0004903</v>
      </c>
      <c r="T1451">
        <f>IFERROR(VLOOKUP(A1451,Table1424[],9,0),0)</f>
        <v>0</v>
      </c>
      <c r="U1451" s="40">
        <f>IFERROR(VLOOKUP(A1451,Table1424[],10,0),0)</f>
        <v>45908</v>
      </c>
      <c r="V1451">
        <f t="shared" si="117"/>
        <v>1</v>
      </c>
      <c r="W1451" t="str">
        <f t="shared" si="118"/>
        <v>Available</v>
      </c>
      <c r="X1451" s="164" t="str" cm="1">
        <f t="array" aca="1" ref="X1451" ca="1">SUBSTITUTE(SUBSTITUTE(MID(CELL("filename"),FIND("[",CELL("filename"))+1,FIND("]",CELL("filename"))-FIND("[",CELL("filename"))-1)," JH Farmer Payment-",""),".xlsx","")</f>
        <v>22.21-27 Aug</v>
      </c>
      <c r="Y1451" s="13">
        <f t="shared" si="119"/>
        <v>5.7919072035231212</v>
      </c>
      <c r="Z1451" s="3">
        <v>0</v>
      </c>
    </row>
    <row r="1452" spans="1:26" x14ac:dyDescent="0.25">
      <c r="A1452" t="str">
        <f>CONCATENATE(Table2[[#This Row],[Code]],Table2[[#This Row],[Farmers Code]])</f>
        <v>200900140003</v>
      </c>
      <c r="B1452" s="1" t="str">
        <f>INDEX('MPG Payment'!$A:$A,MATCH(Table2[[#This Row],[Code]],'MPG Payment'!B:B,0))</f>
        <v>BMC Code :2009</v>
      </c>
      <c r="C1452" t="str">
        <f>VLOOKUP(Table2[[#This Row],[Code]],'MPG Payment'!B:C,2,0)</f>
        <v>HUTAR</v>
      </c>
      <c r="D1452" s="17">
        <v>20090014</v>
      </c>
      <c r="E1452" s="17" t="s">
        <v>0</v>
      </c>
      <c r="F1452" s="1">
        <v>14</v>
      </c>
      <c r="G1452" s="13">
        <v>87.190000000000012</v>
      </c>
      <c r="H1452" s="13">
        <v>3623.2809000000002</v>
      </c>
      <c r="I1452" s="166">
        <v>0</v>
      </c>
      <c r="J1452" s="191">
        <v>0</v>
      </c>
      <c r="K1452" s="166">
        <v>0</v>
      </c>
      <c r="L1452" s="166">
        <v>0</v>
      </c>
      <c r="M1452" s="18">
        <v>0</v>
      </c>
      <c r="N1452" s="165">
        <f>VLOOKUP(Table2[[#This Row],[Code]],'MPG Payment'!$B$4:$Z$128,25,0)</f>
        <v>0</v>
      </c>
      <c r="O1452" s="170">
        <f t="shared" si="116"/>
        <v>3623</v>
      </c>
      <c r="P1452" t="str">
        <f>IFERROR(VLOOKUP(D1452,'Bank Master'!$C$3:$D$7898,2,0),"Indirect")</f>
        <v>Direct</v>
      </c>
      <c r="Q1452" t="str">
        <f>IFERROR(VLOOKUP(A1452,Table1424[],6,0),0)</f>
        <v>MUNERA KHATOON</v>
      </c>
      <c r="R1452" t="str">
        <f>IFERROR(VLOOKUP(A1452,Table1424[],7,0),0)</f>
        <v>84035039078</v>
      </c>
      <c r="S1452" t="str">
        <f>IFERROR(VLOOKUP(A1452,Table1424[],8,0),0)</f>
        <v>SBIN0RRVCGB</v>
      </c>
      <c r="T1452">
        <f>IFERROR(VLOOKUP(A1452,Table1424[],9,0),0)</f>
        <v>0</v>
      </c>
      <c r="U1452" s="40">
        <f>IFERROR(VLOOKUP(A1452,Table1424[],10,0),0)</f>
        <v>45936</v>
      </c>
      <c r="V1452">
        <f t="shared" si="117"/>
        <v>1</v>
      </c>
      <c r="W1452" t="str">
        <f t="shared" si="118"/>
        <v>Available</v>
      </c>
      <c r="X1452" s="164" t="str" cm="1">
        <f t="array" aca="1" ref="X1452" ca="1">SUBSTITUTE(SUBSTITUTE(MID(CELL("filename"),FIND("[",CELL("filename"))+1,FIND("]",CELL("filename"))-FIND("[",CELL("filename"))-1)," JH Farmer Payment-",""),".xlsx","")</f>
        <v>22.21-27 Aug</v>
      </c>
      <c r="Y1452" s="13">
        <f t="shared" si="119"/>
        <v>29.089306457162518</v>
      </c>
      <c r="Z1452" s="3">
        <v>0</v>
      </c>
    </row>
    <row r="1453" spans="1:26" x14ac:dyDescent="0.25">
      <c r="A1453" t="str">
        <f>CONCATENATE(Table2[[#This Row],[Code]],Table2[[#This Row],[Farmers Code]])</f>
        <v>200900140005</v>
      </c>
      <c r="B1453" s="1" t="str">
        <f>INDEX('MPG Payment'!$A:$A,MATCH(Table2[[#This Row],[Code]],'MPG Payment'!B:B,0))</f>
        <v>BMC Code :2009</v>
      </c>
      <c r="C1453" t="str">
        <f>VLOOKUP(Table2[[#This Row],[Code]],'MPG Payment'!B:C,2,0)</f>
        <v>HUTAR</v>
      </c>
      <c r="D1453" s="17">
        <v>20090014</v>
      </c>
      <c r="E1453" s="17" t="s">
        <v>18</v>
      </c>
      <c r="F1453" s="1">
        <v>6</v>
      </c>
      <c r="G1453" s="13">
        <v>14.339999999999998</v>
      </c>
      <c r="H1453" s="13">
        <v>720.96360000000004</v>
      </c>
      <c r="I1453" s="166">
        <v>0</v>
      </c>
      <c r="J1453" s="191">
        <v>0</v>
      </c>
      <c r="K1453" s="166">
        <v>0</v>
      </c>
      <c r="L1453" s="166">
        <v>0</v>
      </c>
      <c r="M1453" s="18">
        <v>0</v>
      </c>
      <c r="N1453" s="165">
        <f>VLOOKUP(Table2[[#This Row],[Code]],'MPG Payment'!$B$4:$Z$128,25,0)</f>
        <v>0</v>
      </c>
      <c r="O1453" s="170">
        <f t="shared" si="116"/>
        <v>721</v>
      </c>
      <c r="P1453" t="str">
        <f>IFERROR(VLOOKUP(D1453,'Bank Master'!$C$3:$D$7898,2,0),"Indirect")</f>
        <v>Direct</v>
      </c>
      <c r="Q1453" t="str">
        <f>IFERROR(VLOOKUP(A1453,Table1424[],6,0),0)</f>
        <v>TARANUM KHATUN</v>
      </c>
      <c r="R1453" t="str">
        <f>IFERROR(VLOOKUP(A1453,Table1424[],7,0),0)</f>
        <v>84035105500</v>
      </c>
      <c r="S1453" t="str">
        <f>IFERROR(VLOOKUP(A1453,Table1424[],8,0),0)</f>
        <v>SBIN0RRVCGB</v>
      </c>
      <c r="T1453">
        <f>IFERROR(VLOOKUP(A1453,Table1424[],9,0),0)</f>
        <v>0</v>
      </c>
      <c r="U1453" s="40">
        <f>IFERROR(VLOOKUP(A1453,Table1424[],10,0),0)</f>
        <v>46146</v>
      </c>
      <c r="V1453">
        <f t="shared" si="117"/>
        <v>1</v>
      </c>
      <c r="W1453" t="str">
        <f t="shared" si="118"/>
        <v>Available</v>
      </c>
      <c r="X1453" s="164" t="str" cm="1">
        <f t="array" aca="1" ref="X1453" ca="1">SUBSTITUTE(SUBSTITUTE(MID(CELL("filename"),FIND("[",CELL("filename"))+1,FIND("]",CELL("filename"))-FIND("[",CELL("filename"))-1)," JH Farmer Payment-",""),".xlsx","")</f>
        <v>22.21-27 Aug</v>
      </c>
      <c r="Y1453" s="13">
        <f t="shared" si="119"/>
        <v>15.082920502092056</v>
      </c>
      <c r="Z1453" s="3">
        <v>0</v>
      </c>
    </row>
    <row r="1454" spans="1:26" x14ac:dyDescent="0.25">
      <c r="A1454" t="str">
        <f>CONCATENATE(Table2[[#This Row],[Code]],Table2[[#This Row],[Farmers Code]])</f>
        <v>200900140011</v>
      </c>
      <c r="B1454" s="1" t="str">
        <f>INDEX('MPG Payment'!$A:$A,MATCH(Table2[[#This Row],[Code]],'MPG Payment'!B:B,0))</f>
        <v>BMC Code :2009</v>
      </c>
      <c r="C1454" t="str">
        <f>VLOOKUP(Table2[[#This Row],[Code]],'MPG Payment'!B:C,2,0)</f>
        <v>HUTAR</v>
      </c>
      <c r="D1454" s="17">
        <v>20090014</v>
      </c>
      <c r="E1454" s="17" t="s">
        <v>22</v>
      </c>
      <c r="F1454" s="1">
        <v>13</v>
      </c>
      <c r="G1454" s="13">
        <v>303.43</v>
      </c>
      <c r="H1454" s="13">
        <v>12100.8423</v>
      </c>
      <c r="I1454" s="166">
        <v>0</v>
      </c>
      <c r="J1454" s="191">
        <v>0</v>
      </c>
      <c r="K1454" s="166">
        <v>0</v>
      </c>
      <c r="L1454" s="166">
        <v>0</v>
      </c>
      <c r="M1454" s="18">
        <v>0</v>
      </c>
      <c r="N1454" s="165">
        <f>VLOOKUP(Table2[[#This Row],[Code]],'MPG Payment'!$B$4:$Z$128,25,0)</f>
        <v>0</v>
      </c>
      <c r="O1454" s="170">
        <f t="shared" ref="O1454:O1485" si="124">IF(N1454="Yes",0,ROUND((H1454-I1454-J1454-K1454-L1454-M1454),0))</f>
        <v>12101</v>
      </c>
      <c r="P1454" t="str">
        <f>IFERROR(VLOOKUP(D1454,'Bank Master'!$C$3:$D$7898,2,0),"Indirect")</f>
        <v>Direct</v>
      </c>
      <c r="Q1454" t="str">
        <f>IFERROR(VLOOKUP(A1454,Table1424[],6,0),0)</f>
        <v>SAMINA KHATUN</v>
      </c>
      <c r="R1454" t="str">
        <f>IFERROR(VLOOKUP(A1454,Table1424[],7,0),0)</f>
        <v>22010918174</v>
      </c>
      <c r="S1454" t="str">
        <f>IFERROR(VLOOKUP(A1454,Table1424[],8,0),0)</f>
        <v>SBIN0RRVCGB</v>
      </c>
      <c r="T1454">
        <f>IFERROR(VLOOKUP(A1454,Table1424[],9,0),0)</f>
        <v>0</v>
      </c>
      <c r="U1454" s="40">
        <f>IFERROR(VLOOKUP(A1454,Table1424[],10,0),0)</f>
        <v>45978</v>
      </c>
      <c r="V1454">
        <f t="shared" ref="V1454:V1485" si="125">IF(G1454&gt;0,1,0)</f>
        <v>1</v>
      </c>
      <c r="W1454" t="str">
        <f t="shared" ref="W1454:W1485" si="126">IF(Q1454=0,"Not Available","Available")</f>
        <v>Available</v>
      </c>
      <c r="X1454" s="164" t="str" cm="1">
        <f t="array" aca="1" ref="X1454" ca="1">SUBSTITUTE(SUBSTITUTE(MID(CELL("filename"),FIND("[",CELL("filename"))+1,FIND("]",CELL("filename"))-FIND("[",CELL("filename"))-1)," JH Farmer Payment-",""),".xlsx","")</f>
        <v>22.21-27 Aug</v>
      </c>
      <c r="Y1454" s="13">
        <f t="shared" ref="Y1454:Y1485" si="127">(F1454*0.05)*(H1454/G1454)</f>
        <v>25.922115463204037</v>
      </c>
      <c r="Z1454" s="3">
        <v>0</v>
      </c>
    </row>
    <row r="1455" spans="1:26" x14ac:dyDescent="0.25">
      <c r="A1455" t="str">
        <f>CONCATENATE(Table2[[#This Row],[Code]],Table2[[#This Row],[Farmers Code]])</f>
        <v>200900140012</v>
      </c>
      <c r="B1455" s="1" t="str">
        <f>INDEX('MPG Payment'!$A:$A,MATCH(Table2[[#This Row],[Code]],'MPG Payment'!B:B,0))</f>
        <v>BMC Code :2009</v>
      </c>
      <c r="C1455" t="str">
        <f>VLOOKUP(Table2[[#This Row],[Code]],'MPG Payment'!B:C,2,0)</f>
        <v>HUTAR</v>
      </c>
      <c r="D1455" s="17">
        <v>20090014</v>
      </c>
      <c r="E1455" s="17" t="s">
        <v>40</v>
      </c>
      <c r="F1455" s="1">
        <v>7</v>
      </c>
      <c r="G1455" s="13">
        <v>39.479999999999997</v>
      </c>
      <c r="H1455" s="13">
        <v>1851.7511999999997</v>
      </c>
      <c r="I1455" s="166">
        <v>0</v>
      </c>
      <c r="J1455" s="191">
        <v>0</v>
      </c>
      <c r="K1455" s="166">
        <v>0</v>
      </c>
      <c r="L1455" s="166">
        <v>0</v>
      </c>
      <c r="M1455" s="18">
        <v>0</v>
      </c>
      <c r="N1455" s="165">
        <f>VLOOKUP(Table2[[#This Row],[Code]],'MPG Payment'!$B$4:$Z$128,25,0)</f>
        <v>0</v>
      </c>
      <c r="O1455" s="170">
        <f t="shared" si="124"/>
        <v>1852</v>
      </c>
      <c r="P1455" t="str">
        <f>IFERROR(VLOOKUP(D1455,'Bank Master'!$C$3:$D$7898,2,0),"Indirect")</f>
        <v>Direct</v>
      </c>
      <c r="Q1455" t="str">
        <f>IFERROR(VLOOKUP(A1455,Table1424[],6,0),0)</f>
        <v>SURENDRA OARON</v>
      </c>
      <c r="R1455" t="str">
        <f>IFERROR(VLOOKUP(A1455,Table1424[],7,0),0)</f>
        <v>84061089109</v>
      </c>
      <c r="S1455" t="str">
        <f>IFERROR(VLOOKUP(A1455,Table1424[],8,0),0)</f>
        <v>SBIN0RRVCGB</v>
      </c>
      <c r="T1455">
        <f>IFERROR(VLOOKUP(A1455,Table1424[],9,0),0)</f>
        <v>0</v>
      </c>
      <c r="U1455" s="40">
        <f>IFERROR(VLOOKUP(A1455,Table1424[],10,0),0)</f>
        <v>45978</v>
      </c>
      <c r="V1455">
        <f t="shared" si="125"/>
        <v>1</v>
      </c>
      <c r="W1455" t="str">
        <f t="shared" si="126"/>
        <v>Available</v>
      </c>
      <c r="X1455" s="164" t="str" cm="1">
        <f t="array" aca="1" ref="X1455" ca="1">SUBSTITUTE(SUBSTITUTE(MID(CELL("filename"),FIND("[",CELL("filename"))+1,FIND("]",CELL("filename"))-FIND("[",CELL("filename"))-1)," JH Farmer Payment-",""),".xlsx","")</f>
        <v>22.21-27 Aug</v>
      </c>
      <c r="Y1455" s="13">
        <f t="shared" si="127"/>
        <v>16.416234042553192</v>
      </c>
      <c r="Z1455" s="3">
        <v>0</v>
      </c>
    </row>
    <row r="1456" spans="1:26" x14ac:dyDescent="0.25">
      <c r="A1456" t="str">
        <f>CONCATENATE(Table2[[#This Row],[Code]],Table2[[#This Row],[Farmers Code]])</f>
        <v>200900140015</v>
      </c>
      <c r="B1456" s="1" t="str">
        <f>INDEX('MPG Payment'!$A:$A,MATCH(Table2[[#This Row],[Code]],'MPG Payment'!B:B,0))</f>
        <v>BMC Code :2009</v>
      </c>
      <c r="C1456" t="str">
        <f>VLOOKUP(Table2[[#This Row],[Code]],'MPG Payment'!B:C,2,0)</f>
        <v>HUTAR</v>
      </c>
      <c r="D1456" s="17">
        <v>20090014</v>
      </c>
      <c r="E1456" s="17" t="s">
        <v>25</v>
      </c>
      <c r="F1456" s="1">
        <v>14</v>
      </c>
      <c r="G1456" s="13">
        <v>393.71000000000004</v>
      </c>
      <c r="H1456" s="13">
        <v>17060.694800000001</v>
      </c>
      <c r="I1456" s="166">
        <v>0</v>
      </c>
      <c r="J1456" s="191">
        <v>0</v>
      </c>
      <c r="K1456" s="166">
        <v>0</v>
      </c>
      <c r="L1456" s="166">
        <v>12700</v>
      </c>
      <c r="M1456" s="18">
        <v>0</v>
      </c>
      <c r="N1456" s="165">
        <f>VLOOKUP(Table2[[#This Row],[Code]],'MPG Payment'!$B$4:$Z$128,25,0)</f>
        <v>0</v>
      </c>
      <c r="O1456" s="170">
        <f t="shared" si="124"/>
        <v>4361</v>
      </c>
      <c r="P1456" t="str">
        <f>IFERROR(VLOOKUP(D1456,'Bank Master'!$C$3:$D$7898,2,0),"Indirect")</f>
        <v>Direct</v>
      </c>
      <c r="Q1456" t="str">
        <f>IFERROR(VLOOKUP(A1456,Table1424[],6,0),0)</f>
        <v>MUKESH KUMAR SAHU</v>
      </c>
      <c r="R1456" t="str">
        <f>IFERROR(VLOOKUP(A1456,Table1424[],7,0),0)</f>
        <v>490310510001596</v>
      </c>
      <c r="S1456" t="str">
        <f>IFERROR(VLOOKUP(A1456,Table1424[],8,0),0)</f>
        <v>BKID0004903</v>
      </c>
      <c r="T1456">
        <f>IFERROR(VLOOKUP(A1456,Table1424[],9,0),0)</f>
        <v>0</v>
      </c>
      <c r="U1456" s="40">
        <f>IFERROR(VLOOKUP(A1456,Table1424[],10,0),0)</f>
        <v>46006</v>
      </c>
      <c r="V1456">
        <f t="shared" si="125"/>
        <v>1</v>
      </c>
      <c r="W1456" t="str">
        <f t="shared" si="126"/>
        <v>Available</v>
      </c>
      <c r="X1456" s="164" t="str" cm="1">
        <f t="array" aca="1" ref="X1456" ca="1">SUBSTITUTE(SUBSTITUTE(MID(CELL("filename"),FIND("[",CELL("filename"))+1,FIND("]",CELL("filename"))-FIND("[",CELL("filename"))-1)," JH Farmer Payment-",""),".xlsx","")</f>
        <v>22.21-27 Aug</v>
      </c>
      <c r="Y1456" s="13">
        <f t="shared" si="127"/>
        <v>30.333205557389959</v>
      </c>
      <c r="Z1456" s="3">
        <v>0</v>
      </c>
    </row>
    <row r="1457" spans="1:26" x14ac:dyDescent="0.25">
      <c r="A1457" t="str">
        <f>CONCATENATE(Table2[[#This Row],[Code]],Table2[[#This Row],[Farmers Code]])</f>
        <v>200900140016</v>
      </c>
      <c r="B1457" s="1" t="str">
        <f>INDEX('MPG Payment'!$A:$A,MATCH(Table2[[#This Row],[Code]],'MPG Payment'!B:B,0))</f>
        <v>BMC Code :2009</v>
      </c>
      <c r="C1457" t="str">
        <f>VLOOKUP(Table2[[#This Row],[Code]],'MPG Payment'!B:C,2,0)</f>
        <v>HUTAR</v>
      </c>
      <c r="D1457" s="17">
        <v>20090014</v>
      </c>
      <c r="E1457" s="17" t="s">
        <v>26</v>
      </c>
      <c r="F1457" s="1">
        <v>6</v>
      </c>
      <c r="G1457" s="13">
        <v>16.68</v>
      </c>
      <c r="H1457" s="13">
        <v>785.58789999999999</v>
      </c>
      <c r="I1457" s="166">
        <v>0</v>
      </c>
      <c r="J1457" s="191">
        <v>0</v>
      </c>
      <c r="K1457" s="166">
        <v>0</v>
      </c>
      <c r="L1457" s="166">
        <v>0</v>
      </c>
      <c r="M1457" s="18">
        <v>0</v>
      </c>
      <c r="N1457" s="165">
        <f>VLOOKUP(Table2[[#This Row],[Code]],'MPG Payment'!$B$4:$Z$128,25,0)</f>
        <v>0</v>
      </c>
      <c r="O1457" s="170">
        <f t="shared" si="124"/>
        <v>786</v>
      </c>
      <c r="P1457" t="str">
        <f>IFERROR(VLOOKUP(D1457,'Bank Master'!$C$3:$D$7898,2,0),"Indirect")</f>
        <v>Direct</v>
      </c>
      <c r="Q1457" t="str">
        <f>IFERROR(VLOOKUP(A1457,Table1424[],6,0),0)</f>
        <v>MOHAMMAD ADIL</v>
      </c>
      <c r="R1457" t="str">
        <f>IFERROR(VLOOKUP(A1457,Table1424[],7,0),0)</f>
        <v>22010917839</v>
      </c>
      <c r="S1457" t="str">
        <f>IFERROR(VLOOKUP(A1457,Table1424[],8,0),0)</f>
        <v>SBIN0RRVCGB</v>
      </c>
      <c r="T1457">
        <f>IFERROR(VLOOKUP(A1457,Table1424[],9,0),0)</f>
        <v>0</v>
      </c>
      <c r="U1457" s="40">
        <f>IFERROR(VLOOKUP(A1457,Table1424[],10,0),0)</f>
        <v>46006</v>
      </c>
      <c r="V1457">
        <f t="shared" si="125"/>
        <v>1</v>
      </c>
      <c r="W1457" t="str">
        <f t="shared" si="126"/>
        <v>Available</v>
      </c>
      <c r="X1457" s="164" t="str" cm="1">
        <f t="array" aca="1" ref="X1457" ca="1">SUBSTITUTE(SUBSTITUTE(MID(CELL("filename"),FIND("[",CELL("filename"))+1,FIND("]",CELL("filename"))-FIND("[",CELL("filename"))-1)," JH Farmer Payment-",""),".xlsx","")</f>
        <v>22.21-27 Aug</v>
      </c>
      <c r="Y1457" s="13">
        <f t="shared" si="127"/>
        <v>14.12927877697842</v>
      </c>
      <c r="Z1457" s="3">
        <v>0</v>
      </c>
    </row>
    <row r="1458" spans="1:26" x14ac:dyDescent="0.25">
      <c r="A1458" t="str">
        <f>CONCATENATE(Table2[[#This Row],[Code]],Table2[[#This Row],[Farmers Code]])</f>
        <v>200900140017</v>
      </c>
      <c r="B1458" s="1" t="str">
        <f>INDEX('MPG Payment'!$A:$A,MATCH(Table2[[#This Row],[Code]],'MPG Payment'!B:B,0))</f>
        <v>BMC Code :2009</v>
      </c>
      <c r="C1458" t="str">
        <f>VLOOKUP(Table2[[#This Row],[Code]],'MPG Payment'!B:C,2,0)</f>
        <v>HUTAR</v>
      </c>
      <c r="D1458" s="17">
        <v>20090014</v>
      </c>
      <c r="E1458" s="17" t="s">
        <v>27</v>
      </c>
      <c r="F1458" s="1">
        <v>6</v>
      </c>
      <c r="G1458" s="13">
        <v>18.809999999999999</v>
      </c>
      <c r="H1458" s="13">
        <v>999.13799999999992</v>
      </c>
      <c r="I1458" s="166">
        <v>0</v>
      </c>
      <c r="J1458" s="191">
        <v>0</v>
      </c>
      <c r="K1458" s="166">
        <v>0</v>
      </c>
      <c r="L1458" s="166">
        <v>0</v>
      </c>
      <c r="M1458" s="18">
        <v>0</v>
      </c>
      <c r="N1458" s="165">
        <f>VLOOKUP(Table2[[#This Row],[Code]],'MPG Payment'!$B$4:$Z$128,25,0)</f>
        <v>0</v>
      </c>
      <c r="O1458" s="170">
        <f t="shared" si="124"/>
        <v>999</v>
      </c>
      <c r="P1458" t="str">
        <f>IFERROR(VLOOKUP(D1458,'Bank Master'!$C$3:$D$7898,2,0),"Indirect")</f>
        <v>Direct</v>
      </c>
      <c r="Q1458" t="str">
        <f>IFERROR(VLOOKUP(A1458,Table1424[],6,0),0)</f>
        <v>KAJAL KUMARI</v>
      </c>
      <c r="R1458" t="str">
        <f>IFERROR(VLOOKUP(A1458,Table1424[],7,0),0)</f>
        <v>84065405214</v>
      </c>
      <c r="S1458" t="str">
        <f>IFERROR(VLOOKUP(A1458,Table1424[],8,0),0)</f>
        <v>SBIN0RRVCGB</v>
      </c>
      <c r="T1458">
        <f>IFERROR(VLOOKUP(A1458,Table1424[],9,0),0)</f>
        <v>0</v>
      </c>
      <c r="U1458" s="40">
        <f>IFERROR(VLOOKUP(A1458,Table1424[],10,0),0)</f>
        <v>46006</v>
      </c>
      <c r="V1458">
        <f t="shared" si="125"/>
        <v>1</v>
      </c>
      <c r="W1458" t="str">
        <f t="shared" si="126"/>
        <v>Available</v>
      </c>
      <c r="X1458" s="164" t="str" cm="1">
        <f t="array" aca="1" ref="X1458" ca="1">SUBSTITUTE(SUBSTITUTE(MID(CELL("filename"),FIND("[",CELL("filename"))+1,FIND("]",CELL("filename"))-FIND("[",CELL("filename"))-1)," JH Farmer Payment-",""),".xlsx","")</f>
        <v>22.21-27 Aug</v>
      </c>
      <c r="Y1458" s="13">
        <f t="shared" si="127"/>
        <v>15.935215311004788</v>
      </c>
      <c r="Z1458" s="3">
        <v>0</v>
      </c>
    </row>
    <row r="1459" spans="1:26" x14ac:dyDescent="0.25">
      <c r="A1459" t="str">
        <f>CONCATENATE(Table2[[#This Row],[Code]],Table2[[#This Row],[Farmers Code]])</f>
        <v>200900140018</v>
      </c>
      <c r="B1459" s="1" t="str">
        <f>INDEX('MPG Payment'!$A:$A,MATCH(Table2[[#This Row],[Code]],'MPG Payment'!B:B,0))</f>
        <v>BMC Code :2009</v>
      </c>
      <c r="C1459" t="str">
        <f>VLOOKUP(Table2[[#This Row],[Code]],'MPG Payment'!B:C,2,0)</f>
        <v>HUTAR</v>
      </c>
      <c r="D1459" s="17">
        <v>20090014</v>
      </c>
      <c r="E1459" s="17" t="s">
        <v>2</v>
      </c>
      <c r="F1459" s="1">
        <v>14</v>
      </c>
      <c r="G1459" s="13">
        <v>28.080000000000002</v>
      </c>
      <c r="H1459" s="13">
        <v>1238.941</v>
      </c>
      <c r="I1459" s="166">
        <v>0</v>
      </c>
      <c r="J1459" s="191">
        <v>0</v>
      </c>
      <c r="K1459" s="166">
        <v>0</v>
      </c>
      <c r="L1459" s="166">
        <v>0</v>
      </c>
      <c r="M1459" s="18">
        <v>0</v>
      </c>
      <c r="N1459" s="165">
        <f>VLOOKUP(Table2[[#This Row],[Code]],'MPG Payment'!$B$4:$Z$128,25,0)</f>
        <v>0</v>
      </c>
      <c r="O1459" s="170">
        <f t="shared" si="124"/>
        <v>1239</v>
      </c>
      <c r="P1459" t="str">
        <f>IFERROR(VLOOKUP(D1459,'Bank Master'!$C$3:$D$7898,2,0),"Indirect")</f>
        <v>Direct</v>
      </c>
      <c r="Q1459" t="str">
        <f>IFERROR(VLOOKUP(A1459,Table1424[],6,0),0)</f>
        <v>AFSANA KHATUN</v>
      </c>
      <c r="R1459" t="str">
        <f>IFERROR(VLOOKUP(A1459,Table1424[],7,0),0)</f>
        <v>22010879063</v>
      </c>
      <c r="S1459" t="str">
        <f>IFERROR(VLOOKUP(A1459,Table1424[],8,0),0)</f>
        <v>SBIN0RRVCGB</v>
      </c>
      <c r="T1459">
        <f>IFERROR(VLOOKUP(A1459,Table1424[],9,0),0)</f>
        <v>0</v>
      </c>
      <c r="U1459" s="40">
        <f>IFERROR(VLOOKUP(A1459,Table1424[],10,0),0)</f>
        <v>46049</v>
      </c>
      <c r="V1459">
        <f t="shared" si="125"/>
        <v>1</v>
      </c>
      <c r="W1459" t="str">
        <f t="shared" si="126"/>
        <v>Available</v>
      </c>
      <c r="X1459" s="164" t="str" cm="1">
        <f t="array" aca="1" ref="X1459" ca="1">SUBSTITUTE(SUBSTITUTE(MID(CELL("filename"),FIND("[",CELL("filename"))+1,FIND("]",CELL("filename"))-FIND("[",CELL("filename"))-1)," JH Farmer Payment-",""),".xlsx","")</f>
        <v>22.21-27 Aug</v>
      </c>
      <c r="Y1459" s="13">
        <f t="shared" si="127"/>
        <v>30.885281339031341</v>
      </c>
      <c r="Z1459" s="3">
        <v>0</v>
      </c>
    </row>
    <row r="1460" spans="1:26" x14ac:dyDescent="0.25">
      <c r="A1460" t="str">
        <f>CONCATENATE(Table2[[#This Row],[Code]],Table2[[#This Row],[Farmers Code]])</f>
        <v>200900140023</v>
      </c>
      <c r="B1460" s="1" t="str">
        <f>INDEX('MPG Payment'!$A:$A,MATCH(Table2[[#This Row],[Code]],'MPG Payment'!B:B,0))</f>
        <v>BMC Code :2009</v>
      </c>
      <c r="C1460" t="str">
        <f>VLOOKUP(Table2[[#This Row],[Code]],'MPG Payment'!B:C,2,0)</f>
        <v>HUTAR</v>
      </c>
      <c r="D1460" s="17">
        <v>20090014</v>
      </c>
      <c r="E1460" s="17" t="s">
        <v>38</v>
      </c>
      <c r="F1460" s="1">
        <v>14</v>
      </c>
      <c r="G1460" s="13">
        <v>58.400000000000006</v>
      </c>
      <c r="H1460" s="13">
        <v>2406.6410999999998</v>
      </c>
      <c r="I1460" s="166">
        <v>0</v>
      </c>
      <c r="J1460" s="191">
        <v>0</v>
      </c>
      <c r="K1460" s="166">
        <v>0</v>
      </c>
      <c r="L1460" s="166">
        <v>0</v>
      </c>
      <c r="M1460" s="18">
        <v>0</v>
      </c>
      <c r="N1460" s="165">
        <f>VLOOKUP(Table2[[#This Row],[Code]],'MPG Payment'!$B$4:$Z$128,25,0)</f>
        <v>0</v>
      </c>
      <c r="O1460" s="170">
        <f t="shared" si="124"/>
        <v>2407</v>
      </c>
      <c r="P1460" t="str">
        <f>IFERROR(VLOOKUP(D1460,'Bank Master'!$C$3:$D$7898,2,0),"Indirect")</f>
        <v>Direct</v>
      </c>
      <c r="Q1460" t="str">
        <f>IFERROR(VLOOKUP(A1460,Table1424[],6,0),0)</f>
        <v>SHANTI ORAON</v>
      </c>
      <c r="R1460" t="str">
        <f>IFERROR(VLOOKUP(A1460,Table1424[],7,0),0)</f>
        <v>22010848637</v>
      </c>
      <c r="S1460" t="str">
        <f>IFERROR(VLOOKUP(A1460,Table1424[],8,0),0)</f>
        <v>SBIN0RRVCGB</v>
      </c>
      <c r="T1460">
        <f>IFERROR(VLOOKUP(A1460,Table1424[],9,0),0)</f>
        <v>0</v>
      </c>
      <c r="U1460" s="40">
        <f>IFERROR(VLOOKUP(A1460,Table1424[],10,0),0)</f>
        <v>46034</v>
      </c>
      <c r="V1460">
        <f t="shared" si="125"/>
        <v>1</v>
      </c>
      <c r="W1460" t="str">
        <f t="shared" si="126"/>
        <v>Available</v>
      </c>
      <c r="X1460" s="164" t="str" cm="1">
        <f t="array" aca="1" ref="X1460" ca="1">SUBSTITUTE(SUBSTITUTE(MID(CELL("filename"),FIND("[",CELL("filename"))+1,FIND("]",CELL("filename"))-FIND("[",CELL("filename"))-1)," JH Farmer Payment-",""),".xlsx","")</f>
        <v>22.21-27 Aug</v>
      </c>
      <c r="Y1460" s="13">
        <f t="shared" si="127"/>
        <v>28.846725513698626</v>
      </c>
      <c r="Z1460" s="3">
        <v>0</v>
      </c>
    </row>
    <row r="1461" spans="1:26" x14ac:dyDescent="0.25">
      <c r="A1461" t="str">
        <f>CONCATENATE(Table2[[#This Row],[Code]],Table2[[#This Row],[Farmers Code]])</f>
        <v>200900140024</v>
      </c>
      <c r="B1461" s="1" t="str">
        <f>INDEX('MPG Payment'!$A:$A,MATCH(Table2[[#This Row],[Code]],'MPG Payment'!B:B,0))</f>
        <v>BMC Code :2009</v>
      </c>
      <c r="C1461" t="str">
        <f>VLOOKUP(Table2[[#This Row],[Code]],'MPG Payment'!B:C,2,0)</f>
        <v>HUTAR</v>
      </c>
      <c r="D1461" s="17">
        <v>20090014</v>
      </c>
      <c r="E1461" s="17" t="s">
        <v>29</v>
      </c>
      <c r="F1461" s="1">
        <v>14</v>
      </c>
      <c r="G1461" s="13">
        <v>45.92</v>
      </c>
      <c r="H1461" s="13">
        <v>1953.9579000000001</v>
      </c>
      <c r="I1461" s="166">
        <v>0</v>
      </c>
      <c r="J1461" s="191">
        <v>0</v>
      </c>
      <c r="K1461" s="166">
        <v>0</v>
      </c>
      <c r="L1461" s="166">
        <v>0</v>
      </c>
      <c r="M1461" s="18">
        <v>0</v>
      </c>
      <c r="N1461" s="165">
        <f>VLOOKUP(Table2[[#This Row],[Code]],'MPG Payment'!$B$4:$Z$128,25,0)</f>
        <v>0</v>
      </c>
      <c r="O1461" s="170">
        <f t="shared" ref="O1461:O1483" si="128">IF(N1461="Yes",0,ROUND((H1461-I1461-J1461-K1461-L1461-M1461),0))</f>
        <v>1954</v>
      </c>
      <c r="P1461" t="str">
        <f>IFERROR(VLOOKUP(D1461,'Bank Master'!$C$3:$D$7898,2,0),"Indirect")</f>
        <v>Direct</v>
      </c>
      <c r="Q1461" t="str">
        <f>IFERROR(VLOOKUP(A1461,Table1424[],6,0),0)</f>
        <v>RAFAT FATMI</v>
      </c>
      <c r="R1461" t="str">
        <f>IFERROR(VLOOKUP(A1461,Table1424[],7,0),0)</f>
        <v>22010884596</v>
      </c>
      <c r="S1461" t="str">
        <f>IFERROR(VLOOKUP(A1461,Table1424[],8,0),0)</f>
        <v>SBIN0RRVCGB</v>
      </c>
      <c r="T1461">
        <f>IFERROR(VLOOKUP(A1461,Table1424[],9,0),0)</f>
        <v>0</v>
      </c>
      <c r="U1461" s="40">
        <f>IFERROR(VLOOKUP(A1461,Table1424[],10,0),0)</f>
        <v>46041</v>
      </c>
      <c r="V1461">
        <f t="shared" ref="V1461:V1483" si="129">IF(G1461&gt;0,1,0)</f>
        <v>1</v>
      </c>
      <c r="W1461" t="str">
        <f t="shared" ref="W1461:W1483" si="130">IF(Q1461=0,"Not Available","Available")</f>
        <v>Available</v>
      </c>
      <c r="X1461" s="164" t="str" cm="1">
        <f t="array" aca="1" ref="X1461" ca="1">SUBSTITUTE(SUBSTITUTE(MID(CELL("filename"),FIND("[",CELL("filename"))+1,FIND("]",CELL("filename"))-FIND("[",CELL("filename"))-1)," JH Farmer Payment-",""),".xlsx","")</f>
        <v>22.21-27 Aug</v>
      </c>
      <c r="Y1461" s="13">
        <f t="shared" ref="Y1461:Y1483" si="131">(F1461*0.05)*(H1461/G1461)</f>
        <v>29.78594359756098</v>
      </c>
      <c r="Z1461" s="3">
        <v>0</v>
      </c>
    </row>
    <row r="1462" spans="1:26" x14ac:dyDescent="0.25">
      <c r="A1462" t="str">
        <f>CONCATENATE(Table2[[#This Row],[Code]],Table2[[#This Row],[Farmers Code]])</f>
        <v>200900140025</v>
      </c>
      <c r="B1462" s="1" t="str">
        <f>INDEX('MPG Payment'!$A:$A,MATCH(Table2[[#This Row],[Code]],'MPG Payment'!B:B,0))</f>
        <v>BMC Code :2009</v>
      </c>
      <c r="C1462" t="str">
        <f>VLOOKUP(Table2[[#This Row],[Code]],'MPG Payment'!B:C,2,0)</f>
        <v>HUTAR</v>
      </c>
      <c r="D1462" s="17">
        <v>20090014</v>
      </c>
      <c r="E1462" s="17" t="s">
        <v>5</v>
      </c>
      <c r="F1462" s="1">
        <v>7</v>
      </c>
      <c r="G1462" s="13">
        <v>20.87</v>
      </c>
      <c r="H1462" s="13">
        <v>864.78140000000019</v>
      </c>
      <c r="I1462" s="166">
        <v>0</v>
      </c>
      <c r="J1462" s="191">
        <v>0</v>
      </c>
      <c r="K1462" s="166">
        <v>0</v>
      </c>
      <c r="L1462" s="166">
        <v>0</v>
      </c>
      <c r="M1462" s="18">
        <v>0</v>
      </c>
      <c r="N1462" s="165">
        <f>VLOOKUP(Table2[[#This Row],[Code]],'MPG Payment'!$B$4:$Z$128,25,0)</f>
        <v>0</v>
      </c>
      <c r="O1462" s="170">
        <f t="shared" si="128"/>
        <v>865</v>
      </c>
      <c r="P1462" t="str">
        <f>IFERROR(VLOOKUP(D1462,'Bank Master'!$C$3:$D$7898,2,0),"Indirect")</f>
        <v>Direct</v>
      </c>
      <c r="Q1462" t="str">
        <f>IFERROR(VLOOKUP(A1462,Table1424[],6,0),0)</f>
        <v>PARWEEN NISHA</v>
      </c>
      <c r="R1462" t="str">
        <f>IFERROR(VLOOKUP(A1462,Table1424[],7,0),0)</f>
        <v>488018210015235</v>
      </c>
      <c r="S1462" t="str">
        <f>IFERROR(VLOOKUP(A1462,Table1424[],8,0),0)</f>
        <v>BKID0004880</v>
      </c>
      <c r="T1462">
        <f>IFERROR(VLOOKUP(A1462,Table1424[],9,0),0)</f>
        <v>0</v>
      </c>
      <c r="U1462" s="40">
        <f>IFERROR(VLOOKUP(A1462,Table1424[],10,0),0)</f>
        <v>46041</v>
      </c>
      <c r="V1462">
        <f t="shared" si="129"/>
        <v>1</v>
      </c>
      <c r="W1462" t="str">
        <f t="shared" si="130"/>
        <v>Available</v>
      </c>
      <c r="X1462" s="164" t="str" cm="1">
        <f t="array" aca="1" ref="X1462" ca="1">SUBSTITUTE(SUBSTITUTE(MID(CELL("filename"),FIND("[",CELL("filename"))+1,FIND("]",CELL("filename"))-FIND("[",CELL("filename"))-1)," JH Farmer Payment-",""),".xlsx","")</f>
        <v>22.21-27 Aug</v>
      </c>
      <c r="Y1462" s="13">
        <f t="shared" si="131"/>
        <v>14.5028025874461</v>
      </c>
      <c r="Z1462" s="3">
        <v>0</v>
      </c>
    </row>
    <row r="1463" spans="1:26" x14ac:dyDescent="0.25">
      <c r="A1463" t="str">
        <f>CONCATENATE(Table2[[#This Row],[Code]],Table2[[#This Row],[Farmers Code]])</f>
        <v>200900140026</v>
      </c>
      <c r="B1463" s="1" t="str">
        <f>INDEX('MPG Payment'!$A:$A,MATCH(Table2[[#This Row],[Code]],'MPG Payment'!B:B,0))</f>
        <v>BMC Code :2009</v>
      </c>
      <c r="C1463" t="str">
        <f>VLOOKUP(Table2[[#This Row],[Code]],'MPG Payment'!B:C,2,0)</f>
        <v>HUTAR</v>
      </c>
      <c r="D1463" s="17">
        <v>20090014</v>
      </c>
      <c r="E1463" s="17" t="s">
        <v>39</v>
      </c>
      <c r="F1463" s="1">
        <v>7</v>
      </c>
      <c r="G1463" s="13">
        <v>24.28</v>
      </c>
      <c r="H1463" s="13">
        <v>1049.1702</v>
      </c>
      <c r="I1463" s="166">
        <v>0</v>
      </c>
      <c r="J1463" s="191">
        <v>0</v>
      </c>
      <c r="K1463" s="166">
        <v>0</v>
      </c>
      <c r="L1463" s="166">
        <v>0</v>
      </c>
      <c r="M1463" s="18">
        <v>0</v>
      </c>
      <c r="N1463" s="165">
        <f>VLOOKUP(Table2[[#This Row],[Code]],'MPG Payment'!$B$4:$Z$128,25,0)</f>
        <v>0</v>
      </c>
      <c r="O1463" s="170">
        <f t="shared" si="128"/>
        <v>1049</v>
      </c>
      <c r="P1463" t="str">
        <f>IFERROR(VLOOKUP(D1463,'Bank Master'!$C$3:$D$7898,2,0),"Indirect")</f>
        <v>Direct</v>
      </c>
      <c r="Q1463" t="str">
        <f>IFERROR(VLOOKUP(A1463,Table1424[],6,0),0)</f>
        <v>AJUL ANSARI</v>
      </c>
      <c r="R1463" t="str">
        <f>IFERROR(VLOOKUP(A1463,Table1424[],7,0),0)</f>
        <v>84053168194</v>
      </c>
      <c r="S1463" t="str">
        <f>IFERROR(VLOOKUP(A1463,Table1424[],8,0),0)</f>
        <v>SBIN0RRVCGB</v>
      </c>
      <c r="T1463">
        <f>IFERROR(VLOOKUP(A1463,Table1424[],9,0),0)</f>
        <v>0</v>
      </c>
      <c r="U1463" s="40">
        <f>IFERROR(VLOOKUP(A1463,Table1424[],10,0),0)</f>
        <v>46041</v>
      </c>
      <c r="V1463">
        <f t="shared" si="129"/>
        <v>1</v>
      </c>
      <c r="W1463" t="str">
        <f t="shared" si="130"/>
        <v>Available</v>
      </c>
      <c r="X1463" s="164" t="str" cm="1">
        <f t="array" aca="1" ref="X1463" ca="1">SUBSTITUTE(SUBSTITUTE(MID(CELL("filename"),FIND("[",CELL("filename"))+1,FIND("]",CELL("filename"))-FIND("[",CELL("filename"))-1)," JH Farmer Payment-",""),".xlsx","")</f>
        <v>22.21-27 Aug</v>
      </c>
      <c r="Y1463" s="13">
        <f t="shared" si="131"/>
        <v>15.123952635914334</v>
      </c>
      <c r="Z1463" s="3">
        <v>0</v>
      </c>
    </row>
    <row r="1464" spans="1:26" x14ac:dyDescent="0.25">
      <c r="A1464" t="str">
        <f>CONCATENATE(Table2[[#This Row],[Code]],Table2[[#This Row],[Farmers Code]])</f>
        <v>200900140027</v>
      </c>
      <c r="B1464" s="1" t="str">
        <f>INDEX('MPG Payment'!$A:$A,MATCH(Table2[[#This Row],[Code]],'MPG Payment'!B:B,0))</f>
        <v>BMC Code :2009</v>
      </c>
      <c r="C1464" t="str">
        <f>VLOOKUP(Table2[[#This Row],[Code]],'MPG Payment'!B:C,2,0)</f>
        <v>HUTAR</v>
      </c>
      <c r="D1464" s="17">
        <v>20090014</v>
      </c>
      <c r="E1464" s="17" t="s">
        <v>6</v>
      </c>
      <c r="F1464" s="1">
        <v>14</v>
      </c>
      <c r="G1464" s="13">
        <v>100.71000000000001</v>
      </c>
      <c r="H1464" s="13">
        <v>4244.1464999999998</v>
      </c>
      <c r="I1464" s="166">
        <v>0</v>
      </c>
      <c r="J1464" s="191">
        <v>0</v>
      </c>
      <c r="K1464" s="166">
        <v>0</v>
      </c>
      <c r="L1464" s="166">
        <v>0</v>
      </c>
      <c r="M1464" s="18">
        <v>0</v>
      </c>
      <c r="N1464" s="165">
        <f>VLOOKUP(Table2[[#This Row],[Code]],'MPG Payment'!$B$4:$Z$128,25,0)</f>
        <v>0</v>
      </c>
      <c r="O1464" s="170">
        <f t="shared" si="128"/>
        <v>4244</v>
      </c>
      <c r="P1464" t="str">
        <f>IFERROR(VLOOKUP(D1464,'Bank Master'!$C$3:$D$7898,2,0),"Indirect")</f>
        <v>Direct</v>
      </c>
      <c r="Q1464" t="str">
        <f>IFERROR(VLOOKUP(A1464,Table1424[],6,0),0)</f>
        <v>RAJESH GOP</v>
      </c>
      <c r="R1464" t="str">
        <f>IFERROR(VLOOKUP(A1464,Table1424[],7,0),0)</f>
        <v>22010826634</v>
      </c>
      <c r="S1464" t="str">
        <f>IFERROR(VLOOKUP(A1464,Table1424[],8,0),0)</f>
        <v>SBIN0RRVCGB</v>
      </c>
      <c r="T1464">
        <f>IFERROR(VLOOKUP(A1464,Table1424[],9,0),0)</f>
        <v>0</v>
      </c>
      <c r="U1464" s="40">
        <f>IFERROR(VLOOKUP(A1464,Table1424[],10,0),0)</f>
        <v>46049</v>
      </c>
      <c r="V1464">
        <f t="shared" si="129"/>
        <v>1</v>
      </c>
      <c r="W1464" t="str">
        <f t="shared" si="130"/>
        <v>Available</v>
      </c>
      <c r="X1464" s="164" t="str" cm="1">
        <f t="array" aca="1" ref="X1464" ca="1">SUBSTITUTE(SUBSTITUTE(MID(CELL("filename"),FIND("[",CELL("filename"))+1,FIND("]",CELL("filename"))-FIND("[",CELL("filename"))-1)," JH Farmer Payment-",""),".xlsx","")</f>
        <v>22.21-27 Aug</v>
      </c>
      <c r="Y1464" s="13">
        <f t="shared" si="131"/>
        <v>29.499578492701819</v>
      </c>
      <c r="Z1464" s="3">
        <v>0</v>
      </c>
    </row>
    <row r="1465" spans="1:26" x14ac:dyDescent="0.25">
      <c r="A1465" t="str">
        <f>CONCATENATE(Table2[[#This Row],[Code]],Table2[[#This Row],[Farmers Code]])</f>
        <v>200900140028</v>
      </c>
      <c r="B1465" s="1" t="str">
        <f>INDEX('MPG Payment'!$A:$A,MATCH(Table2[[#This Row],[Code]],'MPG Payment'!B:B,0))</f>
        <v>BMC Code :2009</v>
      </c>
      <c r="C1465" t="str">
        <f>VLOOKUP(Table2[[#This Row],[Code]],'MPG Payment'!B:C,2,0)</f>
        <v>HUTAR</v>
      </c>
      <c r="D1465" s="17">
        <v>20090014</v>
      </c>
      <c r="E1465" s="17" t="s">
        <v>30</v>
      </c>
      <c r="F1465" s="1">
        <v>14</v>
      </c>
      <c r="G1465" s="13">
        <v>53.14</v>
      </c>
      <c r="H1465" s="13">
        <v>2091.6286</v>
      </c>
      <c r="I1465" s="166">
        <v>0</v>
      </c>
      <c r="J1465" s="191">
        <v>0</v>
      </c>
      <c r="K1465" s="166">
        <v>0</v>
      </c>
      <c r="L1465" s="166">
        <v>0</v>
      </c>
      <c r="M1465" s="18">
        <v>0</v>
      </c>
      <c r="N1465" s="165">
        <f>VLOOKUP(Table2[[#This Row],[Code]],'MPG Payment'!$B$4:$Z$128,25,0)</f>
        <v>0</v>
      </c>
      <c r="O1465" s="170">
        <f t="shared" si="128"/>
        <v>2092</v>
      </c>
      <c r="P1465" t="str">
        <f>IFERROR(VLOOKUP(D1465,'Bank Master'!$C$3:$D$7898,2,0),"Indirect")</f>
        <v>Direct</v>
      </c>
      <c r="Q1465" t="str">
        <f>IFERROR(VLOOKUP(A1465,Table1424[],6,0),0)</f>
        <v>ASMINA KHATUN</v>
      </c>
      <c r="R1465" t="str">
        <f>IFERROR(VLOOKUP(A1465,Table1424[],7,0),0)</f>
        <v>22010878854</v>
      </c>
      <c r="S1465" t="str">
        <f>IFERROR(VLOOKUP(A1465,Table1424[],8,0),0)</f>
        <v>SBIN0RRVCGB</v>
      </c>
      <c r="T1465">
        <f>IFERROR(VLOOKUP(A1465,Table1424[],9,0),0)</f>
        <v>0</v>
      </c>
      <c r="U1465" s="40">
        <f>IFERROR(VLOOKUP(A1465,Table1424[],10,0),0)</f>
        <v>46049</v>
      </c>
      <c r="V1465">
        <f t="shared" si="129"/>
        <v>1</v>
      </c>
      <c r="W1465" t="str">
        <f t="shared" si="130"/>
        <v>Available</v>
      </c>
      <c r="X1465" s="164" t="str" cm="1">
        <f t="array" aca="1" ref="X1465" ca="1">SUBSTITUTE(SUBSTITUTE(MID(CELL("filename"),FIND("[",CELL("filename"))+1,FIND("]",CELL("filename"))-FIND("[",CELL("filename"))-1)," JH Farmer Payment-",""),".xlsx","")</f>
        <v>22.21-27 Aug</v>
      </c>
      <c r="Y1465" s="13">
        <f t="shared" si="131"/>
        <v>27.55250319909673</v>
      </c>
      <c r="Z1465" s="3">
        <v>0</v>
      </c>
    </row>
    <row r="1466" spans="1:26" x14ac:dyDescent="0.25">
      <c r="A1466" t="str">
        <f>CONCATENATE(Table2[[#This Row],[Code]],Table2[[#This Row],[Farmers Code]])</f>
        <v>200900140030</v>
      </c>
      <c r="B1466" s="1" t="str">
        <f>INDEX('MPG Payment'!$A:$A,MATCH(Table2[[#This Row],[Code]],'MPG Payment'!B:B,0))</f>
        <v>BMC Code :2009</v>
      </c>
      <c r="C1466" t="str">
        <f>VLOOKUP(Table2[[#This Row],[Code]],'MPG Payment'!B:C,2,0)</f>
        <v>HUTAR</v>
      </c>
      <c r="D1466" s="17">
        <v>20090014</v>
      </c>
      <c r="E1466" s="17" t="s">
        <v>7</v>
      </c>
      <c r="F1466" s="1">
        <v>14</v>
      </c>
      <c r="G1466" s="13">
        <v>48.07</v>
      </c>
      <c r="H1466" s="13">
        <v>1964.5365000000002</v>
      </c>
      <c r="I1466" s="166">
        <v>0</v>
      </c>
      <c r="J1466" s="191">
        <v>0</v>
      </c>
      <c r="K1466" s="166">
        <v>0</v>
      </c>
      <c r="L1466" s="166">
        <v>0</v>
      </c>
      <c r="M1466" s="18">
        <v>0</v>
      </c>
      <c r="N1466" s="165">
        <f>VLOOKUP(Table2[[#This Row],[Code]],'MPG Payment'!$B$4:$Z$128,25,0)</f>
        <v>0</v>
      </c>
      <c r="O1466" s="170">
        <f t="shared" si="128"/>
        <v>1965</v>
      </c>
      <c r="P1466" t="str">
        <f>IFERROR(VLOOKUP(D1466,'Bank Master'!$C$3:$D$7898,2,0),"Indirect")</f>
        <v>Direct</v>
      </c>
      <c r="Q1466" t="str">
        <f>IFERROR(VLOOKUP(A1466,Table1424[],6,0),0)</f>
        <v>BASANTI DEVI</v>
      </c>
      <c r="R1466" t="str">
        <f>IFERROR(VLOOKUP(A1466,Table1424[],7,0),0)</f>
        <v>22010857765</v>
      </c>
      <c r="S1466" t="str">
        <f>IFERROR(VLOOKUP(A1466,Table1424[],8,0),0)</f>
        <v>SBIN0RRVCGB</v>
      </c>
      <c r="T1466">
        <f>IFERROR(VLOOKUP(A1466,Table1424[],9,0),0)</f>
        <v>0</v>
      </c>
      <c r="U1466" s="40">
        <f>IFERROR(VLOOKUP(A1466,Table1424[],10,0),0)</f>
        <v>46111</v>
      </c>
      <c r="V1466">
        <f t="shared" si="129"/>
        <v>1</v>
      </c>
      <c r="W1466" t="str">
        <f t="shared" si="130"/>
        <v>Available</v>
      </c>
      <c r="X1466" s="164" t="str" cm="1">
        <f t="array" aca="1" ref="X1466" ca="1">SUBSTITUTE(SUBSTITUTE(MID(CELL("filename"),FIND("[",CELL("filename"))+1,FIND("]",CELL("filename"))-FIND("[",CELL("filename"))-1)," JH Farmer Payment-",""),".xlsx","")</f>
        <v>22.21-27 Aug</v>
      </c>
      <c r="Y1466" s="13">
        <f t="shared" si="131"/>
        <v>28.607770959018104</v>
      </c>
      <c r="Z1466" s="3">
        <v>0</v>
      </c>
    </row>
    <row r="1467" spans="1:26" x14ac:dyDescent="0.25">
      <c r="A1467" t="str">
        <f>CONCATENATE(Table2[[#This Row],[Code]],Table2[[#This Row],[Farmers Code]])</f>
        <v>200900140031</v>
      </c>
      <c r="B1467" s="1" t="str">
        <f>INDEX('MPG Payment'!$A:$A,MATCH(Table2[[#This Row],[Code]],'MPG Payment'!B:B,0))</f>
        <v>BMC Code :2009</v>
      </c>
      <c r="C1467" t="str">
        <f>VLOOKUP(Table2[[#This Row],[Code]],'MPG Payment'!B:C,2,0)</f>
        <v>HUTAR</v>
      </c>
      <c r="D1467" s="17">
        <v>20090014</v>
      </c>
      <c r="E1467" s="17" t="s">
        <v>422</v>
      </c>
      <c r="F1467" s="1">
        <v>13</v>
      </c>
      <c r="G1467" s="13">
        <v>54.52</v>
      </c>
      <c r="H1467" s="13">
        <v>2155.4290999999998</v>
      </c>
      <c r="I1467" s="166">
        <v>0</v>
      </c>
      <c r="J1467" s="191">
        <v>0</v>
      </c>
      <c r="K1467" s="166">
        <v>0</v>
      </c>
      <c r="L1467" s="166">
        <v>0</v>
      </c>
      <c r="M1467" s="18">
        <v>0</v>
      </c>
      <c r="N1467" s="165">
        <f>VLOOKUP(Table2[[#This Row],[Code]],'MPG Payment'!$B$4:$Z$128,25,0)</f>
        <v>0</v>
      </c>
      <c r="O1467" s="170">
        <f t="shared" si="128"/>
        <v>2155</v>
      </c>
      <c r="P1467" t="str">
        <f>IFERROR(VLOOKUP(D1467,'Bank Master'!$C$3:$D$7898,2,0),"Indirect")</f>
        <v>Direct</v>
      </c>
      <c r="Q1467" t="str">
        <f>IFERROR(VLOOKUP(A1467,Table1424[],6,0),0)</f>
        <v>JARINA KHATUN</v>
      </c>
      <c r="R1467" t="str">
        <f>IFERROR(VLOOKUP(A1467,Table1424[],7,0),0)</f>
        <v>22010884405</v>
      </c>
      <c r="S1467" t="str">
        <f>IFERROR(VLOOKUP(A1467,Table1424[],8,0),0)</f>
        <v>SBIN0RRVCGB</v>
      </c>
      <c r="T1467">
        <f>IFERROR(VLOOKUP(A1467,Table1424[],9,0),0)</f>
        <v>0</v>
      </c>
      <c r="U1467" s="40">
        <f>IFERROR(VLOOKUP(A1467,Table1424[],10,0),0)</f>
        <v>46111</v>
      </c>
      <c r="V1467">
        <f t="shared" si="129"/>
        <v>1</v>
      </c>
      <c r="W1467" t="str">
        <f t="shared" si="130"/>
        <v>Available</v>
      </c>
      <c r="X1467" s="164" t="str" cm="1">
        <f t="array" aca="1" ref="X1467" ca="1">SUBSTITUTE(SUBSTITUTE(MID(CELL("filename"),FIND("[",CELL("filename"))+1,FIND("]",CELL("filename"))-FIND("[",CELL("filename"))-1)," JH Farmer Payment-",""),".xlsx","")</f>
        <v>22.21-27 Aug</v>
      </c>
      <c r="Y1467" s="13">
        <f t="shared" si="131"/>
        <v>25.697522285399852</v>
      </c>
      <c r="Z1467" s="3">
        <v>0</v>
      </c>
    </row>
    <row r="1468" spans="1:26" x14ac:dyDescent="0.25">
      <c r="A1468" t="str">
        <f>CONCATENATE(Table2[[#This Row],[Code]],Table2[[#This Row],[Farmers Code]])</f>
        <v>200900140032</v>
      </c>
      <c r="B1468" s="1" t="str">
        <f>INDEX('MPG Payment'!$A:$A,MATCH(Table2[[#This Row],[Code]],'MPG Payment'!B:B,0))</f>
        <v>BMC Code :2009</v>
      </c>
      <c r="C1468" t="str">
        <f>VLOOKUP(Table2[[#This Row],[Code]],'MPG Payment'!B:C,2,0)</f>
        <v>HUTAR</v>
      </c>
      <c r="D1468" s="17">
        <v>20090014</v>
      </c>
      <c r="E1468" s="17" t="s">
        <v>8</v>
      </c>
      <c r="F1468" s="1">
        <v>7</v>
      </c>
      <c r="G1468" s="13">
        <v>16.98</v>
      </c>
      <c r="H1468" s="13">
        <v>756.64569999999992</v>
      </c>
      <c r="I1468" s="166">
        <v>0</v>
      </c>
      <c r="J1468" s="191">
        <v>0</v>
      </c>
      <c r="K1468" s="166">
        <v>0</v>
      </c>
      <c r="L1468" s="166">
        <v>0</v>
      </c>
      <c r="M1468" s="18">
        <v>0</v>
      </c>
      <c r="N1468" s="165">
        <f>VLOOKUP(Table2[[#This Row],[Code]],'MPG Payment'!$B$4:$Z$128,25,0)</f>
        <v>0</v>
      </c>
      <c r="O1468" s="170">
        <f t="shared" ref="O1468:O1471" si="132">IF(N1468="Yes",0,ROUND((H1468-I1468-J1468-K1468-L1468-M1468),0))</f>
        <v>757</v>
      </c>
      <c r="P1468" t="str">
        <f>IFERROR(VLOOKUP(D1468,'Bank Master'!$C$3:$D$7898,2,0),"Indirect")</f>
        <v>Direct</v>
      </c>
      <c r="Q1468" t="str">
        <f>IFERROR(VLOOKUP(A1468,Table1424[],6,0),0)</f>
        <v>JULEKHA KHATUN</v>
      </c>
      <c r="R1468" t="str">
        <f>IFERROR(VLOOKUP(A1468,Table1424[],7,0),0)</f>
        <v>84035480582</v>
      </c>
      <c r="S1468" t="str">
        <f>IFERROR(VLOOKUP(A1468,Table1424[],8,0),0)</f>
        <v>SBIN0RRVCGB</v>
      </c>
      <c r="T1468">
        <f>IFERROR(VLOOKUP(A1468,Table1424[],9,0),0)</f>
        <v>0</v>
      </c>
      <c r="U1468" s="40">
        <f>IFERROR(VLOOKUP(A1468,Table1424[],10,0),0)</f>
        <v>46153</v>
      </c>
      <c r="V1468">
        <f t="shared" ref="V1468:V1471" si="133">IF(G1468&gt;0,1,0)</f>
        <v>1</v>
      </c>
      <c r="W1468" t="str">
        <f t="shared" ref="W1468:W1471" si="134">IF(Q1468=0,"Not Available","Available")</f>
        <v>Available</v>
      </c>
      <c r="X1468" s="164" t="str" cm="1">
        <f t="array" aca="1" ref="X1468" ca="1">SUBSTITUTE(SUBSTITUTE(MID(CELL("filename"),FIND("[",CELL("filename"))+1,FIND("]",CELL("filename"))-FIND("[",CELL("filename"))-1)," JH Farmer Payment-",""),".xlsx","")</f>
        <v>22.21-27 Aug</v>
      </c>
      <c r="Y1468" s="13">
        <f t="shared" ref="Y1468:Y1471" si="135">(F1468*0.05)*(H1468/G1468)</f>
        <v>15.596348351001177</v>
      </c>
      <c r="Z1468" s="3">
        <v>0</v>
      </c>
    </row>
    <row r="1469" spans="1:26" x14ac:dyDescent="0.25">
      <c r="A1469" t="str">
        <f>CONCATENATE(Table2[[#This Row],[Code]],Table2[[#This Row],[Farmers Code]])</f>
        <v>200900140033</v>
      </c>
      <c r="B1469" s="1" t="str">
        <f>INDEX('MPG Payment'!$A:$A,MATCH(Table2[[#This Row],[Code]],'MPG Payment'!B:B,0))</f>
        <v>BMC Code :2009</v>
      </c>
      <c r="C1469" t="str">
        <f>VLOOKUP(Table2[[#This Row],[Code]],'MPG Payment'!B:C,2,0)</f>
        <v>HUTAR</v>
      </c>
      <c r="D1469" s="17">
        <v>20090014</v>
      </c>
      <c r="E1469" s="17" t="s">
        <v>32</v>
      </c>
      <c r="F1469" s="1">
        <v>7</v>
      </c>
      <c r="G1469" s="13">
        <v>22.22</v>
      </c>
      <c r="H1469" s="13">
        <v>897.72979999999995</v>
      </c>
      <c r="I1469" s="166">
        <v>0</v>
      </c>
      <c r="J1469" s="191">
        <v>0</v>
      </c>
      <c r="K1469" s="166">
        <v>0</v>
      </c>
      <c r="L1469" s="166">
        <v>0</v>
      </c>
      <c r="M1469" s="18">
        <v>0</v>
      </c>
      <c r="N1469" s="165">
        <f>VLOOKUP(Table2[[#This Row],[Code]],'MPG Payment'!$B$4:$Z$128,25,0)</f>
        <v>0</v>
      </c>
      <c r="O1469" s="170">
        <f t="shared" si="132"/>
        <v>898</v>
      </c>
      <c r="P1469" t="str">
        <f>IFERROR(VLOOKUP(D1469,'Bank Master'!$C$3:$D$7898,2,0),"Indirect")</f>
        <v>Direct</v>
      </c>
      <c r="Q1469" t="str">
        <f>IFERROR(VLOOKUP(A1469,Table1424[],6,0),0)</f>
        <v>ANJITA KISPOTTA</v>
      </c>
      <c r="R1469" t="str">
        <f>IFERROR(VLOOKUP(A1469,Table1424[],7,0),0)</f>
        <v>490310110017813</v>
      </c>
      <c r="S1469" t="str">
        <f>IFERROR(VLOOKUP(A1469,Table1424[],8,0),0)</f>
        <v>BKID0004903</v>
      </c>
      <c r="T1469">
        <f>IFERROR(VLOOKUP(A1469,Table1424[],9,0),0)</f>
        <v>0</v>
      </c>
      <c r="U1469" s="40">
        <f>IFERROR(VLOOKUP(A1469,Table1424[],10,0),0)</f>
        <v>46153</v>
      </c>
      <c r="V1469">
        <f t="shared" si="133"/>
        <v>1</v>
      </c>
      <c r="W1469" t="str">
        <f t="shared" si="134"/>
        <v>Available</v>
      </c>
      <c r="X1469" s="164" t="str" cm="1">
        <f t="array" aca="1" ref="X1469" ca="1">SUBSTITUTE(SUBSTITUTE(MID(CELL("filename"),FIND("[",CELL("filename"))+1,FIND("]",CELL("filename"))-FIND("[",CELL("filename"))-1)," JH Farmer Payment-",""),".xlsx","")</f>
        <v>22.21-27 Aug</v>
      </c>
      <c r="Y1469" s="13">
        <f t="shared" si="135"/>
        <v>14.140658415841587</v>
      </c>
      <c r="Z1469" s="3">
        <v>0</v>
      </c>
    </row>
    <row r="1470" spans="1:26" x14ac:dyDescent="0.25">
      <c r="A1470" t="str">
        <f>CONCATENATE(Table2[[#This Row],[Code]],Table2[[#This Row],[Farmers Code]])</f>
        <v>200900140034</v>
      </c>
      <c r="B1470" s="1" t="str">
        <f>INDEX('MPG Payment'!$A:$A,MATCH(Table2[[#This Row],[Code]],'MPG Payment'!B:B,0))</f>
        <v>BMC Code :2009</v>
      </c>
      <c r="C1470" t="str">
        <f>VLOOKUP(Table2[[#This Row],[Code]],'MPG Payment'!B:C,2,0)</f>
        <v>HUTAR</v>
      </c>
      <c r="D1470" s="17">
        <v>20090014</v>
      </c>
      <c r="E1470" s="17" t="s">
        <v>33</v>
      </c>
      <c r="F1470" s="1">
        <v>1</v>
      </c>
      <c r="G1470" s="13">
        <v>3.94</v>
      </c>
      <c r="H1470" s="13">
        <v>178.00919999999999</v>
      </c>
      <c r="I1470" s="166">
        <v>0</v>
      </c>
      <c r="J1470" s="191">
        <v>0</v>
      </c>
      <c r="K1470" s="166">
        <v>0</v>
      </c>
      <c r="L1470" s="166">
        <v>0</v>
      </c>
      <c r="M1470" s="18">
        <v>0</v>
      </c>
      <c r="N1470" s="165">
        <f>VLOOKUP(Table2[[#This Row],[Code]],'MPG Payment'!$B$4:$Z$128,25,0)</f>
        <v>0</v>
      </c>
      <c r="O1470" s="170">
        <f t="shared" si="132"/>
        <v>178</v>
      </c>
      <c r="P1470" t="str">
        <f>IFERROR(VLOOKUP(D1470,'Bank Master'!$C$3:$D$7898,2,0),"Indirect")</f>
        <v>Direct</v>
      </c>
      <c r="Q1470" t="str">
        <f>IFERROR(VLOOKUP(A1470,Table1424[],6,0),0)</f>
        <v>UMA DEVI</v>
      </c>
      <c r="R1470" t="str">
        <f>IFERROR(VLOOKUP(A1470,Table1424[],7,0),0)</f>
        <v>22010871382</v>
      </c>
      <c r="S1470" t="str">
        <f>IFERROR(VLOOKUP(A1470,Table1424[],8,0),0)</f>
        <v>SBIN0RRVCGB</v>
      </c>
      <c r="T1470">
        <f>IFERROR(VLOOKUP(A1470,Table1424[],9,0),0)</f>
        <v>0</v>
      </c>
      <c r="U1470" s="40">
        <f>IFERROR(VLOOKUP(A1470,Table1424[],10,0),0)</f>
        <v>46153</v>
      </c>
      <c r="V1470">
        <f t="shared" si="133"/>
        <v>1</v>
      </c>
      <c r="W1470" t="str">
        <f t="shared" si="134"/>
        <v>Available</v>
      </c>
      <c r="X1470" s="164" t="str" cm="1">
        <f t="array" aca="1" ref="X1470" ca="1">SUBSTITUTE(SUBSTITUTE(MID(CELL("filename"),FIND("[",CELL("filename"))+1,FIND("]",CELL("filename"))-FIND("[",CELL("filename"))-1)," JH Farmer Payment-",""),".xlsx","")</f>
        <v>22.21-27 Aug</v>
      </c>
      <c r="Y1470" s="13">
        <f t="shared" si="135"/>
        <v>2.2589999999999999</v>
      </c>
      <c r="Z1470" s="3">
        <v>0</v>
      </c>
    </row>
    <row r="1471" spans="1:26" x14ac:dyDescent="0.25">
      <c r="A1471" t="str">
        <f>CONCATENATE(Table2[[#This Row],[Code]],Table2[[#This Row],[Farmers Code]])</f>
        <v>200900140035</v>
      </c>
      <c r="B1471" s="1" t="str">
        <f>INDEX('MPG Payment'!$A:$A,MATCH(Table2[[#This Row],[Code]],'MPG Payment'!B:B,0))</f>
        <v>BMC Code :2009</v>
      </c>
      <c r="C1471" t="str">
        <f>VLOOKUP(Table2[[#This Row],[Code]],'MPG Payment'!B:C,2,0)</f>
        <v>HUTAR</v>
      </c>
      <c r="D1471" s="17">
        <v>20090014</v>
      </c>
      <c r="E1471" s="17" t="s">
        <v>9</v>
      </c>
      <c r="F1471" s="1">
        <v>8</v>
      </c>
      <c r="G1471" s="13">
        <v>39.559999999999995</v>
      </c>
      <c r="H1471" s="13">
        <v>1593.7356999999997</v>
      </c>
      <c r="I1471" s="166">
        <v>0</v>
      </c>
      <c r="J1471" s="191">
        <v>0</v>
      </c>
      <c r="K1471" s="166">
        <v>0</v>
      </c>
      <c r="L1471" s="166">
        <v>0</v>
      </c>
      <c r="M1471" s="18">
        <v>0</v>
      </c>
      <c r="N1471" s="165">
        <f>VLOOKUP(Table2[[#This Row],[Code]],'MPG Payment'!$B$4:$Z$128,25,0)</f>
        <v>0</v>
      </c>
      <c r="O1471" s="170">
        <f t="shared" si="132"/>
        <v>1594</v>
      </c>
      <c r="P1471" t="str">
        <f>IFERROR(VLOOKUP(D1471,'Bank Master'!$C$3:$D$7898,2,0),"Indirect")</f>
        <v>Direct</v>
      </c>
      <c r="Q1471" t="str">
        <f>IFERROR(VLOOKUP(A1471,Table1424[],6,0),0)</f>
        <v>SUNITA KUMARI BHAGAT</v>
      </c>
      <c r="R1471" t="str">
        <f>IFERROR(VLOOKUP(A1471,Table1424[],7,0),0)</f>
        <v>84063114421</v>
      </c>
      <c r="S1471" t="str">
        <f>IFERROR(VLOOKUP(A1471,Table1424[],8,0),0)</f>
        <v>SBIN0RRVCGB</v>
      </c>
      <c r="T1471">
        <f>IFERROR(VLOOKUP(A1471,Table1424[],9,0),0)</f>
        <v>0</v>
      </c>
      <c r="U1471" s="40">
        <f>IFERROR(VLOOKUP(A1471,Table1424[],10,0),0)</f>
        <v>46153</v>
      </c>
      <c r="V1471">
        <f t="shared" si="133"/>
        <v>1</v>
      </c>
      <c r="W1471" t="str">
        <f t="shared" si="134"/>
        <v>Available</v>
      </c>
      <c r="X1471" s="164" t="str" cm="1">
        <f t="array" aca="1" ref="X1471" ca="1">SUBSTITUTE(SUBSTITUTE(MID(CELL("filename"),FIND("[",CELL("filename"))+1,FIND("]",CELL("filename"))-FIND("[",CELL("filename"))-1)," JH Farmer Payment-",""),".xlsx","")</f>
        <v>22.21-27 Aug</v>
      </c>
      <c r="Y1471" s="13">
        <f t="shared" si="135"/>
        <v>16.114617795753286</v>
      </c>
      <c r="Z1471" s="3">
        <v>0</v>
      </c>
    </row>
    <row r="1472" spans="1:26" x14ac:dyDescent="0.25">
      <c r="A1472" t="str">
        <f>CONCATENATE(Table2[[#This Row],[Code]],Table2[[#This Row],[Farmers Code]])</f>
        <v>200900140036</v>
      </c>
      <c r="B1472" s="1" t="str">
        <f>INDEX('MPG Payment'!$A:$A,MATCH(Table2[[#This Row],[Code]],'MPG Payment'!B:B,0))</f>
        <v>BMC Code :2009</v>
      </c>
      <c r="C1472" t="str">
        <f>VLOOKUP(Table2[[#This Row],[Code]],'MPG Payment'!B:C,2,0)</f>
        <v>HUTAR</v>
      </c>
      <c r="D1472" s="17">
        <v>20090014</v>
      </c>
      <c r="E1472" s="17" t="s">
        <v>10</v>
      </c>
      <c r="F1472" s="1">
        <v>1</v>
      </c>
      <c r="G1472" s="13">
        <v>0.08</v>
      </c>
      <c r="H1472" s="13">
        <v>3.0880000000000001</v>
      </c>
      <c r="I1472" s="166">
        <v>0</v>
      </c>
      <c r="J1472" s="191">
        <v>0</v>
      </c>
      <c r="K1472" s="166">
        <v>0</v>
      </c>
      <c r="L1472" s="166">
        <v>0</v>
      </c>
      <c r="M1472" s="18">
        <v>0</v>
      </c>
      <c r="N1472" s="165">
        <f>VLOOKUP(Table2[[#This Row],[Code]],'MPG Payment'!$B$4:$Z$128,25,0)</f>
        <v>0</v>
      </c>
      <c r="O1472" s="170">
        <f t="shared" ref="O1472:O1478" si="136">IF(N1472="Yes",0,ROUND((H1472-I1472-J1472-K1472-L1472-M1472),0))</f>
        <v>3</v>
      </c>
      <c r="P1472" t="str">
        <f>IFERROR(VLOOKUP(D1472,'Bank Master'!$C$3:$D$7898,2,0),"Indirect")</f>
        <v>Direct</v>
      </c>
      <c r="Q1472" t="str">
        <f>IFERROR(VLOOKUP(A1472,Table1424[],6,0),0)</f>
        <v>Alam Rai</v>
      </c>
      <c r="R1472" t="str">
        <f>IFERROR(VLOOKUP(A1472,Table1424[],7,0),0)</f>
        <v>22010860427</v>
      </c>
      <c r="S1472" t="str">
        <f>IFERROR(VLOOKUP(A1472,Table1424[],8,0),0)</f>
        <v>SBIN0RRVCGB</v>
      </c>
      <c r="T1472">
        <f>IFERROR(VLOOKUP(A1472,Table1424[],9,0),0)</f>
        <v>0</v>
      </c>
      <c r="U1472" s="40">
        <f>IFERROR(VLOOKUP(A1472,Table1424[],10,0),0)</f>
        <v>46153</v>
      </c>
      <c r="V1472">
        <f t="shared" ref="V1472:V1478" si="137">IF(G1472&gt;0,1,0)</f>
        <v>1</v>
      </c>
      <c r="W1472" t="str">
        <f t="shared" ref="W1472:W1478" si="138">IF(Q1472=0,"Not Available","Available")</f>
        <v>Available</v>
      </c>
      <c r="X1472" s="164" t="str" cm="1">
        <f t="array" aca="1" ref="X1472" ca="1">SUBSTITUTE(SUBSTITUTE(MID(CELL("filename"),FIND("[",CELL("filename"))+1,FIND("]",CELL("filename"))-FIND("[",CELL("filename"))-1)," JH Farmer Payment-",""),".xlsx","")</f>
        <v>22.21-27 Aug</v>
      </c>
      <c r="Y1472" s="13">
        <f t="shared" ref="Y1472:Y1478" si="139">(F1472*0.05)*(H1472/G1472)</f>
        <v>1.9300000000000002</v>
      </c>
      <c r="Z1472" s="3">
        <v>0</v>
      </c>
    </row>
    <row r="1473" spans="1:26" x14ac:dyDescent="0.25">
      <c r="A1473" t="str">
        <f>CONCATENATE(Table2[[#This Row],[Code]],Table2[[#This Row],[Farmers Code]])</f>
        <v>200900140037</v>
      </c>
      <c r="B1473" s="1" t="str">
        <f>INDEX('MPG Payment'!$A:$A,MATCH(Table2[[#This Row],[Code]],'MPG Payment'!B:B,0))</f>
        <v>BMC Code :2009</v>
      </c>
      <c r="C1473" t="str">
        <f>VLOOKUP(Table2[[#This Row],[Code]],'MPG Payment'!B:C,2,0)</f>
        <v>HUTAR</v>
      </c>
      <c r="D1473" s="17">
        <v>20090014</v>
      </c>
      <c r="E1473" s="17" t="s">
        <v>34</v>
      </c>
      <c r="F1473" s="1">
        <v>13</v>
      </c>
      <c r="G1473" s="13">
        <v>21.819999999999997</v>
      </c>
      <c r="H1473" s="13">
        <v>844.31799999999998</v>
      </c>
      <c r="I1473" s="166">
        <v>0</v>
      </c>
      <c r="J1473" s="191">
        <v>0</v>
      </c>
      <c r="K1473" s="166">
        <v>0</v>
      </c>
      <c r="L1473" s="166">
        <v>0</v>
      </c>
      <c r="M1473" s="18">
        <v>0</v>
      </c>
      <c r="N1473" s="165">
        <f>VLOOKUP(Table2[[#This Row],[Code]],'MPG Payment'!$B$4:$Z$128,25,0)</f>
        <v>0</v>
      </c>
      <c r="O1473" s="170">
        <f t="shared" si="136"/>
        <v>844</v>
      </c>
      <c r="P1473" t="str">
        <f>IFERROR(VLOOKUP(D1473,'Bank Master'!$C$3:$D$7898,2,0),"Indirect")</f>
        <v>Direct</v>
      </c>
      <c r="Q1473" t="str">
        <f>IFERROR(VLOOKUP(A1473,Table1424[],6,0),0)</f>
        <v>TALMUN KHATUN</v>
      </c>
      <c r="R1473" t="str">
        <f>IFERROR(VLOOKUP(A1473,Table1424[],7,0),0)</f>
        <v>84033619007</v>
      </c>
      <c r="S1473" t="str">
        <f>IFERROR(VLOOKUP(A1473,Table1424[],8,0),0)</f>
        <v>SBIN0RRVCGB</v>
      </c>
      <c r="T1473">
        <f>IFERROR(VLOOKUP(A1473,Table1424[],9,0),0)</f>
        <v>0</v>
      </c>
      <c r="U1473" s="40">
        <f>IFERROR(VLOOKUP(A1473,Table1424[],10,0),0)</f>
        <v>46153</v>
      </c>
      <c r="V1473">
        <f t="shared" si="137"/>
        <v>1</v>
      </c>
      <c r="W1473" t="str">
        <f t="shared" si="138"/>
        <v>Available</v>
      </c>
      <c r="X1473" s="164" t="str" cm="1">
        <f t="array" aca="1" ref="X1473" ca="1">SUBSTITUTE(SUBSTITUTE(MID(CELL("filename"),FIND("[",CELL("filename"))+1,FIND("]",CELL("filename"))-FIND("[",CELL("filename"))-1)," JH Farmer Payment-",""),".xlsx","")</f>
        <v>22.21-27 Aug</v>
      </c>
      <c r="Y1473" s="13">
        <f t="shared" si="139"/>
        <v>25.151544454628784</v>
      </c>
      <c r="Z1473" s="3">
        <v>0</v>
      </c>
    </row>
    <row r="1474" spans="1:26" x14ac:dyDescent="0.25">
      <c r="A1474" t="str">
        <f>CONCATENATE(Table2[[#This Row],[Code]],Table2[[#This Row],[Farmers Code]])</f>
        <v>200900140038</v>
      </c>
      <c r="B1474" s="1" t="str">
        <f>INDEX('MPG Payment'!$A:$A,MATCH(Table2[[#This Row],[Code]],'MPG Payment'!B:B,0))</f>
        <v>BMC Code :2009</v>
      </c>
      <c r="C1474" t="str">
        <f>VLOOKUP(Table2[[#This Row],[Code]],'MPG Payment'!B:C,2,0)</f>
        <v>HUTAR</v>
      </c>
      <c r="D1474" s="17">
        <v>20090014</v>
      </c>
      <c r="E1474" s="17" t="s">
        <v>11</v>
      </c>
      <c r="F1474" s="1">
        <v>5</v>
      </c>
      <c r="G1474" s="13">
        <v>60.97</v>
      </c>
      <c r="H1474" s="13">
        <v>2579.9893999999999</v>
      </c>
      <c r="I1474" s="166">
        <v>0</v>
      </c>
      <c r="J1474" s="191">
        <v>0</v>
      </c>
      <c r="K1474" s="166">
        <v>0</v>
      </c>
      <c r="L1474" s="166">
        <v>0</v>
      </c>
      <c r="M1474" s="18">
        <v>0</v>
      </c>
      <c r="N1474" s="165">
        <f>VLOOKUP(Table2[[#This Row],[Code]],'MPG Payment'!$B$4:$Z$128,25,0)</f>
        <v>0</v>
      </c>
      <c r="O1474" s="170">
        <f t="shared" si="136"/>
        <v>2580</v>
      </c>
      <c r="P1474" t="str">
        <f>IFERROR(VLOOKUP(D1474,'Bank Master'!$C$3:$D$7898,2,0),"Indirect")</f>
        <v>Direct</v>
      </c>
      <c r="Q1474" t="str">
        <f>IFERROR(VLOOKUP(A1474,Table1424[],6,0),0)</f>
        <v>INDRAJEET GOPE</v>
      </c>
      <c r="R1474" t="str">
        <f>IFERROR(VLOOKUP(A1474,Table1424[],7,0),0)</f>
        <v>490310110014356</v>
      </c>
      <c r="S1474" t="str">
        <f>IFERROR(VLOOKUP(A1474,Table1424[],8,0),0)</f>
        <v>BKID0004903</v>
      </c>
      <c r="T1474">
        <f>IFERROR(VLOOKUP(A1474,Table1424[],9,0),0)</f>
        <v>0</v>
      </c>
      <c r="U1474" s="40">
        <f>IFERROR(VLOOKUP(A1474,Table1424[],10,0),0)</f>
        <v>46175</v>
      </c>
      <c r="V1474">
        <f t="shared" si="137"/>
        <v>1</v>
      </c>
      <c r="W1474" t="str">
        <f t="shared" si="138"/>
        <v>Available</v>
      </c>
      <c r="X1474" s="164" t="str" cm="1">
        <f t="array" aca="1" ref="X1474" ca="1">SUBSTITUTE(SUBSTITUTE(MID(CELL("filename"),FIND("[",CELL("filename"))+1,FIND("]",CELL("filename"))-FIND("[",CELL("filename"))-1)," JH Farmer Payment-",""),".xlsx","")</f>
        <v>22.21-27 Aug</v>
      </c>
      <c r="Y1474" s="13">
        <f t="shared" si="139"/>
        <v>10.578929801541742</v>
      </c>
      <c r="Z1474" s="3">
        <v>0</v>
      </c>
    </row>
    <row r="1475" spans="1:26" x14ac:dyDescent="0.25">
      <c r="A1475" t="str">
        <f>CONCATENATE(Table2[[#This Row],[Code]],Table2[[#This Row],[Farmers Code]])</f>
        <v>200900140039</v>
      </c>
      <c r="B1475" s="1" t="str">
        <f>INDEX('MPG Payment'!$A:$A,MATCH(Table2[[#This Row],[Code]],'MPG Payment'!B:B,0))</f>
        <v>BMC Code :2009</v>
      </c>
      <c r="C1475" t="str">
        <f>VLOOKUP(Table2[[#This Row],[Code]],'MPG Payment'!B:C,2,0)</f>
        <v>HUTAR</v>
      </c>
      <c r="D1475" s="17">
        <v>20090014</v>
      </c>
      <c r="E1475" s="17" t="s">
        <v>12</v>
      </c>
      <c r="F1475" s="1">
        <v>13</v>
      </c>
      <c r="G1475" s="13">
        <v>38.96</v>
      </c>
      <c r="H1475" s="13">
        <v>1742.4510000000002</v>
      </c>
      <c r="I1475" s="166">
        <v>0</v>
      </c>
      <c r="J1475" s="191">
        <v>0</v>
      </c>
      <c r="K1475" s="166">
        <v>0</v>
      </c>
      <c r="L1475" s="166">
        <v>0</v>
      </c>
      <c r="M1475" s="18">
        <v>0</v>
      </c>
      <c r="N1475" s="165">
        <f>VLOOKUP(Table2[[#This Row],[Code]],'MPG Payment'!$B$4:$Z$128,25,0)</f>
        <v>0</v>
      </c>
      <c r="O1475" s="170">
        <f t="shared" si="136"/>
        <v>1742</v>
      </c>
      <c r="P1475" t="str">
        <f>IFERROR(VLOOKUP(D1475,'Bank Master'!$C$3:$D$7898,2,0),"Indirect")</f>
        <v>Direct</v>
      </c>
      <c r="Q1475" t="str">
        <f>IFERROR(VLOOKUP(A1475,Table1424[],6,0),0)</f>
        <v>ROJIDA PRAWEEN</v>
      </c>
      <c r="R1475" t="str">
        <f>IFERROR(VLOOKUP(A1475,Table1424[],7,0),0)</f>
        <v>490318210013542</v>
      </c>
      <c r="S1475" t="str">
        <f>IFERROR(VLOOKUP(A1475,Table1424[],8,0),0)</f>
        <v>BKID0004903</v>
      </c>
      <c r="T1475">
        <f>IFERROR(VLOOKUP(A1475,Table1424[],9,0),0)</f>
        <v>0</v>
      </c>
      <c r="U1475" s="40">
        <f>IFERROR(VLOOKUP(A1475,Table1424[],10,0),0)</f>
        <v>46175</v>
      </c>
      <c r="V1475">
        <f t="shared" si="137"/>
        <v>1</v>
      </c>
      <c r="W1475" t="str">
        <f t="shared" si="138"/>
        <v>Available</v>
      </c>
      <c r="X1475" s="164" t="str" cm="1">
        <f t="array" aca="1" ref="X1475" ca="1">SUBSTITUTE(SUBSTITUTE(MID(CELL("filename"),FIND("[",CELL("filename"))+1,FIND("]",CELL("filename"))-FIND("[",CELL("filename"))-1)," JH Farmer Payment-",""),".xlsx","")</f>
        <v>22.21-27 Aug</v>
      </c>
      <c r="Y1475" s="13">
        <f t="shared" si="139"/>
        <v>29.070666067761813</v>
      </c>
      <c r="Z1475" s="3">
        <v>0</v>
      </c>
    </row>
    <row r="1476" spans="1:26" x14ac:dyDescent="0.25">
      <c r="A1476" t="str">
        <f>CONCATENATE(Table2[[#This Row],[Code]],Table2[[#This Row],[Farmers Code]])</f>
        <v>200900140040</v>
      </c>
      <c r="B1476" s="1" t="str">
        <f>INDEX('MPG Payment'!$A:$A,MATCH(Table2[[#This Row],[Code]],'MPG Payment'!B:B,0))</f>
        <v>BMC Code :2009</v>
      </c>
      <c r="C1476" t="str">
        <f>VLOOKUP(Table2[[#This Row],[Code]],'MPG Payment'!B:C,2,0)</f>
        <v>HUTAR</v>
      </c>
      <c r="D1476" s="17">
        <v>20090014</v>
      </c>
      <c r="E1476" s="17" t="s">
        <v>13</v>
      </c>
      <c r="F1476" s="1">
        <v>7</v>
      </c>
      <c r="G1476" s="13">
        <v>19.11</v>
      </c>
      <c r="H1476" s="13">
        <v>836.74699999999996</v>
      </c>
      <c r="I1476" s="166">
        <v>0</v>
      </c>
      <c r="J1476" s="191">
        <v>0</v>
      </c>
      <c r="K1476" s="166">
        <v>0</v>
      </c>
      <c r="L1476" s="166">
        <v>0</v>
      </c>
      <c r="M1476" s="18">
        <v>0</v>
      </c>
      <c r="N1476" s="165">
        <f>VLOOKUP(Table2[[#This Row],[Code]],'MPG Payment'!$B$4:$Z$128,25,0)</f>
        <v>0</v>
      </c>
      <c r="O1476" s="170">
        <f t="shared" si="136"/>
        <v>837</v>
      </c>
      <c r="P1476" t="str">
        <f>IFERROR(VLOOKUP(D1476,'Bank Master'!$C$3:$D$7898,2,0),"Indirect")</f>
        <v>Direct</v>
      </c>
      <c r="Q1476" t="str">
        <f>IFERROR(VLOOKUP(A1476,Table1424[],6,0),0)</f>
        <v>RASIDA KHATUN</v>
      </c>
      <c r="R1476" t="str">
        <f>IFERROR(VLOOKUP(A1476,Table1424[],7,0),0)</f>
        <v>22010917919</v>
      </c>
      <c r="S1476" t="str">
        <f>IFERROR(VLOOKUP(A1476,Table1424[],8,0),0)</f>
        <v>SBIN0RRVCGB</v>
      </c>
      <c r="T1476">
        <f>IFERROR(VLOOKUP(A1476,Table1424[],9,0),0)</f>
        <v>0</v>
      </c>
      <c r="U1476" s="40">
        <f>IFERROR(VLOOKUP(A1476,Table1424[],10,0),0)</f>
        <v>46175</v>
      </c>
      <c r="V1476">
        <f t="shared" si="137"/>
        <v>1</v>
      </c>
      <c r="W1476" t="str">
        <f t="shared" si="138"/>
        <v>Available</v>
      </c>
      <c r="X1476" s="164" t="str" cm="1">
        <f t="array" aca="1" ref="X1476" ca="1">SUBSTITUTE(SUBSTITUTE(MID(CELL("filename"),FIND("[",CELL("filename"))+1,FIND("]",CELL("filename"))-FIND("[",CELL("filename"))-1)," JH Farmer Payment-",""),".xlsx","")</f>
        <v>22.21-27 Aug</v>
      </c>
      <c r="Y1476" s="13">
        <f t="shared" si="139"/>
        <v>15.32503663003663</v>
      </c>
      <c r="Z1476" s="3">
        <v>0</v>
      </c>
    </row>
    <row r="1477" spans="1:26" x14ac:dyDescent="0.25">
      <c r="A1477" t="str">
        <f>CONCATENATE(Table2[[#This Row],[Code]],Table2[[#This Row],[Farmers Code]])</f>
        <v>200900140041</v>
      </c>
      <c r="B1477" s="1" t="str">
        <f>INDEX('MPG Payment'!$A:$A,MATCH(Table2[[#This Row],[Code]],'MPG Payment'!B:B,0))</f>
        <v>BMC Code :2009</v>
      </c>
      <c r="C1477" t="str">
        <f>VLOOKUP(Table2[[#This Row],[Code]],'MPG Payment'!B:C,2,0)</f>
        <v>HUTAR</v>
      </c>
      <c r="D1477" s="17">
        <v>20090014</v>
      </c>
      <c r="E1477" s="17" t="s">
        <v>35</v>
      </c>
      <c r="F1477" s="1">
        <v>14</v>
      </c>
      <c r="G1477" s="13">
        <v>34.32</v>
      </c>
      <c r="H1477" s="13">
        <v>1263.1856</v>
      </c>
      <c r="I1477" s="166">
        <v>0</v>
      </c>
      <c r="J1477" s="191">
        <v>0</v>
      </c>
      <c r="K1477" s="166">
        <v>0</v>
      </c>
      <c r="L1477" s="166">
        <v>0</v>
      </c>
      <c r="M1477" s="18">
        <v>0</v>
      </c>
      <c r="N1477" s="165">
        <f>VLOOKUP(Table2[[#This Row],[Code]],'MPG Payment'!$B$4:$Z$128,25,0)</f>
        <v>0</v>
      </c>
      <c r="O1477" s="170">
        <f t="shared" si="136"/>
        <v>1263</v>
      </c>
      <c r="P1477" t="str">
        <f>IFERROR(VLOOKUP(D1477,'Bank Master'!$C$3:$D$7898,2,0),"Indirect")</f>
        <v>Direct</v>
      </c>
      <c r="Q1477" t="str">
        <f>IFERROR(VLOOKUP(A1477,Table1424[],6,0),0)</f>
        <v>SARFUDDIN ANSARI</v>
      </c>
      <c r="R1477" t="str">
        <f>IFERROR(VLOOKUP(A1477,Table1424[],7,0),0)</f>
        <v>490310510009914</v>
      </c>
      <c r="S1477" t="str">
        <f>IFERROR(VLOOKUP(A1477,Table1424[],8,0),0)</f>
        <v>BKID0004903</v>
      </c>
      <c r="T1477">
        <f>IFERROR(VLOOKUP(A1477,Table1424[],9,0),0)</f>
        <v>0</v>
      </c>
      <c r="U1477" s="40">
        <f>IFERROR(VLOOKUP(A1477,Table1424[],10,0),0)</f>
        <v>46175</v>
      </c>
      <c r="V1477">
        <f t="shared" si="137"/>
        <v>1</v>
      </c>
      <c r="W1477" t="str">
        <f t="shared" si="138"/>
        <v>Available</v>
      </c>
      <c r="X1477" s="164" t="str" cm="1">
        <f t="array" aca="1" ref="X1477" ca="1">SUBSTITUTE(SUBSTITUTE(MID(CELL("filename"),FIND("[",CELL("filename"))+1,FIND("]",CELL("filename"))-FIND("[",CELL("filename"))-1)," JH Farmer Payment-",""),".xlsx","")</f>
        <v>22.21-27 Aug</v>
      </c>
      <c r="Y1477" s="13">
        <f t="shared" si="139"/>
        <v>25.764275058275064</v>
      </c>
      <c r="Z1477" s="3">
        <v>0</v>
      </c>
    </row>
    <row r="1478" spans="1:26" x14ac:dyDescent="0.25">
      <c r="A1478" t="str">
        <f>CONCATENATE(Table2[[#This Row],[Code]],Table2[[#This Row],[Farmers Code]])</f>
        <v>200900140042</v>
      </c>
      <c r="B1478" s="1" t="str">
        <f>INDEX('MPG Payment'!$A:$A,MATCH(Table2[[#This Row],[Code]],'MPG Payment'!B:B,0))</f>
        <v>BMC Code :2009</v>
      </c>
      <c r="C1478" t="str">
        <f>VLOOKUP(Table2[[#This Row],[Code]],'MPG Payment'!B:C,2,0)</f>
        <v>HUTAR</v>
      </c>
      <c r="D1478" s="17">
        <v>20090014</v>
      </c>
      <c r="E1478" s="17" t="s">
        <v>14</v>
      </c>
      <c r="F1478" s="1">
        <v>10</v>
      </c>
      <c r="G1478" s="13">
        <v>26.36</v>
      </c>
      <c r="H1478" s="13">
        <v>1050.1288</v>
      </c>
      <c r="I1478" s="166">
        <v>0</v>
      </c>
      <c r="J1478" s="191">
        <v>0</v>
      </c>
      <c r="K1478" s="166">
        <v>0</v>
      </c>
      <c r="L1478" s="166">
        <v>0</v>
      </c>
      <c r="M1478" s="18">
        <v>0</v>
      </c>
      <c r="N1478" s="165">
        <f>VLOOKUP(Table2[[#This Row],[Code]],'MPG Payment'!$B$4:$Z$128,25,0)</f>
        <v>0</v>
      </c>
      <c r="O1478" s="170">
        <f t="shared" si="136"/>
        <v>1050</v>
      </c>
      <c r="P1478" t="str">
        <f>IFERROR(VLOOKUP(D1478,'Bank Master'!$C$3:$D$7898,2,0),"Indirect")</f>
        <v>Direct</v>
      </c>
      <c r="Q1478" t="str">
        <f>IFERROR(VLOOKUP(A1478,Table1424[],6,0),0)</f>
        <v>PREMIKA ORAON</v>
      </c>
      <c r="R1478" t="str">
        <f>IFERROR(VLOOKUP(A1478,Table1424[],7,0),0)</f>
        <v>22010892041</v>
      </c>
      <c r="S1478" t="str">
        <f>IFERROR(VLOOKUP(A1478,Table1424[],8,0),0)</f>
        <v>SBIN0RRVCGB</v>
      </c>
      <c r="T1478">
        <f>IFERROR(VLOOKUP(A1478,Table1424[],9,0),0)</f>
        <v>0</v>
      </c>
      <c r="U1478" s="40">
        <f>IFERROR(VLOOKUP(A1478,Table1424[],10,0),0)</f>
        <v>46175</v>
      </c>
      <c r="V1478">
        <f t="shared" si="137"/>
        <v>1</v>
      </c>
      <c r="W1478" t="str">
        <f t="shared" si="138"/>
        <v>Available</v>
      </c>
      <c r="X1478" s="164" t="str" cm="1">
        <f t="array" aca="1" ref="X1478" ca="1">SUBSTITUTE(SUBSTITUTE(MID(CELL("filename"),FIND("[",CELL("filename"))+1,FIND("]",CELL("filename"))-FIND("[",CELL("filename"))-1)," JH Farmer Payment-",""),".xlsx","")</f>
        <v>22.21-27 Aug</v>
      </c>
      <c r="Y1478" s="13">
        <f t="shared" si="139"/>
        <v>19.918983308042488</v>
      </c>
      <c r="Z1478" s="3">
        <v>0</v>
      </c>
    </row>
    <row r="1479" spans="1:26" x14ac:dyDescent="0.25">
      <c r="A1479" t="str">
        <f>CONCATENATE(Table2[[#This Row],[Code]],Table2[[#This Row],[Farmers Code]])</f>
        <v>200900140043</v>
      </c>
      <c r="B1479" s="1" t="str">
        <f>INDEX('MPG Payment'!$A:$A,MATCH(Table2[[#This Row],[Code]],'MPG Payment'!B:B,0))</f>
        <v>BMC Code :2009</v>
      </c>
      <c r="C1479" t="str">
        <f>VLOOKUP(Table2[[#This Row],[Code]],'MPG Payment'!B:C,2,0)</f>
        <v>HUTAR</v>
      </c>
      <c r="D1479" s="17">
        <v>20090014</v>
      </c>
      <c r="E1479" s="17" t="s">
        <v>1650</v>
      </c>
      <c r="F1479" s="1">
        <v>14</v>
      </c>
      <c r="G1479" s="13">
        <v>115.96000000000002</v>
      </c>
      <c r="H1479" s="13">
        <v>4694.8737000000001</v>
      </c>
      <c r="I1479" s="166">
        <v>0</v>
      </c>
      <c r="J1479" s="191">
        <v>0</v>
      </c>
      <c r="K1479" s="166">
        <v>0</v>
      </c>
      <c r="L1479" s="166">
        <v>0</v>
      </c>
      <c r="M1479" s="18">
        <v>0</v>
      </c>
      <c r="N1479" s="165">
        <f>VLOOKUP(Table2[[#This Row],[Code]],'MPG Payment'!$B$4:$Z$128,25,0)</f>
        <v>0</v>
      </c>
      <c r="O1479" s="170">
        <f t="shared" si="128"/>
        <v>4695</v>
      </c>
      <c r="P1479" t="str">
        <f>IFERROR(VLOOKUP(D1479,'Bank Master'!$C$3:$D$7898,2,0),"Indirect")</f>
        <v>Direct</v>
      </c>
      <c r="Q1479" t="str">
        <f>IFERROR(VLOOKUP(A1479,Table1424[],6,0),0)</f>
        <v>NARAYAN GOPE</v>
      </c>
      <c r="R1479" t="str">
        <f>IFERROR(VLOOKUP(A1479,Table1424[],7,0),0)</f>
        <v>490310100004105</v>
      </c>
      <c r="S1479" t="str">
        <f>IFERROR(VLOOKUP(A1479,Table1424[],8,0),0)</f>
        <v>BKID0004903</v>
      </c>
      <c r="T1479">
        <f>IFERROR(VLOOKUP(A1479,Table1424[],9,0),0)</f>
        <v>0</v>
      </c>
      <c r="U1479" s="40">
        <f>IFERROR(VLOOKUP(A1479,Table1424[],10,0),0)</f>
        <v>46195</v>
      </c>
      <c r="V1479">
        <f t="shared" si="129"/>
        <v>1</v>
      </c>
      <c r="W1479" t="str">
        <f t="shared" si="130"/>
        <v>Available</v>
      </c>
      <c r="X1479" s="164" t="str" cm="1">
        <f t="array" aca="1" ref="X1479" ca="1">SUBSTITUTE(SUBSTITUTE(MID(CELL("filename"),FIND("[",CELL("filename"))+1,FIND("]",CELL("filename"))-FIND("[",CELL("filename"))-1)," JH Farmer Payment-",""),".xlsx","")</f>
        <v>22.21-27 Aug</v>
      </c>
      <c r="Y1479" s="13">
        <f t="shared" si="131"/>
        <v>28.340907123145911</v>
      </c>
      <c r="Z1479" s="3">
        <v>0</v>
      </c>
    </row>
    <row r="1480" spans="1:26" x14ac:dyDescent="0.25">
      <c r="A1480" t="str">
        <f>CONCATENATE(Table2[[#This Row],[Code]],Table2[[#This Row],[Farmers Code]])</f>
        <v>200900140044</v>
      </c>
      <c r="B1480" s="1" t="str">
        <f>INDEX('MPG Payment'!$A:$A,MATCH(Table2[[#This Row],[Code]],'MPG Payment'!B:B,0))</f>
        <v>BMC Code :2009</v>
      </c>
      <c r="C1480" t="str">
        <f>VLOOKUP(Table2[[#This Row],[Code]],'MPG Payment'!B:C,2,0)</f>
        <v>HUTAR</v>
      </c>
      <c r="D1480" s="17">
        <v>20090014</v>
      </c>
      <c r="E1480" s="17" t="s">
        <v>15</v>
      </c>
      <c r="F1480" s="1">
        <v>12</v>
      </c>
      <c r="G1480" s="13">
        <v>24.199999999999996</v>
      </c>
      <c r="H1480" s="13">
        <v>1007.8888000000001</v>
      </c>
      <c r="I1480" s="166">
        <v>0</v>
      </c>
      <c r="J1480" s="191">
        <v>0</v>
      </c>
      <c r="K1480" s="166">
        <v>0</v>
      </c>
      <c r="L1480" s="166">
        <v>0</v>
      </c>
      <c r="M1480" s="18">
        <v>0</v>
      </c>
      <c r="N1480" s="165">
        <f>VLOOKUP(Table2[[#This Row],[Code]],'MPG Payment'!$B$4:$Z$128,25,0)</f>
        <v>0</v>
      </c>
      <c r="O1480" s="170">
        <f t="shared" si="128"/>
        <v>1008</v>
      </c>
      <c r="P1480" t="str">
        <f>IFERROR(VLOOKUP(D1480,'Bank Master'!$C$3:$D$7898,2,0),"Indirect")</f>
        <v>Direct</v>
      </c>
      <c r="Q1480" t="str">
        <f>IFERROR(VLOOKUP(A1480,Table1424[],6,0),0)</f>
        <v>MAMTA KUMARI</v>
      </c>
      <c r="R1480" t="str">
        <f>IFERROR(VLOOKUP(A1480,Table1424[],7,0),0)</f>
        <v>490310510010125</v>
      </c>
      <c r="S1480" t="str">
        <f>IFERROR(VLOOKUP(A1480,Table1424[],8,0),0)</f>
        <v>BKID0004903</v>
      </c>
      <c r="T1480">
        <f>IFERROR(VLOOKUP(A1480,Table1424[],9,0),0)</f>
        <v>0</v>
      </c>
      <c r="U1480" s="40">
        <f>IFERROR(VLOOKUP(A1480,Table1424[],10,0),0)</f>
        <v>46195</v>
      </c>
      <c r="V1480">
        <f t="shared" si="129"/>
        <v>1</v>
      </c>
      <c r="W1480" t="str">
        <f t="shared" si="130"/>
        <v>Available</v>
      </c>
      <c r="X1480" s="164" t="str" cm="1">
        <f t="array" aca="1" ref="X1480" ca="1">SUBSTITUTE(SUBSTITUTE(MID(CELL("filename"),FIND("[",CELL("filename"))+1,FIND("]",CELL("filename"))-FIND("[",CELL("filename"))-1)," JH Farmer Payment-",""),".xlsx","")</f>
        <v>22.21-27 Aug</v>
      </c>
      <c r="Y1480" s="13">
        <f t="shared" si="131"/>
        <v>24.988978512396702</v>
      </c>
      <c r="Z1480" s="3">
        <v>0</v>
      </c>
    </row>
    <row r="1481" spans="1:26" x14ac:dyDescent="0.25">
      <c r="A1481" t="str">
        <f>CONCATENATE(Table2[[#This Row],[Code]],Table2[[#This Row],[Farmers Code]])</f>
        <v>200900140045</v>
      </c>
      <c r="B1481" s="1" t="str">
        <f>INDEX('MPG Payment'!$A:$A,MATCH(Table2[[#This Row],[Code]],'MPG Payment'!B:B,0))</f>
        <v>BMC Code :2009</v>
      </c>
      <c r="C1481" t="str">
        <f>VLOOKUP(Table2[[#This Row],[Code]],'MPG Payment'!B:C,2,0)</f>
        <v>HUTAR</v>
      </c>
      <c r="D1481" s="17">
        <v>20090014</v>
      </c>
      <c r="E1481" s="17" t="s">
        <v>16</v>
      </c>
      <c r="F1481" s="1">
        <v>14</v>
      </c>
      <c r="G1481" s="13">
        <v>49.67</v>
      </c>
      <c r="H1481" s="13">
        <v>1865.0086999999999</v>
      </c>
      <c r="I1481" s="166">
        <v>0</v>
      </c>
      <c r="J1481" s="191">
        <v>0</v>
      </c>
      <c r="K1481" s="166">
        <v>0</v>
      </c>
      <c r="L1481" s="166">
        <v>0</v>
      </c>
      <c r="M1481" s="18">
        <v>0</v>
      </c>
      <c r="N1481" s="165">
        <f>VLOOKUP(Table2[[#This Row],[Code]],'MPG Payment'!$B$4:$Z$128,25,0)</f>
        <v>0</v>
      </c>
      <c r="O1481" s="170">
        <f t="shared" si="128"/>
        <v>1865</v>
      </c>
      <c r="P1481" t="str">
        <f>IFERROR(VLOOKUP(D1481,'Bank Master'!$C$3:$D$7898,2,0),"Indirect")</f>
        <v>Direct</v>
      </c>
      <c r="Q1481" t="str">
        <f>IFERROR(VLOOKUP(A1481,Table1424[],6,0),0)</f>
        <v>BIRU ORAON</v>
      </c>
      <c r="R1481" t="str">
        <f>IFERROR(VLOOKUP(A1481,Table1424[],7,0),0)</f>
        <v>35541527179</v>
      </c>
      <c r="S1481" t="str">
        <f>IFERROR(VLOOKUP(A1481,Table1424[],8,0),0)</f>
        <v>SBIN0014339</v>
      </c>
      <c r="T1481">
        <f>IFERROR(VLOOKUP(A1481,Table1424[],9,0),0)</f>
        <v>0</v>
      </c>
      <c r="U1481" s="40">
        <f>IFERROR(VLOOKUP(A1481,Table1424[],10,0),0)</f>
        <v>46195</v>
      </c>
      <c r="V1481">
        <f t="shared" si="129"/>
        <v>1</v>
      </c>
      <c r="W1481" t="str">
        <f t="shared" si="130"/>
        <v>Available</v>
      </c>
      <c r="X1481" s="164" t="str" cm="1">
        <f t="array" aca="1" ref="X1481" ca="1">SUBSTITUTE(SUBSTITUTE(MID(CELL("filename"),FIND("[",CELL("filename"))+1,FIND("]",CELL("filename"))-FIND("[",CELL("filename"))-1)," JH Farmer Payment-",""),".xlsx","")</f>
        <v>22.21-27 Aug</v>
      </c>
      <c r="Y1481" s="13">
        <f t="shared" si="131"/>
        <v>26.283593517213607</v>
      </c>
      <c r="Z1481" s="3">
        <v>0</v>
      </c>
    </row>
    <row r="1482" spans="1:26" x14ac:dyDescent="0.25">
      <c r="A1482" t="str">
        <f>CONCATENATE(Table2[[#This Row],[Code]],Table2[[#This Row],[Farmers Code]])</f>
        <v>200900140046</v>
      </c>
      <c r="B1482" s="1" t="str">
        <f>INDEX('MPG Payment'!$A:$A,MATCH(Table2[[#This Row],[Code]],'MPG Payment'!B:B,0))</f>
        <v>BMC Code :2009</v>
      </c>
      <c r="C1482" t="str">
        <f>VLOOKUP(Table2[[#This Row],[Code]],'MPG Payment'!B:C,2,0)</f>
        <v>HUTAR</v>
      </c>
      <c r="D1482" s="17">
        <v>20090014</v>
      </c>
      <c r="E1482" s="17" t="s">
        <v>129</v>
      </c>
      <c r="F1482" s="1">
        <v>13</v>
      </c>
      <c r="G1482" s="13">
        <v>89.100000000000009</v>
      </c>
      <c r="H1482" s="13">
        <v>3667.6743000000001</v>
      </c>
      <c r="I1482" s="166">
        <v>0</v>
      </c>
      <c r="J1482" s="191">
        <v>0</v>
      </c>
      <c r="K1482" s="166">
        <v>0</v>
      </c>
      <c r="L1482" s="166">
        <v>0</v>
      </c>
      <c r="M1482" s="18">
        <v>0</v>
      </c>
      <c r="N1482" s="165">
        <f>VLOOKUP(Table2[[#This Row],[Code]],'MPG Payment'!$B$4:$Z$128,25,0)</f>
        <v>0</v>
      </c>
      <c r="O1482" s="170">
        <f t="shared" si="128"/>
        <v>3668</v>
      </c>
      <c r="P1482" t="str">
        <f>IFERROR(VLOOKUP(D1482,'Bank Master'!$C$3:$D$7898,2,0),"Indirect")</f>
        <v>Direct</v>
      </c>
      <c r="Q1482" t="str">
        <f>IFERROR(VLOOKUP(A1482,Table1424[],6,0),0)</f>
        <v>KRISHNA ORAON</v>
      </c>
      <c r="R1482" t="str">
        <f>IFERROR(VLOOKUP(A1482,Table1424[],7,0),0)</f>
        <v>4903100003016</v>
      </c>
      <c r="S1482" t="str">
        <f>IFERROR(VLOOKUP(A1482,Table1424[],8,0),0)</f>
        <v>BKID0004903</v>
      </c>
      <c r="T1482">
        <f>IFERROR(VLOOKUP(A1482,Table1424[],9,0),0)</f>
        <v>0</v>
      </c>
      <c r="U1482" s="40">
        <f>IFERROR(VLOOKUP(A1482,Table1424[],10,0),0)</f>
        <v>46223</v>
      </c>
      <c r="V1482">
        <f t="shared" si="129"/>
        <v>1</v>
      </c>
      <c r="W1482" t="str">
        <f t="shared" si="130"/>
        <v>Available</v>
      </c>
      <c r="X1482" s="164" t="str" cm="1">
        <f t="array" aca="1" ref="X1482" ca="1">SUBSTITUTE(SUBSTITUTE(MID(CELL("filename"),FIND("[",CELL("filename"))+1,FIND("]",CELL("filename"))-FIND("[",CELL("filename"))-1)," JH Farmer Payment-",""),".xlsx","")</f>
        <v>22.21-27 Aug</v>
      </c>
      <c r="Y1482" s="13">
        <f t="shared" si="131"/>
        <v>26.756322053872054</v>
      </c>
      <c r="Z1482" s="3">
        <v>0</v>
      </c>
    </row>
    <row r="1483" spans="1:26" x14ac:dyDescent="0.25">
      <c r="A1483" t="str">
        <f>CONCATENATE(Table2[[#This Row],[Code]],Table2[[#This Row],[Farmers Code]])</f>
        <v>200900140047</v>
      </c>
      <c r="B1483" s="1" t="str">
        <f>INDEX('MPG Payment'!$A:$A,MATCH(Table2[[#This Row],[Code]],'MPG Payment'!B:B,0))</f>
        <v>BMC Code :2009</v>
      </c>
      <c r="C1483" t="str">
        <f>VLOOKUP(Table2[[#This Row],[Code]],'MPG Payment'!B:C,2,0)</f>
        <v>HUTAR</v>
      </c>
      <c r="D1483" s="17">
        <v>20090014</v>
      </c>
      <c r="E1483" s="17" t="s">
        <v>423</v>
      </c>
      <c r="F1483" s="1">
        <v>14</v>
      </c>
      <c r="G1483" s="13">
        <v>24.04</v>
      </c>
      <c r="H1483" s="13">
        <v>1133.0711000000001</v>
      </c>
      <c r="I1483" s="166">
        <v>0</v>
      </c>
      <c r="J1483" s="191">
        <v>0</v>
      </c>
      <c r="K1483" s="166">
        <v>0</v>
      </c>
      <c r="L1483" s="166">
        <v>0</v>
      </c>
      <c r="M1483" s="18">
        <v>0</v>
      </c>
      <c r="N1483" s="165">
        <f>VLOOKUP(Table2[[#This Row],[Code]],'MPG Payment'!$B$4:$Z$128,25,0)</f>
        <v>0</v>
      </c>
      <c r="O1483" s="170">
        <f t="shared" si="128"/>
        <v>1133</v>
      </c>
      <c r="P1483" t="str">
        <f>IFERROR(VLOOKUP(D1483,'Bank Master'!$C$3:$D$7898,2,0),"Indirect")</f>
        <v>Direct</v>
      </c>
      <c r="Q1483" t="str">
        <f>IFERROR(VLOOKUP(A1483,Table1424[],6,0),0)</f>
        <v>PARINA KHATUN</v>
      </c>
      <c r="R1483" t="str">
        <f>IFERROR(VLOOKUP(A1483,Table1424[],7,0),0)</f>
        <v>22010912864</v>
      </c>
      <c r="S1483" t="str">
        <f>IFERROR(VLOOKUP(A1483,Table1424[],8,0),0)</f>
        <v>SBIN0RRVCGB</v>
      </c>
      <c r="T1483">
        <f>IFERROR(VLOOKUP(A1483,Table1424[],9,0),0)</f>
        <v>0</v>
      </c>
      <c r="U1483" s="40">
        <f>IFERROR(VLOOKUP(A1483,Table1424[],10,0),0)</f>
        <v>46223</v>
      </c>
      <c r="V1483">
        <f t="shared" si="129"/>
        <v>1</v>
      </c>
      <c r="W1483" t="str">
        <f t="shared" si="130"/>
        <v>Available</v>
      </c>
      <c r="X1483" s="164" t="str" cm="1">
        <f t="array" aca="1" ref="X1483" ca="1">SUBSTITUTE(SUBSTITUTE(MID(CELL("filename"),FIND("[",CELL("filename"))+1,FIND("]",CELL("filename"))-FIND("[",CELL("filename"))-1)," JH Farmer Payment-",""),".xlsx","")</f>
        <v>22.21-27 Aug</v>
      </c>
      <c r="Y1483" s="13">
        <f t="shared" si="131"/>
        <v>32.992918885191351</v>
      </c>
      <c r="Z1483" s="3">
        <v>0</v>
      </c>
    </row>
    <row r="1484" spans="1:26" x14ac:dyDescent="0.25">
      <c r="A1484" t="str">
        <f>CONCATENATE(Table2[[#This Row],[Code]],Table2[[#This Row],[Farmers Code]])</f>
        <v>200900140048</v>
      </c>
      <c r="B1484" s="1" t="str">
        <f>INDEX('MPG Payment'!$A:$A,MATCH(Table2[[#This Row],[Code]],'MPG Payment'!B:B,0))</f>
        <v>BMC Code :2009</v>
      </c>
      <c r="C1484" t="str">
        <f>VLOOKUP(Table2[[#This Row],[Code]],'MPG Payment'!B:C,2,0)</f>
        <v>HUTAR</v>
      </c>
      <c r="D1484" s="17">
        <v>20090014</v>
      </c>
      <c r="E1484" s="17" t="s">
        <v>424</v>
      </c>
      <c r="F1484" s="1">
        <v>7</v>
      </c>
      <c r="G1484" s="13">
        <v>30.67</v>
      </c>
      <c r="H1484" s="13">
        <v>1232.7771</v>
      </c>
      <c r="I1484" s="166">
        <v>0</v>
      </c>
      <c r="J1484" s="191">
        <v>0</v>
      </c>
      <c r="K1484" s="166">
        <v>0</v>
      </c>
      <c r="L1484" s="166">
        <v>0</v>
      </c>
      <c r="M1484" s="18">
        <v>0</v>
      </c>
      <c r="N1484" s="165">
        <f>VLOOKUP(Table2[[#This Row],[Code]],'MPG Payment'!$B$4:$Z$128,25,0)</f>
        <v>0</v>
      </c>
      <c r="O1484" s="170">
        <f t="shared" si="124"/>
        <v>1233</v>
      </c>
      <c r="P1484" t="str">
        <f>IFERROR(VLOOKUP(D1484,'Bank Master'!$C$3:$D$7898,2,0),"Indirect")</f>
        <v>Direct</v>
      </c>
      <c r="Q1484" t="str">
        <f>IFERROR(VLOOKUP(A1484,Table1424[],6,0),0)</f>
        <v>AKHTARI KHATUN</v>
      </c>
      <c r="R1484" t="str">
        <f>IFERROR(VLOOKUP(A1484,Table1424[],7,0),0)</f>
        <v>22010884766</v>
      </c>
      <c r="S1484" t="str">
        <f>IFERROR(VLOOKUP(A1484,Table1424[],8,0),0)</f>
        <v>SBIN0RRVCGB</v>
      </c>
      <c r="T1484">
        <f>IFERROR(VLOOKUP(A1484,Table1424[],9,0),0)</f>
        <v>0</v>
      </c>
      <c r="U1484" s="40">
        <f>IFERROR(VLOOKUP(A1484,Table1424[],10,0),0)</f>
        <v>46244</v>
      </c>
      <c r="V1484">
        <f t="shared" si="125"/>
        <v>1</v>
      </c>
      <c r="W1484" t="str">
        <f t="shared" si="126"/>
        <v>Available</v>
      </c>
      <c r="X1484" s="164" t="str" cm="1">
        <f t="array" aca="1" ref="X1484" ca="1">SUBSTITUTE(SUBSTITUTE(MID(CELL("filename"),FIND("[",CELL("filename"))+1,FIND("]",CELL("filename"))-FIND("[",CELL("filename"))-1)," JH Farmer Payment-",""),".xlsx","")</f>
        <v>22.21-27 Aug</v>
      </c>
      <c r="Y1484" s="13">
        <f t="shared" si="127"/>
        <v>14.068209488099122</v>
      </c>
      <c r="Z1484" s="3">
        <v>0</v>
      </c>
    </row>
    <row r="1485" spans="1:26" x14ac:dyDescent="0.25">
      <c r="A1485" t="str">
        <f>CONCATENATE(Table2[[#This Row],[Code]],Table2[[#This Row],[Farmers Code]])</f>
        <v>200900140049</v>
      </c>
      <c r="B1485" s="1" t="str">
        <f>INDEX('MPG Payment'!$A:$A,MATCH(Table2[[#This Row],[Code]],'MPG Payment'!B:B,0))</f>
        <v>BMC Code :2009</v>
      </c>
      <c r="C1485" t="str">
        <f>VLOOKUP(Table2[[#This Row],[Code]],'MPG Payment'!B:C,2,0)</f>
        <v>HUTAR</v>
      </c>
      <c r="D1485" s="17">
        <v>20090014</v>
      </c>
      <c r="E1485" s="17" t="s">
        <v>425</v>
      </c>
      <c r="F1485" s="1">
        <v>7</v>
      </c>
      <c r="G1485" s="13">
        <v>21.62</v>
      </c>
      <c r="H1485" s="13">
        <v>789.79499999999996</v>
      </c>
      <c r="I1485" s="166">
        <v>0</v>
      </c>
      <c r="J1485" s="191">
        <v>0</v>
      </c>
      <c r="K1485" s="166">
        <v>0</v>
      </c>
      <c r="L1485" s="166">
        <v>0</v>
      </c>
      <c r="M1485" s="18">
        <v>0</v>
      </c>
      <c r="N1485" s="165">
        <f>VLOOKUP(Table2[[#This Row],[Code]],'MPG Payment'!$B$4:$Z$128,25,0)</f>
        <v>0</v>
      </c>
      <c r="O1485" s="170">
        <f t="shared" si="124"/>
        <v>790</v>
      </c>
      <c r="P1485" t="str">
        <f>IFERROR(VLOOKUP(D1485,'Bank Master'!$C$3:$D$7898,2,0),"Indirect")</f>
        <v>Direct</v>
      </c>
      <c r="Q1485" t="str">
        <f>IFERROR(VLOOKUP(A1485,Table1424[],6,0),0)</f>
        <v>FATMA KHATUN</v>
      </c>
      <c r="R1485" t="str">
        <f>IFERROR(VLOOKUP(A1485,Table1424[],7,0),0)</f>
        <v>84056375550</v>
      </c>
      <c r="S1485" t="str">
        <f>IFERROR(VLOOKUP(A1485,Table1424[],8,0),0)</f>
        <v>SBIN0RRVCGB</v>
      </c>
      <c r="T1485">
        <f>IFERROR(VLOOKUP(A1485,Table1424[],9,0),0)</f>
        <v>0</v>
      </c>
      <c r="U1485" s="40">
        <f>IFERROR(VLOOKUP(A1485,Table1424[],10,0),0)</f>
        <v>46251</v>
      </c>
      <c r="V1485">
        <f t="shared" si="125"/>
        <v>1</v>
      </c>
      <c r="W1485" t="str">
        <f t="shared" si="126"/>
        <v>Available</v>
      </c>
      <c r="X1485" s="164" t="str" cm="1">
        <f t="array" aca="1" ref="X1485" ca="1">SUBSTITUTE(SUBSTITUTE(MID(CELL("filename"),FIND("[",CELL("filename"))+1,FIND("]",CELL("filename"))-FIND("[",CELL("filename"))-1)," JH Farmer Payment-",""),".xlsx","")</f>
        <v>22.21-27 Aug</v>
      </c>
      <c r="Y1485" s="13">
        <f t="shared" si="127"/>
        <v>12.785765494912118</v>
      </c>
      <c r="Z1485" s="3">
        <v>0</v>
      </c>
    </row>
    <row r="1486" spans="1:26" x14ac:dyDescent="0.25">
      <c r="A1486" t="str">
        <f>CONCATENATE(Table2[[#This Row],[Code]],Table2[[#This Row],[Farmers Code]])</f>
        <v>200900150002</v>
      </c>
      <c r="B1486" s="1" t="str">
        <f>INDEX('MPG Payment'!$A:$A,MATCH(Table2[[#This Row],[Code]],'MPG Payment'!B:B,0))</f>
        <v>BMC Code :2009</v>
      </c>
      <c r="C1486" t="str">
        <f>VLOOKUP(Table2[[#This Row],[Code]],'MPG Payment'!B:C,2,0)</f>
        <v>PAKARIYO</v>
      </c>
      <c r="D1486" s="17">
        <v>20090015</v>
      </c>
      <c r="E1486" s="17" t="s">
        <v>17</v>
      </c>
      <c r="F1486" s="1">
        <v>7</v>
      </c>
      <c r="G1486" s="13">
        <v>11.46</v>
      </c>
      <c r="H1486" s="13">
        <v>452.80690000000004</v>
      </c>
      <c r="I1486" s="166">
        <v>0</v>
      </c>
      <c r="J1486" s="191">
        <v>0</v>
      </c>
      <c r="K1486" s="166">
        <v>0</v>
      </c>
      <c r="L1486" s="166">
        <v>0</v>
      </c>
      <c r="M1486" s="18">
        <v>0</v>
      </c>
      <c r="N1486" s="165">
        <f>VLOOKUP(Table2[[#This Row],[Code]],'MPG Payment'!$B$4:$Z$128,25,0)</f>
        <v>0</v>
      </c>
      <c r="O1486" s="170">
        <f t="shared" ref="O1486:O1509" si="140">IF(N1486="Yes",0,ROUND((H1486-I1486-J1486-K1486-L1486-M1486),0))</f>
        <v>453</v>
      </c>
      <c r="P1486" t="str">
        <f>IFERROR(VLOOKUP(D1486,'Bank Master'!$C$3:$D$7898,2,0),"Indirect")</f>
        <v>Direct</v>
      </c>
      <c r="Q1486" t="str">
        <f>IFERROR(VLOOKUP(A1486,Table1424[],6,0),0)</f>
        <v>ELYASH ANSARI</v>
      </c>
      <c r="R1486" t="str">
        <f>IFERROR(VLOOKUP(A1486,Table1424[],7,0),0)</f>
        <v>0746010415040</v>
      </c>
      <c r="S1486" t="str">
        <f>IFERROR(VLOOKUP(A1486,Table1424[],8,0),0)</f>
        <v>PUNB0074620</v>
      </c>
      <c r="T1486">
        <f>IFERROR(VLOOKUP(A1486,Table1424[],9,0),0)</f>
        <v>0</v>
      </c>
      <c r="U1486" s="40">
        <f>IFERROR(VLOOKUP(A1486,Table1424[],10,0),0)</f>
        <v>45923</v>
      </c>
      <c r="V1486">
        <f t="shared" ref="V1486:V1509" si="141">IF(G1486&gt;0,1,0)</f>
        <v>1</v>
      </c>
      <c r="W1486" t="str">
        <f t="shared" ref="W1486:W1509" si="142">IF(Q1486=0,"Not Available","Available")</f>
        <v>Available</v>
      </c>
      <c r="X1486" s="164" t="str" cm="1">
        <f t="array" aca="1" ref="X1486" ca="1">SUBSTITUTE(SUBSTITUTE(MID(CELL("filename"),FIND("[",CELL("filename"))+1,FIND("]",CELL("filename"))-FIND("[",CELL("filename"))-1)," JH Farmer Payment-",""),".xlsx","")</f>
        <v>22.21-27 Aug</v>
      </c>
      <c r="Y1486" s="13">
        <f t="shared" ref="Y1486:Y1509" si="143">(F1486*0.05)*(H1486/G1486)</f>
        <v>13.829181064572426</v>
      </c>
      <c r="Z1486" s="3">
        <v>0</v>
      </c>
    </row>
    <row r="1487" spans="1:26" x14ac:dyDescent="0.25">
      <c r="A1487" t="str">
        <f>CONCATENATE(Table2[[#This Row],[Code]],Table2[[#This Row],[Farmers Code]])</f>
        <v>200900150007</v>
      </c>
      <c r="B1487" s="1" t="str">
        <f>INDEX('MPG Payment'!$A:$A,MATCH(Table2[[#This Row],[Code]],'MPG Payment'!B:B,0))</f>
        <v>BMC Code :2009</v>
      </c>
      <c r="C1487" t="str">
        <f>VLOOKUP(Table2[[#This Row],[Code]],'MPG Payment'!B:C,2,0)</f>
        <v>PAKARIYO</v>
      </c>
      <c r="D1487" s="17">
        <v>20090015</v>
      </c>
      <c r="E1487" s="17" t="s">
        <v>20</v>
      </c>
      <c r="F1487" s="1">
        <v>1</v>
      </c>
      <c r="G1487" s="13">
        <v>4.17</v>
      </c>
      <c r="H1487" s="13">
        <v>186.1071</v>
      </c>
      <c r="I1487" s="166">
        <v>0</v>
      </c>
      <c r="J1487" s="191">
        <v>0</v>
      </c>
      <c r="K1487" s="166">
        <v>0</v>
      </c>
      <c r="L1487" s="166">
        <v>0</v>
      </c>
      <c r="M1487" s="18">
        <v>0</v>
      </c>
      <c r="N1487" s="165">
        <f>VLOOKUP(Table2[[#This Row],[Code]],'MPG Payment'!$B$4:$Z$128,25,0)</f>
        <v>0</v>
      </c>
      <c r="O1487" s="170">
        <f t="shared" ref="O1487:O1491" si="144">IF(N1487="Yes",0,ROUND((H1487-I1487-J1487-K1487-L1487-M1487),0))</f>
        <v>186</v>
      </c>
      <c r="P1487" t="str">
        <f>IFERROR(VLOOKUP(D1487,'Bank Master'!$C$3:$D$7898,2,0),"Indirect")</f>
        <v>Direct</v>
      </c>
      <c r="Q1487" t="str">
        <f>IFERROR(VLOOKUP(A1487,Table1424[],6,0),0)</f>
        <v>ALI HASAN ANSARI</v>
      </c>
      <c r="R1487" t="str">
        <f>IFERROR(VLOOKUP(A1487,Table1424[],7,0),0)</f>
        <v>0746010107481</v>
      </c>
      <c r="S1487" t="str">
        <f>IFERROR(VLOOKUP(A1487,Table1424[],8,0),0)</f>
        <v>PUNB0074620</v>
      </c>
      <c r="T1487">
        <f>IFERROR(VLOOKUP(A1487,Table1424[],9,0),0)</f>
        <v>0</v>
      </c>
      <c r="U1487" s="40">
        <f>IFERROR(VLOOKUP(A1487,Table1424[],10,0),0)</f>
        <v>45923</v>
      </c>
      <c r="V1487">
        <f t="shared" ref="V1487:V1491" si="145">IF(G1487&gt;0,1,0)</f>
        <v>1</v>
      </c>
      <c r="W1487" t="str">
        <f t="shared" ref="W1487:W1491" si="146">IF(Q1487=0,"Not Available","Available")</f>
        <v>Available</v>
      </c>
      <c r="X1487" s="164" t="str" cm="1">
        <f t="array" aca="1" ref="X1487" ca="1">SUBSTITUTE(SUBSTITUTE(MID(CELL("filename"),FIND("[",CELL("filename"))+1,FIND("]",CELL("filename"))-FIND("[",CELL("filename"))-1)," JH Farmer Payment-",""),".xlsx","")</f>
        <v>22.21-27 Aug</v>
      </c>
      <c r="Y1487" s="13">
        <f t="shared" ref="Y1487:Y1491" si="147">(F1487*0.05)*(H1487/G1487)</f>
        <v>2.2315</v>
      </c>
      <c r="Z1487" s="3">
        <v>0</v>
      </c>
    </row>
    <row r="1488" spans="1:26" x14ac:dyDescent="0.25">
      <c r="A1488" t="str">
        <f>CONCATENATE(Table2[[#This Row],[Code]],Table2[[#This Row],[Farmers Code]])</f>
        <v>200900150010</v>
      </c>
      <c r="B1488" s="1" t="str">
        <f>INDEX('MPG Payment'!$A:$A,MATCH(Table2[[#This Row],[Code]],'MPG Payment'!B:B,0))</f>
        <v>BMC Code :2009</v>
      </c>
      <c r="C1488" t="str">
        <f>VLOOKUP(Table2[[#This Row],[Code]],'MPG Payment'!B:C,2,0)</f>
        <v>PAKARIYO</v>
      </c>
      <c r="D1488" s="17">
        <v>20090015</v>
      </c>
      <c r="E1488" s="17" t="s">
        <v>21</v>
      </c>
      <c r="F1488" s="1">
        <v>14</v>
      </c>
      <c r="G1488" s="13">
        <v>66.930000000000007</v>
      </c>
      <c r="H1488" s="13">
        <v>2479.1320999999998</v>
      </c>
      <c r="I1488" s="166">
        <v>0</v>
      </c>
      <c r="J1488" s="191">
        <v>0</v>
      </c>
      <c r="K1488" s="166">
        <v>0</v>
      </c>
      <c r="L1488" s="166">
        <v>0</v>
      </c>
      <c r="M1488" s="18">
        <v>0</v>
      </c>
      <c r="N1488" s="165">
        <f>VLOOKUP(Table2[[#This Row],[Code]],'MPG Payment'!$B$4:$Z$128,25,0)</f>
        <v>0</v>
      </c>
      <c r="O1488" s="170">
        <f t="shared" si="144"/>
        <v>2479</v>
      </c>
      <c r="P1488" t="str">
        <f>IFERROR(VLOOKUP(D1488,'Bank Master'!$C$3:$D$7898,2,0),"Indirect")</f>
        <v>Direct</v>
      </c>
      <c r="Q1488" t="str">
        <f>IFERROR(VLOOKUP(A1488,Table1424[],6,0),0)</f>
        <v>RUHI KHATOON</v>
      </c>
      <c r="R1488" t="str">
        <f>IFERROR(VLOOKUP(A1488,Table1424[],7,0),0)</f>
        <v>0746010110855</v>
      </c>
      <c r="S1488" t="str">
        <f>IFERROR(VLOOKUP(A1488,Table1424[],8,0),0)</f>
        <v>PUNB0074620</v>
      </c>
      <c r="T1488">
        <f>IFERROR(VLOOKUP(A1488,Table1424[],9,0),0)</f>
        <v>0</v>
      </c>
      <c r="U1488" s="40">
        <f>IFERROR(VLOOKUP(A1488,Table1424[],10,0),0)</f>
        <v>45923</v>
      </c>
      <c r="V1488">
        <f t="shared" si="145"/>
        <v>1</v>
      </c>
      <c r="W1488" t="str">
        <f t="shared" si="146"/>
        <v>Available</v>
      </c>
      <c r="X1488" s="164" t="str" cm="1">
        <f t="array" aca="1" ref="X1488" ca="1">SUBSTITUTE(SUBSTITUTE(MID(CELL("filename"),FIND("[",CELL("filename"))+1,FIND("]",CELL("filename"))-FIND("[",CELL("filename"))-1)," JH Farmer Payment-",""),".xlsx","")</f>
        <v>22.21-27 Aug</v>
      </c>
      <c r="Y1488" s="13">
        <f t="shared" si="147"/>
        <v>25.928469595099358</v>
      </c>
      <c r="Z1488" s="3">
        <v>0</v>
      </c>
    </row>
    <row r="1489" spans="1:26" x14ac:dyDescent="0.25">
      <c r="A1489" t="str">
        <f>CONCATENATE(Table2[[#This Row],[Code]],Table2[[#This Row],[Farmers Code]])</f>
        <v>200900150012</v>
      </c>
      <c r="B1489" s="1" t="str">
        <f>INDEX('MPG Payment'!$A:$A,MATCH(Table2[[#This Row],[Code]],'MPG Payment'!B:B,0))</f>
        <v>BMC Code :2009</v>
      </c>
      <c r="C1489" t="str">
        <f>VLOOKUP(Table2[[#This Row],[Code]],'MPG Payment'!B:C,2,0)</f>
        <v>PAKARIYO</v>
      </c>
      <c r="D1489" s="17">
        <v>20090015</v>
      </c>
      <c r="E1489" s="17" t="s">
        <v>40</v>
      </c>
      <c r="F1489" s="1">
        <v>14</v>
      </c>
      <c r="G1489" s="13">
        <v>70.52</v>
      </c>
      <c r="H1489" s="13">
        <v>2651.2533000000003</v>
      </c>
      <c r="I1489" s="166">
        <v>0</v>
      </c>
      <c r="J1489" s="191">
        <v>0</v>
      </c>
      <c r="K1489" s="166">
        <v>0</v>
      </c>
      <c r="L1489" s="166">
        <v>0</v>
      </c>
      <c r="M1489" s="18">
        <v>0</v>
      </c>
      <c r="N1489" s="165">
        <f>VLOOKUP(Table2[[#This Row],[Code]],'MPG Payment'!$B$4:$Z$128,25,0)</f>
        <v>0</v>
      </c>
      <c r="O1489" s="170">
        <f t="shared" si="144"/>
        <v>2651</v>
      </c>
      <c r="P1489" t="str">
        <f>IFERROR(VLOOKUP(D1489,'Bank Master'!$C$3:$D$7898,2,0),"Indirect")</f>
        <v>Direct</v>
      </c>
      <c r="Q1489" t="str">
        <f>IFERROR(VLOOKUP(A1489,Table1424[],6,0),0)</f>
        <v>SHANAJ KHATOON</v>
      </c>
      <c r="R1489" t="str">
        <f>IFERROR(VLOOKUP(A1489,Table1424[],7,0),0)</f>
        <v>0746010530316</v>
      </c>
      <c r="S1489" t="str">
        <f>IFERROR(VLOOKUP(A1489,Table1424[],8,0),0)</f>
        <v>PUNB0074620</v>
      </c>
      <c r="T1489">
        <f>IFERROR(VLOOKUP(A1489,Table1424[],9,0),0)</f>
        <v>0</v>
      </c>
      <c r="U1489" s="40">
        <f>IFERROR(VLOOKUP(A1489,Table1424[],10,0),0)</f>
        <v>45923</v>
      </c>
      <c r="V1489">
        <f t="shared" si="145"/>
        <v>1</v>
      </c>
      <c r="W1489" t="str">
        <f t="shared" si="146"/>
        <v>Available</v>
      </c>
      <c r="X1489" s="164" t="str" cm="1">
        <f t="array" aca="1" ref="X1489" ca="1">SUBSTITUTE(SUBSTITUTE(MID(CELL("filename"),FIND("[",CELL("filename"))+1,FIND("]",CELL("filename"))-FIND("[",CELL("filename"))-1)," JH Farmer Payment-",""),".xlsx","")</f>
        <v>22.21-27 Aug</v>
      </c>
      <c r="Y1489" s="13">
        <f t="shared" si="147"/>
        <v>26.317035025524682</v>
      </c>
      <c r="Z1489" s="3">
        <v>0</v>
      </c>
    </row>
    <row r="1490" spans="1:26" x14ac:dyDescent="0.25">
      <c r="A1490" t="str">
        <f>CONCATENATE(Table2[[#This Row],[Code]],Table2[[#This Row],[Farmers Code]])</f>
        <v>200900150013</v>
      </c>
      <c r="B1490" s="1" t="str">
        <f>INDEX('MPG Payment'!$A:$A,MATCH(Table2[[#This Row],[Code]],'MPG Payment'!B:B,0))</f>
        <v>BMC Code :2009</v>
      </c>
      <c r="C1490" t="str">
        <f>VLOOKUP(Table2[[#This Row],[Code]],'MPG Payment'!B:C,2,0)</f>
        <v>PAKARIYO</v>
      </c>
      <c r="D1490" s="17">
        <v>20090015</v>
      </c>
      <c r="E1490" s="17" t="s">
        <v>23</v>
      </c>
      <c r="F1490" s="1">
        <v>13</v>
      </c>
      <c r="G1490" s="13">
        <v>34.46</v>
      </c>
      <c r="H1490" s="13">
        <v>1281.6384</v>
      </c>
      <c r="I1490" s="166">
        <v>0</v>
      </c>
      <c r="J1490" s="191">
        <v>0</v>
      </c>
      <c r="K1490" s="166">
        <v>0</v>
      </c>
      <c r="L1490" s="166">
        <v>0</v>
      </c>
      <c r="M1490" s="18">
        <v>0</v>
      </c>
      <c r="N1490" s="165">
        <f>VLOOKUP(Table2[[#This Row],[Code]],'MPG Payment'!$B$4:$Z$128,25,0)</f>
        <v>0</v>
      </c>
      <c r="O1490" s="170">
        <f t="shared" si="144"/>
        <v>1282</v>
      </c>
      <c r="P1490" t="str">
        <f>IFERROR(VLOOKUP(D1490,'Bank Master'!$C$3:$D$7898,2,0),"Indirect")</f>
        <v>Direct</v>
      </c>
      <c r="Q1490" t="str">
        <f>IFERROR(VLOOKUP(A1490,Table1424[],6,0),0)</f>
        <v>Rakib Alam</v>
      </c>
      <c r="R1490" t="str">
        <f>IFERROR(VLOOKUP(A1490,Table1424[],7,0),0)</f>
        <v>22010880535</v>
      </c>
      <c r="S1490" t="str">
        <f>IFERROR(VLOOKUP(A1490,Table1424[],8,0),0)</f>
        <v>SBIN0RRVCGB</v>
      </c>
      <c r="T1490">
        <f>IFERROR(VLOOKUP(A1490,Table1424[],9,0),0)</f>
        <v>0</v>
      </c>
      <c r="U1490" s="40">
        <f>IFERROR(VLOOKUP(A1490,Table1424[],10,0),0)</f>
        <v>45978</v>
      </c>
      <c r="V1490">
        <f t="shared" si="145"/>
        <v>1</v>
      </c>
      <c r="W1490" t="str">
        <f t="shared" si="146"/>
        <v>Available</v>
      </c>
      <c r="X1490" s="164" t="str" cm="1">
        <f t="array" aca="1" ref="X1490" ca="1">SUBSTITUTE(SUBSTITUTE(MID(CELL("filename"),FIND("[",CELL("filename"))+1,FIND("]",CELL("filename"))-FIND("[",CELL("filename"))-1)," JH Farmer Payment-",""),".xlsx","")</f>
        <v>22.21-27 Aug</v>
      </c>
      <c r="Y1490" s="13">
        <f t="shared" si="147"/>
        <v>24.174839233894371</v>
      </c>
      <c r="Z1490" s="3">
        <v>0</v>
      </c>
    </row>
    <row r="1491" spans="1:26" x14ac:dyDescent="0.25">
      <c r="A1491" t="str">
        <f>CONCATENATE(Table2[[#This Row],[Code]],Table2[[#This Row],[Farmers Code]])</f>
        <v>200900150014</v>
      </c>
      <c r="B1491" s="1" t="str">
        <f>INDEX('MPG Payment'!$A:$A,MATCH(Table2[[#This Row],[Code]],'MPG Payment'!B:B,0))</f>
        <v>BMC Code :2009</v>
      </c>
      <c r="C1491" t="str">
        <f>VLOOKUP(Table2[[#This Row],[Code]],'MPG Payment'!B:C,2,0)</f>
        <v>PAKARIYO</v>
      </c>
      <c r="D1491" s="17">
        <v>20090015</v>
      </c>
      <c r="E1491" s="17" t="s">
        <v>24</v>
      </c>
      <c r="F1491" s="1">
        <v>14</v>
      </c>
      <c r="G1491" s="13">
        <v>110.13999999999999</v>
      </c>
      <c r="H1491" s="13">
        <v>4124.4728000000005</v>
      </c>
      <c r="I1491" s="166">
        <v>0</v>
      </c>
      <c r="J1491" s="191">
        <v>0</v>
      </c>
      <c r="K1491" s="166">
        <v>0</v>
      </c>
      <c r="L1491" s="166">
        <v>0</v>
      </c>
      <c r="M1491" s="18">
        <v>0</v>
      </c>
      <c r="N1491" s="165">
        <f>VLOOKUP(Table2[[#This Row],[Code]],'MPG Payment'!$B$4:$Z$128,25,0)</f>
        <v>0</v>
      </c>
      <c r="O1491" s="170">
        <f t="shared" si="144"/>
        <v>4124</v>
      </c>
      <c r="P1491" t="str">
        <f>IFERROR(VLOOKUP(D1491,'Bank Master'!$C$3:$D$7898,2,0),"Indirect")</f>
        <v>Direct</v>
      </c>
      <c r="Q1491" t="str">
        <f>IFERROR(VLOOKUP(A1491,Table1424[],6,0),0)</f>
        <v>KURBAN ANSARI</v>
      </c>
      <c r="R1491" t="str">
        <f>IFERROR(VLOOKUP(A1491,Table1424[],7,0),0)</f>
        <v>490310110001598</v>
      </c>
      <c r="S1491" t="str">
        <f>IFERROR(VLOOKUP(A1491,Table1424[],8,0),0)</f>
        <v>BKID0004903</v>
      </c>
      <c r="T1491">
        <f>IFERROR(VLOOKUP(A1491,Table1424[],9,0),0)</f>
        <v>0</v>
      </c>
      <c r="U1491" s="40">
        <f>IFERROR(VLOOKUP(A1491,Table1424[],10,0),0)</f>
        <v>45923</v>
      </c>
      <c r="V1491">
        <f t="shared" si="145"/>
        <v>1</v>
      </c>
      <c r="W1491" t="str">
        <f t="shared" si="146"/>
        <v>Available</v>
      </c>
      <c r="X1491" s="164" t="str" cm="1">
        <f t="array" aca="1" ref="X1491" ca="1">SUBSTITUTE(SUBSTITUTE(MID(CELL("filename"),FIND("[",CELL("filename"))+1,FIND("]",CELL("filename"))-FIND("[",CELL("filename"))-1)," JH Farmer Payment-",""),".xlsx","")</f>
        <v>22.21-27 Aug</v>
      </c>
      <c r="Y1491" s="13">
        <f t="shared" si="147"/>
        <v>26.213282731069555</v>
      </c>
      <c r="Z1491" s="3">
        <v>0</v>
      </c>
    </row>
    <row r="1492" spans="1:26" x14ac:dyDescent="0.25">
      <c r="A1492" t="str">
        <f>CONCATENATE(Table2[[#This Row],[Code]],Table2[[#This Row],[Farmers Code]])</f>
        <v>200900150016</v>
      </c>
      <c r="B1492" s="1" t="str">
        <f>INDEX('MPG Payment'!$A:$A,MATCH(Table2[[#This Row],[Code]],'MPG Payment'!B:B,0))</f>
        <v>BMC Code :2009</v>
      </c>
      <c r="C1492" t="str">
        <f>VLOOKUP(Table2[[#This Row],[Code]],'MPG Payment'!B:C,2,0)</f>
        <v>PAKARIYO</v>
      </c>
      <c r="D1492" s="17">
        <v>20090015</v>
      </c>
      <c r="E1492" s="17" t="s">
        <v>26</v>
      </c>
      <c r="F1492" s="1">
        <v>14</v>
      </c>
      <c r="G1492" s="13">
        <v>48.07</v>
      </c>
      <c r="H1492" s="13">
        <v>1947.5837000000004</v>
      </c>
      <c r="I1492" s="166">
        <v>0</v>
      </c>
      <c r="J1492" s="191">
        <v>0</v>
      </c>
      <c r="K1492" s="166">
        <v>0</v>
      </c>
      <c r="L1492" s="166">
        <v>0</v>
      </c>
      <c r="M1492" s="18">
        <v>0</v>
      </c>
      <c r="N1492" s="165">
        <f>VLOOKUP(Table2[[#This Row],[Code]],'MPG Payment'!$B$4:$Z$128,25,0)</f>
        <v>0</v>
      </c>
      <c r="O1492" s="170">
        <f t="shared" si="140"/>
        <v>1948</v>
      </c>
      <c r="P1492" t="str">
        <f>IFERROR(VLOOKUP(D1492,'Bank Master'!$C$3:$D$7898,2,0),"Indirect")</f>
        <v>Direct</v>
      </c>
      <c r="Q1492" t="str">
        <f>IFERROR(VLOOKUP(A1492,Table1424[],6,0),0)</f>
        <v>RAKIBA KHATOON</v>
      </c>
      <c r="R1492" t="str">
        <f>IFERROR(VLOOKUP(A1492,Table1424[],7,0),0)</f>
        <v>0746010420082</v>
      </c>
      <c r="S1492" t="str">
        <f>IFERROR(VLOOKUP(A1492,Table1424[],8,0),0)</f>
        <v>PUNB0074620</v>
      </c>
      <c r="T1492">
        <f>IFERROR(VLOOKUP(A1492,Table1424[],9,0),0)</f>
        <v>0</v>
      </c>
      <c r="U1492" s="40">
        <f>IFERROR(VLOOKUP(A1492,Table1424[],10,0),0)</f>
        <v>45923</v>
      </c>
      <c r="V1492">
        <f t="shared" si="141"/>
        <v>1</v>
      </c>
      <c r="W1492" t="str">
        <f t="shared" si="142"/>
        <v>Available</v>
      </c>
      <c r="X1492" s="164" t="str" cm="1">
        <f t="array" aca="1" ref="X1492" ca="1">SUBSTITUTE(SUBSTITUTE(MID(CELL("filename"),FIND("[",CELL("filename"))+1,FIND("]",CELL("filename"))-FIND("[",CELL("filename"))-1)," JH Farmer Payment-",""),".xlsx","")</f>
        <v>22.21-27 Aug</v>
      </c>
      <c r="Y1492" s="13">
        <f t="shared" si="143"/>
        <v>28.360902641980452</v>
      </c>
      <c r="Z1492" s="3">
        <v>0</v>
      </c>
    </row>
    <row r="1493" spans="1:26" x14ac:dyDescent="0.25">
      <c r="A1493" t="str">
        <f>CONCATENATE(Table2[[#This Row],[Code]],Table2[[#This Row],[Farmers Code]])</f>
        <v>200900150017</v>
      </c>
      <c r="B1493" s="1" t="str">
        <f>INDEX('MPG Payment'!$A:$A,MATCH(Table2[[#This Row],[Code]],'MPG Payment'!B:B,0))</f>
        <v>BMC Code :2009</v>
      </c>
      <c r="C1493" t="str">
        <f>VLOOKUP(Table2[[#This Row],[Code]],'MPG Payment'!B:C,2,0)</f>
        <v>PAKARIYO</v>
      </c>
      <c r="D1493" s="17">
        <v>20090015</v>
      </c>
      <c r="E1493" s="17" t="s">
        <v>27</v>
      </c>
      <c r="F1493" s="1">
        <v>7</v>
      </c>
      <c r="G1493" s="13">
        <v>11.589999999999998</v>
      </c>
      <c r="H1493" s="13">
        <v>557.92290000000003</v>
      </c>
      <c r="I1493" s="166">
        <v>0</v>
      </c>
      <c r="J1493" s="191">
        <v>0</v>
      </c>
      <c r="K1493" s="166">
        <v>0</v>
      </c>
      <c r="L1493" s="166">
        <v>0</v>
      </c>
      <c r="M1493" s="18">
        <v>0</v>
      </c>
      <c r="N1493" s="165">
        <f>VLOOKUP(Table2[[#This Row],[Code]],'MPG Payment'!$B$4:$Z$128,25,0)</f>
        <v>0</v>
      </c>
      <c r="O1493" s="170">
        <f t="shared" ref="O1493:O1496" si="148">IF(N1493="Yes",0,ROUND((H1493-I1493-J1493-K1493-L1493-M1493),0))</f>
        <v>558</v>
      </c>
      <c r="P1493" t="str">
        <f>IFERROR(VLOOKUP(D1493,'Bank Master'!$C$3:$D$7898,2,0),"Indirect")</f>
        <v>Direct</v>
      </c>
      <c r="Q1493" t="str">
        <f>IFERROR(VLOOKUP(A1493,Table1424[],6,0),0)</f>
        <v>MIYAJAN ANSARI</v>
      </c>
      <c r="R1493" t="str">
        <f>IFERROR(VLOOKUP(A1493,Table1424[],7,0),0)</f>
        <v>0746201700000504</v>
      </c>
      <c r="S1493" t="str">
        <f>IFERROR(VLOOKUP(A1493,Table1424[],8,0),0)</f>
        <v>PUNB0074620</v>
      </c>
      <c r="T1493">
        <f>IFERROR(VLOOKUP(A1493,Table1424[],9,0),0)</f>
        <v>0</v>
      </c>
      <c r="U1493" s="40">
        <f>IFERROR(VLOOKUP(A1493,Table1424[],10,0),0)</f>
        <v>45978</v>
      </c>
      <c r="V1493">
        <f t="shared" ref="V1493:V1496" si="149">IF(G1493&gt;0,1,0)</f>
        <v>1</v>
      </c>
      <c r="W1493" t="str">
        <f t="shared" ref="W1493:W1496" si="150">IF(Q1493=0,"Not Available","Available")</f>
        <v>Available</v>
      </c>
      <c r="X1493" s="164" t="str" cm="1">
        <f t="array" aca="1" ref="X1493" ca="1">SUBSTITUTE(SUBSTITUTE(MID(CELL("filename"),FIND("[",CELL("filename"))+1,FIND("]",CELL("filename"))-FIND("[",CELL("filename"))-1)," JH Farmer Payment-",""),".xlsx","")</f>
        <v>22.21-27 Aug</v>
      </c>
      <c r="Y1493" s="13">
        <f t="shared" ref="Y1493:Y1496" si="151">(F1493*0.05)*(H1493/G1493)</f>
        <v>16.848405090595346</v>
      </c>
      <c r="Z1493" s="3">
        <v>0</v>
      </c>
    </row>
    <row r="1494" spans="1:26" x14ac:dyDescent="0.25">
      <c r="A1494" t="str">
        <f>CONCATENATE(Table2[[#This Row],[Code]],Table2[[#This Row],[Farmers Code]])</f>
        <v>200900150018</v>
      </c>
      <c r="B1494" s="1" t="str">
        <f>INDEX('MPG Payment'!$A:$A,MATCH(Table2[[#This Row],[Code]],'MPG Payment'!B:B,0))</f>
        <v>BMC Code :2009</v>
      </c>
      <c r="C1494" t="str">
        <f>VLOOKUP(Table2[[#This Row],[Code]],'MPG Payment'!B:C,2,0)</f>
        <v>PAKARIYO</v>
      </c>
      <c r="D1494" s="17">
        <v>20090015</v>
      </c>
      <c r="E1494" s="17" t="s">
        <v>2</v>
      </c>
      <c r="F1494" s="1">
        <v>6</v>
      </c>
      <c r="G1494" s="13">
        <v>14.35</v>
      </c>
      <c r="H1494" s="13">
        <v>648.0027</v>
      </c>
      <c r="I1494" s="166">
        <v>0</v>
      </c>
      <c r="J1494" s="191">
        <v>0</v>
      </c>
      <c r="K1494" s="166">
        <v>0</v>
      </c>
      <c r="L1494" s="166">
        <v>0</v>
      </c>
      <c r="M1494" s="18">
        <v>0</v>
      </c>
      <c r="N1494" s="165">
        <f>VLOOKUP(Table2[[#This Row],[Code]],'MPG Payment'!$B$4:$Z$128,25,0)</f>
        <v>0</v>
      </c>
      <c r="O1494" s="170">
        <f t="shared" si="148"/>
        <v>648</v>
      </c>
      <c r="P1494" t="str">
        <f>IFERROR(VLOOKUP(D1494,'Bank Master'!$C$3:$D$7898,2,0),"Indirect")</f>
        <v>Direct</v>
      </c>
      <c r="Q1494" t="str">
        <f>IFERROR(VLOOKUP(A1494,Table1424[],6,0),0)</f>
        <v>ASHFAK ANSARI</v>
      </c>
      <c r="R1494" t="str">
        <f>IFERROR(VLOOKUP(A1494,Table1424[],7,0),0)</f>
        <v>0746010554749</v>
      </c>
      <c r="S1494" t="str">
        <f>IFERROR(VLOOKUP(A1494,Table1424[],8,0),0)</f>
        <v>PUNB0074620</v>
      </c>
      <c r="T1494">
        <f>IFERROR(VLOOKUP(A1494,Table1424[],9,0),0)</f>
        <v>0</v>
      </c>
      <c r="U1494" s="40">
        <f>IFERROR(VLOOKUP(A1494,Table1424[],10,0),0)</f>
        <v>45936</v>
      </c>
      <c r="V1494">
        <f t="shared" si="149"/>
        <v>1</v>
      </c>
      <c r="W1494" t="str">
        <f t="shared" si="150"/>
        <v>Available</v>
      </c>
      <c r="X1494" s="164" t="str" cm="1">
        <f t="array" aca="1" ref="X1494" ca="1">SUBSTITUTE(SUBSTITUTE(MID(CELL("filename"),FIND("[",CELL("filename"))+1,FIND("]",CELL("filename"))-FIND("[",CELL("filename"))-1)," JH Farmer Payment-",""),".xlsx","")</f>
        <v>22.21-27 Aug</v>
      </c>
      <c r="Y1494" s="13">
        <f t="shared" si="151"/>
        <v>13.547094773519166</v>
      </c>
      <c r="Z1494" s="3">
        <v>0</v>
      </c>
    </row>
    <row r="1495" spans="1:26" x14ac:dyDescent="0.25">
      <c r="A1495" t="str">
        <f>CONCATENATE(Table2[[#This Row],[Code]],Table2[[#This Row],[Farmers Code]])</f>
        <v>200900150021</v>
      </c>
      <c r="B1495" s="1" t="str">
        <f>INDEX('MPG Payment'!$A:$A,MATCH(Table2[[#This Row],[Code]],'MPG Payment'!B:B,0))</f>
        <v>BMC Code :2009</v>
      </c>
      <c r="C1495" t="str">
        <f>VLOOKUP(Table2[[#This Row],[Code]],'MPG Payment'!B:C,2,0)</f>
        <v>PAKARIYO</v>
      </c>
      <c r="D1495" s="17">
        <v>20090015</v>
      </c>
      <c r="E1495" s="17" t="s">
        <v>28</v>
      </c>
      <c r="F1495" s="1">
        <v>13</v>
      </c>
      <c r="G1495" s="13">
        <v>53.679999999999993</v>
      </c>
      <c r="H1495" s="13">
        <v>2321.0046000000002</v>
      </c>
      <c r="I1495" s="166">
        <v>0</v>
      </c>
      <c r="J1495" s="191">
        <v>0</v>
      </c>
      <c r="K1495" s="166">
        <v>0</v>
      </c>
      <c r="L1495" s="166">
        <v>0</v>
      </c>
      <c r="M1495" s="18">
        <v>0</v>
      </c>
      <c r="N1495" s="165">
        <f>VLOOKUP(Table2[[#This Row],[Code]],'MPG Payment'!$B$4:$Z$128,25,0)</f>
        <v>0</v>
      </c>
      <c r="O1495" s="170">
        <f t="shared" si="148"/>
        <v>2321</v>
      </c>
      <c r="P1495" t="str">
        <f>IFERROR(VLOOKUP(D1495,'Bank Master'!$C$3:$D$7898,2,0),"Indirect")</f>
        <v>Direct</v>
      </c>
      <c r="Q1495" t="str">
        <f>IFERROR(VLOOKUP(A1495,Table1424[],6,0),0)</f>
        <v>ANWARI KHATOON</v>
      </c>
      <c r="R1495" t="str">
        <f>IFERROR(VLOOKUP(A1495,Table1424[],7,0),0)</f>
        <v>0746010719513</v>
      </c>
      <c r="S1495" t="str">
        <f>IFERROR(VLOOKUP(A1495,Table1424[],8,0),0)</f>
        <v>PUNB0074620</v>
      </c>
      <c r="T1495">
        <f>IFERROR(VLOOKUP(A1495,Table1424[],9,0),0)</f>
        <v>0</v>
      </c>
      <c r="U1495" s="40">
        <f>IFERROR(VLOOKUP(A1495,Table1424[],10,0),0)</f>
        <v>45923</v>
      </c>
      <c r="V1495">
        <f t="shared" si="149"/>
        <v>1</v>
      </c>
      <c r="W1495" t="str">
        <f t="shared" si="150"/>
        <v>Available</v>
      </c>
      <c r="X1495" s="164" t="str" cm="1">
        <f t="array" aca="1" ref="X1495" ca="1">SUBSTITUTE(SUBSTITUTE(MID(CELL("filename"),FIND("[",CELL("filename"))+1,FIND("]",CELL("filename"))-FIND("[",CELL("filename"))-1)," JH Farmer Payment-",""),".xlsx","")</f>
        <v>22.21-27 Aug</v>
      </c>
      <c r="Y1495" s="13">
        <f t="shared" si="151"/>
        <v>28.104563897168411</v>
      </c>
      <c r="Z1495" s="3">
        <v>0</v>
      </c>
    </row>
    <row r="1496" spans="1:26" x14ac:dyDescent="0.25">
      <c r="A1496" t="str">
        <f>CONCATENATE(Table2[[#This Row],[Code]],Table2[[#This Row],[Farmers Code]])</f>
        <v>200900150022</v>
      </c>
      <c r="B1496" s="1" t="str">
        <f>INDEX('MPG Payment'!$A:$A,MATCH(Table2[[#This Row],[Code]],'MPG Payment'!B:B,0))</f>
        <v>BMC Code :2009</v>
      </c>
      <c r="C1496" t="str">
        <f>VLOOKUP(Table2[[#This Row],[Code]],'MPG Payment'!B:C,2,0)</f>
        <v>PAKARIYO</v>
      </c>
      <c r="D1496" s="17">
        <v>20090015</v>
      </c>
      <c r="E1496" s="17" t="s">
        <v>37</v>
      </c>
      <c r="F1496" s="1">
        <v>12</v>
      </c>
      <c r="G1496" s="13">
        <v>20.759999999999998</v>
      </c>
      <c r="H1496" s="13">
        <v>953.86569999999983</v>
      </c>
      <c r="I1496" s="166">
        <v>0</v>
      </c>
      <c r="J1496" s="191">
        <v>0</v>
      </c>
      <c r="K1496" s="166">
        <v>0</v>
      </c>
      <c r="L1496" s="166">
        <v>0</v>
      </c>
      <c r="M1496" s="18">
        <v>0</v>
      </c>
      <c r="N1496" s="165">
        <f>VLOOKUP(Table2[[#This Row],[Code]],'MPG Payment'!$B$4:$Z$128,25,0)</f>
        <v>0</v>
      </c>
      <c r="O1496" s="170">
        <f t="shared" si="148"/>
        <v>954</v>
      </c>
      <c r="P1496" t="str">
        <f>IFERROR(VLOOKUP(D1496,'Bank Master'!$C$3:$D$7898,2,0),"Indirect")</f>
        <v>Direct</v>
      </c>
      <c r="Q1496" t="str">
        <f>IFERROR(VLOOKUP(A1496,Table1424[],6,0),0)</f>
        <v>SAHIBA KHATOON</v>
      </c>
      <c r="R1496" t="str">
        <f>IFERROR(VLOOKUP(A1496,Table1424[],7,0),0)</f>
        <v>0746010675550</v>
      </c>
      <c r="S1496" t="str">
        <f>IFERROR(VLOOKUP(A1496,Table1424[],8,0),0)</f>
        <v>PUNB0074620</v>
      </c>
      <c r="T1496">
        <f>IFERROR(VLOOKUP(A1496,Table1424[],9,0),0)</f>
        <v>0</v>
      </c>
      <c r="U1496" s="40">
        <f>IFERROR(VLOOKUP(A1496,Table1424[],10,0),0)</f>
        <v>45923</v>
      </c>
      <c r="V1496">
        <f t="shared" si="149"/>
        <v>1</v>
      </c>
      <c r="W1496" t="str">
        <f t="shared" si="150"/>
        <v>Available</v>
      </c>
      <c r="X1496" s="164" t="str" cm="1">
        <f t="array" aca="1" ref="X1496" ca="1">SUBSTITUTE(SUBSTITUTE(MID(CELL("filename"),FIND("[",CELL("filename"))+1,FIND("]",CELL("filename"))-FIND("[",CELL("filename"))-1)," JH Farmer Payment-",""),".xlsx","")</f>
        <v>22.21-27 Aug</v>
      </c>
      <c r="Y1496" s="13">
        <f t="shared" si="151"/>
        <v>27.568372832369942</v>
      </c>
      <c r="Z1496" s="3">
        <v>0</v>
      </c>
    </row>
    <row r="1497" spans="1:26" x14ac:dyDescent="0.25">
      <c r="A1497" t="str">
        <f>CONCATENATE(Table2[[#This Row],[Code]],Table2[[#This Row],[Farmers Code]])</f>
        <v>200900150028</v>
      </c>
      <c r="B1497" s="1" t="str">
        <f>INDEX('MPG Payment'!$A:$A,MATCH(Table2[[#This Row],[Code]],'MPG Payment'!B:B,0))</f>
        <v>BMC Code :2009</v>
      </c>
      <c r="C1497" t="str">
        <f>VLOOKUP(Table2[[#This Row],[Code]],'MPG Payment'!B:C,2,0)</f>
        <v>PAKARIYO</v>
      </c>
      <c r="D1497" s="17">
        <v>20090015</v>
      </c>
      <c r="E1497" s="17" t="s">
        <v>30</v>
      </c>
      <c r="F1497" s="1">
        <v>7</v>
      </c>
      <c r="G1497" s="13">
        <v>44.21</v>
      </c>
      <c r="H1497" s="13">
        <v>1654.9504000000002</v>
      </c>
      <c r="I1497" s="166">
        <v>0</v>
      </c>
      <c r="J1497" s="191">
        <v>0</v>
      </c>
      <c r="K1497" s="166">
        <v>0</v>
      </c>
      <c r="L1497" s="166">
        <v>0</v>
      </c>
      <c r="M1497" s="18">
        <v>0</v>
      </c>
      <c r="N1497" s="165">
        <f>VLOOKUP(Table2[[#This Row],[Code]],'MPG Payment'!$B$4:$Z$128,25,0)</f>
        <v>0</v>
      </c>
      <c r="O1497" s="170">
        <f t="shared" si="140"/>
        <v>1655</v>
      </c>
      <c r="P1497" t="str">
        <f>IFERROR(VLOOKUP(D1497,'Bank Master'!$C$3:$D$7898,2,0),"Indirect")</f>
        <v>Direct</v>
      </c>
      <c r="Q1497" t="str">
        <f>IFERROR(VLOOKUP(A1497,Table1424[],6,0),0)</f>
        <v>MAJMOON KHATOON</v>
      </c>
      <c r="R1497" t="str">
        <f>IFERROR(VLOOKUP(A1497,Table1424[],7,0),0)</f>
        <v>490310110010443</v>
      </c>
      <c r="S1497" t="str">
        <f>IFERROR(VLOOKUP(A1497,Table1424[],8,0),0)</f>
        <v>BKID0004903</v>
      </c>
      <c r="T1497">
        <f>IFERROR(VLOOKUP(A1497,Table1424[],9,0),0)</f>
        <v>0</v>
      </c>
      <c r="U1497" s="40">
        <f>IFERROR(VLOOKUP(A1497,Table1424[],10,0),0)</f>
        <v>45978</v>
      </c>
      <c r="V1497">
        <f t="shared" si="141"/>
        <v>1</v>
      </c>
      <c r="W1497" t="str">
        <f t="shared" si="142"/>
        <v>Available</v>
      </c>
      <c r="X1497" s="164" t="str" cm="1">
        <f t="array" aca="1" ref="X1497" ca="1">SUBSTITUTE(SUBSTITUTE(MID(CELL("filename"),FIND("[",CELL("filename"))+1,FIND("]",CELL("filename"))-FIND("[",CELL("filename"))-1)," JH Farmer Payment-",""),".xlsx","")</f>
        <v>22.21-27 Aug</v>
      </c>
      <c r="Y1497" s="13">
        <f t="shared" si="143"/>
        <v>13.101846641031443</v>
      </c>
      <c r="Z1497" s="3">
        <v>0</v>
      </c>
    </row>
    <row r="1498" spans="1:26" x14ac:dyDescent="0.25">
      <c r="A1498" t="str">
        <f>CONCATENATE(Table2[[#This Row],[Code]],Table2[[#This Row],[Farmers Code]])</f>
        <v>200900150031</v>
      </c>
      <c r="B1498" s="1" t="str">
        <f>INDEX('MPG Payment'!$A:$A,MATCH(Table2[[#This Row],[Code]],'MPG Payment'!B:B,0))</f>
        <v>BMC Code :2009</v>
      </c>
      <c r="C1498" t="str">
        <f>VLOOKUP(Table2[[#This Row],[Code]],'MPG Payment'!B:C,2,0)</f>
        <v>PAKARIYO</v>
      </c>
      <c r="D1498" s="17">
        <v>20090015</v>
      </c>
      <c r="E1498" s="17" t="s">
        <v>422</v>
      </c>
      <c r="F1498" s="1">
        <v>7</v>
      </c>
      <c r="G1498" s="13">
        <v>31.279999999999998</v>
      </c>
      <c r="H1498" s="13">
        <v>1692.5338000000002</v>
      </c>
      <c r="I1498" s="166">
        <v>0</v>
      </c>
      <c r="J1498" s="191">
        <v>0</v>
      </c>
      <c r="K1498" s="166">
        <v>0</v>
      </c>
      <c r="L1498" s="166">
        <v>0</v>
      </c>
      <c r="M1498" s="18">
        <v>0</v>
      </c>
      <c r="N1498" s="165">
        <f>VLOOKUP(Table2[[#This Row],[Code]],'MPG Payment'!$B$4:$Z$128,25,0)</f>
        <v>0</v>
      </c>
      <c r="O1498" s="170">
        <f t="shared" si="140"/>
        <v>1693</v>
      </c>
      <c r="P1498" t="str">
        <f>IFERROR(VLOOKUP(D1498,'Bank Master'!$C$3:$D$7898,2,0),"Indirect")</f>
        <v>Direct</v>
      </c>
      <c r="Q1498" t="str">
        <f>IFERROR(VLOOKUP(A1498,Table1424[],6,0),0)</f>
        <v>SAHJADI KHATOON</v>
      </c>
      <c r="R1498" t="str">
        <f>IFERROR(VLOOKUP(A1498,Table1424[],7,0),0)</f>
        <v>0746010626705</v>
      </c>
      <c r="S1498" t="str">
        <f>IFERROR(VLOOKUP(A1498,Table1424[],8,0),0)</f>
        <v>PUNB0074620</v>
      </c>
      <c r="T1498">
        <f>IFERROR(VLOOKUP(A1498,Table1424[],9,0),0)</f>
        <v>0</v>
      </c>
      <c r="U1498" s="40">
        <f>IFERROR(VLOOKUP(A1498,Table1424[],10,0),0)</f>
        <v>46013</v>
      </c>
      <c r="V1498">
        <f t="shared" si="141"/>
        <v>1</v>
      </c>
      <c r="W1498" t="str">
        <f t="shared" si="142"/>
        <v>Available</v>
      </c>
      <c r="X1498" s="164" t="str" cm="1">
        <f t="array" aca="1" ref="X1498" ca="1">SUBSTITUTE(SUBSTITUTE(MID(CELL("filename"),FIND("[",CELL("filename"))+1,FIND("]",CELL("filename"))-FIND("[",CELL("filename"))-1)," JH Farmer Payment-",""),".xlsx","")</f>
        <v>22.21-27 Aug</v>
      </c>
      <c r="Y1498" s="13">
        <f t="shared" si="143"/>
        <v>18.938197890025581</v>
      </c>
      <c r="Z1498" s="3">
        <v>0</v>
      </c>
    </row>
    <row r="1499" spans="1:26" x14ac:dyDescent="0.25">
      <c r="A1499" t="str">
        <f>CONCATENATE(Table2[[#This Row],[Code]],Table2[[#This Row],[Farmers Code]])</f>
        <v>200900150032</v>
      </c>
      <c r="B1499" s="1" t="str">
        <f>INDEX('MPG Payment'!$A:$A,MATCH(Table2[[#This Row],[Code]],'MPG Payment'!B:B,0))</f>
        <v>BMC Code :2009</v>
      </c>
      <c r="C1499" t="str">
        <f>VLOOKUP(Table2[[#This Row],[Code]],'MPG Payment'!B:C,2,0)</f>
        <v>PAKARIYO</v>
      </c>
      <c r="D1499" s="17">
        <v>20090015</v>
      </c>
      <c r="E1499" s="17" t="s">
        <v>8</v>
      </c>
      <c r="F1499" s="1">
        <v>14</v>
      </c>
      <c r="G1499" s="13">
        <v>75.08</v>
      </c>
      <c r="H1499" s="13">
        <v>3081.4438999999998</v>
      </c>
      <c r="I1499" s="166">
        <v>0</v>
      </c>
      <c r="J1499" s="191">
        <v>0</v>
      </c>
      <c r="K1499" s="166">
        <v>0</v>
      </c>
      <c r="L1499" s="166">
        <v>0</v>
      </c>
      <c r="M1499" s="18">
        <v>0</v>
      </c>
      <c r="N1499" s="165">
        <f>VLOOKUP(Table2[[#This Row],[Code]],'MPG Payment'!$B$4:$Z$128,25,0)</f>
        <v>0</v>
      </c>
      <c r="O1499" s="170">
        <f t="shared" si="140"/>
        <v>3081</v>
      </c>
      <c r="P1499" t="str">
        <f>IFERROR(VLOOKUP(D1499,'Bank Master'!$C$3:$D$7898,2,0),"Indirect")</f>
        <v>Direct</v>
      </c>
      <c r="Q1499" t="str">
        <f>IFERROR(VLOOKUP(A1499,Table1424[],6,0),0)</f>
        <v>RUKSAR KHATUN</v>
      </c>
      <c r="R1499" t="str">
        <f>IFERROR(VLOOKUP(A1499,Table1424[],7,0),0)</f>
        <v>0746010418843</v>
      </c>
      <c r="S1499" t="str">
        <f>IFERROR(VLOOKUP(A1499,Table1424[],8,0),0)</f>
        <v>PUNB0074620</v>
      </c>
      <c r="T1499">
        <f>IFERROR(VLOOKUP(A1499,Table1424[],9,0),0)</f>
        <v>0</v>
      </c>
      <c r="U1499" s="40">
        <f>IFERROR(VLOOKUP(A1499,Table1424[],10,0),0)</f>
        <v>46013</v>
      </c>
      <c r="V1499">
        <f t="shared" si="141"/>
        <v>1</v>
      </c>
      <c r="W1499" t="str">
        <f t="shared" si="142"/>
        <v>Available</v>
      </c>
      <c r="X1499" s="164" t="str" cm="1">
        <f t="array" aca="1" ref="X1499" ca="1">SUBSTITUTE(SUBSTITUTE(MID(CELL("filename"),FIND("[",CELL("filename"))+1,FIND("]",CELL("filename"))-FIND("[",CELL("filename"))-1)," JH Farmer Payment-",""),".xlsx","")</f>
        <v>22.21-27 Aug</v>
      </c>
      <c r="Y1499" s="13">
        <f t="shared" si="143"/>
        <v>28.729498268513588</v>
      </c>
      <c r="Z1499" s="3">
        <v>0</v>
      </c>
    </row>
    <row r="1500" spans="1:26" x14ac:dyDescent="0.25">
      <c r="A1500" t="str">
        <f>CONCATENATE(Table2[[#This Row],[Code]],Table2[[#This Row],[Farmers Code]])</f>
        <v>200900150033</v>
      </c>
      <c r="B1500" s="1" t="str">
        <f>INDEX('MPG Payment'!$A:$A,MATCH(Table2[[#This Row],[Code]],'MPG Payment'!B:B,0))</f>
        <v>BMC Code :2009</v>
      </c>
      <c r="C1500" t="str">
        <f>VLOOKUP(Table2[[#This Row],[Code]],'MPG Payment'!B:C,2,0)</f>
        <v>PAKARIYO</v>
      </c>
      <c r="D1500" s="17">
        <v>20090015</v>
      </c>
      <c r="E1500" s="17" t="s">
        <v>32</v>
      </c>
      <c r="F1500" s="1">
        <v>7</v>
      </c>
      <c r="G1500" s="13">
        <v>8.75</v>
      </c>
      <c r="H1500" s="13">
        <v>342.79840000000007</v>
      </c>
      <c r="I1500" s="166">
        <v>0</v>
      </c>
      <c r="J1500" s="191">
        <v>0</v>
      </c>
      <c r="K1500" s="166">
        <v>0</v>
      </c>
      <c r="L1500" s="166">
        <v>0</v>
      </c>
      <c r="M1500" s="18">
        <v>0</v>
      </c>
      <c r="N1500" s="165">
        <f>VLOOKUP(Table2[[#This Row],[Code]],'MPG Payment'!$B$4:$Z$128,25,0)</f>
        <v>0</v>
      </c>
      <c r="O1500" s="170">
        <f t="shared" ref="O1500:O1503" si="152">IF(N1500="Yes",0,ROUND((H1500-I1500-J1500-K1500-L1500-M1500),0))</f>
        <v>343</v>
      </c>
      <c r="P1500" t="str">
        <f>IFERROR(VLOOKUP(D1500,'Bank Master'!$C$3:$D$7898,2,0),"Indirect")</f>
        <v>Direct</v>
      </c>
      <c r="Q1500" t="str">
        <f>IFERROR(VLOOKUP(A1500,Table1424[],6,0),0)</f>
        <v>AMIT KUMAR MAHLI</v>
      </c>
      <c r="R1500" t="str">
        <f>IFERROR(VLOOKUP(A1500,Table1424[],7,0),0)</f>
        <v>0746201700018682</v>
      </c>
      <c r="S1500" t="str">
        <f>IFERROR(VLOOKUP(A1500,Table1424[],8,0),0)</f>
        <v>PUNB0074620</v>
      </c>
      <c r="T1500">
        <f>IFERROR(VLOOKUP(A1500,Table1424[],9,0),0)</f>
        <v>0</v>
      </c>
      <c r="U1500" s="40">
        <f>IFERROR(VLOOKUP(A1500,Table1424[],10,0),0)</f>
        <v>46013</v>
      </c>
      <c r="V1500">
        <f t="shared" ref="V1500:V1503" si="153">IF(G1500&gt;0,1,0)</f>
        <v>1</v>
      </c>
      <c r="W1500" t="str">
        <f t="shared" ref="W1500:W1503" si="154">IF(Q1500=0,"Not Available","Available")</f>
        <v>Available</v>
      </c>
      <c r="X1500" s="164" t="str" cm="1">
        <f t="array" aca="1" ref="X1500" ca="1">SUBSTITUTE(SUBSTITUTE(MID(CELL("filename"),FIND("[",CELL("filename"))+1,FIND("]",CELL("filename"))-FIND("[",CELL("filename"))-1)," JH Farmer Payment-",""),".xlsx","")</f>
        <v>22.21-27 Aug</v>
      </c>
      <c r="Y1500" s="13">
        <f t="shared" ref="Y1500:Y1503" si="155">(F1500*0.05)*(H1500/G1500)</f>
        <v>13.711936000000005</v>
      </c>
      <c r="Z1500" s="3">
        <v>0</v>
      </c>
    </row>
    <row r="1501" spans="1:26" x14ac:dyDescent="0.25">
      <c r="A1501" t="str">
        <f>CONCATENATE(Table2[[#This Row],[Code]],Table2[[#This Row],[Farmers Code]])</f>
        <v>200900150036</v>
      </c>
      <c r="B1501" s="1" t="str">
        <f>INDEX('MPG Payment'!$A:$A,MATCH(Table2[[#This Row],[Code]],'MPG Payment'!B:B,0))</f>
        <v>BMC Code :2009</v>
      </c>
      <c r="C1501" t="str">
        <f>VLOOKUP(Table2[[#This Row],[Code]],'MPG Payment'!B:C,2,0)</f>
        <v>PAKARIYO</v>
      </c>
      <c r="D1501" s="17">
        <v>20090015</v>
      </c>
      <c r="E1501" s="17" t="s">
        <v>10</v>
      </c>
      <c r="F1501" s="1">
        <v>14</v>
      </c>
      <c r="G1501" s="13">
        <v>95.94</v>
      </c>
      <c r="H1501" s="13">
        <v>3800.9829</v>
      </c>
      <c r="I1501" s="166">
        <v>0</v>
      </c>
      <c r="J1501" s="191">
        <v>0</v>
      </c>
      <c r="K1501" s="166">
        <v>0</v>
      </c>
      <c r="L1501" s="166">
        <v>0</v>
      </c>
      <c r="M1501" s="18">
        <v>0</v>
      </c>
      <c r="N1501" s="165">
        <f>VLOOKUP(Table2[[#This Row],[Code]],'MPG Payment'!$B$4:$Z$128,25,0)</f>
        <v>0</v>
      </c>
      <c r="O1501" s="170">
        <f t="shared" si="152"/>
        <v>3801</v>
      </c>
      <c r="P1501" t="str">
        <f>IFERROR(VLOOKUP(D1501,'Bank Master'!$C$3:$D$7898,2,0),"Indirect")</f>
        <v>Direct</v>
      </c>
      <c r="Q1501" t="str">
        <f>IFERROR(VLOOKUP(A1501,Table1424[],6,0),0)</f>
        <v>SAHIL ANSARI</v>
      </c>
      <c r="R1501" t="str">
        <f>IFERROR(VLOOKUP(A1501,Table1424[],7,0),0)</f>
        <v>43948586576</v>
      </c>
      <c r="S1501" t="str">
        <f>IFERROR(VLOOKUP(A1501,Table1424[],8,0),0)</f>
        <v>SBIN0014339</v>
      </c>
      <c r="T1501">
        <f>IFERROR(VLOOKUP(A1501,Table1424[],9,0),0)</f>
        <v>0</v>
      </c>
      <c r="U1501" s="40">
        <f>IFERROR(VLOOKUP(A1501,Table1424[],10,0),0)</f>
        <v>46062</v>
      </c>
      <c r="V1501">
        <f t="shared" si="153"/>
        <v>1</v>
      </c>
      <c r="W1501" t="str">
        <f t="shared" si="154"/>
        <v>Available</v>
      </c>
      <c r="X1501" s="164" t="str" cm="1">
        <f t="array" aca="1" ref="X1501" ca="1">SUBSTITUTE(SUBSTITUTE(MID(CELL("filename"),FIND("[",CELL("filename"))+1,FIND("]",CELL("filename"))-FIND("[",CELL("filename"))-1)," JH Farmer Payment-",""),".xlsx","")</f>
        <v>22.21-27 Aug</v>
      </c>
      <c r="Y1501" s="13">
        <f t="shared" si="155"/>
        <v>27.732833333333335</v>
      </c>
      <c r="Z1501" s="3">
        <v>0</v>
      </c>
    </row>
    <row r="1502" spans="1:26" x14ac:dyDescent="0.25">
      <c r="A1502" t="str">
        <f>CONCATENATE(Table2[[#This Row],[Code]],Table2[[#This Row],[Farmers Code]])</f>
        <v>200900150037</v>
      </c>
      <c r="B1502" s="1" t="str">
        <f>INDEX('MPG Payment'!$A:$A,MATCH(Table2[[#This Row],[Code]],'MPG Payment'!B:B,0))</f>
        <v>BMC Code :2009</v>
      </c>
      <c r="C1502" t="str">
        <f>VLOOKUP(Table2[[#This Row],[Code]],'MPG Payment'!B:C,2,0)</f>
        <v>PAKARIYO</v>
      </c>
      <c r="D1502" s="17">
        <v>20090015</v>
      </c>
      <c r="E1502" s="17" t="s">
        <v>34</v>
      </c>
      <c r="F1502" s="1">
        <v>14</v>
      </c>
      <c r="G1502" s="13">
        <v>82.339999999999989</v>
      </c>
      <c r="H1502" s="13">
        <v>3225.2516999999993</v>
      </c>
      <c r="I1502" s="166">
        <v>0</v>
      </c>
      <c r="J1502" s="191">
        <v>0</v>
      </c>
      <c r="K1502" s="166">
        <v>0</v>
      </c>
      <c r="L1502" s="166">
        <v>0</v>
      </c>
      <c r="M1502" s="18">
        <v>0</v>
      </c>
      <c r="N1502" s="165">
        <f>VLOOKUP(Table2[[#This Row],[Code]],'MPG Payment'!$B$4:$Z$128,25,0)</f>
        <v>0</v>
      </c>
      <c r="O1502" s="170">
        <f t="shared" si="152"/>
        <v>3225</v>
      </c>
      <c r="P1502" t="str">
        <f>IFERROR(VLOOKUP(D1502,'Bank Master'!$C$3:$D$7898,2,0),"Indirect")</f>
        <v>Direct</v>
      </c>
      <c r="Q1502" t="str">
        <f>IFERROR(VLOOKUP(A1502,Table1424[],6,0),0)</f>
        <v>MANIR ANSARI</v>
      </c>
      <c r="R1502" t="str">
        <f>IFERROR(VLOOKUP(A1502,Table1424[],7,0),0)</f>
        <v>0746010420112</v>
      </c>
      <c r="S1502" t="str">
        <f>IFERROR(VLOOKUP(A1502,Table1424[],8,0),0)</f>
        <v>PUNB0074620</v>
      </c>
      <c r="T1502">
        <f>IFERROR(VLOOKUP(A1502,Table1424[],9,0),0)</f>
        <v>0</v>
      </c>
      <c r="U1502" s="40">
        <f>IFERROR(VLOOKUP(A1502,Table1424[],10,0),0)</f>
        <v>46195</v>
      </c>
      <c r="V1502">
        <f t="shared" si="153"/>
        <v>1</v>
      </c>
      <c r="W1502" t="str">
        <f t="shared" si="154"/>
        <v>Available</v>
      </c>
      <c r="X1502" s="164" t="str" cm="1">
        <f t="array" aca="1" ref="X1502" ca="1">SUBSTITUTE(SUBSTITUTE(MID(CELL("filename"),FIND("[",CELL("filename"))+1,FIND("]",CELL("filename"))-FIND("[",CELL("filename"))-1)," JH Farmer Payment-",""),".xlsx","")</f>
        <v>22.21-27 Aug</v>
      </c>
      <c r="Y1502" s="13">
        <f t="shared" si="155"/>
        <v>27.418948141850862</v>
      </c>
      <c r="Z1502" s="3">
        <v>0</v>
      </c>
    </row>
    <row r="1503" spans="1:26" x14ac:dyDescent="0.25">
      <c r="A1503" t="str">
        <f>CONCATENATE(Table2[[#This Row],[Code]],Table2[[#This Row],[Farmers Code]])</f>
        <v>200900150038</v>
      </c>
      <c r="B1503" s="1" t="str">
        <f>INDEX('MPG Payment'!$A:$A,MATCH(Table2[[#This Row],[Code]],'MPG Payment'!B:B,0))</f>
        <v>BMC Code :2009</v>
      </c>
      <c r="C1503" t="str">
        <f>VLOOKUP(Table2[[#This Row],[Code]],'MPG Payment'!B:C,2,0)</f>
        <v>PAKARIYO</v>
      </c>
      <c r="D1503" s="17">
        <v>20090015</v>
      </c>
      <c r="E1503" s="17" t="s">
        <v>11</v>
      </c>
      <c r="F1503" s="1">
        <v>11</v>
      </c>
      <c r="G1503" s="13">
        <v>35.1</v>
      </c>
      <c r="H1503" s="13">
        <v>1505.0988</v>
      </c>
      <c r="I1503" s="166">
        <v>0</v>
      </c>
      <c r="J1503" s="191">
        <v>0</v>
      </c>
      <c r="K1503" s="166">
        <v>0</v>
      </c>
      <c r="L1503" s="166">
        <v>0</v>
      </c>
      <c r="M1503" s="18">
        <v>0</v>
      </c>
      <c r="N1503" s="165">
        <f>VLOOKUP(Table2[[#This Row],[Code]],'MPG Payment'!$B$4:$Z$128,25,0)</f>
        <v>0</v>
      </c>
      <c r="O1503" s="170">
        <f t="shared" si="152"/>
        <v>1505</v>
      </c>
      <c r="P1503" t="str">
        <f>IFERROR(VLOOKUP(D1503,'Bank Master'!$C$3:$D$7898,2,0),"Indirect")</f>
        <v>Direct</v>
      </c>
      <c r="Q1503">
        <f>IFERROR(VLOOKUP(A1503,Table1424[],6,0),0)</f>
        <v>0</v>
      </c>
      <c r="R1503">
        <f>IFERROR(VLOOKUP(A1503,Table1424[],7,0),0)</f>
        <v>0</v>
      </c>
      <c r="S1503">
        <f>IFERROR(VLOOKUP(A1503,Table1424[],8,0),0)</f>
        <v>0</v>
      </c>
      <c r="T1503">
        <f>IFERROR(VLOOKUP(A1503,Table1424[],9,0),0)</f>
        <v>0</v>
      </c>
      <c r="U1503" s="40">
        <f>IFERROR(VLOOKUP(A1503,Table1424[],10,0),0)</f>
        <v>0</v>
      </c>
      <c r="V1503">
        <f t="shared" si="153"/>
        <v>1</v>
      </c>
      <c r="W1503" t="str">
        <f t="shared" si="154"/>
        <v>Not Available</v>
      </c>
      <c r="X1503" s="164" t="str" cm="1">
        <f t="array" aca="1" ref="X1503" ca="1">SUBSTITUTE(SUBSTITUTE(MID(CELL("filename"),FIND("[",CELL("filename"))+1,FIND("]",CELL("filename"))-FIND("[",CELL("filename"))-1)," JH Farmer Payment-",""),".xlsx","")</f>
        <v>22.21-27 Aug</v>
      </c>
      <c r="Y1503" s="13">
        <f t="shared" si="155"/>
        <v>23.584169230769231</v>
      </c>
      <c r="Z1503" s="3">
        <v>0</v>
      </c>
    </row>
    <row r="1504" spans="1:26" x14ac:dyDescent="0.25">
      <c r="A1504" t="str">
        <f>CONCATENATE(Table2[[#This Row],[Code]],Table2[[#This Row],[Farmers Code]])</f>
        <v>200900170002</v>
      </c>
      <c r="B1504" s="1" t="str">
        <f>INDEX('MPG Payment'!$A:$A,MATCH(Table2[[#This Row],[Code]],'MPG Payment'!B:B,0))</f>
        <v>BMC Code :2009</v>
      </c>
      <c r="C1504" t="str">
        <f>VLOOKUP(Table2[[#This Row],[Code]],'MPG Payment'!B:C,2,0)</f>
        <v>NAWATAND</v>
      </c>
      <c r="D1504" s="17">
        <v>20090017</v>
      </c>
      <c r="E1504" s="17" t="s">
        <v>17</v>
      </c>
      <c r="F1504" s="1">
        <v>11</v>
      </c>
      <c r="G1504" s="13">
        <v>20.100000000000001</v>
      </c>
      <c r="H1504" s="13">
        <v>886.83290000000011</v>
      </c>
      <c r="I1504" s="166">
        <v>0</v>
      </c>
      <c r="J1504" s="191">
        <v>0</v>
      </c>
      <c r="K1504" s="166">
        <v>0</v>
      </c>
      <c r="L1504" s="166">
        <v>0</v>
      </c>
      <c r="M1504" s="18">
        <v>0</v>
      </c>
      <c r="N1504" s="165">
        <f>VLOOKUP(Table2[[#This Row],[Code]],'MPG Payment'!$B$4:$Z$128,25,0)</f>
        <v>0</v>
      </c>
      <c r="O1504" s="170">
        <f t="shared" si="140"/>
        <v>887</v>
      </c>
      <c r="P1504" t="str">
        <f>IFERROR(VLOOKUP(D1504,'Bank Master'!$C$3:$D$7898,2,0),"Indirect")</f>
        <v>Direct</v>
      </c>
      <c r="Q1504" t="str">
        <f>IFERROR(VLOOKUP(A1504,Table1424[],6,0),0)</f>
        <v>BALKESH MAHTO</v>
      </c>
      <c r="R1504" t="str">
        <f>IFERROR(VLOOKUP(A1504,Table1424[],7,0),0)</f>
        <v>34679434296</v>
      </c>
      <c r="S1504" t="str">
        <f>IFERROR(VLOOKUP(A1504,Table1424[],8,0),0)</f>
        <v>SBIN0006999</v>
      </c>
      <c r="T1504">
        <f>IFERROR(VLOOKUP(A1504,Table1424[],9,0),0)</f>
        <v>0</v>
      </c>
      <c r="U1504" s="40">
        <f>IFERROR(VLOOKUP(A1504,Table1424[],10,0),0)</f>
        <v>45949</v>
      </c>
      <c r="V1504">
        <f t="shared" si="141"/>
        <v>1</v>
      </c>
      <c r="W1504" t="str">
        <f t="shared" si="142"/>
        <v>Available</v>
      </c>
      <c r="X1504" s="164" t="str" cm="1">
        <f t="array" aca="1" ref="X1504" ca="1">SUBSTITUTE(SUBSTITUTE(MID(CELL("filename"),FIND("[",CELL("filename"))+1,FIND("]",CELL("filename"))-FIND("[",CELL("filename"))-1)," JH Farmer Payment-",""),".xlsx","")</f>
        <v>22.21-27 Aug</v>
      </c>
      <c r="Y1504" s="13">
        <f t="shared" si="143"/>
        <v>24.266571890547269</v>
      </c>
      <c r="Z1504" s="3">
        <v>0</v>
      </c>
    </row>
    <row r="1505" spans="1:26" x14ac:dyDescent="0.25">
      <c r="A1505" t="str">
        <f>CONCATENATE(Table2[[#This Row],[Code]],Table2[[#This Row],[Farmers Code]])</f>
        <v>200900170003</v>
      </c>
      <c r="B1505" s="1" t="str">
        <f>INDEX('MPG Payment'!$A:$A,MATCH(Table2[[#This Row],[Code]],'MPG Payment'!B:B,0))</f>
        <v>BMC Code :2009</v>
      </c>
      <c r="C1505" t="str">
        <f>VLOOKUP(Table2[[#This Row],[Code]],'MPG Payment'!B:C,2,0)</f>
        <v>NAWATAND</v>
      </c>
      <c r="D1505" s="17">
        <v>20090017</v>
      </c>
      <c r="E1505" s="17" t="s">
        <v>0</v>
      </c>
      <c r="F1505" s="1">
        <v>14</v>
      </c>
      <c r="G1505" s="13">
        <v>890.13000000000011</v>
      </c>
      <c r="H1505" s="13">
        <v>37422.156000000003</v>
      </c>
      <c r="I1505" s="166">
        <v>0</v>
      </c>
      <c r="J1505" s="191">
        <v>0</v>
      </c>
      <c r="K1505" s="166">
        <v>0</v>
      </c>
      <c r="L1505" s="166">
        <v>0</v>
      </c>
      <c r="M1505" s="18">
        <v>0</v>
      </c>
      <c r="N1505" s="165">
        <f>VLOOKUP(Table2[[#This Row],[Code]],'MPG Payment'!$B$4:$Z$128,25,0)</f>
        <v>0</v>
      </c>
      <c r="O1505" s="170">
        <f t="shared" si="140"/>
        <v>37422</v>
      </c>
      <c r="P1505" t="str">
        <f>IFERROR(VLOOKUP(D1505,'Bank Master'!$C$3:$D$7898,2,0),"Indirect")</f>
        <v>Direct</v>
      </c>
      <c r="Q1505" t="str">
        <f>IFERROR(VLOOKUP(A1505,Table1424[],6,0),0)</f>
        <v>PURANCHAND MAHTO</v>
      </c>
      <c r="R1505" t="str">
        <f>IFERROR(VLOOKUP(A1505,Table1424[],7,0),0)</f>
        <v>669502010010205</v>
      </c>
      <c r="S1505" t="str">
        <f>IFERROR(VLOOKUP(A1505,Table1424[],8,0),0)</f>
        <v>UBIN0566951</v>
      </c>
      <c r="T1505">
        <f>IFERROR(VLOOKUP(A1505,Table1424[],9,0),0)</f>
        <v>0</v>
      </c>
      <c r="U1505" s="40">
        <f>IFERROR(VLOOKUP(A1505,Table1424[],10,0),0)</f>
        <v>45965</v>
      </c>
      <c r="V1505">
        <f t="shared" si="141"/>
        <v>1</v>
      </c>
      <c r="W1505" t="str">
        <f t="shared" si="142"/>
        <v>Available</v>
      </c>
      <c r="X1505" s="164" t="str" cm="1">
        <f t="array" aca="1" ref="X1505" ca="1">SUBSTITUTE(SUBSTITUTE(MID(CELL("filename"),FIND("[",CELL("filename"))+1,FIND("]",CELL("filename"))-FIND("[",CELL("filename"))-1)," JH Farmer Payment-",""),".xlsx","")</f>
        <v>22.21-27 Aug</v>
      </c>
      <c r="Y1505" s="13">
        <f t="shared" si="143"/>
        <v>29.42885780728658</v>
      </c>
      <c r="Z1505" s="3">
        <v>0</v>
      </c>
    </row>
    <row r="1506" spans="1:26" x14ac:dyDescent="0.25">
      <c r="A1506" t="str">
        <f>CONCATENATE(Table2[[#This Row],[Code]],Table2[[#This Row],[Farmers Code]])</f>
        <v>200900200002</v>
      </c>
      <c r="B1506" s="1" t="str">
        <f>INDEX('MPG Payment'!$A:$A,MATCH(Table2[[#This Row],[Code]],'MPG Payment'!B:B,0))</f>
        <v>BMC Code :2009</v>
      </c>
      <c r="C1506" t="str">
        <f>VLOOKUP(Table2[[#This Row],[Code]],'MPG Payment'!B:C,2,0)</f>
        <v>PAKARIYO 2</v>
      </c>
      <c r="D1506" s="17">
        <v>20090020</v>
      </c>
      <c r="E1506" s="17" t="s">
        <v>17</v>
      </c>
      <c r="F1506" s="1">
        <v>10</v>
      </c>
      <c r="G1506" s="13">
        <v>718.14</v>
      </c>
      <c r="H1506" s="13">
        <v>27431.0969</v>
      </c>
      <c r="I1506" s="166">
        <v>0</v>
      </c>
      <c r="J1506" s="191">
        <v>0</v>
      </c>
      <c r="K1506" s="166">
        <v>1614.8000000000029</v>
      </c>
      <c r="L1506" s="166">
        <v>635</v>
      </c>
      <c r="M1506" s="18">
        <v>0</v>
      </c>
      <c r="N1506" s="165">
        <f>VLOOKUP(Table2[[#This Row],[Code]],'MPG Payment'!$B$4:$Z$128,25,0)</f>
        <v>0</v>
      </c>
      <c r="O1506" s="170">
        <f t="shared" si="140"/>
        <v>25181</v>
      </c>
      <c r="P1506" t="str">
        <f>IFERROR(VLOOKUP(D1506,'Bank Master'!$C$3:$D$7898,2,0),"Indirect")</f>
        <v>Direct</v>
      </c>
      <c r="Q1506" t="str">
        <f>IFERROR(VLOOKUP(A1506,Table1424[],6,0),0)</f>
        <v>ISRAT JAHAN</v>
      </c>
      <c r="R1506" t="str">
        <f>IFERROR(VLOOKUP(A1506,Table1424[],7,0),0)</f>
        <v>50100686211904</v>
      </c>
      <c r="S1506" t="str">
        <f>IFERROR(VLOOKUP(A1506,Table1424[],8,0),0)</f>
        <v>HDFC0001470</v>
      </c>
      <c r="T1506">
        <f>IFERROR(VLOOKUP(A1506,Table1424[],9,0),0)</f>
        <v>0</v>
      </c>
      <c r="U1506" s="40">
        <f>IFERROR(VLOOKUP(A1506,Table1424[],10,0),0)</f>
        <v>45949</v>
      </c>
      <c r="V1506">
        <f t="shared" si="141"/>
        <v>1</v>
      </c>
      <c r="W1506" t="str">
        <f t="shared" si="142"/>
        <v>Available</v>
      </c>
      <c r="X1506" s="164" t="str" cm="1">
        <f t="array" aca="1" ref="X1506" ca="1">SUBSTITUTE(SUBSTITUTE(MID(CELL("filename"),FIND("[",CELL("filename"))+1,FIND("]",CELL("filename"))-FIND("[",CELL("filename"))-1)," JH Farmer Payment-",""),".xlsx","")</f>
        <v>22.21-27 Aug</v>
      </c>
      <c r="Y1506" s="13">
        <f t="shared" si="143"/>
        <v>19.098711184448714</v>
      </c>
      <c r="Z1506" s="3">
        <v>0</v>
      </c>
    </row>
    <row r="1507" spans="1:26" x14ac:dyDescent="0.25">
      <c r="A1507" t="str">
        <f>CONCATENATE(Table2[[#This Row],[Code]],Table2[[#This Row],[Farmers Code]])</f>
        <v>200900200005</v>
      </c>
      <c r="B1507" s="1" t="str">
        <f>INDEX('MPG Payment'!$A:$A,MATCH(Table2[[#This Row],[Code]],'MPG Payment'!B:B,0))</f>
        <v>BMC Code :2009</v>
      </c>
      <c r="C1507" t="str">
        <f>VLOOKUP(Table2[[#This Row],[Code]],'MPG Payment'!B:C,2,0)</f>
        <v>PAKARIYO 2</v>
      </c>
      <c r="D1507" s="17">
        <v>20090020</v>
      </c>
      <c r="E1507" s="17" t="s">
        <v>18</v>
      </c>
      <c r="F1507" s="1">
        <v>10</v>
      </c>
      <c r="G1507" s="13">
        <v>451.53999999999996</v>
      </c>
      <c r="H1507" s="13">
        <v>17072.092800000002</v>
      </c>
      <c r="I1507" s="166">
        <v>0</v>
      </c>
      <c r="J1507" s="191">
        <v>0</v>
      </c>
      <c r="K1507" s="166">
        <v>0</v>
      </c>
      <c r="L1507" s="166">
        <v>0</v>
      </c>
      <c r="M1507" s="18">
        <v>0</v>
      </c>
      <c r="N1507" s="165">
        <f>VLOOKUP(Table2[[#This Row],[Code]],'MPG Payment'!$B$4:$Z$128,25,0)</f>
        <v>0</v>
      </c>
      <c r="O1507" s="170">
        <f t="shared" si="140"/>
        <v>17072</v>
      </c>
      <c r="P1507" t="str">
        <f>IFERROR(VLOOKUP(D1507,'Bank Master'!$C$3:$D$7898,2,0),"Indirect")</f>
        <v>Direct</v>
      </c>
      <c r="Q1507" t="str">
        <f>IFERROR(VLOOKUP(A1507,Table1424[],6,0),0)</f>
        <v>NIKHAT PARWEEN</v>
      </c>
      <c r="R1507" t="str">
        <f>IFERROR(VLOOKUP(A1507,Table1424[],7,0),0)</f>
        <v>84055903593</v>
      </c>
      <c r="S1507" t="str">
        <f>IFERROR(VLOOKUP(A1507,Table1424[],8,0),0)</f>
        <v>SBIN0RRVCGB</v>
      </c>
      <c r="T1507">
        <f>IFERROR(VLOOKUP(A1507,Table1424[],9,0),0)</f>
        <v>0</v>
      </c>
      <c r="U1507" s="40">
        <f>IFERROR(VLOOKUP(A1507,Table1424[],10,0),0)</f>
        <v>46104</v>
      </c>
      <c r="V1507">
        <f t="shared" si="141"/>
        <v>1</v>
      </c>
      <c r="W1507" t="str">
        <f t="shared" si="142"/>
        <v>Available</v>
      </c>
      <c r="X1507" s="164" t="str" cm="1">
        <f t="array" aca="1" ref="X1507" ca="1">SUBSTITUTE(SUBSTITUTE(MID(CELL("filename"),FIND("[",CELL("filename"))+1,FIND("]",CELL("filename"))-FIND("[",CELL("filename"))-1)," JH Farmer Payment-",""),".xlsx","")</f>
        <v>22.21-27 Aug</v>
      </c>
      <c r="Y1507" s="13">
        <f t="shared" si="143"/>
        <v>18.904297293705987</v>
      </c>
      <c r="Z1507" s="3">
        <v>0</v>
      </c>
    </row>
    <row r="1508" spans="1:26" x14ac:dyDescent="0.25">
      <c r="A1508" t="str">
        <f>CONCATENATE(Table2[[#This Row],[Code]],Table2[[#This Row],[Farmers Code]])</f>
        <v>200900230002</v>
      </c>
      <c r="B1508" s="1" t="str">
        <f>INDEX('MPG Payment'!$A:$A,MATCH(Table2[[#This Row],[Code]],'MPG Payment'!B:B,0))</f>
        <v>BMC Code :2009</v>
      </c>
      <c r="C1508" t="str">
        <f>VLOOKUP(Table2[[#This Row],[Code]],'MPG Payment'!B:C,2,0)</f>
        <v>KOKAR</v>
      </c>
      <c r="D1508" s="17">
        <v>20090023</v>
      </c>
      <c r="E1508" s="17" t="s">
        <v>17</v>
      </c>
      <c r="F1508" s="1">
        <v>14</v>
      </c>
      <c r="G1508" s="13">
        <v>740.17000000000007</v>
      </c>
      <c r="H1508" s="13">
        <v>32662.759200000004</v>
      </c>
      <c r="I1508" s="166">
        <v>0</v>
      </c>
      <c r="J1508" s="191">
        <v>0</v>
      </c>
      <c r="K1508" s="166">
        <v>280.69999999999709</v>
      </c>
      <c r="L1508" s="166">
        <v>0</v>
      </c>
      <c r="M1508" s="18">
        <v>0</v>
      </c>
      <c r="N1508" s="165">
        <f>VLOOKUP(Table2[[#This Row],[Code]],'MPG Payment'!$B$4:$Z$128,25,0)</f>
        <v>0</v>
      </c>
      <c r="O1508" s="170">
        <f t="shared" si="140"/>
        <v>32382</v>
      </c>
      <c r="P1508" t="str">
        <f>IFERROR(VLOOKUP(D1508,'Bank Master'!$C$3:$D$7898,2,0),"Indirect")</f>
        <v>Direct</v>
      </c>
      <c r="Q1508" t="str">
        <f>IFERROR(VLOOKUP(A1508,Table1424[],6,0),0)</f>
        <v>SHASHI KUMAR SAHU</v>
      </c>
      <c r="R1508" t="str">
        <f>IFERROR(VLOOKUP(A1508,Table1424[],7,0),0)</f>
        <v>499610110012315</v>
      </c>
      <c r="S1508" t="str">
        <f>IFERROR(VLOOKUP(A1508,Table1424[],8,0),0)</f>
        <v>BKID0004996</v>
      </c>
      <c r="T1508">
        <f>IFERROR(VLOOKUP(A1508,Table1424[],9,0),0)</f>
        <v>0</v>
      </c>
      <c r="U1508" s="40">
        <f>IFERROR(VLOOKUP(A1508,Table1424[],10,0),0)</f>
        <v>46009</v>
      </c>
      <c r="V1508">
        <f t="shared" si="141"/>
        <v>1</v>
      </c>
      <c r="W1508" t="str">
        <f t="shared" si="142"/>
        <v>Available</v>
      </c>
      <c r="X1508" s="164" t="str" cm="1">
        <f t="array" aca="1" ref="X1508" ca="1">SUBSTITUTE(SUBSTITUTE(MID(CELL("filename"),FIND("[",CELL("filename"))+1,FIND("]",CELL("filename"))-FIND("[",CELL("filename"))-1)," JH Farmer Payment-",""),".xlsx","")</f>
        <v>22.21-27 Aug</v>
      </c>
      <c r="Y1508" s="13">
        <f t="shared" si="143"/>
        <v>30.890108272423905</v>
      </c>
      <c r="Z1508" s="3">
        <v>0</v>
      </c>
    </row>
    <row r="1509" spans="1:26" x14ac:dyDescent="0.25">
      <c r="A1509" t="str">
        <f>CONCATENATE(Table2[[#This Row],[Code]],Table2[[#This Row],[Farmers Code]])</f>
        <v>200900230003</v>
      </c>
      <c r="B1509" s="1" t="str">
        <f>INDEX('MPG Payment'!$A:$A,MATCH(Table2[[#This Row],[Code]],'MPG Payment'!B:B,0))</f>
        <v>BMC Code :2009</v>
      </c>
      <c r="C1509" t="str">
        <f>VLOOKUP(Table2[[#This Row],[Code]],'MPG Payment'!B:C,2,0)</f>
        <v>KOKAR</v>
      </c>
      <c r="D1509" s="17">
        <v>20090023</v>
      </c>
      <c r="E1509" s="17" t="s">
        <v>0</v>
      </c>
      <c r="F1509" s="1">
        <v>1</v>
      </c>
      <c r="G1509" s="13">
        <v>2</v>
      </c>
      <c r="H1509" s="13">
        <v>73.760000000000005</v>
      </c>
      <c r="I1509" s="166">
        <v>0</v>
      </c>
      <c r="J1509" s="191">
        <v>0</v>
      </c>
      <c r="K1509" s="166">
        <v>0</v>
      </c>
      <c r="L1509" s="166">
        <v>0</v>
      </c>
      <c r="M1509" s="18">
        <v>0</v>
      </c>
      <c r="N1509" s="165">
        <f>VLOOKUP(Table2[[#This Row],[Code]],'MPG Payment'!$B$4:$Z$128,25,0)</f>
        <v>0</v>
      </c>
      <c r="O1509" s="170">
        <f t="shared" si="140"/>
        <v>74</v>
      </c>
      <c r="P1509" t="str">
        <f>IFERROR(VLOOKUP(D1509,'Bank Master'!$C$3:$D$7898,2,0),"Indirect")</f>
        <v>Direct</v>
      </c>
      <c r="Q1509" t="str">
        <f>IFERROR(VLOOKUP(A1509,Table1424[],6,0),0)</f>
        <v>RAVI PRASAD SAHU</v>
      </c>
      <c r="R1509" t="str">
        <f>IFERROR(VLOOKUP(A1509,Table1424[],7,0),0)</f>
        <v>669502010008341</v>
      </c>
      <c r="S1509" t="str">
        <f>IFERROR(VLOOKUP(A1509,Table1424[],8,0),0)</f>
        <v>UBIN0566951</v>
      </c>
      <c r="T1509">
        <f>IFERROR(VLOOKUP(A1509,Table1424[],9,0),0)</f>
        <v>0</v>
      </c>
      <c r="U1509" s="40">
        <f>IFERROR(VLOOKUP(A1509,Table1424[],10,0),0)</f>
        <v>46049</v>
      </c>
      <c r="V1509">
        <f t="shared" si="141"/>
        <v>1</v>
      </c>
      <c r="W1509" t="str">
        <f t="shared" si="142"/>
        <v>Available</v>
      </c>
      <c r="X1509" s="164" t="str" cm="1">
        <f t="array" aca="1" ref="X1509" ca="1">SUBSTITUTE(SUBSTITUTE(MID(CELL("filename"),FIND("[",CELL("filename"))+1,FIND("]",CELL("filename"))-FIND("[",CELL("filename"))-1)," JH Farmer Payment-",""),".xlsx","")</f>
        <v>22.21-27 Aug</v>
      </c>
      <c r="Y1509" s="13">
        <f t="shared" si="143"/>
        <v>1.8440000000000003</v>
      </c>
      <c r="Z1509" s="3">
        <v>0</v>
      </c>
    </row>
    <row r="1510" spans="1:26" x14ac:dyDescent="0.25">
      <c r="B1510" s="1"/>
      <c r="C1510" t="s">
        <v>89</v>
      </c>
      <c r="D1510" s="1"/>
      <c r="E1510" s="1"/>
      <c r="F1510" s="1"/>
      <c r="G1510" s="13">
        <f>SUBTOTAL(109,Table2[Vol_L])</f>
        <v>97047.850000000122</v>
      </c>
      <c r="H1510" s="13">
        <f>SUBTOTAL(109,Table2[Amount])</f>
        <v>4008158.4352999912</v>
      </c>
      <c r="I1510" s="177">
        <f>SUBTOTAL(109,Table2[TS Loss])</f>
        <v>39082</v>
      </c>
      <c r="J1510" s="177">
        <f>SUBTOTAL(109,Table2[Deduction for excess payment])</f>
        <v>0</v>
      </c>
      <c r="K1510" s="3">
        <f>SUBTOTAL(109,Table2[Milk Short])</f>
        <v>65542.160000000062</v>
      </c>
      <c r="L1510" s="31">
        <f>SUBTOTAL(109,Table2[CF Deduction])</f>
        <v>76508</v>
      </c>
      <c r="M1510" s="31">
        <f>SUBTOTAL(9,Table2[[#Headers],[#Data],[Vet Deduction]])</f>
        <v>0</v>
      </c>
      <c r="O1510" s="13">
        <f>SUBTOTAL(109,Table2[Net Amount])</f>
        <v>3827039</v>
      </c>
      <c r="U1510" s="40"/>
      <c r="Y1510" s="13"/>
    </row>
    <row r="1511" spans="1:26" x14ac:dyDescent="0.25">
      <c r="F1511" s="1"/>
      <c r="G1511" s="13"/>
      <c r="H1511" s="13"/>
      <c r="I1511" s="13"/>
      <c r="J1511" s="13"/>
      <c r="K1511" s="3"/>
      <c r="L1511" s="12"/>
      <c r="M1511" s="12"/>
      <c r="O1511" s="13"/>
      <c r="X1511" s="15"/>
      <c r="Y1511" s="13"/>
    </row>
    <row r="1512" spans="1:26" x14ac:dyDescent="0.25">
      <c r="F1512" s="1"/>
      <c r="G1512" s="13"/>
      <c r="H1512" s="13"/>
      <c r="I1512" s="13"/>
      <c r="J1512" s="13"/>
      <c r="K1512" s="3"/>
      <c r="L1512" s="12"/>
      <c r="M1512" s="12"/>
      <c r="O1512" s="13"/>
      <c r="X1512" s="15"/>
      <c r="Y1512" s="13"/>
    </row>
    <row r="1513" spans="1:26" x14ac:dyDescent="0.25">
      <c r="F1513" s="1"/>
      <c r="G1513" s="13"/>
      <c r="H1513" s="13"/>
      <c r="I1513" s="13"/>
      <c r="J1513" s="13"/>
      <c r="K1513" s="3"/>
      <c r="L1513" s="12"/>
      <c r="M1513" s="12"/>
      <c r="O1513" s="13"/>
      <c r="X1513" s="15"/>
      <c r="Y1513" s="13"/>
    </row>
    <row r="1514" spans="1:26" ht="15.75" thickBot="1" x14ac:dyDescent="0.3">
      <c r="F1514" s="1"/>
      <c r="G1514" s="13"/>
      <c r="H1514" s="13"/>
      <c r="I1514" s="13"/>
      <c r="J1514" s="13"/>
      <c r="K1514" s="3"/>
      <c r="L1514" s="12"/>
      <c r="M1514" s="12"/>
      <c r="O1514" s="13"/>
      <c r="X1514" s="15"/>
      <c r="Y1514" s="13"/>
    </row>
    <row r="1515" spans="1:26" ht="15.75" thickBot="1" x14ac:dyDescent="0.3">
      <c r="B1515" s="71"/>
      <c r="C1515" s="56"/>
      <c r="D1515" s="72" t="s">
        <v>91</v>
      </c>
      <c r="E1515" s="71"/>
      <c r="F1515" s="73"/>
      <c r="G1515" s="73"/>
      <c r="H1515" s="56"/>
      <c r="X1515" s="15"/>
      <c r="Y1515" s="13"/>
    </row>
    <row r="1516" spans="1:26" ht="15.75" thickBot="1" x14ac:dyDescent="0.3">
      <c r="B1516" s="71"/>
      <c r="C1516" s="56"/>
      <c r="D1516" s="259" t="s">
        <v>91</v>
      </c>
      <c r="E1516" s="71"/>
      <c r="F1516" s="73"/>
      <c r="G1516" s="73"/>
      <c r="H1516" s="56"/>
      <c r="X1516" s="15"/>
      <c r="Y1516" s="13"/>
    </row>
    <row r="1517" spans="1:26" ht="26.25" thickBot="1" x14ac:dyDescent="0.3">
      <c r="B1517" s="260" t="s">
        <v>45</v>
      </c>
      <c r="C1517" s="261" t="s">
        <v>69</v>
      </c>
      <c r="D1517" s="160" t="s">
        <v>101</v>
      </c>
      <c r="E1517" s="161" t="s">
        <v>102</v>
      </c>
      <c r="F1517" s="161" t="s">
        <v>103</v>
      </c>
      <c r="G1517" s="161" t="s">
        <v>105</v>
      </c>
      <c r="H1517" s="162" t="s">
        <v>106</v>
      </c>
      <c r="X1517" s="15"/>
      <c r="Y1517" s="13"/>
    </row>
    <row r="1518" spans="1:26" x14ac:dyDescent="0.25">
      <c r="B1518" s="358" t="s">
        <v>14026</v>
      </c>
      <c r="C1518" s="386" t="s">
        <v>56</v>
      </c>
      <c r="D1518" s="66">
        <v>287</v>
      </c>
      <c r="E1518" s="67">
        <v>18202.260000000006</v>
      </c>
      <c r="F1518" s="67">
        <v>769938.05569999968</v>
      </c>
      <c r="G1518" s="67">
        <v>7932.9500000000444</v>
      </c>
      <c r="H1518" s="68">
        <v>718375</v>
      </c>
      <c r="X1518" s="15"/>
      <c r="Y1518" s="13"/>
    </row>
    <row r="1519" spans="1:26" x14ac:dyDescent="0.25">
      <c r="B1519" s="359"/>
      <c r="C1519" s="386" t="s">
        <v>10533</v>
      </c>
      <c r="D1519" s="69">
        <v>4</v>
      </c>
      <c r="E1519" s="387">
        <v>95.530000000000015</v>
      </c>
      <c r="F1519" s="387">
        <v>3845.9211000000005</v>
      </c>
      <c r="G1519" s="387">
        <v>0</v>
      </c>
      <c r="H1519" s="60">
        <v>3846</v>
      </c>
      <c r="X1519" s="15"/>
      <c r="Y1519" s="13"/>
    </row>
    <row r="1520" spans="1:26" x14ac:dyDescent="0.25">
      <c r="B1520" s="359" t="s">
        <v>14028</v>
      </c>
      <c r="C1520" s="386" t="s">
        <v>56</v>
      </c>
      <c r="D1520" s="69">
        <v>514</v>
      </c>
      <c r="E1520" s="387">
        <v>28724.560000000012</v>
      </c>
      <c r="F1520" s="387">
        <v>1174038.3442000004</v>
      </c>
      <c r="G1520" s="387">
        <v>10759.760000000004</v>
      </c>
      <c r="H1520" s="60">
        <v>1155487</v>
      </c>
      <c r="X1520" s="15"/>
      <c r="Y1520" s="13"/>
    </row>
    <row r="1521" spans="2:25" x14ac:dyDescent="0.25">
      <c r="B1521" s="359"/>
      <c r="C1521" s="386" t="s">
        <v>10533</v>
      </c>
      <c r="D1521" s="69">
        <v>12</v>
      </c>
      <c r="E1521" s="387">
        <v>224.2</v>
      </c>
      <c r="F1521" s="387">
        <v>9219.7378000000008</v>
      </c>
      <c r="G1521" s="387">
        <v>0</v>
      </c>
      <c r="H1521" s="60">
        <v>7869</v>
      </c>
      <c r="P1521" s="27"/>
      <c r="X1521" s="15"/>
      <c r="Y1521" s="13"/>
    </row>
    <row r="1522" spans="2:25" x14ac:dyDescent="0.25">
      <c r="B1522" s="359" t="s">
        <v>14029</v>
      </c>
      <c r="C1522" s="386" t="s">
        <v>56</v>
      </c>
      <c r="D1522" s="69">
        <v>57</v>
      </c>
      <c r="E1522" s="387">
        <v>5679.92</v>
      </c>
      <c r="F1522" s="387">
        <v>220681.35430000012</v>
      </c>
      <c r="G1522" s="387">
        <v>558.63000000000102</v>
      </c>
      <c r="H1522" s="60">
        <v>218047</v>
      </c>
      <c r="P1522" s="12"/>
      <c r="X1522" s="15"/>
      <c r="Y1522" s="13"/>
    </row>
    <row r="1523" spans="2:25" x14ac:dyDescent="0.25">
      <c r="B1523" s="359" t="s">
        <v>14030</v>
      </c>
      <c r="C1523" s="386" t="s">
        <v>56</v>
      </c>
      <c r="D1523" s="69">
        <v>56</v>
      </c>
      <c r="E1523" s="387">
        <v>3503.5800000000008</v>
      </c>
      <c r="F1523" s="387">
        <v>140101.48239999998</v>
      </c>
      <c r="G1523" s="387">
        <v>294.36999999999534</v>
      </c>
      <c r="H1523" s="60">
        <v>119071</v>
      </c>
      <c r="L1523" s="27"/>
      <c r="M1523" s="27"/>
      <c r="X1523" s="15"/>
      <c r="Y1523" s="13"/>
    </row>
    <row r="1524" spans="2:25" x14ac:dyDescent="0.25">
      <c r="B1524" s="359"/>
      <c r="C1524" s="386" t="s">
        <v>10533</v>
      </c>
      <c r="D1524" s="69">
        <v>2</v>
      </c>
      <c r="E1524" s="387">
        <v>20.869999999999997</v>
      </c>
      <c r="F1524" s="387">
        <v>867.68380000000002</v>
      </c>
      <c r="G1524" s="387">
        <v>0</v>
      </c>
      <c r="H1524" s="60">
        <v>868</v>
      </c>
      <c r="L1524" s="27"/>
      <c r="M1524" s="27"/>
      <c r="R1524" s="12"/>
      <c r="X1524" s="15"/>
      <c r="Y1524" s="13"/>
    </row>
    <row r="1525" spans="2:25" x14ac:dyDescent="0.25">
      <c r="B1525" s="359" t="s">
        <v>14031</v>
      </c>
      <c r="C1525" s="386" t="s">
        <v>56</v>
      </c>
      <c r="D1525" s="69">
        <v>116</v>
      </c>
      <c r="E1525" s="387">
        <v>7622.3200000000015</v>
      </c>
      <c r="F1525" s="387">
        <v>312746.77649999992</v>
      </c>
      <c r="G1525" s="387">
        <v>14155.670000000007</v>
      </c>
      <c r="H1525" s="60">
        <v>273190</v>
      </c>
      <c r="L1525" s="12"/>
      <c r="M1525" s="12"/>
      <c r="X1525" s="15"/>
      <c r="Y1525" s="13"/>
    </row>
    <row r="1526" spans="2:25" x14ac:dyDescent="0.25">
      <c r="B1526" s="359"/>
      <c r="C1526" s="386" t="s">
        <v>10533</v>
      </c>
      <c r="D1526" s="69">
        <v>13</v>
      </c>
      <c r="E1526" s="387">
        <v>186.83</v>
      </c>
      <c r="F1526" s="387">
        <v>7890.5319999999992</v>
      </c>
      <c r="G1526" s="387">
        <v>0</v>
      </c>
      <c r="H1526" s="60">
        <v>7890</v>
      </c>
      <c r="X1526" s="15"/>
      <c r="Y1526" s="13"/>
    </row>
    <row r="1527" spans="2:25" x14ac:dyDescent="0.25">
      <c r="B1527" s="359" t="s">
        <v>14032</v>
      </c>
      <c r="C1527" s="386" t="s">
        <v>56</v>
      </c>
      <c r="D1527" s="69">
        <v>187</v>
      </c>
      <c r="E1527" s="387">
        <v>9896.130000000001</v>
      </c>
      <c r="F1527" s="387">
        <v>424678.0998000002</v>
      </c>
      <c r="G1527" s="387">
        <v>8688.1200000000099</v>
      </c>
      <c r="H1527" s="60">
        <v>415975</v>
      </c>
      <c r="X1527" s="15"/>
      <c r="Y1527" s="13"/>
    </row>
    <row r="1528" spans="2:25" x14ac:dyDescent="0.25">
      <c r="B1528" s="359"/>
      <c r="C1528" s="386" t="s">
        <v>10533</v>
      </c>
      <c r="D1528" s="69">
        <v>2</v>
      </c>
      <c r="E1528" s="387">
        <v>20.299999999999997</v>
      </c>
      <c r="F1528" s="387">
        <v>854.40460000000007</v>
      </c>
      <c r="G1528" s="387">
        <v>0</v>
      </c>
      <c r="H1528" s="60">
        <v>854</v>
      </c>
      <c r="X1528" s="15"/>
      <c r="Y1528" s="13"/>
    </row>
    <row r="1529" spans="2:25" x14ac:dyDescent="0.25">
      <c r="B1529" s="359" t="s">
        <v>14033</v>
      </c>
      <c r="C1529" s="386" t="s">
        <v>56</v>
      </c>
      <c r="D1529" s="69">
        <v>142</v>
      </c>
      <c r="E1529" s="387">
        <v>13019.94</v>
      </c>
      <c r="F1529" s="387">
        <v>529895.91769999999</v>
      </c>
      <c r="G1529" s="387">
        <v>19362.729999999996</v>
      </c>
      <c r="H1529" s="60">
        <v>509923</v>
      </c>
      <c r="X1529" s="15"/>
      <c r="Y1529" s="13"/>
    </row>
    <row r="1530" spans="2:25" x14ac:dyDescent="0.25">
      <c r="B1530" s="359"/>
      <c r="C1530" s="386" t="s">
        <v>10533</v>
      </c>
      <c r="D1530" s="69">
        <v>3</v>
      </c>
      <c r="E1530" s="387">
        <v>118.42</v>
      </c>
      <c r="F1530" s="387">
        <v>4456.0784000000003</v>
      </c>
      <c r="G1530" s="387">
        <v>0</v>
      </c>
      <c r="H1530" s="60">
        <v>4456</v>
      </c>
      <c r="O1530" s="12"/>
      <c r="X1530" s="15"/>
      <c r="Y1530" s="13"/>
    </row>
    <row r="1531" spans="2:25" x14ac:dyDescent="0.25">
      <c r="B1531" s="359" t="s">
        <v>14027</v>
      </c>
      <c r="C1531" s="386" t="s">
        <v>56</v>
      </c>
      <c r="D1531" s="69">
        <v>111</v>
      </c>
      <c r="E1531" s="387">
        <v>9958.81</v>
      </c>
      <c r="F1531" s="387">
        <v>418279.13090000005</v>
      </c>
      <c r="G1531" s="387">
        <v>3789.9300000000003</v>
      </c>
      <c r="H1531" s="60">
        <v>400523</v>
      </c>
      <c r="X1531" s="15"/>
      <c r="Y1531" s="13"/>
    </row>
    <row r="1532" spans="2:25" ht="15.75" thickBot="1" x14ac:dyDescent="0.3">
      <c r="B1532" s="360"/>
      <c r="C1532" s="386" t="s">
        <v>10533</v>
      </c>
      <c r="D1532" s="69">
        <v>1</v>
      </c>
      <c r="E1532" s="387">
        <v>35.1</v>
      </c>
      <c r="F1532" s="387">
        <v>1505.0988</v>
      </c>
      <c r="G1532" s="387">
        <v>0</v>
      </c>
      <c r="H1532" s="60">
        <v>1505</v>
      </c>
      <c r="X1532" s="15"/>
      <c r="Y1532" s="13"/>
    </row>
    <row r="1533" spans="2:25" ht="15.75" thickBot="1" x14ac:dyDescent="0.3">
      <c r="B1533" s="74" t="s">
        <v>92</v>
      </c>
      <c r="C1533" s="75"/>
      <c r="D1533" s="70">
        <v>1507</v>
      </c>
      <c r="E1533" s="64">
        <v>97308.770000000091</v>
      </c>
      <c r="F1533" s="64">
        <v>4018998.61799999</v>
      </c>
      <c r="G1533" s="64">
        <v>65542.160000000062</v>
      </c>
      <c r="H1533" s="65">
        <v>3837879</v>
      </c>
      <c r="X1533" s="15"/>
      <c r="Y1533" s="13"/>
    </row>
    <row r="1534" spans="2:25" x14ac:dyDescent="0.25">
      <c r="C1534"/>
      <c r="X1534" s="15"/>
      <c r="Y1534" s="13"/>
    </row>
    <row r="1535" spans="2:25" x14ac:dyDescent="0.25">
      <c r="C1535"/>
      <c r="X1535" s="15"/>
      <c r="Y1535" s="13"/>
    </row>
    <row r="1536" spans="2: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c r="Y1625" s="13"/>
    </row>
    <row r="1626" spans="24:25" x14ac:dyDescent="0.25">
      <c r="X1626" s="15"/>
      <c r="Y1626" s="13"/>
    </row>
    <row r="1627" spans="24:25" x14ac:dyDescent="0.25">
      <c r="X1627" s="15"/>
      <c r="Y1627" s="13"/>
    </row>
    <row r="1628" spans="24:25" x14ac:dyDescent="0.25">
      <c r="X1628" s="15"/>
    </row>
    <row r="1629" spans="24:25" x14ac:dyDescent="0.25">
      <c r="X1629" s="15"/>
    </row>
    <row r="1630" spans="24:25" x14ac:dyDescent="0.25">
      <c r="X1630" s="15"/>
    </row>
    <row r="1631" spans="24:25" x14ac:dyDescent="0.25">
      <c r="X1631" s="15"/>
    </row>
    <row r="1632" spans="24:25"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row r="4226" spans="24:24" x14ac:dyDescent="0.25">
      <c r="X4226" s="15"/>
    </row>
    <row r="4227" spans="24:24" x14ac:dyDescent="0.25">
      <c r="X4227" s="15"/>
    </row>
    <row r="4228" spans="24:24" x14ac:dyDescent="0.25">
      <c r="X4228" s="15"/>
    </row>
    <row r="4229" spans="24:24" x14ac:dyDescent="0.25">
      <c r="X4229" s="15"/>
    </row>
    <row r="4230" spans="24:24" x14ac:dyDescent="0.25">
      <c r="X4230" s="15"/>
    </row>
    <row r="4231" spans="24:24" x14ac:dyDescent="0.25">
      <c r="X4231" s="15"/>
    </row>
    <row r="4232" spans="24:24" x14ac:dyDescent="0.25">
      <c r="X4232" s="15"/>
    </row>
    <row r="4233" spans="24:24" x14ac:dyDescent="0.25">
      <c r="X4233" s="15"/>
    </row>
    <row r="4234" spans="24:24" x14ac:dyDescent="0.25">
      <c r="X4234" s="15"/>
    </row>
    <row r="4235" spans="24:24" x14ac:dyDescent="0.25">
      <c r="X4235" s="15"/>
    </row>
    <row r="4236" spans="24:24" x14ac:dyDescent="0.25">
      <c r="X4236" s="15"/>
    </row>
    <row r="4237" spans="24:24" x14ac:dyDescent="0.25">
      <c r="X4237" s="15"/>
    </row>
    <row r="4238" spans="24:24" x14ac:dyDescent="0.25">
      <c r="X4238" s="15"/>
    </row>
  </sheetData>
  <autoFilter ref="Y2:Z1509" xr:uid="{00000000-0009-0000-0000-000007000000}"/>
  <mergeCells count="1">
    <mergeCell ref="A1:C1"/>
  </mergeCells>
  <conditionalFormatting sqref="A3:A1509">
    <cfRule type="duplicateValues" dxfId="86" priority="14051"/>
  </conditionalFormatting>
  <conditionalFormatting sqref="E3:E1514">
    <cfRule type="containsText" dxfId="85" priority="4" operator="containsText" text="0001">
      <formula>NOT(ISERROR(SEARCH("0001",E3)))</formula>
    </cfRule>
  </conditionalFormatting>
  <conditionalFormatting sqref="O3:O1509">
    <cfRule type="cellIs" dxfId="84" priority="2" operator="lessThan">
      <formula>-1</formula>
    </cfRule>
  </conditionalFormatting>
  <conditionalFormatting sqref="R2">
    <cfRule type="duplicateValues" dxfId="83"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topLeftCell="F237" zoomScale="80" zoomScaleNormal="80" workbookViewId="0">
      <selection activeCell="Z256" sqref="Z256"/>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37" bestFit="1" customWidth="1"/>
    <col min="12" max="12" width="7.425781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5114</v>
      </c>
      <c r="B2" s="148" t="s">
        <v>5115</v>
      </c>
      <c r="C2" s="148" t="s">
        <v>5116</v>
      </c>
      <c r="K2" s="256" t="s">
        <v>79</v>
      </c>
      <c r="L2" t="s">
        <v>16130</v>
      </c>
    </row>
    <row r="3" spans="1:27" ht="15.75" customHeight="1" thickBot="1" x14ac:dyDescent="0.3">
      <c r="A3" s="151" t="s">
        <v>121</v>
      </c>
      <c r="B3" s="29" t="s">
        <v>3385</v>
      </c>
      <c r="C3" s="144">
        <v>45177</v>
      </c>
      <c r="F3" s="104"/>
      <c r="G3" s="104" t="s">
        <v>57</v>
      </c>
      <c r="H3" s="108" t="s">
        <v>109</v>
      </c>
      <c r="I3">
        <v>-1</v>
      </c>
    </row>
    <row r="4" spans="1:27" x14ac:dyDescent="0.25">
      <c r="A4" s="152" t="s">
        <v>523</v>
      </c>
      <c r="B4" s="23" t="s">
        <v>3386</v>
      </c>
      <c r="C4" s="145">
        <v>45177</v>
      </c>
      <c r="E4" t="str">
        <f>_xlfn.CONCAT(F4,G4)</f>
        <v>20010001</v>
      </c>
      <c r="F4" s="50"/>
      <c r="G4" s="251">
        <v>20010001</v>
      </c>
      <c r="H4" s="28">
        <v>1.1400000000430737</v>
      </c>
      <c r="K4" s="256" t="s">
        <v>8031</v>
      </c>
    </row>
    <row r="5" spans="1:27" ht="25.5" x14ac:dyDescent="0.25">
      <c r="A5" s="152" t="s">
        <v>524</v>
      </c>
      <c r="B5" s="23" t="s">
        <v>765</v>
      </c>
      <c r="C5" s="145">
        <v>45177</v>
      </c>
      <c r="E5" t="str">
        <f t="shared" ref="E5:E68" si="0">_xlfn.CONCAT(F5,G5)</f>
        <v>20010005</v>
      </c>
      <c r="F5" s="50"/>
      <c r="G5" s="50">
        <v>20010005</v>
      </c>
      <c r="H5" s="28">
        <v>459.96999999999389</v>
      </c>
      <c r="K5" s="256" t="s">
        <v>8027</v>
      </c>
      <c r="L5" t="s">
        <v>89</v>
      </c>
      <c r="S5" s="197" t="s">
        <v>3385</v>
      </c>
      <c r="T5" s="197" t="s">
        <v>4123</v>
      </c>
      <c r="U5" s="197" t="s">
        <v>759</v>
      </c>
      <c r="V5" s="197" t="s">
        <v>4393</v>
      </c>
      <c r="W5" s="197" t="s">
        <v>995</v>
      </c>
      <c r="X5" s="197" t="s">
        <v>8991</v>
      </c>
      <c r="Y5" s="197" t="s">
        <v>8992</v>
      </c>
      <c r="Z5" s="197" t="s">
        <v>8993</v>
      </c>
      <c r="AA5" s="197" t="s">
        <v>9885</v>
      </c>
    </row>
    <row r="6" spans="1:27" x14ac:dyDescent="0.25">
      <c r="A6" s="152" t="s">
        <v>122</v>
      </c>
      <c r="B6" s="23" t="s">
        <v>3387</v>
      </c>
      <c r="C6" s="145">
        <v>45177</v>
      </c>
      <c r="E6" t="str">
        <f t="shared" si="0"/>
        <v>20010009</v>
      </c>
      <c r="F6" s="50"/>
      <c r="G6" s="50">
        <v>20010009</v>
      </c>
      <c r="H6" s="28">
        <v>95.910000000003492</v>
      </c>
      <c r="K6" t="s">
        <v>16418</v>
      </c>
      <c r="L6">
        <v>17</v>
      </c>
      <c r="S6" s="200">
        <v>-738</v>
      </c>
      <c r="T6" s="201">
        <v>1961</v>
      </c>
      <c r="U6" s="201">
        <v>6418</v>
      </c>
      <c r="V6" s="201">
        <v>228</v>
      </c>
      <c r="W6" s="200">
        <v>-236</v>
      </c>
      <c r="X6" s="200">
        <v>-4073</v>
      </c>
      <c r="Y6" s="201">
        <v>2318</v>
      </c>
      <c r="Z6" s="200">
        <v>-2007</v>
      </c>
      <c r="AA6" s="202"/>
    </row>
    <row r="7" spans="1:27" x14ac:dyDescent="0.25">
      <c r="A7" s="152" t="s">
        <v>123</v>
      </c>
      <c r="B7" s="23" t="s">
        <v>3388</v>
      </c>
      <c r="C7" s="145">
        <v>45177</v>
      </c>
      <c r="E7" t="str">
        <f t="shared" si="0"/>
        <v>20010017</v>
      </c>
      <c r="F7" s="50"/>
      <c r="G7" s="50">
        <v>20010017</v>
      </c>
      <c r="H7" s="28">
        <v>2287.34</v>
      </c>
      <c r="K7" t="s">
        <v>16420</v>
      </c>
      <c r="L7">
        <v>1</v>
      </c>
      <c r="S7" s="201">
        <v>11424</v>
      </c>
      <c r="T7" s="201">
        <v>6529</v>
      </c>
      <c r="U7" s="201">
        <v>15850</v>
      </c>
      <c r="V7" s="201">
        <v>4516</v>
      </c>
      <c r="W7" s="201">
        <v>2273</v>
      </c>
      <c r="X7" s="200">
        <v>-4254</v>
      </c>
      <c r="Y7" s="201">
        <v>2903</v>
      </c>
      <c r="Z7" s="201">
        <v>6440</v>
      </c>
      <c r="AA7" s="202"/>
    </row>
    <row r="8" spans="1:27" x14ac:dyDescent="0.25">
      <c r="A8" s="152" t="s">
        <v>5112</v>
      </c>
      <c r="B8" s="23" t="s">
        <v>3389</v>
      </c>
      <c r="C8" s="145" t="s">
        <v>3384</v>
      </c>
      <c r="E8" t="str">
        <f t="shared" si="0"/>
        <v>20010023</v>
      </c>
      <c r="F8" s="50"/>
      <c r="G8" s="50">
        <v>20010023</v>
      </c>
      <c r="H8" s="28">
        <v>69.25</v>
      </c>
      <c r="K8" t="s">
        <v>16419</v>
      </c>
      <c r="L8">
        <v>2</v>
      </c>
      <c r="S8" s="201">
        <v>3910</v>
      </c>
      <c r="T8" s="201">
        <v>1269</v>
      </c>
      <c r="U8" s="200">
        <v>-8017</v>
      </c>
      <c r="V8" s="201">
        <v>6068</v>
      </c>
      <c r="W8" s="200">
        <v>-64</v>
      </c>
      <c r="X8" s="201">
        <v>105</v>
      </c>
      <c r="Y8" s="200">
        <v>-3723</v>
      </c>
      <c r="Z8" s="201">
        <v>299</v>
      </c>
      <c r="AA8" s="202"/>
    </row>
    <row r="9" spans="1:27" x14ac:dyDescent="0.25">
      <c r="A9" s="152" t="s">
        <v>124</v>
      </c>
      <c r="B9" s="23" t="s">
        <v>3390</v>
      </c>
      <c r="C9" s="145">
        <v>45177</v>
      </c>
      <c r="E9" t="str">
        <f t="shared" si="0"/>
        <v>20010033</v>
      </c>
      <c r="F9" s="50"/>
      <c r="G9" s="50">
        <v>20010033</v>
      </c>
      <c r="H9" s="28">
        <v>500.23999999999978</v>
      </c>
      <c r="K9" t="s">
        <v>16526</v>
      </c>
      <c r="L9">
        <v>1</v>
      </c>
      <c r="S9" s="200">
        <v>-7797</v>
      </c>
      <c r="T9" s="201">
        <v>366</v>
      </c>
      <c r="U9" s="201">
        <v>89</v>
      </c>
      <c r="V9" s="201">
        <v>30</v>
      </c>
      <c r="W9" s="201">
        <v>1749</v>
      </c>
      <c r="X9" s="200">
        <v>-41</v>
      </c>
      <c r="Y9" s="200">
        <v>-1253</v>
      </c>
      <c r="Z9" s="200">
        <v>-3118</v>
      </c>
      <c r="AA9" s="202"/>
    </row>
    <row r="10" spans="1:27" x14ac:dyDescent="0.25">
      <c r="A10" s="152" t="s">
        <v>420</v>
      </c>
      <c r="B10" s="23" t="s">
        <v>3391</v>
      </c>
      <c r="C10" s="145">
        <v>45177</v>
      </c>
      <c r="E10" t="str">
        <f t="shared" si="0"/>
        <v>20010036</v>
      </c>
      <c r="F10" s="50"/>
      <c r="G10" s="50">
        <v>20010036</v>
      </c>
      <c r="H10" s="28">
        <v>28.280000000000655</v>
      </c>
      <c r="K10" t="s">
        <v>92</v>
      </c>
      <c r="L10">
        <v>21</v>
      </c>
      <c r="S10" s="201">
        <v>3088</v>
      </c>
      <c r="T10" s="201">
        <v>3500</v>
      </c>
      <c r="U10" s="201">
        <v>977</v>
      </c>
      <c r="V10" s="200">
        <v>-1414</v>
      </c>
      <c r="W10" s="200">
        <v>-2222</v>
      </c>
      <c r="X10" s="201">
        <v>50</v>
      </c>
      <c r="Y10" s="201">
        <v>3738</v>
      </c>
      <c r="Z10" s="200">
        <v>-246</v>
      </c>
      <c r="AA10" s="202"/>
    </row>
    <row r="11" spans="1:27" x14ac:dyDescent="0.25">
      <c r="A11" s="152" t="s">
        <v>125</v>
      </c>
      <c r="B11" s="23" t="s">
        <v>3392</v>
      </c>
      <c r="C11" s="145">
        <v>45177</v>
      </c>
      <c r="E11" t="str">
        <f t="shared" si="0"/>
        <v>20010038</v>
      </c>
      <c r="F11" s="50"/>
      <c r="G11" s="50">
        <v>20010038</v>
      </c>
      <c r="H11" s="28">
        <v>399</v>
      </c>
      <c r="S11" s="201">
        <v>9132</v>
      </c>
      <c r="T11" s="201">
        <v>2071</v>
      </c>
      <c r="U11" s="201">
        <v>73</v>
      </c>
      <c r="V11" s="201">
        <v>3304</v>
      </c>
      <c r="W11" s="201">
        <v>4820</v>
      </c>
      <c r="X11" s="201">
        <v>459</v>
      </c>
      <c r="Y11" s="201">
        <v>6459</v>
      </c>
      <c r="Z11" s="200">
        <v>-41</v>
      </c>
      <c r="AA11" s="202"/>
    </row>
    <row r="12" spans="1:27" x14ac:dyDescent="0.25">
      <c r="A12" s="152" t="s">
        <v>986</v>
      </c>
      <c r="B12" s="23" t="s">
        <v>3393</v>
      </c>
      <c r="C12" s="145" t="e">
        <v>#N/A</v>
      </c>
      <c r="E12" t="str">
        <f t="shared" si="0"/>
        <v>20010040</v>
      </c>
      <c r="F12" s="50"/>
      <c r="G12" s="50">
        <v>20010040</v>
      </c>
      <c r="H12" s="28">
        <v>637.43000000000029</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20010043</v>
      </c>
      <c r="F13" s="50"/>
      <c r="G13" s="50">
        <v>20010043</v>
      </c>
      <c r="H13" s="28">
        <v>1051.2100000000028</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20010052</v>
      </c>
      <c r="F14" s="50"/>
      <c r="G14" s="50">
        <v>20010052</v>
      </c>
      <c r="H14" s="28">
        <v>1430.8699999999953</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3457</v>
      </c>
      <c r="C15" s="145">
        <v>45241</v>
      </c>
      <c r="E15" t="str">
        <f t="shared" si="0"/>
        <v>20010054</v>
      </c>
      <c r="F15" s="50"/>
      <c r="G15" s="50">
        <v>20010054</v>
      </c>
      <c r="H15" s="28">
        <v>1006.380000000001</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3394</v>
      </c>
      <c r="C16" s="145" t="e">
        <v>#N/A</v>
      </c>
      <c r="E16" t="str">
        <f t="shared" si="0"/>
        <v>20010055</v>
      </c>
      <c r="F16" s="50"/>
      <c r="G16" s="50">
        <v>20010055</v>
      </c>
      <c r="H16" s="28">
        <v>293.65000000000146</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3245</v>
      </c>
      <c r="C17" s="145">
        <v>45260</v>
      </c>
      <c r="E17" t="str">
        <f t="shared" si="0"/>
        <v>20010059</v>
      </c>
      <c r="F17" s="50"/>
      <c r="G17" s="50">
        <v>20010059</v>
      </c>
      <c r="H17" s="28">
        <v>622.27000000000044</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2279</v>
      </c>
      <c r="B18" s="23" t="s">
        <v>3458</v>
      </c>
      <c r="C18" s="145">
        <v>45262</v>
      </c>
      <c r="E18" t="str">
        <f t="shared" si="0"/>
        <v>20010061</v>
      </c>
      <c r="F18" s="50"/>
      <c r="G18" s="50">
        <v>20010061</v>
      </c>
      <c r="H18" s="28">
        <v>56.470000000001164</v>
      </c>
      <c r="K18" s="243"/>
      <c r="L18" s="243"/>
      <c r="M18" s="243"/>
      <c r="N18" s="243"/>
      <c r="Q18" s="198" t="s">
        <v>10081</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3459</v>
      </c>
      <c r="C19" s="145">
        <v>45265</v>
      </c>
      <c r="E19" t="str">
        <f t="shared" si="0"/>
        <v>20020002</v>
      </c>
      <c r="F19" s="50"/>
      <c r="G19" s="50">
        <v>20020002</v>
      </c>
      <c r="H19" s="28">
        <v>2334.7199999999866</v>
      </c>
      <c r="Q19" s="198" t="s">
        <v>10081</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3246</v>
      </c>
      <c r="C20" s="145">
        <v>45261</v>
      </c>
      <c r="E20" t="str">
        <f t="shared" si="0"/>
        <v>20020003</v>
      </c>
      <c r="F20" s="50"/>
      <c r="G20" s="50">
        <v>20020003</v>
      </c>
      <c r="H20" s="28">
        <v>1490.1800000000003</v>
      </c>
      <c r="Q20" s="205" t="s">
        <v>10081</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3395</v>
      </c>
      <c r="C21" s="145" t="e">
        <v>#N/A</v>
      </c>
      <c r="E21" t="str">
        <f t="shared" si="0"/>
        <v>20020004</v>
      </c>
      <c r="F21" s="50"/>
      <c r="G21" s="50">
        <v>20020004</v>
      </c>
      <c r="H21" s="28">
        <v>44.420000000000073</v>
      </c>
      <c r="S21">
        <f>S20-S19</f>
        <v>17375</v>
      </c>
      <c r="U21">
        <f>U20-U19</f>
        <v>-638</v>
      </c>
      <c r="V21">
        <f>V20-V19</f>
        <v>7992</v>
      </c>
      <c r="Y21">
        <f>Y20-Y18-67</f>
        <v>-3327</v>
      </c>
    </row>
    <row r="22" spans="1:27" x14ac:dyDescent="0.25">
      <c r="A22" s="152" t="s">
        <v>1978</v>
      </c>
      <c r="B22" s="23" t="s">
        <v>3396</v>
      </c>
      <c r="C22" s="145" t="e">
        <v>#N/A</v>
      </c>
      <c r="E22" t="str">
        <f t="shared" si="0"/>
        <v>20020005</v>
      </c>
      <c r="F22" s="50"/>
      <c r="G22" s="50">
        <v>20020005</v>
      </c>
      <c r="H22" s="28">
        <v>14.239999999997963</v>
      </c>
      <c r="Q22" s="203" t="s">
        <v>10173</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3397</v>
      </c>
      <c r="C23" s="145" t="e">
        <v>#N/A</v>
      </c>
      <c r="E23" t="str">
        <f t="shared" si="0"/>
        <v>20020006</v>
      </c>
      <c r="F23" s="50"/>
      <c r="G23" s="50">
        <v>20020006</v>
      </c>
      <c r="H23" s="28">
        <v>3493.7499999999854</v>
      </c>
      <c r="Q23" s="203" t="s">
        <v>10173</v>
      </c>
      <c r="S23">
        <f>S21+S22</f>
        <v>19155</v>
      </c>
      <c r="T23">
        <f>T22</f>
        <v>6349</v>
      </c>
      <c r="U23">
        <f>U22+U21</f>
        <v>9793</v>
      </c>
      <c r="V23">
        <f>V21+V22</f>
        <v>13551</v>
      </c>
      <c r="Y23">
        <f>Y22+Y21</f>
        <v>5094</v>
      </c>
      <c r="Z23">
        <v>1144</v>
      </c>
    </row>
    <row r="24" spans="1:27" x14ac:dyDescent="0.25">
      <c r="A24" s="152" t="s">
        <v>2178</v>
      </c>
      <c r="B24" s="23" t="s">
        <v>3398</v>
      </c>
      <c r="C24" s="145" t="e">
        <v>#N/A</v>
      </c>
      <c r="E24" t="str">
        <f t="shared" si="0"/>
        <v>20020007</v>
      </c>
      <c r="F24" s="50"/>
      <c r="G24" s="50">
        <v>20020007</v>
      </c>
      <c r="H24" s="28">
        <v>216.68999999999505</v>
      </c>
      <c r="Q24" s="203" t="s">
        <v>10173</v>
      </c>
      <c r="S24">
        <v>19155</v>
      </c>
      <c r="T24">
        <v>1758</v>
      </c>
      <c r="U24">
        <v>9793</v>
      </c>
      <c r="V24">
        <v>13551</v>
      </c>
      <c r="Y24" s="15">
        <v>0</v>
      </c>
      <c r="Z24">
        <v>1144</v>
      </c>
    </row>
    <row r="25" spans="1:27" x14ac:dyDescent="0.25">
      <c r="A25" s="152" t="s">
        <v>2207</v>
      </c>
      <c r="B25" s="23" t="s">
        <v>3460</v>
      </c>
      <c r="C25" s="145">
        <v>45315</v>
      </c>
      <c r="E25" t="str">
        <f t="shared" si="0"/>
        <v>20020011</v>
      </c>
      <c r="F25" s="50"/>
      <c r="G25" s="50">
        <v>20020011</v>
      </c>
      <c r="H25" s="28">
        <v>101.40999999999622</v>
      </c>
      <c r="K25" s="249" t="s">
        <v>8027</v>
      </c>
      <c r="L25" s="249" t="s">
        <v>89</v>
      </c>
      <c r="Q25" s="203" t="s">
        <v>10173</v>
      </c>
      <c r="S25" s="206">
        <f>S23-S24</f>
        <v>0</v>
      </c>
      <c r="T25" s="206">
        <f>T23-T24</f>
        <v>4591</v>
      </c>
      <c r="U25" s="206">
        <f>U23-U24</f>
        <v>0</v>
      </c>
      <c r="V25" s="206">
        <f>V23-V24</f>
        <v>0</v>
      </c>
      <c r="Y25" s="206">
        <f>Y23-Y24</f>
        <v>5094</v>
      </c>
      <c r="Z25" s="206">
        <f>Z23-Z24</f>
        <v>0</v>
      </c>
    </row>
    <row r="26" spans="1:27" x14ac:dyDescent="0.25">
      <c r="A26" s="152" t="s">
        <v>2208</v>
      </c>
      <c r="B26" s="23" t="s">
        <v>3381</v>
      </c>
      <c r="C26" s="145">
        <v>45315</v>
      </c>
      <c r="E26" t="str">
        <f t="shared" si="0"/>
        <v>20020015</v>
      </c>
      <c r="F26" s="50"/>
      <c r="G26" s="50">
        <v>20020015</v>
      </c>
      <c r="H26" s="28">
        <v>838.01999999998952</v>
      </c>
      <c r="K26" t="s">
        <v>13393</v>
      </c>
      <c r="L26">
        <v>4</v>
      </c>
    </row>
    <row r="27" spans="1:27" ht="25.5" x14ac:dyDescent="0.25">
      <c r="A27" s="152" t="s">
        <v>2420</v>
      </c>
      <c r="B27" s="23" t="s">
        <v>3247</v>
      </c>
      <c r="C27" s="145">
        <v>45330</v>
      </c>
      <c r="E27" t="str">
        <f t="shared" si="0"/>
        <v>20020020</v>
      </c>
      <c r="F27" s="50"/>
      <c r="G27" s="50">
        <v>20020020</v>
      </c>
      <c r="H27" s="28">
        <v>159.65000000000873</v>
      </c>
      <c r="K27" s="243" t="s">
        <v>92</v>
      </c>
      <c r="L27" s="243">
        <v>4</v>
      </c>
      <c r="Q27" s="210" t="s">
        <v>8989</v>
      </c>
      <c r="R27" s="211" t="s">
        <v>8990</v>
      </c>
      <c r="S27" s="212" t="s">
        <v>3385</v>
      </c>
      <c r="T27" s="212" t="s">
        <v>4123</v>
      </c>
      <c r="U27" s="212" t="s">
        <v>759</v>
      </c>
      <c r="V27" s="212" t="s">
        <v>4393</v>
      </c>
      <c r="W27" s="212" t="s">
        <v>995</v>
      </c>
      <c r="X27" s="212" t="s">
        <v>8991</v>
      </c>
      <c r="Y27" s="212" t="s">
        <v>8992</v>
      </c>
      <c r="Z27" s="212" t="s">
        <v>8993</v>
      </c>
      <c r="AA27" s="212" t="s">
        <v>9885</v>
      </c>
    </row>
    <row r="28" spans="1:27" x14ac:dyDescent="0.25">
      <c r="A28" s="152" t="s">
        <v>2426</v>
      </c>
      <c r="B28" s="23" t="s">
        <v>3248</v>
      </c>
      <c r="C28" s="145">
        <v>45330</v>
      </c>
      <c r="E28" t="str">
        <f t="shared" si="0"/>
        <v>20020027</v>
      </c>
      <c r="F28" s="50"/>
      <c r="G28" s="50">
        <v>20020027</v>
      </c>
      <c r="H28" s="28">
        <v>698.33999999999651</v>
      </c>
      <c r="Q28" s="198" t="s">
        <v>10227</v>
      </c>
      <c r="R28" s="202"/>
      <c r="S28" s="202">
        <f>17025-1780</f>
        <v>15245</v>
      </c>
      <c r="T28" s="202"/>
      <c r="U28" s="202">
        <f>10772-U22</f>
        <v>341</v>
      </c>
      <c r="V28" s="202"/>
      <c r="W28" s="202"/>
      <c r="X28" s="202"/>
      <c r="Y28" s="202"/>
      <c r="Z28" s="202"/>
      <c r="AA28" s="202">
        <v>129</v>
      </c>
    </row>
    <row r="29" spans="1:27" x14ac:dyDescent="0.25">
      <c r="A29" s="152" t="s">
        <v>2339</v>
      </c>
      <c r="B29" s="23" t="s">
        <v>3249</v>
      </c>
      <c r="C29" s="145">
        <v>45333</v>
      </c>
      <c r="E29" t="str">
        <f t="shared" si="0"/>
        <v>20020028</v>
      </c>
      <c r="F29" s="50"/>
      <c r="G29" s="50">
        <v>20020028</v>
      </c>
      <c r="H29" s="28">
        <v>175.71000000001368</v>
      </c>
      <c r="Q29" s="198" t="s">
        <v>10224</v>
      </c>
      <c r="R29" s="199"/>
      <c r="S29" s="201">
        <f>6094+S28</f>
        <v>21339</v>
      </c>
      <c r="T29" s="201">
        <v>5202</v>
      </c>
      <c r="U29" s="201">
        <f>U28+298</f>
        <v>639</v>
      </c>
      <c r="V29" s="201">
        <v>8001</v>
      </c>
      <c r="W29" s="215">
        <v>0</v>
      </c>
      <c r="X29" s="200">
        <v>-21</v>
      </c>
      <c r="Y29" s="201">
        <v>6469</v>
      </c>
      <c r="Z29" s="201">
        <v>5112</v>
      </c>
      <c r="AA29" s="200">
        <v>-1571</v>
      </c>
    </row>
    <row r="30" spans="1:27" x14ac:dyDescent="0.25">
      <c r="A30" s="152" t="s">
        <v>2337</v>
      </c>
      <c r="B30" s="23" t="s">
        <v>3250</v>
      </c>
      <c r="C30" s="145" t="e">
        <v>#N/A</v>
      </c>
      <c r="E30" t="str">
        <f t="shared" si="0"/>
        <v>20030002</v>
      </c>
      <c r="F30" s="50"/>
      <c r="G30" s="50">
        <v>20030002</v>
      </c>
      <c r="H30" s="28">
        <v>409.63000000000102</v>
      </c>
      <c r="Q30" s="198" t="s">
        <v>10224</v>
      </c>
      <c r="R30" s="202" t="s">
        <v>10225</v>
      </c>
      <c r="S30" s="202">
        <v>21339</v>
      </c>
      <c r="T30" s="202">
        <v>0</v>
      </c>
      <c r="U30" s="202">
        <v>639</v>
      </c>
      <c r="V30" s="202">
        <v>6943</v>
      </c>
      <c r="W30" s="202"/>
      <c r="X30" s="202">
        <v>0</v>
      </c>
      <c r="Y30" s="202">
        <v>1738</v>
      </c>
      <c r="Z30" s="202">
        <v>5112</v>
      </c>
      <c r="AA30" s="202">
        <v>129</v>
      </c>
    </row>
    <row r="31" spans="1:27" x14ac:dyDescent="0.25">
      <c r="A31" s="152" t="s">
        <v>2593</v>
      </c>
      <c r="B31" s="23" t="s">
        <v>3251</v>
      </c>
      <c r="C31" s="145">
        <v>45366</v>
      </c>
      <c r="E31" t="str">
        <f t="shared" si="0"/>
        <v>20030009</v>
      </c>
      <c r="F31" s="50"/>
      <c r="G31" s="50">
        <v>20030009</v>
      </c>
      <c r="H31" s="28">
        <v>149.20999999999913</v>
      </c>
      <c r="Q31" s="198" t="s">
        <v>10224</v>
      </c>
      <c r="R31" s="202" t="s">
        <v>10226</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2805</v>
      </c>
      <c r="B32" s="23" t="s">
        <v>3461</v>
      </c>
      <c r="C32" s="145">
        <v>45359</v>
      </c>
      <c r="E32" t="str">
        <f t="shared" si="0"/>
        <v>20040001</v>
      </c>
      <c r="F32" s="50"/>
      <c r="G32" s="50">
        <v>20040001</v>
      </c>
      <c r="H32" s="28">
        <v>54.579999999987194</v>
      </c>
    </row>
    <row r="33" spans="1:27" ht="25.5" x14ac:dyDescent="0.25">
      <c r="A33" s="152" t="s">
        <v>126</v>
      </c>
      <c r="B33" s="23" t="s">
        <v>3399</v>
      </c>
      <c r="C33" s="145">
        <v>45177</v>
      </c>
      <c r="E33" t="str">
        <f t="shared" si="0"/>
        <v>20040006</v>
      </c>
      <c r="F33" s="50"/>
      <c r="G33" s="50">
        <v>20040006</v>
      </c>
      <c r="H33" s="28">
        <v>133.36999999999534</v>
      </c>
      <c r="Q33" s="210" t="s">
        <v>8989</v>
      </c>
      <c r="R33" s="211" t="s">
        <v>8990</v>
      </c>
      <c r="S33" s="212" t="s">
        <v>3385</v>
      </c>
      <c r="T33" s="212" t="s">
        <v>4123</v>
      </c>
      <c r="U33" s="212" t="s">
        <v>759</v>
      </c>
      <c r="V33" s="212" t="s">
        <v>4393</v>
      </c>
      <c r="W33" s="212" t="s">
        <v>995</v>
      </c>
      <c r="X33" s="212" t="s">
        <v>8991</v>
      </c>
      <c r="Y33" s="212" t="s">
        <v>8992</v>
      </c>
      <c r="Z33" s="212" t="s">
        <v>8993</v>
      </c>
      <c r="AA33" s="212" t="s">
        <v>9885</v>
      </c>
    </row>
    <row r="34" spans="1:27" x14ac:dyDescent="0.25">
      <c r="A34" s="152" t="s">
        <v>127</v>
      </c>
      <c r="B34" s="23" t="s">
        <v>3400</v>
      </c>
      <c r="C34" s="145">
        <v>45177</v>
      </c>
      <c r="E34" t="str">
        <f t="shared" si="0"/>
        <v>20040007</v>
      </c>
      <c r="F34" s="50"/>
      <c r="G34" s="50">
        <v>20040007</v>
      </c>
      <c r="H34" s="28">
        <v>106.30000000000291</v>
      </c>
      <c r="Q34" s="213" t="s">
        <v>10388</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3401</v>
      </c>
      <c r="C35" s="145">
        <v>45174</v>
      </c>
      <c r="E35" t="str">
        <f t="shared" si="0"/>
        <v>20050001</v>
      </c>
      <c r="F35" s="50"/>
      <c r="G35" s="50">
        <v>20050001</v>
      </c>
      <c r="H35" s="28">
        <v>69.369999999995343</v>
      </c>
      <c r="Q35" s="205" t="s">
        <v>10534</v>
      </c>
      <c r="R35" s="204"/>
      <c r="S35" s="193">
        <v>32469</v>
      </c>
      <c r="T35" s="193">
        <v>289</v>
      </c>
      <c r="U35" s="192">
        <v>-228</v>
      </c>
      <c r="V35" s="193">
        <v>9439</v>
      </c>
      <c r="W35" s="216">
        <v>0</v>
      </c>
      <c r="X35" s="193">
        <v>579</v>
      </c>
      <c r="Y35" s="193">
        <v>6903</v>
      </c>
      <c r="Z35" s="192">
        <v>-205</v>
      </c>
      <c r="AA35" s="193">
        <v>41</v>
      </c>
    </row>
    <row r="36" spans="1:27" x14ac:dyDescent="0.25">
      <c r="A36" s="152" t="s">
        <v>764</v>
      </c>
      <c r="B36" s="23" t="s">
        <v>3402</v>
      </c>
      <c r="C36" s="145">
        <v>45174</v>
      </c>
      <c r="E36" t="str">
        <f t="shared" si="0"/>
        <v>20050003</v>
      </c>
      <c r="F36" s="50"/>
      <c r="G36" s="50">
        <v>20050003</v>
      </c>
      <c r="H36" s="28">
        <v>1123.0700000000215</v>
      </c>
      <c r="Q36" s="203" t="s">
        <v>10653</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20060004</v>
      </c>
      <c r="F37" s="50"/>
      <c r="G37" s="50">
        <v>20060004</v>
      </c>
      <c r="H37" s="28">
        <v>1803.5699999999924</v>
      </c>
      <c r="Q37" s="203" t="s">
        <v>10813</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3462</v>
      </c>
      <c r="C38" s="145">
        <v>45253</v>
      </c>
      <c r="E38" t="str">
        <f t="shared" si="0"/>
        <v>20060007</v>
      </c>
      <c r="F38" s="50"/>
      <c r="G38" s="50">
        <v>20060007</v>
      </c>
      <c r="H38" s="28">
        <v>480.97000000000025</v>
      </c>
      <c r="Q38" s="203" t="s">
        <v>10941</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3254</v>
      </c>
      <c r="C39" s="145">
        <v>45274</v>
      </c>
      <c r="E39" t="str">
        <f t="shared" si="0"/>
        <v>20060017</v>
      </c>
      <c r="F39" s="50"/>
      <c r="G39" s="50">
        <v>20060017</v>
      </c>
      <c r="H39" s="28">
        <v>126.86000000000786</v>
      </c>
      <c r="Q39" s="213" t="s">
        <v>11107</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3255</v>
      </c>
      <c r="C40" s="145">
        <v>45279</v>
      </c>
      <c r="E40" t="str">
        <f t="shared" si="0"/>
        <v>20060028</v>
      </c>
      <c r="F40" s="50"/>
      <c r="G40" s="50">
        <v>20060028</v>
      </c>
      <c r="H40" s="28">
        <v>11743.81</v>
      </c>
      <c r="Q40" s="205" t="s">
        <v>11236</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3256</v>
      </c>
      <c r="C41" s="145">
        <v>45281</v>
      </c>
      <c r="E41" t="str">
        <f t="shared" si="0"/>
        <v>20070002</v>
      </c>
      <c r="F41" s="50"/>
      <c r="G41" s="50">
        <v>20070002</v>
      </c>
      <c r="H41" s="28">
        <v>1738.3000000000029</v>
      </c>
      <c r="Q41" s="205" t="s">
        <v>11236</v>
      </c>
      <c r="R41" s="202" t="s">
        <v>10225</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20070006</v>
      </c>
      <c r="F42" s="50"/>
      <c r="G42" s="50">
        <v>20070006</v>
      </c>
      <c r="H42" s="28">
        <v>204.12000000000262</v>
      </c>
      <c r="Q42" s="205" t="s">
        <v>11236</v>
      </c>
      <c r="R42" s="202" t="s">
        <v>10226</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20070010</v>
      </c>
      <c r="F43" s="50"/>
      <c r="G43" s="50">
        <v>20070010</v>
      </c>
      <c r="H43" s="28">
        <v>38.259999999998399</v>
      </c>
      <c r="Q43" s="203" t="s">
        <v>11307</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20070018</v>
      </c>
      <c r="F44" s="50"/>
      <c r="G44" s="50">
        <v>20070018</v>
      </c>
      <c r="H44" s="28">
        <v>558.63999999999578</v>
      </c>
      <c r="Q44" s="203" t="s">
        <v>11307</v>
      </c>
      <c r="R44" s="202" t="s">
        <v>10225</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20070020</v>
      </c>
      <c r="F45" s="50"/>
      <c r="G45" s="50">
        <v>20070020</v>
      </c>
      <c r="H45" s="28">
        <v>773.18000000000757</v>
      </c>
      <c r="Q45" s="220" t="s">
        <v>11307</v>
      </c>
      <c r="R45" s="221" t="s">
        <v>10226</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3080</v>
      </c>
      <c r="C46" s="145">
        <v>45255</v>
      </c>
      <c r="E46" t="str">
        <f t="shared" si="0"/>
        <v>20070024</v>
      </c>
      <c r="F46" s="50"/>
      <c r="G46" s="50">
        <v>20070024</v>
      </c>
      <c r="H46" s="28">
        <v>286.04000000000087</v>
      </c>
      <c r="Q46" s="198" t="s">
        <v>11447</v>
      </c>
      <c r="R46" s="199"/>
      <c r="S46" s="201">
        <v>635</v>
      </c>
      <c r="T46" s="200">
        <v>-3202</v>
      </c>
      <c r="U46" s="201">
        <v>6655</v>
      </c>
      <c r="V46" s="201">
        <v>17823</v>
      </c>
      <c r="W46" s="215">
        <v>0</v>
      </c>
      <c r="X46" s="200">
        <v>-65</v>
      </c>
      <c r="Y46" s="200">
        <v>-85</v>
      </c>
      <c r="Z46" s="200">
        <v>-179</v>
      </c>
      <c r="AA46" s="200">
        <v>-426</v>
      </c>
    </row>
    <row r="47" spans="1:27" x14ac:dyDescent="0.25">
      <c r="A47" s="152" t="s">
        <v>1561</v>
      </c>
      <c r="B47" s="23" t="s">
        <v>3403</v>
      </c>
      <c r="C47" s="145">
        <v>45267</v>
      </c>
      <c r="E47" t="str">
        <f t="shared" si="0"/>
        <v>20070025</v>
      </c>
      <c r="F47" s="50"/>
      <c r="G47" s="50">
        <v>20070025</v>
      </c>
      <c r="H47" s="28">
        <v>4955.5800000000017</v>
      </c>
      <c r="Q47" s="198" t="s">
        <v>11447</v>
      </c>
      <c r="R47" s="202" t="s">
        <v>10225</v>
      </c>
      <c r="S47" s="201">
        <v>635</v>
      </c>
      <c r="T47" s="200">
        <v>-3202</v>
      </c>
      <c r="U47" s="201">
        <v>6655</v>
      </c>
      <c r="V47" s="201">
        <v>17823</v>
      </c>
      <c r="W47" s="215">
        <v>0</v>
      </c>
      <c r="X47" s="200">
        <v>-65</v>
      </c>
      <c r="Y47" s="200">
        <v>-85</v>
      </c>
      <c r="Z47" s="200">
        <v>-179</v>
      </c>
      <c r="AA47" s="200">
        <v>-426</v>
      </c>
    </row>
    <row r="48" spans="1:27" x14ac:dyDescent="0.25">
      <c r="A48" s="152" t="s">
        <v>1748</v>
      </c>
      <c r="B48" s="23" t="s">
        <v>3081</v>
      </c>
      <c r="C48" s="145">
        <v>45279</v>
      </c>
      <c r="E48" t="str">
        <f t="shared" si="0"/>
        <v>20070026</v>
      </c>
      <c r="F48" s="50"/>
      <c r="G48" s="50">
        <v>20070026</v>
      </c>
      <c r="H48" s="28">
        <v>134.15000000000873</v>
      </c>
      <c r="Q48" s="198" t="s">
        <v>11447</v>
      </c>
      <c r="R48" s="202" t="s">
        <v>10226</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2173</v>
      </c>
      <c r="B49" s="23" t="s">
        <v>3404</v>
      </c>
      <c r="C49" s="145">
        <v>45311</v>
      </c>
      <c r="E49" t="str">
        <f t="shared" si="0"/>
        <v>20080007</v>
      </c>
      <c r="F49" s="50"/>
      <c r="G49" s="50">
        <v>20080007</v>
      </c>
      <c r="H49" s="28">
        <v>720.72999999999593</v>
      </c>
      <c r="Q49" s="196" t="s">
        <v>11649</v>
      </c>
      <c r="R49" s="199"/>
      <c r="S49" s="201">
        <v>884</v>
      </c>
      <c r="T49" s="201">
        <v>2402</v>
      </c>
      <c r="U49" s="201">
        <v>1023</v>
      </c>
      <c r="V49" s="201">
        <v>3314</v>
      </c>
      <c r="W49" s="215">
        <v>0</v>
      </c>
      <c r="X49" s="200">
        <v>-281</v>
      </c>
      <c r="Y49" s="200">
        <v>-367</v>
      </c>
      <c r="Z49" s="200">
        <v>-1127</v>
      </c>
      <c r="AA49" s="201">
        <v>3469</v>
      </c>
    </row>
    <row r="50" spans="1:27" x14ac:dyDescent="0.25">
      <c r="A50" s="152" t="s">
        <v>2135</v>
      </c>
      <c r="B50" s="23" t="s">
        <v>3082</v>
      </c>
      <c r="C50" s="145">
        <v>45312</v>
      </c>
      <c r="E50" t="str">
        <f t="shared" si="0"/>
        <v>20080010</v>
      </c>
      <c r="F50" s="50"/>
      <c r="G50" s="50">
        <v>20080010</v>
      </c>
      <c r="H50" s="28">
        <v>1277.3499999999985</v>
      </c>
      <c r="Q50" s="196" t="s">
        <v>11649</v>
      </c>
      <c r="R50" s="202" t="s">
        <v>10225</v>
      </c>
      <c r="S50" s="202">
        <v>884</v>
      </c>
      <c r="T50" s="202">
        <v>2402</v>
      </c>
      <c r="U50" s="202">
        <v>1023</v>
      </c>
      <c r="V50" s="202">
        <v>3314</v>
      </c>
      <c r="W50" s="202">
        <v>0</v>
      </c>
      <c r="X50" s="200">
        <v>-281</v>
      </c>
      <c r="Y50" s="200">
        <v>-367</v>
      </c>
      <c r="Z50" s="200">
        <v>-1127</v>
      </c>
      <c r="AA50" s="202">
        <v>3469</v>
      </c>
    </row>
    <row r="51" spans="1:27" x14ac:dyDescent="0.25">
      <c r="A51" s="152" t="s">
        <v>4248</v>
      </c>
      <c r="B51" s="23" t="s">
        <v>4392</v>
      </c>
      <c r="C51" s="145">
        <v>45515</v>
      </c>
      <c r="E51" t="str">
        <f t="shared" si="0"/>
        <v>20080026</v>
      </c>
      <c r="F51" s="50"/>
      <c r="G51" s="50">
        <v>20080026</v>
      </c>
      <c r="H51" s="28">
        <v>5516.0799999999981</v>
      </c>
      <c r="Q51" s="196" t="s">
        <v>11649</v>
      </c>
      <c r="R51" s="202" t="s">
        <v>10226</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3648</v>
      </c>
      <c r="B52" s="94" t="s">
        <v>4531</v>
      </c>
      <c r="C52" s="145">
        <v>45445</v>
      </c>
      <c r="E52" t="str">
        <f t="shared" si="0"/>
        <v>20080028</v>
      </c>
      <c r="F52" s="50"/>
      <c r="G52" s="50">
        <v>20080028</v>
      </c>
      <c r="H52" s="28">
        <v>1471.0599999999995</v>
      </c>
      <c r="Q52" s="223" t="s">
        <v>11760</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3538</v>
      </c>
      <c r="B53" s="94" t="s">
        <v>4532</v>
      </c>
      <c r="C53" s="145">
        <v>45490</v>
      </c>
      <c r="E53" t="str">
        <f t="shared" si="0"/>
        <v>20080030</v>
      </c>
      <c r="F53" s="50"/>
      <c r="G53" s="50">
        <v>20080030</v>
      </c>
      <c r="H53" s="28">
        <v>433.15000000000146</v>
      </c>
      <c r="Q53" s="223" t="s">
        <v>11760</v>
      </c>
      <c r="R53" s="202" t="s">
        <v>10225</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3540</v>
      </c>
      <c r="B54" s="94" t="s">
        <v>4533</v>
      </c>
      <c r="C54" s="145">
        <v>45474</v>
      </c>
      <c r="E54" t="str">
        <f t="shared" si="0"/>
        <v>20080039</v>
      </c>
      <c r="F54" s="50"/>
      <c r="G54" s="50">
        <v>20080039</v>
      </c>
      <c r="H54" s="28">
        <v>635.29999999999927</v>
      </c>
      <c r="Q54" s="223" t="s">
        <v>11760</v>
      </c>
      <c r="R54" s="202" t="s">
        <v>10226</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4397</v>
      </c>
      <c r="B55" s="95" t="s">
        <v>4534</v>
      </c>
      <c r="C55" s="145">
        <v>45520</v>
      </c>
      <c r="E55" t="str">
        <f t="shared" si="0"/>
        <v>20080041</v>
      </c>
      <c r="F55" s="50"/>
      <c r="G55" s="50">
        <v>20080041</v>
      </c>
      <c r="H55" s="28">
        <v>8600.5500000000029</v>
      </c>
      <c r="Q55" s="210" t="s">
        <v>8989</v>
      </c>
      <c r="R55" s="211" t="s">
        <v>8990</v>
      </c>
      <c r="S55" s="212" t="s">
        <v>3385</v>
      </c>
      <c r="T55" s="212" t="s">
        <v>4123</v>
      </c>
      <c r="U55" s="212" t="s">
        <v>759</v>
      </c>
      <c r="V55" s="212" t="s">
        <v>4393</v>
      </c>
      <c r="W55" s="212" t="s">
        <v>995</v>
      </c>
      <c r="X55" s="212" t="s">
        <v>8991</v>
      </c>
      <c r="Y55" s="212" t="s">
        <v>8992</v>
      </c>
      <c r="Z55" s="212" t="s">
        <v>8993</v>
      </c>
      <c r="AA55" s="212" t="s">
        <v>9885</v>
      </c>
    </row>
    <row r="56" spans="1:27" x14ac:dyDescent="0.25">
      <c r="A56" s="152" t="s">
        <v>4535</v>
      </c>
      <c r="B56" s="95" t="s">
        <v>4879</v>
      </c>
      <c r="C56" s="145">
        <v>45529</v>
      </c>
      <c r="E56" t="str">
        <f t="shared" si="0"/>
        <v>20080043</v>
      </c>
      <c r="F56" s="50"/>
      <c r="G56" s="50">
        <v>20080043</v>
      </c>
      <c r="H56" s="28">
        <v>708.80999999999767</v>
      </c>
      <c r="Q56" s="203" t="s">
        <v>11931</v>
      </c>
      <c r="R56" s="204"/>
      <c r="S56" s="193">
        <v>2155</v>
      </c>
      <c r="T56" s="192">
        <v>-2730</v>
      </c>
      <c r="U56" s="192">
        <v>-2220</v>
      </c>
      <c r="V56" s="193">
        <v>10468</v>
      </c>
      <c r="W56" s="216">
        <v>0</v>
      </c>
      <c r="X56" s="192">
        <v>-51</v>
      </c>
      <c r="Y56" s="193">
        <v>16833</v>
      </c>
      <c r="Z56" s="193">
        <v>15671</v>
      </c>
      <c r="AA56" s="193">
        <v>44</v>
      </c>
    </row>
    <row r="57" spans="1:27" x14ac:dyDescent="0.25">
      <c r="A57" s="152" t="s">
        <v>4251</v>
      </c>
      <c r="B57" s="23" t="s">
        <v>4394</v>
      </c>
      <c r="C57" s="145">
        <v>45513</v>
      </c>
      <c r="E57" t="str">
        <f t="shared" si="0"/>
        <v>20090004</v>
      </c>
      <c r="F57" s="50"/>
      <c r="G57" s="50">
        <v>20090004</v>
      </c>
      <c r="H57" s="28">
        <v>22.440000000002328</v>
      </c>
      <c r="Q57" s="203" t="s">
        <v>11931</v>
      </c>
      <c r="R57" s="202" t="s">
        <v>10225</v>
      </c>
      <c r="S57" s="228">
        <v>2155</v>
      </c>
      <c r="T57" s="192">
        <v>-2730</v>
      </c>
      <c r="U57" s="192">
        <v>-2220</v>
      </c>
      <c r="V57" s="228">
        <v>10468</v>
      </c>
      <c r="W57" s="216">
        <v>0</v>
      </c>
      <c r="X57" s="192">
        <v>-51</v>
      </c>
      <c r="Y57" s="229">
        <v>16833</v>
      </c>
      <c r="Z57" s="229">
        <v>15671</v>
      </c>
      <c r="AA57" s="229">
        <v>44</v>
      </c>
    </row>
    <row r="58" spans="1:27" x14ac:dyDescent="0.25">
      <c r="A58" s="152" t="s">
        <v>4252</v>
      </c>
      <c r="B58" s="23" t="s">
        <v>4393</v>
      </c>
      <c r="C58" s="145">
        <v>45513</v>
      </c>
      <c r="E58" t="str">
        <f t="shared" si="0"/>
        <v>20090013</v>
      </c>
      <c r="F58" s="50"/>
      <c r="G58" s="50">
        <v>20090013</v>
      </c>
      <c r="H58" s="28">
        <v>678.43000000000029</v>
      </c>
      <c r="Q58" s="220" t="s">
        <v>11931</v>
      </c>
      <c r="R58" s="221" t="s">
        <v>10226</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2140</v>
      </c>
      <c r="B59" s="23" t="s">
        <v>3405</v>
      </c>
      <c r="C59" s="145">
        <v>45308</v>
      </c>
      <c r="E59" t="str">
        <f t="shared" si="0"/>
        <v>20090014</v>
      </c>
      <c r="F59" s="50"/>
      <c r="G59" s="50">
        <v>20090014</v>
      </c>
      <c r="H59" s="28">
        <v>187.52999999999884</v>
      </c>
      <c r="Q59" s="196" t="s">
        <v>8989</v>
      </c>
      <c r="R59" s="196" t="s">
        <v>8990</v>
      </c>
      <c r="S59" s="197" t="s">
        <v>3385</v>
      </c>
      <c r="T59" s="197" t="s">
        <v>4123</v>
      </c>
      <c r="U59" s="197" t="s">
        <v>759</v>
      </c>
      <c r="V59" s="197" t="s">
        <v>4393</v>
      </c>
      <c r="W59" s="197" t="s">
        <v>995</v>
      </c>
      <c r="X59" s="197" t="s">
        <v>8991</v>
      </c>
      <c r="Y59" s="197" t="s">
        <v>8992</v>
      </c>
      <c r="Z59" s="197" t="s">
        <v>8993</v>
      </c>
      <c r="AA59" s="197" t="s">
        <v>9885</v>
      </c>
    </row>
    <row r="60" spans="1:27" x14ac:dyDescent="0.25">
      <c r="A60" s="152" t="s">
        <v>2165</v>
      </c>
      <c r="B60" s="23" t="s">
        <v>3406</v>
      </c>
      <c r="C60" s="145" t="s">
        <v>3384</v>
      </c>
      <c r="E60" t="str">
        <f t="shared" si="0"/>
        <v>20090020</v>
      </c>
      <c r="F60" s="50"/>
      <c r="G60" s="50">
        <v>20090020</v>
      </c>
      <c r="H60" s="28">
        <v>1614.8000000000029</v>
      </c>
      <c r="Q60" s="198" t="s">
        <v>12028</v>
      </c>
      <c r="R60" s="199"/>
      <c r="S60" s="201">
        <v>3459</v>
      </c>
      <c r="T60" s="201">
        <v>4681</v>
      </c>
      <c r="U60" s="201">
        <v>2730</v>
      </c>
      <c r="V60" s="201">
        <v>12097</v>
      </c>
      <c r="W60" s="215">
        <v>0</v>
      </c>
      <c r="X60" s="200">
        <v>-94</v>
      </c>
      <c r="Y60" s="200">
        <v>-145</v>
      </c>
      <c r="Z60" s="201">
        <v>1103</v>
      </c>
      <c r="AA60" s="201">
        <v>8721</v>
      </c>
    </row>
    <row r="61" spans="1:27" x14ac:dyDescent="0.25">
      <c r="A61" s="152" t="s">
        <v>2280</v>
      </c>
      <c r="B61" s="23" t="s">
        <v>3083</v>
      </c>
      <c r="C61" s="145">
        <v>45322</v>
      </c>
      <c r="E61" t="str">
        <f t="shared" si="0"/>
        <v>20090023</v>
      </c>
      <c r="F61" s="50"/>
      <c r="G61" s="50">
        <v>20090023</v>
      </c>
      <c r="H61" s="28">
        <v>280.69999999999709</v>
      </c>
      <c r="Q61" s="198" t="s">
        <v>12028</v>
      </c>
      <c r="R61" s="202" t="s">
        <v>10225</v>
      </c>
      <c r="S61" s="231">
        <v>3459</v>
      </c>
      <c r="T61" s="200">
        <v>4681</v>
      </c>
      <c r="U61" s="200">
        <v>2730</v>
      </c>
      <c r="V61" s="231">
        <v>12097</v>
      </c>
      <c r="W61" s="215">
        <v>0</v>
      </c>
      <c r="X61" s="200">
        <v>-94</v>
      </c>
      <c r="Y61" s="200">
        <v>-145</v>
      </c>
      <c r="Z61" s="232">
        <v>1103</v>
      </c>
      <c r="AA61" s="232">
        <v>8721</v>
      </c>
    </row>
    <row r="62" spans="1:27" x14ac:dyDescent="0.25">
      <c r="A62" s="152" t="s">
        <v>2489</v>
      </c>
      <c r="B62" s="23" t="s">
        <v>3084</v>
      </c>
      <c r="C62" s="145">
        <v>45350</v>
      </c>
      <c r="E62" t="str">
        <f t="shared" si="0"/>
        <v/>
      </c>
      <c r="F62" s="50"/>
      <c r="G62" s="50"/>
      <c r="H62" s="28"/>
      <c r="Q62" s="198" t="s">
        <v>12028</v>
      </c>
      <c r="R62" s="202" t="s">
        <v>10226</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2937</v>
      </c>
      <c r="B63" s="23" t="s">
        <v>3085</v>
      </c>
      <c r="C63" s="145">
        <v>45382</v>
      </c>
      <c r="E63" t="str">
        <f t="shared" si="0"/>
        <v/>
      </c>
      <c r="F63" s="50"/>
      <c r="G63" s="50"/>
      <c r="H63" s="28"/>
      <c r="Q63" s="210" t="s">
        <v>8989</v>
      </c>
      <c r="R63" s="211" t="s">
        <v>8990</v>
      </c>
      <c r="S63" s="212" t="s">
        <v>3385</v>
      </c>
      <c r="T63" s="212" t="s">
        <v>4123</v>
      </c>
      <c r="U63" s="212" t="s">
        <v>759</v>
      </c>
      <c r="V63" s="212" t="s">
        <v>4393</v>
      </c>
      <c r="W63" s="212" t="s">
        <v>995</v>
      </c>
      <c r="X63" s="212" t="s">
        <v>8991</v>
      </c>
      <c r="Y63" s="212" t="s">
        <v>8992</v>
      </c>
      <c r="Z63" s="212" t="s">
        <v>8993</v>
      </c>
      <c r="AA63" s="212" t="s">
        <v>9885</v>
      </c>
    </row>
    <row r="64" spans="1:27" x14ac:dyDescent="0.25">
      <c r="A64" s="152" t="s">
        <v>5113</v>
      </c>
      <c r="B64" s="23" t="s">
        <v>3407</v>
      </c>
      <c r="C64" s="146">
        <v>45176</v>
      </c>
      <c r="E64" t="str">
        <f t="shared" si="0"/>
        <v/>
      </c>
      <c r="F64" s="50"/>
      <c r="G64" s="50"/>
      <c r="H64" s="28"/>
      <c r="Q64" s="203" t="s">
        <v>12198</v>
      </c>
      <c r="R64" s="204"/>
      <c r="S64" s="193">
        <v>2348</v>
      </c>
      <c r="T64" s="193">
        <v>4468</v>
      </c>
      <c r="U64" s="193">
        <v>2537</v>
      </c>
      <c r="V64" s="193">
        <v>6122</v>
      </c>
      <c r="W64" s="216">
        <v>0</v>
      </c>
      <c r="X64" s="193">
        <v>488</v>
      </c>
      <c r="Y64" s="192">
        <v>-1199</v>
      </c>
      <c r="Z64" s="192">
        <v>-914</v>
      </c>
      <c r="AA64" s="193">
        <v>1402</v>
      </c>
    </row>
    <row r="65" spans="1:27" x14ac:dyDescent="0.25">
      <c r="A65" s="152" t="s">
        <v>5113</v>
      </c>
      <c r="B65" s="23" t="s">
        <v>3408</v>
      </c>
      <c r="C65" s="147">
        <v>45252</v>
      </c>
      <c r="E65" t="str">
        <f t="shared" si="0"/>
        <v/>
      </c>
      <c r="F65" s="50"/>
      <c r="G65" s="50"/>
      <c r="H65" s="28"/>
      <c r="Q65" s="203" t="s">
        <v>12198</v>
      </c>
      <c r="R65" s="202" t="s">
        <v>10225</v>
      </c>
      <c r="S65" s="231">
        <v>2348</v>
      </c>
      <c r="T65" s="200">
        <v>404</v>
      </c>
      <c r="U65" s="200">
        <v>2537</v>
      </c>
      <c r="V65" s="231">
        <v>4077</v>
      </c>
      <c r="W65" s="215"/>
      <c r="X65" s="200">
        <v>488</v>
      </c>
      <c r="Y65" s="200">
        <v>0</v>
      </c>
      <c r="Z65" s="232">
        <v>0</v>
      </c>
      <c r="AA65" s="232">
        <v>1402</v>
      </c>
    </row>
    <row r="66" spans="1:27" x14ac:dyDescent="0.25">
      <c r="A66" s="152" t="s">
        <v>5113</v>
      </c>
      <c r="B66" s="23" t="s">
        <v>3409</v>
      </c>
      <c r="C66" s="147">
        <v>45252</v>
      </c>
      <c r="E66" t="str">
        <f t="shared" si="0"/>
        <v/>
      </c>
      <c r="F66" s="50"/>
      <c r="G66" s="50"/>
      <c r="H66" s="28"/>
      <c r="Q66" s="203" t="s">
        <v>12198</v>
      </c>
      <c r="R66" s="202" t="s">
        <v>10226</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3086</v>
      </c>
      <c r="B67" s="23" t="s">
        <v>3382</v>
      </c>
      <c r="C67" s="147">
        <v>45418</v>
      </c>
      <c r="E67" t="str">
        <f t="shared" si="0"/>
        <v/>
      </c>
      <c r="F67" s="50"/>
      <c r="G67" s="50"/>
      <c r="H67" s="28"/>
      <c r="Q67" s="210" t="s">
        <v>8989</v>
      </c>
      <c r="R67" s="211" t="s">
        <v>8990</v>
      </c>
      <c r="S67" s="212" t="s">
        <v>3385</v>
      </c>
      <c r="T67" s="212" t="s">
        <v>4123</v>
      </c>
      <c r="U67" s="212" t="s">
        <v>759</v>
      </c>
      <c r="V67" s="212" t="s">
        <v>4393</v>
      </c>
      <c r="W67" s="212" t="s">
        <v>995</v>
      </c>
      <c r="X67" s="212" t="s">
        <v>8991</v>
      </c>
      <c r="Y67" s="212" t="s">
        <v>8992</v>
      </c>
      <c r="Z67" s="212" t="s">
        <v>8993</v>
      </c>
      <c r="AA67" s="212" t="s">
        <v>9885</v>
      </c>
    </row>
    <row r="68" spans="1:27" x14ac:dyDescent="0.25">
      <c r="A68" s="152" t="s">
        <v>3129</v>
      </c>
      <c r="B68" s="23" t="s">
        <v>3383</v>
      </c>
      <c r="C68" s="147">
        <v>45417</v>
      </c>
      <c r="E68" t="str">
        <f t="shared" si="0"/>
        <v/>
      </c>
      <c r="F68" s="50"/>
      <c r="G68" s="50"/>
      <c r="H68" s="28"/>
      <c r="Q68" s="205" t="s">
        <v>12289</v>
      </c>
      <c r="R68" s="204"/>
      <c r="S68" s="193">
        <v>2013</v>
      </c>
      <c r="T68" s="193">
        <v>14191</v>
      </c>
      <c r="U68" s="193">
        <v>4685</v>
      </c>
      <c r="V68" s="193">
        <v>7615</v>
      </c>
      <c r="W68" s="216">
        <v>0</v>
      </c>
      <c r="X68" s="192">
        <v>-91</v>
      </c>
      <c r="Y68" s="193">
        <v>17610</v>
      </c>
      <c r="Z68" s="192">
        <v>-323</v>
      </c>
      <c r="AA68" s="192">
        <v>-888</v>
      </c>
    </row>
    <row r="69" spans="1:27" x14ac:dyDescent="0.25">
      <c r="A69" s="152" t="s">
        <v>3130</v>
      </c>
      <c r="B69" s="23" t="s">
        <v>3252</v>
      </c>
      <c r="C69" s="147">
        <v>45403</v>
      </c>
      <c r="E69" t="str">
        <f t="shared" ref="E69:E85" si="9">_xlfn.CONCAT(F69,G69)</f>
        <v/>
      </c>
      <c r="F69" s="50"/>
      <c r="G69" s="50"/>
      <c r="H69" s="28"/>
      <c r="Q69" s="205" t="s">
        <v>12289</v>
      </c>
      <c r="R69" s="202" t="s">
        <v>10225</v>
      </c>
      <c r="S69" s="231">
        <v>2013</v>
      </c>
      <c r="T69" s="200">
        <v>0</v>
      </c>
      <c r="U69" s="200">
        <v>4685</v>
      </c>
      <c r="V69" s="231">
        <v>2433</v>
      </c>
      <c r="W69" s="215"/>
      <c r="X69" s="200">
        <v>0</v>
      </c>
      <c r="Y69" s="200">
        <v>8692.3799999999992</v>
      </c>
      <c r="Z69" s="232">
        <v>0</v>
      </c>
      <c r="AA69" s="232">
        <v>0</v>
      </c>
    </row>
    <row r="70" spans="1:27" x14ac:dyDescent="0.25">
      <c r="A70" s="152" t="s">
        <v>3131</v>
      </c>
      <c r="B70" s="23" t="s">
        <v>3253</v>
      </c>
      <c r="C70" s="147">
        <v>45402</v>
      </c>
      <c r="E70" t="str">
        <f t="shared" si="9"/>
        <v/>
      </c>
      <c r="F70" s="50"/>
      <c r="G70" s="50"/>
      <c r="H70" s="28"/>
      <c r="Q70" s="205" t="s">
        <v>12289</v>
      </c>
      <c r="R70" s="202" t="s">
        <v>10226</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3172</v>
      </c>
      <c r="B71" s="23" t="s">
        <v>3410</v>
      </c>
      <c r="C71" s="147">
        <v>45426</v>
      </c>
      <c r="E71" t="str">
        <f t="shared" si="9"/>
        <v/>
      </c>
      <c r="F71" s="50"/>
      <c r="G71" s="50"/>
      <c r="H71" s="28"/>
      <c r="Q71" s="210" t="s">
        <v>8989</v>
      </c>
      <c r="R71" s="211" t="s">
        <v>8990</v>
      </c>
      <c r="S71" s="212" t="s">
        <v>3385</v>
      </c>
      <c r="T71" s="212" t="s">
        <v>4123</v>
      </c>
      <c r="U71" s="212" t="s">
        <v>759</v>
      </c>
      <c r="V71" s="212" t="s">
        <v>4393</v>
      </c>
      <c r="W71" s="212" t="s">
        <v>995</v>
      </c>
      <c r="X71" s="212" t="s">
        <v>8991</v>
      </c>
      <c r="Y71" s="212" t="s">
        <v>8992</v>
      </c>
      <c r="Z71" s="212" t="s">
        <v>8993</v>
      </c>
      <c r="AA71" s="212" t="s">
        <v>9885</v>
      </c>
    </row>
    <row r="72" spans="1:27" x14ac:dyDescent="0.25">
      <c r="A72" s="152" t="s">
        <v>3260</v>
      </c>
      <c r="B72" s="23" t="s">
        <v>3411</v>
      </c>
      <c r="C72" s="147">
        <v>45429</v>
      </c>
      <c r="E72" t="str">
        <f t="shared" si="9"/>
        <v/>
      </c>
      <c r="F72" s="50"/>
      <c r="G72" s="50"/>
      <c r="H72" s="28"/>
      <c r="Q72" s="203" t="s">
        <v>12390</v>
      </c>
      <c r="R72" s="204"/>
      <c r="S72" s="192">
        <v>-1420</v>
      </c>
      <c r="T72" s="192">
        <v>-979</v>
      </c>
      <c r="U72" s="193">
        <v>6330</v>
      </c>
      <c r="V72" s="193">
        <v>11695</v>
      </c>
      <c r="W72" s="216">
        <v>0</v>
      </c>
      <c r="X72" s="192">
        <v>-122</v>
      </c>
      <c r="Y72" s="193">
        <v>11520</v>
      </c>
      <c r="Z72" s="192">
        <v>-139</v>
      </c>
      <c r="AA72" s="192">
        <v>-2984</v>
      </c>
    </row>
    <row r="73" spans="1:27" x14ac:dyDescent="0.25">
      <c r="A73" s="152" t="s">
        <v>3258</v>
      </c>
      <c r="B73" s="23" t="s">
        <v>3412</v>
      </c>
      <c r="C73" s="147">
        <v>45422</v>
      </c>
      <c r="E73" t="str">
        <f t="shared" si="9"/>
        <v/>
      </c>
      <c r="F73" s="50"/>
      <c r="G73" s="50"/>
      <c r="H73" s="28"/>
      <c r="Q73" s="203" t="s">
        <v>12390</v>
      </c>
      <c r="R73" s="202" t="s">
        <v>10225</v>
      </c>
      <c r="U73">
        <v>6330</v>
      </c>
      <c r="V73">
        <v>3115</v>
      </c>
    </row>
    <row r="74" spans="1:27" x14ac:dyDescent="0.25">
      <c r="A74" s="152" t="s">
        <v>3259</v>
      </c>
      <c r="B74" s="23" t="s">
        <v>3413</v>
      </c>
      <c r="C74" s="147">
        <v>45421</v>
      </c>
      <c r="E74" t="str">
        <f t="shared" si="9"/>
        <v/>
      </c>
      <c r="F74" s="50"/>
      <c r="G74" s="50"/>
      <c r="H74" s="28"/>
      <c r="Q74" s="203" t="s">
        <v>12390</v>
      </c>
      <c r="R74" s="202" t="s">
        <v>10226</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4250</v>
      </c>
      <c r="B75" s="23" t="s">
        <v>5109</v>
      </c>
      <c r="C75" s="147">
        <v>45534</v>
      </c>
      <c r="E75" t="str">
        <f t="shared" si="9"/>
        <v/>
      </c>
      <c r="F75" s="50"/>
      <c r="G75" s="50"/>
      <c r="H75" s="28"/>
      <c r="Q75" s="210" t="s">
        <v>8989</v>
      </c>
      <c r="R75" s="211" t="s">
        <v>8990</v>
      </c>
      <c r="S75" s="212" t="s">
        <v>3385</v>
      </c>
      <c r="T75" s="212" t="s">
        <v>4123</v>
      </c>
      <c r="U75" s="212" t="s">
        <v>759</v>
      </c>
      <c r="V75" s="212" t="s">
        <v>4393</v>
      </c>
      <c r="W75" s="212" t="s">
        <v>995</v>
      </c>
      <c r="X75" s="212" t="s">
        <v>8991</v>
      </c>
      <c r="Y75" s="212" t="s">
        <v>8992</v>
      </c>
      <c r="Z75" s="212" t="s">
        <v>8993</v>
      </c>
      <c r="AA75" s="212" t="s">
        <v>9885</v>
      </c>
    </row>
    <row r="76" spans="1:27" x14ac:dyDescent="0.25">
      <c r="A76" s="152" t="s">
        <v>4632</v>
      </c>
      <c r="B76" s="23" t="s">
        <v>5110</v>
      </c>
      <c r="C76" s="147">
        <v>45536</v>
      </c>
      <c r="E76" t="str">
        <f t="shared" si="9"/>
        <v/>
      </c>
      <c r="F76" s="50"/>
      <c r="G76" s="50"/>
      <c r="H76" s="28"/>
      <c r="Q76" s="203" t="s">
        <v>12509</v>
      </c>
      <c r="R76" s="204"/>
      <c r="S76" s="193">
        <v>1562</v>
      </c>
      <c r="T76" s="193">
        <v>3758</v>
      </c>
      <c r="U76" s="193">
        <v>5253</v>
      </c>
      <c r="V76" s="193">
        <v>71323</v>
      </c>
      <c r="W76" s="216">
        <v>0</v>
      </c>
      <c r="X76" s="192">
        <v>-182</v>
      </c>
      <c r="Y76" s="192">
        <v>-119</v>
      </c>
      <c r="Z76" s="193">
        <v>629</v>
      </c>
      <c r="AA76" s="192">
        <v>-550</v>
      </c>
    </row>
    <row r="77" spans="1:27" x14ac:dyDescent="0.25">
      <c r="A77" s="152" t="s">
        <v>3539</v>
      </c>
      <c r="B77" s="23" t="s">
        <v>5111</v>
      </c>
      <c r="C77" s="147">
        <v>45447</v>
      </c>
      <c r="E77" t="str">
        <f t="shared" si="9"/>
        <v/>
      </c>
      <c r="F77" s="50"/>
      <c r="G77" s="50"/>
      <c r="H77" s="28"/>
      <c r="Q77" s="203" t="s">
        <v>12509</v>
      </c>
      <c r="R77" s="202" t="s">
        <v>10225</v>
      </c>
      <c r="S77" s="193">
        <v>1562</v>
      </c>
      <c r="T77">
        <v>3758</v>
      </c>
      <c r="U77" s="193">
        <v>5253</v>
      </c>
      <c r="V77">
        <v>1891</v>
      </c>
      <c r="W77">
        <v>0</v>
      </c>
      <c r="X77" s="192">
        <v>-182</v>
      </c>
      <c r="Y77" s="192">
        <v>-119</v>
      </c>
      <c r="Z77">
        <v>629</v>
      </c>
      <c r="AA77" s="192">
        <v>-550</v>
      </c>
    </row>
    <row r="78" spans="1:27" x14ac:dyDescent="0.25">
      <c r="A78" s="155" t="s">
        <v>4395</v>
      </c>
      <c r="B78" s="90" t="s">
        <v>5698</v>
      </c>
      <c r="C78" s="147">
        <v>45556</v>
      </c>
      <c r="E78" t="str">
        <f t="shared" si="9"/>
        <v/>
      </c>
      <c r="F78" s="50"/>
      <c r="G78" s="50"/>
      <c r="H78" s="28"/>
      <c r="Q78" s="203" t="s">
        <v>12509</v>
      </c>
      <c r="R78" s="202" t="s">
        <v>10226</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4396</v>
      </c>
      <c r="B79" s="90" t="s">
        <v>5699</v>
      </c>
      <c r="C79" s="147">
        <v>45556</v>
      </c>
      <c r="E79" t="str">
        <f t="shared" si="9"/>
        <v/>
      </c>
      <c r="F79" s="50"/>
      <c r="G79" s="50"/>
      <c r="H79" s="28"/>
      <c r="Q79" s="238" t="s">
        <v>8989</v>
      </c>
      <c r="R79" s="239" t="s">
        <v>8990</v>
      </c>
      <c r="S79" s="240" t="s">
        <v>3385</v>
      </c>
      <c r="T79" s="240" t="s">
        <v>4123</v>
      </c>
      <c r="U79" s="240" t="s">
        <v>759</v>
      </c>
      <c r="V79" s="240" t="s">
        <v>4393</v>
      </c>
      <c r="W79" s="240" t="s">
        <v>995</v>
      </c>
      <c r="X79" s="240" t="s">
        <v>8991</v>
      </c>
      <c r="Y79" s="240" t="s">
        <v>8992</v>
      </c>
      <c r="Z79" s="240" t="s">
        <v>8993</v>
      </c>
      <c r="AA79" s="240" t="s">
        <v>9885</v>
      </c>
    </row>
    <row r="80" spans="1:27" x14ac:dyDescent="0.25">
      <c r="A80" s="153" t="s">
        <v>3010</v>
      </c>
      <c r="B80" s="149" t="s">
        <v>3257</v>
      </c>
      <c r="C80" s="150">
        <v>45396</v>
      </c>
      <c r="E80" t="str">
        <f t="shared" si="9"/>
        <v/>
      </c>
      <c r="F80" s="50"/>
      <c r="G80" s="50"/>
      <c r="H80" s="28"/>
      <c r="Q80" s="198" t="s">
        <v>12624</v>
      </c>
      <c r="R80" s="199"/>
      <c r="S80" s="201">
        <v>1682</v>
      </c>
      <c r="T80" s="201">
        <v>2143</v>
      </c>
      <c r="U80" s="201">
        <v>4062</v>
      </c>
      <c r="V80" s="201">
        <v>1730</v>
      </c>
      <c r="W80" s="215">
        <v>0</v>
      </c>
      <c r="X80" s="201">
        <v>1518</v>
      </c>
      <c r="Y80" s="201">
        <v>5110</v>
      </c>
      <c r="Z80" s="201">
        <v>1014</v>
      </c>
      <c r="AA80" s="200">
        <v>-801</v>
      </c>
    </row>
    <row r="81" spans="1:27" x14ac:dyDescent="0.25">
      <c r="A81" s="152" t="s">
        <v>4249</v>
      </c>
      <c r="B81" s="159" t="s">
        <v>5978</v>
      </c>
      <c r="C81" s="147">
        <v>45565</v>
      </c>
      <c r="E81" t="str">
        <f t="shared" si="9"/>
        <v/>
      </c>
      <c r="F81" s="50"/>
      <c r="G81" s="50"/>
      <c r="H81" s="28"/>
      <c r="Q81" s="198" t="s">
        <v>12624</v>
      </c>
      <c r="R81" s="202" t="s">
        <v>10225</v>
      </c>
      <c r="S81" s="202">
        <v>1682</v>
      </c>
      <c r="T81" s="202">
        <v>2143</v>
      </c>
      <c r="U81" s="202">
        <v>4062</v>
      </c>
      <c r="V81" s="202">
        <v>1730</v>
      </c>
      <c r="W81" s="202">
        <v>0</v>
      </c>
      <c r="X81" s="202">
        <v>1518</v>
      </c>
      <c r="Y81" s="202">
        <v>5110</v>
      </c>
      <c r="Z81" s="202">
        <v>1014</v>
      </c>
      <c r="AA81" s="200">
        <v>-801</v>
      </c>
    </row>
    <row r="82" spans="1:27" x14ac:dyDescent="0.25">
      <c r="A82" s="152" t="s">
        <v>5192</v>
      </c>
      <c r="B82" s="159" t="s">
        <v>5979</v>
      </c>
      <c r="C82" s="147">
        <v>45565</v>
      </c>
      <c r="E82" t="str">
        <f t="shared" si="9"/>
        <v/>
      </c>
      <c r="F82" s="50"/>
      <c r="G82" s="50"/>
      <c r="H82" s="28"/>
      <c r="Q82" s="198" t="s">
        <v>12624</v>
      </c>
      <c r="R82" s="202" t="s">
        <v>10226</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5191</v>
      </c>
      <c r="B83" s="159" t="s">
        <v>5980</v>
      </c>
      <c r="C83" s="147">
        <v>45565</v>
      </c>
      <c r="E83" t="str">
        <f t="shared" si="9"/>
        <v/>
      </c>
      <c r="F83" s="50"/>
      <c r="G83" s="50"/>
      <c r="H83" s="28"/>
      <c r="Q83" s="196" t="s">
        <v>8989</v>
      </c>
      <c r="R83" s="196" t="s">
        <v>8990</v>
      </c>
      <c r="S83" s="197" t="s">
        <v>3385</v>
      </c>
      <c r="T83" s="197" t="s">
        <v>4123</v>
      </c>
      <c r="U83" s="197" t="s">
        <v>759</v>
      </c>
      <c r="V83" s="197" t="s">
        <v>4393</v>
      </c>
      <c r="W83" s="197" t="s">
        <v>995</v>
      </c>
      <c r="X83" s="197" t="s">
        <v>8991</v>
      </c>
      <c r="Y83" s="197" t="s">
        <v>8992</v>
      </c>
      <c r="Z83" s="197" t="s">
        <v>8993</v>
      </c>
      <c r="AA83" s="197" t="s">
        <v>9885</v>
      </c>
    </row>
    <row r="84" spans="1:27" x14ac:dyDescent="0.25">
      <c r="A84" s="152" t="s">
        <v>5380</v>
      </c>
      <c r="B84" s="159" t="s">
        <v>5981</v>
      </c>
      <c r="C84" s="147">
        <v>45565</v>
      </c>
      <c r="E84" t="str">
        <f t="shared" si="9"/>
        <v/>
      </c>
      <c r="G84" s="50"/>
      <c r="H84" s="28"/>
      <c r="Q84" s="196" t="s">
        <v>12706</v>
      </c>
      <c r="R84" s="199"/>
      <c r="S84" s="201">
        <v>234</v>
      </c>
      <c r="T84" s="201">
        <v>9844</v>
      </c>
      <c r="U84" s="201">
        <v>880</v>
      </c>
      <c r="V84" s="201">
        <v>4253</v>
      </c>
      <c r="W84" s="215">
        <v>0</v>
      </c>
      <c r="X84" s="200">
        <v>-1032</v>
      </c>
      <c r="Y84" s="200">
        <v>-48</v>
      </c>
      <c r="Z84" s="200">
        <v>-452</v>
      </c>
      <c r="AA84" s="200">
        <v>-822</v>
      </c>
    </row>
    <row r="85" spans="1:27" x14ac:dyDescent="0.25">
      <c r="A85" s="152" t="s">
        <v>5381</v>
      </c>
      <c r="B85" s="159" t="s">
        <v>5982</v>
      </c>
      <c r="C85" s="147">
        <v>45565</v>
      </c>
      <c r="E85" t="str">
        <f t="shared" si="9"/>
        <v/>
      </c>
      <c r="G85" s="185"/>
      <c r="H85" s="28"/>
      <c r="Q85" s="196" t="s">
        <v>12706</v>
      </c>
      <c r="R85" s="202" t="s">
        <v>10225</v>
      </c>
      <c r="S85" s="202">
        <v>234</v>
      </c>
      <c r="T85" s="202">
        <v>9844</v>
      </c>
      <c r="U85" s="202">
        <v>880</v>
      </c>
      <c r="V85" s="202">
        <v>4253</v>
      </c>
      <c r="W85" s="215">
        <v>0</v>
      </c>
      <c r="X85" s="200">
        <v>-1032</v>
      </c>
      <c r="Y85" s="200">
        <v>-48</v>
      </c>
      <c r="Z85" s="200">
        <v>-452</v>
      </c>
      <c r="AA85" s="200">
        <v>-822</v>
      </c>
    </row>
    <row r="86" spans="1:27" x14ac:dyDescent="0.25">
      <c r="A86" s="152" t="s">
        <v>5382</v>
      </c>
      <c r="B86" s="159" t="s">
        <v>5983</v>
      </c>
      <c r="C86" s="147">
        <v>45565</v>
      </c>
      <c r="Q86" s="196" t="s">
        <v>12706</v>
      </c>
      <c r="R86" s="202" t="s">
        <v>10226</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5383</v>
      </c>
      <c r="B87" s="159" t="s">
        <v>5984</v>
      </c>
      <c r="C87" s="147">
        <v>45565</v>
      </c>
      <c r="Q87" s="196" t="s">
        <v>8989</v>
      </c>
      <c r="R87" s="196" t="s">
        <v>8990</v>
      </c>
      <c r="S87" s="197" t="s">
        <v>3385</v>
      </c>
      <c r="T87" s="197" t="s">
        <v>4123</v>
      </c>
      <c r="U87" s="197" t="s">
        <v>759</v>
      </c>
      <c r="V87" s="197" t="s">
        <v>4393</v>
      </c>
      <c r="W87" s="197" t="s">
        <v>995</v>
      </c>
      <c r="X87" s="197" t="s">
        <v>8991</v>
      </c>
      <c r="Y87" s="197" t="s">
        <v>8992</v>
      </c>
      <c r="Z87" s="197" t="s">
        <v>8993</v>
      </c>
      <c r="AA87" s="197" t="s">
        <v>9885</v>
      </c>
    </row>
    <row r="88" spans="1:27" x14ac:dyDescent="0.25">
      <c r="A88" s="152" t="s">
        <v>5385</v>
      </c>
      <c r="B88" s="159" t="s">
        <v>5985</v>
      </c>
      <c r="C88" s="147">
        <v>45565</v>
      </c>
      <c r="Q88" s="198" t="s">
        <v>12913</v>
      </c>
      <c r="R88" s="199"/>
      <c r="S88" s="201">
        <v>1634</v>
      </c>
      <c r="T88" s="201">
        <v>2353</v>
      </c>
      <c r="U88" s="200">
        <v>-1494</v>
      </c>
      <c r="V88" s="201">
        <v>19489</v>
      </c>
      <c r="W88" s="215">
        <v>0</v>
      </c>
      <c r="X88" s="200">
        <v>-83</v>
      </c>
      <c r="Y88" s="201">
        <v>1201</v>
      </c>
      <c r="Z88" s="201">
        <v>174</v>
      </c>
      <c r="AA88" s="201">
        <v>1735</v>
      </c>
    </row>
    <row r="89" spans="1:27" x14ac:dyDescent="0.25">
      <c r="A89" s="152" t="s">
        <v>5384</v>
      </c>
      <c r="B89" s="159" t="s">
        <v>5986</v>
      </c>
      <c r="C89" s="147">
        <v>45565</v>
      </c>
      <c r="Q89" s="198" t="s">
        <v>12913</v>
      </c>
      <c r="R89" s="202" t="s">
        <v>10225</v>
      </c>
      <c r="S89" s="241">
        <v>1634</v>
      </c>
      <c r="T89" s="202">
        <v>2353</v>
      </c>
      <c r="U89" s="200">
        <v>-1494</v>
      </c>
      <c r="V89" s="241">
        <v>19489</v>
      </c>
      <c r="W89" s="215">
        <v>0</v>
      </c>
      <c r="X89" s="200">
        <v>-83</v>
      </c>
      <c r="Y89" s="241">
        <v>1201</v>
      </c>
      <c r="Z89" s="241">
        <v>174</v>
      </c>
      <c r="AA89" s="241">
        <v>1735</v>
      </c>
    </row>
    <row r="90" spans="1:27" x14ac:dyDescent="0.25">
      <c r="A90" s="152" t="s">
        <v>5386</v>
      </c>
      <c r="B90" s="159" t="s">
        <v>6527</v>
      </c>
      <c r="C90" s="147">
        <v>45597</v>
      </c>
      <c r="Q90" s="198" t="s">
        <v>12913</v>
      </c>
      <c r="R90" s="202" t="s">
        <v>10226</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6526</v>
      </c>
      <c r="C91" s="147">
        <v>45590</v>
      </c>
      <c r="Q91" s="210" t="s">
        <v>8989</v>
      </c>
      <c r="R91" s="211" t="s">
        <v>8990</v>
      </c>
      <c r="S91" s="212" t="s">
        <v>3385</v>
      </c>
      <c r="T91" s="212" t="s">
        <v>4123</v>
      </c>
      <c r="U91" s="212" t="s">
        <v>759</v>
      </c>
      <c r="V91" s="212" t="s">
        <v>4393</v>
      </c>
      <c r="W91" s="212" t="s">
        <v>995</v>
      </c>
      <c r="X91" s="212" t="s">
        <v>8991</v>
      </c>
      <c r="Y91" s="212" t="s">
        <v>8992</v>
      </c>
      <c r="Z91" s="212" t="s">
        <v>8993</v>
      </c>
      <c r="AA91" s="212" t="s">
        <v>9885</v>
      </c>
    </row>
    <row r="92" spans="1:27" x14ac:dyDescent="0.25">
      <c r="Q92" s="203" t="s">
        <v>12990</v>
      </c>
      <c r="R92" s="199"/>
      <c r="S92" s="193">
        <v>3455</v>
      </c>
      <c r="T92" s="193">
        <v>10026</v>
      </c>
      <c r="U92" s="193">
        <v>2380</v>
      </c>
      <c r="V92" s="193">
        <v>13219</v>
      </c>
      <c r="W92" s="216">
        <v>0</v>
      </c>
      <c r="X92" s="193">
        <v>234</v>
      </c>
      <c r="Y92" s="193">
        <v>4143</v>
      </c>
      <c r="Z92" s="193">
        <v>256</v>
      </c>
      <c r="AA92" s="192">
        <v>0</v>
      </c>
    </row>
    <row r="93" spans="1:27" x14ac:dyDescent="0.25">
      <c r="Q93" s="203" t="s">
        <v>12990</v>
      </c>
      <c r="R93" s="202" t="s">
        <v>10225</v>
      </c>
      <c r="S93">
        <v>3455</v>
      </c>
      <c r="T93">
        <v>0</v>
      </c>
      <c r="U93">
        <v>2380</v>
      </c>
      <c r="V93">
        <v>1093</v>
      </c>
      <c r="W93" s="242">
        <v>0</v>
      </c>
      <c r="X93">
        <v>234</v>
      </c>
      <c r="Y93">
        <v>4143</v>
      </c>
      <c r="Z93">
        <v>256</v>
      </c>
      <c r="AA93" s="192">
        <v>0</v>
      </c>
    </row>
    <row r="94" spans="1:27" x14ac:dyDescent="0.25">
      <c r="Q94" s="203" t="s">
        <v>12990</v>
      </c>
      <c r="R94" s="202" t="s">
        <v>10226</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8989</v>
      </c>
      <c r="R95" s="211" t="s">
        <v>8990</v>
      </c>
      <c r="S95" s="212" t="s">
        <v>3385</v>
      </c>
      <c r="T95" s="212" t="s">
        <v>4123</v>
      </c>
      <c r="U95" s="212" t="s">
        <v>759</v>
      </c>
      <c r="V95" s="212" t="s">
        <v>4393</v>
      </c>
      <c r="W95" s="212" t="s">
        <v>995</v>
      </c>
      <c r="X95" s="212" t="s">
        <v>8991</v>
      </c>
      <c r="Y95" s="212" t="s">
        <v>8992</v>
      </c>
      <c r="Z95" s="212" t="s">
        <v>8993</v>
      </c>
      <c r="AA95" s="212" t="s">
        <v>9885</v>
      </c>
    </row>
    <row r="96" spans="1:27" x14ac:dyDescent="0.25">
      <c r="Q96" s="244" t="s">
        <v>13060</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13060</v>
      </c>
      <c r="R97" s="202" t="s">
        <v>10225</v>
      </c>
      <c r="S97" s="228">
        <v>2665</v>
      </c>
      <c r="T97">
        <v>0</v>
      </c>
      <c r="U97" s="246">
        <v>-1837.7646000000414</v>
      </c>
      <c r="V97" s="228">
        <v>11018</v>
      </c>
      <c r="W97" s="246">
        <v>0</v>
      </c>
      <c r="X97" s="228">
        <v>255</v>
      </c>
      <c r="Y97" s="247">
        <v>8185</v>
      </c>
      <c r="Z97" s="228">
        <v>112</v>
      </c>
      <c r="AA97" s="246">
        <v>-871.93499999999131</v>
      </c>
    </row>
    <row r="98" spans="17:27" x14ac:dyDescent="0.25">
      <c r="Q98" s="248" t="s">
        <v>13060</v>
      </c>
      <c r="R98" s="221" t="s">
        <v>10226</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8989</v>
      </c>
      <c r="R99" s="196" t="s">
        <v>8990</v>
      </c>
      <c r="S99" s="197" t="s">
        <v>3385</v>
      </c>
      <c r="T99" s="197" t="s">
        <v>4123</v>
      </c>
      <c r="U99" s="197" t="s">
        <v>759</v>
      </c>
      <c r="V99" s="197" t="s">
        <v>4393</v>
      </c>
      <c r="W99" s="197" t="s">
        <v>995</v>
      </c>
      <c r="X99" s="197" t="s">
        <v>8991</v>
      </c>
      <c r="Y99" s="197" t="s">
        <v>8992</v>
      </c>
      <c r="Z99" s="197" t="s">
        <v>8993</v>
      </c>
      <c r="AA99" s="197" t="s">
        <v>9885</v>
      </c>
    </row>
    <row r="100" spans="17:27" x14ac:dyDescent="0.25">
      <c r="Q100" s="196" t="s">
        <v>13142</v>
      </c>
      <c r="R100" s="199"/>
      <c r="S100" s="201">
        <v>2536</v>
      </c>
      <c r="T100" s="201">
        <v>2161</v>
      </c>
      <c r="U100" s="201">
        <v>28</v>
      </c>
      <c r="V100" s="201">
        <v>6475</v>
      </c>
      <c r="W100" s="215">
        <v>0</v>
      </c>
      <c r="X100" s="200">
        <v>-380</v>
      </c>
      <c r="Y100" s="200">
        <v>-547</v>
      </c>
      <c r="Z100" s="201">
        <v>114</v>
      </c>
      <c r="AA100" s="200">
        <v>-866</v>
      </c>
    </row>
    <row r="101" spans="17:27" x14ac:dyDescent="0.25">
      <c r="Q101" s="196" t="s">
        <v>13142</v>
      </c>
      <c r="R101" s="202" t="s">
        <v>10225</v>
      </c>
      <c r="S101" s="202">
        <v>2536</v>
      </c>
      <c r="T101" s="202">
        <v>2161</v>
      </c>
      <c r="U101" s="202">
        <v>28</v>
      </c>
      <c r="V101" s="202">
        <v>5132</v>
      </c>
      <c r="W101" s="215">
        <v>0</v>
      </c>
      <c r="X101" s="200">
        <v>-380</v>
      </c>
      <c r="Y101" s="200">
        <v>-547</v>
      </c>
      <c r="Z101" s="202">
        <v>114</v>
      </c>
      <c r="AA101" s="200">
        <v>-866</v>
      </c>
    </row>
    <row r="102" spans="17:27" x14ac:dyDescent="0.25">
      <c r="Q102" s="196" t="s">
        <v>13142</v>
      </c>
      <c r="R102" s="202" t="s">
        <v>10226</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8989</v>
      </c>
      <c r="R103" s="196" t="s">
        <v>8990</v>
      </c>
      <c r="S103" s="197" t="s">
        <v>3385</v>
      </c>
      <c r="T103" s="197" t="s">
        <v>4123</v>
      </c>
      <c r="U103" s="197" t="s">
        <v>759</v>
      </c>
      <c r="V103" s="197" t="s">
        <v>4393</v>
      </c>
      <c r="W103" s="197" t="s">
        <v>995</v>
      </c>
      <c r="X103" s="197" t="s">
        <v>8991</v>
      </c>
      <c r="Y103" s="197" t="s">
        <v>8992</v>
      </c>
      <c r="Z103" s="197" t="s">
        <v>8993</v>
      </c>
      <c r="AA103" s="197" t="s">
        <v>9885</v>
      </c>
    </row>
    <row r="104" spans="17:27" x14ac:dyDescent="0.25">
      <c r="Q104" s="198" t="s">
        <v>13287</v>
      </c>
      <c r="R104" s="199"/>
      <c r="S104" s="201">
        <v>2474</v>
      </c>
      <c r="T104" s="201">
        <v>5220</v>
      </c>
      <c r="U104" s="201">
        <v>2099</v>
      </c>
      <c r="V104" s="201">
        <v>8583</v>
      </c>
      <c r="W104" s="215">
        <v>0</v>
      </c>
      <c r="X104" s="200">
        <v>-819</v>
      </c>
      <c r="Y104" s="201">
        <v>150870</v>
      </c>
      <c r="Z104" s="201">
        <v>1586</v>
      </c>
      <c r="AA104" s="200">
        <v>-792</v>
      </c>
    </row>
    <row r="105" spans="17:27" x14ac:dyDescent="0.25">
      <c r="Q105" s="198" t="s">
        <v>13287</v>
      </c>
      <c r="R105" s="202" t="s">
        <v>10225</v>
      </c>
      <c r="S105" s="202">
        <v>2474</v>
      </c>
      <c r="T105" s="202">
        <v>5220</v>
      </c>
      <c r="U105" s="202">
        <v>2099</v>
      </c>
      <c r="V105" s="202">
        <v>8583</v>
      </c>
      <c r="W105" s="215">
        <v>0</v>
      </c>
      <c r="X105" s="200">
        <v>-819</v>
      </c>
      <c r="Y105" s="202">
        <v>0</v>
      </c>
      <c r="Z105" s="202">
        <v>1586</v>
      </c>
      <c r="AA105" s="200">
        <v>-792</v>
      </c>
    </row>
    <row r="106" spans="17:27" x14ac:dyDescent="0.25">
      <c r="Q106" s="198" t="s">
        <v>13287</v>
      </c>
      <c r="R106" s="202" t="s">
        <v>10226</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8989</v>
      </c>
      <c r="R107" s="196" t="s">
        <v>8990</v>
      </c>
      <c r="S107" s="197" t="s">
        <v>3385</v>
      </c>
      <c r="T107" s="197" t="s">
        <v>4123</v>
      </c>
      <c r="U107" s="197" t="s">
        <v>759</v>
      </c>
      <c r="V107" s="197" t="s">
        <v>4393</v>
      </c>
      <c r="W107" s="197" t="s">
        <v>995</v>
      </c>
      <c r="X107" s="197" t="s">
        <v>8991</v>
      </c>
      <c r="Y107" s="197" t="s">
        <v>8992</v>
      </c>
      <c r="Z107" s="197" t="s">
        <v>8993</v>
      </c>
      <c r="AA107" s="197" t="s">
        <v>9885</v>
      </c>
    </row>
    <row r="108" spans="17:27" x14ac:dyDescent="0.25">
      <c r="Q108" s="203" t="s">
        <v>13392</v>
      </c>
      <c r="R108" s="199"/>
      <c r="S108" s="193">
        <v>3984</v>
      </c>
      <c r="T108" s="192">
        <v>-1384</v>
      </c>
      <c r="U108" s="192">
        <v>-574</v>
      </c>
      <c r="V108" s="193">
        <v>4424</v>
      </c>
      <c r="W108" s="216">
        <v>0</v>
      </c>
      <c r="X108" s="192">
        <v>-804</v>
      </c>
      <c r="Y108" s="193">
        <v>9795</v>
      </c>
      <c r="Z108" s="193">
        <v>6453</v>
      </c>
      <c r="AA108" s="192">
        <v>-1016</v>
      </c>
    </row>
    <row r="109" spans="17:27" x14ac:dyDescent="0.25">
      <c r="Q109" s="203" t="s">
        <v>13392</v>
      </c>
      <c r="R109" s="202" t="s">
        <v>10225</v>
      </c>
      <c r="S109" s="193">
        <v>3984</v>
      </c>
      <c r="T109" s="192">
        <v>-1384</v>
      </c>
      <c r="U109" s="192">
        <v>-574</v>
      </c>
      <c r="V109" s="193">
        <v>4424</v>
      </c>
      <c r="W109" s="216">
        <v>0</v>
      </c>
      <c r="X109" s="192">
        <v>-804</v>
      </c>
      <c r="Y109" s="193">
        <v>9795</v>
      </c>
      <c r="Z109" s="193">
        <v>6453</v>
      </c>
      <c r="AA109" s="192">
        <v>-1016</v>
      </c>
    </row>
    <row r="110" spans="17:27" x14ac:dyDescent="0.25">
      <c r="Q110" s="203" t="s">
        <v>13392</v>
      </c>
      <c r="R110" s="202" t="s">
        <v>10226</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8989</v>
      </c>
      <c r="R111" s="196" t="s">
        <v>8027</v>
      </c>
      <c r="S111" s="197" t="s">
        <v>3385</v>
      </c>
      <c r="T111" s="197" t="s">
        <v>4123</v>
      </c>
      <c r="U111" s="197" t="s">
        <v>759</v>
      </c>
      <c r="V111" s="197" t="s">
        <v>4393</v>
      </c>
      <c r="W111" s="197" t="s">
        <v>995</v>
      </c>
      <c r="X111" s="197" t="s">
        <v>8991</v>
      </c>
      <c r="Y111" s="197" t="s">
        <v>8992</v>
      </c>
      <c r="Z111" s="197" t="s">
        <v>8993</v>
      </c>
      <c r="AA111" s="197" t="s">
        <v>9885</v>
      </c>
    </row>
    <row r="112" spans="17:27" x14ac:dyDescent="0.25">
      <c r="Q112" s="198" t="s">
        <v>13492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13492</v>
      </c>
      <c r="R113" s="202" t="s">
        <v>10225</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13492</v>
      </c>
      <c r="R114" s="202" t="s">
        <v>10226</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8989</v>
      </c>
      <c r="R115" s="196" t="s">
        <v>8027</v>
      </c>
      <c r="S115" s="197" t="s">
        <v>3385</v>
      </c>
      <c r="T115" s="197" t="s">
        <v>4123</v>
      </c>
      <c r="U115" s="197" t="s">
        <v>759</v>
      </c>
      <c r="V115" s="197" t="s">
        <v>4393</v>
      </c>
      <c r="W115" s="197" t="s">
        <v>995</v>
      </c>
      <c r="X115" s="197" t="s">
        <v>8991</v>
      </c>
      <c r="Y115" s="197" t="s">
        <v>8992</v>
      </c>
      <c r="Z115" s="197" t="s">
        <v>8993</v>
      </c>
      <c r="AA115" s="197" t="s">
        <v>9885</v>
      </c>
    </row>
    <row r="116" spans="14:27" x14ac:dyDescent="0.25">
      <c r="Q116" s="198" t="s">
        <v>13500</v>
      </c>
      <c r="R116" s="252"/>
      <c r="S116" s="201">
        <v>18156</v>
      </c>
      <c r="T116" s="201">
        <v>9667</v>
      </c>
      <c r="U116" s="201">
        <v>4208</v>
      </c>
      <c r="V116" s="201">
        <v>15374</v>
      </c>
      <c r="W116" s="215">
        <v>0</v>
      </c>
      <c r="X116" s="200">
        <v>-494</v>
      </c>
      <c r="Y116" s="201">
        <v>9787</v>
      </c>
      <c r="Z116" s="200">
        <v>-927</v>
      </c>
      <c r="AA116" s="201">
        <v>1644</v>
      </c>
    </row>
    <row r="117" spans="14:27" x14ac:dyDescent="0.25">
      <c r="Q117" s="198" t="s">
        <v>13500</v>
      </c>
      <c r="R117" s="253" t="s">
        <v>10225</v>
      </c>
      <c r="S117" s="208">
        <v>18156</v>
      </c>
      <c r="T117" s="208">
        <v>9667</v>
      </c>
      <c r="U117" s="208">
        <v>4208</v>
      </c>
      <c r="V117" s="208">
        <v>2915</v>
      </c>
      <c r="W117" s="208">
        <v>0</v>
      </c>
      <c r="X117" s="200">
        <v>-494</v>
      </c>
      <c r="Y117" s="208">
        <v>9787</v>
      </c>
      <c r="Z117" s="200">
        <v>-927</v>
      </c>
      <c r="AA117" s="208">
        <v>1644</v>
      </c>
    </row>
    <row r="118" spans="14:27" x14ac:dyDescent="0.25">
      <c r="Q118" s="198" t="s">
        <v>13500</v>
      </c>
      <c r="R118" s="253" t="s">
        <v>10226</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8989</v>
      </c>
      <c r="R119" s="196" t="s">
        <v>8027</v>
      </c>
      <c r="S119" s="197" t="s">
        <v>3385</v>
      </c>
      <c r="T119" s="197" t="s">
        <v>4123</v>
      </c>
      <c r="U119" s="197" t="s">
        <v>759</v>
      </c>
      <c r="V119" s="197" t="s">
        <v>4393</v>
      </c>
      <c r="W119" s="197" t="s">
        <v>995</v>
      </c>
      <c r="X119" s="197" t="s">
        <v>8991</v>
      </c>
      <c r="Y119" s="197" t="s">
        <v>8992</v>
      </c>
      <c r="Z119" s="197" t="s">
        <v>8993</v>
      </c>
      <c r="AA119" s="197" t="s">
        <v>9885</v>
      </c>
    </row>
    <row r="120" spans="14:27" x14ac:dyDescent="0.25">
      <c r="N120">
        <v>12074</v>
      </c>
      <c r="P120">
        <v>71323</v>
      </c>
      <c r="Q120" s="198" t="s">
        <v>13501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13501</v>
      </c>
      <c r="R121" s="202" t="s">
        <v>10225</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13501</v>
      </c>
      <c r="R122" s="202" t="s">
        <v>10226</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8989</v>
      </c>
      <c r="R123" s="196" t="s">
        <v>8027</v>
      </c>
      <c r="S123" s="197" t="s">
        <v>3385</v>
      </c>
      <c r="T123" s="197" t="s">
        <v>4123</v>
      </c>
      <c r="U123" s="197" t="s">
        <v>759</v>
      </c>
      <c r="V123" s="197" t="s">
        <v>4393</v>
      </c>
      <c r="W123" s="197" t="s">
        <v>995</v>
      </c>
      <c r="X123" s="197" t="s">
        <v>8991</v>
      </c>
      <c r="Y123" s="197" t="s">
        <v>8992</v>
      </c>
      <c r="Z123" s="197" t="s">
        <v>8993</v>
      </c>
      <c r="AA123" s="197" t="s">
        <v>9885</v>
      </c>
    </row>
    <row r="124" spans="14:27" x14ac:dyDescent="0.25">
      <c r="Q124" s="198" t="s">
        <v>13695</v>
      </c>
      <c r="R124" s="199"/>
      <c r="S124" s="193">
        <v>28544</v>
      </c>
      <c r="T124" s="193">
        <v>7603</v>
      </c>
      <c r="U124" s="193">
        <v>6041</v>
      </c>
      <c r="V124" s="193">
        <v>12256</v>
      </c>
      <c r="W124" s="216">
        <v>0</v>
      </c>
      <c r="X124" s="192">
        <v>-21</v>
      </c>
      <c r="Y124" s="193">
        <v>2643</v>
      </c>
      <c r="Z124" s="193">
        <v>447</v>
      </c>
      <c r="AA124" s="192">
        <v>-574</v>
      </c>
    </row>
    <row r="125" spans="14:27" x14ac:dyDescent="0.25">
      <c r="Q125" s="198" t="s">
        <v>13695</v>
      </c>
      <c r="R125" s="202" t="s">
        <v>10225</v>
      </c>
      <c r="S125" s="202">
        <v>28544</v>
      </c>
      <c r="T125" s="202">
        <v>7603</v>
      </c>
      <c r="U125" s="202">
        <v>6041</v>
      </c>
      <c r="V125" s="202">
        <v>809</v>
      </c>
      <c r="W125" s="202">
        <v>0</v>
      </c>
      <c r="X125" s="192">
        <v>-21</v>
      </c>
      <c r="Y125" s="193">
        <v>2643</v>
      </c>
      <c r="Z125" s="193">
        <v>447</v>
      </c>
      <c r="AA125" s="200"/>
    </row>
    <row r="126" spans="14:27" x14ac:dyDescent="0.25">
      <c r="Q126" s="198" t="s">
        <v>13695</v>
      </c>
      <c r="R126" s="202" t="s">
        <v>10226</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8989</v>
      </c>
      <c r="R127" s="196" t="s">
        <v>8027</v>
      </c>
      <c r="S127" s="197" t="s">
        <v>3385</v>
      </c>
      <c r="T127" s="197" t="s">
        <v>4123</v>
      </c>
      <c r="U127" s="197" t="s">
        <v>759</v>
      </c>
      <c r="V127" s="197" t="s">
        <v>4393</v>
      </c>
      <c r="W127" s="197" t="s">
        <v>995</v>
      </c>
      <c r="X127" s="197" t="s">
        <v>8991</v>
      </c>
      <c r="Y127" s="197" t="s">
        <v>8992</v>
      </c>
      <c r="Z127" s="197" t="s">
        <v>8993</v>
      </c>
      <c r="AA127" s="197" t="s">
        <v>9885</v>
      </c>
    </row>
    <row r="128" spans="14:27" x14ac:dyDescent="0.25">
      <c r="Q128" s="198" t="s">
        <v>13787</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13787</v>
      </c>
      <c r="R129" s="202" t="s">
        <v>10225</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13787</v>
      </c>
      <c r="R130" s="202" t="s">
        <v>10226</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8989</v>
      </c>
      <c r="R131" s="196" t="s">
        <v>8027</v>
      </c>
      <c r="S131" s="197" t="s">
        <v>3385</v>
      </c>
      <c r="T131" s="197" t="s">
        <v>4123</v>
      </c>
      <c r="U131" s="197" t="s">
        <v>759</v>
      </c>
      <c r="V131" s="197" t="s">
        <v>4393</v>
      </c>
      <c r="W131" s="197" t="s">
        <v>995</v>
      </c>
      <c r="X131" s="197" t="s">
        <v>8991</v>
      </c>
      <c r="Y131" s="197" t="s">
        <v>8992</v>
      </c>
      <c r="Z131" s="197" t="s">
        <v>8993</v>
      </c>
      <c r="AA131" s="197" t="s">
        <v>9885</v>
      </c>
    </row>
    <row r="132" spans="17:27" x14ac:dyDescent="0.25">
      <c r="Q132" s="198" t="s">
        <v>13904</v>
      </c>
      <c r="R132" s="222"/>
      <c r="S132" s="201">
        <v>6367</v>
      </c>
      <c r="T132" s="201">
        <v>8268</v>
      </c>
      <c r="U132" s="201">
        <v>2551</v>
      </c>
      <c r="V132" s="201">
        <v>6634</v>
      </c>
      <c r="W132" s="215">
        <v>0</v>
      </c>
      <c r="X132" s="201">
        <v>128</v>
      </c>
      <c r="Y132" s="201">
        <v>1644</v>
      </c>
      <c r="Z132" s="201">
        <v>149</v>
      </c>
      <c r="AA132" s="200">
        <v>-242</v>
      </c>
    </row>
    <row r="133" spans="17:27" x14ac:dyDescent="0.25">
      <c r="Q133" s="198" t="s">
        <v>13904</v>
      </c>
      <c r="R133" s="202" t="s">
        <v>10225</v>
      </c>
      <c r="S133" s="202">
        <v>6367</v>
      </c>
      <c r="T133" s="202">
        <v>8268</v>
      </c>
      <c r="U133" s="202">
        <v>2551</v>
      </c>
      <c r="V133" s="202">
        <v>6634</v>
      </c>
      <c r="W133" s="202">
        <v>0</v>
      </c>
      <c r="X133" s="202">
        <v>128</v>
      </c>
      <c r="Y133" s="202">
        <v>1644</v>
      </c>
      <c r="Z133" s="202">
        <v>149</v>
      </c>
      <c r="AA133" s="200">
        <v>-242</v>
      </c>
    </row>
    <row r="134" spans="17:27" x14ac:dyDescent="0.25">
      <c r="Q134" s="198" t="s">
        <v>13904</v>
      </c>
      <c r="R134" s="202" t="s">
        <v>10226</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8989</v>
      </c>
      <c r="R135" s="196" t="s">
        <v>8027</v>
      </c>
      <c r="S135" s="197" t="s">
        <v>3385</v>
      </c>
      <c r="T135" s="197" t="s">
        <v>4123</v>
      </c>
      <c r="U135" s="197" t="s">
        <v>759</v>
      </c>
      <c r="V135" s="197" t="s">
        <v>4393</v>
      </c>
      <c r="W135" s="197" t="s">
        <v>995</v>
      </c>
      <c r="X135" s="197" t="s">
        <v>8991</v>
      </c>
      <c r="Y135" s="197" t="s">
        <v>8992</v>
      </c>
      <c r="Z135" s="197" t="s">
        <v>8993</v>
      </c>
      <c r="AA135" s="197" t="s">
        <v>9885</v>
      </c>
    </row>
    <row r="136" spans="17:27" x14ac:dyDescent="0.25">
      <c r="Q136" s="198" t="s">
        <v>13905</v>
      </c>
      <c r="R136" s="199"/>
      <c r="S136" s="201">
        <v>7401</v>
      </c>
      <c r="T136" s="201">
        <v>2143</v>
      </c>
      <c r="U136" s="201">
        <v>2541</v>
      </c>
      <c r="V136" s="201">
        <v>8122</v>
      </c>
      <c r="W136" s="215">
        <v>0</v>
      </c>
      <c r="X136" s="200">
        <v>-305</v>
      </c>
      <c r="Y136" s="201">
        <v>7438</v>
      </c>
      <c r="Z136" s="201">
        <v>272</v>
      </c>
      <c r="AA136" s="200">
        <v>-60</v>
      </c>
    </row>
    <row r="137" spans="17:27" x14ac:dyDescent="0.25">
      <c r="Q137" s="198" t="s">
        <v>13905</v>
      </c>
      <c r="R137" s="202" t="s">
        <v>10225</v>
      </c>
      <c r="S137" s="202">
        <v>7401</v>
      </c>
      <c r="T137" s="202">
        <v>2143</v>
      </c>
      <c r="U137" s="202">
        <v>2541</v>
      </c>
      <c r="V137" s="202">
        <v>8122</v>
      </c>
      <c r="W137" s="202">
        <v>0</v>
      </c>
      <c r="X137" s="200">
        <v>-305</v>
      </c>
      <c r="Y137" s="202">
        <v>3255</v>
      </c>
      <c r="Z137" s="202">
        <v>272</v>
      </c>
      <c r="AA137" s="200">
        <v>-60</v>
      </c>
    </row>
    <row r="138" spans="17:27" x14ac:dyDescent="0.25">
      <c r="Q138" s="198" t="s">
        <v>13905</v>
      </c>
      <c r="R138" s="202" t="s">
        <v>10226</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8989</v>
      </c>
      <c r="R139" s="196" t="s">
        <v>8027</v>
      </c>
      <c r="S139" s="197" t="s">
        <v>3385</v>
      </c>
      <c r="T139" s="197" t="s">
        <v>4123</v>
      </c>
      <c r="U139" s="197" t="s">
        <v>759</v>
      </c>
      <c r="V139" s="197" t="s">
        <v>4393</v>
      </c>
      <c r="W139" s="197" t="s">
        <v>995</v>
      </c>
      <c r="X139" s="197" t="s">
        <v>8991</v>
      </c>
      <c r="Y139" s="197" t="s">
        <v>8992</v>
      </c>
      <c r="Z139" s="197" t="s">
        <v>8993</v>
      </c>
      <c r="AA139" s="197" t="s">
        <v>9885</v>
      </c>
    </row>
    <row r="140" spans="17:27" x14ac:dyDescent="0.25">
      <c r="Q140" s="198" t="s">
        <v>13945</v>
      </c>
      <c r="R140" s="204"/>
      <c r="S140" s="193">
        <v>17191</v>
      </c>
      <c r="T140" s="193">
        <v>19691</v>
      </c>
      <c r="U140" s="193">
        <v>3128</v>
      </c>
      <c r="V140" s="193">
        <v>5165</v>
      </c>
      <c r="W140" s="216">
        <v>0</v>
      </c>
      <c r="X140" s="192">
        <v>-375</v>
      </c>
      <c r="Y140" s="192">
        <v>-103</v>
      </c>
      <c r="Z140" s="192">
        <v>-2761</v>
      </c>
      <c r="AA140" s="192">
        <v>-142</v>
      </c>
    </row>
    <row r="141" spans="17:27" x14ac:dyDescent="0.25">
      <c r="Q141" s="198" t="s">
        <v>13945</v>
      </c>
      <c r="R141" s="202"/>
      <c r="S141" s="202">
        <v>17191</v>
      </c>
      <c r="T141" s="202">
        <v>19691</v>
      </c>
      <c r="U141" s="202">
        <v>3128</v>
      </c>
      <c r="V141" s="202">
        <v>0</v>
      </c>
      <c r="W141" s="202"/>
      <c r="X141" s="200"/>
      <c r="Y141" s="202"/>
      <c r="Z141" s="202"/>
      <c r="AA141" s="200"/>
    </row>
    <row r="142" spans="17:27" x14ac:dyDescent="0.25">
      <c r="Q142" s="198" t="s">
        <v>13945</v>
      </c>
      <c r="R142" s="202" t="s">
        <v>10226</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8989</v>
      </c>
      <c r="R143" s="196" t="s">
        <v>8027</v>
      </c>
      <c r="S143" s="197" t="s">
        <v>3385</v>
      </c>
      <c r="T143" s="197" t="s">
        <v>4123</v>
      </c>
      <c r="U143" s="197" t="s">
        <v>759</v>
      </c>
      <c r="V143" s="197" t="s">
        <v>4393</v>
      </c>
      <c r="W143" s="197" t="s">
        <v>995</v>
      </c>
      <c r="X143" s="197" t="s">
        <v>8991</v>
      </c>
      <c r="Y143" s="197" t="s">
        <v>8992</v>
      </c>
      <c r="Z143" s="197" t="s">
        <v>8993</v>
      </c>
      <c r="AA143" s="197" t="s">
        <v>9885</v>
      </c>
    </row>
    <row r="144" spans="17:27" x14ac:dyDescent="0.25">
      <c r="Q144" s="198" t="s">
        <v>14022</v>
      </c>
      <c r="R144" s="199"/>
      <c r="S144" s="201">
        <v>3100</v>
      </c>
      <c r="T144" s="201">
        <v>7772</v>
      </c>
      <c r="U144" s="201">
        <v>551</v>
      </c>
      <c r="V144" s="201">
        <v>5925</v>
      </c>
      <c r="W144" s="215">
        <v>0</v>
      </c>
      <c r="X144" s="200">
        <v>-200</v>
      </c>
      <c r="Y144" s="201">
        <v>8603</v>
      </c>
      <c r="Z144" s="200">
        <v>-493</v>
      </c>
      <c r="AA144" s="200">
        <v>-594</v>
      </c>
    </row>
    <row r="145" spans="17:27" x14ac:dyDescent="0.25">
      <c r="Q145" s="198" t="s">
        <v>14022</v>
      </c>
      <c r="R145" s="202"/>
      <c r="S145" s="202">
        <v>3100</v>
      </c>
      <c r="T145" s="202">
        <v>4744</v>
      </c>
      <c r="U145" s="202">
        <v>551</v>
      </c>
      <c r="V145" s="202">
        <v>0</v>
      </c>
      <c r="W145" s="202">
        <v>0</v>
      </c>
      <c r="X145" s="200">
        <v>-200</v>
      </c>
      <c r="Y145" s="202">
        <v>3798</v>
      </c>
      <c r="Z145" s="202"/>
      <c r="AA145" s="202"/>
    </row>
    <row r="146" spans="17:27" x14ac:dyDescent="0.25">
      <c r="Q146" s="198" t="s">
        <v>14022</v>
      </c>
      <c r="R146" s="202" t="s">
        <v>10226</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8989</v>
      </c>
      <c r="R147" s="196" t="s">
        <v>8027</v>
      </c>
      <c r="S147" s="197" t="s">
        <v>3385</v>
      </c>
      <c r="T147" s="197" t="s">
        <v>4123</v>
      </c>
      <c r="U147" s="197" t="s">
        <v>759</v>
      </c>
      <c r="V147" s="197" t="s">
        <v>4393</v>
      </c>
      <c r="W147" s="197" t="s">
        <v>995</v>
      </c>
      <c r="X147" s="197" t="s">
        <v>8991</v>
      </c>
      <c r="Y147" s="197" t="s">
        <v>8992</v>
      </c>
      <c r="Z147" s="197" t="s">
        <v>8993</v>
      </c>
      <c r="AA147" s="197" t="s">
        <v>9885</v>
      </c>
    </row>
    <row r="148" spans="17:27" x14ac:dyDescent="0.25">
      <c r="Q148" s="198" t="s">
        <v>14219</v>
      </c>
      <c r="R148" s="199"/>
      <c r="S148" s="201">
        <v>1756</v>
      </c>
      <c r="T148" s="201">
        <v>9077</v>
      </c>
      <c r="U148" s="201">
        <v>3653</v>
      </c>
      <c r="V148" s="201">
        <v>3893</v>
      </c>
      <c r="W148" s="215">
        <v>0</v>
      </c>
      <c r="X148" s="200">
        <v>-404</v>
      </c>
      <c r="Y148" s="201">
        <v>5981</v>
      </c>
      <c r="Z148" s="201">
        <v>1419</v>
      </c>
      <c r="AA148" s="200">
        <v>-667</v>
      </c>
    </row>
    <row r="149" spans="17:27" x14ac:dyDescent="0.25">
      <c r="Q149" s="198" t="s">
        <v>14219</v>
      </c>
      <c r="R149" s="202"/>
      <c r="S149" s="202">
        <v>1756</v>
      </c>
      <c r="T149" s="202">
        <v>1547</v>
      </c>
      <c r="U149" s="202">
        <v>3653</v>
      </c>
      <c r="V149" s="202">
        <v>3893</v>
      </c>
      <c r="W149" s="215">
        <v>0</v>
      </c>
      <c r="X149" s="200">
        <v>-404</v>
      </c>
      <c r="Y149" s="202">
        <v>5981</v>
      </c>
      <c r="Z149" s="202">
        <v>1419</v>
      </c>
      <c r="AA149" s="200">
        <v>-667</v>
      </c>
    </row>
    <row r="150" spans="17:27" x14ac:dyDescent="0.25">
      <c r="Q150" s="198" t="s">
        <v>14219</v>
      </c>
      <c r="R150" s="202" t="s">
        <v>10226</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8989</v>
      </c>
      <c r="R151" s="196" t="s">
        <v>8027</v>
      </c>
      <c r="S151" s="197" t="s">
        <v>3385</v>
      </c>
      <c r="T151" s="197" t="s">
        <v>4123</v>
      </c>
      <c r="U151" s="197" t="s">
        <v>759</v>
      </c>
      <c r="V151" s="197" t="s">
        <v>4393</v>
      </c>
      <c r="W151" s="197" t="s">
        <v>995</v>
      </c>
      <c r="X151" s="197" t="s">
        <v>8991</v>
      </c>
      <c r="Y151" s="197" t="s">
        <v>8992</v>
      </c>
      <c r="Z151" s="197" t="s">
        <v>8993</v>
      </c>
      <c r="AA151" s="197" t="s">
        <v>9885</v>
      </c>
    </row>
    <row r="152" spans="17:27" x14ac:dyDescent="0.25">
      <c r="Q152" s="198" t="s">
        <v>14291</v>
      </c>
      <c r="R152" s="204"/>
      <c r="S152" s="193">
        <v>1444</v>
      </c>
      <c r="T152" s="193">
        <v>10273</v>
      </c>
      <c r="U152" s="193">
        <v>5646</v>
      </c>
      <c r="V152" s="193">
        <v>14777</v>
      </c>
      <c r="W152" s="216">
        <v>0</v>
      </c>
      <c r="X152" s="192">
        <v>-290</v>
      </c>
      <c r="Y152" s="193">
        <v>37778</v>
      </c>
      <c r="Z152" s="193">
        <v>1335</v>
      </c>
      <c r="AA152" s="193">
        <v>79</v>
      </c>
    </row>
    <row r="153" spans="17:27" x14ac:dyDescent="0.25">
      <c r="Q153" s="198" t="s">
        <v>14291</v>
      </c>
      <c r="R153" s="202"/>
      <c r="S153" s="202">
        <v>1444</v>
      </c>
      <c r="T153" s="202">
        <v>10273</v>
      </c>
      <c r="U153" s="202">
        <v>5646</v>
      </c>
      <c r="V153" s="202">
        <v>8145</v>
      </c>
      <c r="W153" s="202">
        <v>0</v>
      </c>
      <c r="X153" s="202">
        <v>0</v>
      </c>
      <c r="Y153" s="202">
        <v>5228</v>
      </c>
      <c r="Z153" s="202">
        <v>1335</v>
      </c>
      <c r="AA153" s="202">
        <v>79</v>
      </c>
    </row>
    <row r="154" spans="17:27" x14ac:dyDescent="0.25">
      <c r="Q154" s="198" t="s">
        <v>14291</v>
      </c>
      <c r="R154" s="202" t="s">
        <v>10226</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8989</v>
      </c>
      <c r="R155" s="196" t="s">
        <v>8027</v>
      </c>
      <c r="S155" s="197" t="s">
        <v>3385</v>
      </c>
      <c r="T155" s="197" t="s">
        <v>4123</v>
      </c>
      <c r="U155" s="197" t="s">
        <v>759</v>
      </c>
      <c r="V155" s="197" t="s">
        <v>4393</v>
      </c>
      <c r="W155" s="197" t="s">
        <v>995</v>
      </c>
      <c r="X155" s="197" t="s">
        <v>8991</v>
      </c>
      <c r="Y155" s="197" t="s">
        <v>8992</v>
      </c>
      <c r="Z155" s="197" t="s">
        <v>8993</v>
      </c>
      <c r="AA155" s="197" t="s">
        <v>9885</v>
      </c>
    </row>
    <row r="156" spans="17:27" x14ac:dyDescent="0.25">
      <c r="Q156" s="198" t="s">
        <v>14292</v>
      </c>
      <c r="R156" s="199"/>
      <c r="S156" s="201">
        <v>7484</v>
      </c>
      <c r="T156" s="201">
        <v>7541</v>
      </c>
      <c r="U156" s="201">
        <v>6660</v>
      </c>
      <c r="V156" s="200">
        <v>-305</v>
      </c>
      <c r="W156" s="215">
        <v>0</v>
      </c>
      <c r="X156" s="200">
        <v>-210</v>
      </c>
      <c r="Y156" s="200">
        <v>-180</v>
      </c>
      <c r="Z156" s="201">
        <v>5927</v>
      </c>
      <c r="AA156" s="200">
        <v>-206</v>
      </c>
    </row>
    <row r="157" spans="17:27" x14ac:dyDescent="0.25">
      <c r="Q157" s="198" t="s">
        <v>14292</v>
      </c>
      <c r="R157" s="202"/>
      <c r="S157" s="202">
        <v>7484</v>
      </c>
      <c r="T157" s="202">
        <v>7541</v>
      </c>
      <c r="U157" s="202">
        <v>6660</v>
      </c>
      <c r="V157" s="202">
        <v>0</v>
      </c>
      <c r="W157" s="202">
        <v>0</v>
      </c>
      <c r="X157" s="202">
        <v>0</v>
      </c>
      <c r="Y157" s="202">
        <v>0</v>
      </c>
      <c r="Z157" s="202">
        <v>5927</v>
      </c>
      <c r="AA157" s="202">
        <v>0</v>
      </c>
    </row>
    <row r="158" spans="17:27" x14ac:dyDescent="0.25">
      <c r="Q158" s="198" t="s">
        <v>14292</v>
      </c>
      <c r="R158" s="202" t="s">
        <v>10226</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8989</v>
      </c>
      <c r="R159" s="196" t="s">
        <v>8027</v>
      </c>
      <c r="S159" s="197" t="s">
        <v>3385</v>
      </c>
      <c r="T159" s="197" t="s">
        <v>4123</v>
      </c>
      <c r="U159" s="197" t="s">
        <v>759</v>
      </c>
      <c r="V159" s="197" t="s">
        <v>4393</v>
      </c>
      <c r="W159" s="197" t="s">
        <v>995</v>
      </c>
      <c r="X159" s="197" t="s">
        <v>8991</v>
      </c>
      <c r="Y159" s="197" t="s">
        <v>8992</v>
      </c>
      <c r="Z159" s="197" t="s">
        <v>8993</v>
      </c>
      <c r="AA159" s="197" t="s">
        <v>9885</v>
      </c>
    </row>
    <row r="160" spans="17:27" x14ac:dyDescent="0.25">
      <c r="Q160" s="198" t="s">
        <v>14292</v>
      </c>
      <c r="R160" s="280"/>
      <c r="S160" s="281">
        <v>5776</v>
      </c>
      <c r="T160" s="281">
        <v>6007</v>
      </c>
      <c r="U160" s="281">
        <v>3213</v>
      </c>
      <c r="V160" s="281">
        <v>-374</v>
      </c>
      <c r="W160" s="282">
        <v>0</v>
      </c>
      <c r="X160" s="283">
        <v>-118</v>
      </c>
      <c r="Y160" s="281">
        <v>9555</v>
      </c>
      <c r="Z160" s="281">
        <v>589</v>
      </c>
      <c r="AA160" s="283">
        <v>-110</v>
      </c>
    </row>
    <row r="161" spans="17:27" x14ac:dyDescent="0.25">
      <c r="Q161" s="198" t="s">
        <v>14292</v>
      </c>
      <c r="S161" s="228">
        <v>5776</v>
      </c>
      <c r="T161">
        <v>6007</v>
      </c>
      <c r="U161" s="228">
        <v>3213</v>
      </c>
      <c r="V161" s="281">
        <v>-374</v>
      </c>
      <c r="W161" s="282">
        <v>0</v>
      </c>
      <c r="X161" s="283">
        <v>-118</v>
      </c>
      <c r="Y161">
        <v>3410</v>
      </c>
      <c r="Z161" s="228">
        <v>589</v>
      </c>
      <c r="AA161" s="283">
        <v>-110</v>
      </c>
    </row>
    <row r="162" spans="17:27" x14ac:dyDescent="0.25">
      <c r="Q162" s="198" t="s">
        <v>14292</v>
      </c>
      <c r="R162" s="202" t="s">
        <v>10226</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14509</v>
      </c>
      <c r="T164" s="193"/>
      <c r="U164" s="193"/>
      <c r="V164" s="193" t="s">
        <v>14509</v>
      </c>
      <c r="W164" s="216"/>
      <c r="X164" s="192"/>
      <c r="Y164" s="193"/>
      <c r="Z164" s="193" t="s">
        <v>14509</v>
      </c>
      <c r="AA164" s="192"/>
    </row>
    <row r="165" spans="17:27" x14ac:dyDescent="0.25">
      <c r="S165">
        <v>18837</v>
      </c>
      <c r="V165">
        <v>20507</v>
      </c>
      <c r="Z165">
        <v>19011</v>
      </c>
    </row>
    <row r="166" spans="17:27" ht="25.5" x14ac:dyDescent="0.25">
      <c r="Q166" s="196" t="s">
        <v>8989</v>
      </c>
      <c r="R166" s="196" t="s">
        <v>8027</v>
      </c>
      <c r="S166" s="197" t="s">
        <v>3385</v>
      </c>
      <c r="T166" s="197" t="s">
        <v>4123</v>
      </c>
      <c r="U166" s="197" t="s">
        <v>759</v>
      </c>
      <c r="V166" s="197" t="s">
        <v>4393</v>
      </c>
      <c r="W166" s="197" t="s">
        <v>995</v>
      </c>
      <c r="X166" s="197" t="s">
        <v>8991</v>
      </c>
      <c r="Y166" s="197" t="s">
        <v>8992</v>
      </c>
      <c r="Z166" s="197" t="s">
        <v>8993</v>
      </c>
      <c r="AA166" s="197" t="s">
        <v>9885</v>
      </c>
    </row>
    <row r="167" spans="17:27" x14ac:dyDescent="0.25">
      <c r="Q167" s="198" t="s">
        <v>14292</v>
      </c>
      <c r="R167" s="199"/>
      <c r="S167" s="201">
        <v>6564</v>
      </c>
      <c r="T167" s="201">
        <v>1580</v>
      </c>
      <c r="U167" s="201">
        <v>1362</v>
      </c>
      <c r="V167" s="201">
        <v>1203</v>
      </c>
      <c r="W167" s="215">
        <v>0</v>
      </c>
      <c r="X167" s="200">
        <v>-260</v>
      </c>
      <c r="Y167" s="200">
        <v>-669</v>
      </c>
      <c r="Z167" s="201">
        <v>186</v>
      </c>
      <c r="AA167" s="201">
        <v>4</v>
      </c>
    </row>
    <row r="168" spans="17:27" x14ac:dyDescent="0.25">
      <c r="Q168" s="198" t="s">
        <v>14292</v>
      </c>
      <c r="R168" s="202"/>
      <c r="S168" s="202">
        <v>6564</v>
      </c>
      <c r="T168" s="202">
        <v>1580</v>
      </c>
      <c r="U168" s="202">
        <v>1362</v>
      </c>
      <c r="V168" s="202">
        <v>1203</v>
      </c>
      <c r="W168" s="215">
        <v>0</v>
      </c>
      <c r="X168" s="200">
        <v>-260</v>
      </c>
      <c r="Y168" s="200">
        <v>-669</v>
      </c>
      <c r="Z168" s="231">
        <v>186</v>
      </c>
      <c r="AA168" s="202">
        <v>4</v>
      </c>
    </row>
    <row r="169" spans="17:27" x14ac:dyDescent="0.25">
      <c r="Q169" s="198" t="s">
        <v>14292</v>
      </c>
      <c r="R169" s="202" t="s">
        <v>10226</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8989</v>
      </c>
      <c r="R170" s="196" t="s">
        <v>8027</v>
      </c>
      <c r="S170" s="197" t="s">
        <v>3385</v>
      </c>
      <c r="T170" s="197" t="s">
        <v>4123</v>
      </c>
      <c r="U170" s="197" t="s">
        <v>759</v>
      </c>
      <c r="V170" s="197" t="s">
        <v>4393</v>
      </c>
      <c r="W170" s="197" t="s">
        <v>995</v>
      </c>
      <c r="X170" s="197" t="s">
        <v>8991</v>
      </c>
      <c r="Y170" s="197" t="s">
        <v>8992</v>
      </c>
      <c r="Z170" s="197" t="s">
        <v>8993</v>
      </c>
      <c r="AA170" s="197" t="s">
        <v>9885</v>
      </c>
    </row>
    <row r="171" spans="17:27" x14ac:dyDescent="0.25">
      <c r="Q171" s="198" t="s">
        <v>14601</v>
      </c>
      <c r="R171" s="204"/>
      <c r="S171" s="193">
        <v>9058</v>
      </c>
      <c r="T171" s="193">
        <v>18731</v>
      </c>
      <c r="U171" s="193">
        <v>9224</v>
      </c>
      <c r="V171" s="193">
        <v>2186</v>
      </c>
      <c r="W171" s="216">
        <v>0</v>
      </c>
      <c r="X171" s="192">
        <v>-583</v>
      </c>
      <c r="Y171" s="193">
        <v>10596</v>
      </c>
      <c r="Z171" s="193">
        <v>1738</v>
      </c>
      <c r="AA171" s="192">
        <v>-135</v>
      </c>
    </row>
    <row r="172" spans="17:27" x14ac:dyDescent="0.25">
      <c r="Q172" s="198" t="s">
        <v>14601</v>
      </c>
      <c r="R172" s="202"/>
      <c r="S172" s="202">
        <v>9058</v>
      </c>
      <c r="T172" s="202">
        <v>18731</v>
      </c>
      <c r="U172" s="202">
        <v>9224</v>
      </c>
      <c r="V172" s="202">
        <v>2186</v>
      </c>
      <c r="W172" s="216">
        <v>0</v>
      </c>
      <c r="X172" s="192">
        <v>-583</v>
      </c>
      <c r="Y172" s="202">
        <v>10596</v>
      </c>
      <c r="Z172" s="202">
        <v>1738</v>
      </c>
      <c r="AA172" s="192">
        <v>-135</v>
      </c>
    </row>
    <row r="173" spans="17:27" x14ac:dyDescent="0.25">
      <c r="Q173" s="198" t="s">
        <v>14601</v>
      </c>
      <c r="R173" s="202" t="s">
        <v>10226</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8989</v>
      </c>
      <c r="R174" s="196" t="s">
        <v>8027</v>
      </c>
      <c r="S174" s="197" t="s">
        <v>3385</v>
      </c>
      <c r="T174" s="197" t="s">
        <v>4123</v>
      </c>
      <c r="U174" s="197" t="s">
        <v>759</v>
      </c>
      <c r="V174" s="197" t="s">
        <v>4393</v>
      </c>
      <c r="W174" s="197" t="s">
        <v>995</v>
      </c>
      <c r="X174" s="197" t="s">
        <v>8991</v>
      </c>
      <c r="Y174" s="197" t="s">
        <v>8992</v>
      </c>
      <c r="Z174" s="197" t="s">
        <v>8993</v>
      </c>
      <c r="AA174" s="197" t="s">
        <v>9885</v>
      </c>
    </row>
    <row r="175" spans="17:27" x14ac:dyDescent="0.25">
      <c r="Q175" s="198" t="s">
        <v>14712</v>
      </c>
      <c r="R175" s="284"/>
      <c r="S175" s="193">
        <v>10251</v>
      </c>
      <c r="T175" s="193">
        <v>25587</v>
      </c>
      <c r="U175" s="193">
        <v>1794</v>
      </c>
      <c r="V175" s="193">
        <v>9284</v>
      </c>
      <c r="W175" s="285">
        <v>0</v>
      </c>
      <c r="X175" s="192">
        <v>-675</v>
      </c>
      <c r="Y175" s="193">
        <v>11191</v>
      </c>
      <c r="Z175" s="193">
        <v>4111</v>
      </c>
      <c r="AA175" s="192">
        <v>-129</v>
      </c>
    </row>
    <row r="176" spans="17:27" x14ac:dyDescent="0.25">
      <c r="Q176" s="198" t="s">
        <v>14712</v>
      </c>
      <c r="R176" s="202"/>
      <c r="S176" s="202">
        <v>10251</v>
      </c>
      <c r="T176" s="202">
        <v>25587</v>
      </c>
      <c r="U176" s="202">
        <v>1794</v>
      </c>
      <c r="V176" s="202">
        <v>9284</v>
      </c>
      <c r="W176" s="216"/>
      <c r="X176" s="192"/>
      <c r="Y176" s="202">
        <v>11191</v>
      </c>
      <c r="Z176" s="202">
        <v>4111</v>
      </c>
      <c r="AA176" s="192"/>
    </row>
    <row r="177" spans="17:27" x14ac:dyDescent="0.25">
      <c r="Q177" s="198" t="s">
        <v>14712</v>
      </c>
      <c r="R177" s="202" t="s">
        <v>10226</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8989</v>
      </c>
      <c r="R178" s="196" t="s">
        <v>8027</v>
      </c>
      <c r="S178" s="197" t="s">
        <v>3385</v>
      </c>
      <c r="T178" s="197" t="s">
        <v>4123</v>
      </c>
      <c r="U178" s="197" t="s">
        <v>759</v>
      </c>
      <c r="V178" s="197" t="s">
        <v>4393</v>
      </c>
      <c r="W178" s="197" t="s">
        <v>995</v>
      </c>
      <c r="X178" s="197" t="s">
        <v>8991</v>
      </c>
      <c r="Y178" s="197" t="s">
        <v>8992</v>
      </c>
      <c r="Z178" s="197" t="s">
        <v>8993</v>
      </c>
      <c r="AA178" s="197" t="s">
        <v>9885</v>
      </c>
    </row>
    <row r="179" spans="17:27" x14ac:dyDescent="0.25">
      <c r="Q179" s="198" t="s">
        <v>14806</v>
      </c>
      <c r="R179" s="284"/>
      <c r="S179" s="193">
        <v>9089</v>
      </c>
      <c r="T179" s="193">
        <v>27428</v>
      </c>
      <c r="U179" s="193">
        <v>334</v>
      </c>
      <c r="V179" s="193">
        <v>4303</v>
      </c>
      <c r="W179" s="285">
        <v>0</v>
      </c>
      <c r="X179" s="192">
        <v>-250</v>
      </c>
      <c r="Y179" s="193">
        <v>11743</v>
      </c>
      <c r="Z179" s="193">
        <v>8653</v>
      </c>
      <c r="AA179" s="192">
        <v>-104</v>
      </c>
    </row>
    <row r="180" spans="17:27" x14ac:dyDescent="0.25">
      <c r="Q180" s="198" t="s">
        <v>14806</v>
      </c>
      <c r="S180">
        <v>9089</v>
      </c>
      <c r="T180">
        <v>27428</v>
      </c>
      <c r="U180">
        <v>334</v>
      </c>
      <c r="V180">
        <v>4303</v>
      </c>
      <c r="W180" s="285">
        <v>0</v>
      </c>
      <c r="X180" s="192">
        <v>-250</v>
      </c>
      <c r="Y180">
        <v>453</v>
      </c>
      <c r="Z180">
        <v>8653</v>
      </c>
      <c r="AA180" s="192">
        <v>-104</v>
      </c>
    </row>
    <row r="181" spans="17:27" x14ac:dyDescent="0.25">
      <c r="Q181" s="198" t="s">
        <v>14806</v>
      </c>
      <c r="R181" s="202" t="s">
        <v>10226</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8989</v>
      </c>
      <c r="R182" s="196" t="s">
        <v>8027</v>
      </c>
      <c r="S182" s="197" t="s">
        <v>3385</v>
      </c>
      <c r="T182" s="197" t="s">
        <v>4123</v>
      </c>
      <c r="U182" s="197" t="s">
        <v>759</v>
      </c>
      <c r="V182" s="197" t="s">
        <v>4393</v>
      </c>
      <c r="W182" s="197" t="s">
        <v>995</v>
      </c>
      <c r="X182" s="197" t="s">
        <v>8991</v>
      </c>
      <c r="Y182" s="197" t="s">
        <v>8992</v>
      </c>
      <c r="Z182" s="197" t="s">
        <v>8993</v>
      </c>
      <c r="AA182" s="197" t="s">
        <v>9885</v>
      </c>
    </row>
    <row r="183" spans="17:27" x14ac:dyDescent="0.25">
      <c r="Q183" s="198" t="s">
        <v>14880</v>
      </c>
      <c r="R183" s="202"/>
      <c r="S183" s="200">
        <v>-2644</v>
      </c>
      <c r="T183" s="201">
        <v>13977</v>
      </c>
      <c r="U183" s="201">
        <v>68</v>
      </c>
      <c r="V183" s="201">
        <v>6629</v>
      </c>
      <c r="W183" s="215">
        <v>0</v>
      </c>
      <c r="X183" s="200">
        <v>-101</v>
      </c>
      <c r="Y183" s="201">
        <v>28172</v>
      </c>
      <c r="Z183" s="200">
        <v>-118</v>
      </c>
      <c r="AA183" s="200">
        <v>-96</v>
      </c>
    </row>
    <row r="184" spans="17:27" x14ac:dyDescent="0.25">
      <c r="Q184" s="198" t="s">
        <v>14880</v>
      </c>
      <c r="R184" s="202"/>
      <c r="S184" s="200">
        <v>-2644</v>
      </c>
      <c r="T184" s="202">
        <v>13977</v>
      </c>
      <c r="U184" s="202">
        <v>68</v>
      </c>
      <c r="V184" s="202">
        <v>6629</v>
      </c>
      <c r="W184" s="202">
        <v>0</v>
      </c>
      <c r="X184" s="200">
        <v>-101</v>
      </c>
      <c r="Y184" s="202">
        <v>5223</v>
      </c>
      <c r="Z184" s="200">
        <v>-118</v>
      </c>
      <c r="AA184" s="200">
        <v>-96</v>
      </c>
    </row>
    <row r="185" spans="17:27" x14ac:dyDescent="0.25">
      <c r="Q185" s="198" t="s">
        <v>14880</v>
      </c>
      <c r="R185" s="202" t="s">
        <v>10226</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8989</v>
      </c>
      <c r="R186" s="196" t="s">
        <v>8027</v>
      </c>
      <c r="S186" s="197" t="s">
        <v>3385</v>
      </c>
      <c r="T186" s="197" t="s">
        <v>4123</v>
      </c>
      <c r="U186" s="197" t="s">
        <v>759</v>
      </c>
      <c r="V186" s="197" t="s">
        <v>4393</v>
      </c>
      <c r="W186" s="197" t="s">
        <v>995</v>
      </c>
      <c r="X186" s="197" t="s">
        <v>8991</v>
      </c>
      <c r="Y186" s="197" t="s">
        <v>8992</v>
      </c>
      <c r="Z186" s="197" t="s">
        <v>8993</v>
      </c>
      <c r="AA186" s="197" t="s">
        <v>9885</v>
      </c>
    </row>
    <row r="187" spans="17:27" x14ac:dyDescent="0.25">
      <c r="Q187" s="198" t="s">
        <v>14945</v>
      </c>
      <c r="R187" s="288"/>
      <c r="S187" s="201">
        <v>2379</v>
      </c>
      <c r="T187" s="200">
        <v>-6269</v>
      </c>
      <c r="U187" s="201">
        <v>2382</v>
      </c>
      <c r="V187" s="201">
        <v>66513</v>
      </c>
      <c r="W187" s="215">
        <v>0</v>
      </c>
      <c r="X187" s="200">
        <v>-157</v>
      </c>
      <c r="Y187" s="201">
        <v>7506</v>
      </c>
      <c r="Z187" s="201">
        <v>3632</v>
      </c>
      <c r="AA187" s="200">
        <v>-70</v>
      </c>
    </row>
    <row r="188" spans="17:27" x14ac:dyDescent="0.25">
      <c r="Q188" s="198" t="s">
        <v>14945</v>
      </c>
      <c r="R188" s="202"/>
      <c r="S188" s="202">
        <v>2379</v>
      </c>
      <c r="T188" s="200">
        <v>-6269</v>
      </c>
      <c r="U188" s="202">
        <v>2382</v>
      </c>
      <c r="V188" s="202">
        <v>66513</v>
      </c>
      <c r="W188" s="215">
        <v>0</v>
      </c>
      <c r="X188" s="200">
        <v>-157</v>
      </c>
      <c r="Y188" s="202">
        <v>7506</v>
      </c>
      <c r="Z188" s="202">
        <v>3632</v>
      </c>
      <c r="AA188" s="200">
        <v>-70</v>
      </c>
    </row>
    <row r="189" spans="17:27" x14ac:dyDescent="0.25">
      <c r="Q189" s="198" t="s">
        <v>14945</v>
      </c>
      <c r="R189" s="202" t="s">
        <v>10226</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8989</v>
      </c>
      <c r="R190" s="196" t="s">
        <v>8027</v>
      </c>
      <c r="S190" s="197" t="s">
        <v>3385</v>
      </c>
      <c r="T190" s="197" t="s">
        <v>4123</v>
      </c>
      <c r="U190" s="197" t="s">
        <v>759</v>
      </c>
      <c r="V190" s="197" t="s">
        <v>4393</v>
      </c>
      <c r="W190" s="197" t="s">
        <v>995</v>
      </c>
      <c r="X190" s="197" t="s">
        <v>8991</v>
      </c>
      <c r="Y190" s="197" t="s">
        <v>8992</v>
      </c>
      <c r="Z190" s="197" t="s">
        <v>8993</v>
      </c>
      <c r="AA190" s="197" t="s">
        <v>9885</v>
      </c>
    </row>
    <row r="191" spans="17:27" x14ac:dyDescent="0.25">
      <c r="Q191" s="198" t="s">
        <v>15035</v>
      </c>
      <c r="S191" s="193">
        <v>53540</v>
      </c>
      <c r="T191" s="193">
        <v>14351</v>
      </c>
      <c r="U191" s="193">
        <v>8018</v>
      </c>
      <c r="V191" s="193">
        <v>36207</v>
      </c>
      <c r="W191" s="285">
        <v>0</v>
      </c>
      <c r="X191" s="193">
        <v>307</v>
      </c>
      <c r="Y191" s="193">
        <v>12560</v>
      </c>
      <c r="Z191" s="192">
        <v>-2817</v>
      </c>
      <c r="AA191" s="192">
        <v>-23</v>
      </c>
    </row>
    <row r="192" spans="17:27" x14ac:dyDescent="0.25">
      <c r="Q192" s="198" t="s">
        <v>15035</v>
      </c>
      <c r="S192">
        <v>53540</v>
      </c>
      <c r="T192">
        <v>14351</v>
      </c>
      <c r="U192">
        <v>8018</v>
      </c>
      <c r="V192">
        <v>36207</v>
      </c>
      <c r="W192">
        <v>0</v>
      </c>
      <c r="X192">
        <v>307</v>
      </c>
      <c r="Y192">
        <v>12560</v>
      </c>
      <c r="Z192">
        <v>0</v>
      </c>
      <c r="AA192">
        <v>0</v>
      </c>
    </row>
    <row r="193" spans="17:27" x14ac:dyDescent="0.25">
      <c r="Q193" s="198" t="s">
        <v>15035</v>
      </c>
      <c r="R193" s="202" t="s">
        <v>10226</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8989</v>
      </c>
      <c r="R194" s="196" t="s">
        <v>8027</v>
      </c>
      <c r="S194" s="197" t="s">
        <v>3385</v>
      </c>
      <c r="T194" s="197" t="s">
        <v>4123</v>
      </c>
      <c r="U194" s="197" t="s">
        <v>759</v>
      </c>
      <c r="V194" s="197" t="s">
        <v>4393</v>
      </c>
      <c r="W194" s="197" t="s">
        <v>995</v>
      </c>
      <c r="X194" s="197" t="s">
        <v>8991</v>
      </c>
      <c r="Y194" s="197" t="s">
        <v>8992</v>
      </c>
      <c r="Z194" s="197" t="s">
        <v>8993</v>
      </c>
      <c r="AA194" s="197" t="s">
        <v>9885</v>
      </c>
    </row>
    <row r="195" spans="17:27" x14ac:dyDescent="0.25">
      <c r="Q195" s="198" t="s">
        <v>15151</v>
      </c>
      <c r="S195" s="192">
        <v>-242</v>
      </c>
      <c r="T195" s="193">
        <v>1450</v>
      </c>
      <c r="U195" s="193">
        <v>7126</v>
      </c>
      <c r="V195" s="193">
        <v>12180</v>
      </c>
      <c r="W195" s="285">
        <v>0</v>
      </c>
      <c r="X195" s="192">
        <v>-216</v>
      </c>
      <c r="Y195" s="193">
        <v>13183</v>
      </c>
      <c r="Z195" s="193">
        <v>5673</v>
      </c>
      <c r="AA195" s="192">
        <v>-51</v>
      </c>
    </row>
    <row r="196" spans="17:27" x14ac:dyDescent="0.25">
      <c r="Q196" s="198" t="s">
        <v>15151</v>
      </c>
      <c r="S196" s="192">
        <v>-242</v>
      </c>
      <c r="T196">
        <v>1450</v>
      </c>
      <c r="U196">
        <v>7126</v>
      </c>
      <c r="V196">
        <v>12180</v>
      </c>
      <c r="W196" s="285">
        <v>0</v>
      </c>
      <c r="X196" s="192">
        <v>-216</v>
      </c>
      <c r="Y196">
        <v>13183</v>
      </c>
      <c r="Z196">
        <v>5673</v>
      </c>
      <c r="AA196" s="192">
        <v>-51</v>
      </c>
    </row>
    <row r="197" spans="17:27" x14ac:dyDescent="0.25">
      <c r="Q197" s="198" t="s">
        <v>15151</v>
      </c>
      <c r="R197" s="202" t="s">
        <v>10226</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8989</v>
      </c>
      <c r="R198" s="196" t="s">
        <v>8027</v>
      </c>
      <c r="S198" s="197" t="s">
        <v>3385</v>
      </c>
      <c r="T198" s="197" t="s">
        <v>4123</v>
      </c>
      <c r="U198" s="197" t="s">
        <v>759</v>
      </c>
      <c r="V198" s="197" t="s">
        <v>4393</v>
      </c>
      <c r="W198" s="197" t="s">
        <v>995</v>
      </c>
      <c r="X198" s="197" t="s">
        <v>8991</v>
      </c>
      <c r="Y198" s="197" t="s">
        <v>8992</v>
      </c>
      <c r="Z198" s="197" t="s">
        <v>8993</v>
      </c>
      <c r="AA198" s="197" t="s">
        <v>9885</v>
      </c>
    </row>
    <row r="199" spans="17:27" x14ac:dyDescent="0.25">
      <c r="Q199" s="198" t="s">
        <v>15295</v>
      </c>
      <c r="R199" s="284"/>
      <c r="S199" s="193">
        <v>6695</v>
      </c>
      <c r="T199" s="193">
        <v>19623</v>
      </c>
      <c r="U199" s="193">
        <v>8982</v>
      </c>
      <c r="V199" s="193">
        <v>7676</v>
      </c>
      <c r="W199" s="285">
        <v>0</v>
      </c>
      <c r="X199" s="193">
        <v>639</v>
      </c>
      <c r="Y199" s="193">
        <v>10777</v>
      </c>
      <c r="Z199" s="192">
        <v>-58</v>
      </c>
      <c r="AA199" s="192">
        <v>-40</v>
      </c>
    </row>
    <row r="200" spans="17:27" x14ac:dyDescent="0.25">
      <c r="Q200" s="198" t="s">
        <v>15295</v>
      </c>
      <c r="S200" s="192">
        <v>6695</v>
      </c>
      <c r="T200">
        <v>19623</v>
      </c>
      <c r="U200">
        <v>8982</v>
      </c>
      <c r="V200">
        <v>7676</v>
      </c>
      <c r="W200" s="285">
        <v>0</v>
      </c>
      <c r="X200" s="192">
        <v>639</v>
      </c>
      <c r="Y200">
        <v>10777</v>
      </c>
      <c r="AA200" s="192"/>
    </row>
    <row r="201" spans="17:27" x14ac:dyDescent="0.25">
      <c r="Q201" s="198" t="s">
        <v>15295</v>
      </c>
      <c r="R201" s="202" t="s">
        <v>10226</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8989</v>
      </c>
      <c r="R202" s="196" t="s">
        <v>8027</v>
      </c>
      <c r="S202" s="197" t="s">
        <v>3385</v>
      </c>
      <c r="T202" s="197" t="s">
        <v>4123</v>
      </c>
      <c r="U202" s="197" t="s">
        <v>759</v>
      </c>
      <c r="V202" s="197" t="s">
        <v>4393</v>
      </c>
      <c r="W202" s="197" t="s">
        <v>995</v>
      </c>
      <c r="X202" s="197" t="s">
        <v>8991</v>
      </c>
      <c r="Y202" s="197" t="s">
        <v>8992</v>
      </c>
      <c r="Z202" s="197" t="s">
        <v>8993</v>
      </c>
      <c r="AA202" s="197" t="s">
        <v>9885</v>
      </c>
    </row>
    <row r="203" spans="17:27" x14ac:dyDescent="0.25">
      <c r="Q203" s="198" t="s">
        <v>15473</v>
      </c>
      <c r="R203" s="284"/>
      <c r="S203" s="193">
        <v>4364</v>
      </c>
      <c r="T203" s="193">
        <v>418</v>
      </c>
      <c r="U203" s="192">
        <v>-68</v>
      </c>
      <c r="V203" s="193">
        <v>8796</v>
      </c>
      <c r="W203" s="285">
        <v>0</v>
      </c>
      <c r="X203" s="193">
        <v>25</v>
      </c>
      <c r="Y203" s="193">
        <v>6874</v>
      </c>
      <c r="Z203" s="193">
        <v>2485</v>
      </c>
      <c r="AA203" s="192">
        <v>-26</v>
      </c>
    </row>
    <row r="204" spans="17:27" x14ac:dyDescent="0.25">
      <c r="Q204" s="198" t="s">
        <v>15473</v>
      </c>
      <c r="S204" s="192">
        <v>4364</v>
      </c>
      <c r="T204">
        <v>418</v>
      </c>
      <c r="V204">
        <v>8796</v>
      </c>
      <c r="W204" s="285"/>
      <c r="X204" s="192">
        <v>25</v>
      </c>
      <c r="Y204">
        <v>6874</v>
      </c>
      <c r="Z204">
        <v>2485</v>
      </c>
      <c r="AA204" s="192"/>
    </row>
    <row r="205" spans="17:27" x14ac:dyDescent="0.25">
      <c r="Q205" s="198" t="s">
        <v>15473</v>
      </c>
      <c r="R205" s="202" t="s">
        <v>10226</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8989</v>
      </c>
      <c r="R206" s="196" t="s">
        <v>8027</v>
      </c>
      <c r="S206" s="197" t="s">
        <v>3385</v>
      </c>
      <c r="T206" s="197" t="s">
        <v>4123</v>
      </c>
      <c r="U206" s="197" t="s">
        <v>759</v>
      </c>
      <c r="V206" s="197" t="s">
        <v>4393</v>
      </c>
      <c r="W206" s="197" t="s">
        <v>995</v>
      </c>
      <c r="X206" s="197" t="s">
        <v>8991</v>
      </c>
      <c r="Y206" s="197" t="s">
        <v>8992</v>
      </c>
      <c r="Z206" s="197" t="s">
        <v>8993</v>
      </c>
      <c r="AA206" s="197" t="s">
        <v>9885</v>
      </c>
    </row>
    <row r="207" spans="17:27" x14ac:dyDescent="0.25">
      <c r="Q207" s="198" t="s">
        <v>15479</v>
      </c>
      <c r="R207" s="288"/>
      <c r="S207" s="201">
        <v>20307</v>
      </c>
      <c r="T207" s="201">
        <v>20498</v>
      </c>
      <c r="U207" s="201">
        <v>9660</v>
      </c>
      <c r="V207" s="201">
        <v>9882</v>
      </c>
      <c r="W207" s="215">
        <v>0</v>
      </c>
      <c r="X207" s="200">
        <v>-46</v>
      </c>
      <c r="Y207" s="201">
        <v>12332</v>
      </c>
      <c r="Z207" s="200">
        <v>-18</v>
      </c>
      <c r="AA207" s="201">
        <v>983</v>
      </c>
    </row>
    <row r="208" spans="17:27" x14ac:dyDescent="0.25">
      <c r="Q208" s="198" t="s">
        <v>15479</v>
      </c>
      <c r="R208" s="202"/>
      <c r="S208" s="202">
        <v>20307</v>
      </c>
      <c r="T208" s="202">
        <v>20498</v>
      </c>
      <c r="U208" s="202">
        <v>9660</v>
      </c>
      <c r="V208" s="202">
        <v>9882</v>
      </c>
      <c r="W208" s="202"/>
      <c r="X208" s="202"/>
      <c r="Y208" s="202">
        <v>12332</v>
      </c>
      <c r="Z208" s="202"/>
      <c r="AA208" s="202">
        <v>983</v>
      </c>
    </row>
    <row r="209" spans="17:27" x14ac:dyDescent="0.25">
      <c r="Q209" s="198" t="s">
        <v>15479</v>
      </c>
      <c r="R209" s="202" t="s">
        <v>10226</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8989</v>
      </c>
      <c r="R210" s="196" t="s">
        <v>8027</v>
      </c>
      <c r="S210" s="197" t="s">
        <v>3385</v>
      </c>
      <c r="T210" s="197" t="s">
        <v>4123</v>
      </c>
      <c r="U210" s="197" t="s">
        <v>759</v>
      </c>
      <c r="V210" s="197" t="s">
        <v>4393</v>
      </c>
      <c r="W210" s="197" t="s">
        <v>995</v>
      </c>
      <c r="X210" s="197" t="s">
        <v>8991</v>
      </c>
      <c r="Y210" s="197" t="s">
        <v>8992</v>
      </c>
      <c r="Z210" s="197" t="s">
        <v>8993</v>
      </c>
      <c r="AA210" s="197" t="s">
        <v>9885</v>
      </c>
    </row>
    <row r="211" spans="17:27" x14ac:dyDescent="0.25">
      <c r="Q211" s="198" t="s">
        <v>15700</v>
      </c>
      <c r="R211" s="284"/>
      <c r="S211" s="192">
        <v>-17</v>
      </c>
      <c r="T211" s="193">
        <v>12555</v>
      </c>
      <c r="U211" s="193">
        <v>2497</v>
      </c>
      <c r="V211" s="193">
        <v>9682</v>
      </c>
      <c r="W211" s="285">
        <v>0</v>
      </c>
      <c r="X211" s="193">
        <v>118</v>
      </c>
      <c r="Y211" s="192">
        <v>-151</v>
      </c>
      <c r="Z211" s="193">
        <v>1687</v>
      </c>
      <c r="AA211" s="192">
        <v>-143</v>
      </c>
    </row>
    <row r="212" spans="17:27" x14ac:dyDescent="0.25">
      <c r="Q212" s="198" t="s">
        <v>15700</v>
      </c>
      <c r="R212" s="202"/>
      <c r="S212" s="202"/>
      <c r="T212" s="202">
        <v>698</v>
      </c>
      <c r="U212" s="202">
        <v>2497</v>
      </c>
      <c r="V212" s="202">
        <v>9682</v>
      </c>
      <c r="W212" s="202"/>
      <c r="X212" s="202">
        <v>118</v>
      </c>
      <c r="Y212" s="202"/>
      <c r="Z212" s="202">
        <v>1687</v>
      </c>
      <c r="AA212" s="202"/>
    </row>
    <row r="213" spans="17:27" x14ac:dyDescent="0.25">
      <c r="Q213" s="198" t="s">
        <v>15700</v>
      </c>
      <c r="R213" s="202" t="s">
        <v>10226</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8989</v>
      </c>
      <c r="R214" s="196" t="s">
        <v>8027</v>
      </c>
      <c r="S214" s="197" t="s">
        <v>3385</v>
      </c>
      <c r="T214" s="197" t="s">
        <v>4123</v>
      </c>
      <c r="U214" s="197" t="s">
        <v>759</v>
      </c>
      <c r="V214" s="197" t="s">
        <v>4393</v>
      </c>
      <c r="W214" s="197" t="s">
        <v>995</v>
      </c>
      <c r="X214" s="197" t="s">
        <v>8991</v>
      </c>
      <c r="Y214" s="197" t="s">
        <v>8992</v>
      </c>
      <c r="Z214" s="197" t="s">
        <v>8993</v>
      </c>
      <c r="AA214" s="197" t="s">
        <v>9885</v>
      </c>
    </row>
    <row r="215" spans="17:27" x14ac:dyDescent="0.25">
      <c r="Q215" s="198" t="s">
        <v>15757</v>
      </c>
      <c r="R215" s="284"/>
      <c r="S215" s="193">
        <v>3011</v>
      </c>
      <c r="T215" s="192">
        <v>-966</v>
      </c>
      <c r="U215" s="193">
        <v>2657</v>
      </c>
      <c r="V215" s="193">
        <v>3432</v>
      </c>
      <c r="W215" s="285">
        <v>0</v>
      </c>
      <c r="X215" s="192">
        <v>-224</v>
      </c>
      <c r="Y215" s="193">
        <v>3550</v>
      </c>
      <c r="Z215" s="193">
        <v>3065</v>
      </c>
      <c r="AA215" s="192">
        <v>-41</v>
      </c>
    </row>
    <row r="216" spans="17:27" x14ac:dyDescent="0.25">
      <c r="Q216" s="198" t="s">
        <v>15757</v>
      </c>
      <c r="R216" s="202"/>
      <c r="S216" s="202">
        <v>3011</v>
      </c>
      <c r="T216" s="202"/>
      <c r="U216" s="202">
        <v>2657</v>
      </c>
      <c r="V216" s="202">
        <v>3432</v>
      </c>
      <c r="W216" s="202">
        <v>0</v>
      </c>
      <c r="X216" s="202"/>
      <c r="Y216" s="202">
        <v>3550</v>
      </c>
      <c r="Z216" s="202">
        <v>3065</v>
      </c>
      <c r="AA216" s="202"/>
    </row>
    <row r="217" spans="17:27" x14ac:dyDescent="0.25">
      <c r="Q217" s="198" t="s">
        <v>15757</v>
      </c>
      <c r="R217" s="202" t="s">
        <v>10226</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8989</v>
      </c>
      <c r="R218" s="196" t="s">
        <v>8027</v>
      </c>
      <c r="S218" s="197" t="s">
        <v>3385</v>
      </c>
      <c r="T218" s="197" t="s">
        <v>4123</v>
      </c>
      <c r="U218" s="197" t="s">
        <v>759</v>
      </c>
      <c r="V218" s="197" t="s">
        <v>4393</v>
      </c>
      <c r="W218" s="197" t="s">
        <v>995</v>
      </c>
      <c r="X218" s="197" t="s">
        <v>8991</v>
      </c>
      <c r="Y218" s="197" t="s">
        <v>8992</v>
      </c>
      <c r="Z218" s="197" t="s">
        <v>8993</v>
      </c>
      <c r="AA218" s="197" t="s">
        <v>9885</v>
      </c>
    </row>
    <row r="219" spans="17:27" x14ac:dyDescent="0.25">
      <c r="Q219" s="198" t="s">
        <v>15833</v>
      </c>
      <c r="R219" s="284"/>
      <c r="S219" s="323">
        <v>3451.1279999998956</v>
      </c>
      <c r="T219" s="324">
        <v>-2647.1549999999188</v>
      </c>
      <c r="U219" s="323">
        <v>536.21190000001366</v>
      </c>
      <c r="V219" s="323">
        <v>3181.619550000014</v>
      </c>
      <c r="W219" s="325">
        <v>0</v>
      </c>
      <c r="X219" s="324">
        <v>-88.079999999999018</v>
      </c>
      <c r="Y219" s="323">
        <v>6763.7488500000127</v>
      </c>
      <c r="Z219" s="323">
        <v>194.20500000001812</v>
      </c>
      <c r="AA219" s="324">
        <v>-62.430000000017117</v>
      </c>
    </row>
    <row r="220" spans="17:27" x14ac:dyDescent="0.25">
      <c r="Q220" s="198" t="s">
        <v>15833</v>
      </c>
      <c r="R220" s="202"/>
      <c r="S220" s="202">
        <v>3451</v>
      </c>
      <c r="T220" s="202"/>
      <c r="U220" s="202">
        <v>536</v>
      </c>
      <c r="V220" s="202">
        <v>3182</v>
      </c>
      <c r="W220" s="202"/>
      <c r="X220" s="202"/>
      <c r="Y220" s="202">
        <v>6764</v>
      </c>
      <c r="Z220" s="202">
        <v>194</v>
      </c>
      <c r="AA220" s="202"/>
    </row>
    <row r="221" spans="17:27" x14ac:dyDescent="0.25">
      <c r="Q221" s="198" t="s">
        <v>15833</v>
      </c>
      <c r="R221" s="202" t="s">
        <v>10226</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8989</v>
      </c>
      <c r="R222" s="196" t="s">
        <v>8027</v>
      </c>
      <c r="S222" s="197" t="s">
        <v>3385</v>
      </c>
      <c r="T222" s="197" t="s">
        <v>4123</v>
      </c>
      <c r="U222" s="197" t="s">
        <v>759</v>
      </c>
      <c r="V222" s="197" t="s">
        <v>4393</v>
      </c>
      <c r="W222" s="197" t="s">
        <v>995</v>
      </c>
      <c r="X222" s="197" t="s">
        <v>8991</v>
      </c>
      <c r="Y222" s="197" t="s">
        <v>8992</v>
      </c>
      <c r="Z222" s="197" t="s">
        <v>8993</v>
      </c>
      <c r="AA222" s="197" t="s">
        <v>9885</v>
      </c>
    </row>
    <row r="223" spans="17:27" x14ac:dyDescent="0.25">
      <c r="Q223" s="198" t="s">
        <v>15834</v>
      </c>
      <c r="R223" s="284"/>
      <c r="S223" s="323">
        <v>6739.1416500000214</v>
      </c>
      <c r="T223" s="324">
        <v>-5733.4349999999631</v>
      </c>
      <c r="U223" s="323">
        <v>1580.2063499999776</v>
      </c>
      <c r="V223" s="323">
        <v>481.62435000001869</v>
      </c>
      <c r="W223" s="325">
        <v>0</v>
      </c>
      <c r="X223" s="324">
        <v>-278.89500000004114</v>
      </c>
      <c r="Y223" s="323">
        <v>3395.3664000000063</v>
      </c>
      <c r="Z223" s="323">
        <v>320.62499999996533</v>
      </c>
      <c r="AA223" s="324">
        <v>-91.949999999991178</v>
      </c>
    </row>
    <row r="224" spans="17:27" x14ac:dyDescent="0.25">
      <c r="Q224" s="198" t="s">
        <v>15834</v>
      </c>
      <c r="R224" s="202"/>
      <c r="S224" s="202">
        <v>6739</v>
      </c>
      <c r="T224" s="202"/>
      <c r="U224" s="202">
        <v>1580</v>
      </c>
      <c r="V224" s="202">
        <v>482</v>
      </c>
      <c r="W224" s="202"/>
      <c r="X224" s="202"/>
      <c r="Y224" s="202">
        <v>3395</v>
      </c>
      <c r="Z224" s="202">
        <v>321</v>
      </c>
      <c r="AA224" s="202"/>
    </row>
    <row r="225" spans="17:27" x14ac:dyDescent="0.25">
      <c r="Q225" s="198" t="s">
        <v>15834</v>
      </c>
      <c r="R225" s="202" t="s">
        <v>10226</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8989</v>
      </c>
      <c r="R226" s="196" t="s">
        <v>8027</v>
      </c>
      <c r="S226" s="197" t="s">
        <v>3385</v>
      </c>
      <c r="T226" s="197" t="s">
        <v>4123</v>
      </c>
      <c r="U226" s="197" t="s">
        <v>759</v>
      </c>
      <c r="V226" s="197" t="s">
        <v>4393</v>
      </c>
      <c r="W226" s="197" t="s">
        <v>995</v>
      </c>
      <c r="X226" s="197" t="s">
        <v>8991</v>
      </c>
      <c r="Y226" s="197" t="s">
        <v>8992</v>
      </c>
      <c r="Z226" s="197" t="s">
        <v>8993</v>
      </c>
      <c r="AA226" s="197" t="s">
        <v>9885</v>
      </c>
    </row>
    <row r="227" spans="17:27" x14ac:dyDescent="0.25">
      <c r="Q227" s="198" t="s">
        <v>15835</v>
      </c>
      <c r="R227" s="284"/>
      <c r="S227" s="193">
        <v>23970</v>
      </c>
      <c r="T227" s="192">
        <v>-471</v>
      </c>
      <c r="U227" s="193">
        <v>1597</v>
      </c>
      <c r="V227" s="192">
        <v>-669</v>
      </c>
      <c r="W227" s="285">
        <v>0</v>
      </c>
      <c r="X227" s="192">
        <v>-331</v>
      </c>
      <c r="Y227" s="193">
        <v>235</v>
      </c>
      <c r="Z227" s="193">
        <v>2854</v>
      </c>
      <c r="AA227" s="192">
        <v>-110</v>
      </c>
    </row>
    <row r="228" spans="17:27" x14ac:dyDescent="0.25">
      <c r="Q228" s="198" t="s">
        <v>15835</v>
      </c>
      <c r="R228" s="202"/>
      <c r="S228" s="202">
        <v>23970</v>
      </c>
      <c r="T228" s="202">
        <v>0</v>
      </c>
      <c r="U228" s="202">
        <v>1597</v>
      </c>
      <c r="V228" s="202">
        <v>0</v>
      </c>
      <c r="W228" s="202">
        <v>0</v>
      </c>
      <c r="X228" s="202">
        <v>0</v>
      </c>
      <c r="Y228" s="202">
        <v>235</v>
      </c>
      <c r="Z228" s="202">
        <v>2854</v>
      </c>
      <c r="AA228" s="202">
        <v>0</v>
      </c>
    </row>
    <row r="229" spans="17:27" x14ac:dyDescent="0.25">
      <c r="Q229" s="198" t="s">
        <v>15835</v>
      </c>
      <c r="R229" s="202" t="s">
        <v>10226</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8989</v>
      </c>
      <c r="R230" s="196" t="s">
        <v>8027</v>
      </c>
      <c r="S230" s="197" t="s">
        <v>3385</v>
      </c>
      <c r="T230" s="197" t="s">
        <v>4123</v>
      </c>
      <c r="U230" s="197" t="s">
        <v>759</v>
      </c>
      <c r="V230" s="197" t="s">
        <v>4393</v>
      </c>
      <c r="W230" s="197" t="s">
        <v>995</v>
      </c>
      <c r="X230" s="197" t="s">
        <v>8991</v>
      </c>
      <c r="Y230" s="197" t="s">
        <v>8992</v>
      </c>
      <c r="Z230" s="197" t="s">
        <v>8993</v>
      </c>
      <c r="AA230" s="197" t="s">
        <v>9885</v>
      </c>
    </row>
    <row r="231" spans="17:27" x14ac:dyDescent="0.25">
      <c r="Q231" s="198" t="s">
        <v>15962</v>
      </c>
      <c r="R231" s="284"/>
      <c r="S231" s="193">
        <v>13395</v>
      </c>
      <c r="T231" s="192">
        <v>-80</v>
      </c>
      <c r="U231" s="193">
        <v>5532</v>
      </c>
      <c r="V231" s="193">
        <v>11596</v>
      </c>
      <c r="W231" s="285">
        <v>0</v>
      </c>
      <c r="X231" s="193">
        <v>93</v>
      </c>
      <c r="Y231" s="192">
        <v>-32</v>
      </c>
      <c r="Z231" s="193">
        <v>2419</v>
      </c>
      <c r="AA231" s="193">
        <v>1</v>
      </c>
    </row>
    <row r="232" spans="17:27" x14ac:dyDescent="0.25">
      <c r="Q232" s="198" t="s">
        <v>15962</v>
      </c>
      <c r="R232" s="202"/>
      <c r="S232" s="202">
        <v>13395</v>
      </c>
      <c r="T232" s="202"/>
      <c r="U232" s="202">
        <v>5532</v>
      </c>
      <c r="V232" s="202">
        <v>11596</v>
      </c>
      <c r="W232" s="202"/>
      <c r="X232" s="202">
        <v>93</v>
      </c>
      <c r="Y232" s="202"/>
      <c r="Z232" s="202">
        <v>2419</v>
      </c>
      <c r="AA232" s="202">
        <v>1</v>
      </c>
    </row>
    <row r="233" spans="17:27" x14ac:dyDescent="0.25">
      <c r="Q233" s="198" t="s">
        <v>15962</v>
      </c>
      <c r="R233" s="202" t="s">
        <v>10226</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34" spans="17:27" ht="25.5" x14ac:dyDescent="0.25">
      <c r="Q234" s="196" t="s">
        <v>8989</v>
      </c>
      <c r="R234" s="196" t="s">
        <v>8027</v>
      </c>
      <c r="S234" s="197" t="s">
        <v>3385</v>
      </c>
      <c r="T234" s="197" t="s">
        <v>4123</v>
      </c>
      <c r="U234" s="197" t="s">
        <v>759</v>
      </c>
      <c r="V234" s="197" t="s">
        <v>4393</v>
      </c>
      <c r="W234" s="197" t="s">
        <v>995</v>
      </c>
      <c r="X234" s="197" t="s">
        <v>8991</v>
      </c>
      <c r="Y234" s="197" t="s">
        <v>8992</v>
      </c>
      <c r="Z234" s="197" t="s">
        <v>8993</v>
      </c>
      <c r="AA234" s="197" t="s">
        <v>9885</v>
      </c>
    </row>
    <row r="235" spans="17:27" x14ac:dyDescent="0.25">
      <c r="Q235" s="198" t="s">
        <v>16026</v>
      </c>
      <c r="R235" s="288"/>
      <c r="S235" s="201">
        <v>28284</v>
      </c>
      <c r="T235" s="201">
        <v>87</v>
      </c>
      <c r="U235" s="201">
        <v>774</v>
      </c>
      <c r="V235" s="201">
        <v>14884</v>
      </c>
      <c r="W235" s="215">
        <v>0</v>
      </c>
      <c r="X235" s="200">
        <v>-33</v>
      </c>
      <c r="Y235" s="200">
        <v>-272</v>
      </c>
      <c r="Z235" s="201">
        <v>2542</v>
      </c>
      <c r="AA235" s="200">
        <v>-115</v>
      </c>
    </row>
    <row r="236" spans="17:27" x14ac:dyDescent="0.25">
      <c r="Q236" s="198" t="s">
        <v>16026</v>
      </c>
      <c r="R236" s="202"/>
      <c r="S236" s="202">
        <v>28284</v>
      </c>
      <c r="T236" s="202">
        <v>87</v>
      </c>
      <c r="U236" s="202">
        <v>774</v>
      </c>
      <c r="V236" s="202">
        <v>14884</v>
      </c>
      <c r="W236" s="202">
        <v>0</v>
      </c>
      <c r="X236" s="202"/>
      <c r="Y236" s="202"/>
      <c r="Z236" s="202">
        <v>2542</v>
      </c>
      <c r="AA236" s="202"/>
    </row>
    <row r="237" spans="17:27" x14ac:dyDescent="0.25">
      <c r="Q237" s="198" t="s">
        <v>16026</v>
      </c>
      <c r="R237" s="202" t="s">
        <v>10226</v>
      </c>
      <c r="S237" s="24">
        <f t="shared" ref="S237:AA237" si="51">S235-S236</f>
        <v>0</v>
      </c>
      <c r="T237" s="24">
        <f t="shared" si="51"/>
        <v>0</v>
      </c>
      <c r="U237" s="24">
        <f t="shared" si="51"/>
        <v>0</v>
      </c>
      <c r="V237" s="24">
        <f t="shared" si="51"/>
        <v>0</v>
      </c>
      <c r="W237" s="24">
        <f t="shared" si="51"/>
        <v>0</v>
      </c>
      <c r="X237" s="24">
        <f t="shared" si="51"/>
        <v>-33</v>
      </c>
      <c r="Y237" s="24">
        <f t="shared" si="51"/>
        <v>-272</v>
      </c>
      <c r="Z237" s="24">
        <f t="shared" si="51"/>
        <v>0</v>
      </c>
      <c r="AA237" s="24">
        <f t="shared" si="51"/>
        <v>-115</v>
      </c>
    </row>
    <row r="238" spans="17:27" ht="25.5" x14ac:dyDescent="0.25">
      <c r="Q238" s="196" t="s">
        <v>8989</v>
      </c>
      <c r="R238" s="196" t="s">
        <v>8027</v>
      </c>
      <c r="S238" s="197" t="s">
        <v>3385</v>
      </c>
      <c r="T238" s="197" t="s">
        <v>4123</v>
      </c>
      <c r="U238" s="197" t="s">
        <v>759</v>
      </c>
      <c r="V238" s="197" t="s">
        <v>4393</v>
      </c>
      <c r="W238" s="197" t="s">
        <v>995</v>
      </c>
      <c r="X238" s="197" t="s">
        <v>8991</v>
      </c>
      <c r="Y238" s="197" t="s">
        <v>8992</v>
      </c>
      <c r="Z238" s="197" t="s">
        <v>8993</v>
      </c>
      <c r="AA238" s="197" t="s">
        <v>9885</v>
      </c>
    </row>
    <row r="239" spans="17:27" x14ac:dyDescent="0.25">
      <c r="Q239" s="198" t="s">
        <v>16082</v>
      </c>
      <c r="R239" s="284"/>
      <c r="S239" s="193">
        <v>12842</v>
      </c>
      <c r="T239" s="192">
        <v>-204</v>
      </c>
      <c r="U239" s="193">
        <v>2322</v>
      </c>
      <c r="V239" s="193">
        <v>9904</v>
      </c>
      <c r="W239" s="285">
        <v>0</v>
      </c>
      <c r="X239" s="192">
        <v>-26</v>
      </c>
      <c r="Y239" s="193">
        <v>2528</v>
      </c>
      <c r="Z239" s="192">
        <v>-7</v>
      </c>
      <c r="AA239" s="192">
        <v>-75</v>
      </c>
    </row>
    <row r="240" spans="17:27" x14ac:dyDescent="0.25">
      <c r="Q240" s="198" t="s">
        <v>16082</v>
      </c>
      <c r="R240" s="202"/>
      <c r="S240" s="193">
        <v>12842</v>
      </c>
      <c r="T240" s="202"/>
      <c r="U240" s="193">
        <v>2322</v>
      </c>
      <c r="V240" s="193">
        <v>9904</v>
      </c>
      <c r="W240" s="202"/>
      <c r="X240" s="202"/>
      <c r="Y240" s="193">
        <v>2528</v>
      </c>
      <c r="Z240" s="202"/>
      <c r="AA240" s="202"/>
    </row>
    <row r="241" spans="17:27" x14ac:dyDescent="0.25">
      <c r="Q241" s="198" t="s">
        <v>16082</v>
      </c>
      <c r="R241" s="202" t="s">
        <v>10226</v>
      </c>
      <c r="S241" s="24">
        <f t="shared" ref="S241:AA241" si="52">S239-S240</f>
        <v>0</v>
      </c>
      <c r="T241" s="24">
        <f t="shared" si="52"/>
        <v>-204</v>
      </c>
      <c r="U241" s="24">
        <f t="shared" si="52"/>
        <v>0</v>
      </c>
      <c r="V241" s="24">
        <f t="shared" si="52"/>
        <v>0</v>
      </c>
      <c r="W241" s="24">
        <f t="shared" si="52"/>
        <v>0</v>
      </c>
      <c r="X241" s="24">
        <f t="shared" si="52"/>
        <v>-26</v>
      </c>
      <c r="Y241" s="24">
        <f t="shared" si="52"/>
        <v>0</v>
      </c>
      <c r="Z241" s="24">
        <f t="shared" si="52"/>
        <v>-7</v>
      </c>
      <c r="AA241" s="24">
        <f t="shared" si="52"/>
        <v>-75</v>
      </c>
    </row>
    <row r="242" spans="17:27" ht="25.5" x14ac:dyDescent="0.25">
      <c r="Q242" s="196" t="s">
        <v>8989</v>
      </c>
      <c r="R242" s="196" t="s">
        <v>8027</v>
      </c>
      <c r="S242" s="197" t="s">
        <v>3385</v>
      </c>
      <c r="T242" s="197" t="s">
        <v>4123</v>
      </c>
      <c r="U242" s="197" t="s">
        <v>759</v>
      </c>
      <c r="V242" s="197" t="s">
        <v>4393</v>
      </c>
      <c r="W242" s="197" t="s">
        <v>995</v>
      </c>
      <c r="X242" s="197" t="s">
        <v>8991</v>
      </c>
      <c r="Y242" s="197" t="s">
        <v>8992</v>
      </c>
      <c r="Z242" s="197" t="s">
        <v>8993</v>
      </c>
      <c r="AA242" s="197" t="s">
        <v>9885</v>
      </c>
    </row>
    <row r="243" spans="17:27" x14ac:dyDescent="0.25">
      <c r="Q243" s="198" t="s">
        <v>16132</v>
      </c>
      <c r="R243" s="356"/>
      <c r="S243" s="193">
        <v>6866</v>
      </c>
      <c r="T243" s="192">
        <v>-168</v>
      </c>
      <c r="U243" s="193">
        <v>988</v>
      </c>
      <c r="V243" s="193">
        <v>10032</v>
      </c>
      <c r="W243" s="285">
        <v>0</v>
      </c>
      <c r="X243" s="192">
        <v>-40</v>
      </c>
      <c r="Y243" s="193">
        <v>4206</v>
      </c>
      <c r="Z243" s="193">
        <v>650</v>
      </c>
      <c r="AA243" s="192">
        <v>-76</v>
      </c>
    </row>
    <row r="244" spans="17:27" x14ac:dyDescent="0.25">
      <c r="Q244" s="198" t="s">
        <v>16132</v>
      </c>
      <c r="R244" s="202"/>
      <c r="S244" s="193">
        <v>6866</v>
      </c>
      <c r="T244" s="202"/>
      <c r="U244" s="193">
        <v>988</v>
      </c>
      <c r="V244" s="193">
        <v>10032</v>
      </c>
      <c r="W244" s="202"/>
      <c r="X244" s="202"/>
      <c r="Y244" s="193">
        <v>4206</v>
      </c>
      <c r="Z244" s="193">
        <v>650</v>
      </c>
      <c r="AA244" s="202"/>
    </row>
    <row r="245" spans="17:27" x14ac:dyDescent="0.25">
      <c r="Q245" s="198" t="s">
        <v>16132</v>
      </c>
      <c r="R245" s="202"/>
      <c r="S245" s="24">
        <f t="shared" ref="S245:AA245" si="53">S243-S244</f>
        <v>0</v>
      </c>
      <c r="T245" s="24">
        <f t="shared" si="53"/>
        <v>-168</v>
      </c>
      <c r="U245" s="24">
        <f t="shared" si="53"/>
        <v>0</v>
      </c>
      <c r="V245" s="24">
        <f t="shared" si="53"/>
        <v>0</v>
      </c>
      <c r="W245" s="24">
        <f t="shared" si="53"/>
        <v>0</v>
      </c>
      <c r="X245" s="24">
        <f t="shared" si="53"/>
        <v>-40</v>
      </c>
      <c r="Y245" s="24">
        <f t="shared" si="53"/>
        <v>0</v>
      </c>
      <c r="Z245" s="24">
        <f t="shared" si="53"/>
        <v>0</v>
      </c>
      <c r="AA245" s="24">
        <f t="shared" si="53"/>
        <v>-76</v>
      </c>
    </row>
    <row r="246" spans="17:27" ht="25.5" x14ac:dyDescent="0.25">
      <c r="Q246" s="196" t="s">
        <v>8989</v>
      </c>
      <c r="R246" s="196" t="s">
        <v>8027</v>
      </c>
      <c r="S246" s="197" t="s">
        <v>3385</v>
      </c>
      <c r="T246" s="197" t="s">
        <v>4123</v>
      </c>
      <c r="U246" s="197" t="s">
        <v>759</v>
      </c>
      <c r="V246" s="197" t="s">
        <v>4393</v>
      </c>
      <c r="W246" s="197" t="s">
        <v>995</v>
      </c>
      <c r="X246" s="197" t="s">
        <v>8991</v>
      </c>
      <c r="Y246" s="197" t="s">
        <v>8992</v>
      </c>
      <c r="Z246" s="197" t="s">
        <v>8993</v>
      </c>
      <c r="AA246" s="197" t="s">
        <v>9885</v>
      </c>
    </row>
    <row r="247" spans="17:27" x14ac:dyDescent="0.25">
      <c r="Q247" s="198" t="s">
        <v>16209</v>
      </c>
      <c r="R247" s="284"/>
      <c r="S247" s="193">
        <v>11392</v>
      </c>
      <c r="T247" s="192">
        <v>-533</v>
      </c>
      <c r="U247" s="193">
        <v>205</v>
      </c>
      <c r="V247" s="193">
        <v>11564</v>
      </c>
      <c r="W247" s="285">
        <v>0</v>
      </c>
      <c r="X247" s="193">
        <v>393</v>
      </c>
      <c r="Y247" s="193">
        <v>3814</v>
      </c>
      <c r="Z247" s="193">
        <v>516</v>
      </c>
      <c r="AA247" s="192">
        <v>-79</v>
      </c>
    </row>
    <row r="248" spans="17:27" x14ac:dyDescent="0.25">
      <c r="Q248" s="198" t="s">
        <v>16209</v>
      </c>
      <c r="R248" s="202"/>
      <c r="S248" s="202">
        <v>11392</v>
      </c>
      <c r="T248" s="202"/>
      <c r="U248" s="202">
        <v>205</v>
      </c>
      <c r="V248" s="202">
        <v>11564</v>
      </c>
      <c r="W248" s="202"/>
      <c r="X248" s="202">
        <v>393</v>
      </c>
      <c r="Y248" s="202">
        <v>3814</v>
      </c>
      <c r="Z248" s="202">
        <v>516</v>
      </c>
      <c r="AA248" s="202"/>
    </row>
    <row r="249" spans="17:27" x14ac:dyDescent="0.25">
      <c r="Q249" s="198" t="s">
        <v>16209</v>
      </c>
      <c r="R249" s="202"/>
      <c r="S249" s="24">
        <f t="shared" ref="S249:AA249" si="54">S247-S248</f>
        <v>0</v>
      </c>
      <c r="T249" s="24">
        <f t="shared" si="54"/>
        <v>-533</v>
      </c>
      <c r="U249" s="24">
        <f t="shared" si="54"/>
        <v>0</v>
      </c>
      <c r="V249" s="24">
        <f t="shared" si="54"/>
        <v>0</v>
      </c>
      <c r="W249" s="24">
        <f t="shared" si="54"/>
        <v>0</v>
      </c>
      <c r="X249" s="24">
        <f t="shared" si="54"/>
        <v>0</v>
      </c>
      <c r="Y249" s="24">
        <f t="shared" si="54"/>
        <v>0</v>
      </c>
      <c r="Z249" s="24">
        <f t="shared" si="54"/>
        <v>0</v>
      </c>
      <c r="AA249" s="24">
        <f t="shared" si="54"/>
        <v>-79</v>
      </c>
    </row>
    <row r="250" spans="17:27" ht="25.5" x14ac:dyDescent="0.25">
      <c r="Q250" s="196" t="s">
        <v>8989</v>
      </c>
      <c r="R250" s="196" t="s">
        <v>8027</v>
      </c>
      <c r="S250" s="197" t="s">
        <v>3385</v>
      </c>
      <c r="T250" s="197" t="s">
        <v>4123</v>
      </c>
      <c r="U250" s="197" t="s">
        <v>759</v>
      </c>
      <c r="V250" s="197" t="s">
        <v>4393</v>
      </c>
      <c r="W250" s="197" t="s">
        <v>995</v>
      </c>
      <c r="X250" s="197" t="s">
        <v>8991</v>
      </c>
      <c r="Y250" s="197" t="s">
        <v>8992</v>
      </c>
      <c r="Z250" s="197" t="s">
        <v>8993</v>
      </c>
      <c r="AA250" s="197" t="s">
        <v>9885</v>
      </c>
    </row>
    <row r="251" spans="17:27" x14ac:dyDescent="0.25">
      <c r="Q251" s="198" t="s">
        <v>16322</v>
      </c>
      <c r="R251" s="284"/>
      <c r="S251" s="193">
        <v>20404</v>
      </c>
      <c r="T251" s="192">
        <v>-285</v>
      </c>
      <c r="U251" s="193">
        <v>2935</v>
      </c>
      <c r="V251" s="193">
        <v>18475</v>
      </c>
      <c r="W251" s="219">
        <v>0</v>
      </c>
      <c r="X251" s="193">
        <v>458</v>
      </c>
      <c r="Y251" s="193">
        <v>3583</v>
      </c>
      <c r="Z251" s="193">
        <v>1828</v>
      </c>
      <c r="AA251" s="192">
        <v>-278</v>
      </c>
    </row>
    <row r="252" spans="17:27" x14ac:dyDescent="0.25">
      <c r="Q252" s="198" t="s">
        <v>16322</v>
      </c>
      <c r="R252" s="202"/>
      <c r="S252" s="202">
        <v>20404</v>
      </c>
      <c r="T252" s="202">
        <v>0</v>
      </c>
      <c r="U252" s="202">
        <v>2935</v>
      </c>
      <c r="V252" s="202">
        <v>18475</v>
      </c>
      <c r="W252" s="202">
        <v>0</v>
      </c>
      <c r="X252" s="202">
        <v>458</v>
      </c>
      <c r="Y252" s="202">
        <v>3583</v>
      </c>
      <c r="Z252" s="202">
        <v>1828</v>
      </c>
      <c r="AA252" s="202">
        <v>0</v>
      </c>
    </row>
    <row r="253" spans="17:27" x14ac:dyDescent="0.25">
      <c r="Q253" s="198" t="s">
        <v>16322</v>
      </c>
      <c r="R253" s="202"/>
      <c r="S253" s="24">
        <f>S251-S252</f>
        <v>0</v>
      </c>
      <c r="T253" s="24">
        <f t="shared" ref="T253:AA253" si="55">T251-T252</f>
        <v>-285</v>
      </c>
      <c r="U253" s="24">
        <f t="shared" si="55"/>
        <v>0</v>
      </c>
      <c r="V253" s="24">
        <f t="shared" si="55"/>
        <v>0</v>
      </c>
      <c r="W253" s="24">
        <f t="shared" si="55"/>
        <v>0</v>
      </c>
      <c r="X253" s="24">
        <f t="shared" si="55"/>
        <v>0</v>
      </c>
      <c r="Y253" s="24">
        <f t="shared" si="55"/>
        <v>0</v>
      </c>
      <c r="Z253" s="24">
        <f t="shared" si="55"/>
        <v>0</v>
      </c>
      <c r="AA253" s="24">
        <f t="shared" si="55"/>
        <v>-278</v>
      </c>
    </row>
    <row r="254" spans="17:27" ht="25.5" x14ac:dyDescent="0.25">
      <c r="Q254" s="196" t="s">
        <v>8989</v>
      </c>
      <c r="R254" s="196" t="s">
        <v>8027</v>
      </c>
      <c r="S254" s="197" t="s">
        <v>3385</v>
      </c>
      <c r="T254" s="197" t="s">
        <v>4123</v>
      </c>
      <c r="U254" s="197" t="s">
        <v>759</v>
      </c>
      <c r="V254" s="197" t="s">
        <v>4393</v>
      </c>
      <c r="W254" s="197" t="s">
        <v>995</v>
      </c>
      <c r="X254" s="197" t="s">
        <v>8991</v>
      </c>
      <c r="Y254" s="197" t="s">
        <v>8992</v>
      </c>
      <c r="Z254" s="197" t="s">
        <v>8993</v>
      </c>
      <c r="AA254" s="197" t="s">
        <v>9885</v>
      </c>
    </row>
    <row r="255" spans="17:27" x14ac:dyDescent="0.25">
      <c r="Q255" s="198" t="s">
        <v>16525</v>
      </c>
      <c r="R255" s="284"/>
      <c r="S255" s="193">
        <v>18735</v>
      </c>
      <c r="T255" s="192">
        <v>-479</v>
      </c>
      <c r="U255" s="193">
        <v>2074</v>
      </c>
      <c r="V255" s="193">
        <v>17647</v>
      </c>
      <c r="W255" s="219">
        <v>0</v>
      </c>
      <c r="X255" s="192">
        <v>-25</v>
      </c>
      <c r="Y255" s="193">
        <v>12</v>
      </c>
      <c r="Z255" s="193">
        <v>614</v>
      </c>
      <c r="AA255" s="192">
        <v>-43</v>
      </c>
    </row>
    <row r="256" spans="17:27" x14ac:dyDescent="0.25">
      <c r="Q256" s="198" t="s">
        <v>16525</v>
      </c>
      <c r="R256" s="202"/>
      <c r="S256" s="202">
        <v>18735</v>
      </c>
      <c r="T256" s="202">
        <v>0</v>
      </c>
      <c r="U256" s="202">
        <v>2074</v>
      </c>
      <c r="V256" s="202">
        <v>17647</v>
      </c>
      <c r="W256" s="202">
        <v>0</v>
      </c>
      <c r="X256" s="202">
        <v>0</v>
      </c>
      <c r="Y256" s="202">
        <v>12</v>
      </c>
      <c r="Z256" s="202">
        <v>614</v>
      </c>
      <c r="AA256" s="202">
        <v>0</v>
      </c>
    </row>
    <row r="257" spans="17:27" x14ac:dyDescent="0.25">
      <c r="Q257" s="198" t="s">
        <v>16525</v>
      </c>
      <c r="R257" s="202"/>
      <c r="S257" s="24">
        <f>S255-S256</f>
        <v>0</v>
      </c>
      <c r="T257" s="24">
        <f t="shared" ref="T257:AA257" si="56">T255-T256</f>
        <v>-479</v>
      </c>
      <c r="U257" s="24">
        <f t="shared" si="56"/>
        <v>0</v>
      </c>
      <c r="V257" s="24">
        <f t="shared" si="56"/>
        <v>0</v>
      </c>
      <c r="W257" s="24">
        <f t="shared" si="56"/>
        <v>0</v>
      </c>
      <c r="X257" s="24">
        <f t="shared" si="56"/>
        <v>-25</v>
      </c>
      <c r="Y257" s="24">
        <f t="shared" si="56"/>
        <v>0</v>
      </c>
      <c r="Z257" s="24">
        <f t="shared" si="56"/>
        <v>0</v>
      </c>
      <c r="AA257" s="24">
        <f t="shared" si="56"/>
        <v>-43</v>
      </c>
    </row>
    <row r="272" spans="17:27" ht="25.5" x14ac:dyDescent="0.25">
      <c r="Q272" s="210" t="s">
        <v>8989</v>
      </c>
      <c r="R272" s="211" t="s">
        <v>8990</v>
      </c>
      <c r="S272" s="212" t="s">
        <v>3385</v>
      </c>
      <c r="T272" s="212" t="s">
        <v>4123</v>
      </c>
      <c r="U272" s="212" t="s">
        <v>759</v>
      </c>
      <c r="V272" s="212" t="s">
        <v>4393</v>
      </c>
      <c r="W272" s="212" t="s">
        <v>995</v>
      </c>
      <c r="X272" s="212" t="s">
        <v>8991</v>
      </c>
      <c r="Y272" s="212" t="s">
        <v>8992</v>
      </c>
      <c r="Z272" s="212" t="s">
        <v>8993</v>
      </c>
      <c r="AA272" s="212" t="s">
        <v>9885</v>
      </c>
    </row>
    <row r="273" spans="17:27" x14ac:dyDescent="0.25">
      <c r="Q273" s="196" t="s">
        <v>11107</v>
      </c>
      <c r="R273" s="199"/>
      <c r="S273" s="200">
        <v>-236</v>
      </c>
      <c r="T273" s="200">
        <v>-13522</v>
      </c>
      <c r="U273" s="200">
        <v>-2049</v>
      </c>
      <c r="V273" s="201">
        <v>6200</v>
      </c>
      <c r="W273" s="215">
        <v>0</v>
      </c>
      <c r="X273" s="200">
        <v>-770</v>
      </c>
      <c r="Y273" s="201">
        <v>13390</v>
      </c>
      <c r="Z273" s="200">
        <v>-982</v>
      </c>
      <c r="AA273" s="201">
        <v>1637</v>
      </c>
    </row>
    <row r="274" spans="17:27" x14ac:dyDescent="0.25">
      <c r="Q274" s="198" t="s">
        <v>11236</v>
      </c>
      <c r="R274" s="199"/>
      <c r="S274" s="200">
        <v>-9121</v>
      </c>
      <c r="T274" s="200">
        <v>-4997</v>
      </c>
      <c r="U274" s="201">
        <v>1804</v>
      </c>
      <c r="V274" s="201">
        <v>5199</v>
      </c>
      <c r="W274" s="215">
        <v>0</v>
      </c>
      <c r="X274" s="200">
        <v>-145</v>
      </c>
      <c r="Y274" s="201">
        <v>22628</v>
      </c>
      <c r="Z274" s="200">
        <v>-496</v>
      </c>
      <c r="AA274" s="200">
        <v>-546</v>
      </c>
    </row>
    <row r="275" spans="17:27" x14ac:dyDescent="0.25">
      <c r="Q275" s="198" t="s">
        <v>11307</v>
      </c>
      <c r="R275" s="199"/>
      <c r="S275" s="201">
        <v>1159</v>
      </c>
      <c r="T275" s="200">
        <v>-7611</v>
      </c>
      <c r="U275" s="201">
        <v>309</v>
      </c>
      <c r="V275" s="201">
        <v>9620</v>
      </c>
      <c r="W275" s="215">
        <v>0</v>
      </c>
      <c r="X275" s="200">
        <v>-222</v>
      </c>
      <c r="Y275" s="200">
        <v>-352</v>
      </c>
      <c r="Z275" s="200">
        <v>-86</v>
      </c>
      <c r="AA275" s="200">
        <v>-417</v>
      </c>
    </row>
    <row r="276" spans="17:27" x14ac:dyDescent="0.25">
      <c r="Q276" s="198" t="s">
        <v>11447</v>
      </c>
      <c r="R276" s="199"/>
      <c r="S276" s="201">
        <v>635</v>
      </c>
      <c r="T276" s="200">
        <v>-3202</v>
      </c>
      <c r="U276" s="201">
        <v>6655</v>
      </c>
      <c r="V276" s="201">
        <v>17823</v>
      </c>
      <c r="W276" s="215">
        <v>0</v>
      </c>
      <c r="X276" s="200">
        <v>-65</v>
      </c>
      <c r="Y276" s="200">
        <v>-85</v>
      </c>
      <c r="Z276" s="200">
        <v>-179</v>
      </c>
      <c r="AA276" s="200">
        <v>-426</v>
      </c>
    </row>
    <row r="277" spans="17:27" x14ac:dyDescent="0.25">
      <c r="Q277" s="196" t="s">
        <v>11649</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7">S15-S278</f>
        <v>0</v>
      </c>
      <c r="T279">
        <f t="shared" si="57"/>
        <v>77112</v>
      </c>
      <c r="U279">
        <f t="shared" si="57"/>
        <v>0</v>
      </c>
      <c r="V279">
        <f t="shared" si="57"/>
        <v>3323</v>
      </c>
      <c r="W279">
        <f t="shared" si="57"/>
        <v>0</v>
      </c>
      <c r="X279">
        <f t="shared" si="57"/>
        <v>0</v>
      </c>
      <c r="Y279">
        <f t="shared" si="57"/>
        <v>1735</v>
      </c>
    </row>
    <row r="283" spans="17:27" ht="25.5" x14ac:dyDescent="0.25">
      <c r="Q283" s="196" t="s">
        <v>8989</v>
      </c>
      <c r="R283" s="196" t="s">
        <v>8990</v>
      </c>
      <c r="S283" s="197" t="s">
        <v>3385</v>
      </c>
      <c r="T283" s="197" t="s">
        <v>4123</v>
      </c>
      <c r="U283" s="197" t="s">
        <v>759</v>
      </c>
      <c r="V283" s="197" t="s">
        <v>4393</v>
      </c>
      <c r="W283" s="197" t="s">
        <v>995</v>
      </c>
      <c r="X283" s="197" t="s">
        <v>8991</v>
      </c>
      <c r="Y283" s="197" t="s">
        <v>8992</v>
      </c>
      <c r="Z283" s="197" t="s">
        <v>8993</v>
      </c>
      <c r="AA283" s="197" t="s">
        <v>9885</v>
      </c>
    </row>
    <row r="284" spans="17:27" x14ac:dyDescent="0.25">
      <c r="Q284" s="198" t="s">
        <v>10173</v>
      </c>
      <c r="R284" s="202"/>
      <c r="S284" s="207">
        <v>0</v>
      </c>
      <c r="T284" s="207">
        <v>4591</v>
      </c>
      <c r="U284" s="207">
        <v>0</v>
      </c>
      <c r="V284" s="207">
        <v>8754</v>
      </c>
      <c r="W284" s="208">
        <v>0</v>
      </c>
      <c r="X284" s="208">
        <v>0</v>
      </c>
      <c r="Y284" s="208">
        <v>21697</v>
      </c>
      <c r="Z284" s="208">
        <v>0</v>
      </c>
      <c r="AA284" s="208">
        <v>0</v>
      </c>
    </row>
    <row r="287" spans="17:27" ht="25.5" x14ac:dyDescent="0.25">
      <c r="Q287" s="210" t="s">
        <v>8989</v>
      </c>
      <c r="R287" s="211" t="s">
        <v>8990</v>
      </c>
      <c r="S287" s="212" t="s">
        <v>3385</v>
      </c>
      <c r="T287" s="212" t="s">
        <v>4123</v>
      </c>
      <c r="U287" s="212" t="s">
        <v>759</v>
      </c>
      <c r="V287" s="212" t="s">
        <v>4393</v>
      </c>
      <c r="W287" s="212" t="s">
        <v>995</v>
      </c>
      <c r="X287" s="212" t="s">
        <v>8991</v>
      </c>
      <c r="Y287" s="212" t="s">
        <v>8992</v>
      </c>
      <c r="Z287" s="212" t="s">
        <v>8993</v>
      </c>
      <c r="AA287" s="212" t="s">
        <v>9885</v>
      </c>
    </row>
    <row r="288" spans="17:27" x14ac:dyDescent="0.25">
      <c r="Q288" s="213" t="s">
        <v>9973</v>
      </c>
      <c r="R288" s="214"/>
      <c r="S288" s="193">
        <v>8467</v>
      </c>
      <c r="T288" s="193">
        <v>80082</v>
      </c>
      <c r="U288" s="193">
        <v>17191</v>
      </c>
      <c r="V288" s="193">
        <v>5471</v>
      </c>
      <c r="W288" s="192">
        <v>-1301</v>
      </c>
      <c r="X288" s="193">
        <v>513</v>
      </c>
      <c r="Y288" s="193">
        <v>1802</v>
      </c>
      <c r="Z288" s="192">
        <v>-174</v>
      </c>
      <c r="AA288" s="192">
        <v>-239</v>
      </c>
    </row>
    <row r="289" spans="17:27" x14ac:dyDescent="0.25">
      <c r="Q289" s="205" t="s">
        <v>10081</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10173</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82" priority="289"/>
    <cfRule type="duplicateValues" dxfId="81" priority="290"/>
  </conditionalFormatting>
  <conditionalFormatting sqref="F3">
    <cfRule type="duplicateValues" dxfId="80" priority="264" stopIfTrue="1"/>
  </conditionalFormatting>
  <conditionalFormatting sqref="F4:F75">
    <cfRule type="duplicateValues" dxfId="79" priority="120"/>
  </conditionalFormatting>
  <conditionalFormatting sqref="F33:F75">
    <cfRule type="duplicateValues" dxfId="78" priority="119"/>
  </conditionalFormatting>
  <conditionalFormatting sqref="F76">
    <cfRule type="duplicateValues" dxfId="77" priority="122"/>
    <cfRule type="duplicateValues" dxfId="76" priority="123"/>
  </conditionalFormatting>
  <conditionalFormatting sqref="F77:F83">
    <cfRule type="duplicateValues" dxfId="75" priority="125"/>
    <cfRule type="duplicateValues" dxfId="74" priority="126"/>
  </conditionalFormatting>
  <conditionalFormatting sqref="G3">
    <cfRule type="duplicateValues" dxfId="73" priority="56" stopIfTrue="1"/>
  </conditionalFormatting>
  <conditionalFormatting sqref="G4:G61">
    <cfRule type="duplicateValues" dxfId="72" priority="2"/>
  </conditionalFormatting>
  <conditionalFormatting sqref="G37:G61">
    <cfRule type="duplicateValues" dxfId="71" priority="1"/>
  </conditionalFormatting>
  <conditionalFormatting sqref="G62:G73">
    <cfRule type="duplicateValues" dxfId="70" priority="57"/>
    <cfRule type="duplicateValues" dxfId="69" priority="58"/>
  </conditionalFormatting>
  <conditionalFormatting sqref="G74:G84">
    <cfRule type="duplicateValues" dxfId="68" priority="74"/>
    <cfRule type="duplicateValues" dxfId="67" priority="75"/>
  </conditionalFormatting>
  <conditionalFormatting sqref="G85">
    <cfRule type="containsText" dxfId="66" priority="118"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95" operator="greaterThan">
      <formula>0</formula>
    </cfRule>
    <cfRule type="cellIs" dxfId="63" priority="96" operator="lessThan">
      <formula>0</formula>
    </cfRule>
  </conditionalFormatting>
  <conditionalFormatting sqref="S112:AA112 U113 W113:Y113 AA113">
    <cfRule type="cellIs" dxfId="62" priority="81" operator="greaterThan">
      <formula>0</formula>
    </cfRule>
    <cfRule type="cellIs" dxfId="61" priority="82" operator="lessThan">
      <formula>0</formula>
    </cfRule>
  </conditionalFormatting>
  <conditionalFormatting sqref="S128:AA128 U129 W129:AA129">
    <cfRule type="cellIs" dxfId="60" priority="69" operator="greaterThan">
      <formula>0</formula>
    </cfRule>
    <cfRule type="cellIs" dxfId="59" priority="70"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631"/>
  <sheetViews>
    <sheetView zoomScale="91" zoomScaleNormal="91" workbookViewId="0">
      <pane xSplit="1" ySplit="2" topLeftCell="B4617" activePane="bottomRight" state="frozen"/>
      <selection activeCell="B1" sqref="B1"/>
      <selection pane="topRight" activeCell="B1" sqref="B1"/>
      <selection pane="bottomLeft" activeCell="B1" sqref="B1"/>
      <selection pane="bottomRight" activeCell="C4632" sqref="C463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6871</v>
      </c>
      <c r="F2" s="5" t="s">
        <v>50</v>
      </c>
      <c r="G2" s="5" t="s">
        <v>80</v>
      </c>
      <c r="H2" s="5" t="s">
        <v>51</v>
      </c>
      <c r="I2" s="5" t="s">
        <v>119</v>
      </c>
      <c r="J2" s="52" t="s">
        <v>53</v>
      </c>
      <c r="K2" s="5" t="s">
        <v>81</v>
      </c>
      <c r="L2" s="5" t="s">
        <v>82</v>
      </c>
      <c r="M2" s="5" t="s">
        <v>83</v>
      </c>
      <c r="N2" s="5" t="s">
        <v>84</v>
      </c>
      <c r="O2" s="5" t="s">
        <v>85</v>
      </c>
      <c r="P2" s="5" t="s">
        <v>86</v>
      </c>
      <c r="Q2" s="5" t="s">
        <v>120</v>
      </c>
      <c r="R2" s="93" t="s">
        <v>4530</v>
      </c>
    </row>
    <row r="3" spans="1:18" x14ac:dyDescent="0.25">
      <c r="A3" s="7" t="str">
        <f t="shared" ref="A3:A65" si="0">CONCATENATE(C3,E3)</f>
        <v>200100010004</v>
      </c>
      <c r="B3" s="32" t="s">
        <v>3385</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3385</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3385</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3385</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3385</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3385</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3385</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3385</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3385</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3385</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3385</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3385</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3385</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3385</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3385</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3385</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3385</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3385</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3385</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3385</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3385</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3385</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3385</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3385</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4123</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4123</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4123</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4123</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4123</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4123</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4123</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4123</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4123</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4123</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4123</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4123</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4123</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4123</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4123</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4123</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4123</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4123</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4123</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4123</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4123</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4123</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4123</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4123</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4123</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4123</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4123</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4123</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4123</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4123</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4123</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4123</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3385</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3385</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3385</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3385</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3385</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3385</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3385</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3385</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3385</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3385</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3385</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3385</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3385</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3385</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3385</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3385</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3385</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3385</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3385</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3385</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3385</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3385</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3385</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3385</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3385</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3385</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3385</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3385</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3385</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3385</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3385</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3385</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3385</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3385</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3385</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3385</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3385</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3385</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3385</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3385</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3385</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3385</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3385</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3385</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3385</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3385</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3385</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3385</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3385</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3385</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3385</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3385</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3385</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3385</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3385</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3385</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3385</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4123</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4123</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4123</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4123</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4123</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4123</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4123</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4123</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4123</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4123</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4123</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4123</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4123</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4123</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4123</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4123</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4123</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4123</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4123</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4123</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4123</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4123</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4123</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4123</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4123</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4123</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4123</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4123</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4123</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4123</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3385</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3385</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3385</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3385</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3385</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3385</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3385</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3385</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3385</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3385</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3385</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3385</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4124</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4124</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4124</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4124</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4124</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4124</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4124</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4124</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4124</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4124</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4124</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4124</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4123</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3385</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4123</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4124</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4124</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4124</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4124</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4124</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4124</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4124</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4123</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4123</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4123</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4123</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4123</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4123</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4123</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3385</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3385</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3385</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4123</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4123</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4123</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4123</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4123</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4123</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4123</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3385</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3385</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3385</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3385</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3385</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3385</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3385</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3385</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3385</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3385</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3385</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3385</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3385</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3385</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3385</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3385</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3385</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3385</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3385</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3385</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3385</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3385</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3385</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4123</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4123</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3385</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3385</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3385</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3385</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3385</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3385</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3385</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3385</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3385</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3385</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3385</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3385</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3385</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3385</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3385</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3385</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4123</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4123</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4123</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4123</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4124</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4124</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4124</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4124</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3385</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4123</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4123</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4123</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4123</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4123</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4123</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4123</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4124</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4123</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3385</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3385</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3385</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3385</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3385</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3385</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3385</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3385</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3385</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3385</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3385</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4123</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4123</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4123</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4123</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4123</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4123</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4123</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4123</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4123</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4123</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4123</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4123</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4123</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3385</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3385</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3385</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3385</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4124</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3385</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3385</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3385</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3385</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3385</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4123</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4123</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4123</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4123</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3385</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3385</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3385</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3385</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4123</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4123</v>
      </c>
      <c r="C299" s="182">
        <v>20020001</v>
      </c>
      <c r="D299" s="8" t="s">
        <v>56</v>
      </c>
      <c r="E299" s="35" t="s">
        <v>30</v>
      </c>
      <c r="F299" s="35" t="s">
        <v>1282</v>
      </c>
      <c r="G299" s="35" t="s">
        <v>1283</v>
      </c>
      <c r="H299" s="35" t="s">
        <v>1284</v>
      </c>
      <c r="I299" s="36" t="s">
        <v>412</v>
      </c>
      <c r="J299" s="53">
        <v>45248</v>
      </c>
      <c r="K299" t="s">
        <v>1285</v>
      </c>
      <c r="L299" s="40">
        <v>24108</v>
      </c>
      <c r="M299" s="39" t="s">
        <v>1317</v>
      </c>
      <c r="N299" t="s">
        <v>3559</v>
      </c>
    </row>
    <row r="300" spans="1:14" x14ac:dyDescent="0.25">
      <c r="A300" s="7" t="str">
        <f t="shared" si="4"/>
        <v>200200010033</v>
      </c>
      <c r="B300" s="32" t="s">
        <v>4123</v>
      </c>
      <c r="C300" s="182">
        <v>20020001</v>
      </c>
      <c r="D300" s="8" t="s">
        <v>56</v>
      </c>
      <c r="E300" s="35" t="s">
        <v>32</v>
      </c>
      <c r="F300" s="35" t="s">
        <v>1286</v>
      </c>
      <c r="G300" s="35" t="s">
        <v>1287</v>
      </c>
      <c r="H300" s="35" t="s">
        <v>275</v>
      </c>
      <c r="I300" s="36" t="s">
        <v>411</v>
      </c>
      <c r="J300" s="53">
        <v>45248</v>
      </c>
      <c r="K300" t="s">
        <v>1288</v>
      </c>
      <c r="L300" s="40">
        <v>24108</v>
      </c>
      <c r="M300" s="39" t="s">
        <v>1318</v>
      </c>
      <c r="N300" t="s">
        <v>3560</v>
      </c>
    </row>
    <row r="301" spans="1:14" x14ac:dyDescent="0.25">
      <c r="A301" s="7" t="str">
        <f t="shared" si="4"/>
        <v>200200010036</v>
      </c>
      <c r="B301" s="32" t="s">
        <v>4123</v>
      </c>
      <c r="C301" s="182">
        <v>20020001</v>
      </c>
      <c r="D301" s="8" t="s">
        <v>56</v>
      </c>
      <c r="E301" s="35" t="s">
        <v>10</v>
      </c>
      <c r="F301" s="35" t="s">
        <v>1289</v>
      </c>
      <c r="G301" s="35" t="s">
        <v>1290</v>
      </c>
      <c r="H301" s="35" t="s">
        <v>1284</v>
      </c>
      <c r="I301" s="36" t="s">
        <v>412</v>
      </c>
      <c r="J301" s="53">
        <v>45248</v>
      </c>
      <c r="K301" t="s">
        <v>1291</v>
      </c>
      <c r="L301" s="40">
        <v>30317</v>
      </c>
      <c r="M301" s="39" t="s">
        <v>1319</v>
      </c>
      <c r="N301" t="s">
        <v>3561</v>
      </c>
    </row>
    <row r="302" spans="1:14" x14ac:dyDescent="0.25">
      <c r="A302" s="7" t="str">
        <f t="shared" si="4"/>
        <v>200200010037</v>
      </c>
      <c r="B302" s="32" t="s">
        <v>4123</v>
      </c>
      <c r="C302" s="182">
        <v>20020001</v>
      </c>
      <c r="D302" s="8" t="s">
        <v>56</v>
      </c>
      <c r="E302" s="35" t="s">
        <v>34</v>
      </c>
      <c r="F302" s="35" t="s">
        <v>492</v>
      </c>
      <c r="G302" s="35" t="s">
        <v>1292</v>
      </c>
      <c r="H302" s="35" t="s">
        <v>275</v>
      </c>
      <c r="I302" s="36" t="s">
        <v>411</v>
      </c>
      <c r="J302" s="53">
        <v>45248</v>
      </c>
      <c r="K302" t="s">
        <v>1293</v>
      </c>
      <c r="L302" s="40">
        <v>20821</v>
      </c>
      <c r="M302" s="39" t="s">
        <v>1320</v>
      </c>
      <c r="N302" t="s">
        <v>3562</v>
      </c>
    </row>
    <row r="303" spans="1:14" x14ac:dyDescent="0.25">
      <c r="A303" s="7" t="str">
        <f t="shared" si="4"/>
        <v>200100130002</v>
      </c>
      <c r="B303" s="32" t="s">
        <v>3385</v>
      </c>
      <c r="C303" s="182">
        <v>20010013</v>
      </c>
      <c r="D303" s="8" t="s">
        <v>56</v>
      </c>
      <c r="E303" s="35" t="s">
        <v>17</v>
      </c>
      <c r="F303" s="35" t="s">
        <v>1294</v>
      </c>
      <c r="G303" s="35" t="s">
        <v>1295</v>
      </c>
      <c r="H303" s="35" t="s">
        <v>267</v>
      </c>
      <c r="I303" s="36" t="s">
        <v>412</v>
      </c>
      <c r="J303" s="53">
        <v>45248</v>
      </c>
      <c r="K303" t="s">
        <v>1296</v>
      </c>
      <c r="L303" s="40">
        <v>35431</v>
      </c>
      <c r="M303" s="39" t="s">
        <v>1321</v>
      </c>
      <c r="N303" t="s">
        <v>3563</v>
      </c>
    </row>
    <row r="304" spans="1:14" x14ac:dyDescent="0.25">
      <c r="A304" s="7" t="str">
        <f t="shared" si="4"/>
        <v>200100140002</v>
      </c>
      <c r="B304" s="32" t="s">
        <v>3385</v>
      </c>
      <c r="C304" s="182">
        <v>20010014</v>
      </c>
      <c r="D304" s="8" t="s">
        <v>56</v>
      </c>
      <c r="E304" s="35" t="s">
        <v>17</v>
      </c>
      <c r="F304" s="35" t="s">
        <v>1298</v>
      </c>
      <c r="G304" s="35" t="s">
        <v>1299</v>
      </c>
      <c r="H304" s="35" t="s">
        <v>456</v>
      </c>
      <c r="I304" s="36" t="s">
        <v>457</v>
      </c>
      <c r="J304" s="53">
        <v>45248</v>
      </c>
      <c r="K304" t="s">
        <v>1300</v>
      </c>
      <c r="L304" s="40">
        <v>27395</v>
      </c>
      <c r="M304" s="39" t="s">
        <v>1322</v>
      </c>
      <c r="N304" t="s">
        <v>3564</v>
      </c>
    </row>
    <row r="305" spans="1:14" x14ac:dyDescent="0.25">
      <c r="A305" s="7" t="str">
        <f t="shared" si="4"/>
        <v>200200060002</v>
      </c>
      <c r="B305" s="32" t="s">
        <v>4123</v>
      </c>
      <c r="C305" s="182">
        <v>20020006</v>
      </c>
      <c r="D305" s="8" t="s">
        <v>56</v>
      </c>
      <c r="E305" s="35" t="s">
        <v>17</v>
      </c>
      <c r="F305" s="35" t="s">
        <v>1301</v>
      </c>
      <c r="G305" s="35" t="s">
        <v>1302</v>
      </c>
      <c r="H305" s="35" t="s">
        <v>267</v>
      </c>
      <c r="I305" s="36" t="s">
        <v>412</v>
      </c>
      <c r="J305" s="53">
        <v>45248</v>
      </c>
      <c r="K305" t="s">
        <v>1303</v>
      </c>
      <c r="L305" s="40">
        <v>36613</v>
      </c>
      <c r="M305" s="39" t="s">
        <v>1323</v>
      </c>
      <c r="N305" t="s">
        <v>3565</v>
      </c>
    </row>
    <row r="306" spans="1:14" x14ac:dyDescent="0.25">
      <c r="A306" s="7" t="str">
        <f t="shared" si="4"/>
        <v>200100020040</v>
      </c>
      <c r="B306" s="32" t="s">
        <v>3385</v>
      </c>
      <c r="C306" s="182">
        <v>20010002</v>
      </c>
      <c r="D306" s="8" t="s">
        <v>56</v>
      </c>
      <c r="E306" s="35" t="s">
        <v>13</v>
      </c>
      <c r="F306" s="35" t="s">
        <v>1304</v>
      </c>
      <c r="G306" s="35" t="s">
        <v>1305</v>
      </c>
      <c r="H306" s="35" t="s">
        <v>1263</v>
      </c>
      <c r="I306" s="36" t="s">
        <v>418</v>
      </c>
      <c r="J306" s="53">
        <v>45248</v>
      </c>
      <c r="K306" t="s">
        <v>1306</v>
      </c>
      <c r="L306" s="40">
        <v>38211</v>
      </c>
      <c r="M306" s="39" t="s">
        <v>1324</v>
      </c>
      <c r="N306" t="s">
        <v>3566</v>
      </c>
    </row>
    <row r="307" spans="1:14" x14ac:dyDescent="0.25">
      <c r="A307" s="7" t="str">
        <f t="shared" si="4"/>
        <v>200100020041</v>
      </c>
      <c r="B307" s="32" t="s">
        <v>3385</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3385</v>
      </c>
      <c r="C308" s="182">
        <v>20010001</v>
      </c>
      <c r="D308" s="8" t="s">
        <v>56</v>
      </c>
      <c r="E308" s="35" t="s">
        <v>26</v>
      </c>
      <c r="F308" s="35" t="s">
        <v>1310</v>
      </c>
      <c r="G308" s="35" t="s">
        <v>1311</v>
      </c>
      <c r="H308" s="35" t="s">
        <v>267</v>
      </c>
      <c r="I308" s="36" t="s">
        <v>412</v>
      </c>
      <c r="J308" s="53">
        <v>45248</v>
      </c>
      <c r="K308" t="s">
        <v>1312</v>
      </c>
      <c r="L308" s="40">
        <v>28491</v>
      </c>
      <c r="M308" s="39" t="s">
        <v>1326</v>
      </c>
      <c r="N308" t="s">
        <v>3567</v>
      </c>
    </row>
    <row r="309" spans="1:14" x14ac:dyDescent="0.25">
      <c r="A309" s="7" t="str">
        <f t="shared" si="4"/>
        <v>200300010008</v>
      </c>
      <c r="B309" s="35" t="s">
        <v>4124</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3385</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4124</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4123</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4124</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4124</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3385</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3385</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3385</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3385</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3385</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3385</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3385</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3385</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3385</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3385</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3385</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3385</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3385</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4123</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4123</v>
      </c>
      <c r="C329" s="182">
        <v>20020002</v>
      </c>
      <c r="D329" s="8" t="s">
        <v>56</v>
      </c>
      <c r="E329" s="35" t="s">
        <v>7</v>
      </c>
      <c r="F329" s="35" t="s">
        <v>1274</v>
      </c>
      <c r="G329" s="35" t="s">
        <v>1275</v>
      </c>
      <c r="H329" s="35" t="s">
        <v>275</v>
      </c>
      <c r="I329" s="36" t="s">
        <v>411</v>
      </c>
      <c r="J329" s="53">
        <v>45255</v>
      </c>
      <c r="K329" t="s">
        <v>3568</v>
      </c>
      <c r="L329" s="40">
        <v>34622</v>
      </c>
      <c r="M329" s="39" t="s">
        <v>1276</v>
      </c>
      <c r="N329" t="s">
        <v>3569</v>
      </c>
    </row>
    <row r="330" spans="1:14" x14ac:dyDescent="0.25">
      <c r="A330" s="7" t="str">
        <f t="shared" si="5"/>
        <v>200200020031</v>
      </c>
      <c r="B330" s="32" t="s">
        <v>4123</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3385</v>
      </c>
      <c r="C331" s="182">
        <v>20010002</v>
      </c>
      <c r="D331" s="8" t="s">
        <v>56</v>
      </c>
      <c r="E331" s="35" t="s">
        <v>7</v>
      </c>
      <c r="F331" s="35" t="s">
        <v>1257</v>
      </c>
      <c r="G331" s="35" t="s">
        <v>1258</v>
      </c>
      <c r="H331" s="35" t="s">
        <v>451</v>
      </c>
      <c r="I331" s="36" t="s">
        <v>411</v>
      </c>
      <c r="J331" s="53">
        <v>45255</v>
      </c>
      <c r="K331" t="s">
        <v>1259</v>
      </c>
      <c r="L331" s="40">
        <v>38484</v>
      </c>
      <c r="M331" s="39" t="s">
        <v>1260</v>
      </c>
      <c r="N331" t="s">
        <v>3079</v>
      </c>
    </row>
    <row r="332" spans="1:14" x14ac:dyDescent="0.25">
      <c r="A332" s="7" t="str">
        <f t="shared" si="5"/>
        <v>200200050003</v>
      </c>
      <c r="B332" s="32" t="s">
        <v>4123</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4123</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4123</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4123</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4123</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4123</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4123</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3385</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3385</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3385</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3385</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3385</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4123</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4123</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4123</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4123</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4123</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3385</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3385</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3385</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4124</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3385</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4124</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3385</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3385</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3385</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4123</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4123</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3385</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3385</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3385</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3385</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4123</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4123</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4123</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4123</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4123</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4124</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4124</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4124</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4124</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4124</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4124</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4124</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4124</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4124</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4124</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4124</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4124</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4123</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4123</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4123</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4123</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4123</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4123</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4123</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4123</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4124</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4124</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4124</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4124</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3385</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3385</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3385</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3385</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3385</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3385</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3385</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3385</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3385</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4123</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3385</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3385</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3385</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3385</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3385</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4123</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4123</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4123</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4123</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4123</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4123</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4123</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4123</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4123</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4123</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4123</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3385</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4123</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3385</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3385</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3385</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4124</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3385</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4123</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4123</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4123</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4123</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4123</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4123</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3385</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3385</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4123</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4123</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4123</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3385</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3385</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4124</v>
      </c>
      <c r="C439" s="182">
        <v>20030007</v>
      </c>
      <c r="D439" s="8" t="s">
        <v>56</v>
      </c>
      <c r="E439" s="35" t="s">
        <v>18</v>
      </c>
      <c r="F439" s="35" t="s">
        <v>1782</v>
      </c>
      <c r="G439" s="35" t="s">
        <v>1816</v>
      </c>
      <c r="H439" s="35" t="s">
        <v>721</v>
      </c>
      <c r="I439" s="36" t="s">
        <v>413</v>
      </c>
      <c r="J439" s="53">
        <v>45286</v>
      </c>
      <c r="K439" t="s">
        <v>1782</v>
      </c>
      <c r="L439" s="40">
        <v>33604</v>
      </c>
      <c r="M439" s="39">
        <v>8709942595</v>
      </c>
      <c r="N439" t="s">
        <v>3570</v>
      </c>
    </row>
    <row r="440" spans="1:14" x14ac:dyDescent="0.25">
      <c r="A440" s="7" t="str">
        <f t="shared" si="6"/>
        <v>200300070003</v>
      </c>
      <c r="B440" s="35" t="s">
        <v>4124</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4124</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4124</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4123</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4123</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4123</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4123</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4123</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4123</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4123</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4123</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4123</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4123</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4123</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4123</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4123</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3385</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3385</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3385</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3385</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3385</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4124</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3385</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3385</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3385</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3385</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3385</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3385</v>
      </c>
      <c r="C467" s="182">
        <v>20010018</v>
      </c>
      <c r="D467" s="8" t="s">
        <v>56</v>
      </c>
      <c r="E467" s="35" t="s">
        <v>20</v>
      </c>
      <c r="F467" s="35" t="s">
        <v>1873</v>
      </c>
      <c r="G467" s="35" t="s">
        <v>1906</v>
      </c>
      <c r="H467" s="35" t="s">
        <v>275</v>
      </c>
      <c r="I467" s="36" t="s">
        <v>411</v>
      </c>
      <c r="J467" s="53">
        <v>45290</v>
      </c>
      <c r="K467" t="s">
        <v>1938</v>
      </c>
      <c r="L467" s="40" t="s">
        <v>3571</v>
      </c>
      <c r="M467" s="39">
        <v>7739987316</v>
      </c>
      <c r="N467" t="s">
        <v>1971</v>
      </c>
    </row>
    <row r="468" spans="1:14" x14ac:dyDescent="0.25">
      <c r="A468" s="7" t="str">
        <f t="shared" si="7"/>
        <v>200100180008</v>
      </c>
      <c r="B468" s="32" t="s">
        <v>3385</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3385</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3385</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3385</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3385</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4124</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4123</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3385</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3385</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3385</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4123</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4123</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4123</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4123</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4123</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4123</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3385</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4123</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4123</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4123</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4123</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4123</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4123</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4123</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4124</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3385</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3385</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3385</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4124</v>
      </c>
      <c r="C496" s="182">
        <v>20030007</v>
      </c>
      <c r="D496" s="8" t="s">
        <v>56</v>
      </c>
      <c r="E496" s="35" t="s">
        <v>41</v>
      </c>
      <c r="F496" s="35" t="s">
        <v>2069</v>
      </c>
      <c r="G496" s="35" t="s">
        <v>2081</v>
      </c>
      <c r="H496" s="35" t="s">
        <v>721</v>
      </c>
      <c r="I496" s="36" t="s">
        <v>413</v>
      </c>
      <c r="J496" s="53">
        <v>45304</v>
      </c>
      <c r="K496" t="s">
        <v>1712</v>
      </c>
      <c r="L496" s="40">
        <v>32726</v>
      </c>
      <c r="M496" s="39">
        <v>7319903751</v>
      </c>
      <c r="N496" t="s">
        <v>2103</v>
      </c>
    </row>
    <row r="497" spans="1:14" x14ac:dyDescent="0.25">
      <c r="A497" s="7" t="str">
        <f t="shared" si="7"/>
        <v>200100150014</v>
      </c>
      <c r="B497" s="32" t="s">
        <v>3385</v>
      </c>
      <c r="C497" s="182">
        <v>20010015</v>
      </c>
      <c r="D497" s="8" t="s">
        <v>56</v>
      </c>
      <c r="E497" s="35" t="s">
        <v>24</v>
      </c>
      <c r="F497" s="35" t="s">
        <v>2070</v>
      </c>
      <c r="G497" s="91" t="s">
        <v>16131</v>
      </c>
      <c r="H497" s="35" t="s">
        <v>265</v>
      </c>
      <c r="I497" s="36" t="s">
        <v>410</v>
      </c>
      <c r="J497" s="53">
        <v>45304</v>
      </c>
      <c r="K497" t="s">
        <v>2092</v>
      </c>
      <c r="L497" s="40">
        <v>28856</v>
      </c>
      <c r="M497" s="39">
        <v>9297649006</v>
      </c>
      <c r="N497" t="s">
        <v>2104</v>
      </c>
    </row>
    <row r="498" spans="1:14" x14ac:dyDescent="0.25">
      <c r="A498" s="7" t="str">
        <f t="shared" si="7"/>
        <v>200100150015</v>
      </c>
      <c r="B498" s="32" t="s">
        <v>3385</v>
      </c>
      <c r="C498" s="182">
        <v>20010015</v>
      </c>
      <c r="D498" s="8" t="s">
        <v>56</v>
      </c>
      <c r="E498" s="35" t="s">
        <v>25</v>
      </c>
      <c r="F498" s="35" t="s">
        <v>2071</v>
      </c>
      <c r="G498" s="35" t="s">
        <v>2082</v>
      </c>
      <c r="H498" s="35" t="s">
        <v>267</v>
      </c>
      <c r="I498" s="36" t="s">
        <v>1685</v>
      </c>
      <c r="J498" s="53">
        <v>45304</v>
      </c>
      <c r="K498" t="s">
        <v>2093</v>
      </c>
      <c r="L498" s="40">
        <v>35431</v>
      </c>
      <c r="M498" s="39">
        <v>9693681424</v>
      </c>
      <c r="N498" t="s">
        <v>2105</v>
      </c>
    </row>
    <row r="499" spans="1:14" x14ac:dyDescent="0.25">
      <c r="A499" s="7" t="str">
        <f t="shared" si="7"/>
        <v>200100150016</v>
      </c>
      <c r="B499" s="32" t="s">
        <v>3385</v>
      </c>
      <c r="C499" s="182">
        <v>20010015</v>
      </c>
      <c r="D499" s="8" t="s">
        <v>56</v>
      </c>
      <c r="E499" s="35" t="s">
        <v>26</v>
      </c>
      <c r="F499" s="35" t="s">
        <v>2072</v>
      </c>
      <c r="G499" s="35" t="s">
        <v>2083</v>
      </c>
      <c r="H499" s="35" t="s">
        <v>265</v>
      </c>
      <c r="I499" s="36" t="s">
        <v>410</v>
      </c>
      <c r="J499" s="53">
        <v>45304</v>
      </c>
      <c r="K499" t="s">
        <v>2094</v>
      </c>
      <c r="L499" s="40">
        <v>27760</v>
      </c>
      <c r="M499" s="39">
        <v>6207136610</v>
      </c>
      <c r="N499" t="s">
        <v>2106</v>
      </c>
    </row>
    <row r="500" spans="1:14" x14ac:dyDescent="0.25">
      <c r="A500" s="7" t="str">
        <f t="shared" si="7"/>
        <v>200200070016</v>
      </c>
      <c r="B500" s="32" t="s">
        <v>4123</v>
      </c>
      <c r="C500" s="182">
        <v>20020007</v>
      </c>
      <c r="D500" s="8" t="s">
        <v>56</v>
      </c>
      <c r="E500" s="35" t="s">
        <v>26</v>
      </c>
      <c r="F500" s="35" t="s">
        <v>2073</v>
      </c>
      <c r="G500" s="35" t="s">
        <v>2084</v>
      </c>
      <c r="H500" s="35" t="s">
        <v>1691</v>
      </c>
      <c r="I500" s="36" t="s">
        <v>411</v>
      </c>
      <c r="J500" s="53">
        <v>45304</v>
      </c>
      <c r="K500" t="s">
        <v>2095</v>
      </c>
      <c r="L500" s="40">
        <v>25569</v>
      </c>
      <c r="M500" s="39">
        <v>7992347539</v>
      </c>
      <c r="N500" t="s">
        <v>2107</v>
      </c>
    </row>
    <row r="501" spans="1:14" x14ac:dyDescent="0.25">
      <c r="A501" s="7" t="str">
        <f t="shared" si="7"/>
        <v>200200010072</v>
      </c>
      <c r="B501" s="32" t="s">
        <v>4123</v>
      </c>
      <c r="C501" s="182">
        <v>20020001</v>
      </c>
      <c r="D501" s="8" t="s">
        <v>56</v>
      </c>
      <c r="E501" s="35" t="s">
        <v>2067</v>
      </c>
      <c r="F501" s="35" t="s">
        <v>2074</v>
      </c>
      <c r="G501" s="35" t="s">
        <v>2085</v>
      </c>
      <c r="H501" s="35" t="s">
        <v>274</v>
      </c>
      <c r="I501" s="36" t="s">
        <v>415</v>
      </c>
      <c r="J501" s="53">
        <v>45304</v>
      </c>
      <c r="K501" t="s">
        <v>2096</v>
      </c>
      <c r="L501" s="40">
        <v>38319</v>
      </c>
      <c r="M501" s="39">
        <v>7061039696</v>
      </c>
      <c r="N501" t="s">
        <v>2108</v>
      </c>
    </row>
    <row r="502" spans="1:14" x14ac:dyDescent="0.25">
      <c r="A502" s="7" t="str">
        <f t="shared" si="7"/>
        <v>200100030020</v>
      </c>
      <c r="B502" s="32" t="s">
        <v>3385</v>
      </c>
      <c r="C502" s="182">
        <v>20010003</v>
      </c>
      <c r="D502" s="8" t="s">
        <v>56</v>
      </c>
      <c r="E502" s="35" t="s">
        <v>4</v>
      </c>
      <c r="F502" s="35" t="s">
        <v>2075</v>
      </c>
      <c r="G502" s="35" t="s">
        <v>2086</v>
      </c>
      <c r="H502" s="35" t="s">
        <v>273</v>
      </c>
      <c r="I502" s="36" t="s">
        <v>413</v>
      </c>
      <c r="J502" s="53">
        <v>45304</v>
      </c>
      <c r="K502" t="s">
        <v>2097</v>
      </c>
      <c r="L502" s="40">
        <v>32531</v>
      </c>
      <c r="M502" s="39">
        <v>8877170490</v>
      </c>
      <c r="N502" t="s">
        <v>2109</v>
      </c>
    </row>
    <row r="503" spans="1:14" x14ac:dyDescent="0.25">
      <c r="A503" s="7" t="str">
        <f t="shared" si="7"/>
        <v>200100030021</v>
      </c>
      <c r="B503" s="32" t="s">
        <v>3385</v>
      </c>
      <c r="C503" s="182">
        <v>20010003</v>
      </c>
      <c r="D503" s="8" t="s">
        <v>56</v>
      </c>
      <c r="E503" s="35" t="s">
        <v>28</v>
      </c>
      <c r="F503" s="35" t="s">
        <v>2076</v>
      </c>
      <c r="G503" s="35" t="s">
        <v>2087</v>
      </c>
      <c r="H503" s="35" t="s">
        <v>467</v>
      </c>
      <c r="I503" s="36" t="s">
        <v>415</v>
      </c>
      <c r="J503" s="53">
        <v>45304</v>
      </c>
      <c r="K503" t="s">
        <v>2098</v>
      </c>
      <c r="L503" s="40">
        <v>19030</v>
      </c>
      <c r="M503" s="39">
        <v>9153876546</v>
      </c>
      <c r="N503" t="s">
        <v>2110</v>
      </c>
    </row>
    <row r="504" spans="1:14" x14ac:dyDescent="0.25">
      <c r="A504" s="7" t="str">
        <f t="shared" si="7"/>
        <v>200100050033</v>
      </c>
      <c r="B504" s="32" t="s">
        <v>3385</v>
      </c>
      <c r="C504" s="182">
        <v>20010005</v>
      </c>
      <c r="D504" s="8" t="s">
        <v>56</v>
      </c>
      <c r="E504" s="35" t="s">
        <v>32</v>
      </c>
      <c r="F504" s="35" t="s">
        <v>2077</v>
      </c>
      <c r="G504" s="35" t="s">
        <v>2088</v>
      </c>
      <c r="H504" s="35" t="s">
        <v>269</v>
      </c>
      <c r="I504" s="36" t="s">
        <v>411</v>
      </c>
      <c r="J504" s="53">
        <v>45304</v>
      </c>
      <c r="K504" t="s">
        <v>2099</v>
      </c>
      <c r="L504" s="40">
        <v>28126</v>
      </c>
      <c r="M504" s="39">
        <v>9508698756</v>
      </c>
      <c r="N504" t="s">
        <v>2111</v>
      </c>
    </row>
    <row r="505" spans="1:14" x14ac:dyDescent="0.25">
      <c r="A505" s="7" t="str">
        <f t="shared" si="7"/>
        <v>200100020048</v>
      </c>
      <c r="B505" s="32" t="s">
        <v>3385</v>
      </c>
      <c r="C505" s="182">
        <v>20010002</v>
      </c>
      <c r="D505" s="8" t="s">
        <v>56</v>
      </c>
      <c r="E505" s="35" t="s">
        <v>424</v>
      </c>
      <c r="F505" s="35" t="s">
        <v>2078</v>
      </c>
      <c r="G505" s="35" t="s">
        <v>2089</v>
      </c>
      <c r="H505" s="35" t="s">
        <v>273</v>
      </c>
      <c r="I505" s="36" t="s">
        <v>413</v>
      </c>
      <c r="J505" s="53">
        <v>45304</v>
      </c>
      <c r="K505" t="s">
        <v>2100</v>
      </c>
      <c r="L505" s="40">
        <v>22647</v>
      </c>
      <c r="M505" s="39">
        <v>7368999685</v>
      </c>
      <c r="N505" t="s">
        <v>2112</v>
      </c>
    </row>
    <row r="506" spans="1:14" x14ac:dyDescent="0.25">
      <c r="A506" s="7" t="str">
        <f t="shared" si="7"/>
        <v>200100020049</v>
      </c>
      <c r="B506" s="32" t="s">
        <v>3385</v>
      </c>
      <c r="C506" s="182">
        <v>20010002</v>
      </c>
      <c r="D506" s="8" t="s">
        <v>56</v>
      </c>
      <c r="E506" s="35" t="s">
        <v>425</v>
      </c>
      <c r="F506" s="35" t="s">
        <v>2079</v>
      </c>
      <c r="G506" s="35" t="s">
        <v>2090</v>
      </c>
      <c r="H506" s="35" t="s">
        <v>273</v>
      </c>
      <c r="I506" s="36" t="s">
        <v>413</v>
      </c>
      <c r="J506" s="53">
        <v>45304</v>
      </c>
      <c r="K506" t="s">
        <v>2101</v>
      </c>
      <c r="L506" s="40">
        <v>29221</v>
      </c>
      <c r="M506" s="39">
        <v>9341213592</v>
      </c>
      <c r="N506" t="s">
        <v>2113</v>
      </c>
    </row>
    <row r="507" spans="1:14" x14ac:dyDescent="0.25">
      <c r="A507" s="7" t="str">
        <f t="shared" si="7"/>
        <v>200100020050</v>
      </c>
      <c r="B507" s="32" t="s">
        <v>3385</v>
      </c>
      <c r="C507" s="182">
        <v>20010002</v>
      </c>
      <c r="D507" s="8" t="s">
        <v>56</v>
      </c>
      <c r="E507" s="35" t="s">
        <v>2068</v>
      </c>
      <c r="F507" s="35" t="s">
        <v>2080</v>
      </c>
      <c r="G507" s="35" t="s">
        <v>2091</v>
      </c>
      <c r="H507" s="35" t="s">
        <v>273</v>
      </c>
      <c r="I507" s="36" t="s">
        <v>413</v>
      </c>
      <c r="J507" s="53">
        <v>45304</v>
      </c>
      <c r="K507" t="s">
        <v>2102</v>
      </c>
      <c r="L507" s="40">
        <v>29587</v>
      </c>
      <c r="M507" s="39">
        <v>9835726804</v>
      </c>
      <c r="N507" t="s">
        <v>2114</v>
      </c>
    </row>
    <row r="508" spans="1:14" x14ac:dyDescent="0.25">
      <c r="A508" s="7" t="str">
        <f t="shared" si="7"/>
        <v>200100220002</v>
      </c>
      <c r="B508" s="32" t="s">
        <v>3385</v>
      </c>
      <c r="C508" s="182">
        <v>20010022</v>
      </c>
      <c r="D508" s="8" t="s">
        <v>56</v>
      </c>
      <c r="E508" s="35" t="s">
        <v>17</v>
      </c>
      <c r="F508" s="35" t="s">
        <v>2179</v>
      </c>
      <c r="G508" s="35" t="s">
        <v>2180</v>
      </c>
      <c r="H508" s="35" t="s">
        <v>267</v>
      </c>
      <c r="I508" s="36" t="s">
        <v>1685</v>
      </c>
      <c r="J508" s="53">
        <v>45311</v>
      </c>
      <c r="K508" t="s">
        <v>2181</v>
      </c>
      <c r="L508" s="40">
        <v>34829</v>
      </c>
      <c r="M508" s="39">
        <v>9304361841</v>
      </c>
      <c r="N508" t="s">
        <v>2182</v>
      </c>
    </row>
    <row r="509" spans="1:14" x14ac:dyDescent="0.25">
      <c r="A509" s="7" t="str">
        <f t="shared" si="7"/>
        <v>200200090022</v>
      </c>
      <c r="B509" s="32" t="s">
        <v>4123</v>
      </c>
      <c r="C509" s="182">
        <v>20020009</v>
      </c>
      <c r="D509" s="8" t="s">
        <v>56</v>
      </c>
      <c r="E509" s="35" t="s">
        <v>37</v>
      </c>
      <c r="F509" s="35" t="s">
        <v>2115</v>
      </c>
      <c r="G509" s="35" t="s">
        <v>2116</v>
      </c>
      <c r="H509" s="35" t="s">
        <v>270</v>
      </c>
      <c r="I509" s="36" t="s">
        <v>766</v>
      </c>
      <c r="J509" s="53">
        <v>45311</v>
      </c>
      <c r="K509" t="s">
        <v>2117</v>
      </c>
      <c r="L509" s="40">
        <v>37987</v>
      </c>
      <c r="M509" s="39">
        <v>6203589616</v>
      </c>
      <c r="N509" t="s">
        <v>2118</v>
      </c>
    </row>
    <row r="510" spans="1:14" x14ac:dyDescent="0.25">
      <c r="A510" s="7" t="str">
        <f t="shared" si="7"/>
        <v>200200090023</v>
      </c>
      <c r="B510" s="32" t="s">
        <v>4123</v>
      </c>
      <c r="C510" s="182">
        <v>20020009</v>
      </c>
      <c r="D510" s="8" t="s">
        <v>56</v>
      </c>
      <c r="E510" s="35" t="s">
        <v>38</v>
      </c>
      <c r="F510" s="35" t="s">
        <v>2119</v>
      </c>
      <c r="G510" s="35" t="s">
        <v>2120</v>
      </c>
      <c r="H510" s="35" t="s">
        <v>271</v>
      </c>
      <c r="I510" s="36" t="s">
        <v>413</v>
      </c>
      <c r="J510" s="53">
        <v>45311</v>
      </c>
      <c r="K510" t="s">
        <v>2121</v>
      </c>
      <c r="L510" s="40">
        <v>23743</v>
      </c>
      <c r="M510" s="39">
        <v>7781979132</v>
      </c>
      <c r="N510" t="s">
        <v>2122</v>
      </c>
    </row>
    <row r="511" spans="1:14" x14ac:dyDescent="0.25">
      <c r="A511" s="7" t="str">
        <f t="shared" ref="A511:A573" si="8">CONCATENATE(C511,E511)</f>
        <v>200200090024</v>
      </c>
      <c r="B511" s="32" t="s">
        <v>4123</v>
      </c>
      <c r="C511" s="182">
        <v>20020009</v>
      </c>
      <c r="D511" s="8" t="s">
        <v>56</v>
      </c>
      <c r="E511" s="35" t="s">
        <v>29</v>
      </c>
      <c r="F511" s="35" t="s">
        <v>2123</v>
      </c>
      <c r="G511" s="35" t="s">
        <v>2124</v>
      </c>
      <c r="H511" s="35" t="s">
        <v>279</v>
      </c>
      <c r="I511" s="36" t="s">
        <v>410</v>
      </c>
      <c r="J511" s="53">
        <v>45311</v>
      </c>
      <c r="K511" t="s">
        <v>2125</v>
      </c>
      <c r="L511" s="40">
        <v>32874</v>
      </c>
      <c r="M511" s="39">
        <v>7667101052</v>
      </c>
      <c r="N511" t="s">
        <v>2126</v>
      </c>
    </row>
    <row r="512" spans="1:14" x14ac:dyDescent="0.25">
      <c r="A512" s="7" t="str">
        <f t="shared" si="8"/>
        <v>200200070017</v>
      </c>
      <c r="B512" s="32" t="s">
        <v>4123</v>
      </c>
      <c r="C512" s="182">
        <v>20020007</v>
      </c>
      <c r="D512" s="8" t="s">
        <v>56</v>
      </c>
      <c r="E512" s="35" t="s">
        <v>27</v>
      </c>
      <c r="F512" s="35" t="s">
        <v>2127</v>
      </c>
      <c r="G512" s="35" t="s">
        <v>2128</v>
      </c>
      <c r="H512" s="35" t="s">
        <v>1691</v>
      </c>
      <c r="I512" s="36" t="s">
        <v>411</v>
      </c>
      <c r="J512" s="53">
        <v>45311</v>
      </c>
      <c r="K512" t="s">
        <v>2129</v>
      </c>
      <c r="L512" s="40">
        <v>32630</v>
      </c>
      <c r="M512" s="39">
        <v>6207799047</v>
      </c>
      <c r="N512" t="s">
        <v>2130</v>
      </c>
    </row>
    <row r="513" spans="1:14" x14ac:dyDescent="0.25">
      <c r="A513" s="7" t="str">
        <f t="shared" si="8"/>
        <v>200200070018</v>
      </c>
      <c r="B513" s="32" t="s">
        <v>4123</v>
      </c>
      <c r="C513" s="182">
        <v>20020007</v>
      </c>
      <c r="D513" s="8" t="s">
        <v>56</v>
      </c>
      <c r="E513" s="35" t="s">
        <v>2</v>
      </c>
      <c r="F513" s="35" t="s">
        <v>2131</v>
      </c>
      <c r="G513" s="35" t="s">
        <v>2132</v>
      </c>
      <c r="H513" s="35" t="s">
        <v>1380</v>
      </c>
      <c r="I513" s="36" t="s">
        <v>410</v>
      </c>
      <c r="J513" s="53">
        <v>45311</v>
      </c>
      <c r="K513" t="s">
        <v>2133</v>
      </c>
      <c r="L513" s="40">
        <v>34078</v>
      </c>
      <c r="M513" s="39">
        <v>7050319495</v>
      </c>
      <c r="N513" t="s">
        <v>2134</v>
      </c>
    </row>
    <row r="514" spans="1:14" x14ac:dyDescent="0.25">
      <c r="A514" s="7" t="str">
        <f t="shared" si="8"/>
        <v>200300090002</v>
      </c>
      <c r="B514" s="35" t="s">
        <v>4124</v>
      </c>
      <c r="C514" s="182">
        <v>20030009</v>
      </c>
      <c r="D514" s="8" t="s">
        <v>56</v>
      </c>
      <c r="E514" s="35" t="s">
        <v>17</v>
      </c>
      <c r="F514" s="35" t="s">
        <v>2136</v>
      </c>
      <c r="G514" s="35" t="s">
        <v>2137</v>
      </c>
      <c r="H514" s="35" t="s">
        <v>721</v>
      </c>
      <c r="I514" s="36" t="s">
        <v>413</v>
      </c>
      <c r="J514" s="53">
        <v>45311</v>
      </c>
      <c r="K514" t="s">
        <v>2138</v>
      </c>
      <c r="L514" s="40">
        <v>31413</v>
      </c>
      <c r="M514" s="39">
        <v>8340563617</v>
      </c>
      <c r="N514" t="s">
        <v>2139</v>
      </c>
    </row>
    <row r="515" spans="1:14" x14ac:dyDescent="0.25">
      <c r="A515" s="7" t="str">
        <f t="shared" si="8"/>
        <v>200300100002</v>
      </c>
      <c r="B515" s="35" t="s">
        <v>4124</v>
      </c>
      <c r="C515" s="182">
        <v>20030010</v>
      </c>
      <c r="D515" s="8" t="s">
        <v>56</v>
      </c>
      <c r="E515" s="35" t="s">
        <v>17</v>
      </c>
      <c r="F515" s="35" t="s">
        <v>2141</v>
      </c>
      <c r="G515" s="35" t="s">
        <v>2142</v>
      </c>
      <c r="H515" s="35" t="s">
        <v>2143</v>
      </c>
      <c r="I515" s="36" t="s">
        <v>2144</v>
      </c>
      <c r="J515" s="53">
        <v>45311</v>
      </c>
      <c r="K515" t="s">
        <v>2145</v>
      </c>
      <c r="L515" s="40">
        <v>37104</v>
      </c>
      <c r="M515" s="39">
        <v>6206990824</v>
      </c>
      <c r="N515" t="s">
        <v>2146</v>
      </c>
    </row>
    <row r="516" spans="1:14" x14ac:dyDescent="0.25">
      <c r="A516" s="7" t="str">
        <f t="shared" si="8"/>
        <v>200300100003</v>
      </c>
      <c r="B516" s="35" t="s">
        <v>4124</v>
      </c>
      <c r="C516" s="182">
        <v>20030010</v>
      </c>
      <c r="D516" s="8" t="s">
        <v>56</v>
      </c>
      <c r="E516" s="35" t="s">
        <v>0</v>
      </c>
      <c r="F516" s="35" t="s">
        <v>2147</v>
      </c>
      <c r="G516" s="35" t="s">
        <v>2148</v>
      </c>
      <c r="H516" s="35" t="s">
        <v>2149</v>
      </c>
      <c r="I516" s="36" t="s">
        <v>415</v>
      </c>
      <c r="J516" s="53">
        <v>45311</v>
      </c>
      <c r="K516" t="s">
        <v>2150</v>
      </c>
      <c r="L516" s="40">
        <v>28856</v>
      </c>
      <c r="M516" s="39">
        <v>9534459441</v>
      </c>
      <c r="N516" t="s">
        <v>2151</v>
      </c>
    </row>
    <row r="517" spans="1:14" x14ac:dyDescent="0.25">
      <c r="A517" s="7" t="str">
        <f t="shared" si="8"/>
        <v>200300100004</v>
      </c>
      <c r="B517" s="35" t="s">
        <v>4124</v>
      </c>
      <c r="C517" s="182">
        <v>20030010</v>
      </c>
      <c r="D517" s="8" t="s">
        <v>56</v>
      </c>
      <c r="E517" s="35" t="s">
        <v>1</v>
      </c>
      <c r="F517" s="35" t="s">
        <v>2152</v>
      </c>
      <c r="G517" s="35" t="s">
        <v>2153</v>
      </c>
      <c r="H517" s="35" t="s">
        <v>2143</v>
      </c>
      <c r="I517" s="36" t="s">
        <v>2144</v>
      </c>
      <c r="J517" s="53">
        <v>45311</v>
      </c>
      <c r="K517" t="s">
        <v>2154</v>
      </c>
      <c r="L517" s="40">
        <v>36892</v>
      </c>
      <c r="M517" s="39">
        <v>9771758442</v>
      </c>
      <c r="N517" t="s">
        <v>2155</v>
      </c>
    </row>
    <row r="518" spans="1:14" x14ac:dyDescent="0.25">
      <c r="A518" s="7" t="str">
        <f t="shared" si="8"/>
        <v>200300100005</v>
      </c>
      <c r="B518" s="35" t="s">
        <v>4124</v>
      </c>
      <c r="C518" s="182">
        <v>20030010</v>
      </c>
      <c r="D518" s="8" t="s">
        <v>56</v>
      </c>
      <c r="E518" s="35" t="s">
        <v>18</v>
      </c>
      <c r="F518" s="35" t="s">
        <v>2156</v>
      </c>
      <c r="G518" s="35" t="s">
        <v>2157</v>
      </c>
      <c r="H518" s="35" t="s">
        <v>2158</v>
      </c>
      <c r="I518" s="36" t="s">
        <v>413</v>
      </c>
      <c r="J518" s="53">
        <v>45311</v>
      </c>
      <c r="K518" t="s">
        <v>2159</v>
      </c>
      <c r="L518" s="40">
        <v>26665</v>
      </c>
      <c r="M518" s="39">
        <v>9709273276</v>
      </c>
      <c r="N518" t="s">
        <v>2160</v>
      </c>
    </row>
    <row r="519" spans="1:14" x14ac:dyDescent="0.25">
      <c r="A519" s="7" t="str">
        <f t="shared" si="8"/>
        <v>200300100006</v>
      </c>
      <c r="B519" s="35" t="s">
        <v>4124</v>
      </c>
      <c r="C519" s="182">
        <v>20030010</v>
      </c>
      <c r="D519" s="8" t="s">
        <v>56</v>
      </c>
      <c r="E519" s="35" t="s">
        <v>19</v>
      </c>
      <c r="F519" s="35" t="s">
        <v>2161</v>
      </c>
      <c r="G519" s="35" t="s">
        <v>2162</v>
      </c>
      <c r="H519" s="35" t="s">
        <v>2158</v>
      </c>
      <c r="I519" s="36" t="s">
        <v>413</v>
      </c>
      <c r="J519" s="53">
        <v>45311</v>
      </c>
      <c r="K519" t="s">
        <v>2163</v>
      </c>
      <c r="L519" s="40">
        <v>34700</v>
      </c>
      <c r="M519" s="39">
        <v>7061035293</v>
      </c>
      <c r="N519" t="s">
        <v>2164</v>
      </c>
    </row>
    <row r="520" spans="1:14" x14ac:dyDescent="0.25">
      <c r="A520" s="7" t="str">
        <f t="shared" si="8"/>
        <v>200300110002</v>
      </c>
      <c r="B520" s="35" t="s">
        <v>4124</v>
      </c>
      <c r="C520" s="182">
        <v>20030011</v>
      </c>
      <c r="D520" s="8" t="s">
        <v>56</v>
      </c>
      <c r="E520" s="35" t="s">
        <v>17</v>
      </c>
      <c r="F520" s="35" t="s">
        <v>2166</v>
      </c>
      <c r="G520" s="35" t="s">
        <v>2167</v>
      </c>
      <c r="H520" s="35" t="s">
        <v>721</v>
      </c>
      <c r="I520" s="36" t="s">
        <v>413</v>
      </c>
      <c r="J520" s="53">
        <v>45311</v>
      </c>
      <c r="K520" t="s">
        <v>1716</v>
      </c>
      <c r="L520" s="40">
        <v>32874</v>
      </c>
      <c r="M520" s="39">
        <v>7764006590</v>
      </c>
      <c r="N520" t="s">
        <v>2168</v>
      </c>
    </row>
    <row r="521" spans="1:14" x14ac:dyDescent="0.25">
      <c r="A521" s="7" t="str">
        <f t="shared" si="8"/>
        <v>200200020035</v>
      </c>
      <c r="B521" s="32" t="s">
        <v>4123</v>
      </c>
      <c r="C521" s="182">
        <v>20020002</v>
      </c>
      <c r="D521" s="8" t="s">
        <v>56</v>
      </c>
      <c r="E521" s="35" t="s">
        <v>9</v>
      </c>
      <c r="F521" s="35" t="s">
        <v>2169</v>
      </c>
      <c r="G521" s="35" t="s">
        <v>2170</v>
      </c>
      <c r="H521" s="35" t="s">
        <v>277</v>
      </c>
      <c r="I521" s="36" t="s">
        <v>413</v>
      </c>
      <c r="J521" s="53">
        <v>45311</v>
      </c>
      <c r="K521" t="s">
        <v>2171</v>
      </c>
      <c r="L521" s="40">
        <v>38390</v>
      </c>
      <c r="M521" s="39">
        <v>7004179907</v>
      </c>
      <c r="N521" t="s">
        <v>2172</v>
      </c>
    </row>
    <row r="522" spans="1:14" x14ac:dyDescent="0.25">
      <c r="A522" s="7" t="str">
        <f t="shared" si="8"/>
        <v>200300080002</v>
      </c>
      <c r="B522" s="35" t="s">
        <v>4124</v>
      </c>
      <c r="C522" s="182">
        <v>20030008</v>
      </c>
      <c r="D522" s="8" t="s">
        <v>56</v>
      </c>
      <c r="E522" s="35" t="s">
        <v>17</v>
      </c>
      <c r="F522" s="35" t="s">
        <v>2174</v>
      </c>
      <c r="G522" s="35" t="s">
        <v>2175</v>
      </c>
      <c r="H522" s="35" t="s">
        <v>721</v>
      </c>
      <c r="I522" s="36" t="s">
        <v>413</v>
      </c>
      <c r="J522" s="53">
        <v>45311</v>
      </c>
      <c r="K522" t="s">
        <v>2176</v>
      </c>
      <c r="L522" s="40">
        <v>32874</v>
      </c>
      <c r="M522" s="39">
        <v>6202176557</v>
      </c>
      <c r="N522" t="s">
        <v>2177</v>
      </c>
    </row>
    <row r="523" spans="1:14" x14ac:dyDescent="0.25">
      <c r="A523" s="7" t="str">
        <f t="shared" si="8"/>
        <v>200100150017</v>
      </c>
      <c r="B523" s="32" t="s">
        <v>3385</v>
      </c>
      <c r="C523" s="182">
        <v>20010015</v>
      </c>
      <c r="D523" s="8" t="s">
        <v>56</v>
      </c>
      <c r="E523" s="35" t="s">
        <v>27</v>
      </c>
      <c r="F523" s="35" t="s">
        <v>2209</v>
      </c>
      <c r="G523" s="35" t="s">
        <v>2225</v>
      </c>
      <c r="H523" s="35" t="s">
        <v>266</v>
      </c>
      <c r="I523" s="36" t="s">
        <v>411</v>
      </c>
      <c r="J523" s="53">
        <v>45318</v>
      </c>
      <c r="K523" t="s">
        <v>2244</v>
      </c>
      <c r="L523" s="40">
        <v>31048</v>
      </c>
      <c r="M523" s="39">
        <v>8825352018</v>
      </c>
      <c r="N523" t="s">
        <v>2245</v>
      </c>
    </row>
    <row r="524" spans="1:14" x14ac:dyDescent="0.25">
      <c r="A524" s="7" t="str">
        <f t="shared" si="8"/>
        <v>200100150018</v>
      </c>
      <c r="B524" s="32" t="s">
        <v>3385</v>
      </c>
      <c r="C524" s="182">
        <v>20010015</v>
      </c>
      <c r="D524" s="8" t="s">
        <v>56</v>
      </c>
      <c r="E524" s="35" t="s">
        <v>2</v>
      </c>
      <c r="F524" s="35" t="s">
        <v>2210</v>
      </c>
      <c r="G524" s="35" t="s">
        <v>2226</v>
      </c>
      <c r="H524" s="35" t="s">
        <v>265</v>
      </c>
      <c r="I524" s="36" t="s">
        <v>410</v>
      </c>
      <c r="J524" s="53">
        <v>45318</v>
      </c>
      <c r="K524" t="s">
        <v>359</v>
      </c>
      <c r="L524" s="40">
        <v>26665</v>
      </c>
      <c r="M524" s="39">
        <v>9835967372</v>
      </c>
      <c r="N524" t="s">
        <v>2246</v>
      </c>
    </row>
    <row r="525" spans="1:14" x14ac:dyDescent="0.25">
      <c r="A525" s="7" t="str">
        <f t="shared" si="8"/>
        <v>200100150019</v>
      </c>
      <c r="B525" s="32" t="s">
        <v>3385</v>
      </c>
      <c r="C525" s="182">
        <v>20010015</v>
      </c>
      <c r="D525" s="8" t="s">
        <v>56</v>
      </c>
      <c r="E525" s="35" t="s">
        <v>3</v>
      </c>
      <c r="F525" s="35" t="s">
        <v>2211</v>
      </c>
      <c r="G525" s="35" t="s">
        <v>2227</v>
      </c>
      <c r="H525" s="35" t="s">
        <v>278</v>
      </c>
      <c r="I525" s="36" t="s">
        <v>416</v>
      </c>
      <c r="J525" s="53">
        <v>45318</v>
      </c>
      <c r="K525" t="s">
        <v>2247</v>
      </c>
      <c r="L525" s="40">
        <v>26665</v>
      </c>
      <c r="M525" s="39">
        <v>8521441405</v>
      </c>
      <c r="N525" t="s">
        <v>2248</v>
      </c>
    </row>
    <row r="526" spans="1:14" x14ac:dyDescent="0.25">
      <c r="A526" s="7" t="str">
        <f t="shared" si="8"/>
        <v>200100030022</v>
      </c>
      <c r="B526" s="32" t="s">
        <v>3385</v>
      </c>
      <c r="C526" s="182">
        <v>20010003</v>
      </c>
      <c r="D526" s="8" t="s">
        <v>56</v>
      </c>
      <c r="E526" s="35" t="s">
        <v>37</v>
      </c>
      <c r="F526" s="35" t="s">
        <v>2212</v>
      </c>
      <c r="G526" s="35" t="s">
        <v>2228</v>
      </c>
      <c r="H526" s="35" t="s">
        <v>429</v>
      </c>
      <c r="I526" s="36" t="s">
        <v>430</v>
      </c>
      <c r="J526" s="53">
        <v>45318</v>
      </c>
      <c r="K526" t="s">
        <v>2249</v>
      </c>
      <c r="L526" s="40">
        <v>39427</v>
      </c>
      <c r="M526" s="39">
        <v>9241098347</v>
      </c>
      <c r="N526" t="s">
        <v>2250</v>
      </c>
    </row>
    <row r="527" spans="1:14" x14ac:dyDescent="0.25">
      <c r="A527" s="7" t="str">
        <f t="shared" si="8"/>
        <v>200100020051</v>
      </c>
      <c r="B527" s="32" t="s">
        <v>3385</v>
      </c>
      <c r="C527" s="182">
        <v>20010002</v>
      </c>
      <c r="D527" s="8" t="s">
        <v>56</v>
      </c>
      <c r="E527" s="35" t="s">
        <v>130</v>
      </c>
      <c r="F527" s="35" t="s">
        <v>2213</v>
      </c>
      <c r="G527" s="35" t="s">
        <v>2229</v>
      </c>
      <c r="H527" s="35" t="s">
        <v>273</v>
      </c>
      <c r="I527" s="36" t="s">
        <v>413</v>
      </c>
      <c r="J527" s="53">
        <v>45318</v>
      </c>
      <c r="K527" t="s">
        <v>2251</v>
      </c>
      <c r="L527" s="40">
        <v>28491</v>
      </c>
      <c r="M527" s="39">
        <v>8797979769</v>
      </c>
      <c r="N527" t="s">
        <v>2252</v>
      </c>
    </row>
    <row r="528" spans="1:14" x14ac:dyDescent="0.25">
      <c r="A528" s="7" t="str">
        <f t="shared" si="8"/>
        <v>200100050034</v>
      </c>
      <c r="B528" s="32" t="s">
        <v>3385</v>
      </c>
      <c r="C528" s="182">
        <v>20010005</v>
      </c>
      <c r="D528" s="8" t="s">
        <v>56</v>
      </c>
      <c r="E528" s="35" t="s">
        <v>33</v>
      </c>
      <c r="F528" s="35" t="s">
        <v>145</v>
      </c>
      <c r="G528" s="35" t="s">
        <v>2230</v>
      </c>
      <c r="H528" s="35" t="s">
        <v>271</v>
      </c>
      <c r="I528" s="36" t="s">
        <v>413</v>
      </c>
      <c r="J528" s="53">
        <v>45318</v>
      </c>
      <c r="K528" t="s">
        <v>358</v>
      </c>
      <c r="L528" s="40">
        <v>26665</v>
      </c>
      <c r="M528" s="39">
        <v>9508574181</v>
      </c>
      <c r="N528" t="s">
        <v>2253</v>
      </c>
    </row>
    <row r="529" spans="1:14" x14ac:dyDescent="0.25">
      <c r="A529" s="7" t="str">
        <f t="shared" si="8"/>
        <v>200100170014</v>
      </c>
      <c r="B529" s="32" t="s">
        <v>3385</v>
      </c>
      <c r="C529" s="182">
        <v>20010017</v>
      </c>
      <c r="D529" s="8" t="s">
        <v>56</v>
      </c>
      <c r="E529" s="35" t="s">
        <v>24</v>
      </c>
      <c r="F529" s="35" t="s">
        <v>2214</v>
      </c>
      <c r="G529" s="35" t="s">
        <v>2231</v>
      </c>
      <c r="H529" s="35" t="s">
        <v>273</v>
      </c>
      <c r="I529" s="36" t="s">
        <v>413</v>
      </c>
      <c r="J529" s="53">
        <v>45318</v>
      </c>
      <c r="K529" t="s">
        <v>2254</v>
      </c>
      <c r="L529" s="40">
        <v>28126</v>
      </c>
      <c r="M529" s="39">
        <v>7368877837</v>
      </c>
      <c r="N529" t="s">
        <v>2255</v>
      </c>
    </row>
    <row r="530" spans="1:14" x14ac:dyDescent="0.25">
      <c r="A530" s="7" t="str">
        <f t="shared" si="8"/>
        <v>200100170015</v>
      </c>
      <c r="B530" s="32" t="s">
        <v>3385</v>
      </c>
      <c r="C530" s="182">
        <v>20010017</v>
      </c>
      <c r="D530" s="8" t="s">
        <v>56</v>
      </c>
      <c r="E530" s="35" t="s">
        <v>25</v>
      </c>
      <c r="F530" s="35" t="s">
        <v>2215</v>
      </c>
      <c r="G530" s="35" t="s">
        <v>2232</v>
      </c>
      <c r="H530" s="35" t="s">
        <v>2233</v>
      </c>
      <c r="I530" s="36" t="s">
        <v>411</v>
      </c>
      <c r="J530" s="53">
        <v>45318</v>
      </c>
      <c r="K530" t="s">
        <v>2256</v>
      </c>
      <c r="L530" s="40">
        <v>28453</v>
      </c>
      <c r="M530" s="39">
        <v>9709215171</v>
      </c>
      <c r="N530" t="s">
        <v>2257</v>
      </c>
    </row>
    <row r="531" spans="1:14" x14ac:dyDescent="0.25">
      <c r="A531" s="7" t="str">
        <f t="shared" si="8"/>
        <v>200100180012</v>
      </c>
      <c r="B531" s="32" t="s">
        <v>3385</v>
      </c>
      <c r="C531" s="182">
        <v>20010018</v>
      </c>
      <c r="D531" s="8" t="s">
        <v>56</v>
      </c>
      <c r="E531" s="35" t="s">
        <v>40</v>
      </c>
      <c r="F531" s="35" t="s">
        <v>2216</v>
      </c>
      <c r="G531" s="35" t="s">
        <v>2234</v>
      </c>
      <c r="H531" s="35" t="s">
        <v>265</v>
      </c>
      <c r="I531" s="36" t="s">
        <v>410</v>
      </c>
      <c r="J531" s="53">
        <v>45318</v>
      </c>
      <c r="K531" t="s">
        <v>2258</v>
      </c>
      <c r="L531" s="40">
        <v>24838</v>
      </c>
      <c r="M531" s="39">
        <v>8757708294</v>
      </c>
      <c r="N531" t="s">
        <v>2259</v>
      </c>
    </row>
    <row r="532" spans="1:14" x14ac:dyDescent="0.25">
      <c r="A532" s="7" t="str">
        <f t="shared" si="8"/>
        <v>200100180013</v>
      </c>
      <c r="B532" s="32" t="s">
        <v>3385</v>
      </c>
      <c r="C532" s="182">
        <v>20010018</v>
      </c>
      <c r="D532" s="8" t="s">
        <v>56</v>
      </c>
      <c r="E532" s="35" t="s">
        <v>23</v>
      </c>
      <c r="F532" s="35" t="s">
        <v>2217</v>
      </c>
      <c r="G532" s="35" t="s">
        <v>2235</v>
      </c>
      <c r="H532" s="35" t="s">
        <v>456</v>
      </c>
      <c r="I532" s="36" t="s">
        <v>457</v>
      </c>
      <c r="J532" s="53">
        <v>45318</v>
      </c>
      <c r="K532" t="s">
        <v>2260</v>
      </c>
      <c r="L532" s="40">
        <v>33802</v>
      </c>
      <c r="M532" s="39">
        <v>8797761344</v>
      </c>
      <c r="N532" t="s">
        <v>2261</v>
      </c>
    </row>
    <row r="533" spans="1:14" x14ac:dyDescent="0.25">
      <c r="A533" s="7" t="str">
        <f t="shared" si="8"/>
        <v>200100180014</v>
      </c>
      <c r="B533" s="32" t="s">
        <v>3385</v>
      </c>
      <c r="C533" s="182">
        <v>20010018</v>
      </c>
      <c r="D533" s="8" t="s">
        <v>56</v>
      </c>
      <c r="E533" s="35" t="s">
        <v>24</v>
      </c>
      <c r="F533" s="35" t="s">
        <v>2218</v>
      </c>
      <c r="G533" s="35" t="s">
        <v>2236</v>
      </c>
      <c r="H533" s="35" t="s">
        <v>273</v>
      </c>
      <c r="I533" s="36" t="s">
        <v>413</v>
      </c>
      <c r="J533" s="53">
        <v>45318</v>
      </c>
      <c r="K533" t="s">
        <v>2262</v>
      </c>
      <c r="L533" s="40">
        <v>30317</v>
      </c>
      <c r="M533" s="39">
        <v>9931395858</v>
      </c>
      <c r="N533" t="s">
        <v>2263</v>
      </c>
    </row>
    <row r="534" spans="1:14" x14ac:dyDescent="0.25">
      <c r="A534" s="7" t="str">
        <f t="shared" si="8"/>
        <v>200100180015</v>
      </c>
      <c r="B534" s="32" t="s">
        <v>3385</v>
      </c>
      <c r="C534" s="182">
        <v>20010018</v>
      </c>
      <c r="D534" s="8" t="s">
        <v>56</v>
      </c>
      <c r="E534" s="35" t="s">
        <v>25</v>
      </c>
      <c r="F534" s="35" t="s">
        <v>2219</v>
      </c>
      <c r="G534" s="35" t="s">
        <v>2237</v>
      </c>
      <c r="H534" s="35" t="s">
        <v>265</v>
      </c>
      <c r="I534" s="36" t="s">
        <v>410</v>
      </c>
      <c r="J534" s="53">
        <v>45318</v>
      </c>
      <c r="K534" t="s">
        <v>2264</v>
      </c>
      <c r="L534" s="40">
        <v>28491</v>
      </c>
      <c r="M534" s="39">
        <v>7479486928</v>
      </c>
      <c r="N534" t="s">
        <v>2265</v>
      </c>
    </row>
    <row r="535" spans="1:14" x14ac:dyDescent="0.25">
      <c r="A535" s="7" t="str">
        <f t="shared" si="8"/>
        <v>200300090003</v>
      </c>
      <c r="B535" s="35" t="s">
        <v>4124</v>
      </c>
      <c r="C535" s="182">
        <v>20030009</v>
      </c>
      <c r="D535" s="8" t="s">
        <v>56</v>
      </c>
      <c r="E535" s="35" t="s">
        <v>0</v>
      </c>
      <c r="F535" s="35" t="s">
        <v>1341</v>
      </c>
      <c r="G535" s="35" t="s">
        <v>2238</v>
      </c>
      <c r="H535" s="35" t="s">
        <v>721</v>
      </c>
      <c r="I535" s="36" t="s">
        <v>413</v>
      </c>
      <c r="J535" s="53">
        <v>45318</v>
      </c>
      <c r="K535" t="s">
        <v>2266</v>
      </c>
      <c r="L535" s="40">
        <v>31413</v>
      </c>
      <c r="M535" s="39">
        <v>8252680371</v>
      </c>
      <c r="N535" t="s">
        <v>2267</v>
      </c>
    </row>
    <row r="536" spans="1:14" x14ac:dyDescent="0.25">
      <c r="A536" s="7" t="str">
        <f t="shared" si="8"/>
        <v>200300090004</v>
      </c>
      <c r="B536" s="35" t="s">
        <v>4124</v>
      </c>
      <c r="C536" s="182">
        <v>20030009</v>
      </c>
      <c r="D536" s="8" t="s">
        <v>56</v>
      </c>
      <c r="E536" s="35" t="s">
        <v>1</v>
      </c>
      <c r="F536" s="35" t="s">
        <v>2220</v>
      </c>
      <c r="G536" s="35" t="s">
        <v>2239</v>
      </c>
      <c r="H536" s="35" t="s">
        <v>721</v>
      </c>
      <c r="I536" s="36" t="s">
        <v>413</v>
      </c>
      <c r="J536" s="53">
        <v>45318</v>
      </c>
      <c r="K536" t="s">
        <v>2268</v>
      </c>
      <c r="L536" s="40">
        <v>26299</v>
      </c>
      <c r="M536" s="39">
        <v>6205002928</v>
      </c>
      <c r="N536" t="s">
        <v>2269</v>
      </c>
    </row>
    <row r="537" spans="1:14" x14ac:dyDescent="0.25">
      <c r="A537" s="7" t="str">
        <f t="shared" si="8"/>
        <v>200300090005</v>
      </c>
      <c r="B537" s="35" t="s">
        <v>4124</v>
      </c>
      <c r="C537" s="182">
        <v>20030009</v>
      </c>
      <c r="D537" s="8" t="s">
        <v>56</v>
      </c>
      <c r="E537" s="35" t="s">
        <v>18</v>
      </c>
      <c r="F537" s="35" t="s">
        <v>2221</v>
      </c>
      <c r="G537" s="35" t="s">
        <v>2240</v>
      </c>
      <c r="H537" s="35" t="s">
        <v>721</v>
      </c>
      <c r="I537" s="36" t="s">
        <v>413</v>
      </c>
      <c r="J537" s="53">
        <v>45318</v>
      </c>
      <c r="K537" t="s">
        <v>2270</v>
      </c>
      <c r="L537" s="40">
        <v>24108</v>
      </c>
      <c r="M537" s="39">
        <v>6203466355</v>
      </c>
      <c r="N537" t="s">
        <v>2271</v>
      </c>
    </row>
    <row r="538" spans="1:14" x14ac:dyDescent="0.25">
      <c r="A538" s="7" t="str">
        <f t="shared" si="8"/>
        <v>200300090006</v>
      </c>
      <c r="B538" s="35" t="s">
        <v>4124</v>
      </c>
      <c r="C538" s="182">
        <v>20030009</v>
      </c>
      <c r="D538" s="8" t="s">
        <v>56</v>
      </c>
      <c r="E538" s="35" t="s">
        <v>19</v>
      </c>
      <c r="F538" s="35" t="s">
        <v>2222</v>
      </c>
      <c r="G538" s="35" t="s">
        <v>2241</v>
      </c>
      <c r="H538" s="35" t="s">
        <v>728</v>
      </c>
      <c r="I538" s="36" t="s">
        <v>457</v>
      </c>
      <c r="J538" s="53">
        <v>45318</v>
      </c>
      <c r="K538" t="s">
        <v>2272</v>
      </c>
      <c r="L538" s="40">
        <v>23377</v>
      </c>
      <c r="M538" s="39">
        <v>6207250016</v>
      </c>
      <c r="N538" t="s">
        <v>2273</v>
      </c>
    </row>
    <row r="539" spans="1:14" x14ac:dyDescent="0.25">
      <c r="A539" s="7" t="str">
        <f t="shared" si="8"/>
        <v>200100230002</v>
      </c>
      <c r="B539" s="32" t="s">
        <v>3385</v>
      </c>
      <c r="C539" s="182">
        <v>20010023</v>
      </c>
      <c r="D539" s="8" t="s">
        <v>56</v>
      </c>
      <c r="E539" s="35" t="s">
        <v>17</v>
      </c>
      <c r="F539" s="35" t="s">
        <v>434</v>
      </c>
      <c r="G539" s="35" t="s">
        <v>9677</v>
      </c>
      <c r="H539" s="35" t="s">
        <v>272</v>
      </c>
      <c r="I539" s="36" t="s">
        <v>414</v>
      </c>
      <c r="J539" s="53">
        <v>45318</v>
      </c>
      <c r="K539" t="s">
        <v>2274</v>
      </c>
      <c r="L539" s="40">
        <v>35071</v>
      </c>
      <c r="M539" s="39">
        <v>7319716601</v>
      </c>
      <c r="N539" t="s">
        <v>2275</v>
      </c>
    </row>
    <row r="540" spans="1:14" x14ac:dyDescent="0.25">
      <c r="A540" s="7" t="str">
        <f t="shared" si="8"/>
        <v>200100230003</v>
      </c>
      <c r="B540" s="32" t="s">
        <v>3385</v>
      </c>
      <c r="C540" s="182">
        <v>20010023</v>
      </c>
      <c r="D540" s="8" t="s">
        <v>56</v>
      </c>
      <c r="E540" s="35" t="s">
        <v>0</v>
      </c>
      <c r="F540" s="35" t="s">
        <v>2223</v>
      </c>
      <c r="G540" s="35" t="s">
        <v>2242</v>
      </c>
      <c r="H540" s="35" t="s">
        <v>272</v>
      </c>
      <c r="I540" s="36" t="s">
        <v>414</v>
      </c>
      <c r="J540" s="53">
        <v>45318</v>
      </c>
      <c r="K540" t="s">
        <v>2276</v>
      </c>
      <c r="L540" s="40">
        <v>35655</v>
      </c>
      <c r="M540" s="39">
        <v>8935995731</v>
      </c>
      <c r="N540" t="s">
        <v>2277</v>
      </c>
    </row>
    <row r="541" spans="1:14" x14ac:dyDescent="0.25">
      <c r="A541" s="7" t="str">
        <f t="shared" si="8"/>
        <v>200100240002</v>
      </c>
      <c r="B541" s="32" t="s">
        <v>3385</v>
      </c>
      <c r="C541" s="182">
        <v>20010024</v>
      </c>
      <c r="D541" s="8" t="s">
        <v>56</v>
      </c>
      <c r="E541" s="35" t="s">
        <v>17</v>
      </c>
      <c r="F541" s="35" t="s">
        <v>2224</v>
      </c>
      <c r="G541" s="35" t="s">
        <v>2243</v>
      </c>
      <c r="H541" s="35" t="s">
        <v>271</v>
      </c>
      <c r="I541" s="36" t="s">
        <v>413</v>
      </c>
      <c r="J541" s="53">
        <v>45318</v>
      </c>
      <c r="K541" t="s">
        <v>1729</v>
      </c>
      <c r="L541" s="40">
        <v>28126</v>
      </c>
      <c r="M541" s="39">
        <v>8340247704</v>
      </c>
      <c r="N541" t="s">
        <v>2278</v>
      </c>
    </row>
    <row r="542" spans="1:14" x14ac:dyDescent="0.25">
      <c r="A542" s="7" t="str">
        <f t="shared" si="8"/>
        <v>200300090007</v>
      </c>
      <c r="B542" s="35" t="s">
        <v>4124</v>
      </c>
      <c r="C542" s="182">
        <v>20030009</v>
      </c>
      <c r="D542" s="8" t="s">
        <v>56</v>
      </c>
      <c r="E542" s="35" t="s">
        <v>20</v>
      </c>
      <c r="F542" s="35" t="s">
        <v>1639</v>
      </c>
      <c r="G542" s="35" t="s">
        <v>2295</v>
      </c>
      <c r="H542" s="35" t="s">
        <v>721</v>
      </c>
      <c r="I542" s="36" t="s">
        <v>413</v>
      </c>
      <c r="J542" s="53">
        <v>45325</v>
      </c>
      <c r="K542" t="s">
        <v>2309</v>
      </c>
      <c r="L542" s="40">
        <v>29952</v>
      </c>
      <c r="M542" s="39">
        <v>6200950522</v>
      </c>
      <c r="N542" t="s">
        <v>2322</v>
      </c>
    </row>
    <row r="543" spans="1:14" x14ac:dyDescent="0.25">
      <c r="A543" s="7" t="str">
        <f t="shared" si="8"/>
        <v>200300090008</v>
      </c>
      <c r="B543" s="35" t="s">
        <v>4124</v>
      </c>
      <c r="C543" s="182">
        <v>20030009</v>
      </c>
      <c r="D543" s="8" t="s">
        <v>56</v>
      </c>
      <c r="E543" s="35" t="s">
        <v>41</v>
      </c>
      <c r="F543" s="35" t="s">
        <v>2281</v>
      </c>
      <c r="G543" s="35" t="s">
        <v>2296</v>
      </c>
      <c r="H543" s="35" t="s">
        <v>721</v>
      </c>
      <c r="I543" s="36" t="s">
        <v>413</v>
      </c>
      <c r="J543" s="53">
        <v>45325</v>
      </c>
      <c r="K543" t="s">
        <v>2310</v>
      </c>
      <c r="L543" s="40">
        <v>32874</v>
      </c>
      <c r="M543" s="39">
        <v>7282863376</v>
      </c>
      <c r="N543" t="s">
        <v>2323</v>
      </c>
    </row>
    <row r="544" spans="1:14" x14ac:dyDescent="0.25">
      <c r="A544" s="7" t="str">
        <f t="shared" si="8"/>
        <v>200300090013</v>
      </c>
      <c r="B544" s="35" t="s">
        <v>4124</v>
      </c>
      <c r="C544" s="182">
        <v>20030009</v>
      </c>
      <c r="D544" s="8" t="s">
        <v>56</v>
      </c>
      <c r="E544" s="35" t="s">
        <v>23</v>
      </c>
      <c r="F544" s="35" t="s">
        <v>2282</v>
      </c>
      <c r="G544" s="35" t="s">
        <v>2297</v>
      </c>
      <c r="H544" s="35" t="s">
        <v>721</v>
      </c>
      <c r="I544" s="36" t="s">
        <v>413</v>
      </c>
      <c r="J544" s="53">
        <v>45325</v>
      </c>
      <c r="K544" t="s">
        <v>1600</v>
      </c>
      <c r="L544" s="40">
        <v>30682</v>
      </c>
      <c r="M544" s="39">
        <v>8789935435</v>
      </c>
      <c r="N544" t="s">
        <v>2324</v>
      </c>
    </row>
    <row r="545" spans="1:14" x14ac:dyDescent="0.25">
      <c r="A545" s="7" t="str">
        <f t="shared" si="8"/>
        <v>200200090026</v>
      </c>
      <c r="B545" s="32" t="s">
        <v>4123</v>
      </c>
      <c r="C545" s="182">
        <v>20020009</v>
      </c>
      <c r="D545" s="8" t="s">
        <v>56</v>
      </c>
      <c r="E545" s="35" t="s">
        <v>39</v>
      </c>
      <c r="F545" s="35" t="s">
        <v>2284</v>
      </c>
      <c r="G545" s="35" t="s">
        <v>2298</v>
      </c>
      <c r="H545" s="35" t="s">
        <v>275</v>
      </c>
      <c r="I545" s="36" t="s">
        <v>411</v>
      </c>
      <c r="J545" s="53">
        <v>45325</v>
      </c>
      <c r="K545" t="s">
        <v>2312</v>
      </c>
      <c r="L545" s="40">
        <v>32143</v>
      </c>
      <c r="M545" s="39">
        <v>6205217633</v>
      </c>
      <c r="N545" t="s">
        <v>2326</v>
      </c>
    </row>
    <row r="546" spans="1:14" x14ac:dyDescent="0.25">
      <c r="A546" s="7" t="str">
        <f t="shared" si="8"/>
        <v>200200090027</v>
      </c>
      <c r="B546" s="32" t="s">
        <v>4123</v>
      </c>
      <c r="C546" s="182">
        <v>20020009</v>
      </c>
      <c r="D546" s="8" t="s">
        <v>56</v>
      </c>
      <c r="E546" s="35" t="s">
        <v>6</v>
      </c>
      <c r="F546" s="35" t="s">
        <v>2285</v>
      </c>
      <c r="G546" s="35" t="s">
        <v>2299</v>
      </c>
      <c r="H546" s="35" t="s">
        <v>272</v>
      </c>
      <c r="I546" s="36" t="s">
        <v>414</v>
      </c>
      <c r="J546" s="53">
        <v>45325</v>
      </c>
      <c r="K546" t="s">
        <v>2313</v>
      </c>
      <c r="L546" s="40">
        <v>31269</v>
      </c>
      <c r="M546" s="39">
        <v>8521675982</v>
      </c>
      <c r="N546" t="s">
        <v>2327</v>
      </c>
    </row>
    <row r="547" spans="1:14" x14ac:dyDescent="0.25">
      <c r="A547" s="7" t="str">
        <f t="shared" si="8"/>
        <v>200100050020</v>
      </c>
      <c r="B547" s="32" t="s">
        <v>3385</v>
      </c>
      <c r="C547" s="182">
        <v>20010005</v>
      </c>
      <c r="D547" s="8" t="s">
        <v>56</v>
      </c>
      <c r="E547" s="35" t="s">
        <v>4</v>
      </c>
      <c r="F547" s="35" t="s">
        <v>2286</v>
      </c>
      <c r="G547" s="35" t="s">
        <v>2300</v>
      </c>
      <c r="H547" s="35" t="s">
        <v>275</v>
      </c>
      <c r="I547" s="36" t="s">
        <v>411</v>
      </c>
      <c r="J547" s="53">
        <v>45325</v>
      </c>
      <c r="K547" t="s">
        <v>359</v>
      </c>
      <c r="L547" s="40">
        <v>33239</v>
      </c>
      <c r="M547" s="39">
        <v>7856056109</v>
      </c>
      <c r="N547" t="s">
        <v>2328</v>
      </c>
    </row>
    <row r="548" spans="1:14" x14ac:dyDescent="0.25">
      <c r="A548" s="7" t="str">
        <f t="shared" si="8"/>
        <v>200300120002</v>
      </c>
      <c r="B548" s="35" t="s">
        <v>4124</v>
      </c>
      <c r="C548" s="182">
        <v>20030012</v>
      </c>
      <c r="D548" s="8" t="s">
        <v>56</v>
      </c>
      <c r="E548" s="35" t="s">
        <v>17</v>
      </c>
      <c r="F548" s="35" t="s">
        <v>2287</v>
      </c>
      <c r="G548" s="35" t="s">
        <v>2301</v>
      </c>
      <c r="H548" s="35" t="s">
        <v>2158</v>
      </c>
      <c r="I548" s="36" t="s">
        <v>413</v>
      </c>
      <c r="J548" s="53">
        <v>45325</v>
      </c>
      <c r="K548" t="s">
        <v>2314</v>
      </c>
      <c r="L548" s="40">
        <v>30670</v>
      </c>
      <c r="M548" s="39">
        <v>7061140172</v>
      </c>
      <c r="N548" t="s">
        <v>2329</v>
      </c>
    </row>
    <row r="549" spans="1:14" x14ac:dyDescent="0.25">
      <c r="A549" s="7" t="str">
        <f t="shared" si="8"/>
        <v>200200080009</v>
      </c>
      <c r="B549" s="32" t="s">
        <v>4123</v>
      </c>
      <c r="C549" s="182">
        <v>20020008</v>
      </c>
      <c r="D549" s="8" t="s">
        <v>56</v>
      </c>
      <c r="E549" s="35" t="s">
        <v>36</v>
      </c>
      <c r="F549" s="35" t="s">
        <v>2288</v>
      </c>
      <c r="G549" s="35" t="s">
        <v>2302</v>
      </c>
      <c r="H549" s="35" t="s">
        <v>275</v>
      </c>
      <c r="I549" s="36" t="s">
        <v>411</v>
      </c>
      <c r="J549" s="53">
        <v>45325</v>
      </c>
      <c r="K549" t="s">
        <v>2315</v>
      </c>
      <c r="L549" s="40">
        <v>34447</v>
      </c>
      <c r="M549" s="39">
        <v>9142005489</v>
      </c>
      <c r="N549" t="s">
        <v>2330</v>
      </c>
    </row>
    <row r="550" spans="1:14" x14ac:dyDescent="0.25">
      <c r="A550" s="7" t="str">
        <f t="shared" si="8"/>
        <v>200200070020</v>
      </c>
      <c r="B550" s="32" t="s">
        <v>4123</v>
      </c>
      <c r="C550" s="182">
        <v>20020007</v>
      </c>
      <c r="D550" s="8" t="s">
        <v>56</v>
      </c>
      <c r="E550" s="35" t="s">
        <v>4</v>
      </c>
      <c r="F550" s="35" t="s">
        <v>2289</v>
      </c>
      <c r="G550" s="35" t="s">
        <v>2303</v>
      </c>
      <c r="H550" s="35" t="s">
        <v>1284</v>
      </c>
      <c r="I550" s="36" t="s">
        <v>1685</v>
      </c>
      <c r="J550" s="53">
        <v>45325</v>
      </c>
      <c r="K550" t="s">
        <v>2316</v>
      </c>
      <c r="L550" s="40">
        <v>34335</v>
      </c>
      <c r="M550" s="39">
        <v>6205054373</v>
      </c>
      <c r="N550" t="s">
        <v>2331</v>
      </c>
    </row>
    <row r="551" spans="1:14" x14ac:dyDescent="0.25">
      <c r="A551" s="7" t="str">
        <f t="shared" si="8"/>
        <v>200100160003</v>
      </c>
      <c r="B551" s="32" t="s">
        <v>3385</v>
      </c>
      <c r="C551" s="182">
        <v>20010016</v>
      </c>
      <c r="D551" s="8" t="s">
        <v>56</v>
      </c>
      <c r="E551" s="35" t="s">
        <v>0</v>
      </c>
      <c r="F551" s="35" t="s">
        <v>2290</v>
      </c>
      <c r="G551" s="35" t="s">
        <v>2304</v>
      </c>
      <c r="H551" s="35" t="s">
        <v>456</v>
      </c>
      <c r="I551" s="36" t="s">
        <v>457</v>
      </c>
      <c r="J551" s="53">
        <v>45325</v>
      </c>
      <c r="K551" t="s">
        <v>2317</v>
      </c>
      <c r="L551" s="40">
        <v>37179</v>
      </c>
      <c r="M551" s="39">
        <v>6200946972</v>
      </c>
      <c r="N551" t="s">
        <v>2332</v>
      </c>
    </row>
    <row r="552" spans="1:14" x14ac:dyDescent="0.25">
      <c r="A552" s="7" t="str">
        <f t="shared" si="8"/>
        <v>200100160004</v>
      </c>
      <c r="B552" s="32" t="s">
        <v>3385</v>
      </c>
      <c r="C552" s="182">
        <v>20010016</v>
      </c>
      <c r="D552" s="8" t="s">
        <v>56</v>
      </c>
      <c r="E552" s="35" t="s">
        <v>1</v>
      </c>
      <c r="F552" s="35" t="s">
        <v>2291</v>
      </c>
      <c r="G552" s="35" t="s">
        <v>2305</v>
      </c>
      <c r="H552" s="35" t="s">
        <v>467</v>
      </c>
      <c r="I552" s="36" t="s">
        <v>415</v>
      </c>
      <c r="J552" s="53">
        <v>45325</v>
      </c>
      <c r="K552" t="s">
        <v>2318</v>
      </c>
      <c r="L552" s="40">
        <v>23012</v>
      </c>
      <c r="M552" s="39">
        <v>7677582379</v>
      </c>
      <c r="N552" t="s">
        <v>2333</v>
      </c>
    </row>
    <row r="553" spans="1:14" x14ac:dyDescent="0.25">
      <c r="A553" s="7" t="str">
        <f t="shared" si="8"/>
        <v>200100150020</v>
      </c>
      <c r="B553" s="32" t="s">
        <v>3385</v>
      </c>
      <c r="C553" s="182">
        <v>20010015</v>
      </c>
      <c r="D553" s="8" t="s">
        <v>56</v>
      </c>
      <c r="E553" s="35" t="s">
        <v>4</v>
      </c>
      <c r="F553" s="35" t="s">
        <v>2292</v>
      </c>
      <c r="G553" s="35" t="s">
        <v>2306</v>
      </c>
      <c r="H553" s="35" t="s">
        <v>267</v>
      </c>
      <c r="I553" s="36" t="s">
        <v>1685</v>
      </c>
      <c r="J553" s="53">
        <v>45325</v>
      </c>
      <c r="K553" t="s">
        <v>2319</v>
      </c>
      <c r="L553" s="40">
        <v>24838</v>
      </c>
      <c r="M553" s="39">
        <v>9031266048</v>
      </c>
      <c r="N553" t="s">
        <v>2334</v>
      </c>
    </row>
    <row r="554" spans="1:14" x14ac:dyDescent="0.25">
      <c r="A554" s="7" t="str">
        <f t="shared" si="8"/>
        <v>200100230013</v>
      </c>
      <c r="B554" s="32" t="s">
        <v>3385</v>
      </c>
      <c r="C554" s="182">
        <v>20010023</v>
      </c>
      <c r="D554" s="8" t="s">
        <v>56</v>
      </c>
      <c r="E554" s="35" t="s">
        <v>23</v>
      </c>
      <c r="F554" s="35" t="s">
        <v>2293</v>
      </c>
      <c r="G554" s="35" t="s">
        <v>2307</v>
      </c>
      <c r="H554" s="35" t="s">
        <v>270</v>
      </c>
      <c r="I554" s="36" t="s">
        <v>1685</v>
      </c>
      <c r="J554" s="53">
        <v>45325</v>
      </c>
      <c r="K554" t="s">
        <v>2320</v>
      </c>
      <c r="L554" s="40">
        <v>32509</v>
      </c>
      <c r="M554" s="39">
        <v>9162086472</v>
      </c>
      <c r="N554" t="s">
        <v>2335</v>
      </c>
    </row>
    <row r="555" spans="1:14" x14ac:dyDescent="0.25">
      <c r="A555" s="7" t="str">
        <f t="shared" si="8"/>
        <v>200100230014</v>
      </c>
      <c r="B555" s="32" t="s">
        <v>3385</v>
      </c>
      <c r="C555" s="182">
        <v>20010023</v>
      </c>
      <c r="D555" s="8" t="s">
        <v>56</v>
      </c>
      <c r="E555" s="35" t="s">
        <v>24</v>
      </c>
      <c r="F555" s="35" t="s">
        <v>2294</v>
      </c>
      <c r="G555" s="35" t="s">
        <v>2308</v>
      </c>
      <c r="H555" s="35" t="s">
        <v>275</v>
      </c>
      <c r="I555" s="36" t="s">
        <v>411</v>
      </c>
      <c r="J555" s="53">
        <v>45325</v>
      </c>
      <c r="K555" t="s">
        <v>2321</v>
      </c>
      <c r="L555" s="40">
        <v>28856</v>
      </c>
      <c r="M555" s="39"/>
      <c r="N555" t="s">
        <v>2336</v>
      </c>
    </row>
    <row r="556" spans="1:14" x14ac:dyDescent="0.25">
      <c r="A556" s="7" t="str">
        <f t="shared" si="8"/>
        <v>200200020041</v>
      </c>
      <c r="B556" s="32" t="s">
        <v>4123</v>
      </c>
      <c r="C556" s="182">
        <v>20020002</v>
      </c>
      <c r="D556" s="8" t="s">
        <v>56</v>
      </c>
      <c r="E556" s="35" t="s">
        <v>35</v>
      </c>
      <c r="F556" s="35" t="s">
        <v>2341</v>
      </c>
      <c r="G556" s="35" t="s">
        <v>2342</v>
      </c>
      <c r="H556" s="35" t="s">
        <v>276</v>
      </c>
      <c r="I556" s="36" t="s">
        <v>413</v>
      </c>
      <c r="J556" s="53">
        <v>45334</v>
      </c>
      <c r="K556" t="s">
        <v>2343</v>
      </c>
      <c r="L556" s="40">
        <v>31413</v>
      </c>
      <c r="M556" s="39">
        <v>9334838430</v>
      </c>
      <c r="N556" t="s">
        <v>2344</v>
      </c>
    </row>
    <row r="557" spans="1:14" x14ac:dyDescent="0.25">
      <c r="A557" s="7" t="str">
        <f t="shared" si="8"/>
        <v>200200070021</v>
      </c>
      <c r="B557" s="32" t="s">
        <v>4123</v>
      </c>
      <c r="C557" s="182">
        <v>20020007</v>
      </c>
      <c r="D557" s="8" t="s">
        <v>56</v>
      </c>
      <c r="E557" s="35" t="s">
        <v>28</v>
      </c>
      <c r="F557" s="35" t="s">
        <v>2345</v>
      </c>
      <c r="G557" s="35" t="s">
        <v>2346</v>
      </c>
      <c r="H557" s="35" t="s">
        <v>1691</v>
      </c>
      <c r="I557" s="36" t="s">
        <v>411</v>
      </c>
      <c r="J557" s="53">
        <v>45334</v>
      </c>
      <c r="K557" t="s">
        <v>2347</v>
      </c>
      <c r="L557" s="40">
        <v>30317</v>
      </c>
      <c r="M557" s="39">
        <v>9102212806</v>
      </c>
      <c r="N557" t="s">
        <v>2348</v>
      </c>
    </row>
    <row r="558" spans="1:14" x14ac:dyDescent="0.25">
      <c r="A558" s="7" t="str">
        <f t="shared" si="8"/>
        <v>200200090015</v>
      </c>
      <c r="B558" s="32" t="s">
        <v>4123</v>
      </c>
      <c r="C558" s="182">
        <v>20020009</v>
      </c>
      <c r="D558" s="8" t="s">
        <v>56</v>
      </c>
      <c r="E558" s="35" t="s">
        <v>25</v>
      </c>
      <c r="F558" s="35" t="s">
        <v>2349</v>
      </c>
      <c r="G558" s="35" t="s">
        <v>2350</v>
      </c>
      <c r="H558" s="35" t="s">
        <v>277</v>
      </c>
      <c r="I558" s="36" t="s">
        <v>413</v>
      </c>
      <c r="J558" s="53">
        <v>45334</v>
      </c>
      <c r="K558" t="s">
        <v>2351</v>
      </c>
      <c r="L558" s="40">
        <v>27760</v>
      </c>
      <c r="M558" s="39">
        <v>7970999758</v>
      </c>
      <c r="N558" t="s">
        <v>2352</v>
      </c>
    </row>
    <row r="559" spans="1:14" x14ac:dyDescent="0.25">
      <c r="A559" s="7" t="str">
        <f t="shared" si="8"/>
        <v>200200090017</v>
      </c>
      <c r="B559" s="32" t="s">
        <v>4123</v>
      </c>
      <c r="C559" s="182">
        <v>20020009</v>
      </c>
      <c r="D559" s="8" t="s">
        <v>56</v>
      </c>
      <c r="E559" s="35" t="s">
        <v>27</v>
      </c>
      <c r="F559" s="35" t="s">
        <v>2353</v>
      </c>
      <c r="G559" s="35" t="s">
        <v>2354</v>
      </c>
      <c r="H559" s="35" t="s">
        <v>269</v>
      </c>
      <c r="I559" s="36" t="s">
        <v>411</v>
      </c>
      <c r="J559" s="53">
        <v>45334</v>
      </c>
      <c r="K559" t="s">
        <v>133</v>
      </c>
      <c r="L559" s="40">
        <v>35401</v>
      </c>
      <c r="M559" s="39">
        <v>7091310921</v>
      </c>
      <c r="N559" t="s">
        <v>2355</v>
      </c>
    </row>
    <row r="560" spans="1:14" x14ac:dyDescent="0.25">
      <c r="A560" s="7" t="str">
        <f t="shared" si="8"/>
        <v>200100080039</v>
      </c>
      <c r="B560" s="32" t="s">
        <v>3385</v>
      </c>
      <c r="C560" s="182">
        <v>20010008</v>
      </c>
      <c r="D560" s="8" t="s">
        <v>56</v>
      </c>
      <c r="E560" s="35" t="s">
        <v>12</v>
      </c>
      <c r="F560" s="35" t="s">
        <v>2356</v>
      </c>
      <c r="G560" s="35" t="s">
        <v>2357</v>
      </c>
      <c r="H560" s="35" t="s">
        <v>270</v>
      </c>
      <c r="I560" s="36" t="s">
        <v>1685</v>
      </c>
      <c r="J560" s="53">
        <v>45334</v>
      </c>
      <c r="K560" t="s">
        <v>2358</v>
      </c>
      <c r="L560" s="40">
        <v>35767</v>
      </c>
      <c r="M560" s="39">
        <v>7061915051</v>
      </c>
      <c r="N560" t="s">
        <v>2359</v>
      </c>
    </row>
    <row r="561" spans="1:14" x14ac:dyDescent="0.25">
      <c r="A561" s="7" t="str">
        <f t="shared" si="8"/>
        <v>200100030023</v>
      </c>
      <c r="B561" s="32" t="s">
        <v>3385</v>
      </c>
      <c r="C561" s="182">
        <v>20010003</v>
      </c>
      <c r="D561" s="8" t="s">
        <v>56</v>
      </c>
      <c r="E561" s="35" t="s">
        <v>38</v>
      </c>
      <c r="F561" s="35" t="s">
        <v>1079</v>
      </c>
      <c r="G561" s="35" t="s">
        <v>2360</v>
      </c>
      <c r="H561" s="35" t="s">
        <v>273</v>
      </c>
      <c r="I561" s="36" t="s">
        <v>413</v>
      </c>
      <c r="J561" s="53">
        <v>45334</v>
      </c>
      <c r="K561" t="s">
        <v>2361</v>
      </c>
      <c r="L561" s="40" t="s">
        <v>2362</v>
      </c>
      <c r="M561" s="39">
        <v>9798844015</v>
      </c>
      <c r="N561" t="s">
        <v>2363</v>
      </c>
    </row>
    <row r="562" spans="1:14" x14ac:dyDescent="0.25">
      <c r="A562" s="7" t="str">
        <f t="shared" si="8"/>
        <v>200100030024</v>
      </c>
      <c r="B562" s="32" t="s">
        <v>3385</v>
      </c>
      <c r="C562" s="182">
        <v>20010003</v>
      </c>
      <c r="D562" s="8" t="s">
        <v>56</v>
      </c>
      <c r="E562" s="35" t="s">
        <v>29</v>
      </c>
      <c r="F562" s="35" t="s">
        <v>2364</v>
      </c>
      <c r="G562" s="35" t="s">
        <v>2365</v>
      </c>
      <c r="H562" s="35" t="s">
        <v>429</v>
      </c>
      <c r="I562" s="36" t="s">
        <v>430</v>
      </c>
      <c r="J562" s="53">
        <v>45334</v>
      </c>
      <c r="K562" t="s">
        <v>2366</v>
      </c>
      <c r="L562" s="40">
        <v>31778</v>
      </c>
      <c r="M562" s="39">
        <v>7479439383</v>
      </c>
      <c r="N562" t="s">
        <v>2367</v>
      </c>
    </row>
    <row r="563" spans="1:14" x14ac:dyDescent="0.25">
      <c r="A563" s="7" t="str">
        <f t="shared" si="8"/>
        <v>200100030025</v>
      </c>
      <c r="B563" s="32" t="s">
        <v>3385</v>
      </c>
      <c r="C563" s="182">
        <v>20010003</v>
      </c>
      <c r="D563" s="8" t="s">
        <v>56</v>
      </c>
      <c r="E563" s="35" t="s">
        <v>5</v>
      </c>
      <c r="F563" s="35" t="s">
        <v>1666</v>
      </c>
      <c r="G563" s="35" t="s">
        <v>2368</v>
      </c>
      <c r="H563" s="35" t="s">
        <v>451</v>
      </c>
      <c r="I563" s="36" t="s">
        <v>411</v>
      </c>
      <c r="J563" s="53">
        <v>45334</v>
      </c>
      <c r="K563" t="s">
        <v>2369</v>
      </c>
      <c r="L563" s="40">
        <v>30317</v>
      </c>
      <c r="M563" s="39">
        <v>8294349880</v>
      </c>
      <c r="N563" t="s">
        <v>2370</v>
      </c>
    </row>
    <row r="564" spans="1:14" x14ac:dyDescent="0.25">
      <c r="A564" s="7" t="str">
        <f t="shared" si="8"/>
        <v>200100160005</v>
      </c>
      <c r="B564" s="32" t="s">
        <v>3385</v>
      </c>
      <c r="C564" s="182">
        <v>20010016</v>
      </c>
      <c r="D564" s="8" t="s">
        <v>56</v>
      </c>
      <c r="E564" s="35" t="s">
        <v>18</v>
      </c>
      <c r="F564" s="35" t="s">
        <v>2371</v>
      </c>
      <c r="G564" s="35" t="s">
        <v>2372</v>
      </c>
      <c r="H564" s="35" t="s">
        <v>429</v>
      </c>
      <c r="I564" s="36" t="s">
        <v>430</v>
      </c>
      <c r="J564" s="53">
        <v>45334</v>
      </c>
      <c r="K564" t="s">
        <v>2373</v>
      </c>
      <c r="L564" s="40">
        <v>28856</v>
      </c>
      <c r="M564" s="39">
        <v>7209736937</v>
      </c>
      <c r="N564" t="s">
        <v>2374</v>
      </c>
    </row>
    <row r="565" spans="1:14" x14ac:dyDescent="0.25">
      <c r="A565" s="7" t="str">
        <f t="shared" si="8"/>
        <v>200100160006</v>
      </c>
      <c r="B565" s="32" t="s">
        <v>3385</v>
      </c>
      <c r="C565" s="182">
        <v>20010016</v>
      </c>
      <c r="D565" s="8" t="s">
        <v>56</v>
      </c>
      <c r="E565" s="35" t="s">
        <v>19</v>
      </c>
      <c r="F565" s="35" t="s">
        <v>2375</v>
      </c>
      <c r="G565" s="35" t="s">
        <v>2376</v>
      </c>
      <c r="H565" s="35" t="s">
        <v>456</v>
      </c>
      <c r="I565" s="36" t="s">
        <v>457</v>
      </c>
      <c r="J565" s="53">
        <v>45334</v>
      </c>
      <c r="K565" t="s">
        <v>2377</v>
      </c>
      <c r="L565" s="40">
        <v>23743</v>
      </c>
      <c r="M565" s="39">
        <v>7667429395</v>
      </c>
      <c r="N565" t="s">
        <v>2378</v>
      </c>
    </row>
    <row r="566" spans="1:14" x14ac:dyDescent="0.25">
      <c r="A566" s="7" t="str">
        <f t="shared" si="8"/>
        <v>200100160007</v>
      </c>
      <c r="B566" s="32" t="s">
        <v>3385</v>
      </c>
      <c r="C566" s="182">
        <v>20010016</v>
      </c>
      <c r="D566" s="8" t="s">
        <v>56</v>
      </c>
      <c r="E566" s="35" t="s">
        <v>20</v>
      </c>
      <c r="F566" s="35" t="s">
        <v>2379</v>
      </c>
      <c r="G566" s="35" t="s">
        <v>2380</v>
      </c>
      <c r="H566" s="35" t="s">
        <v>456</v>
      </c>
      <c r="I566" s="36" t="s">
        <v>457</v>
      </c>
      <c r="J566" s="53">
        <v>45334</v>
      </c>
      <c r="K566" t="s">
        <v>2381</v>
      </c>
      <c r="L566" s="40">
        <v>35984</v>
      </c>
      <c r="M566" s="39">
        <v>6299909528</v>
      </c>
      <c r="N566" t="s">
        <v>2382</v>
      </c>
    </row>
    <row r="567" spans="1:14" x14ac:dyDescent="0.25">
      <c r="A567" s="7" t="str">
        <f t="shared" si="8"/>
        <v>200100160008</v>
      </c>
      <c r="B567" s="32" t="s">
        <v>3385</v>
      </c>
      <c r="C567" s="182">
        <v>20010016</v>
      </c>
      <c r="D567" s="8" t="s">
        <v>56</v>
      </c>
      <c r="E567" s="35" t="s">
        <v>41</v>
      </c>
      <c r="F567" s="35" t="s">
        <v>2383</v>
      </c>
      <c r="G567" s="35" t="s">
        <v>2384</v>
      </c>
      <c r="H567" s="35" t="s">
        <v>451</v>
      </c>
      <c r="I567" s="36" t="s">
        <v>411</v>
      </c>
      <c r="J567" s="53">
        <v>45334</v>
      </c>
      <c r="K567" t="s">
        <v>864</v>
      </c>
      <c r="L567" s="40">
        <v>24838</v>
      </c>
      <c r="M567" s="39">
        <v>6207548253</v>
      </c>
      <c r="N567" t="s">
        <v>2385</v>
      </c>
    </row>
    <row r="568" spans="1:14" x14ac:dyDescent="0.25">
      <c r="A568" s="7" t="str">
        <f t="shared" si="8"/>
        <v>200300010022</v>
      </c>
      <c r="B568" s="35" t="s">
        <v>4124</v>
      </c>
      <c r="C568" s="182">
        <v>20030001</v>
      </c>
      <c r="D568" s="8" t="s">
        <v>56</v>
      </c>
      <c r="E568" s="35" t="s">
        <v>37</v>
      </c>
      <c r="F568" s="35" t="s">
        <v>2386</v>
      </c>
      <c r="G568" s="35" t="s">
        <v>2387</v>
      </c>
      <c r="H568" s="35" t="s">
        <v>728</v>
      </c>
      <c r="I568" s="36" t="s">
        <v>457</v>
      </c>
      <c r="J568" s="53">
        <v>45334</v>
      </c>
      <c r="K568" t="s">
        <v>2388</v>
      </c>
      <c r="L568" s="40">
        <v>33239</v>
      </c>
      <c r="M568" s="39">
        <v>7488549802</v>
      </c>
      <c r="N568" t="s">
        <v>2389</v>
      </c>
    </row>
    <row r="569" spans="1:14" x14ac:dyDescent="0.25">
      <c r="A569" s="7" t="str">
        <f t="shared" si="8"/>
        <v>200300010023</v>
      </c>
      <c r="B569" s="35" t="s">
        <v>4124</v>
      </c>
      <c r="C569" s="182">
        <v>20030001</v>
      </c>
      <c r="D569" s="8" t="s">
        <v>56</v>
      </c>
      <c r="E569" s="35" t="s">
        <v>38</v>
      </c>
      <c r="F569" s="35" t="s">
        <v>2390</v>
      </c>
      <c r="G569" s="35" t="s">
        <v>2391</v>
      </c>
      <c r="H569" s="35" t="s">
        <v>721</v>
      </c>
      <c r="I569" s="36" t="s">
        <v>413</v>
      </c>
      <c r="J569" s="53">
        <v>45334</v>
      </c>
      <c r="K569" t="s">
        <v>2392</v>
      </c>
      <c r="L569" s="40">
        <v>33239</v>
      </c>
      <c r="M569" s="39">
        <v>9142877647</v>
      </c>
      <c r="N569" t="s">
        <v>2393</v>
      </c>
    </row>
    <row r="570" spans="1:14" x14ac:dyDescent="0.25">
      <c r="A570" s="7" t="str">
        <f t="shared" si="8"/>
        <v>200100040021</v>
      </c>
      <c r="B570" s="32" t="s">
        <v>3385</v>
      </c>
      <c r="C570" s="182">
        <v>20010004</v>
      </c>
      <c r="D570" s="8" t="s">
        <v>56</v>
      </c>
      <c r="E570" s="35" t="s">
        <v>28</v>
      </c>
      <c r="F570" s="35" t="s">
        <v>2394</v>
      </c>
      <c r="G570" s="35" t="s">
        <v>2395</v>
      </c>
      <c r="H570" s="35" t="s">
        <v>268</v>
      </c>
      <c r="I570" s="36" t="s">
        <v>411</v>
      </c>
      <c r="J570" s="53">
        <v>45334</v>
      </c>
      <c r="K570" t="s">
        <v>2396</v>
      </c>
      <c r="L570" s="40">
        <v>34700</v>
      </c>
      <c r="M570" s="39">
        <v>9608442068</v>
      </c>
      <c r="N570" t="s">
        <v>2397</v>
      </c>
    </row>
    <row r="571" spans="1:14" x14ac:dyDescent="0.25">
      <c r="A571" s="7" t="str">
        <f t="shared" si="8"/>
        <v>200100170016</v>
      </c>
      <c r="B571" s="32" t="s">
        <v>3385</v>
      </c>
      <c r="C571" s="182">
        <v>20010017</v>
      </c>
      <c r="D571" s="8" t="s">
        <v>56</v>
      </c>
      <c r="E571" s="35" t="s">
        <v>26</v>
      </c>
      <c r="F571" s="35" t="s">
        <v>2398</v>
      </c>
      <c r="G571" s="35" t="s">
        <v>2399</v>
      </c>
      <c r="H571" s="35" t="s">
        <v>429</v>
      </c>
      <c r="I571" s="36" t="s">
        <v>430</v>
      </c>
      <c r="J571" s="53">
        <v>45334</v>
      </c>
      <c r="K571" t="s">
        <v>2400</v>
      </c>
      <c r="L571" s="40">
        <v>35765</v>
      </c>
      <c r="M571" s="39">
        <v>9122791349</v>
      </c>
      <c r="N571" t="s">
        <v>2401</v>
      </c>
    </row>
    <row r="572" spans="1:14" x14ac:dyDescent="0.25">
      <c r="A572" s="7" t="str">
        <f t="shared" si="8"/>
        <v>200100230015</v>
      </c>
      <c r="B572" s="32" t="s">
        <v>3385</v>
      </c>
      <c r="C572" s="182">
        <v>20010023</v>
      </c>
      <c r="D572" s="8" t="s">
        <v>56</v>
      </c>
      <c r="E572" s="35" t="s">
        <v>25</v>
      </c>
      <c r="F572" s="35" t="s">
        <v>2402</v>
      </c>
      <c r="G572" s="35" t="s">
        <v>2403</v>
      </c>
      <c r="H572" s="35" t="s">
        <v>271</v>
      </c>
      <c r="I572" s="36" t="s">
        <v>413</v>
      </c>
      <c r="J572" s="53">
        <v>45334</v>
      </c>
      <c r="K572" t="s">
        <v>2404</v>
      </c>
      <c r="L572" s="40">
        <v>28856</v>
      </c>
      <c r="M572" s="39">
        <v>9931547574</v>
      </c>
      <c r="N572" t="s">
        <v>2405</v>
      </c>
    </row>
    <row r="573" spans="1:14" x14ac:dyDescent="0.25">
      <c r="A573" s="7" t="str">
        <f t="shared" si="8"/>
        <v>200100230016</v>
      </c>
      <c r="B573" s="32" t="s">
        <v>3385</v>
      </c>
      <c r="C573" s="182">
        <v>20010023</v>
      </c>
      <c r="D573" s="8" t="s">
        <v>56</v>
      </c>
      <c r="E573" s="35" t="s">
        <v>26</v>
      </c>
      <c r="F573" s="35" t="s">
        <v>2406</v>
      </c>
      <c r="G573" s="35" t="s">
        <v>2407</v>
      </c>
      <c r="H573" s="35" t="s">
        <v>271</v>
      </c>
      <c r="I573" s="36" t="s">
        <v>413</v>
      </c>
      <c r="J573" s="53">
        <v>45334</v>
      </c>
      <c r="K573" t="s">
        <v>2408</v>
      </c>
      <c r="L573" s="40">
        <v>33604</v>
      </c>
      <c r="M573" s="39">
        <v>7061444984</v>
      </c>
      <c r="N573" t="s">
        <v>2409</v>
      </c>
    </row>
    <row r="574" spans="1:14" x14ac:dyDescent="0.25">
      <c r="A574" s="7" t="str">
        <f t="shared" ref="A574:A589" si="9">CONCATENATE(C574,E574)</f>
        <v>200100230017</v>
      </c>
      <c r="B574" s="32" t="s">
        <v>3385</v>
      </c>
      <c r="C574" s="182">
        <v>20010023</v>
      </c>
      <c r="D574" s="8" t="s">
        <v>56</v>
      </c>
      <c r="E574" s="35" t="s">
        <v>27</v>
      </c>
      <c r="F574" s="35" t="s">
        <v>2410</v>
      </c>
      <c r="G574" s="35" t="s">
        <v>2411</v>
      </c>
      <c r="H574" s="35" t="s">
        <v>2412</v>
      </c>
      <c r="I574" s="36" t="s">
        <v>1058</v>
      </c>
      <c r="J574" s="53">
        <v>45334</v>
      </c>
      <c r="K574" t="s">
        <v>2413</v>
      </c>
      <c r="L574" s="40" t="s">
        <v>2414</v>
      </c>
      <c r="M574" s="39">
        <v>6202658295</v>
      </c>
      <c r="N574" t="s">
        <v>2415</v>
      </c>
    </row>
    <row r="575" spans="1:14" x14ac:dyDescent="0.25">
      <c r="A575" s="7" t="str">
        <f t="shared" si="9"/>
        <v>200100280002</v>
      </c>
      <c r="B575" s="32" t="s">
        <v>3385</v>
      </c>
      <c r="C575" s="182">
        <v>20010028</v>
      </c>
      <c r="D575" s="8" t="s">
        <v>56</v>
      </c>
      <c r="E575" s="35" t="s">
        <v>17</v>
      </c>
      <c r="F575" s="35" t="s">
        <v>2416</v>
      </c>
      <c r="G575" s="35" t="s">
        <v>2417</v>
      </c>
      <c r="H575" s="35" t="s">
        <v>275</v>
      </c>
      <c r="I575" s="36" t="s">
        <v>411</v>
      </c>
      <c r="J575" s="53">
        <v>45334</v>
      </c>
      <c r="K575" t="s">
        <v>2418</v>
      </c>
      <c r="L575" s="40">
        <v>32143</v>
      </c>
      <c r="M575" s="39">
        <v>7856927627</v>
      </c>
      <c r="N575" t="s">
        <v>2419</v>
      </c>
    </row>
    <row r="576" spans="1:14" x14ac:dyDescent="0.25">
      <c r="A576" s="7" t="str">
        <f t="shared" si="9"/>
        <v>200100250002</v>
      </c>
      <c r="B576" s="32" t="s">
        <v>3385</v>
      </c>
      <c r="C576" s="182">
        <v>20010025</v>
      </c>
      <c r="D576" s="8" t="s">
        <v>56</v>
      </c>
      <c r="E576" s="35" t="s">
        <v>17</v>
      </c>
      <c r="F576" s="35" t="s">
        <v>2421</v>
      </c>
      <c r="G576" s="35" t="s">
        <v>2422</v>
      </c>
      <c r="H576" s="35" t="s">
        <v>451</v>
      </c>
      <c r="I576" s="36" t="s">
        <v>411</v>
      </c>
      <c r="J576" s="53">
        <v>45334</v>
      </c>
      <c r="K576" t="s">
        <v>2423</v>
      </c>
      <c r="L576" s="40" t="s">
        <v>2424</v>
      </c>
      <c r="M576" s="39">
        <v>7004385352</v>
      </c>
      <c r="N576" t="s">
        <v>2425</v>
      </c>
    </row>
    <row r="577" spans="1:14" x14ac:dyDescent="0.25">
      <c r="A577" s="7" t="str">
        <f t="shared" si="9"/>
        <v>200100260002</v>
      </c>
      <c r="B577" s="32" t="s">
        <v>3385</v>
      </c>
      <c r="C577" s="182">
        <v>20010026</v>
      </c>
      <c r="D577" s="8" t="s">
        <v>56</v>
      </c>
      <c r="E577" s="35" t="s">
        <v>17</v>
      </c>
      <c r="F577" s="35" t="s">
        <v>2427</v>
      </c>
      <c r="G577" s="35" t="s">
        <v>2428</v>
      </c>
      <c r="H577" s="35" t="s">
        <v>467</v>
      </c>
      <c r="I577" s="36" t="s">
        <v>415</v>
      </c>
      <c r="J577" s="53">
        <v>45334</v>
      </c>
      <c r="K577" t="s">
        <v>2429</v>
      </c>
      <c r="L577" s="40">
        <v>35128</v>
      </c>
      <c r="M577" s="39">
        <v>9572143108</v>
      </c>
      <c r="N577" t="s">
        <v>2430</v>
      </c>
    </row>
    <row r="578" spans="1:14" x14ac:dyDescent="0.25">
      <c r="A578" s="7" t="str">
        <f t="shared" si="9"/>
        <v>200100230018</v>
      </c>
      <c r="B578" s="32" t="s">
        <v>3385</v>
      </c>
      <c r="C578" s="182">
        <v>20010023</v>
      </c>
      <c r="D578" s="8" t="s">
        <v>56</v>
      </c>
      <c r="E578" s="35" t="s">
        <v>2</v>
      </c>
      <c r="F578" s="35" t="s">
        <v>2435</v>
      </c>
      <c r="G578" s="35" t="s">
        <v>2442</v>
      </c>
      <c r="H578" s="35" t="s">
        <v>271</v>
      </c>
      <c r="I578" s="36" t="s">
        <v>413</v>
      </c>
      <c r="J578" s="53"/>
      <c r="K578" t="s">
        <v>2449</v>
      </c>
      <c r="L578" s="40">
        <v>25934</v>
      </c>
      <c r="M578" s="39">
        <v>8340385109</v>
      </c>
      <c r="N578" t="s">
        <v>2450</v>
      </c>
    </row>
    <row r="579" spans="1:14" x14ac:dyDescent="0.25">
      <c r="A579" s="7" t="str">
        <f t="shared" si="9"/>
        <v>200100230019</v>
      </c>
      <c r="B579" s="32" t="s">
        <v>3385</v>
      </c>
      <c r="C579" s="182">
        <v>20010023</v>
      </c>
      <c r="D579" s="8" t="s">
        <v>56</v>
      </c>
      <c r="E579" s="35" t="s">
        <v>3</v>
      </c>
      <c r="F579" s="35" t="s">
        <v>2436</v>
      </c>
      <c r="G579" s="35" t="s">
        <v>2443</v>
      </c>
      <c r="H579" s="35" t="s">
        <v>272</v>
      </c>
      <c r="I579" s="36" t="s">
        <v>414</v>
      </c>
      <c r="J579" s="53"/>
      <c r="K579" t="s">
        <v>2042</v>
      </c>
      <c r="L579" s="40" t="s">
        <v>2451</v>
      </c>
      <c r="M579" s="39">
        <v>9955233383</v>
      </c>
      <c r="N579" t="s">
        <v>2452</v>
      </c>
    </row>
    <row r="580" spans="1:14" x14ac:dyDescent="0.25">
      <c r="A580" s="7" t="str">
        <f t="shared" si="9"/>
        <v>200100020052</v>
      </c>
      <c r="B580" s="32" t="s">
        <v>3385</v>
      </c>
      <c r="C580" s="182">
        <v>20010002</v>
      </c>
      <c r="D580" s="8" t="s">
        <v>56</v>
      </c>
      <c r="E580" s="35" t="s">
        <v>426</v>
      </c>
      <c r="F580" s="35" t="s">
        <v>2437</v>
      </c>
      <c r="G580" s="35" t="s">
        <v>2444</v>
      </c>
      <c r="H580" s="35" t="s">
        <v>273</v>
      </c>
      <c r="I580" s="36" t="s">
        <v>413</v>
      </c>
      <c r="J580" s="53"/>
      <c r="K580" t="s">
        <v>1459</v>
      </c>
      <c r="L580" s="40">
        <v>29221</v>
      </c>
      <c r="M580" s="39">
        <v>6206429423</v>
      </c>
      <c r="N580" t="s">
        <v>2453</v>
      </c>
    </row>
    <row r="581" spans="1:14" x14ac:dyDescent="0.25">
      <c r="A581" s="7" t="str">
        <f t="shared" si="9"/>
        <v>200100020053</v>
      </c>
      <c r="B581" s="32" t="s">
        <v>3385</v>
      </c>
      <c r="C581" s="182">
        <v>20010002</v>
      </c>
      <c r="D581" s="8" t="s">
        <v>56</v>
      </c>
      <c r="E581" s="35" t="s">
        <v>131</v>
      </c>
      <c r="F581" s="35" t="s">
        <v>2438</v>
      </c>
      <c r="G581" s="35" t="s">
        <v>2445</v>
      </c>
      <c r="H581" s="35" t="s">
        <v>451</v>
      </c>
      <c r="I581" s="36" t="s">
        <v>411</v>
      </c>
      <c r="J581" s="53"/>
      <c r="K581" t="s">
        <v>2454</v>
      </c>
      <c r="L581" s="40" t="s">
        <v>2455</v>
      </c>
      <c r="M581" s="39">
        <v>9229153926</v>
      </c>
      <c r="N581" t="s">
        <v>2456</v>
      </c>
    </row>
    <row r="582" spans="1:14" x14ac:dyDescent="0.25">
      <c r="A582" s="7" t="str">
        <f t="shared" si="9"/>
        <v>200100020054</v>
      </c>
      <c r="B582" s="32" t="s">
        <v>3385</v>
      </c>
      <c r="C582" s="182">
        <v>20010002</v>
      </c>
      <c r="D582" s="8" t="s">
        <v>56</v>
      </c>
      <c r="E582" s="35" t="s">
        <v>760</v>
      </c>
      <c r="F582" s="35" t="s">
        <v>2439</v>
      </c>
      <c r="G582" s="35" t="s">
        <v>2446</v>
      </c>
      <c r="H582" s="35" t="s">
        <v>273</v>
      </c>
      <c r="I582" s="36" t="s">
        <v>413</v>
      </c>
      <c r="J582" s="53"/>
      <c r="K582" t="s">
        <v>2457</v>
      </c>
      <c r="L582" s="40">
        <v>35464</v>
      </c>
      <c r="M582" s="39">
        <v>6201585227</v>
      </c>
      <c r="N582" t="s">
        <v>2458</v>
      </c>
    </row>
    <row r="583" spans="1:14" x14ac:dyDescent="0.25">
      <c r="A583" s="7" t="str">
        <f t="shared" si="9"/>
        <v>200100250003</v>
      </c>
      <c r="B583" s="32" t="s">
        <v>3385</v>
      </c>
      <c r="C583" s="182">
        <v>20010025</v>
      </c>
      <c r="D583" s="8" t="s">
        <v>56</v>
      </c>
      <c r="E583" s="35" t="s">
        <v>0</v>
      </c>
      <c r="F583" s="35" t="s">
        <v>2440</v>
      </c>
      <c r="G583" s="35" t="s">
        <v>2447</v>
      </c>
      <c r="H583" s="35" t="s">
        <v>451</v>
      </c>
      <c r="I583" s="36" t="s">
        <v>411</v>
      </c>
      <c r="J583" s="53"/>
      <c r="K583" t="s">
        <v>1608</v>
      </c>
      <c r="L583" s="40">
        <v>31778</v>
      </c>
      <c r="M583" s="39">
        <v>8084458829</v>
      </c>
      <c r="N583" t="s">
        <v>2459</v>
      </c>
    </row>
    <row r="584" spans="1:14" x14ac:dyDescent="0.25">
      <c r="A584" s="7" t="str">
        <f t="shared" si="9"/>
        <v>200100030026</v>
      </c>
      <c r="B584" s="32" t="s">
        <v>3385</v>
      </c>
      <c r="C584" s="182">
        <v>20010003</v>
      </c>
      <c r="D584" s="8" t="s">
        <v>56</v>
      </c>
      <c r="E584" s="35" t="s">
        <v>39</v>
      </c>
      <c r="F584" s="35" t="s">
        <v>2441</v>
      </c>
      <c r="G584" s="35" t="s">
        <v>2448</v>
      </c>
      <c r="H584" s="35" t="s">
        <v>451</v>
      </c>
      <c r="I584" s="36" t="s">
        <v>411</v>
      </c>
      <c r="J584" s="53"/>
      <c r="K584" t="s">
        <v>2460</v>
      </c>
      <c r="L584" s="40" t="s">
        <v>2461</v>
      </c>
      <c r="M584" s="39">
        <v>6200934128</v>
      </c>
      <c r="N584" t="s">
        <v>2462</v>
      </c>
    </row>
    <row r="585" spans="1:14" x14ac:dyDescent="0.25">
      <c r="A585" s="7" t="str">
        <f t="shared" si="9"/>
        <v>200100150021</v>
      </c>
      <c r="B585" s="32" t="s">
        <v>3385</v>
      </c>
      <c r="C585" s="182">
        <v>20010015</v>
      </c>
      <c r="D585" s="8" t="s">
        <v>56</v>
      </c>
      <c r="E585" s="35" t="s">
        <v>28</v>
      </c>
      <c r="F585" s="35" t="s">
        <v>2463</v>
      </c>
      <c r="G585" s="35" t="s">
        <v>2469</v>
      </c>
      <c r="H585" s="35" t="s">
        <v>267</v>
      </c>
      <c r="I585" s="36" t="s">
        <v>1685</v>
      </c>
      <c r="J585" s="53">
        <v>45348</v>
      </c>
      <c r="K585" t="s">
        <v>2475</v>
      </c>
      <c r="L585" s="40">
        <v>24108</v>
      </c>
      <c r="M585" s="39">
        <v>9931167898</v>
      </c>
      <c r="N585" t="s">
        <v>2481</v>
      </c>
    </row>
    <row r="586" spans="1:14" x14ac:dyDescent="0.25">
      <c r="A586" s="7" t="str">
        <f t="shared" si="9"/>
        <v>200200070022</v>
      </c>
      <c r="B586" s="32" t="s">
        <v>4123</v>
      </c>
      <c r="C586" s="182">
        <v>20020007</v>
      </c>
      <c r="D586" s="8" t="s">
        <v>56</v>
      </c>
      <c r="E586" s="35" t="s">
        <v>37</v>
      </c>
      <c r="F586" s="35" t="s">
        <v>2464</v>
      </c>
      <c r="G586" s="35" t="s">
        <v>2470</v>
      </c>
      <c r="H586" s="35" t="s">
        <v>275</v>
      </c>
      <c r="I586" s="36" t="s">
        <v>411</v>
      </c>
      <c r="J586" s="53">
        <v>45348</v>
      </c>
      <c r="K586" t="s">
        <v>2476</v>
      </c>
      <c r="L586" s="40" t="s">
        <v>2482</v>
      </c>
      <c r="M586" s="39">
        <v>8210991458</v>
      </c>
      <c r="N586" t="s">
        <v>2483</v>
      </c>
    </row>
    <row r="587" spans="1:14" x14ac:dyDescent="0.25">
      <c r="A587" s="7" t="str">
        <f t="shared" si="9"/>
        <v>200200080010</v>
      </c>
      <c r="B587" s="32" t="s">
        <v>4123</v>
      </c>
      <c r="C587" s="182">
        <v>20020008</v>
      </c>
      <c r="D587" s="8" t="s">
        <v>56</v>
      </c>
      <c r="E587" s="35" t="s">
        <v>21</v>
      </c>
      <c r="F587" s="35" t="s">
        <v>2465</v>
      </c>
      <c r="G587" s="35" t="s">
        <v>2471</v>
      </c>
      <c r="H587" s="35" t="s">
        <v>268</v>
      </c>
      <c r="I587" s="36" t="s">
        <v>411</v>
      </c>
      <c r="J587" s="53">
        <v>45348</v>
      </c>
      <c r="K587" t="s">
        <v>2477</v>
      </c>
      <c r="L587" s="40">
        <v>25934</v>
      </c>
      <c r="M587" s="39">
        <v>8102542670</v>
      </c>
      <c r="N587" t="s">
        <v>2484</v>
      </c>
    </row>
    <row r="588" spans="1:14" x14ac:dyDescent="0.25">
      <c r="A588" s="7" t="str">
        <f t="shared" si="9"/>
        <v>200200070024</v>
      </c>
      <c r="B588" s="32" t="s">
        <v>4123</v>
      </c>
      <c r="C588" s="182">
        <v>20020007</v>
      </c>
      <c r="D588" s="8" t="s">
        <v>56</v>
      </c>
      <c r="E588" s="35" t="s">
        <v>29</v>
      </c>
      <c r="F588" s="35" t="s">
        <v>2466</v>
      </c>
      <c r="G588" s="35" t="s">
        <v>2472</v>
      </c>
      <c r="H588" s="35" t="s">
        <v>275</v>
      </c>
      <c r="I588" s="36" t="s">
        <v>411</v>
      </c>
      <c r="J588" s="53">
        <v>45348</v>
      </c>
      <c r="K588" t="s">
        <v>2478</v>
      </c>
      <c r="L588" s="40">
        <v>24473</v>
      </c>
      <c r="M588" s="39">
        <v>9546505264</v>
      </c>
      <c r="N588" t="s">
        <v>2485</v>
      </c>
    </row>
    <row r="589" spans="1:14" x14ac:dyDescent="0.25">
      <c r="A589" s="7" t="str">
        <f t="shared" si="9"/>
        <v>200200070023</v>
      </c>
      <c r="B589" s="32" t="s">
        <v>4123</v>
      </c>
      <c r="C589" s="182">
        <v>20020007</v>
      </c>
      <c r="D589" s="8" t="s">
        <v>56</v>
      </c>
      <c r="E589" s="35" t="s">
        <v>38</v>
      </c>
      <c r="F589" s="35" t="s">
        <v>2467</v>
      </c>
      <c r="G589" s="35" t="s">
        <v>2473</v>
      </c>
      <c r="H589" s="35" t="s">
        <v>1691</v>
      </c>
      <c r="I589" s="36" t="s">
        <v>411</v>
      </c>
      <c r="J589" s="53">
        <v>45348</v>
      </c>
      <c r="K589" t="s">
        <v>2479</v>
      </c>
      <c r="L589" s="40">
        <v>28126</v>
      </c>
      <c r="M589" s="39">
        <v>6282507362</v>
      </c>
      <c r="N589" t="s">
        <v>2486</v>
      </c>
    </row>
    <row r="590" spans="1:14" x14ac:dyDescent="0.25">
      <c r="A590" s="7" t="str">
        <f>CONCATENATE(C590,E590)</f>
        <v>200200070019</v>
      </c>
      <c r="B590" s="32" t="s">
        <v>4123</v>
      </c>
      <c r="C590" s="182">
        <v>20020007</v>
      </c>
      <c r="D590" s="8" t="s">
        <v>56</v>
      </c>
      <c r="E590" s="35" t="s">
        <v>3</v>
      </c>
      <c r="F590" s="35" t="s">
        <v>2468</v>
      </c>
      <c r="G590" s="35" t="s">
        <v>2474</v>
      </c>
      <c r="H590" s="35" t="s">
        <v>275</v>
      </c>
      <c r="I590" s="36" t="s">
        <v>411</v>
      </c>
      <c r="J590" s="53">
        <v>45348</v>
      </c>
      <c r="K590" t="s">
        <v>2480</v>
      </c>
      <c r="L590" s="40">
        <v>32143</v>
      </c>
      <c r="M590" s="39"/>
      <c r="N590" t="s">
        <v>2487</v>
      </c>
    </row>
    <row r="591" spans="1:14" x14ac:dyDescent="0.25">
      <c r="A591" s="7" t="str">
        <f t="shared" ref="A591:A601" si="10">CONCATENATE(C591,E591)</f>
        <v>200200090025</v>
      </c>
      <c r="B591" s="32" t="s">
        <v>4123</v>
      </c>
      <c r="C591" s="182">
        <v>20020009</v>
      </c>
      <c r="D591" s="8" t="s">
        <v>56</v>
      </c>
      <c r="E591" s="35" t="s">
        <v>5</v>
      </c>
      <c r="F591" s="35" t="s">
        <v>2283</v>
      </c>
      <c r="G591" s="35" t="s">
        <v>2488</v>
      </c>
      <c r="H591" s="35" t="s">
        <v>270</v>
      </c>
      <c r="I591" s="36" t="s">
        <v>1685</v>
      </c>
      <c r="J591" s="53">
        <v>45325</v>
      </c>
      <c r="K591" t="s">
        <v>2311</v>
      </c>
      <c r="L591" s="40">
        <v>34394</v>
      </c>
      <c r="M591" s="39">
        <v>7061839983</v>
      </c>
      <c r="N591" t="s">
        <v>2325</v>
      </c>
    </row>
    <row r="592" spans="1:14" x14ac:dyDescent="0.25">
      <c r="A592" s="7" t="str">
        <f t="shared" si="10"/>
        <v>200300090014</v>
      </c>
      <c r="B592" s="35" t="s">
        <v>4124</v>
      </c>
      <c r="C592" s="182">
        <v>20030009</v>
      </c>
      <c r="D592" s="8" t="s">
        <v>56</v>
      </c>
      <c r="E592" s="35" t="s">
        <v>24</v>
      </c>
      <c r="F592" s="35" t="s">
        <v>1152</v>
      </c>
      <c r="G592" s="35" t="s">
        <v>2511</v>
      </c>
      <c r="H592" s="35" t="s">
        <v>721</v>
      </c>
      <c r="I592" s="36" t="s">
        <v>413</v>
      </c>
      <c r="J592" s="53">
        <v>45355</v>
      </c>
      <c r="K592" t="s">
        <v>2539</v>
      </c>
      <c r="L592" s="40">
        <v>32874</v>
      </c>
      <c r="M592" s="39">
        <v>9523046345</v>
      </c>
      <c r="N592" t="s">
        <v>2540</v>
      </c>
    </row>
    <row r="593" spans="1:14" x14ac:dyDescent="0.25">
      <c r="A593" s="7" t="str">
        <f t="shared" si="10"/>
        <v>200300090015</v>
      </c>
      <c r="B593" s="35" t="s">
        <v>4124</v>
      </c>
      <c r="C593" s="182">
        <v>20030009</v>
      </c>
      <c r="D593" s="8" t="s">
        <v>56</v>
      </c>
      <c r="E593" s="35" t="s">
        <v>25</v>
      </c>
      <c r="F593" s="35" t="s">
        <v>2492</v>
      </c>
      <c r="G593" s="35" t="s">
        <v>2512</v>
      </c>
      <c r="H593" s="35" t="s">
        <v>721</v>
      </c>
      <c r="I593" s="36" t="s">
        <v>413</v>
      </c>
      <c r="J593" s="53">
        <v>45355</v>
      </c>
      <c r="K593" t="s">
        <v>2541</v>
      </c>
      <c r="L593" s="40">
        <v>30682</v>
      </c>
      <c r="M593" s="39">
        <v>9546834424</v>
      </c>
      <c r="N593" t="s">
        <v>2542</v>
      </c>
    </row>
    <row r="594" spans="1:14" x14ac:dyDescent="0.25">
      <c r="A594" s="7" t="str">
        <f t="shared" si="10"/>
        <v>200300090016</v>
      </c>
      <c r="B594" s="35" t="s">
        <v>4124</v>
      </c>
      <c r="C594" s="182">
        <v>20030009</v>
      </c>
      <c r="D594" s="8" t="s">
        <v>56</v>
      </c>
      <c r="E594" s="35" t="s">
        <v>26</v>
      </c>
      <c r="F594" s="35" t="s">
        <v>2493</v>
      </c>
      <c r="G594" s="35" t="s">
        <v>2513</v>
      </c>
      <c r="H594" s="35" t="s">
        <v>721</v>
      </c>
      <c r="I594" s="36" t="s">
        <v>413</v>
      </c>
      <c r="J594" s="53">
        <v>45355</v>
      </c>
      <c r="K594" t="s">
        <v>2543</v>
      </c>
      <c r="L594" s="40">
        <v>22282</v>
      </c>
      <c r="M594" s="39">
        <v>9523022568</v>
      </c>
      <c r="N594" t="s">
        <v>2544</v>
      </c>
    </row>
    <row r="595" spans="1:14" x14ac:dyDescent="0.25">
      <c r="A595" s="7" t="str">
        <f t="shared" si="10"/>
        <v>200300090017</v>
      </c>
      <c r="B595" s="35" t="s">
        <v>4124</v>
      </c>
      <c r="C595" s="182">
        <v>20030009</v>
      </c>
      <c r="D595" s="8" t="s">
        <v>56</v>
      </c>
      <c r="E595" s="35" t="s">
        <v>27</v>
      </c>
      <c r="F595" s="35" t="s">
        <v>2494</v>
      </c>
      <c r="G595" s="35" t="s">
        <v>2514</v>
      </c>
      <c r="H595" s="35" t="s">
        <v>721</v>
      </c>
      <c r="I595" s="36" t="s">
        <v>413</v>
      </c>
      <c r="J595" s="53">
        <v>45355</v>
      </c>
      <c r="K595" t="s">
        <v>2545</v>
      </c>
      <c r="L595" s="40">
        <v>29952</v>
      </c>
      <c r="M595" s="39">
        <v>9241158740</v>
      </c>
      <c r="N595" t="s">
        <v>2546</v>
      </c>
    </row>
    <row r="596" spans="1:14" x14ac:dyDescent="0.25">
      <c r="A596" s="7" t="str">
        <f t="shared" si="10"/>
        <v>200200010074</v>
      </c>
      <c r="B596" s="32" t="s">
        <v>4123</v>
      </c>
      <c r="C596" s="182">
        <v>20020001</v>
      </c>
      <c r="D596" s="8" t="s">
        <v>56</v>
      </c>
      <c r="E596" s="35" t="s">
        <v>2490</v>
      </c>
      <c r="F596" s="35" t="s">
        <v>434</v>
      </c>
      <c r="G596" s="35" t="s">
        <v>2515</v>
      </c>
      <c r="H596" s="35" t="s">
        <v>276</v>
      </c>
      <c r="I596" s="36" t="s">
        <v>413</v>
      </c>
      <c r="J596" s="53">
        <v>45355</v>
      </c>
      <c r="K596" t="s">
        <v>2547</v>
      </c>
      <c r="L596" s="40">
        <v>29221</v>
      </c>
      <c r="M596" s="39">
        <v>6204858896</v>
      </c>
      <c r="N596" t="s">
        <v>2548</v>
      </c>
    </row>
    <row r="597" spans="1:14" x14ac:dyDescent="0.25">
      <c r="A597" s="7" t="str">
        <f t="shared" si="10"/>
        <v>200100150022</v>
      </c>
      <c r="B597" s="32" t="s">
        <v>3385</v>
      </c>
      <c r="C597" s="182">
        <v>20010015</v>
      </c>
      <c r="D597" s="8" t="s">
        <v>56</v>
      </c>
      <c r="E597" s="35" t="s">
        <v>37</v>
      </c>
      <c r="F597" s="35" t="s">
        <v>1923</v>
      </c>
      <c r="G597" s="35" t="s">
        <v>2516</v>
      </c>
      <c r="H597" s="35" t="s">
        <v>265</v>
      </c>
      <c r="I597" s="36" t="s">
        <v>410</v>
      </c>
      <c r="J597" s="53">
        <v>45355</v>
      </c>
      <c r="K597" t="s">
        <v>2549</v>
      </c>
      <c r="L597" s="40">
        <v>21916</v>
      </c>
      <c r="M597" s="39">
        <v>7667032531</v>
      </c>
      <c r="N597" t="s">
        <v>2550</v>
      </c>
    </row>
    <row r="598" spans="1:14" x14ac:dyDescent="0.25">
      <c r="A598" s="7" t="str">
        <f t="shared" si="10"/>
        <v>200100150023</v>
      </c>
      <c r="B598" s="32" t="s">
        <v>3385</v>
      </c>
      <c r="C598" s="182">
        <v>20010015</v>
      </c>
      <c r="D598" s="8" t="s">
        <v>56</v>
      </c>
      <c r="E598" s="35" t="s">
        <v>38</v>
      </c>
      <c r="F598" s="35" t="s">
        <v>2495</v>
      </c>
      <c r="G598" s="35" t="s">
        <v>2517</v>
      </c>
      <c r="H598" s="35" t="s">
        <v>265</v>
      </c>
      <c r="I598" s="36" t="s">
        <v>410</v>
      </c>
      <c r="J598" s="53">
        <v>45355</v>
      </c>
      <c r="K598" t="s">
        <v>2551</v>
      </c>
      <c r="L598" s="40">
        <v>25569</v>
      </c>
      <c r="M598" s="39">
        <v>9142271596</v>
      </c>
      <c r="N598" t="s">
        <v>2552</v>
      </c>
    </row>
    <row r="599" spans="1:14" x14ac:dyDescent="0.25">
      <c r="A599" s="7" t="str">
        <f t="shared" si="10"/>
        <v>200100210003</v>
      </c>
      <c r="B599" s="32" t="s">
        <v>3385</v>
      </c>
      <c r="C599" s="182">
        <v>20010021</v>
      </c>
      <c r="D599" s="8" t="s">
        <v>56</v>
      </c>
      <c r="E599" s="35" t="s">
        <v>0</v>
      </c>
      <c r="F599" s="35" t="s">
        <v>2496</v>
      </c>
      <c r="G599" s="35" t="s">
        <v>2518</v>
      </c>
      <c r="H599" s="35" t="s">
        <v>275</v>
      </c>
      <c r="I599" s="36" t="s">
        <v>411</v>
      </c>
      <c r="J599" s="53">
        <v>45355</v>
      </c>
      <c r="K599" t="s">
        <v>2553</v>
      </c>
      <c r="L599" s="40">
        <v>31778</v>
      </c>
      <c r="M599" s="39">
        <v>9431773833</v>
      </c>
      <c r="N599" t="s">
        <v>2554</v>
      </c>
    </row>
    <row r="600" spans="1:14" x14ac:dyDescent="0.25">
      <c r="A600" s="7" t="str">
        <f t="shared" si="10"/>
        <v>200100210004</v>
      </c>
      <c r="B600" s="32" t="s">
        <v>3385</v>
      </c>
      <c r="C600" s="182">
        <v>20010021</v>
      </c>
      <c r="D600" s="8" t="s">
        <v>56</v>
      </c>
      <c r="E600" s="35" t="s">
        <v>1</v>
      </c>
      <c r="F600" s="35" t="s">
        <v>2080</v>
      </c>
      <c r="G600" s="35" t="s">
        <v>2519</v>
      </c>
      <c r="H600" s="35" t="s">
        <v>265</v>
      </c>
      <c r="I600" s="36" t="s">
        <v>410</v>
      </c>
      <c r="J600" s="53">
        <v>45355</v>
      </c>
      <c r="K600" t="s">
        <v>2555</v>
      </c>
      <c r="L600" s="40">
        <v>32143</v>
      </c>
      <c r="M600" s="39">
        <v>7061317034</v>
      </c>
      <c r="N600" t="s">
        <v>2556</v>
      </c>
    </row>
    <row r="601" spans="1:14" x14ac:dyDescent="0.25">
      <c r="A601" s="7" t="str">
        <f t="shared" si="10"/>
        <v>200100210005</v>
      </c>
      <c r="B601" s="32" t="s">
        <v>3385</v>
      </c>
      <c r="C601" s="182">
        <v>20010021</v>
      </c>
      <c r="D601" s="8" t="s">
        <v>56</v>
      </c>
      <c r="E601" s="35" t="s">
        <v>18</v>
      </c>
      <c r="F601" s="35" t="s">
        <v>2497</v>
      </c>
      <c r="G601" s="35" t="s">
        <v>2520</v>
      </c>
      <c r="H601" s="35" t="s">
        <v>265</v>
      </c>
      <c r="I601" s="36" t="s">
        <v>410</v>
      </c>
      <c r="J601" s="53">
        <v>45355</v>
      </c>
      <c r="K601" t="s">
        <v>2557</v>
      </c>
      <c r="L601" s="40">
        <v>28856</v>
      </c>
      <c r="M601" s="39">
        <v>8102072442</v>
      </c>
      <c r="N601" t="s">
        <v>2558</v>
      </c>
    </row>
    <row r="602" spans="1:14" x14ac:dyDescent="0.25">
      <c r="A602" s="7" t="str">
        <f t="shared" ref="A602:A617" si="11">CONCATENATE(C602,E602)</f>
        <v>200100210006</v>
      </c>
      <c r="B602" s="32" t="s">
        <v>3385</v>
      </c>
      <c r="C602" s="182">
        <v>20010021</v>
      </c>
      <c r="D602" s="8" t="s">
        <v>56</v>
      </c>
      <c r="E602" s="35" t="s">
        <v>19</v>
      </c>
      <c r="F602" s="35" t="s">
        <v>2498</v>
      </c>
      <c r="G602" s="35" t="s">
        <v>2521</v>
      </c>
      <c r="H602" s="35" t="s">
        <v>265</v>
      </c>
      <c r="I602" s="36" t="s">
        <v>410</v>
      </c>
      <c r="J602" s="53">
        <v>45355</v>
      </c>
      <c r="K602" t="s">
        <v>2559</v>
      </c>
      <c r="L602" s="40">
        <v>28491</v>
      </c>
      <c r="M602" s="39"/>
      <c r="N602" t="s">
        <v>2560</v>
      </c>
    </row>
    <row r="603" spans="1:14" x14ac:dyDescent="0.25">
      <c r="A603" s="7" t="str">
        <f t="shared" si="11"/>
        <v>200100210007</v>
      </c>
      <c r="B603" s="32" t="s">
        <v>3385</v>
      </c>
      <c r="C603" s="182">
        <v>20010021</v>
      </c>
      <c r="D603" s="8" t="s">
        <v>56</v>
      </c>
      <c r="E603" s="35" t="s">
        <v>20</v>
      </c>
      <c r="F603" s="35" t="s">
        <v>2499</v>
      </c>
      <c r="G603" s="35" t="s">
        <v>2522</v>
      </c>
      <c r="H603" s="35" t="s">
        <v>451</v>
      </c>
      <c r="I603" s="36" t="s">
        <v>411</v>
      </c>
      <c r="J603" s="53">
        <v>45355</v>
      </c>
      <c r="K603" t="s">
        <v>2561</v>
      </c>
      <c r="L603" s="40">
        <v>21916</v>
      </c>
      <c r="M603" s="39">
        <v>8969125339</v>
      </c>
      <c r="N603" t="s">
        <v>2562</v>
      </c>
    </row>
    <row r="604" spans="1:14" x14ac:dyDescent="0.25">
      <c r="A604" s="7" t="str">
        <f t="shared" si="11"/>
        <v>200100270003</v>
      </c>
      <c r="B604" s="32" t="s">
        <v>3385</v>
      </c>
      <c r="C604" s="182">
        <v>20010027</v>
      </c>
      <c r="D604" s="8" t="s">
        <v>56</v>
      </c>
      <c r="E604" s="35" t="s">
        <v>0</v>
      </c>
      <c r="F604" s="35" t="s">
        <v>2500</v>
      </c>
      <c r="G604" s="35" t="s">
        <v>2523</v>
      </c>
      <c r="H604" s="35" t="s">
        <v>467</v>
      </c>
      <c r="I604" s="36" t="s">
        <v>415</v>
      </c>
      <c r="J604" s="53">
        <v>45355</v>
      </c>
      <c r="K604" t="s">
        <v>2563</v>
      </c>
      <c r="L604" s="40">
        <v>31048</v>
      </c>
      <c r="M604" s="39">
        <v>9341013994</v>
      </c>
      <c r="N604" t="s">
        <v>2340</v>
      </c>
    </row>
    <row r="605" spans="1:14" x14ac:dyDescent="0.25">
      <c r="A605" s="7" t="str">
        <f t="shared" si="11"/>
        <v>200300050003</v>
      </c>
      <c r="B605" s="35" t="s">
        <v>4124</v>
      </c>
      <c r="C605" s="182">
        <v>20030005</v>
      </c>
      <c r="D605" s="8" t="s">
        <v>56</v>
      </c>
      <c r="E605" s="35" t="s">
        <v>0</v>
      </c>
      <c r="F605" s="35" t="s">
        <v>678</v>
      </c>
      <c r="G605" s="35" t="s">
        <v>2524</v>
      </c>
      <c r="H605" s="35" t="s">
        <v>728</v>
      </c>
      <c r="I605" s="36" t="s">
        <v>457</v>
      </c>
      <c r="J605" s="53">
        <v>45355</v>
      </c>
      <c r="K605" t="s">
        <v>2564</v>
      </c>
      <c r="L605" s="40">
        <v>33239</v>
      </c>
      <c r="M605" s="39">
        <v>8709246184</v>
      </c>
      <c r="N605" t="s">
        <v>2565</v>
      </c>
    </row>
    <row r="606" spans="1:14" x14ac:dyDescent="0.25">
      <c r="A606" s="7" t="str">
        <f t="shared" si="11"/>
        <v>200200070026</v>
      </c>
      <c r="B606" s="32" t="s">
        <v>4123</v>
      </c>
      <c r="C606" s="182">
        <v>20020007</v>
      </c>
      <c r="D606" s="8" t="s">
        <v>56</v>
      </c>
      <c r="E606" s="35" t="s">
        <v>39</v>
      </c>
      <c r="F606" s="35" t="s">
        <v>2501</v>
      </c>
      <c r="G606" s="35" t="s">
        <v>2525</v>
      </c>
      <c r="H606" s="35" t="s">
        <v>275</v>
      </c>
      <c r="I606" s="36" t="s">
        <v>411</v>
      </c>
      <c r="J606" s="53">
        <v>45355</v>
      </c>
      <c r="K606" t="s">
        <v>2566</v>
      </c>
      <c r="L606" s="40">
        <v>28126</v>
      </c>
      <c r="M606" s="39">
        <v>7903742296</v>
      </c>
      <c r="N606" t="s">
        <v>2567</v>
      </c>
    </row>
    <row r="607" spans="1:14" x14ac:dyDescent="0.25">
      <c r="A607" s="7" t="str">
        <f t="shared" si="11"/>
        <v>200200090028</v>
      </c>
      <c r="B607" s="32" t="s">
        <v>4123</v>
      </c>
      <c r="C607" s="182">
        <v>20020009</v>
      </c>
      <c r="D607" s="8" t="s">
        <v>56</v>
      </c>
      <c r="E607" s="35" t="s">
        <v>30</v>
      </c>
      <c r="F607" s="35" t="s">
        <v>1572</v>
      </c>
      <c r="G607" s="35" t="s">
        <v>2526</v>
      </c>
      <c r="H607" s="35" t="s">
        <v>272</v>
      </c>
      <c r="I607" s="36" t="s">
        <v>414</v>
      </c>
      <c r="J607" s="53">
        <v>45355</v>
      </c>
      <c r="K607" t="s">
        <v>2568</v>
      </c>
      <c r="L607" s="40">
        <v>32509</v>
      </c>
      <c r="M607" s="39">
        <v>9534241245</v>
      </c>
      <c r="N607" t="s">
        <v>2569</v>
      </c>
    </row>
    <row r="608" spans="1:14" x14ac:dyDescent="0.25">
      <c r="A608" s="7" t="str">
        <f t="shared" si="11"/>
        <v>200100260003</v>
      </c>
      <c r="B608" s="32" t="s">
        <v>3385</v>
      </c>
      <c r="C608" s="182">
        <v>20010026</v>
      </c>
      <c r="D608" s="8" t="s">
        <v>56</v>
      </c>
      <c r="E608" s="35" t="s">
        <v>0</v>
      </c>
      <c r="F608" s="35" t="s">
        <v>2502</v>
      </c>
      <c r="G608" s="35" t="s">
        <v>2527</v>
      </c>
      <c r="H608" s="35" t="s">
        <v>467</v>
      </c>
      <c r="I608" s="36" t="s">
        <v>415</v>
      </c>
      <c r="J608" s="53">
        <v>45355</v>
      </c>
      <c r="K608" t="s">
        <v>2570</v>
      </c>
      <c r="L608" s="40">
        <v>23012</v>
      </c>
      <c r="M608" s="39">
        <v>6206344951</v>
      </c>
      <c r="N608" t="s">
        <v>2571</v>
      </c>
    </row>
    <row r="609" spans="1:14" x14ac:dyDescent="0.25">
      <c r="A609" s="7" t="str">
        <f t="shared" si="11"/>
        <v>200100260004</v>
      </c>
      <c r="B609" s="32" t="s">
        <v>3385</v>
      </c>
      <c r="C609" s="182">
        <v>20010026</v>
      </c>
      <c r="D609" s="8" t="s">
        <v>56</v>
      </c>
      <c r="E609" s="35" t="s">
        <v>1</v>
      </c>
      <c r="F609" s="35" t="s">
        <v>2503</v>
      </c>
      <c r="G609" s="35" t="s">
        <v>2528</v>
      </c>
      <c r="H609" s="35" t="s">
        <v>467</v>
      </c>
      <c r="I609" s="36" t="s">
        <v>415</v>
      </c>
      <c r="J609" s="53">
        <v>45355</v>
      </c>
      <c r="K609" t="s">
        <v>2572</v>
      </c>
      <c r="L609" s="40">
        <v>32143</v>
      </c>
      <c r="M609" s="39">
        <v>9523044512</v>
      </c>
      <c r="N609" t="s">
        <v>2573</v>
      </c>
    </row>
    <row r="610" spans="1:14" x14ac:dyDescent="0.25">
      <c r="A610" s="7" t="str">
        <f t="shared" si="11"/>
        <v>200100180016</v>
      </c>
      <c r="B610" s="32" t="s">
        <v>3385</v>
      </c>
      <c r="C610" s="182">
        <v>20010018</v>
      </c>
      <c r="D610" s="8" t="s">
        <v>56</v>
      </c>
      <c r="E610" s="35" t="s">
        <v>26</v>
      </c>
      <c r="F610" s="35" t="s">
        <v>2504</v>
      </c>
      <c r="G610" s="35" t="s">
        <v>2529</v>
      </c>
      <c r="H610" s="35" t="s">
        <v>451</v>
      </c>
      <c r="I610" s="36" t="s">
        <v>411</v>
      </c>
      <c r="J610" s="53">
        <v>45355</v>
      </c>
      <c r="K610" t="s">
        <v>2574</v>
      </c>
      <c r="L610" s="40">
        <v>31048</v>
      </c>
      <c r="M610" s="39">
        <v>6201760293</v>
      </c>
      <c r="N610" t="s">
        <v>2575</v>
      </c>
    </row>
    <row r="611" spans="1:14" x14ac:dyDescent="0.25">
      <c r="A611" s="7" t="str">
        <f t="shared" si="11"/>
        <v>200300130002</v>
      </c>
      <c r="B611" s="35" t="s">
        <v>4124</v>
      </c>
      <c r="C611" s="182">
        <v>20030013</v>
      </c>
      <c r="D611" s="8" t="s">
        <v>56</v>
      </c>
      <c r="E611" s="35" t="s">
        <v>17</v>
      </c>
      <c r="F611" s="35" t="s">
        <v>2505</v>
      </c>
      <c r="G611" s="35" t="s">
        <v>2530</v>
      </c>
      <c r="H611" s="35" t="s">
        <v>2531</v>
      </c>
      <c r="I611" s="36" t="s">
        <v>418</v>
      </c>
      <c r="J611" s="53">
        <v>45355</v>
      </c>
      <c r="K611" t="s">
        <v>2576</v>
      </c>
      <c r="L611" s="40">
        <v>33604</v>
      </c>
      <c r="M611" s="39">
        <v>9430777452</v>
      </c>
      <c r="N611" t="s">
        <v>2577</v>
      </c>
    </row>
    <row r="612" spans="1:14" x14ac:dyDescent="0.25">
      <c r="A612" s="7" t="str">
        <f t="shared" si="11"/>
        <v>200200070025</v>
      </c>
      <c r="B612" s="32" t="s">
        <v>4123</v>
      </c>
      <c r="C612" s="182">
        <v>20020007</v>
      </c>
      <c r="D612" s="8" t="s">
        <v>56</v>
      </c>
      <c r="E612" s="35" t="s">
        <v>5</v>
      </c>
      <c r="F612" s="35" t="s">
        <v>2506</v>
      </c>
      <c r="G612" s="35" t="s">
        <v>2532</v>
      </c>
      <c r="H612" s="35" t="s">
        <v>1284</v>
      </c>
      <c r="I612" s="36" t="s">
        <v>1685</v>
      </c>
      <c r="J612" s="53">
        <v>45355</v>
      </c>
      <c r="K612" t="s">
        <v>2578</v>
      </c>
      <c r="L612" s="40">
        <v>37957</v>
      </c>
      <c r="M612" s="39">
        <v>7061165017</v>
      </c>
      <c r="N612" t="s">
        <v>2579</v>
      </c>
    </row>
    <row r="613" spans="1:14" x14ac:dyDescent="0.25">
      <c r="A613" s="7" t="str">
        <f t="shared" si="11"/>
        <v>200200070027</v>
      </c>
      <c r="B613" s="32" t="s">
        <v>4123</v>
      </c>
      <c r="C613" s="182">
        <v>20020007</v>
      </c>
      <c r="D613" s="8" t="s">
        <v>56</v>
      </c>
      <c r="E613" s="35" t="s">
        <v>6</v>
      </c>
      <c r="F613" s="35" t="s">
        <v>2507</v>
      </c>
      <c r="G613" s="35" t="s">
        <v>2533</v>
      </c>
      <c r="H613" s="35" t="s">
        <v>275</v>
      </c>
      <c r="I613" s="36" t="s">
        <v>411</v>
      </c>
      <c r="J613" s="53">
        <v>45355</v>
      </c>
      <c r="K613" t="s">
        <v>2580</v>
      </c>
      <c r="L613" s="40">
        <v>29587</v>
      </c>
      <c r="M613" s="39">
        <v>9065329923</v>
      </c>
      <c r="N613" t="s">
        <v>2581</v>
      </c>
    </row>
    <row r="614" spans="1:14" x14ac:dyDescent="0.25">
      <c r="A614" s="7" t="str">
        <f t="shared" si="11"/>
        <v>200200070028</v>
      </c>
      <c r="B614" s="32" t="s">
        <v>4123</v>
      </c>
      <c r="C614" s="182">
        <v>20020007</v>
      </c>
      <c r="D614" s="8" t="s">
        <v>56</v>
      </c>
      <c r="E614" s="35" t="s">
        <v>30</v>
      </c>
      <c r="F614" s="35" t="s">
        <v>455</v>
      </c>
      <c r="G614" s="35" t="s">
        <v>2534</v>
      </c>
      <c r="H614" s="35" t="s">
        <v>275</v>
      </c>
      <c r="I614" s="36" t="s">
        <v>411</v>
      </c>
      <c r="J614" s="53">
        <v>45355</v>
      </c>
      <c r="K614" t="s">
        <v>2582</v>
      </c>
      <c r="L614" s="40">
        <v>28491</v>
      </c>
      <c r="M614" s="39">
        <v>9693075492</v>
      </c>
      <c r="N614" t="s">
        <v>2583</v>
      </c>
    </row>
    <row r="615" spans="1:14" x14ac:dyDescent="0.25">
      <c r="A615" s="7" t="str">
        <f t="shared" si="11"/>
        <v>200200010073</v>
      </c>
      <c r="B615" s="32" t="s">
        <v>4123</v>
      </c>
      <c r="C615" s="182">
        <v>20020001</v>
      </c>
      <c r="D615" s="8" t="s">
        <v>56</v>
      </c>
      <c r="E615" s="35" t="s">
        <v>2491</v>
      </c>
      <c r="F615" s="35" t="s">
        <v>2508</v>
      </c>
      <c r="G615" s="35" t="s">
        <v>2535</v>
      </c>
      <c r="H615" s="35" t="s">
        <v>274</v>
      </c>
      <c r="I615" s="36" t="s">
        <v>415</v>
      </c>
      <c r="J615" s="53">
        <v>45355</v>
      </c>
      <c r="K615" t="s">
        <v>2584</v>
      </c>
      <c r="L615" s="40" t="s">
        <v>2585</v>
      </c>
      <c r="M615" s="39">
        <v>9162572597</v>
      </c>
      <c r="N615" t="s">
        <v>2586</v>
      </c>
    </row>
    <row r="616" spans="1:14" x14ac:dyDescent="0.25">
      <c r="A616" s="7" t="str">
        <f t="shared" si="11"/>
        <v>200200020042</v>
      </c>
      <c r="B616" s="32" t="s">
        <v>4123</v>
      </c>
      <c r="C616" s="182">
        <v>20020002</v>
      </c>
      <c r="D616" s="8" t="s">
        <v>56</v>
      </c>
      <c r="E616" s="35" t="s">
        <v>14</v>
      </c>
      <c r="F616" s="35" t="s">
        <v>1337</v>
      </c>
      <c r="G616" s="35" t="s">
        <v>2536</v>
      </c>
      <c r="H616" s="35" t="s">
        <v>277</v>
      </c>
      <c r="I616" s="36" t="s">
        <v>413</v>
      </c>
      <c r="J616" s="53">
        <v>45355</v>
      </c>
      <c r="K616" t="s">
        <v>2587</v>
      </c>
      <c r="L616" s="40">
        <v>35431</v>
      </c>
      <c r="M616" s="39">
        <v>8250309046</v>
      </c>
      <c r="N616" t="s">
        <v>2588</v>
      </c>
    </row>
    <row r="617" spans="1:14" x14ac:dyDescent="0.25">
      <c r="A617" s="7" t="str">
        <f t="shared" si="11"/>
        <v>200100230025</v>
      </c>
      <c r="B617" s="32" t="s">
        <v>3385</v>
      </c>
      <c r="C617" s="182">
        <v>20010023</v>
      </c>
      <c r="D617" s="8" t="s">
        <v>56</v>
      </c>
      <c r="E617" s="35" t="s">
        <v>5</v>
      </c>
      <c r="F617" s="35" t="s">
        <v>2509</v>
      </c>
      <c r="G617" s="35" t="s">
        <v>2537</v>
      </c>
      <c r="H617" s="35" t="s">
        <v>272</v>
      </c>
      <c r="I617" s="36" t="s">
        <v>414</v>
      </c>
      <c r="J617" s="53">
        <v>45355</v>
      </c>
      <c r="K617" t="s">
        <v>2589</v>
      </c>
      <c r="L617" s="40">
        <v>34335</v>
      </c>
      <c r="M617" s="39">
        <v>7488562633</v>
      </c>
      <c r="N617" t="s">
        <v>2590</v>
      </c>
    </row>
    <row r="618" spans="1:14" x14ac:dyDescent="0.25">
      <c r="A618" s="7" t="str">
        <f t="shared" ref="A618:A631" si="12">CONCATENATE(C618,E618)</f>
        <v>200100250007</v>
      </c>
      <c r="B618" s="32" t="s">
        <v>3385</v>
      </c>
      <c r="C618" s="182">
        <v>20010025</v>
      </c>
      <c r="D618" s="8" t="s">
        <v>56</v>
      </c>
      <c r="E618" s="35" t="s">
        <v>20</v>
      </c>
      <c r="F618" s="35" t="s">
        <v>2510</v>
      </c>
      <c r="G618" s="35" t="s">
        <v>2538</v>
      </c>
      <c r="H618" s="35" t="s">
        <v>467</v>
      </c>
      <c r="I618" s="36" t="s">
        <v>415</v>
      </c>
      <c r="J618" s="53">
        <v>45355</v>
      </c>
      <c r="K618" t="s">
        <v>2591</v>
      </c>
      <c r="L618" s="40">
        <v>24108</v>
      </c>
      <c r="M618" s="39">
        <v>8757763631</v>
      </c>
      <c r="N618" t="s">
        <v>2592</v>
      </c>
    </row>
    <row r="619" spans="1:14" x14ac:dyDescent="0.25">
      <c r="A619" s="7" t="str">
        <f t="shared" si="12"/>
        <v>200100170017</v>
      </c>
      <c r="B619" s="32" t="s">
        <v>3385</v>
      </c>
      <c r="C619" s="182">
        <v>20010017</v>
      </c>
      <c r="D619" s="8" t="s">
        <v>56</v>
      </c>
      <c r="E619" s="35" t="s">
        <v>27</v>
      </c>
      <c r="F619" s="35" t="s">
        <v>2595</v>
      </c>
      <c r="G619" s="35" t="s">
        <v>2641</v>
      </c>
      <c r="H619" s="35" t="s">
        <v>451</v>
      </c>
      <c r="I619" s="36" t="s">
        <v>411</v>
      </c>
      <c r="J619" s="53">
        <v>45360</v>
      </c>
      <c r="K619" t="s">
        <v>2695</v>
      </c>
      <c r="L619" s="40">
        <v>25790</v>
      </c>
      <c r="M619" s="39">
        <v>6299513854</v>
      </c>
      <c r="N619" t="s">
        <v>2696</v>
      </c>
    </row>
    <row r="620" spans="1:14" x14ac:dyDescent="0.25">
      <c r="A620" s="7" t="str">
        <f t="shared" si="12"/>
        <v>200100170018</v>
      </c>
      <c r="B620" s="32" t="s">
        <v>3385</v>
      </c>
      <c r="C620" s="182">
        <v>20010017</v>
      </c>
      <c r="D620" s="8" t="s">
        <v>56</v>
      </c>
      <c r="E620" s="35" t="s">
        <v>2</v>
      </c>
      <c r="F620" s="35" t="s">
        <v>559</v>
      </c>
      <c r="G620" s="35" t="s">
        <v>2642</v>
      </c>
      <c r="H620" s="35" t="s">
        <v>273</v>
      </c>
      <c r="I620" s="36" t="s">
        <v>413</v>
      </c>
      <c r="J620" s="53">
        <v>45360</v>
      </c>
      <c r="K620" t="s">
        <v>2697</v>
      </c>
      <c r="L620" s="40" t="s">
        <v>2698</v>
      </c>
      <c r="M620" s="39">
        <v>7781860384</v>
      </c>
      <c r="N620" t="s">
        <v>2699</v>
      </c>
    </row>
    <row r="621" spans="1:14" x14ac:dyDescent="0.25">
      <c r="A621" s="7" t="str">
        <f t="shared" si="12"/>
        <v>200100270004</v>
      </c>
      <c r="B621" s="32" t="s">
        <v>3385</v>
      </c>
      <c r="C621" s="182">
        <v>20010027</v>
      </c>
      <c r="D621" s="8" t="s">
        <v>56</v>
      </c>
      <c r="E621" s="35" t="s">
        <v>1</v>
      </c>
      <c r="F621" s="35" t="s">
        <v>2596</v>
      </c>
      <c r="G621" s="35" t="s">
        <v>2643</v>
      </c>
      <c r="H621" s="35" t="s">
        <v>467</v>
      </c>
      <c r="I621" s="36" t="s">
        <v>415</v>
      </c>
      <c r="J621" s="53">
        <v>45360</v>
      </c>
      <c r="K621" t="s">
        <v>2700</v>
      </c>
      <c r="L621" s="40">
        <v>29221</v>
      </c>
      <c r="M621" s="39">
        <v>7209919372</v>
      </c>
      <c r="N621" t="s">
        <v>2701</v>
      </c>
    </row>
    <row r="622" spans="1:14" x14ac:dyDescent="0.25">
      <c r="A622" s="7" t="str">
        <f t="shared" si="12"/>
        <v>200100270005</v>
      </c>
      <c r="B622" s="32" t="s">
        <v>3385</v>
      </c>
      <c r="C622" s="182">
        <v>20010027</v>
      </c>
      <c r="D622" s="8" t="s">
        <v>56</v>
      </c>
      <c r="E622" s="35" t="s">
        <v>18</v>
      </c>
      <c r="F622" s="35" t="s">
        <v>2597</v>
      </c>
      <c r="G622" s="35" t="s">
        <v>2644</v>
      </c>
      <c r="H622" s="35" t="s">
        <v>275</v>
      </c>
      <c r="I622" s="36" t="s">
        <v>411</v>
      </c>
      <c r="J622" s="53">
        <v>45360</v>
      </c>
      <c r="K622" t="s">
        <v>2702</v>
      </c>
      <c r="L622" s="40">
        <v>24838</v>
      </c>
      <c r="M622" s="39">
        <v>6299451578</v>
      </c>
      <c r="N622" t="s">
        <v>2703</v>
      </c>
    </row>
    <row r="623" spans="1:14" x14ac:dyDescent="0.25">
      <c r="A623" s="7" t="str">
        <f t="shared" si="12"/>
        <v>200200040027</v>
      </c>
      <c r="B623" s="32" t="s">
        <v>4123</v>
      </c>
      <c r="C623" s="182">
        <v>20020004</v>
      </c>
      <c r="D623" s="8" t="s">
        <v>56</v>
      </c>
      <c r="E623" s="35" t="s">
        <v>6</v>
      </c>
      <c r="F623" s="35" t="s">
        <v>2598</v>
      </c>
      <c r="G623" s="35" t="s">
        <v>2645</v>
      </c>
      <c r="H623" s="35" t="s">
        <v>276</v>
      </c>
      <c r="I623" s="36" t="s">
        <v>413</v>
      </c>
      <c r="J623" s="53">
        <v>45360</v>
      </c>
      <c r="K623" t="s">
        <v>2704</v>
      </c>
      <c r="L623" s="40">
        <v>31413</v>
      </c>
      <c r="M623" s="39">
        <v>7484017358</v>
      </c>
      <c r="N623" t="s">
        <v>2705</v>
      </c>
    </row>
    <row r="624" spans="1:14" x14ac:dyDescent="0.25">
      <c r="A624" s="7" t="str">
        <f t="shared" si="12"/>
        <v>200100160026</v>
      </c>
      <c r="B624" s="32" t="s">
        <v>3385</v>
      </c>
      <c r="C624" s="182">
        <v>20010016</v>
      </c>
      <c r="D624" s="8" t="s">
        <v>56</v>
      </c>
      <c r="E624" s="35" t="s">
        <v>39</v>
      </c>
      <c r="F624" s="35" t="s">
        <v>1562</v>
      </c>
      <c r="G624" s="35" t="s">
        <v>2646</v>
      </c>
      <c r="H624" s="35" t="s">
        <v>451</v>
      </c>
      <c r="I624" s="36" t="s">
        <v>411</v>
      </c>
      <c r="J624" s="53">
        <v>45360</v>
      </c>
      <c r="K624" t="s">
        <v>2706</v>
      </c>
      <c r="L624" s="40">
        <v>25934</v>
      </c>
      <c r="M624" s="39">
        <v>7667159418</v>
      </c>
      <c r="N624" t="s">
        <v>2707</v>
      </c>
    </row>
    <row r="625" spans="1:14" x14ac:dyDescent="0.25">
      <c r="A625" s="7" t="str">
        <f t="shared" si="12"/>
        <v>200100160025</v>
      </c>
      <c r="B625" s="32" t="s">
        <v>3385</v>
      </c>
      <c r="C625" s="182">
        <v>20010016</v>
      </c>
      <c r="D625" s="8" t="s">
        <v>56</v>
      </c>
      <c r="E625" s="35" t="s">
        <v>5</v>
      </c>
      <c r="F625" s="35" t="s">
        <v>2218</v>
      </c>
      <c r="G625" s="35" t="s">
        <v>2647</v>
      </c>
      <c r="H625" s="35" t="s">
        <v>451</v>
      </c>
      <c r="I625" s="36" t="s">
        <v>411</v>
      </c>
      <c r="J625" s="53">
        <v>45360</v>
      </c>
      <c r="K625" t="s">
        <v>2708</v>
      </c>
      <c r="L625" s="40">
        <v>32143</v>
      </c>
      <c r="M625" s="39">
        <v>9523639182</v>
      </c>
      <c r="N625" t="s">
        <v>2709</v>
      </c>
    </row>
    <row r="626" spans="1:14" x14ac:dyDescent="0.25">
      <c r="A626" s="7" t="str">
        <f t="shared" si="12"/>
        <v>200100160024</v>
      </c>
      <c r="B626" s="32" t="s">
        <v>3385</v>
      </c>
      <c r="C626" s="182">
        <v>20010016</v>
      </c>
      <c r="D626" s="8" t="s">
        <v>56</v>
      </c>
      <c r="E626" s="35" t="s">
        <v>29</v>
      </c>
      <c r="F626" s="35" t="s">
        <v>2218</v>
      </c>
      <c r="G626" s="35" t="s">
        <v>2648</v>
      </c>
      <c r="H626" s="35" t="s">
        <v>273</v>
      </c>
      <c r="I626" s="36" t="s">
        <v>413</v>
      </c>
      <c r="J626" s="53">
        <v>45360</v>
      </c>
      <c r="K626" t="s">
        <v>2710</v>
      </c>
      <c r="L626" s="40">
        <v>30317</v>
      </c>
      <c r="M626" s="39">
        <v>8102657695</v>
      </c>
      <c r="N626" t="s">
        <v>2711</v>
      </c>
    </row>
    <row r="627" spans="1:14" x14ac:dyDescent="0.25">
      <c r="A627" s="7" t="str">
        <f t="shared" si="12"/>
        <v>200100160023</v>
      </c>
      <c r="B627" s="32" t="s">
        <v>3385</v>
      </c>
      <c r="C627" s="182">
        <v>20010016</v>
      </c>
      <c r="D627" s="8" t="s">
        <v>56</v>
      </c>
      <c r="E627" s="35" t="s">
        <v>38</v>
      </c>
      <c r="F627" s="35" t="s">
        <v>2599</v>
      </c>
      <c r="G627" s="35" t="s">
        <v>2649</v>
      </c>
      <c r="H627" s="35" t="s">
        <v>456</v>
      </c>
      <c r="I627" s="36" t="s">
        <v>457</v>
      </c>
      <c r="J627" s="53">
        <v>45360</v>
      </c>
      <c r="K627" t="s">
        <v>2712</v>
      </c>
      <c r="L627" s="40">
        <v>27881</v>
      </c>
      <c r="M627" s="39">
        <v>6206388568</v>
      </c>
      <c r="N627" t="s">
        <v>2713</v>
      </c>
    </row>
    <row r="628" spans="1:14" x14ac:dyDescent="0.25">
      <c r="A628" s="7" t="str">
        <f t="shared" si="12"/>
        <v>200100160022</v>
      </c>
      <c r="B628" s="32" t="s">
        <v>3385</v>
      </c>
      <c r="C628" s="182">
        <v>20010016</v>
      </c>
      <c r="D628" s="8" t="s">
        <v>56</v>
      </c>
      <c r="E628" s="35" t="s">
        <v>37</v>
      </c>
      <c r="F628" s="35" t="s">
        <v>2600</v>
      </c>
      <c r="G628" s="35" t="s">
        <v>2650</v>
      </c>
      <c r="H628" s="35" t="s">
        <v>2651</v>
      </c>
      <c r="I628" s="36" t="s">
        <v>2652</v>
      </c>
      <c r="J628" s="53">
        <v>45360</v>
      </c>
      <c r="K628" t="s">
        <v>1914</v>
      </c>
      <c r="L628" s="40">
        <v>35036</v>
      </c>
      <c r="M628" s="39">
        <v>9508376745</v>
      </c>
      <c r="N628" t="s">
        <v>2714</v>
      </c>
    </row>
    <row r="629" spans="1:14" x14ac:dyDescent="0.25">
      <c r="A629" s="7" t="str">
        <f t="shared" si="12"/>
        <v>200100160021</v>
      </c>
      <c r="B629" s="32" t="s">
        <v>3385</v>
      </c>
      <c r="C629" s="182">
        <v>20010016</v>
      </c>
      <c r="D629" s="8" t="s">
        <v>56</v>
      </c>
      <c r="E629" s="35" t="s">
        <v>28</v>
      </c>
      <c r="F629" s="35" t="s">
        <v>2601</v>
      </c>
      <c r="G629" s="35" t="s">
        <v>2653</v>
      </c>
      <c r="H629" s="35" t="s">
        <v>273</v>
      </c>
      <c r="I629" s="36" t="s">
        <v>413</v>
      </c>
      <c r="J629" s="53">
        <v>45360</v>
      </c>
      <c r="K629" t="s">
        <v>2715</v>
      </c>
      <c r="L629" s="40">
        <v>23012</v>
      </c>
      <c r="M629" s="39">
        <v>7033829768</v>
      </c>
      <c r="N629" t="s">
        <v>2716</v>
      </c>
    </row>
    <row r="630" spans="1:14" x14ac:dyDescent="0.25">
      <c r="A630" s="7" t="str">
        <f t="shared" si="12"/>
        <v>200100160020</v>
      </c>
      <c r="B630" s="32" t="s">
        <v>3385</v>
      </c>
      <c r="C630" s="182">
        <v>20010016</v>
      </c>
      <c r="D630" s="8" t="s">
        <v>56</v>
      </c>
      <c r="E630" s="35" t="s">
        <v>4</v>
      </c>
      <c r="F630" s="35" t="s">
        <v>2602</v>
      </c>
      <c r="G630" s="35" t="s">
        <v>2654</v>
      </c>
      <c r="H630" s="35" t="s">
        <v>451</v>
      </c>
      <c r="I630" s="36" t="s">
        <v>411</v>
      </c>
      <c r="J630" s="53">
        <v>45360</v>
      </c>
      <c r="K630" t="s">
        <v>2717</v>
      </c>
      <c r="L630" s="40">
        <v>23743</v>
      </c>
      <c r="M630" s="39">
        <v>8511097595</v>
      </c>
      <c r="N630" t="s">
        <v>2718</v>
      </c>
    </row>
    <row r="631" spans="1:14" x14ac:dyDescent="0.25">
      <c r="A631" s="7" t="str">
        <f t="shared" si="12"/>
        <v>200100160019</v>
      </c>
      <c r="B631" s="32" t="s">
        <v>3385</v>
      </c>
      <c r="C631" s="182">
        <v>20010016</v>
      </c>
      <c r="D631" s="8" t="s">
        <v>56</v>
      </c>
      <c r="E631" s="35" t="s">
        <v>3</v>
      </c>
      <c r="F631" s="35" t="s">
        <v>2603</v>
      </c>
      <c r="G631" s="35" t="s">
        <v>2655</v>
      </c>
      <c r="H631" s="35" t="s">
        <v>451</v>
      </c>
      <c r="I631" s="36" t="s">
        <v>411</v>
      </c>
      <c r="J631" s="53">
        <v>45360</v>
      </c>
      <c r="K631" t="s">
        <v>2719</v>
      </c>
      <c r="L631" s="40">
        <v>21551</v>
      </c>
      <c r="M631" s="39"/>
      <c r="N631" t="s">
        <v>2720</v>
      </c>
    </row>
    <row r="632" spans="1:14" x14ac:dyDescent="0.25">
      <c r="A632" s="7" t="str">
        <f t="shared" ref="A632:A640" si="13">CONCATENATE(C632,E632)</f>
        <v>200100160018</v>
      </c>
      <c r="B632" s="32" t="s">
        <v>3385</v>
      </c>
      <c r="C632" s="182">
        <v>20010016</v>
      </c>
      <c r="D632" s="8" t="s">
        <v>56</v>
      </c>
      <c r="E632" s="35" t="s">
        <v>2</v>
      </c>
      <c r="F632" s="35" t="s">
        <v>2604</v>
      </c>
      <c r="G632" s="35" t="s">
        <v>2656</v>
      </c>
      <c r="H632" s="35" t="s">
        <v>467</v>
      </c>
      <c r="I632" s="36" t="s">
        <v>415</v>
      </c>
      <c r="J632" s="53">
        <v>45360</v>
      </c>
      <c r="K632" t="s">
        <v>2721</v>
      </c>
      <c r="L632" s="40">
        <v>31413</v>
      </c>
      <c r="M632" s="39">
        <v>7250641934</v>
      </c>
      <c r="N632" t="s">
        <v>2722</v>
      </c>
    </row>
    <row r="633" spans="1:14" x14ac:dyDescent="0.25">
      <c r="A633" s="7" t="str">
        <f t="shared" si="13"/>
        <v>200100160017</v>
      </c>
      <c r="B633" s="32" t="s">
        <v>3385</v>
      </c>
      <c r="C633" s="182">
        <v>20010016</v>
      </c>
      <c r="D633" s="8" t="s">
        <v>56</v>
      </c>
      <c r="E633" s="35" t="s">
        <v>27</v>
      </c>
      <c r="F633" s="35" t="s">
        <v>559</v>
      </c>
      <c r="G633" s="35" t="s">
        <v>2657</v>
      </c>
      <c r="H633" s="35" t="s">
        <v>460</v>
      </c>
      <c r="I633" s="36" t="s">
        <v>418</v>
      </c>
      <c r="J633" s="53">
        <v>45360</v>
      </c>
      <c r="K633" t="s">
        <v>2723</v>
      </c>
      <c r="L633" s="40">
        <v>35796</v>
      </c>
      <c r="M633" s="39">
        <v>9153649397</v>
      </c>
      <c r="N633" t="s">
        <v>2724</v>
      </c>
    </row>
    <row r="634" spans="1:14" x14ac:dyDescent="0.25">
      <c r="A634" s="7" t="str">
        <f t="shared" si="13"/>
        <v>200100160016</v>
      </c>
      <c r="B634" s="32" t="s">
        <v>3385</v>
      </c>
      <c r="C634" s="182">
        <v>20010016</v>
      </c>
      <c r="D634" s="8" t="s">
        <v>56</v>
      </c>
      <c r="E634" s="35" t="s">
        <v>26</v>
      </c>
      <c r="F634" s="35" t="s">
        <v>2605</v>
      </c>
      <c r="G634" s="35" t="s">
        <v>2658</v>
      </c>
      <c r="H634" s="35" t="s">
        <v>273</v>
      </c>
      <c r="I634" s="36" t="s">
        <v>413</v>
      </c>
      <c r="J634" s="53">
        <v>45360</v>
      </c>
      <c r="K634" t="s">
        <v>2725</v>
      </c>
      <c r="L634" s="40" t="s">
        <v>2726</v>
      </c>
      <c r="M634" s="39">
        <v>7295079326</v>
      </c>
      <c r="N634" t="s">
        <v>2727</v>
      </c>
    </row>
    <row r="635" spans="1:14" x14ac:dyDescent="0.25">
      <c r="A635" s="7" t="str">
        <f t="shared" si="13"/>
        <v>200100160015</v>
      </c>
      <c r="B635" s="32" t="s">
        <v>3385</v>
      </c>
      <c r="C635" s="182">
        <v>20010016</v>
      </c>
      <c r="D635" s="8" t="s">
        <v>56</v>
      </c>
      <c r="E635" s="35" t="s">
        <v>25</v>
      </c>
      <c r="F635" s="35" t="s">
        <v>2606</v>
      </c>
      <c r="G635" s="35" t="s">
        <v>2659</v>
      </c>
      <c r="H635" s="35" t="s">
        <v>467</v>
      </c>
      <c r="I635" s="36" t="s">
        <v>415</v>
      </c>
      <c r="J635" s="53">
        <v>45360</v>
      </c>
      <c r="K635" t="s">
        <v>2728</v>
      </c>
      <c r="L635" s="40">
        <v>29221</v>
      </c>
      <c r="M635" s="39">
        <v>9234080176</v>
      </c>
      <c r="N635" t="s">
        <v>2729</v>
      </c>
    </row>
    <row r="636" spans="1:14" x14ac:dyDescent="0.25">
      <c r="A636" s="7" t="str">
        <f t="shared" si="13"/>
        <v>200100160014</v>
      </c>
      <c r="B636" s="32" t="s">
        <v>3385</v>
      </c>
      <c r="C636" s="182">
        <v>20010016</v>
      </c>
      <c r="D636" s="8" t="s">
        <v>56</v>
      </c>
      <c r="E636" s="35" t="s">
        <v>24</v>
      </c>
      <c r="F636" s="35" t="s">
        <v>2607</v>
      </c>
      <c r="G636" s="35" t="s">
        <v>2660</v>
      </c>
      <c r="H636" s="35" t="s">
        <v>451</v>
      </c>
      <c r="I636" s="36" t="s">
        <v>411</v>
      </c>
      <c r="J636" s="53">
        <v>45360</v>
      </c>
      <c r="K636" t="s">
        <v>2730</v>
      </c>
      <c r="L636" s="40">
        <v>26299</v>
      </c>
      <c r="M636" s="39">
        <v>7644949586</v>
      </c>
      <c r="N636" t="s">
        <v>2731</v>
      </c>
    </row>
    <row r="637" spans="1:14" x14ac:dyDescent="0.25">
      <c r="A637" s="7" t="str">
        <f t="shared" si="13"/>
        <v>200100160013</v>
      </c>
      <c r="B637" s="32" t="s">
        <v>3385</v>
      </c>
      <c r="C637" s="182">
        <v>20010016</v>
      </c>
      <c r="D637" s="8" t="s">
        <v>56</v>
      </c>
      <c r="E637" s="35" t="s">
        <v>23</v>
      </c>
      <c r="F637" s="35" t="s">
        <v>2608</v>
      </c>
      <c r="G637" s="35" t="s">
        <v>2661</v>
      </c>
      <c r="H637" s="35" t="s">
        <v>273</v>
      </c>
      <c r="I637" s="36" t="s">
        <v>413</v>
      </c>
      <c r="J637" s="53">
        <v>45360</v>
      </c>
      <c r="K637" t="s">
        <v>2732</v>
      </c>
      <c r="L637" s="40">
        <v>29952</v>
      </c>
      <c r="M637" s="39">
        <v>7863915771</v>
      </c>
      <c r="N637" t="s">
        <v>2733</v>
      </c>
    </row>
    <row r="638" spans="1:14" x14ac:dyDescent="0.25">
      <c r="A638" s="7" t="str">
        <f t="shared" si="13"/>
        <v>200100160012</v>
      </c>
      <c r="B638" s="32" t="s">
        <v>3385</v>
      </c>
      <c r="C638" s="182">
        <v>20010016</v>
      </c>
      <c r="D638" s="8" t="s">
        <v>56</v>
      </c>
      <c r="E638" s="35" t="s">
        <v>40</v>
      </c>
      <c r="F638" s="35" t="s">
        <v>2609</v>
      </c>
      <c r="G638" s="35" t="s">
        <v>2662</v>
      </c>
      <c r="H638" s="35" t="s">
        <v>273</v>
      </c>
      <c r="I638" s="36" t="s">
        <v>413</v>
      </c>
      <c r="J638" s="53">
        <v>45360</v>
      </c>
      <c r="K638" t="s">
        <v>2734</v>
      </c>
      <c r="L638" s="40">
        <v>27760</v>
      </c>
      <c r="M638" s="39">
        <v>7739621968</v>
      </c>
      <c r="N638" t="s">
        <v>2735</v>
      </c>
    </row>
    <row r="639" spans="1:14" x14ac:dyDescent="0.25">
      <c r="A639" s="7" t="str">
        <f t="shared" si="13"/>
        <v>200100160011</v>
      </c>
      <c r="B639" s="32" t="s">
        <v>3385</v>
      </c>
      <c r="C639" s="182">
        <v>20010016</v>
      </c>
      <c r="D639" s="8" t="s">
        <v>56</v>
      </c>
      <c r="E639" s="35" t="s">
        <v>22</v>
      </c>
      <c r="F639" s="35" t="s">
        <v>2610</v>
      </c>
      <c r="G639" s="35" t="s">
        <v>2663</v>
      </c>
      <c r="H639" s="35" t="s">
        <v>273</v>
      </c>
      <c r="I639" s="36" t="s">
        <v>413</v>
      </c>
      <c r="J639" s="53">
        <v>45360</v>
      </c>
      <c r="K639" t="s">
        <v>1250</v>
      </c>
      <c r="L639" s="40">
        <v>27760</v>
      </c>
      <c r="M639" s="39"/>
      <c r="N639" t="s">
        <v>2736</v>
      </c>
    </row>
    <row r="640" spans="1:14" x14ac:dyDescent="0.25">
      <c r="A640" s="7" t="str">
        <f t="shared" si="13"/>
        <v>200100160009</v>
      </c>
      <c r="B640" s="32" t="s">
        <v>3385</v>
      </c>
      <c r="C640" s="182">
        <v>20010016</v>
      </c>
      <c r="D640" s="8" t="s">
        <v>56</v>
      </c>
      <c r="E640" s="35" t="s">
        <v>36</v>
      </c>
      <c r="F640" s="35" t="s">
        <v>191</v>
      </c>
      <c r="G640" s="35" t="s">
        <v>2664</v>
      </c>
      <c r="H640" s="35" t="s">
        <v>460</v>
      </c>
      <c r="I640" s="36" t="s">
        <v>418</v>
      </c>
      <c r="J640" s="53">
        <v>45360</v>
      </c>
      <c r="K640" t="s">
        <v>2737</v>
      </c>
      <c r="L640" s="40">
        <v>31048</v>
      </c>
      <c r="M640" s="39">
        <v>6202909636</v>
      </c>
      <c r="N640" t="s">
        <v>2738</v>
      </c>
    </row>
    <row r="641" spans="1:14" x14ac:dyDescent="0.25">
      <c r="A641" s="7" t="str">
        <f>CONCATENATE(C641,E641)</f>
        <v>200100160010</v>
      </c>
      <c r="B641" s="32" t="s">
        <v>3385</v>
      </c>
      <c r="C641" s="182">
        <v>20010016</v>
      </c>
      <c r="D641" s="8" t="s">
        <v>56</v>
      </c>
      <c r="E641" s="35" t="s">
        <v>21</v>
      </c>
      <c r="F641" s="35" t="s">
        <v>2611</v>
      </c>
      <c r="G641" s="35" t="s">
        <v>2665</v>
      </c>
      <c r="H641" s="35" t="s">
        <v>273</v>
      </c>
      <c r="I641" s="36" t="s">
        <v>413</v>
      </c>
      <c r="J641" s="53">
        <v>45360</v>
      </c>
      <c r="K641" t="s">
        <v>2739</v>
      </c>
      <c r="L641" s="40">
        <v>30317</v>
      </c>
      <c r="M641" s="39">
        <v>8809140872</v>
      </c>
      <c r="N641" t="s">
        <v>2740</v>
      </c>
    </row>
    <row r="642" spans="1:14" x14ac:dyDescent="0.25">
      <c r="A642" s="7" t="str">
        <f>CONCATENATE(C642,E642)</f>
        <v>200100150024</v>
      </c>
      <c r="B642" s="32" t="s">
        <v>3385</v>
      </c>
      <c r="C642" s="182">
        <v>20010015</v>
      </c>
      <c r="D642" s="8" t="s">
        <v>56</v>
      </c>
      <c r="E642" s="35" t="s">
        <v>29</v>
      </c>
      <c r="F642" s="35" t="s">
        <v>2612</v>
      </c>
      <c r="G642" s="35" t="s">
        <v>2666</v>
      </c>
      <c r="H642" s="35" t="s">
        <v>265</v>
      </c>
      <c r="I642" s="36" t="s">
        <v>410</v>
      </c>
      <c r="J642" s="53">
        <v>45360</v>
      </c>
      <c r="K642" t="s">
        <v>2741</v>
      </c>
      <c r="L642" s="40">
        <v>28126</v>
      </c>
      <c r="M642" s="39">
        <v>7783889365</v>
      </c>
      <c r="N642" t="s">
        <v>2742</v>
      </c>
    </row>
    <row r="643" spans="1:14" x14ac:dyDescent="0.25">
      <c r="A643" s="7" t="str">
        <f t="shared" ref="A643:A662" si="14">CONCATENATE(C643,E643)</f>
        <v>200100150025</v>
      </c>
      <c r="B643" s="32" t="s">
        <v>3385</v>
      </c>
      <c r="C643" s="182">
        <v>20010015</v>
      </c>
      <c r="D643" s="8" t="s">
        <v>56</v>
      </c>
      <c r="E643" s="35" t="s">
        <v>5</v>
      </c>
      <c r="F643" s="35" t="s">
        <v>2613</v>
      </c>
      <c r="G643" s="35" t="s">
        <v>2667</v>
      </c>
      <c r="H643" s="35" t="s">
        <v>265</v>
      </c>
      <c r="I643" s="36" t="s">
        <v>410</v>
      </c>
      <c r="J643" s="53">
        <v>45360</v>
      </c>
      <c r="K643" t="s">
        <v>2743</v>
      </c>
      <c r="L643" s="40">
        <v>30682</v>
      </c>
      <c r="M643" s="39">
        <v>9262623621</v>
      </c>
      <c r="N643" t="s">
        <v>2744</v>
      </c>
    </row>
    <row r="644" spans="1:14" x14ac:dyDescent="0.25">
      <c r="A644" s="7" t="str">
        <f t="shared" si="14"/>
        <v>200100030028</v>
      </c>
      <c r="B644" s="32" t="s">
        <v>3385</v>
      </c>
      <c r="C644" s="182">
        <v>20010003</v>
      </c>
      <c r="D644" s="8" t="s">
        <v>56</v>
      </c>
      <c r="E644" s="35" t="s">
        <v>30</v>
      </c>
      <c r="F644" s="35" t="s">
        <v>2614</v>
      </c>
      <c r="G644" s="35" t="s">
        <v>2668</v>
      </c>
      <c r="H644" s="35" t="s">
        <v>273</v>
      </c>
      <c r="I644" s="36" t="s">
        <v>413</v>
      </c>
      <c r="J644" s="53">
        <v>45360</v>
      </c>
      <c r="K644" t="s">
        <v>449</v>
      </c>
      <c r="L644" s="40">
        <v>33970</v>
      </c>
      <c r="M644" s="39">
        <v>9304885815</v>
      </c>
      <c r="N644" t="s">
        <v>2746</v>
      </c>
    </row>
    <row r="645" spans="1:14" x14ac:dyDescent="0.25">
      <c r="A645" s="7" t="str">
        <f t="shared" si="14"/>
        <v>200100030029</v>
      </c>
      <c r="B645" s="32" t="s">
        <v>3385</v>
      </c>
      <c r="C645" s="182">
        <v>20010003</v>
      </c>
      <c r="D645" s="8" t="s">
        <v>56</v>
      </c>
      <c r="E645" s="35" t="s">
        <v>31</v>
      </c>
      <c r="F645" s="35" t="s">
        <v>2615</v>
      </c>
      <c r="G645" s="35" t="s">
        <v>2669</v>
      </c>
      <c r="H645" s="35" t="s">
        <v>460</v>
      </c>
      <c r="I645" s="36" t="s">
        <v>418</v>
      </c>
      <c r="J645" s="53">
        <v>45360</v>
      </c>
      <c r="K645" t="s">
        <v>2747</v>
      </c>
      <c r="L645" s="40">
        <v>33604</v>
      </c>
      <c r="M645" s="39">
        <v>7763095309</v>
      </c>
      <c r="N645" t="s">
        <v>2748</v>
      </c>
    </row>
    <row r="646" spans="1:14" x14ac:dyDescent="0.25">
      <c r="A646" s="7" t="str">
        <f t="shared" si="14"/>
        <v>200100250004</v>
      </c>
      <c r="B646" s="32" t="s">
        <v>3385</v>
      </c>
      <c r="C646" s="182">
        <v>20010025</v>
      </c>
      <c r="D646" s="8" t="s">
        <v>56</v>
      </c>
      <c r="E646" s="35" t="s">
        <v>1</v>
      </c>
      <c r="F646" s="35" t="s">
        <v>2616</v>
      </c>
      <c r="G646" s="35" t="s">
        <v>2670</v>
      </c>
      <c r="H646" s="35" t="s">
        <v>275</v>
      </c>
      <c r="I646" s="36" t="s">
        <v>411</v>
      </c>
      <c r="J646" s="53">
        <v>45360</v>
      </c>
      <c r="K646" t="s">
        <v>2749</v>
      </c>
      <c r="L646" s="40">
        <v>24838</v>
      </c>
      <c r="M646" s="39">
        <v>8809855037</v>
      </c>
      <c r="N646" t="s">
        <v>2750</v>
      </c>
    </row>
    <row r="647" spans="1:14" x14ac:dyDescent="0.25">
      <c r="A647" s="7" t="str">
        <f t="shared" si="14"/>
        <v>200100250005</v>
      </c>
      <c r="B647" s="32" t="s">
        <v>3385</v>
      </c>
      <c r="C647" s="182">
        <v>20010025</v>
      </c>
      <c r="D647" s="8" t="s">
        <v>56</v>
      </c>
      <c r="E647" s="35" t="s">
        <v>18</v>
      </c>
      <c r="F647" s="35" t="s">
        <v>2617</v>
      </c>
      <c r="G647" s="35" t="s">
        <v>2671</v>
      </c>
      <c r="H647" s="35" t="s">
        <v>467</v>
      </c>
      <c r="I647" s="36" t="s">
        <v>415</v>
      </c>
      <c r="J647" s="53">
        <v>45360</v>
      </c>
      <c r="K647" t="s">
        <v>2751</v>
      </c>
      <c r="L647" s="40">
        <v>27395</v>
      </c>
      <c r="M647" s="39">
        <v>6387815526</v>
      </c>
      <c r="N647" t="s">
        <v>2752</v>
      </c>
    </row>
    <row r="648" spans="1:14" x14ac:dyDescent="0.25">
      <c r="A648" s="7" t="str">
        <f t="shared" si="14"/>
        <v>200100250006</v>
      </c>
      <c r="B648" s="32" t="s">
        <v>3385</v>
      </c>
      <c r="C648" s="182">
        <v>20010025</v>
      </c>
      <c r="D648" s="8" t="s">
        <v>56</v>
      </c>
      <c r="E648" s="35" t="s">
        <v>19</v>
      </c>
      <c r="F648" s="35" t="s">
        <v>2618</v>
      </c>
      <c r="G648" s="35" t="s">
        <v>2672</v>
      </c>
      <c r="H648" s="35" t="s">
        <v>456</v>
      </c>
      <c r="I648" s="36" t="s">
        <v>457</v>
      </c>
      <c r="J648" s="53">
        <v>45360</v>
      </c>
      <c r="K648" t="s">
        <v>2753</v>
      </c>
      <c r="L648" s="40">
        <v>24838</v>
      </c>
      <c r="M648" s="39">
        <v>8252077024</v>
      </c>
      <c r="N648" t="s">
        <v>2754</v>
      </c>
    </row>
    <row r="649" spans="1:14" x14ac:dyDescent="0.25">
      <c r="A649" s="7" t="str">
        <f t="shared" si="14"/>
        <v>200100230004</v>
      </c>
      <c r="B649" s="32" t="s">
        <v>3385</v>
      </c>
      <c r="C649" s="182">
        <v>20010023</v>
      </c>
      <c r="D649" s="8" t="s">
        <v>56</v>
      </c>
      <c r="E649" s="35" t="s">
        <v>1</v>
      </c>
      <c r="F649" s="35" t="s">
        <v>2619</v>
      </c>
      <c r="G649" s="35" t="s">
        <v>2673</v>
      </c>
      <c r="H649" s="35" t="s">
        <v>272</v>
      </c>
      <c r="I649" s="36" t="s">
        <v>414</v>
      </c>
      <c r="J649" s="53">
        <v>45360</v>
      </c>
      <c r="K649" t="s">
        <v>2755</v>
      </c>
      <c r="L649" s="40" t="s">
        <v>2756</v>
      </c>
      <c r="M649" s="39">
        <v>8789695637</v>
      </c>
      <c r="N649" t="s">
        <v>2757</v>
      </c>
    </row>
    <row r="650" spans="1:14" x14ac:dyDescent="0.25">
      <c r="A650" s="7" t="str">
        <f t="shared" si="14"/>
        <v>200100230005</v>
      </c>
      <c r="B650" s="32" t="s">
        <v>3385</v>
      </c>
      <c r="C650" s="182">
        <v>20010023</v>
      </c>
      <c r="D650" s="8" t="s">
        <v>56</v>
      </c>
      <c r="E650" s="35" t="s">
        <v>18</v>
      </c>
      <c r="F650" s="35" t="s">
        <v>2620</v>
      </c>
      <c r="G650" s="35" t="s">
        <v>2674</v>
      </c>
      <c r="H650" s="35" t="s">
        <v>271</v>
      </c>
      <c r="I650" s="36" t="s">
        <v>413</v>
      </c>
      <c r="J650" s="53">
        <v>45360</v>
      </c>
      <c r="K650" t="s">
        <v>2758</v>
      </c>
      <c r="L650" s="40">
        <v>31141</v>
      </c>
      <c r="M650" s="39">
        <v>9835919219</v>
      </c>
      <c r="N650" t="s">
        <v>2759</v>
      </c>
    </row>
    <row r="651" spans="1:14" x14ac:dyDescent="0.25">
      <c r="A651" s="7" t="str">
        <f t="shared" si="14"/>
        <v>200100230006</v>
      </c>
      <c r="B651" s="32" t="s">
        <v>3385</v>
      </c>
      <c r="C651" s="182">
        <v>20010023</v>
      </c>
      <c r="D651" s="8" t="s">
        <v>56</v>
      </c>
      <c r="E651" s="35" t="s">
        <v>19</v>
      </c>
      <c r="F651" s="35" t="s">
        <v>2621</v>
      </c>
      <c r="G651" s="35" t="s">
        <v>2675</v>
      </c>
      <c r="H651" s="35" t="s">
        <v>272</v>
      </c>
      <c r="I651" s="36" t="s">
        <v>414</v>
      </c>
      <c r="J651" s="53">
        <v>45360</v>
      </c>
      <c r="K651" t="s">
        <v>1662</v>
      </c>
      <c r="L651" s="40">
        <v>34913</v>
      </c>
      <c r="M651" s="39">
        <v>7633861032</v>
      </c>
      <c r="N651" t="s">
        <v>2760</v>
      </c>
    </row>
    <row r="652" spans="1:14" x14ac:dyDescent="0.25">
      <c r="A652" s="7" t="str">
        <f t="shared" si="14"/>
        <v>200100230007</v>
      </c>
      <c r="B652" s="32" t="s">
        <v>3385</v>
      </c>
      <c r="C652" s="182">
        <v>20010023</v>
      </c>
      <c r="D652" s="8" t="s">
        <v>56</v>
      </c>
      <c r="E652" s="35" t="s">
        <v>20</v>
      </c>
      <c r="F652" s="35" t="s">
        <v>2622</v>
      </c>
      <c r="G652" s="35" t="s">
        <v>2676</v>
      </c>
      <c r="H652" s="35" t="s">
        <v>272</v>
      </c>
      <c r="I652" s="36" t="s">
        <v>414</v>
      </c>
      <c r="J652" s="53">
        <v>45360</v>
      </c>
      <c r="K652" t="s">
        <v>2509</v>
      </c>
      <c r="L652" s="40">
        <v>34335</v>
      </c>
      <c r="M652" s="39">
        <v>9905428696</v>
      </c>
      <c r="N652" t="s">
        <v>2761</v>
      </c>
    </row>
    <row r="653" spans="1:14" x14ac:dyDescent="0.25">
      <c r="A653" s="7" t="str">
        <f t="shared" si="14"/>
        <v>200100230008</v>
      </c>
      <c r="B653" s="32" t="s">
        <v>3385</v>
      </c>
      <c r="C653" s="182">
        <v>20010023</v>
      </c>
      <c r="D653" s="8" t="s">
        <v>56</v>
      </c>
      <c r="E653" s="35" t="s">
        <v>41</v>
      </c>
      <c r="F653" s="35" t="s">
        <v>2623</v>
      </c>
      <c r="G653" s="35" t="s">
        <v>2677</v>
      </c>
      <c r="H653" s="35" t="s">
        <v>275</v>
      </c>
      <c r="I653" s="36" t="s">
        <v>411</v>
      </c>
      <c r="J653" s="53">
        <v>45360</v>
      </c>
      <c r="K653" t="s">
        <v>2762</v>
      </c>
      <c r="L653" s="40">
        <v>33970</v>
      </c>
      <c r="M653" s="39">
        <v>7319716604</v>
      </c>
      <c r="N653" t="s">
        <v>2763</v>
      </c>
    </row>
    <row r="654" spans="1:14" x14ac:dyDescent="0.25">
      <c r="A654" s="7" t="str">
        <f t="shared" si="14"/>
        <v>200100230012</v>
      </c>
      <c r="B654" s="32" t="s">
        <v>3385</v>
      </c>
      <c r="C654" s="182">
        <v>20010023</v>
      </c>
      <c r="D654" s="8" t="s">
        <v>56</v>
      </c>
      <c r="E654" s="35" t="s">
        <v>40</v>
      </c>
      <c r="F654" s="35" t="s">
        <v>2624</v>
      </c>
      <c r="G654" s="35" t="s">
        <v>2678</v>
      </c>
      <c r="H654" s="35" t="s">
        <v>271</v>
      </c>
      <c r="I654" s="36" t="s">
        <v>413</v>
      </c>
      <c r="J654" s="53">
        <v>45360</v>
      </c>
      <c r="K654" t="s">
        <v>2764</v>
      </c>
      <c r="L654" s="40">
        <v>31689</v>
      </c>
      <c r="M654" s="39">
        <v>7319716600</v>
      </c>
      <c r="N654" t="s">
        <v>2765</v>
      </c>
    </row>
    <row r="655" spans="1:14" x14ac:dyDescent="0.25">
      <c r="A655" s="7" t="str">
        <f t="shared" si="14"/>
        <v>200100230009</v>
      </c>
      <c r="B655" s="32" t="s">
        <v>3385</v>
      </c>
      <c r="C655" s="182">
        <v>20010023</v>
      </c>
      <c r="D655" s="8" t="s">
        <v>56</v>
      </c>
      <c r="E655" s="35" t="s">
        <v>36</v>
      </c>
      <c r="F655" s="35" t="s">
        <v>2625</v>
      </c>
      <c r="G655" s="35" t="s">
        <v>2679</v>
      </c>
      <c r="H655" s="35" t="s">
        <v>272</v>
      </c>
      <c r="I655" s="36" t="s">
        <v>414</v>
      </c>
      <c r="J655" s="53">
        <v>45360</v>
      </c>
      <c r="K655" t="s">
        <v>2766</v>
      </c>
      <c r="L655" s="40" t="s">
        <v>2767</v>
      </c>
      <c r="M655" s="39">
        <v>9588015323</v>
      </c>
      <c r="N655" t="s">
        <v>2768</v>
      </c>
    </row>
    <row r="656" spans="1:14" x14ac:dyDescent="0.25">
      <c r="A656" s="7" t="str">
        <f t="shared" si="14"/>
        <v>200100230010</v>
      </c>
      <c r="B656" s="32" t="s">
        <v>3385</v>
      </c>
      <c r="C656" s="182">
        <v>20010023</v>
      </c>
      <c r="D656" s="8" t="s">
        <v>56</v>
      </c>
      <c r="E656" s="35" t="s">
        <v>21</v>
      </c>
      <c r="F656" s="35" t="s">
        <v>2626</v>
      </c>
      <c r="G656" s="35" t="s">
        <v>2680</v>
      </c>
      <c r="H656" s="35" t="s">
        <v>272</v>
      </c>
      <c r="I656" s="36" t="s">
        <v>414</v>
      </c>
      <c r="J656" s="53">
        <v>45360</v>
      </c>
      <c r="K656" t="s">
        <v>2769</v>
      </c>
      <c r="L656" s="40">
        <v>36349</v>
      </c>
      <c r="M656" s="39">
        <v>8317786002</v>
      </c>
      <c r="N656" t="s">
        <v>2770</v>
      </c>
    </row>
    <row r="657" spans="1:14" x14ac:dyDescent="0.25">
      <c r="A657" s="7" t="str">
        <f t="shared" si="14"/>
        <v>200100230011</v>
      </c>
      <c r="B657" s="32" t="s">
        <v>3385</v>
      </c>
      <c r="C657" s="182">
        <v>20010023</v>
      </c>
      <c r="D657" s="8" t="s">
        <v>56</v>
      </c>
      <c r="E657" s="35" t="s">
        <v>22</v>
      </c>
      <c r="F657" s="35" t="s">
        <v>2627</v>
      </c>
      <c r="G657" s="35" t="s">
        <v>2681</v>
      </c>
      <c r="H657" s="35" t="s">
        <v>275</v>
      </c>
      <c r="I657" s="36" t="s">
        <v>411</v>
      </c>
      <c r="J657" s="53">
        <v>45360</v>
      </c>
      <c r="K657" t="s">
        <v>2771</v>
      </c>
      <c r="L657" s="40">
        <v>31048</v>
      </c>
      <c r="M657" s="39">
        <v>7858942491</v>
      </c>
      <c r="N657" t="s">
        <v>2772</v>
      </c>
    </row>
    <row r="658" spans="1:14" x14ac:dyDescent="0.25">
      <c r="A658" s="7" t="str">
        <f t="shared" si="14"/>
        <v>200100230021</v>
      </c>
      <c r="B658" s="32" t="s">
        <v>3385</v>
      </c>
      <c r="C658" s="182">
        <v>20010023</v>
      </c>
      <c r="D658" s="8" t="s">
        <v>56</v>
      </c>
      <c r="E658" s="35" t="s">
        <v>28</v>
      </c>
      <c r="F658" s="35" t="s">
        <v>2628</v>
      </c>
      <c r="G658" s="35" t="s">
        <v>2682</v>
      </c>
      <c r="H658" s="35" t="s">
        <v>271</v>
      </c>
      <c r="I658" s="36" t="s">
        <v>413</v>
      </c>
      <c r="J658" s="53">
        <v>45360</v>
      </c>
      <c r="K658" t="s">
        <v>2773</v>
      </c>
      <c r="L658" s="40">
        <v>22647</v>
      </c>
      <c r="M658" s="39">
        <v>6287886404</v>
      </c>
      <c r="N658" t="s">
        <v>2774</v>
      </c>
    </row>
    <row r="659" spans="1:14" x14ac:dyDescent="0.25">
      <c r="A659" s="7" t="str">
        <f t="shared" si="14"/>
        <v>200100230020</v>
      </c>
      <c r="B659" s="32" t="s">
        <v>3385</v>
      </c>
      <c r="C659" s="182">
        <v>20010023</v>
      </c>
      <c r="D659" s="8" t="s">
        <v>56</v>
      </c>
      <c r="E659" s="35" t="s">
        <v>4</v>
      </c>
      <c r="F659" s="35" t="s">
        <v>2629</v>
      </c>
      <c r="G659" s="35" t="s">
        <v>2683</v>
      </c>
      <c r="H659" s="35" t="s">
        <v>271</v>
      </c>
      <c r="I659" s="36" t="s">
        <v>413</v>
      </c>
      <c r="J659" s="53">
        <v>45360</v>
      </c>
      <c r="K659" t="s">
        <v>2775</v>
      </c>
      <c r="L659" s="40">
        <v>36200</v>
      </c>
      <c r="M659" s="39">
        <v>7541096868</v>
      </c>
      <c r="N659" t="s">
        <v>2776</v>
      </c>
    </row>
    <row r="660" spans="1:14" x14ac:dyDescent="0.25">
      <c r="A660" s="7" t="str">
        <f t="shared" si="14"/>
        <v>200100230023</v>
      </c>
      <c r="B660" s="32" t="s">
        <v>3385</v>
      </c>
      <c r="C660" s="182">
        <v>20010023</v>
      </c>
      <c r="D660" s="8" t="s">
        <v>56</v>
      </c>
      <c r="E660" s="35" t="s">
        <v>38</v>
      </c>
      <c r="F660" s="35" t="s">
        <v>2630</v>
      </c>
      <c r="G660" s="35" t="s">
        <v>2684</v>
      </c>
      <c r="H660" s="35" t="s">
        <v>270</v>
      </c>
      <c r="I660" s="36" t="s">
        <v>1685</v>
      </c>
      <c r="J660" s="53">
        <v>45360</v>
      </c>
      <c r="K660" t="s">
        <v>2777</v>
      </c>
      <c r="L660" s="40">
        <v>29952</v>
      </c>
      <c r="M660" s="39">
        <v>9572288801</v>
      </c>
      <c r="N660" t="s">
        <v>2778</v>
      </c>
    </row>
    <row r="661" spans="1:14" x14ac:dyDescent="0.25">
      <c r="A661" s="7" t="str">
        <f t="shared" si="14"/>
        <v>200100230024</v>
      </c>
      <c r="B661" s="32" t="s">
        <v>3385</v>
      </c>
      <c r="C661" s="182">
        <v>20010023</v>
      </c>
      <c r="D661" s="8" t="s">
        <v>56</v>
      </c>
      <c r="E661" s="35" t="s">
        <v>29</v>
      </c>
      <c r="F661" s="35" t="s">
        <v>2631</v>
      </c>
      <c r="G661" s="35" t="s">
        <v>2685</v>
      </c>
      <c r="H661" s="35" t="s">
        <v>271</v>
      </c>
      <c r="I661" s="36" t="s">
        <v>413</v>
      </c>
      <c r="J661" s="53">
        <v>45360</v>
      </c>
      <c r="K661" t="s">
        <v>2779</v>
      </c>
      <c r="L661" s="40">
        <v>22647</v>
      </c>
      <c r="M661" s="39">
        <v>9341586923</v>
      </c>
      <c r="N661" t="s">
        <v>2780</v>
      </c>
    </row>
    <row r="662" spans="1:14" x14ac:dyDescent="0.25">
      <c r="A662" s="7" t="str">
        <f t="shared" si="14"/>
        <v>200100230026</v>
      </c>
      <c r="B662" s="32" t="s">
        <v>3385</v>
      </c>
      <c r="C662" s="182">
        <v>20010023</v>
      </c>
      <c r="D662" s="8" t="s">
        <v>56</v>
      </c>
      <c r="E662" s="35" t="s">
        <v>39</v>
      </c>
      <c r="F662" s="35" t="s">
        <v>2632</v>
      </c>
      <c r="G662" s="35" t="s">
        <v>2686</v>
      </c>
      <c r="H662" s="35" t="s">
        <v>271</v>
      </c>
      <c r="I662" s="36" t="s">
        <v>413</v>
      </c>
      <c r="J662" s="53">
        <v>45360</v>
      </c>
      <c r="K662" t="s">
        <v>2781</v>
      </c>
      <c r="L662" s="40">
        <v>34700</v>
      </c>
      <c r="M662" s="39">
        <v>7700829345</v>
      </c>
      <c r="N662" t="s">
        <v>2782</v>
      </c>
    </row>
    <row r="663" spans="1:14" x14ac:dyDescent="0.25">
      <c r="A663" s="7" t="str">
        <f t="shared" ref="A663:A685" si="15">CONCATENATE(C663,E663)</f>
        <v>200200040025</v>
      </c>
      <c r="B663" s="32" t="s">
        <v>4123</v>
      </c>
      <c r="C663" s="182">
        <v>20020004</v>
      </c>
      <c r="D663" s="8" t="s">
        <v>56</v>
      </c>
      <c r="E663" s="35" t="s">
        <v>5</v>
      </c>
      <c r="F663" s="35" t="s">
        <v>2634</v>
      </c>
      <c r="G663" s="35" t="s">
        <v>2687</v>
      </c>
      <c r="H663" s="35" t="s">
        <v>276</v>
      </c>
      <c r="I663" s="36" t="s">
        <v>413</v>
      </c>
      <c r="J663" s="53">
        <v>45360</v>
      </c>
      <c r="K663" t="s">
        <v>2785</v>
      </c>
      <c r="L663" s="40">
        <v>37593</v>
      </c>
      <c r="M663" s="39">
        <v>6200919358</v>
      </c>
      <c r="N663" t="s">
        <v>2786</v>
      </c>
    </row>
    <row r="664" spans="1:14" x14ac:dyDescent="0.25">
      <c r="A664" s="7" t="str">
        <f t="shared" si="15"/>
        <v>200200040026</v>
      </c>
      <c r="B664" s="32" t="s">
        <v>4123</v>
      </c>
      <c r="C664" s="182">
        <v>20020004</v>
      </c>
      <c r="D664" s="8" t="s">
        <v>56</v>
      </c>
      <c r="E664" s="35" t="s">
        <v>39</v>
      </c>
      <c r="F664" s="35" t="s">
        <v>2635</v>
      </c>
      <c r="G664" s="35" t="s">
        <v>2688</v>
      </c>
      <c r="H664" s="35" t="s">
        <v>274</v>
      </c>
      <c r="I664" s="36" t="s">
        <v>415</v>
      </c>
      <c r="J664" s="53">
        <v>45360</v>
      </c>
      <c r="K664" t="s">
        <v>2787</v>
      </c>
      <c r="L664" s="40">
        <v>32874</v>
      </c>
      <c r="M664" s="39">
        <v>9234152242</v>
      </c>
      <c r="N664" t="s">
        <v>2788</v>
      </c>
    </row>
    <row r="665" spans="1:14" x14ac:dyDescent="0.25">
      <c r="A665" s="7" t="str">
        <f t="shared" si="15"/>
        <v>200100050035</v>
      </c>
      <c r="B665" s="32" t="s">
        <v>3385</v>
      </c>
      <c r="C665" s="182">
        <v>20010005</v>
      </c>
      <c r="D665" s="8" t="s">
        <v>56</v>
      </c>
      <c r="E665" s="35" t="s">
        <v>9</v>
      </c>
      <c r="F665" s="35" t="s">
        <v>2636</v>
      </c>
      <c r="G665" s="35" t="s">
        <v>2689</v>
      </c>
      <c r="H665" s="35" t="s">
        <v>271</v>
      </c>
      <c r="I665" s="36" t="s">
        <v>413</v>
      </c>
      <c r="J665" s="53">
        <v>45360</v>
      </c>
      <c r="K665" t="s">
        <v>2789</v>
      </c>
      <c r="L665" s="40">
        <v>27395</v>
      </c>
      <c r="M665" s="39">
        <v>8340682143</v>
      </c>
      <c r="N665" t="s">
        <v>2790</v>
      </c>
    </row>
    <row r="666" spans="1:14" x14ac:dyDescent="0.25">
      <c r="A666" s="7" t="str">
        <f t="shared" si="15"/>
        <v>200200010075</v>
      </c>
      <c r="B666" s="32" t="s">
        <v>4123</v>
      </c>
      <c r="C666" s="182">
        <v>20020001</v>
      </c>
      <c r="D666" s="8" t="s">
        <v>56</v>
      </c>
      <c r="E666" s="35" t="s">
        <v>2594</v>
      </c>
      <c r="F666" s="35" t="s">
        <v>2637</v>
      </c>
      <c r="G666" s="35" t="s">
        <v>2690</v>
      </c>
      <c r="H666" s="35" t="s">
        <v>276</v>
      </c>
      <c r="I666" s="36" t="s">
        <v>413</v>
      </c>
      <c r="J666" s="53">
        <v>45360</v>
      </c>
      <c r="K666" t="s">
        <v>2791</v>
      </c>
      <c r="L666" s="40">
        <v>34032</v>
      </c>
      <c r="M666" s="39">
        <v>8969399011</v>
      </c>
      <c r="N666" t="s">
        <v>2792</v>
      </c>
    </row>
    <row r="667" spans="1:14" x14ac:dyDescent="0.25">
      <c r="A667" s="7" t="str">
        <f t="shared" si="15"/>
        <v>200200020036</v>
      </c>
      <c r="B667" s="32" t="s">
        <v>4123</v>
      </c>
      <c r="C667" s="182">
        <v>20020002</v>
      </c>
      <c r="D667" s="8" t="s">
        <v>56</v>
      </c>
      <c r="E667" s="35" t="s">
        <v>10</v>
      </c>
      <c r="F667" s="35" t="s">
        <v>2547</v>
      </c>
      <c r="G667" s="35" t="s">
        <v>2691</v>
      </c>
      <c r="H667" s="35" t="s">
        <v>275</v>
      </c>
      <c r="I667" s="36" t="s">
        <v>411</v>
      </c>
      <c r="J667" s="53">
        <v>45362</v>
      </c>
      <c r="K667" t="s">
        <v>2793</v>
      </c>
      <c r="L667" s="40">
        <v>33604</v>
      </c>
      <c r="M667" s="39">
        <v>6903638084</v>
      </c>
      <c r="N667" t="s">
        <v>2794</v>
      </c>
    </row>
    <row r="668" spans="1:14" x14ac:dyDescent="0.25">
      <c r="A668" s="7" t="str">
        <f t="shared" si="15"/>
        <v>200200020037</v>
      </c>
      <c r="B668" s="32" t="s">
        <v>4123</v>
      </c>
      <c r="C668" s="182">
        <v>20020002</v>
      </c>
      <c r="D668" s="8" t="s">
        <v>56</v>
      </c>
      <c r="E668" s="35" t="s">
        <v>34</v>
      </c>
      <c r="F668" s="35" t="s">
        <v>2638</v>
      </c>
      <c r="G668" s="35" t="s">
        <v>2692</v>
      </c>
      <c r="H668" s="35" t="s">
        <v>277</v>
      </c>
      <c r="I668" s="36" t="s">
        <v>413</v>
      </c>
      <c r="J668" s="53">
        <v>45362</v>
      </c>
      <c r="K668" t="s">
        <v>2795</v>
      </c>
      <c r="L668" s="40">
        <v>31778</v>
      </c>
      <c r="M668" s="39">
        <v>9570171192</v>
      </c>
      <c r="N668" t="s">
        <v>2796</v>
      </c>
    </row>
    <row r="669" spans="1:14" x14ac:dyDescent="0.25">
      <c r="A669" s="7" t="str">
        <f t="shared" si="15"/>
        <v>200200020038</v>
      </c>
      <c r="B669" s="32" t="s">
        <v>4123</v>
      </c>
      <c r="C669" s="182">
        <v>20020002</v>
      </c>
      <c r="D669" s="8" t="s">
        <v>56</v>
      </c>
      <c r="E669" s="35" t="s">
        <v>11</v>
      </c>
      <c r="F669" s="35" t="s">
        <v>2639</v>
      </c>
      <c r="G669" s="35" t="s">
        <v>2693</v>
      </c>
      <c r="H669" s="35" t="s">
        <v>279</v>
      </c>
      <c r="I669" s="36" t="s">
        <v>410</v>
      </c>
      <c r="J669" s="53">
        <v>45362</v>
      </c>
      <c r="K669" t="s">
        <v>2797</v>
      </c>
      <c r="L669" s="40">
        <v>25934</v>
      </c>
      <c r="M669" s="39">
        <v>9934305900</v>
      </c>
      <c r="N669" t="s">
        <v>2798</v>
      </c>
    </row>
    <row r="670" spans="1:14" x14ac:dyDescent="0.25">
      <c r="A670" s="7" t="str">
        <f t="shared" si="15"/>
        <v>200100290002</v>
      </c>
      <c r="B670" s="32" t="s">
        <v>3385</v>
      </c>
      <c r="C670" s="182">
        <v>20010029</v>
      </c>
      <c r="D670" s="8" t="s">
        <v>56</v>
      </c>
      <c r="E670" s="35" t="s">
        <v>17</v>
      </c>
      <c r="F670" s="35" t="s">
        <v>2640</v>
      </c>
      <c r="G670" s="35" t="s">
        <v>2694</v>
      </c>
      <c r="H670" s="35" t="s">
        <v>265</v>
      </c>
      <c r="I670" s="36" t="s">
        <v>410</v>
      </c>
      <c r="J670" s="53">
        <v>45362</v>
      </c>
      <c r="K670" t="s">
        <v>2799</v>
      </c>
      <c r="L670" s="40">
        <v>34702</v>
      </c>
      <c r="M670" s="39">
        <v>8677883690</v>
      </c>
      <c r="N670" t="s">
        <v>2800</v>
      </c>
    </row>
    <row r="671" spans="1:14" x14ac:dyDescent="0.25">
      <c r="A671" s="7" t="str">
        <f t="shared" si="15"/>
        <v>200200030013</v>
      </c>
      <c r="B671" s="32" t="s">
        <v>4123</v>
      </c>
      <c r="C671" s="182">
        <v>20020003</v>
      </c>
      <c r="D671" s="8" t="s">
        <v>56</v>
      </c>
      <c r="E671" s="35" t="s">
        <v>23</v>
      </c>
      <c r="F671" s="35" t="s">
        <v>2809</v>
      </c>
      <c r="G671" s="35" t="s">
        <v>2836</v>
      </c>
      <c r="H671" s="35" t="s">
        <v>2837</v>
      </c>
      <c r="I671" s="36" t="s">
        <v>410</v>
      </c>
      <c r="J671" s="53" t="s">
        <v>2869</v>
      </c>
      <c r="K671" t="s">
        <v>2870</v>
      </c>
      <c r="L671" s="40">
        <v>32509</v>
      </c>
      <c r="M671" s="39">
        <v>9608800187</v>
      </c>
      <c r="N671" t="s">
        <v>2871</v>
      </c>
    </row>
    <row r="672" spans="1:14" x14ac:dyDescent="0.25">
      <c r="A672" s="7" t="str">
        <f t="shared" si="15"/>
        <v>200100080040</v>
      </c>
      <c r="B672" s="32" t="s">
        <v>3385</v>
      </c>
      <c r="C672" s="182">
        <v>20010008</v>
      </c>
      <c r="D672" s="8" t="s">
        <v>56</v>
      </c>
      <c r="E672" s="35" t="s">
        <v>13</v>
      </c>
      <c r="F672" s="35" t="s">
        <v>1651</v>
      </c>
      <c r="G672" s="35" t="s">
        <v>2838</v>
      </c>
      <c r="H672" s="35" t="s">
        <v>272</v>
      </c>
      <c r="I672" s="36" t="s">
        <v>414</v>
      </c>
      <c r="J672" s="53" t="s">
        <v>2869</v>
      </c>
      <c r="K672" t="s">
        <v>2872</v>
      </c>
      <c r="L672" s="40" t="s">
        <v>2873</v>
      </c>
      <c r="M672" s="39">
        <v>9709193814</v>
      </c>
      <c r="N672" t="s">
        <v>2874</v>
      </c>
    </row>
    <row r="673" spans="1:14" x14ac:dyDescent="0.25">
      <c r="A673" s="7" t="str">
        <f t="shared" si="15"/>
        <v>200100080041</v>
      </c>
      <c r="B673" s="32" t="s">
        <v>3385</v>
      </c>
      <c r="C673" s="182">
        <v>20010008</v>
      </c>
      <c r="D673" s="8" t="s">
        <v>56</v>
      </c>
      <c r="E673" s="35" t="s">
        <v>35</v>
      </c>
      <c r="F673" s="35" t="s">
        <v>2810</v>
      </c>
      <c r="G673" s="35" t="s">
        <v>2839</v>
      </c>
      <c r="H673" s="35" t="s">
        <v>269</v>
      </c>
      <c r="I673" s="36" t="s">
        <v>411</v>
      </c>
      <c r="J673" s="53" t="s">
        <v>2869</v>
      </c>
      <c r="K673" t="s">
        <v>2875</v>
      </c>
      <c r="L673" s="40">
        <v>23377</v>
      </c>
      <c r="M673" s="39">
        <v>9661319787</v>
      </c>
      <c r="N673" t="s">
        <v>2876</v>
      </c>
    </row>
    <row r="674" spans="1:14" x14ac:dyDescent="0.25">
      <c r="A674" s="7" t="str">
        <f t="shared" si="15"/>
        <v>200100270007</v>
      </c>
      <c r="B674" s="32" t="s">
        <v>3385</v>
      </c>
      <c r="C674" s="182">
        <v>20010027</v>
      </c>
      <c r="D674" s="8" t="s">
        <v>56</v>
      </c>
      <c r="E674" s="35" t="s">
        <v>20</v>
      </c>
      <c r="F674" s="35" t="s">
        <v>2811</v>
      </c>
      <c r="G674" s="35" t="s">
        <v>2840</v>
      </c>
      <c r="H674" s="35" t="s">
        <v>429</v>
      </c>
      <c r="I674" s="36" t="s">
        <v>430</v>
      </c>
      <c r="J674" s="53" t="s">
        <v>2869</v>
      </c>
      <c r="K674" t="s">
        <v>2700</v>
      </c>
      <c r="L674" s="40">
        <v>30317</v>
      </c>
      <c r="M674" s="39">
        <v>8102454773</v>
      </c>
      <c r="N674" t="s">
        <v>2877</v>
      </c>
    </row>
    <row r="675" spans="1:14" x14ac:dyDescent="0.25">
      <c r="A675" s="7" t="str">
        <f t="shared" si="15"/>
        <v>200100270002</v>
      </c>
      <c r="B675" s="32" t="s">
        <v>3385</v>
      </c>
      <c r="C675" s="182">
        <v>20010027</v>
      </c>
      <c r="D675" s="8" t="s">
        <v>56</v>
      </c>
      <c r="E675" s="35" t="s">
        <v>17</v>
      </c>
      <c r="F675" s="35" t="s">
        <v>2812</v>
      </c>
      <c r="G675" s="35" t="s">
        <v>2841</v>
      </c>
      <c r="H675" s="35" t="s">
        <v>429</v>
      </c>
      <c r="I675" s="36" t="s">
        <v>430</v>
      </c>
      <c r="J675" s="53" t="s">
        <v>2869</v>
      </c>
      <c r="K675" t="s">
        <v>2878</v>
      </c>
      <c r="L675" s="40">
        <v>34245</v>
      </c>
      <c r="M675" s="39">
        <v>9123499947</v>
      </c>
      <c r="N675" t="s">
        <v>2879</v>
      </c>
    </row>
    <row r="676" spans="1:14" x14ac:dyDescent="0.25">
      <c r="A676" s="7" t="str">
        <f t="shared" si="15"/>
        <v>200100250009</v>
      </c>
      <c r="B676" s="32" t="s">
        <v>3385</v>
      </c>
      <c r="C676" s="182">
        <v>20010025</v>
      </c>
      <c r="D676" s="8" t="s">
        <v>56</v>
      </c>
      <c r="E676" s="35" t="s">
        <v>36</v>
      </c>
      <c r="F676" s="35" t="s">
        <v>2813</v>
      </c>
      <c r="G676" s="35" t="s">
        <v>2842</v>
      </c>
      <c r="H676" s="35" t="s">
        <v>451</v>
      </c>
      <c r="I676" s="36" t="s">
        <v>411</v>
      </c>
      <c r="J676" s="53" t="s">
        <v>2869</v>
      </c>
      <c r="K676" t="s">
        <v>2880</v>
      </c>
      <c r="L676" s="40">
        <v>33970</v>
      </c>
      <c r="M676" s="39">
        <v>8521864537</v>
      </c>
      <c r="N676" t="s">
        <v>2881</v>
      </c>
    </row>
    <row r="677" spans="1:14" x14ac:dyDescent="0.25">
      <c r="A677" s="7" t="str">
        <f t="shared" si="15"/>
        <v>200100250010</v>
      </c>
      <c r="B677" s="32" t="s">
        <v>3385</v>
      </c>
      <c r="C677" s="182">
        <v>20010025</v>
      </c>
      <c r="D677" s="8" t="s">
        <v>56</v>
      </c>
      <c r="E677" s="35" t="s">
        <v>21</v>
      </c>
      <c r="F677" s="35" t="s">
        <v>2814</v>
      </c>
      <c r="G677" s="35" t="s">
        <v>2843</v>
      </c>
      <c r="H677" s="35" t="s">
        <v>273</v>
      </c>
      <c r="I677" s="36" t="s">
        <v>413</v>
      </c>
      <c r="J677" s="53" t="s">
        <v>2869</v>
      </c>
      <c r="K677" t="s">
        <v>2882</v>
      </c>
      <c r="L677" s="40">
        <v>19360</v>
      </c>
      <c r="M677" s="39">
        <v>8294525836</v>
      </c>
      <c r="N677" t="s">
        <v>2883</v>
      </c>
    </row>
    <row r="678" spans="1:14" x14ac:dyDescent="0.25">
      <c r="A678" s="7" t="str">
        <f t="shared" si="15"/>
        <v>200100230027</v>
      </c>
      <c r="B678" s="32" t="s">
        <v>3385</v>
      </c>
      <c r="C678" s="182">
        <v>20010023</v>
      </c>
      <c r="D678" s="8" t="s">
        <v>56</v>
      </c>
      <c r="E678" s="35" t="s">
        <v>6</v>
      </c>
      <c r="F678" s="35" t="s">
        <v>2815</v>
      </c>
      <c r="G678" s="35" t="s">
        <v>2844</v>
      </c>
      <c r="H678" s="35" t="s">
        <v>272</v>
      </c>
      <c r="I678" s="36" t="s">
        <v>414</v>
      </c>
      <c r="J678" s="53" t="s">
        <v>2869</v>
      </c>
      <c r="K678" t="s">
        <v>2884</v>
      </c>
      <c r="L678" s="40">
        <v>32937</v>
      </c>
      <c r="M678" s="39">
        <v>7482913715</v>
      </c>
      <c r="N678" t="s">
        <v>2885</v>
      </c>
    </row>
    <row r="679" spans="1:14" x14ac:dyDescent="0.25">
      <c r="A679" s="7" t="str">
        <f t="shared" si="15"/>
        <v>200100230028</v>
      </c>
      <c r="B679" s="32" t="s">
        <v>3385</v>
      </c>
      <c r="C679" s="182">
        <v>20010023</v>
      </c>
      <c r="D679" s="8" t="s">
        <v>56</v>
      </c>
      <c r="E679" s="35" t="s">
        <v>30</v>
      </c>
      <c r="F679" s="35" t="s">
        <v>2816</v>
      </c>
      <c r="G679" s="35" t="s">
        <v>2845</v>
      </c>
      <c r="H679" s="35" t="s">
        <v>275</v>
      </c>
      <c r="I679" s="36" t="s">
        <v>411</v>
      </c>
      <c r="J679" s="53" t="s">
        <v>2869</v>
      </c>
      <c r="K679" t="s">
        <v>2886</v>
      </c>
      <c r="L679" s="40">
        <v>28856</v>
      </c>
      <c r="M679" s="39">
        <v>7004657711</v>
      </c>
      <c r="N679" t="s">
        <v>2887</v>
      </c>
    </row>
    <row r="680" spans="1:14" x14ac:dyDescent="0.25">
      <c r="A680" s="7" t="str">
        <f t="shared" si="15"/>
        <v>200100050036</v>
      </c>
      <c r="B680" s="32" t="s">
        <v>3385</v>
      </c>
      <c r="C680" s="182">
        <v>20010005</v>
      </c>
      <c r="D680" s="8" t="s">
        <v>56</v>
      </c>
      <c r="E680" s="35" t="s">
        <v>10</v>
      </c>
      <c r="F680" s="35" t="s">
        <v>1859</v>
      </c>
      <c r="G680" s="35" t="s">
        <v>2846</v>
      </c>
      <c r="H680" s="35" t="s">
        <v>275</v>
      </c>
      <c r="I680" s="36" t="s">
        <v>411</v>
      </c>
      <c r="J680" s="53" t="s">
        <v>2869</v>
      </c>
      <c r="K680" t="s">
        <v>2888</v>
      </c>
      <c r="L680" s="40">
        <v>31413</v>
      </c>
      <c r="M680" s="39">
        <v>8603207896</v>
      </c>
      <c r="N680" t="s">
        <v>2889</v>
      </c>
    </row>
    <row r="681" spans="1:14" x14ac:dyDescent="0.25">
      <c r="A681" s="7" t="str">
        <f t="shared" si="15"/>
        <v>200100160027</v>
      </c>
      <c r="B681" s="32" t="s">
        <v>3385</v>
      </c>
      <c r="C681" s="182">
        <v>20010016</v>
      </c>
      <c r="D681" s="8" t="s">
        <v>56</v>
      </c>
      <c r="E681" s="35" t="s">
        <v>6</v>
      </c>
      <c r="F681" s="35" t="s">
        <v>2817</v>
      </c>
      <c r="G681" s="35" t="s">
        <v>2847</v>
      </c>
      <c r="H681" s="35" t="s">
        <v>451</v>
      </c>
      <c r="I681" s="36" t="s">
        <v>411</v>
      </c>
      <c r="J681" s="53" t="s">
        <v>2869</v>
      </c>
      <c r="K681" t="s">
        <v>2890</v>
      </c>
      <c r="L681" s="40">
        <v>27760</v>
      </c>
      <c r="M681" s="39">
        <v>6299367155</v>
      </c>
      <c r="N681" t="s">
        <v>2891</v>
      </c>
    </row>
    <row r="682" spans="1:14" x14ac:dyDescent="0.25">
      <c r="A682" s="7" t="str">
        <f t="shared" si="15"/>
        <v>200100300002</v>
      </c>
      <c r="B682" s="32" t="s">
        <v>3385</v>
      </c>
      <c r="C682" s="182">
        <v>20010030</v>
      </c>
      <c r="D682" s="8" t="s">
        <v>56</v>
      </c>
      <c r="E682" s="35" t="s">
        <v>17</v>
      </c>
      <c r="F682" s="35" t="s">
        <v>2818</v>
      </c>
      <c r="G682" s="35" t="s">
        <v>2848</v>
      </c>
      <c r="H682" s="35" t="s">
        <v>267</v>
      </c>
      <c r="I682" s="36" t="s">
        <v>1685</v>
      </c>
      <c r="J682" s="53" t="s">
        <v>2869</v>
      </c>
      <c r="K682" t="s">
        <v>2892</v>
      </c>
      <c r="L682" s="40">
        <v>35796</v>
      </c>
      <c r="M682" s="39">
        <v>7667790332</v>
      </c>
      <c r="N682" t="s">
        <v>2893</v>
      </c>
    </row>
    <row r="683" spans="1:14" x14ac:dyDescent="0.25">
      <c r="A683" s="7" t="str">
        <f t="shared" si="15"/>
        <v>200100010002</v>
      </c>
      <c r="B683" s="32" t="s">
        <v>3385</v>
      </c>
      <c r="C683" s="182">
        <v>20010001</v>
      </c>
      <c r="D683" s="8" t="s">
        <v>56</v>
      </c>
      <c r="E683" s="35" t="s">
        <v>17</v>
      </c>
      <c r="F683" s="35" t="s">
        <v>132</v>
      </c>
      <c r="G683" s="35" t="s">
        <v>2849</v>
      </c>
      <c r="H683" s="35" t="s">
        <v>267</v>
      </c>
      <c r="I683" s="36" t="s">
        <v>1685</v>
      </c>
      <c r="J683" s="53" t="s">
        <v>2894</v>
      </c>
      <c r="K683" t="s">
        <v>346</v>
      </c>
      <c r="L683" s="40">
        <v>31048</v>
      </c>
      <c r="M683" s="39" t="s">
        <v>282</v>
      </c>
      <c r="N683" t="s">
        <v>2895</v>
      </c>
    </row>
    <row r="684" spans="1:14" x14ac:dyDescent="0.25">
      <c r="A684" s="7" t="str">
        <f t="shared" si="15"/>
        <v>200100250011</v>
      </c>
      <c r="B684" s="32" t="s">
        <v>3385</v>
      </c>
      <c r="C684" s="182">
        <v>20010025</v>
      </c>
      <c r="D684" s="8" t="s">
        <v>56</v>
      </c>
      <c r="E684" s="35" t="s">
        <v>22</v>
      </c>
      <c r="F684" s="35" t="s">
        <v>2819</v>
      </c>
      <c r="G684" s="35" t="s">
        <v>2850</v>
      </c>
      <c r="H684" s="35" t="s">
        <v>467</v>
      </c>
      <c r="I684" s="36" t="s">
        <v>415</v>
      </c>
      <c r="J684" s="53" t="s">
        <v>2894</v>
      </c>
      <c r="K684" t="s">
        <v>2896</v>
      </c>
      <c r="L684" s="40">
        <v>32874</v>
      </c>
      <c r="M684" s="39">
        <v>9142204809</v>
      </c>
      <c r="N684" t="s">
        <v>2897</v>
      </c>
    </row>
    <row r="685" spans="1:14" x14ac:dyDescent="0.25">
      <c r="A685" s="7" t="str">
        <f t="shared" si="15"/>
        <v>200100250012</v>
      </c>
      <c r="B685" s="32" t="s">
        <v>3385</v>
      </c>
      <c r="C685" s="182">
        <v>20010025</v>
      </c>
      <c r="D685" s="8" t="s">
        <v>56</v>
      </c>
      <c r="E685" s="35" t="s">
        <v>40</v>
      </c>
      <c r="F685" s="35" t="s">
        <v>2820</v>
      </c>
      <c r="G685" s="35" t="s">
        <v>2851</v>
      </c>
      <c r="H685" s="35" t="s">
        <v>467</v>
      </c>
      <c r="I685" s="36" t="s">
        <v>415</v>
      </c>
      <c r="J685" s="53" t="s">
        <v>2894</v>
      </c>
      <c r="K685" t="s">
        <v>2898</v>
      </c>
      <c r="L685" s="40">
        <v>36930</v>
      </c>
      <c r="M685" s="39">
        <v>9234700986</v>
      </c>
      <c r="N685" t="s">
        <v>2899</v>
      </c>
    </row>
    <row r="686" spans="1:14" x14ac:dyDescent="0.25">
      <c r="A686" s="7" t="str">
        <f t="shared" ref="A686:A703" si="16">CONCATENATE(C686,E686)</f>
        <v>200100230022</v>
      </c>
      <c r="B686" s="32" t="s">
        <v>3385</v>
      </c>
      <c r="C686" s="182">
        <v>20010023</v>
      </c>
      <c r="D686" s="8" t="s">
        <v>56</v>
      </c>
      <c r="E686" s="35" t="s">
        <v>37</v>
      </c>
      <c r="F686" s="35" t="s">
        <v>2821</v>
      </c>
      <c r="G686" s="35" t="s">
        <v>2852</v>
      </c>
      <c r="H686" s="35" t="s">
        <v>275</v>
      </c>
      <c r="I686" s="36" t="s">
        <v>411</v>
      </c>
      <c r="J686" s="53" t="s">
        <v>2894</v>
      </c>
      <c r="K686" t="s">
        <v>2900</v>
      </c>
      <c r="L686" s="40">
        <v>28126</v>
      </c>
      <c r="M686" s="39">
        <v>6287637288</v>
      </c>
      <c r="N686" t="s">
        <v>2901</v>
      </c>
    </row>
    <row r="687" spans="1:14" x14ac:dyDescent="0.25">
      <c r="A687" s="7" t="str">
        <f t="shared" si="16"/>
        <v>200100230029</v>
      </c>
      <c r="B687" s="32" t="s">
        <v>3385</v>
      </c>
      <c r="C687" s="182">
        <v>20010023</v>
      </c>
      <c r="D687" s="8" t="s">
        <v>56</v>
      </c>
      <c r="E687" s="35" t="s">
        <v>31</v>
      </c>
      <c r="F687" s="35" t="s">
        <v>2822</v>
      </c>
      <c r="G687" s="35" t="s">
        <v>2853</v>
      </c>
      <c r="H687" s="35" t="s">
        <v>272</v>
      </c>
      <c r="I687" s="36" t="s">
        <v>414</v>
      </c>
      <c r="J687" s="53" t="s">
        <v>2894</v>
      </c>
      <c r="K687" t="s">
        <v>2902</v>
      </c>
      <c r="L687" s="40">
        <v>31778</v>
      </c>
      <c r="M687" s="39">
        <v>9102569550</v>
      </c>
      <c r="N687" t="s">
        <v>2903</v>
      </c>
    </row>
    <row r="688" spans="1:14" x14ac:dyDescent="0.25">
      <c r="A688" s="7" t="str">
        <f t="shared" si="16"/>
        <v>200100160028</v>
      </c>
      <c r="B688" s="32" t="s">
        <v>3385</v>
      </c>
      <c r="C688" s="182">
        <v>20010016</v>
      </c>
      <c r="D688" s="8" t="s">
        <v>56</v>
      </c>
      <c r="E688" s="35" t="s">
        <v>30</v>
      </c>
      <c r="F688" s="35" t="s">
        <v>2823</v>
      </c>
      <c r="G688" s="35" t="s">
        <v>2854</v>
      </c>
      <c r="H688" s="35" t="s">
        <v>467</v>
      </c>
      <c r="I688" s="36" t="s">
        <v>415</v>
      </c>
      <c r="J688" s="53" t="s">
        <v>2894</v>
      </c>
      <c r="K688" t="s">
        <v>2904</v>
      </c>
      <c r="L688" s="40">
        <v>23377</v>
      </c>
      <c r="M688" s="39">
        <v>8809854887</v>
      </c>
      <c r="N688" t="s">
        <v>2905</v>
      </c>
    </row>
    <row r="689" spans="1:14" x14ac:dyDescent="0.25">
      <c r="A689" s="7" t="str">
        <f t="shared" si="16"/>
        <v>200100160029</v>
      </c>
      <c r="B689" s="32" t="s">
        <v>3385</v>
      </c>
      <c r="C689" s="182">
        <v>20010016</v>
      </c>
      <c r="D689" s="8" t="s">
        <v>56</v>
      </c>
      <c r="E689" s="35" t="s">
        <v>31</v>
      </c>
      <c r="F689" s="35" t="s">
        <v>1424</v>
      </c>
      <c r="G689" s="35" t="s">
        <v>2855</v>
      </c>
      <c r="H689" s="35" t="s">
        <v>467</v>
      </c>
      <c r="I689" s="36" t="s">
        <v>415</v>
      </c>
      <c r="J689" s="53" t="s">
        <v>2894</v>
      </c>
      <c r="K689" t="s">
        <v>2906</v>
      </c>
      <c r="L689" s="40">
        <v>34005</v>
      </c>
      <c r="M689" s="39">
        <v>7667948378</v>
      </c>
      <c r="N689" t="s">
        <v>2907</v>
      </c>
    </row>
    <row r="690" spans="1:14" x14ac:dyDescent="0.25">
      <c r="A690" s="7" t="str">
        <f t="shared" si="16"/>
        <v>200100160030</v>
      </c>
      <c r="B690" s="32" t="s">
        <v>3385</v>
      </c>
      <c r="C690" s="182">
        <v>20010016</v>
      </c>
      <c r="D690" s="8" t="s">
        <v>56</v>
      </c>
      <c r="E690" s="35" t="s">
        <v>7</v>
      </c>
      <c r="F690" s="35" t="s">
        <v>2824</v>
      </c>
      <c r="G690" s="35" t="s">
        <v>2856</v>
      </c>
      <c r="H690" s="35" t="s">
        <v>273</v>
      </c>
      <c r="I690" s="36" t="s">
        <v>413</v>
      </c>
      <c r="J690" s="53" t="s">
        <v>2894</v>
      </c>
      <c r="K690" t="s">
        <v>2908</v>
      </c>
      <c r="L690" s="40">
        <v>34791</v>
      </c>
      <c r="M690" s="39">
        <v>6201699350</v>
      </c>
      <c r="N690" t="s">
        <v>2909</v>
      </c>
    </row>
    <row r="691" spans="1:14" x14ac:dyDescent="0.25">
      <c r="A691" s="7" t="str">
        <f t="shared" si="16"/>
        <v>200100160031</v>
      </c>
      <c r="B691" s="32" t="s">
        <v>3385</v>
      </c>
      <c r="C691" s="182">
        <v>20010016</v>
      </c>
      <c r="D691" s="8" t="s">
        <v>56</v>
      </c>
      <c r="E691" s="35" t="s">
        <v>422</v>
      </c>
      <c r="F691" s="35" t="s">
        <v>2779</v>
      </c>
      <c r="G691" s="35" t="s">
        <v>2857</v>
      </c>
      <c r="H691" s="35" t="s">
        <v>467</v>
      </c>
      <c r="I691" s="36" t="s">
        <v>415</v>
      </c>
      <c r="J691" s="53" t="s">
        <v>2894</v>
      </c>
      <c r="K691" t="s">
        <v>2910</v>
      </c>
      <c r="L691" s="40">
        <v>22197</v>
      </c>
      <c r="M691" s="39">
        <v>7366857409</v>
      </c>
      <c r="N691" t="s">
        <v>2911</v>
      </c>
    </row>
    <row r="692" spans="1:14" x14ac:dyDescent="0.25">
      <c r="A692" s="7" t="str">
        <f t="shared" si="16"/>
        <v>200100160032</v>
      </c>
      <c r="B692" s="32" t="s">
        <v>3385</v>
      </c>
      <c r="C692" s="182">
        <v>20010016</v>
      </c>
      <c r="D692" s="8" t="s">
        <v>56</v>
      </c>
      <c r="E692" s="35" t="s">
        <v>8</v>
      </c>
      <c r="F692" s="35" t="s">
        <v>2825</v>
      </c>
      <c r="G692" s="35" t="s">
        <v>2858</v>
      </c>
      <c r="H692" s="35" t="s">
        <v>467</v>
      </c>
      <c r="I692" s="36" t="s">
        <v>415</v>
      </c>
      <c r="J692" s="53" t="s">
        <v>2894</v>
      </c>
      <c r="K692" t="s">
        <v>2912</v>
      </c>
      <c r="L692" s="40">
        <v>22647</v>
      </c>
      <c r="M692" s="39">
        <v>9060974258</v>
      </c>
      <c r="N692" t="s">
        <v>2913</v>
      </c>
    </row>
    <row r="693" spans="1:14" x14ac:dyDescent="0.25">
      <c r="A693" s="7" t="str">
        <f t="shared" si="16"/>
        <v>200100160033</v>
      </c>
      <c r="B693" s="32" t="s">
        <v>3385</v>
      </c>
      <c r="C693" s="182">
        <v>20010016</v>
      </c>
      <c r="D693" s="8" t="s">
        <v>56</v>
      </c>
      <c r="E693" s="35" t="s">
        <v>32</v>
      </c>
      <c r="F693" s="35" t="s">
        <v>2826</v>
      </c>
      <c r="G693" s="35" t="s">
        <v>2859</v>
      </c>
      <c r="H693" s="35" t="s">
        <v>456</v>
      </c>
      <c r="I693" s="36" t="s">
        <v>457</v>
      </c>
      <c r="J693" s="53" t="s">
        <v>2894</v>
      </c>
      <c r="K693" t="s">
        <v>2914</v>
      </c>
      <c r="L693" s="40">
        <v>22282</v>
      </c>
      <c r="M693" s="39">
        <v>9955975957</v>
      </c>
      <c r="N693" t="s">
        <v>2915</v>
      </c>
    </row>
    <row r="694" spans="1:14" x14ac:dyDescent="0.25">
      <c r="A694" s="7" t="str">
        <f t="shared" si="16"/>
        <v>200300090018</v>
      </c>
      <c r="B694" s="35" t="s">
        <v>4124</v>
      </c>
      <c r="C694" s="182">
        <v>20030009</v>
      </c>
      <c r="D694" s="8" t="s">
        <v>56</v>
      </c>
      <c r="E694" s="35" t="s">
        <v>2</v>
      </c>
      <c r="F694" s="35" t="s">
        <v>2435</v>
      </c>
      <c r="G694" s="35" t="s">
        <v>2860</v>
      </c>
      <c r="H694" s="35" t="s">
        <v>721</v>
      </c>
      <c r="I694" s="36" t="s">
        <v>413</v>
      </c>
      <c r="J694" s="53" t="s">
        <v>2894</v>
      </c>
      <c r="K694" t="s">
        <v>2916</v>
      </c>
      <c r="L694" s="40">
        <v>27760</v>
      </c>
      <c r="M694" s="39">
        <v>6204196403</v>
      </c>
      <c r="N694" t="s">
        <v>2917</v>
      </c>
    </row>
    <row r="695" spans="1:14" x14ac:dyDescent="0.25">
      <c r="A695" s="7" t="str">
        <f t="shared" si="16"/>
        <v>200200010078</v>
      </c>
      <c r="B695" s="32" t="s">
        <v>4123</v>
      </c>
      <c r="C695" s="182">
        <v>20020001</v>
      </c>
      <c r="D695" s="8" t="s">
        <v>56</v>
      </c>
      <c r="E695" s="35" t="s">
        <v>2803</v>
      </c>
      <c r="F695" s="35" t="s">
        <v>2827</v>
      </c>
      <c r="G695" s="35" t="s">
        <v>2861</v>
      </c>
      <c r="H695" s="35" t="s">
        <v>276</v>
      </c>
      <c r="I695" s="36" t="s">
        <v>413</v>
      </c>
      <c r="J695" s="53" t="s">
        <v>2894</v>
      </c>
      <c r="K695" t="s">
        <v>2918</v>
      </c>
      <c r="L695" s="40">
        <v>30317</v>
      </c>
      <c r="M695" s="39">
        <v>8084220414</v>
      </c>
      <c r="N695" t="s">
        <v>2919</v>
      </c>
    </row>
    <row r="696" spans="1:14" x14ac:dyDescent="0.25">
      <c r="A696" s="7" t="str">
        <f t="shared" si="16"/>
        <v>200200010079</v>
      </c>
      <c r="B696" s="32" t="s">
        <v>4123</v>
      </c>
      <c r="C696" s="182">
        <v>20020001</v>
      </c>
      <c r="D696" s="8" t="s">
        <v>56</v>
      </c>
      <c r="E696" s="35" t="s">
        <v>2804</v>
      </c>
      <c r="F696" s="35" t="s">
        <v>2828</v>
      </c>
      <c r="G696" s="35" t="s">
        <v>2862</v>
      </c>
      <c r="H696" s="35" t="s">
        <v>275</v>
      </c>
      <c r="I696" s="36" t="s">
        <v>411</v>
      </c>
      <c r="J696" s="53" t="s">
        <v>2894</v>
      </c>
      <c r="K696" t="s">
        <v>1606</v>
      </c>
      <c r="L696" s="40">
        <v>27760</v>
      </c>
      <c r="M696" s="39">
        <v>9263137797</v>
      </c>
      <c r="N696" t="s">
        <v>2920</v>
      </c>
    </row>
    <row r="697" spans="1:14" x14ac:dyDescent="0.25">
      <c r="A697" s="7" t="str">
        <f t="shared" si="16"/>
        <v>200100010024</v>
      </c>
      <c r="B697" s="32" t="s">
        <v>3385</v>
      </c>
      <c r="C697" s="182">
        <v>20010001</v>
      </c>
      <c r="D697" s="8" t="s">
        <v>56</v>
      </c>
      <c r="E697" s="35" t="s">
        <v>29</v>
      </c>
      <c r="F697" s="35" t="s">
        <v>2829</v>
      </c>
      <c r="G697" s="35" t="s">
        <v>2863</v>
      </c>
      <c r="H697" s="35" t="s">
        <v>266</v>
      </c>
      <c r="I697" s="36" t="s">
        <v>411</v>
      </c>
      <c r="J697" s="53" t="s">
        <v>2894</v>
      </c>
      <c r="K697" t="s">
        <v>2921</v>
      </c>
      <c r="L697" s="40" t="s">
        <v>2922</v>
      </c>
      <c r="M697" s="39">
        <v>8797981936</v>
      </c>
      <c r="N697" t="s">
        <v>2923</v>
      </c>
    </row>
    <row r="698" spans="1:14" x14ac:dyDescent="0.25">
      <c r="A698" s="7" t="str">
        <f t="shared" si="16"/>
        <v>200100010026</v>
      </c>
      <c r="B698" s="32" t="s">
        <v>3385</v>
      </c>
      <c r="C698" s="182">
        <v>20010001</v>
      </c>
      <c r="D698" s="8" t="s">
        <v>56</v>
      </c>
      <c r="E698" s="35" t="s">
        <v>39</v>
      </c>
      <c r="F698" s="35" t="s">
        <v>2830</v>
      </c>
      <c r="G698" s="35" t="s">
        <v>2864</v>
      </c>
      <c r="H698" s="35" t="s">
        <v>267</v>
      </c>
      <c r="I698" s="36" t="s">
        <v>1685</v>
      </c>
      <c r="J698" s="53" t="s">
        <v>2894</v>
      </c>
      <c r="K698" t="s">
        <v>777</v>
      </c>
      <c r="L698" s="40">
        <v>29587</v>
      </c>
      <c r="M698" s="39">
        <v>9931579569</v>
      </c>
      <c r="N698" t="s">
        <v>2924</v>
      </c>
    </row>
    <row r="699" spans="1:14" x14ac:dyDescent="0.25">
      <c r="A699" s="7" t="str">
        <f t="shared" si="16"/>
        <v>200200030014</v>
      </c>
      <c r="B699" s="32" t="s">
        <v>4123</v>
      </c>
      <c r="C699" s="182">
        <v>20020003</v>
      </c>
      <c r="D699" s="8" t="s">
        <v>56</v>
      </c>
      <c r="E699" s="35" t="s">
        <v>24</v>
      </c>
      <c r="F699" s="35" t="s">
        <v>2831</v>
      </c>
      <c r="G699" s="35" t="s">
        <v>2865</v>
      </c>
      <c r="H699" s="35" t="s">
        <v>277</v>
      </c>
      <c r="I699" s="36" t="s">
        <v>413</v>
      </c>
      <c r="J699" s="53" t="s">
        <v>2894</v>
      </c>
      <c r="K699" t="s">
        <v>2925</v>
      </c>
      <c r="L699" s="40" t="s">
        <v>2926</v>
      </c>
      <c r="M699" s="39">
        <v>9798111380</v>
      </c>
      <c r="N699" t="s">
        <v>2927</v>
      </c>
    </row>
    <row r="700" spans="1:14" x14ac:dyDescent="0.25">
      <c r="A700" s="7" t="str">
        <f t="shared" si="16"/>
        <v>200100040022</v>
      </c>
      <c r="B700" s="32" t="s">
        <v>3385</v>
      </c>
      <c r="C700" s="182">
        <v>20010004</v>
      </c>
      <c r="D700" s="8" t="s">
        <v>56</v>
      </c>
      <c r="E700" s="35" t="s">
        <v>37</v>
      </c>
      <c r="F700" s="35" t="s">
        <v>2832</v>
      </c>
      <c r="G700" s="35" t="s">
        <v>2866</v>
      </c>
      <c r="H700" s="35" t="s">
        <v>264</v>
      </c>
      <c r="I700" s="36" t="s">
        <v>1912</v>
      </c>
      <c r="J700" s="53" t="s">
        <v>2894</v>
      </c>
      <c r="K700" t="s">
        <v>2928</v>
      </c>
      <c r="L700" s="40">
        <v>26665</v>
      </c>
      <c r="M700" s="39">
        <v>8084979131</v>
      </c>
      <c r="N700" t="s">
        <v>2929</v>
      </c>
    </row>
    <row r="701" spans="1:14" x14ac:dyDescent="0.25">
      <c r="A701" s="7" t="str">
        <f t="shared" si="16"/>
        <v>200100270009</v>
      </c>
      <c r="B701" s="32" t="s">
        <v>3385</v>
      </c>
      <c r="C701" s="182">
        <v>20010027</v>
      </c>
      <c r="D701" s="8" t="s">
        <v>56</v>
      </c>
      <c r="E701" s="35" t="s">
        <v>36</v>
      </c>
      <c r="F701" s="35" t="s">
        <v>2833</v>
      </c>
      <c r="G701" s="35" t="s">
        <v>2867</v>
      </c>
      <c r="H701" s="35" t="s">
        <v>467</v>
      </c>
      <c r="I701" s="36" t="s">
        <v>415</v>
      </c>
      <c r="J701" s="53" t="s">
        <v>2930</v>
      </c>
      <c r="K701" t="s">
        <v>2931</v>
      </c>
      <c r="L701" s="40">
        <v>23012</v>
      </c>
      <c r="M701" s="39">
        <v>9631823198</v>
      </c>
      <c r="N701" t="s">
        <v>2932</v>
      </c>
    </row>
    <row r="702" spans="1:14" x14ac:dyDescent="0.25">
      <c r="A702" s="7" t="str">
        <f t="shared" si="16"/>
        <v>200100040023</v>
      </c>
      <c r="B702" s="32" t="s">
        <v>3385</v>
      </c>
      <c r="C702" s="182">
        <v>20010004</v>
      </c>
      <c r="D702" s="8" t="s">
        <v>56</v>
      </c>
      <c r="E702" s="35" t="s">
        <v>38</v>
      </c>
      <c r="F702" s="35" t="s">
        <v>2835</v>
      </c>
      <c r="G702" s="35" t="s">
        <v>2868</v>
      </c>
      <c r="H702" s="35" t="s">
        <v>268</v>
      </c>
      <c r="I702" s="36" t="s">
        <v>411</v>
      </c>
      <c r="J702" s="53" t="s">
        <v>2930</v>
      </c>
      <c r="K702" t="s">
        <v>570</v>
      </c>
      <c r="L702" s="40">
        <v>36013</v>
      </c>
      <c r="M702" s="39">
        <v>7091248986</v>
      </c>
      <c r="N702" t="s">
        <v>2935</v>
      </c>
    </row>
    <row r="703" spans="1:14" x14ac:dyDescent="0.25">
      <c r="A703" s="7" t="str">
        <f t="shared" si="16"/>
        <v>200100030027</v>
      </c>
      <c r="B703" s="32" t="s">
        <v>3385</v>
      </c>
      <c r="C703" s="182">
        <v>20010003</v>
      </c>
      <c r="D703" s="8" t="s">
        <v>56</v>
      </c>
      <c r="E703" s="35" t="s">
        <v>6</v>
      </c>
      <c r="F703" s="35" t="s">
        <v>1771</v>
      </c>
      <c r="G703" s="35" t="s">
        <v>2938</v>
      </c>
      <c r="H703" s="35" t="s">
        <v>451</v>
      </c>
      <c r="I703" s="36" t="s">
        <v>411</v>
      </c>
      <c r="J703" s="53">
        <v>45360</v>
      </c>
      <c r="K703" t="s">
        <v>1919</v>
      </c>
      <c r="L703" s="40">
        <v>34335</v>
      </c>
      <c r="M703" s="39">
        <v>9666116286</v>
      </c>
      <c r="N703" t="s">
        <v>2745</v>
      </c>
    </row>
    <row r="704" spans="1:14" x14ac:dyDescent="0.25">
      <c r="A704" s="7" t="str">
        <f t="shared" ref="A704:A722" si="17">CONCATENATE(C704,E704)</f>
        <v>200100030030</v>
      </c>
      <c r="B704" s="32" t="s">
        <v>3385</v>
      </c>
      <c r="C704" s="182">
        <v>20010003</v>
      </c>
      <c r="D704" s="8" t="s">
        <v>56</v>
      </c>
      <c r="E704" s="35" t="s">
        <v>7</v>
      </c>
      <c r="F704" s="35" t="s">
        <v>1556</v>
      </c>
      <c r="G704" s="35" t="s">
        <v>2939</v>
      </c>
      <c r="H704" s="35" t="s">
        <v>451</v>
      </c>
      <c r="I704" s="36" t="s">
        <v>411</v>
      </c>
      <c r="J704" s="53">
        <v>45387</v>
      </c>
      <c r="K704" t="s">
        <v>2940</v>
      </c>
      <c r="L704" s="40" t="s">
        <v>2941</v>
      </c>
      <c r="M704" s="39">
        <v>8709398427</v>
      </c>
      <c r="N704" t="s">
        <v>2942</v>
      </c>
    </row>
    <row r="705" spans="1:14" x14ac:dyDescent="0.25">
      <c r="A705" s="7" t="str">
        <f t="shared" si="17"/>
        <v>200100030031</v>
      </c>
      <c r="B705" s="32" t="s">
        <v>3385</v>
      </c>
      <c r="C705" s="182">
        <v>20010003</v>
      </c>
      <c r="D705" s="8" t="s">
        <v>56</v>
      </c>
      <c r="E705" s="35" t="s">
        <v>422</v>
      </c>
      <c r="F705" s="35" t="s">
        <v>2943</v>
      </c>
      <c r="G705" s="35" t="s">
        <v>2944</v>
      </c>
      <c r="H705" s="35" t="s">
        <v>429</v>
      </c>
      <c r="I705" s="36" t="s">
        <v>430</v>
      </c>
      <c r="J705" s="53">
        <v>45387</v>
      </c>
      <c r="K705" t="s">
        <v>2945</v>
      </c>
      <c r="L705" s="40">
        <v>26665</v>
      </c>
      <c r="M705" s="39">
        <v>9905190976</v>
      </c>
      <c r="N705" t="s">
        <v>2946</v>
      </c>
    </row>
    <row r="706" spans="1:14" x14ac:dyDescent="0.25">
      <c r="A706" s="7" t="str">
        <f t="shared" si="17"/>
        <v>200100080042</v>
      </c>
      <c r="B706" s="32" t="s">
        <v>3385</v>
      </c>
      <c r="C706" s="182">
        <v>20010008</v>
      </c>
      <c r="D706" s="8" t="s">
        <v>56</v>
      </c>
      <c r="E706" s="35" t="s">
        <v>14</v>
      </c>
      <c r="F706" s="35" t="s">
        <v>2947</v>
      </c>
      <c r="G706" s="35" t="s">
        <v>2948</v>
      </c>
      <c r="H706" s="35" t="s">
        <v>270</v>
      </c>
      <c r="I706" s="36" t="s">
        <v>1685</v>
      </c>
      <c r="J706" s="53">
        <v>45387</v>
      </c>
      <c r="K706" t="s">
        <v>2949</v>
      </c>
      <c r="L706" s="40">
        <v>38482</v>
      </c>
      <c r="M706" s="39">
        <v>9508662183</v>
      </c>
      <c r="N706" t="s">
        <v>2950</v>
      </c>
    </row>
    <row r="707" spans="1:14" x14ac:dyDescent="0.25">
      <c r="A707" s="7" t="str">
        <f t="shared" si="17"/>
        <v>200100290004</v>
      </c>
      <c r="B707" s="32" t="s">
        <v>3385</v>
      </c>
      <c r="C707" s="182">
        <v>20010029</v>
      </c>
      <c r="D707" s="8" t="s">
        <v>56</v>
      </c>
      <c r="E707" s="35" t="s">
        <v>1</v>
      </c>
      <c r="F707" s="35" t="s">
        <v>2951</v>
      </c>
      <c r="G707" s="35" t="s">
        <v>2952</v>
      </c>
      <c r="H707" s="35" t="s">
        <v>266</v>
      </c>
      <c r="I707" s="36" t="s">
        <v>411</v>
      </c>
      <c r="J707" s="53">
        <v>45387</v>
      </c>
      <c r="K707" t="s">
        <v>2953</v>
      </c>
      <c r="L707" s="40">
        <v>35767</v>
      </c>
      <c r="M707" s="39">
        <v>8252992620</v>
      </c>
      <c r="N707" t="s">
        <v>2954</v>
      </c>
    </row>
    <row r="708" spans="1:14" x14ac:dyDescent="0.25">
      <c r="A708" s="7" t="str">
        <f t="shared" si="17"/>
        <v>200100270013</v>
      </c>
      <c r="B708" s="32" t="s">
        <v>3385</v>
      </c>
      <c r="C708" s="182">
        <v>20010027</v>
      </c>
      <c r="D708" s="8" t="s">
        <v>56</v>
      </c>
      <c r="E708" s="35" t="s">
        <v>23</v>
      </c>
      <c r="F708" s="35" t="s">
        <v>2955</v>
      </c>
      <c r="G708" s="35" t="s">
        <v>2956</v>
      </c>
      <c r="H708" s="35" t="s">
        <v>275</v>
      </c>
      <c r="I708" s="36" t="s">
        <v>411</v>
      </c>
      <c r="J708" s="53">
        <v>45387</v>
      </c>
      <c r="K708" t="s">
        <v>2957</v>
      </c>
      <c r="L708" s="40">
        <v>27030</v>
      </c>
      <c r="M708" s="39">
        <v>7667105236</v>
      </c>
      <c r="N708" t="s">
        <v>2958</v>
      </c>
    </row>
    <row r="709" spans="1:14" x14ac:dyDescent="0.25">
      <c r="A709" s="7" t="str">
        <f t="shared" si="17"/>
        <v>200100290005</v>
      </c>
      <c r="B709" s="32" t="s">
        <v>3385</v>
      </c>
      <c r="C709" s="182">
        <v>20010029</v>
      </c>
      <c r="D709" s="8" t="s">
        <v>56</v>
      </c>
      <c r="E709" s="35" t="s">
        <v>18</v>
      </c>
      <c r="F709" s="35" t="s">
        <v>2959</v>
      </c>
      <c r="G709" s="35" t="s">
        <v>2960</v>
      </c>
      <c r="H709" s="35" t="s">
        <v>266</v>
      </c>
      <c r="I709" s="36" t="s">
        <v>411</v>
      </c>
      <c r="J709" s="53">
        <v>45387</v>
      </c>
      <c r="K709" t="s">
        <v>2961</v>
      </c>
      <c r="L709" s="40">
        <v>32143</v>
      </c>
      <c r="M709" s="39">
        <v>8709670763</v>
      </c>
      <c r="N709" t="s">
        <v>2962</v>
      </c>
    </row>
    <row r="710" spans="1:14" x14ac:dyDescent="0.25">
      <c r="A710" s="7" t="str">
        <f t="shared" si="17"/>
        <v>200100290003</v>
      </c>
      <c r="B710" s="32" t="s">
        <v>3385</v>
      </c>
      <c r="C710" s="182">
        <v>20010029</v>
      </c>
      <c r="D710" s="8" t="s">
        <v>56</v>
      </c>
      <c r="E710" s="35" t="s">
        <v>0</v>
      </c>
      <c r="F710" s="35" t="s">
        <v>2963</v>
      </c>
      <c r="G710" s="35" t="s">
        <v>2964</v>
      </c>
      <c r="H710" s="35" t="s">
        <v>267</v>
      </c>
      <c r="I710" s="36" t="s">
        <v>1685</v>
      </c>
      <c r="J710" s="53">
        <v>45387</v>
      </c>
      <c r="K710" t="s">
        <v>2965</v>
      </c>
      <c r="L710" s="40">
        <v>31049</v>
      </c>
      <c r="M710" s="39">
        <v>6200389694</v>
      </c>
      <c r="N710" t="s">
        <v>2966</v>
      </c>
    </row>
    <row r="711" spans="1:14" x14ac:dyDescent="0.25">
      <c r="A711" s="7" t="str">
        <f t="shared" si="17"/>
        <v>200100010027</v>
      </c>
      <c r="B711" s="32" t="s">
        <v>3385</v>
      </c>
      <c r="C711" s="182">
        <v>20010001</v>
      </c>
      <c r="D711" s="8" t="s">
        <v>56</v>
      </c>
      <c r="E711" s="35" t="s">
        <v>6</v>
      </c>
      <c r="F711" s="35" t="s">
        <v>2967</v>
      </c>
      <c r="G711" s="35" t="s">
        <v>2968</v>
      </c>
      <c r="H711" s="35" t="s">
        <v>265</v>
      </c>
      <c r="I711" s="36" t="s">
        <v>410</v>
      </c>
      <c r="J711" s="53">
        <v>45387</v>
      </c>
      <c r="K711" t="s">
        <v>777</v>
      </c>
      <c r="L711" s="40">
        <v>31048</v>
      </c>
      <c r="M711" s="39">
        <v>7549067660</v>
      </c>
      <c r="N711" t="s">
        <v>2969</v>
      </c>
    </row>
    <row r="712" spans="1:14" x14ac:dyDescent="0.25">
      <c r="A712" s="7" t="str">
        <f t="shared" si="17"/>
        <v>200100010028</v>
      </c>
      <c r="B712" s="32" t="s">
        <v>3385</v>
      </c>
      <c r="C712" s="182">
        <v>20010001</v>
      </c>
      <c r="D712" s="8" t="s">
        <v>56</v>
      </c>
      <c r="E712" s="35" t="s">
        <v>30</v>
      </c>
      <c r="F712" s="35" t="s">
        <v>2970</v>
      </c>
      <c r="G712" s="35" t="s">
        <v>2971</v>
      </c>
      <c r="H712" s="35" t="s">
        <v>265</v>
      </c>
      <c r="I712" s="36" t="s">
        <v>410</v>
      </c>
      <c r="J712" s="53">
        <v>45387</v>
      </c>
      <c r="K712" t="s">
        <v>2972</v>
      </c>
      <c r="L712" s="40" t="s">
        <v>2973</v>
      </c>
      <c r="M712" s="39">
        <v>9546408072</v>
      </c>
      <c r="N712" t="s">
        <v>2974</v>
      </c>
    </row>
    <row r="713" spans="1:14" x14ac:dyDescent="0.25">
      <c r="A713" s="7" t="str">
        <f t="shared" si="17"/>
        <v>200100250013</v>
      </c>
      <c r="B713" s="32" t="s">
        <v>3385</v>
      </c>
      <c r="C713" s="182">
        <v>20010025</v>
      </c>
      <c r="D713" s="8" t="s">
        <v>56</v>
      </c>
      <c r="E713" s="35" t="s">
        <v>23</v>
      </c>
      <c r="F713" s="35" t="s">
        <v>2975</v>
      </c>
      <c r="G713" s="35" t="s">
        <v>2976</v>
      </c>
      <c r="H713" s="35" t="s">
        <v>467</v>
      </c>
      <c r="I713" s="36" t="s">
        <v>415</v>
      </c>
      <c r="J713" s="53">
        <v>45387</v>
      </c>
      <c r="K713" t="s">
        <v>2977</v>
      </c>
      <c r="L713" s="40">
        <v>26665</v>
      </c>
      <c r="M713" s="39">
        <v>6201238345</v>
      </c>
      <c r="N713" t="s">
        <v>2978</v>
      </c>
    </row>
    <row r="714" spans="1:14" x14ac:dyDescent="0.25">
      <c r="A714" s="7" t="str">
        <f t="shared" si="17"/>
        <v>200200010080</v>
      </c>
      <c r="B714" s="32" t="s">
        <v>4123</v>
      </c>
      <c r="C714" s="182">
        <v>20020001</v>
      </c>
      <c r="D714" s="8" t="s">
        <v>56</v>
      </c>
      <c r="E714" s="35" t="s">
        <v>2936</v>
      </c>
      <c r="F714" s="35" t="s">
        <v>2979</v>
      </c>
      <c r="G714" s="35" t="s">
        <v>2980</v>
      </c>
      <c r="H714" s="35" t="s">
        <v>274</v>
      </c>
      <c r="I714" s="36" t="s">
        <v>415</v>
      </c>
      <c r="J714" s="53">
        <v>45387</v>
      </c>
      <c r="K714" t="s">
        <v>2981</v>
      </c>
      <c r="L714" s="40">
        <v>34396</v>
      </c>
      <c r="M714" s="39">
        <v>9693655016</v>
      </c>
      <c r="N714" t="s">
        <v>2982</v>
      </c>
    </row>
    <row r="715" spans="1:14" x14ac:dyDescent="0.25">
      <c r="A715" s="7" t="str">
        <f t="shared" si="17"/>
        <v>200300140002</v>
      </c>
      <c r="B715" s="35" t="s">
        <v>4124</v>
      </c>
      <c r="C715" s="182">
        <v>20030014</v>
      </c>
      <c r="D715" s="8" t="s">
        <v>56</v>
      </c>
      <c r="E715" s="35" t="s">
        <v>17</v>
      </c>
      <c r="F715" s="35" t="s">
        <v>2983</v>
      </c>
      <c r="G715" s="35" t="s">
        <v>2984</v>
      </c>
      <c r="H715" s="35" t="s">
        <v>2985</v>
      </c>
      <c r="I715" s="36" t="s">
        <v>418</v>
      </c>
      <c r="J715" s="53">
        <v>45387</v>
      </c>
      <c r="K715" t="s">
        <v>2986</v>
      </c>
      <c r="L715" s="40">
        <v>29803</v>
      </c>
      <c r="M715" s="39">
        <v>9031268136</v>
      </c>
      <c r="N715" t="s">
        <v>2987</v>
      </c>
    </row>
    <row r="716" spans="1:14" x14ac:dyDescent="0.25">
      <c r="A716" s="7" t="str">
        <f t="shared" si="17"/>
        <v>200100150026</v>
      </c>
      <c r="B716" s="32" t="s">
        <v>3385</v>
      </c>
      <c r="C716" s="182">
        <v>20010015</v>
      </c>
      <c r="D716" s="8" t="s">
        <v>56</v>
      </c>
      <c r="E716" s="35" t="s">
        <v>39</v>
      </c>
      <c r="F716" s="35" t="s">
        <v>1496</v>
      </c>
      <c r="G716" s="35" t="s">
        <v>2988</v>
      </c>
      <c r="H716" s="35" t="s">
        <v>266</v>
      </c>
      <c r="I716" s="36" t="s">
        <v>411</v>
      </c>
      <c r="J716" s="53">
        <v>45387</v>
      </c>
      <c r="K716" t="s">
        <v>1504</v>
      </c>
      <c r="L716" s="40">
        <v>27030</v>
      </c>
      <c r="M716" s="39">
        <v>8252016449</v>
      </c>
      <c r="N716" t="s">
        <v>2989</v>
      </c>
    </row>
    <row r="717" spans="1:14" x14ac:dyDescent="0.25">
      <c r="A717" s="7" t="str">
        <f t="shared" si="17"/>
        <v>200100150027</v>
      </c>
      <c r="B717" s="32" t="s">
        <v>3385</v>
      </c>
      <c r="C717" s="182">
        <v>20010015</v>
      </c>
      <c r="D717" s="8" t="s">
        <v>56</v>
      </c>
      <c r="E717" s="35" t="s">
        <v>6</v>
      </c>
      <c r="F717" s="35" t="s">
        <v>2990</v>
      </c>
      <c r="G717" s="35" t="s">
        <v>2991</v>
      </c>
      <c r="H717" s="35" t="s">
        <v>267</v>
      </c>
      <c r="I717" s="36" t="s">
        <v>1685</v>
      </c>
      <c r="J717" s="53">
        <v>45387</v>
      </c>
      <c r="K717" t="s">
        <v>1496</v>
      </c>
      <c r="L717" s="40">
        <v>37628</v>
      </c>
      <c r="M717" s="39">
        <v>8298870624</v>
      </c>
      <c r="N717" t="s">
        <v>2992</v>
      </c>
    </row>
    <row r="718" spans="1:14" x14ac:dyDescent="0.25">
      <c r="A718" s="7" t="str">
        <f t="shared" si="17"/>
        <v>200200020043</v>
      </c>
      <c r="B718" s="32" t="s">
        <v>4123</v>
      </c>
      <c r="C718" s="182">
        <v>20020002</v>
      </c>
      <c r="D718" s="8" t="s">
        <v>56</v>
      </c>
      <c r="E718" s="35" t="s">
        <v>1650</v>
      </c>
      <c r="F718" s="35" t="s">
        <v>2993</v>
      </c>
      <c r="G718" s="35" t="s">
        <v>2994</v>
      </c>
      <c r="H718" s="35" t="s">
        <v>281</v>
      </c>
      <c r="I718" s="36" t="s">
        <v>418</v>
      </c>
      <c r="J718" s="53">
        <v>45387</v>
      </c>
      <c r="K718" t="s">
        <v>2995</v>
      </c>
      <c r="L718" s="40">
        <v>39088</v>
      </c>
      <c r="M718" s="39">
        <v>6299678547</v>
      </c>
      <c r="N718" t="s">
        <v>2996</v>
      </c>
    </row>
    <row r="719" spans="1:14" x14ac:dyDescent="0.25">
      <c r="A719" s="7" t="str">
        <f t="shared" si="17"/>
        <v>200200010076</v>
      </c>
      <c r="B719" s="32" t="s">
        <v>4123</v>
      </c>
      <c r="C719" s="182">
        <v>20020001</v>
      </c>
      <c r="D719" s="8" t="s">
        <v>56</v>
      </c>
      <c r="E719" s="35" t="s">
        <v>2801</v>
      </c>
      <c r="F719" s="35" t="s">
        <v>2997</v>
      </c>
      <c r="G719" s="35" t="s">
        <v>2998</v>
      </c>
      <c r="H719" s="35" t="s">
        <v>276</v>
      </c>
      <c r="I719" s="36" t="s">
        <v>413</v>
      </c>
      <c r="J719" s="53">
        <v>45387</v>
      </c>
      <c r="K719" t="s">
        <v>2999</v>
      </c>
      <c r="L719" s="40">
        <v>30682</v>
      </c>
      <c r="M719" s="39">
        <v>6203223711</v>
      </c>
      <c r="N719" t="s">
        <v>3000</v>
      </c>
    </row>
    <row r="720" spans="1:14" x14ac:dyDescent="0.25">
      <c r="A720" s="7" t="str">
        <f t="shared" si="17"/>
        <v>200200070029</v>
      </c>
      <c r="B720" s="32" t="s">
        <v>4123</v>
      </c>
      <c r="C720" s="182">
        <v>20020007</v>
      </c>
      <c r="D720" s="8" t="s">
        <v>56</v>
      </c>
      <c r="E720" s="35" t="s">
        <v>31</v>
      </c>
      <c r="F720" s="35" t="s">
        <v>3001</v>
      </c>
      <c r="G720" s="35" t="s">
        <v>3002</v>
      </c>
      <c r="H720" s="35" t="s">
        <v>275</v>
      </c>
      <c r="I720" s="36" t="s">
        <v>411</v>
      </c>
      <c r="J720" s="53">
        <v>45387</v>
      </c>
      <c r="K720" t="s">
        <v>3003</v>
      </c>
      <c r="L720" s="40">
        <v>32874</v>
      </c>
      <c r="M720" s="39">
        <v>6207189514</v>
      </c>
      <c r="N720" t="s">
        <v>3004</v>
      </c>
    </row>
    <row r="721" spans="1:14" x14ac:dyDescent="0.25">
      <c r="A721" s="7" t="str">
        <f t="shared" si="17"/>
        <v>200300010024</v>
      </c>
      <c r="B721" s="35" t="s">
        <v>4124</v>
      </c>
      <c r="C721" s="182">
        <v>20030001</v>
      </c>
      <c r="D721" s="8" t="s">
        <v>56</v>
      </c>
      <c r="E721" s="35" t="s">
        <v>29</v>
      </c>
      <c r="F721" s="35" t="s">
        <v>3005</v>
      </c>
      <c r="G721" s="35" t="s">
        <v>3006</v>
      </c>
      <c r="H721" s="35" t="s">
        <v>721</v>
      </c>
      <c r="I721" s="36" t="s">
        <v>413</v>
      </c>
      <c r="J721" s="53">
        <v>45387</v>
      </c>
      <c r="K721" t="s">
        <v>3007</v>
      </c>
      <c r="L721" s="40" t="s">
        <v>3008</v>
      </c>
      <c r="M721" s="39">
        <v>6205938384</v>
      </c>
      <c r="N721" t="s">
        <v>3009</v>
      </c>
    </row>
    <row r="722" spans="1:14" x14ac:dyDescent="0.25">
      <c r="A722" s="7" t="str">
        <f t="shared" si="17"/>
        <v>200200100002</v>
      </c>
      <c r="B722" s="32" t="s">
        <v>4123</v>
      </c>
      <c r="C722" s="182">
        <v>20020010</v>
      </c>
      <c r="D722" s="8" t="s">
        <v>56</v>
      </c>
      <c r="E722" s="35" t="s">
        <v>17</v>
      </c>
      <c r="F722" s="35" t="s">
        <v>3011</v>
      </c>
      <c r="G722" s="35" t="s">
        <v>3012</v>
      </c>
      <c r="H722" s="35" t="s">
        <v>269</v>
      </c>
      <c r="I722" s="36" t="s">
        <v>411</v>
      </c>
      <c r="J722" s="53">
        <v>45387</v>
      </c>
      <c r="K722" t="s">
        <v>3013</v>
      </c>
      <c r="L722" s="40" t="s">
        <v>3014</v>
      </c>
      <c r="M722" s="39">
        <v>6202205456</v>
      </c>
      <c r="N722" t="s">
        <v>3015</v>
      </c>
    </row>
    <row r="723" spans="1:14" x14ac:dyDescent="0.25">
      <c r="A723" s="7" t="str">
        <f t="shared" ref="A723:A738" si="18">CONCATENATE(C723,E723)</f>
        <v>200200090029</v>
      </c>
      <c r="B723" s="32" t="s">
        <v>4123</v>
      </c>
      <c r="C723" s="182">
        <v>20020009</v>
      </c>
      <c r="D723" s="8" t="s">
        <v>56</v>
      </c>
      <c r="E723" s="35" t="s">
        <v>31</v>
      </c>
      <c r="F723" s="35" t="s">
        <v>3016</v>
      </c>
      <c r="G723" s="35" t="s">
        <v>3017</v>
      </c>
      <c r="H723" s="35" t="s">
        <v>264</v>
      </c>
      <c r="I723" s="36" t="s">
        <v>1912</v>
      </c>
      <c r="J723" s="53">
        <v>45387</v>
      </c>
      <c r="K723" t="s">
        <v>3018</v>
      </c>
      <c r="L723" s="40" t="s">
        <v>3019</v>
      </c>
      <c r="M723" s="39">
        <v>7061457864</v>
      </c>
      <c r="N723" t="s">
        <v>3020</v>
      </c>
    </row>
    <row r="724" spans="1:14" x14ac:dyDescent="0.25">
      <c r="A724" s="7" t="str">
        <f t="shared" si="18"/>
        <v>200200090030</v>
      </c>
      <c r="B724" s="32" t="s">
        <v>4123</v>
      </c>
      <c r="C724" s="182">
        <v>20020009</v>
      </c>
      <c r="D724" s="8" t="s">
        <v>56</v>
      </c>
      <c r="E724" s="35" t="s">
        <v>7</v>
      </c>
      <c r="F724" s="35" t="s">
        <v>2210</v>
      </c>
      <c r="G724" s="35" t="s">
        <v>3021</v>
      </c>
      <c r="H724" s="35" t="s">
        <v>2020</v>
      </c>
      <c r="I724" s="36" t="s">
        <v>457</v>
      </c>
      <c r="J724" s="53">
        <v>45387</v>
      </c>
      <c r="K724" t="s">
        <v>3022</v>
      </c>
      <c r="L724" s="40" t="s">
        <v>3023</v>
      </c>
      <c r="M724" s="39">
        <v>7970964254</v>
      </c>
      <c r="N724" t="s">
        <v>3024</v>
      </c>
    </row>
    <row r="725" spans="1:14" x14ac:dyDescent="0.25">
      <c r="A725" s="7" t="str">
        <f t="shared" si="18"/>
        <v>200200010077</v>
      </c>
      <c r="B725" s="32" t="s">
        <v>4123</v>
      </c>
      <c r="C725" s="182">
        <v>20020001</v>
      </c>
      <c r="D725" s="8" t="s">
        <v>56</v>
      </c>
      <c r="E725" s="35" t="s">
        <v>2802</v>
      </c>
      <c r="F725" s="35" t="s">
        <v>1924</v>
      </c>
      <c r="G725" s="35" t="s">
        <v>3025</v>
      </c>
      <c r="H725" s="35" t="s">
        <v>275</v>
      </c>
      <c r="I725" s="36" t="s">
        <v>411</v>
      </c>
      <c r="J725" s="53">
        <v>45387</v>
      </c>
      <c r="K725" t="s">
        <v>1704</v>
      </c>
      <c r="L725" s="40">
        <v>16072</v>
      </c>
      <c r="M725" s="39"/>
      <c r="N725" t="s">
        <v>3026</v>
      </c>
    </row>
    <row r="726" spans="1:14" x14ac:dyDescent="0.25">
      <c r="A726" s="7" t="str">
        <f t="shared" si="18"/>
        <v>200200090018</v>
      </c>
      <c r="B726" s="32" t="s">
        <v>4123</v>
      </c>
      <c r="C726" s="182">
        <v>20020009</v>
      </c>
      <c r="D726" s="8" t="s">
        <v>56</v>
      </c>
      <c r="E726" s="35" t="s">
        <v>2</v>
      </c>
      <c r="F726" s="35" t="s">
        <v>3027</v>
      </c>
      <c r="G726" s="35" t="s">
        <v>3028</v>
      </c>
      <c r="H726" s="35" t="s">
        <v>1187</v>
      </c>
      <c r="I726" s="36" t="s">
        <v>415</v>
      </c>
      <c r="J726" s="53">
        <v>45387</v>
      </c>
      <c r="K726" t="s">
        <v>3029</v>
      </c>
      <c r="L726" s="40">
        <v>36685</v>
      </c>
      <c r="M726" s="39">
        <v>7667704618</v>
      </c>
      <c r="N726" t="s">
        <v>3030</v>
      </c>
    </row>
    <row r="727" spans="1:14" x14ac:dyDescent="0.25">
      <c r="A727" s="7" t="str">
        <f t="shared" si="18"/>
        <v>200100150029</v>
      </c>
      <c r="B727" s="32" t="s">
        <v>3385</v>
      </c>
      <c r="C727" s="182">
        <v>20010015</v>
      </c>
      <c r="D727" s="8" t="s">
        <v>56</v>
      </c>
      <c r="E727" s="35" t="s">
        <v>31</v>
      </c>
      <c r="F727" s="35" t="s">
        <v>3031</v>
      </c>
      <c r="G727" s="35" t="s">
        <v>3039</v>
      </c>
      <c r="H727" s="35" t="s">
        <v>265</v>
      </c>
      <c r="I727" s="36" t="s">
        <v>410</v>
      </c>
      <c r="J727" s="53">
        <v>45397</v>
      </c>
      <c r="K727" t="s">
        <v>3052</v>
      </c>
      <c r="L727" s="40" t="s">
        <v>3053</v>
      </c>
      <c r="M727" s="39">
        <v>7091889802</v>
      </c>
      <c r="N727" t="s">
        <v>3054</v>
      </c>
    </row>
    <row r="728" spans="1:14" x14ac:dyDescent="0.25">
      <c r="A728" s="7" t="str">
        <f t="shared" si="18"/>
        <v>200100040024</v>
      </c>
      <c r="B728" s="32" t="s">
        <v>3385</v>
      </c>
      <c r="C728" s="182">
        <v>20010004</v>
      </c>
      <c r="D728" s="8" t="s">
        <v>56</v>
      </c>
      <c r="E728" s="35" t="s">
        <v>29</v>
      </c>
      <c r="F728" s="35" t="s">
        <v>2356</v>
      </c>
      <c r="G728" s="35" t="s">
        <v>3040</v>
      </c>
      <c r="H728" s="35" t="s">
        <v>268</v>
      </c>
      <c r="I728" s="36" t="s">
        <v>411</v>
      </c>
      <c r="J728" s="53">
        <v>45397</v>
      </c>
      <c r="K728" t="s">
        <v>3055</v>
      </c>
      <c r="L728" s="40">
        <v>30351</v>
      </c>
      <c r="M728" s="39">
        <v>7632922772</v>
      </c>
      <c r="N728" t="s">
        <v>3056</v>
      </c>
    </row>
    <row r="729" spans="1:14" x14ac:dyDescent="0.25">
      <c r="A729" s="7" t="str">
        <f t="shared" si="18"/>
        <v>200100270012</v>
      </c>
      <c r="B729" s="32" t="s">
        <v>3385</v>
      </c>
      <c r="C729" s="182">
        <v>20010027</v>
      </c>
      <c r="D729" s="8" t="s">
        <v>56</v>
      </c>
      <c r="E729" s="35" t="s">
        <v>40</v>
      </c>
      <c r="F729" s="35" t="s">
        <v>2614</v>
      </c>
      <c r="G729" s="35" t="s">
        <v>3041</v>
      </c>
      <c r="H729" s="35" t="s">
        <v>467</v>
      </c>
      <c r="I729" s="36" t="s">
        <v>415</v>
      </c>
      <c r="J729" s="53">
        <v>45397</v>
      </c>
      <c r="K729" t="s">
        <v>3057</v>
      </c>
      <c r="L729" s="40">
        <v>15707</v>
      </c>
      <c r="M729" s="39">
        <v>8969919513</v>
      </c>
      <c r="N729" t="s">
        <v>3058</v>
      </c>
    </row>
    <row r="730" spans="1:14" x14ac:dyDescent="0.25">
      <c r="A730" s="7" t="str">
        <f t="shared" si="18"/>
        <v>200100270014</v>
      </c>
      <c r="B730" s="32" t="s">
        <v>3385</v>
      </c>
      <c r="C730" s="182">
        <v>20010027</v>
      </c>
      <c r="D730" s="8" t="s">
        <v>56</v>
      </c>
      <c r="E730" s="35" t="s">
        <v>24</v>
      </c>
      <c r="F730" s="35" t="s">
        <v>3032</v>
      </c>
      <c r="G730" s="35" t="s">
        <v>3042</v>
      </c>
      <c r="H730" s="35" t="s">
        <v>467</v>
      </c>
      <c r="I730" s="36" t="s">
        <v>415</v>
      </c>
      <c r="J730" s="53">
        <v>45397</v>
      </c>
      <c r="K730" t="s">
        <v>3059</v>
      </c>
      <c r="L730" s="40">
        <v>30682</v>
      </c>
      <c r="M730" s="39">
        <v>8235482401</v>
      </c>
      <c r="N730" t="s">
        <v>3060</v>
      </c>
    </row>
    <row r="731" spans="1:14" x14ac:dyDescent="0.25">
      <c r="A731" s="7" t="str">
        <f t="shared" si="18"/>
        <v>200100270011</v>
      </c>
      <c r="B731" s="32" t="s">
        <v>3385</v>
      </c>
      <c r="C731" s="182">
        <v>20010027</v>
      </c>
      <c r="D731" s="8" t="s">
        <v>56</v>
      </c>
      <c r="E731" s="35" t="s">
        <v>22</v>
      </c>
      <c r="F731" s="35" t="s">
        <v>3033</v>
      </c>
      <c r="G731" s="35" t="s">
        <v>3043</v>
      </c>
      <c r="H731" s="35" t="s">
        <v>456</v>
      </c>
      <c r="I731" s="36" t="s">
        <v>457</v>
      </c>
      <c r="J731" s="53">
        <v>45397</v>
      </c>
      <c r="K731" t="s">
        <v>3061</v>
      </c>
      <c r="L731" s="40">
        <v>26665</v>
      </c>
      <c r="M731" s="39">
        <v>7250449296</v>
      </c>
      <c r="N731" t="s">
        <v>3062</v>
      </c>
    </row>
    <row r="732" spans="1:14" x14ac:dyDescent="0.25">
      <c r="A732" s="7" t="str">
        <f t="shared" si="18"/>
        <v>200100260005</v>
      </c>
      <c r="B732" s="32" t="s">
        <v>3385</v>
      </c>
      <c r="C732" s="182">
        <v>20010026</v>
      </c>
      <c r="D732" s="8" t="s">
        <v>56</v>
      </c>
      <c r="E732" s="35" t="s">
        <v>18</v>
      </c>
      <c r="F732" s="35" t="s">
        <v>3034</v>
      </c>
      <c r="G732" s="35" t="s">
        <v>3044</v>
      </c>
      <c r="H732" s="35" t="s">
        <v>467</v>
      </c>
      <c r="I732" s="36" t="s">
        <v>415</v>
      </c>
      <c r="J732" s="53">
        <v>45397</v>
      </c>
      <c r="K732" t="s">
        <v>3063</v>
      </c>
      <c r="L732" s="40">
        <v>35855</v>
      </c>
      <c r="M732" s="39">
        <v>9262902573</v>
      </c>
      <c r="N732" t="s">
        <v>3064</v>
      </c>
    </row>
    <row r="733" spans="1:14" x14ac:dyDescent="0.25">
      <c r="A733" s="7" t="str">
        <f t="shared" si="18"/>
        <v>200200100003</v>
      </c>
      <c r="B733" s="32" t="s">
        <v>4123</v>
      </c>
      <c r="C733" s="182">
        <v>20020010</v>
      </c>
      <c r="D733" s="8" t="s">
        <v>56</v>
      </c>
      <c r="E733" s="35" t="s">
        <v>0</v>
      </c>
      <c r="F733" s="35" t="s">
        <v>559</v>
      </c>
      <c r="G733" s="35" t="s">
        <v>3045</v>
      </c>
      <c r="H733" s="35" t="s">
        <v>271</v>
      </c>
      <c r="I733" s="36" t="s">
        <v>413</v>
      </c>
      <c r="J733" s="53">
        <v>45397</v>
      </c>
      <c r="K733" t="s">
        <v>3065</v>
      </c>
      <c r="L733" s="40">
        <v>32143</v>
      </c>
      <c r="M733" s="39">
        <v>9835472249</v>
      </c>
      <c r="N733" t="s">
        <v>3066</v>
      </c>
    </row>
    <row r="734" spans="1:14" x14ac:dyDescent="0.25">
      <c r="A734" s="7" t="str">
        <f t="shared" si="18"/>
        <v>200200100004</v>
      </c>
      <c r="B734" s="32" t="s">
        <v>4123</v>
      </c>
      <c r="C734" s="182">
        <v>20020010</v>
      </c>
      <c r="D734" s="8" t="s">
        <v>56</v>
      </c>
      <c r="E734" s="35" t="s">
        <v>1</v>
      </c>
      <c r="F734" s="35" t="s">
        <v>3035</v>
      </c>
      <c r="G734" s="35" t="s">
        <v>3046</v>
      </c>
      <c r="H734" s="35" t="s">
        <v>271</v>
      </c>
      <c r="I734" s="36" t="s">
        <v>413</v>
      </c>
      <c r="J734" s="53">
        <v>45397</v>
      </c>
      <c r="K734" t="s">
        <v>3067</v>
      </c>
      <c r="L734" s="40">
        <v>37773</v>
      </c>
      <c r="M734" s="39">
        <v>8797984009</v>
      </c>
      <c r="N734" t="s">
        <v>3068</v>
      </c>
    </row>
    <row r="735" spans="1:14" x14ac:dyDescent="0.25">
      <c r="A735" s="7" t="str">
        <f t="shared" si="18"/>
        <v>200200100005</v>
      </c>
      <c r="B735" s="32" t="s">
        <v>4123</v>
      </c>
      <c r="C735" s="182">
        <v>20020010</v>
      </c>
      <c r="D735" s="8" t="s">
        <v>56</v>
      </c>
      <c r="E735" s="35" t="s">
        <v>18</v>
      </c>
      <c r="F735" s="35" t="s">
        <v>3036</v>
      </c>
      <c r="G735" s="35" t="s">
        <v>3047</v>
      </c>
      <c r="H735" s="35" t="s">
        <v>272</v>
      </c>
      <c r="I735" s="36" t="s">
        <v>414</v>
      </c>
      <c r="J735" s="53">
        <v>45397</v>
      </c>
      <c r="K735" t="s">
        <v>3069</v>
      </c>
      <c r="L735" s="40">
        <v>37268</v>
      </c>
      <c r="M735" s="39">
        <v>6202414382</v>
      </c>
      <c r="N735" t="s">
        <v>3070</v>
      </c>
    </row>
    <row r="736" spans="1:14" x14ac:dyDescent="0.25">
      <c r="A736" s="7" t="str">
        <f t="shared" si="18"/>
        <v>200200100007</v>
      </c>
      <c r="B736" s="32" t="s">
        <v>4123</v>
      </c>
      <c r="C736" s="182">
        <v>20020010</v>
      </c>
      <c r="D736" s="8" t="s">
        <v>56</v>
      </c>
      <c r="E736" s="35" t="s">
        <v>20</v>
      </c>
      <c r="F736" s="35" t="s">
        <v>962</v>
      </c>
      <c r="G736" s="35" t="s">
        <v>3048</v>
      </c>
      <c r="H736" s="35" t="s">
        <v>272</v>
      </c>
      <c r="I736" s="36" t="s">
        <v>414</v>
      </c>
      <c r="J736" s="53">
        <v>45397</v>
      </c>
      <c r="K736" t="s">
        <v>3071</v>
      </c>
      <c r="L736" s="40">
        <v>32143</v>
      </c>
      <c r="M736" s="39">
        <v>9508898096</v>
      </c>
      <c r="N736" t="s">
        <v>3072</v>
      </c>
    </row>
    <row r="737" spans="1:14" x14ac:dyDescent="0.25">
      <c r="A737" s="7" t="str">
        <f t="shared" si="18"/>
        <v>200100230030</v>
      </c>
      <c r="B737" s="32" t="s">
        <v>3385</v>
      </c>
      <c r="C737" s="182">
        <v>20010023</v>
      </c>
      <c r="D737" s="8" t="s">
        <v>56</v>
      </c>
      <c r="E737" s="35" t="s">
        <v>7</v>
      </c>
      <c r="F737" s="35" t="s">
        <v>610</v>
      </c>
      <c r="G737" s="35" t="s">
        <v>3049</v>
      </c>
      <c r="H737" s="35" t="s">
        <v>269</v>
      </c>
      <c r="I737" s="36" t="s">
        <v>411</v>
      </c>
      <c r="J737" s="53">
        <v>45397</v>
      </c>
      <c r="K737" t="s">
        <v>3073</v>
      </c>
      <c r="L737" s="40">
        <v>31325</v>
      </c>
      <c r="M737" s="39">
        <v>9142245935</v>
      </c>
      <c r="N737" t="s">
        <v>3074</v>
      </c>
    </row>
    <row r="738" spans="1:14" x14ac:dyDescent="0.25">
      <c r="A738" s="7" t="str">
        <f t="shared" si="18"/>
        <v>200100230031</v>
      </c>
      <c r="B738" s="32" t="s">
        <v>3385</v>
      </c>
      <c r="C738" s="182">
        <v>20010023</v>
      </c>
      <c r="D738" s="8" t="s">
        <v>56</v>
      </c>
      <c r="E738" s="35" t="s">
        <v>422</v>
      </c>
      <c r="F738" s="35" t="s">
        <v>3037</v>
      </c>
      <c r="G738" s="35" t="s">
        <v>3050</v>
      </c>
      <c r="H738" s="35" t="s">
        <v>271</v>
      </c>
      <c r="I738" s="36" t="s">
        <v>413</v>
      </c>
      <c r="J738" s="53">
        <v>45397</v>
      </c>
      <c r="K738" t="s">
        <v>3075</v>
      </c>
      <c r="L738" s="40">
        <v>34921</v>
      </c>
      <c r="M738" s="39">
        <v>8252575936</v>
      </c>
      <c r="N738" t="s">
        <v>3076</v>
      </c>
    </row>
    <row r="739" spans="1:14" x14ac:dyDescent="0.25">
      <c r="A739" s="7" t="str">
        <f>CONCATENATE(C739,E739)</f>
        <v>200200040029</v>
      </c>
      <c r="B739" s="32" t="s">
        <v>4123</v>
      </c>
      <c r="C739" s="182">
        <v>20020004</v>
      </c>
      <c r="D739" s="8" t="s">
        <v>56</v>
      </c>
      <c r="E739" s="35" t="s">
        <v>31</v>
      </c>
      <c r="F739" s="35" t="s">
        <v>3038</v>
      </c>
      <c r="G739" s="35" t="s">
        <v>3051</v>
      </c>
      <c r="H739" s="35" t="s">
        <v>274</v>
      </c>
      <c r="I739" s="36" t="s">
        <v>415</v>
      </c>
      <c r="J739" s="53">
        <v>45397</v>
      </c>
      <c r="K739" t="s">
        <v>3077</v>
      </c>
      <c r="L739" s="40">
        <v>28126</v>
      </c>
      <c r="M739" s="39">
        <v>8825125268</v>
      </c>
      <c r="N739" t="s">
        <v>3078</v>
      </c>
    </row>
    <row r="740" spans="1:14" x14ac:dyDescent="0.25">
      <c r="A740" s="7" t="str">
        <f>CONCATENATE(C740,E740)</f>
        <v>200200040023</v>
      </c>
      <c r="B740" s="32" t="s">
        <v>4123</v>
      </c>
      <c r="C740" s="182">
        <v>20020004</v>
      </c>
      <c r="D740" s="8" t="s">
        <v>56</v>
      </c>
      <c r="E740" s="35" t="s">
        <v>38</v>
      </c>
      <c r="F740" s="35" t="s">
        <v>1771</v>
      </c>
      <c r="G740" s="35" t="s">
        <v>3095</v>
      </c>
      <c r="H740" s="35" t="s">
        <v>279</v>
      </c>
      <c r="I740" s="36" t="s">
        <v>410</v>
      </c>
      <c r="J740" s="53" t="s">
        <v>3572</v>
      </c>
      <c r="K740" t="s">
        <v>3106</v>
      </c>
      <c r="L740" s="40">
        <v>24838</v>
      </c>
      <c r="M740" s="39">
        <v>8252853796</v>
      </c>
      <c r="N740" t="s">
        <v>3107</v>
      </c>
    </row>
    <row r="741" spans="1:14" x14ac:dyDescent="0.25">
      <c r="A741" s="7" t="str">
        <f>CONCATENATE(C741,E741)</f>
        <v>200200060003</v>
      </c>
      <c r="B741" s="32" t="s">
        <v>4123</v>
      </c>
      <c r="C741" s="182">
        <v>20020006</v>
      </c>
      <c r="D741" s="8" t="s">
        <v>56</v>
      </c>
      <c r="E741" s="35" t="s">
        <v>0</v>
      </c>
      <c r="F741" s="35" t="s">
        <v>3087</v>
      </c>
      <c r="G741" s="35" t="s">
        <v>3096</v>
      </c>
      <c r="H741" s="35" t="s">
        <v>267</v>
      </c>
      <c r="I741" s="36" t="s">
        <v>1912</v>
      </c>
      <c r="J741" s="53" t="s">
        <v>3572</v>
      </c>
      <c r="K741" t="s">
        <v>2963</v>
      </c>
      <c r="L741" s="40" t="s">
        <v>3108</v>
      </c>
      <c r="M741" s="39">
        <v>7858036873</v>
      </c>
      <c r="N741" t="s">
        <v>3109</v>
      </c>
    </row>
    <row r="742" spans="1:14" x14ac:dyDescent="0.25">
      <c r="A742" s="7" t="str">
        <f t="shared" ref="A742:A773" si="19">CONCATENATE(C742,E742)</f>
        <v>200200050031</v>
      </c>
      <c r="B742" s="32" t="s">
        <v>4123</v>
      </c>
      <c r="C742" s="182">
        <v>20020005</v>
      </c>
      <c r="D742" s="8" t="s">
        <v>56</v>
      </c>
      <c r="E742" s="35" t="s">
        <v>422</v>
      </c>
      <c r="F742" s="35" t="s">
        <v>3088</v>
      </c>
      <c r="G742" s="35" t="s">
        <v>3097</v>
      </c>
      <c r="H742" s="35" t="s">
        <v>275</v>
      </c>
      <c r="I742" s="36" t="s">
        <v>411</v>
      </c>
      <c r="J742" s="53" t="s">
        <v>3572</v>
      </c>
      <c r="K742" t="s">
        <v>3110</v>
      </c>
      <c r="L742" s="40">
        <v>33604</v>
      </c>
      <c r="M742" s="39">
        <v>7662988530</v>
      </c>
      <c r="N742" t="s">
        <v>3111</v>
      </c>
    </row>
    <row r="743" spans="1:14" x14ac:dyDescent="0.25">
      <c r="A743" s="7" t="str">
        <f t="shared" si="19"/>
        <v>200200050032</v>
      </c>
      <c r="B743" s="32" t="s">
        <v>4123</v>
      </c>
      <c r="C743" s="182">
        <v>20020005</v>
      </c>
      <c r="D743" s="8" t="s">
        <v>56</v>
      </c>
      <c r="E743" s="35" t="s">
        <v>8</v>
      </c>
      <c r="F743" s="35" t="s">
        <v>3089</v>
      </c>
      <c r="G743" s="35" t="s">
        <v>3098</v>
      </c>
      <c r="H743" s="35" t="s">
        <v>281</v>
      </c>
      <c r="I743" s="36" t="s">
        <v>418</v>
      </c>
      <c r="J743" s="53" t="s">
        <v>3572</v>
      </c>
      <c r="K743" t="s">
        <v>3112</v>
      </c>
      <c r="L743" s="40">
        <v>28126</v>
      </c>
      <c r="M743" s="39">
        <v>6203369924</v>
      </c>
      <c r="N743" t="s">
        <v>3113</v>
      </c>
    </row>
    <row r="744" spans="1:14" x14ac:dyDescent="0.25">
      <c r="A744" s="7" t="str">
        <f t="shared" si="19"/>
        <v>200200050033</v>
      </c>
      <c r="B744" s="32" t="s">
        <v>4123</v>
      </c>
      <c r="C744" s="182">
        <v>20020005</v>
      </c>
      <c r="D744" s="8" t="s">
        <v>56</v>
      </c>
      <c r="E744" s="35" t="s">
        <v>32</v>
      </c>
      <c r="F744" s="35" t="s">
        <v>3090</v>
      </c>
      <c r="G744" s="35" t="s">
        <v>3099</v>
      </c>
      <c r="H744" s="35" t="s">
        <v>281</v>
      </c>
      <c r="I744" s="36" t="s">
        <v>418</v>
      </c>
      <c r="J744" s="53" t="s">
        <v>3572</v>
      </c>
      <c r="K744" t="s">
        <v>3114</v>
      </c>
      <c r="L744" s="40">
        <v>23012</v>
      </c>
      <c r="M744" s="39">
        <v>9631031726</v>
      </c>
      <c r="N744" t="s">
        <v>3115</v>
      </c>
    </row>
    <row r="745" spans="1:14" x14ac:dyDescent="0.25">
      <c r="A745" s="7" t="str">
        <f t="shared" si="19"/>
        <v>200200050034</v>
      </c>
      <c r="B745" s="32" t="s">
        <v>4123</v>
      </c>
      <c r="C745" s="182">
        <v>20020005</v>
      </c>
      <c r="D745" s="8" t="s">
        <v>56</v>
      </c>
      <c r="E745" s="35" t="s">
        <v>33</v>
      </c>
      <c r="F745" s="35" t="s">
        <v>3091</v>
      </c>
      <c r="G745" s="35" t="s">
        <v>3100</v>
      </c>
      <c r="H745" s="35" t="s">
        <v>281</v>
      </c>
      <c r="I745" s="36" t="s">
        <v>418</v>
      </c>
      <c r="J745" s="53" t="s">
        <v>3572</v>
      </c>
      <c r="K745" t="s">
        <v>3116</v>
      </c>
      <c r="L745" s="40">
        <v>31327</v>
      </c>
      <c r="M745" s="39">
        <v>7061490378</v>
      </c>
      <c r="N745" t="s">
        <v>3117</v>
      </c>
    </row>
    <row r="746" spans="1:14" x14ac:dyDescent="0.25">
      <c r="A746" s="7" t="str">
        <f t="shared" si="19"/>
        <v>200200050035</v>
      </c>
      <c r="B746" s="32" t="s">
        <v>4123</v>
      </c>
      <c r="C746" s="182">
        <v>20020005</v>
      </c>
      <c r="D746" s="8" t="s">
        <v>56</v>
      </c>
      <c r="E746" s="35" t="s">
        <v>9</v>
      </c>
      <c r="F746" s="35" t="s">
        <v>670</v>
      </c>
      <c r="G746" s="35" t="s">
        <v>3101</v>
      </c>
      <c r="H746" s="35" t="s">
        <v>275</v>
      </c>
      <c r="I746" s="36" t="s">
        <v>411</v>
      </c>
      <c r="J746" s="53" t="s">
        <v>3572</v>
      </c>
      <c r="K746" t="s">
        <v>3118</v>
      </c>
      <c r="L746" s="40">
        <v>28856</v>
      </c>
      <c r="M746" s="39">
        <v>7366822860</v>
      </c>
      <c r="N746" t="s">
        <v>3119</v>
      </c>
    </row>
    <row r="747" spans="1:14" x14ac:dyDescent="0.25">
      <c r="A747" s="7" t="str">
        <f t="shared" si="19"/>
        <v>200200050036</v>
      </c>
      <c r="B747" s="32" t="s">
        <v>4123</v>
      </c>
      <c r="C747" s="182">
        <v>20020005</v>
      </c>
      <c r="D747" s="8" t="s">
        <v>56</v>
      </c>
      <c r="E747" s="35" t="s">
        <v>10</v>
      </c>
      <c r="F747" s="35" t="s">
        <v>3092</v>
      </c>
      <c r="G747" s="35" t="s">
        <v>3102</v>
      </c>
      <c r="H747" s="35" t="s">
        <v>281</v>
      </c>
      <c r="I747" s="36" t="s">
        <v>418</v>
      </c>
      <c r="J747" s="53" t="s">
        <v>3572</v>
      </c>
      <c r="K747" t="s">
        <v>3120</v>
      </c>
      <c r="L747" s="40">
        <v>36436</v>
      </c>
      <c r="M747" s="39">
        <v>8271054823</v>
      </c>
      <c r="N747" t="s">
        <v>3121</v>
      </c>
    </row>
    <row r="748" spans="1:14" x14ac:dyDescent="0.25">
      <c r="A748" s="7" t="str">
        <f t="shared" si="19"/>
        <v>200100180017</v>
      </c>
      <c r="B748" s="32" t="s">
        <v>3385</v>
      </c>
      <c r="C748" s="182">
        <v>20010018</v>
      </c>
      <c r="D748" s="8" t="s">
        <v>56</v>
      </c>
      <c r="E748" s="35" t="s">
        <v>27</v>
      </c>
      <c r="F748" s="35" t="s">
        <v>2353</v>
      </c>
      <c r="G748" s="35" t="s">
        <v>3103</v>
      </c>
      <c r="H748" s="35" t="s">
        <v>429</v>
      </c>
      <c r="I748" s="36" t="s">
        <v>430</v>
      </c>
      <c r="J748" s="53" t="s">
        <v>3572</v>
      </c>
      <c r="K748" t="s">
        <v>3065</v>
      </c>
      <c r="L748" s="40" t="s">
        <v>3122</v>
      </c>
      <c r="M748" s="39">
        <v>9523698741</v>
      </c>
      <c r="N748" t="s">
        <v>3123</v>
      </c>
    </row>
    <row r="749" spans="1:14" x14ac:dyDescent="0.25">
      <c r="A749" s="7" t="str">
        <f t="shared" si="19"/>
        <v>200100150030</v>
      </c>
      <c r="B749" s="32" t="s">
        <v>3385</v>
      </c>
      <c r="C749" s="182">
        <v>20010015</v>
      </c>
      <c r="D749" s="8" t="s">
        <v>56</v>
      </c>
      <c r="E749" s="35" t="s">
        <v>7</v>
      </c>
      <c r="F749" s="35" t="s">
        <v>3093</v>
      </c>
      <c r="G749" s="35" t="s">
        <v>3104</v>
      </c>
      <c r="H749" s="35" t="s">
        <v>265</v>
      </c>
      <c r="I749" s="36" t="s">
        <v>410</v>
      </c>
      <c r="J749" s="53" t="s">
        <v>3572</v>
      </c>
      <c r="K749" t="s">
        <v>3124</v>
      </c>
      <c r="L749" s="40">
        <v>15342</v>
      </c>
      <c r="M749" s="39">
        <v>8709272655</v>
      </c>
      <c r="N749" t="s">
        <v>3125</v>
      </c>
    </row>
    <row r="750" spans="1:14" x14ac:dyDescent="0.25">
      <c r="A750" s="7" t="str">
        <f t="shared" si="19"/>
        <v>200100310002</v>
      </c>
      <c r="B750" s="32" t="s">
        <v>3385</v>
      </c>
      <c r="C750" s="182">
        <v>20010031</v>
      </c>
      <c r="D750" s="8" t="s">
        <v>56</v>
      </c>
      <c r="E750" s="35" t="s">
        <v>17</v>
      </c>
      <c r="F750" s="35" t="s">
        <v>3094</v>
      </c>
      <c r="G750" s="35" t="s">
        <v>3105</v>
      </c>
      <c r="H750" s="35" t="s">
        <v>278</v>
      </c>
      <c r="I750" s="36" t="s">
        <v>416</v>
      </c>
      <c r="J750" s="53" t="s">
        <v>3572</v>
      </c>
      <c r="K750" t="s">
        <v>3126</v>
      </c>
      <c r="L750" s="40" t="s">
        <v>3127</v>
      </c>
      <c r="M750" s="39">
        <v>7461992226</v>
      </c>
      <c r="N750" t="s">
        <v>3128</v>
      </c>
    </row>
    <row r="751" spans="1:14" x14ac:dyDescent="0.25">
      <c r="A751" s="7" t="str">
        <f t="shared" si="19"/>
        <v>200100270010</v>
      </c>
      <c r="B751" s="32" t="s">
        <v>3385</v>
      </c>
      <c r="C751" s="182">
        <v>20010027</v>
      </c>
      <c r="D751" s="8" t="s">
        <v>56</v>
      </c>
      <c r="E751" s="35" t="s">
        <v>21</v>
      </c>
      <c r="F751" s="35" t="s">
        <v>2834</v>
      </c>
      <c r="G751" s="35" t="s">
        <v>3156</v>
      </c>
      <c r="H751" s="35" t="s">
        <v>460</v>
      </c>
      <c r="I751" s="36" t="s">
        <v>418</v>
      </c>
      <c r="J751" s="53" t="s">
        <v>3139</v>
      </c>
      <c r="K751" t="s">
        <v>2933</v>
      </c>
      <c r="L751" s="40">
        <v>32509</v>
      </c>
      <c r="M751" s="39">
        <v>9546759845</v>
      </c>
      <c r="N751" t="s">
        <v>2934</v>
      </c>
    </row>
    <row r="752" spans="1:14" x14ac:dyDescent="0.25">
      <c r="A752" s="7" t="str">
        <f t="shared" si="19"/>
        <v>200100320002</v>
      </c>
      <c r="B752" s="32" t="s">
        <v>3385</v>
      </c>
      <c r="C752" s="182">
        <v>20010032</v>
      </c>
      <c r="D752" s="8" t="s">
        <v>56</v>
      </c>
      <c r="E752" s="35" t="s">
        <v>17</v>
      </c>
      <c r="F752" s="35" t="s">
        <v>3132</v>
      </c>
      <c r="G752" s="35" t="s">
        <v>3165</v>
      </c>
      <c r="H752" s="35" t="s">
        <v>429</v>
      </c>
      <c r="I752" s="36" t="s">
        <v>430</v>
      </c>
      <c r="J752" s="53" t="s">
        <v>3139</v>
      </c>
      <c r="K752" t="s">
        <v>3140</v>
      </c>
      <c r="L752" s="40" t="s">
        <v>3141</v>
      </c>
      <c r="M752" s="39">
        <v>6207899041</v>
      </c>
      <c r="N752" t="s">
        <v>3142</v>
      </c>
    </row>
    <row r="753" spans="1:14" x14ac:dyDescent="0.25">
      <c r="A753" s="7" t="str">
        <f t="shared" si="19"/>
        <v>200100330002</v>
      </c>
      <c r="B753" s="32" t="s">
        <v>3385</v>
      </c>
      <c r="C753" s="182">
        <v>20010033</v>
      </c>
      <c r="D753" s="8" t="s">
        <v>56</v>
      </c>
      <c r="E753" s="35" t="s">
        <v>17</v>
      </c>
      <c r="F753" s="35" t="s">
        <v>8370</v>
      </c>
      <c r="G753" s="35" t="s">
        <v>8371</v>
      </c>
      <c r="H753" s="35" t="s">
        <v>273</v>
      </c>
      <c r="I753" s="36" t="s">
        <v>8372</v>
      </c>
      <c r="J753" s="53" t="s">
        <v>3139</v>
      </c>
      <c r="K753" t="s">
        <v>8373</v>
      </c>
      <c r="L753" s="40" t="s">
        <v>3143</v>
      </c>
      <c r="M753" s="39" t="s">
        <v>8374</v>
      </c>
      <c r="N753" t="s">
        <v>3144</v>
      </c>
    </row>
    <row r="754" spans="1:14" x14ac:dyDescent="0.25">
      <c r="A754" s="7" t="str">
        <f t="shared" si="19"/>
        <v>200100340002</v>
      </c>
      <c r="B754" s="32" t="s">
        <v>3385</v>
      </c>
      <c r="C754" s="182">
        <v>20010034</v>
      </c>
      <c r="D754" s="8" t="s">
        <v>56</v>
      </c>
      <c r="E754" s="35" t="s">
        <v>17</v>
      </c>
      <c r="F754" s="35" t="s">
        <v>3133</v>
      </c>
      <c r="G754" s="35" t="s">
        <v>3166</v>
      </c>
      <c r="H754" s="35" t="s">
        <v>275</v>
      </c>
      <c r="I754" s="36" t="s">
        <v>411</v>
      </c>
      <c r="J754" s="53" t="s">
        <v>3139</v>
      </c>
      <c r="K754" t="s">
        <v>1309</v>
      </c>
      <c r="L754" s="40">
        <v>32082</v>
      </c>
      <c r="M754" s="39">
        <v>8521334929</v>
      </c>
      <c r="N754" t="s">
        <v>3145</v>
      </c>
    </row>
    <row r="755" spans="1:14" x14ac:dyDescent="0.25">
      <c r="A755" s="7" t="str">
        <f t="shared" si="19"/>
        <v>200200100008</v>
      </c>
      <c r="B755" s="32" t="s">
        <v>4123</v>
      </c>
      <c r="C755" s="182">
        <v>20020010</v>
      </c>
      <c r="D755" s="8" t="s">
        <v>56</v>
      </c>
      <c r="E755" s="35" t="s">
        <v>41</v>
      </c>
      <c r="F755" s="35" t="s">
        <v>3134</v>
      </c>
      <c r="G755" s="35" t="s">
        <v>3167</v>
      </c>
      <c r="H755" s="35" t="s">
        <v>270</v>
      </c>
      <c r="I755" s="36" t="s">
        <v>1685</v>
      </c>
      <c r="J755" s="53" t="s">
        <v>3139</v>
      </c>
      <c r="K755" t="s">
        <v>3146</v>
      </c>
      <c r="L755" s="40">
        <v>33362</v>
      </c>
      <c r="M755" s="39">
        <v>8757353589</v>
      </c>
      <c r="N755" t="s">
        <v>3147</v>
      </c>
    </row>
    <row r="756" spans="1:14" x14ac:dyDescent="0.25">
      <c r="A756" s="7" t="str">
        <f t="shared" si="19"/>
        <v>200200100009</v>
      </c>
      <c r="B756" s="32" t="s">
        <v>4123</v>
      </c>
      <c r="C756" s="182">
        <v>20020010</v>
      </c>
      <c r="D756" s="8" t="s">
        <v>56</v>
      </c>
      <c r="E756" s="35" t="s">
        <v>36</v>
      </c>
      <c r="F756" s="35" t="s">
        <v>3135</v>
      </c>
      <c r="G756" s="35" t="s">
        <v>3168</v>
      </c>
      <c r="H756" s="35" t="s">
        <v>271</v>
      </c>
      <c r="I756" s="36" t="s">
        <v>413</v>
      </c>
      <c r="J756" s="53" t="s">
        <v>3139</v>
      </c>
      <c r="K756" t="s">
        <v>3148</v>
      </c>
      <c r="L756" s="40">
        <v>30899</v>
      </c>
      <c r="M756" s="39">
        <v>7870630258</v>
      </c>
      <c r="N756" t="s">
        <v>3149</v>
      </c>
    </row>
    <row r="757" spans="1:14" x14ac:dyDescent="0.25">
      <c r="A757" s="7" t="str">
        <f t="shared" si="19"/>
        <v>200200040028</v>
      </c>
      <c r="B757" s="32" t="s">
        <v>4123</v>
      </c>
      <c r="C757" s="182">
        <v>20020004</v>
      </c>
      <c r="D757" s="8" t="s">
        <v>56</v>
      </c>
      <c r="E757" s="35" t="s">
        <v>30</v>
      </c>
      <c r="F757" s="35" t="s">
        <v>3136</v>
      </c>
      <c r="G757" s="35" t="s">
        <v>3169</v>
      </c>
      <c r="H757" s="35" t="s">
        <v>275</v>
      </c>
      <c r="I757" s="36" t="s">
        <v>411</v>
      </c>
      <c r="J757" s="53" t="s">
        <v>3139</v>
      </c>
      <c r="K757" t="s">
        <v>3150</v>
      </c>
      <c r="L757" s="40">
        <v>36526</v>
      </c>
      <c r="M757" s="39"/>
      <c r="N757" t="s">
        <v>3151</v>
      </c>
    </row>
    <row r="758" spans="1:14" x14ac:dyDescent="0.25">
      <c r="A758" s="7" t="str">
        <f t="shared" si="19"/>
        <v>200200050029</v>
      </c>
      <c r="B758" s="32" t="s">
        <v>4123</v>
      </c>
      <c r="C758" s="182">
        <v>20020005</v>
      </c>
      <c r="D758" s="8" t="s">
        <v>56</v>
      </c>
      <c r="E758" s="35" t="s">
        <v>31</v>
      </c>
      <c r="F758" s="35" t="s">
        <v>3137</v>
      </c>
      <c r="G758" s="35" t="s">
        <v>3170</v>
      </c>
      <c r="H758" s="35" t="s">
        <v>281</v>
      </c>
      <c r="I758" s="36" t="s">
        <v>418</v>
      </c>
      <c r="J758" s="53" t="s">
        <v>3139</v>
      </c>
      <c r="K758" t="s">
        <v>3152</v>
      </c>
      <c r="L758" s="40" t="s">
        <v>3153</v>
      </c>
      <c r="M758" s="39">
        <v>9113401882</v>
      </c>
      <c r="N758" t="s">
        <v>3154</v>
      </c>
    </row>
    <row r="759" spans="1:14" x14ac:dyDescent="0.25">
      <c r="A759" s="7" t="str">
        <f t="shared" si="19"/>
        <v>200200050030</v>
      </c>
      <c r="B759" s="32" t="s">
        <v>4123</v>
      </c>
      <c r="C759" s="182">
        <v>20020005</v>
      </c>
      <c r="D759" s="8" t="s">
        <v>56</v>
      </c>
      <c r="E759" s="35" t="s">
        <v>7</v>
      </c>
      <c r="F759" s="35" t="s">
        <v>3138</v>
      </c>
      <c r="G759" s="35" t="s">
        <v>3171</v>
      </c>
      <c r="H759" s="35" t="s">
        <v>281</v>
      </c>
      <c r="I759" s="36" t="s">
        <v>418</v>
      </c>
      <c r="J759" s="53" t="s">
        <v>3139</v>
      </c>
      <c r="K759" t="s">
        <v>1486</v>
      </c>
      <c r="L759" s="40">
        <v>25204</v>
      </c>
      <c r="M759" s="39">
        <v>6207322296</v>
      </c>
      <c r="N759" t="s">
        <v>3155</v>
      </c>
    </row>
    <row r="760" spans="1:14" x14ac:dyDescent="0.25">
      <c r="A760" s="7" t="str">
        <f t="shared" si="19"/>
        <v>200100180003</v>
      </c>
      <c r="B760" s="32" t="s">
        <v>3385</v>
      </c>
      <c r="C760" s="182">
        <v>20010018</v>
      </c>
      <c r="D760" s="8" t="s">
        <v>56</v>
      </c>
      <c r="E760" s="35" t="s">
        <v>0</v>
      </c>
      <c r="F760" s="35" t="s">
        <v>1664</v>
      </c>
      <c r="G760" s="35" t="s">
        <v>1694</v>
      </c>
      <c r="H760" s="35" t="s">
        <v>265</v>
      </c>
      <c r="I760" s="36" t="s">
        <v>410</v>
      </c>
      <c r="J760" s="53" t="s">
        <v>3573</v>
      </c>
      <c r="K760" t="s">
        <v>1245</v>
      </c>
      <c r="L760" s="40">
        <v>45276</v>
      </c>
      <c r="M760" s="39">
        <v>7070528057</v>
      </c>
      <c r="N760" t="s">
        <v>1743</v>
      </c>
    </row>
    <row r="761" spans="1:14" x14ac:dyDescent="0.25">
      <c r="A761" s="7" t="str">
        <f t="shared" si="19"/>
        <v>200100180018</v>
      </c>
      <c r="B761" s="32" t="s">
        <v>3385</v>
      </c>
      <c r="C761" s="182">
        <v>20010018</v>
      </c>
      <c r="D761" s="8" t="s">
        <v>56</v>
      </c>
      <c r="E761" s="35" t="s">
        <v>2</v>
      </c>
      <c r="F761" s="35" t="s">
        <v>3159</v>
      </c>
      <c r="G761" s="35" t="s">
        <v>3160</v>
      </c>
      <c r="H761" s="35" t="s">
        <v>275</v>
      </c>
      <c r="I761" s="36" t="s">
        <v>411</v>
      </c>
      <c r="J761" s="53" t="s">
        <v>3161</v>
      </c>
      <c r="K761" t="s">
        <v>3162</v>
      </c>
      <c r="L761" s="40" t="s">
        <v>3163</v>
      </c>
      <c r="M761" s="39">
        <v>9102154993</v>
      </c>
      <c r="N761" t="s">
        <v>3164</v>
      </c>
    </row>
    <row r="762" spans="1:14" x14ac:dyDescent="0.25">
      <c r="A762" s="7" t="str">
        <f t="shared" si="19"/>
        <v>200200040024</v>
      </c>
      <c r="B762" s="32" t="s">
        <v>4123</v>
      </c>
      <c r="C762" s="182">
        <v>20020004</v>
      </c>
      <c r="D762" s="8" t="s">
        <v>56</v>
      </c>
      <c r="E762" s="35" t="s">
        <v>29</v>
      </c>
      <c r="F762" s="35" t="s">
        <v>2633</v>
      </c>
      <c r="G762" s="35" t="s">
        <v>3157</v>
      </c>
      <c r="H762" s="35" t="s">
        <v>3158</v>
      </c>
      <c r="I762" s="36" t="s">
        <v>415</v>
      </c>
      <c r="J762" s="53" t="s">
        <v>3161</v>
      </c>
      <c r="K762" t="s">
        <v>2783</v>
      </c>
      <c r="L762" s="40">
        <v>25934</v>
      </c>
      <c r="M762" s="39">
        <v>9102139122</v>
      </c>
      <c r="N762" t="s">
        <v>2784</v>
      </c>
    </row>
    <row r="763" spans="1:14" x14ac:dyDescent="0.25">
      <c r="A763" s="7" t="str">
        <f t="shared" si="19"/>
        <v>200100270015</v>
      </c>
      <c r="B763" s="32" t="s">
        <v>3385</v>
      </c>
      <c r="C763" s="182">
        <v>20010027</v>
      </c>
      <c r="D763" s="8" t="s">
        <v>56</v>
      </c>
      <c r="E763" s="35" t="s">
        <v>25</v>
      </c>
      <c r="F763" s="35" t="s">
        <v>3173</v>
      </c>
      <c r="G763" s="35" t="s">
        <v>3191</v>
      </c>
      <c r="H763" s="35" t="s">
        <v>273</v>
      </c>
      <c r="I763" s="36" t="s">
        <v>413</v>
      </c>
      <c r="J763" s="53">
        <v>45416</v>
      </c>
      <c r="K763" t="s">
        <v>3192</v>
      </c>
      <c r="L763" s="40">
        <v>30317</v>
      </c>
      <c r="M763" s="39">
        <v>9801731711</v>
      </c>
      <c r="N763" t="s">
        <v>3193</v>
      </c>
    </row>
    <row r="764" spans="1:14" x14ac:dyDescent="0.25">
      <c r="A764" s="7" t="str">
        <f t="shared" si="19"/>
        <v>200100270016</v>
      </c>
      <c r="B764" s="32" t="s">
        <v>3385</v>
      </c>
      <c r="C764" s="182">
        <v>20010027</v>
      </c>
      <c r="D764" s="8" t="s">
        <v>56</v>
      </c>
      <c r="E764" s="35" t="s">
        <v>26</v>
      </c>
      <c r="F764" s="35" t="s">
        <v>3174</v>
      </c>
      <c r="G764" s="35" t="s">
        <v>3194</v>
      </c>
      <c r="H764" s="35" t="s">
        <v>275</v>
      </c>
      <c r="I764" s="36" t="s">
        <v>411</v>
      </c>
      <c r="J764" s="53">
        <v>45416</v>
      </c>
      <c r="K764" t="s">
        <v>3195</v>
      </c>
      <c r="L764" s="40">
        <v>21186</v>
      </c>
      <c r="M764" s="39">
        <v>7320984724</v>
      </c>
      <c r="N764" t="s">
        <v>3196</v>
      </c>
    </row>
    <row r="765" spans="1:14" x14ac:dyDescent="0.25">
      <c r="A765" s="7" t="str">
        <f t="shared" si="19"/>
        <v>200100270017</v>
      </c>
      <c r="B765" s="32" t="s">
        <v>3385</v>
      </c>
      <c r="C765" s="182">
        <v>20010027</v>
      </c>
      <c r="D765" s="8" t="s">
        <v>56</v>
      </c>
      <c r="E765" s="35" t="s">
        <v>27</v>
      </c>
      <c r="F765" s="35" t="s">
        <v>3175</v>
      </c>
      <c r="G765" s="35" t="s">
        <v>3197</v>
      </c>
      <c r="H765" s="35" t="s">
        <v>467</v>
      </c>
      <c r="I765" s="36" t="s">
        <v>415</v>
      </c>
      <c r="J765" s="53">
        <v>45416</v>
      </c>
      <c r="K765" t="s">
        <v>3198</v>
      </c>
      <c r="L765" s="40" t="s">
        <v>3199</v>
      </c>
      <c r="M765" s="39">
        <v>6200163178</v>
      </c>
      <c r="N765" t="s">
        <v>3200</v>
      </c>
    </row>
    <row r="766" spans="1:14" x14ac:dyDescent="0.25">
      <c r="A766" s="7" t="str">
        <f t="shared" si="19"/>
        <v>200100270018</v>
      </c>
      <c r="B766" s="32" t="s">
        <v>3385</v>
      </c>
      <c r="C766" s="182">
        <v>20010027</v>
      </c>
      <c r="D766" s="8" t="s">
        <v>56</v>
      </c>
      <c r="E766" s="35" t="s">
        <v>2</v>
      </c>
      <c r="F766" s="35" t="s">
        <v>3176</v>
      </c>
      <c r="G766" s="35" t="s">
        <v>3201</v>
      </c>
      <c r="H766" s="35" t="s">
        <v>275</v>
      </c>
      <c r="I766" s="36" t="s">
        <v>411</v>
      </c>
      <c r="J766" s="53">
        <v>45416</v>
      </c>
      <c r="K766" t="s">
        <v>3202</v>
      </c>
      <c r="L766" s="40">
        <v>28126</v>
      </c>
      <c r="M766" s="39">
        <v>9771399165</v>
      </c>
      <c r="N766" t="s">
        <v>3203</v>
      </c>
    </row>
    <row r="767" spans="1:14" x14ac:dyDescent="0.25">
      <c r="A767" s="7" t="str">
        <f t="shared" si="19"/>
        <v>200100270019</v>
      </c>
      <c r="B767" s="32" t="s">
        <v>3385</v>
      </c>
      <c r="C767" s="182">
        <v>20010027</v>
      </c>
      <c r="D767" s="8" t="s">
        <v>56</v>
      </c>
      <c r="E767" s="35" t="s">
        <v>3</v>
      </c>
      <c r="F767" s="35" t="s">
        <v>3177</v>
      </c>
      <c r="G767" s="35" t="s">
        <v>3204</v>
      </c>
      <c r="H767" s="35" t="s">
        <v>467</v>
      </c>
      <c r="I767" s="36" t="s">
        <v>415</v>
      </c>
      <c r="J767" s="53">
        <v>45416</v>
      </c>
      <c r="K767" t="s">
        <v>2896</v>
      </c>
      <c r="L767" s="40">
        <v>30682</v>
      </c>
      <c r="M767" s="39">
        <v>7367957454</v>
      </c>
      <c r="N767" t="s">
        <v>3205</v>
      </c>
    </row>
    <row r="768" spans="1:14" x14ac:dyDescent="0.25">
      <c r="A768" s="7" t="str">
        <f t="shared" si="19"/>
        <v>200100250014</v>
      </c>
      <c r="B768" s="32" t="s">
        <v>3385</v>
      </c>
      <c r="C768" s="182">
        <v>20010025</v>
      </c>
      <c r="D768" s="8" t="s">
        <v>56</v>
      </c>
      <c r="E768" s="35" t="s">
        <v>24</v>
      </c>
      <c r="F768" s="35" t="s">
        <v>3178</v>
      </c>
      <c r="G768" s="35" t="s">
        <v>3206</v>
      </c>
      <c r="H768" s="35" t="s">
        <v>467</v>
      </c>
      <c r="I768" s="36" t="s">
        <v>415</v>
      </c>
      <c r="J768" s="53">
        <v>45416</v>
      </c>
      <c r="K768" t="s">
        <v>3207</v>
      </c>
      <c r="L768" s="40" t="s">
        <v>3208</v>
      </c>
      <c r="M768" s="39">
        <v>9304987601</v>
      </c>
      <c r="N768" t="s">
        <v>3209</v>
      </c>
    </row>
    <row r="769" spans="1:14" x14ac:dyDescent="0.25">
      <c r="A769" s="7" t="str">
        <f t="shared" si="19"/>
        <v>200100030035</v>
      </c>
      <c r="B769" s="32" t="s">
        <v>3385</v>
      </c>
      <c r="C769" s="182">
        <v>20010003</v>
      </c>
      <c r="D769" s="8" t="s">
        <v>56</v>
      </c>
      <c r="E769" s="35" t="s">
        <v>9</v>
      </c>
      <c r="F769" s="35" t="s">
        <v>3179</v>
      </c>
      <c r="G769" s="35" t="s">
        <v>3210</v>
      </c>
      <c r="H769" s="35" t="s">
        <v>456</v>
      </c>
      <c r="I769" s="36" t="s">
        <v>457</v>
      </c>
      <c r="J769" s="53">
        <v>45416</v>
      </c>
      <c r="K769" t="s">
        <v>3211</v>
      </c>
      <c r="L769" s="40">
        <v>27395</v>
      </c>
      <c r="M769" s="39">
        <v>9955619192</v>
      </c>
      <c r="N769" t="s">
        <v>3212</v>
      </c>
    </row>
    <row r="770" spans="1:14" x14ac:dyDescent="0.25">
      <c r="A770" s="7" t="str">
        <f t="shared" si="19"/>
        <v>200100160034</v>
      </c>
      <c r="B770" s="32" t="s">
        <v>3385</v>
      </c>
      <c r="C770" s="182">
        <v>20010016</v>
      </c>
      <c r="D770" s="8" t="s">
        <v>56</v>
      </c>
      <c r="E770" s="35" t="s">
        <v>33</v>
      </c>
      <c r="F770" s="35" t="s">
        <v>3180</v>
      </c>
      <c r="G770" s="35" t="s">
        <v>3213</v>
      </c>
      <c r="H770" s="35" t="s">
        <v>273</v>
      </c>
      <c r="I770" s="36" t="s">
        <v>413</v>
      </c>
      <c r="J770" s="53">
        <v>45416</v>
      </c>
      <c r="K770" t="s">
        <v>3214</v>
      </c>
      <c r="L770" s="40">
        <v>28491</v>
      </c>
      <c r="M770" s="39">
        <v>6202703156</v>
      </c>
      <c r="N770" t="s">
        <v>3215</v>
      </c>
    </row>
    <row r="771" spans="1:14" x14ac:dyDescent="0.25">
      <c r="A771" s="7" t="str">
        <f t="shared" si="19"/>
        <v>200100160035</v>
      </c>
      <c r="B771" s="32" t="s">
        <v>3385</v>
      </c>
      <c r="C771" s="182">
        <v>20010016</v>
      </c>
      <c r="D771" s="8" t="s">
        <v>56</v>
      </c>
      <c r="E771" s="35" t="s">
        <v>9</v>
      </c>
      <c r="F771" s="35" t="s">
        <v>3181</v>
      </c>
      <c r="G771" s="35" t="s">
        <v>3216</v>
      </c>
      <c r="H771" s="35" t="s">
        <v>467</v>
      </c>
      <c r="I771" s="36" t="s">
        <v>415</v>
      </c>
      <c r="J771" s="53">
        <v>45416</v>
      </c>
      <c r="K771" t="s">
        <v>3217</v>
      </c>
      <c r="L771" s="40" t="s">
        <v>3218</v>
      </c>
      <c r="M771" s="39">
        <v>7903066081</v>
      </c>
      <c r="N771" t="s">
        <v>3219</v>
      </c>
    </row>
    <row r="772" spans="1:14" x14ac:dyDescent="0.25">
      <c r="A772" s="7" t="str">
        <f t="shared" si="19"/>
        <v>200100160037</v>
      </c>
      <c r="B772" s="32" t="s">
        <v>3385</v>
      </c>
      <c r="C772" s="182">
        <v>20010016</v>
      </c>
      <c r="D772" s="8" t="s">
        <v>56</v>
      </c>
      <c r="E772" s="35" t="s">
        <v>34</v>
      </c>
      <c r="F772" s="35" t="s">
        <v>3183</v>
      </c>
      <c r="G772" s="35" t="s">
        <v>3222</v>
      </c>
      <c r="H772" s="35" t="s">
        <v>460</v>
      </c>
      <c r="I772" s="36" t="s">
        <v>418</v>
      </c>
      <c r="J772" s="53">
        <v>45416</v>
      </c>
      <c r="K772" t="s">
        <v>1858</v>
      </c>
      <c r="L772" s="40">
        <v>33239</v>
      </c>
      <c r="M772" s="39">
        <v>7295082033</v>
      </c>
      <c r="N772" t="s">
        <v>3223</v>
      </c>
    </row>
    <row r="773" spans="1:14" x14ac:dyDescent="0.25">
      <c r="A773" s="7" t="str">
        <f t="shared" si="19"/>
        <v>200200020044</v>
      </c>
      <c r="B773" s="32" t="s">
        <v>4123</v>
      </c>
      <c r="C773" s="182">
        <v>20020002</v>
      </c>
      <c r="D773" s="8" t="s">
        <v>56</v>
      </c>
      <c r="E773" s="35" t="s">
        <v>15</v>
      </c>
      <c r="F773" s="35" t="s">
        <v>3184</v>
      </c>
      <c r="G773" s="35" t="s">
        <v>3224</v>
      </c>
      <c r="H773" s="35" t="s">
        <v>281</v>
      </c>
      <c r="I773" s="36" t="s">
        <v>418</v>
      </c>
      <c r="J773" s="53">
        <v>45416</v>
      </c>
      <c r="K773" t="s">
        <v>3225</v>
      </c>
      <c r="L773" s="40">
        <v>22282</v>
      </c>
      <c r="M773" s="39">
        <v>9798934966</v>
      </c>
      <c r="N773" t="s">
        <v>3226</v>
      </c>
    </row>
    <row r="774" spans="1:14" x14ac:dyDescent="0.25">
      <c r="A774" s="7" t="str">
        <f t="shared" ref="A774:A779" si="20">CONCATENATE(C774,E774)</f>
        <v>200200070030</v>
      </c>
      <c r="B774" s="32" t="s">
        <v>4123</v>
      </c>
      <c r="C774" s="182">
        <v>20020007</v>
      </c>
      <c r="D774" s="8" t="s">
        <v>56</v>
      </c>
      <c r="E774" s="35" t="s">
        <v>7</v>
      </c>
      <c r="F774" s="35" t="s">
        <v>3185</v>
      </c>
      <c r="G774" s="35" t="s">
        <v>3227</v>
      </c>
      <c r="H774" s="35" t="s">
        <v>1284</v>
      </c>
      <c r="I774" s="36" t="s">
        <v>1685</v>
      </c>
      <c r="J774" s="53">
        <v>45416</v>
      </c>
      <c r="K774" t="s">
        <v>3228</v>
      </c>
      <c r="L774" s="40">
        <v>31413</v>
      </c>
      <c r="M774" s="39">
        <v>9229523124</v>
      </c>
      <c r="N774" t="s">
        <v>3229</v>
      </c>
    </row>
    <row r="775" spans="1:14" x14ac:dyDescent="0.25">
      <c r="A775" s="7" t="str">
        <f t="shared" si="20"/>
        <v>200200070031</v>
      </c>
      <c r="B775" s="32" t="s">
        <v>4123</v>
      </c>
      <c r="C775" s="182">
        <v>20020007</v>
      </c>
      <c r="D775" s="8" t="s">
        <v>56</v>
      </c>
      <c r="E775" s="35" t="s">
        <v>422</v>
      </c>
      <c r="F775" s="35" t="s">
        <v>3186</v>
      </c>
      <c r="G775" s="35" t="s">
        <v>3230</v>
      </c>
      <c r="H775" s="35" t="s">
        <v>275</v>
      </c>
      <c r="I775" s="36" t="s">
        <v>411</v>
      </c>
      <c r="J775" s="53">
        <v>45416</v>
      </c>
      <c r="K775" t="s">
        <v>3231</v>
      </c>
      <c r="L775" s="40">
        <v>24838</v>
      </c>
      <c r="M775" s="39">
        <v>9031264172</v>
      </c>
      <c r="N775" t="s">
        <v>3232</v>
      </c>
    </row>
    <row r="776" spans="1:14" x14ac:dyDescent="0.25">
      <c r="A776" s="7" t="str">
        <f t="shared" si="20"/>
        <v>200200070032</v>
      </c>
      <c r="B776" s="32" t="s">
        <v>4123</v>
      </c>
      <c r="C776" s="182">
        <v>20020007</v>
      </c>
      <c r="D776" s="8" t="s">
        <v>56</v>
      </c>
      <c r="E776" s="35" t="s">
        <v>8</v>
      </c>
      <c r="F776" s="35" t="s">
        <v>3187</v>
      </c>
      <c r="G776" s="35" t="s">
        <v>3233</v>
      </c>
      <c r="H776" s="35" t="s">
        <v>275</v>
      </c>
      <c r="I776" s="36" t="s">
        <v>411</v>
      </c>
      <c r="J776" s="53">
        <v>45416</v>
      </c>
      <c r="K776" t="s">
        <v>3234</v>
      </c>
      <c r="L776" s="40">
        <v>31048</v>
      </c>
      <c r="M776" s="39">
        <v>9142136399</v>
      </c>
      <c r="N776" t="s">
        <v>3235</v>
      </c>
    </row>
    <row r="777" spans="1:14" x14ac:dyDescent="0.25">
      <c r="A777" s="7" t="str">
        <f t="shared" si="20"/>
        <v>200100350002</v>
      </c>
      <c r="B777" s="32" t="s">
        <v>3385</v>
      </c>
      <c r="C777" s="182">
        <v>20010035</v>
      </c>
      <c r="D777" s="8" t="s">
        <v>56</v>
      </c>
      <c r="E777" s="35" t="s">
        <v>17</v>
      </c>
      <c r="F777" s="35" t="s">
        <v>3188</v>
      </c>
      <c r="G777" s="35" t="s">
        <v>3236</v>
      </c>
      <c r="H777" s="35" t="s">
        <v>278</v>
      </c>
      <c r="I777" s="36" t="s">
        <v>416</v>
      </c>
      <c r="J777" s="53">
        <v>45416</v>
      </c>
      <c r="K777" t="s">
        <v>3237</v>
      </c>
      <c r="L777" s="40">
        <v>26146</v>
      </c>
      <c r="M777" s="39">
        <v>7979855081</v>
      </c>
      <c r="N777" t="s">
        <v>3238</v>
      </c>
    </row>
    <row r="778" spans="1:14" x14ac:dyDescent="0.25">
      <c r="A778" s="7" t="str">
        <f t="shared" si="20"/>
        <v>200100150031</v>
      </c>
      <c r="B778" s="32" t="s">
        <v>3385</v>
      </c>
      <c r="C778" s="182">
        <v>20010015</v>
      </c>
      <c r="D778" s="8" t="s">
        <v>56</v>
      </c>
      <c r="E778" s="35" t="s">
        <v>422</v>
      </c>
      <c r="F778" s="35" t="s">
        <v>3189</v>
      </c>
      <c r="G778" s="35" t="s">
        <v>3239</v>
      </c>
      <c r="H778" s="35" t="s">
        <v>265</v>
      </c>
      <c r="I778" s="36" t="s">
        <v>410</v>
      </c>
      <c r="J778" s="53">
        <v>45416</v>
      </c>
      <c r="K778" t="s">
        <v>3240</v>
      </c>
      <c r="L778" s="40">
        <v>30317</v>
      </c>
      <c r="M778" s="39">
        <v>7004866145</v>
      </c>
      <c r="N778" t="s">
        <v>3241</v>
      </c>
    </row>
    <row r="779" spans="1:14" x14ac:dyDescent="0.25">
      <c r="A779" s="7" t="str">
        <f t="shared" si="20"/>
        <v>200100150032</v>
      </c>
      <c r="B779" s="32" t="s">
        <v>3385</v>
      </c>
      <c r="C779" s="182">
        <v>20010015</v>
      </c>
      <c r="D779" s="8" t="s">
        <v>56</v>
      </c>
      <c r="E779" s="35" t="s">
        <v>8</v>
      </c>
      <c r="F779" s="35" t="s">
        <v>3190</v>
      </c>
      <c r="G779" s="35" t="s">
        <v>3242</v>
      </c>
      <c r="H779" s="35" t="s">
        <v>266</v>
      </c>
      <c r="I779" s="36" t="s">
        <v>411</v>
      </c>
      <c r="J779" s="53">
        <v>45416</v>
      </c>
      <c r="K779" t="s">
        <v>3243</v>
      </c>
      <c r="L779" s="40">
        <v>34700</v>
      </c>
      <c r="M779" s="39">
        <v>9905543339</v>
      </c>
      <c r="N779" t="s">
        <v>3244</v>
      </c>
    </row>
    <row r="780" spans="1:14" x14ac:dyDescent="0.25">
      <c r="A780" s="7" t="str">
        <f t="shared" ref="A780:A783" si="21">CONCATENATE(C780,E780)</f>
        <v>200100010029</v>
      </c>
      <c r="B780" s="32" t="s">
        <v>3385</v>
      </c>
      <c r="C780" s="182">
        <v>20010001</v>
      </c>
      <c r="D780" s="8" t="s">
        <v>56</v>
      </c>
      <c r="E780" s="35" t="s">
        <v>31</v>
      </c>
      <c r="F780" s="35" t="s">
        <v>3262</v>
      </c>
      <c r="G780" s="35" t="s">
        <v>3290</v>
      </c>
      <c r="H780" s="35" t="s">
        <v>266</v>
      </c>
      <c r="I780" s="36" t="s">
        <v>411</v>
      </c>
      <c r="J780" s="53">
        <v>45423</v>
      </c>
      <c r="K780" t="s">
        <v>3320</v>
      </c>
      <c r="L780" s="40" t="s">
        <v>3321</v>
      </c>
      <c r="M780" s="39">
        <v>6200929915</v>
      </c>
      <c r="N780" t="s">
        <v>3322</v>
      </c>
    </row>
    <row r="781" spans="1:14" x14ac:dyDescent="0.25">
      <c r="A781" s="7" t="str">
        <f t="shared" si="21"/>
        <v>200100010030</v>
      </c>
      <c r="B781" s="32" t="s">
        <v>3385</v>
      </c>
      <c r="C781" s="182">
        <v>20010001</v>
      </c>
      <c r="D781" s="8" t="s">
        <v>56</v>
      </c>
      <c r="E781" s="35" t="s">
        <v>7</v>
      </c>
      <c r="F781" s="35" t="s">
        <v>3263</v>
      </c>
      <c r="G781" s="35" t="s">
        <v>3291</v>
      </c>
      <c r="H781" s="35" t="s">
        <v>266</v>
      </c>
      <c r="I781" s="36" t="s">
        <v>411</v>
      </c>
      <c r="J781" s="53">
        <v>45423</v>
      </c>
      <c r="K781" t="s">
        <v>3323</v>
      </c>
      <c r="L781" s="40" t="s">
        <v>3324</v>
      </c>
      <c r="M781" s="39">
        <v>9661654510</v>
      </c>
      <c r="N781" t="s">
        <v>3325</v>
      </c>
    </row>
    <row r="782" spans="1:14" x14ac:dyDescent="0.25">
      <c r="A782" s="7" t="str">
        <f t="shared" si="21"/>
        <v>200100020059</v>
      </c>
      <c r="B782" s="32" t="s">
        <v>3385</v>
      </c>
      <c r="C782" s="182">
        <v>20010002</v>
      </c>
      <c r="D782" s="8" t="s">
        <v>56</v>
      </c>
      <c r="E782" s="35" t="s">
        <v>952</v>
      </c>
      <c r="F782" s="35" t="s">
        <v>3264</v>
      </c>
      <c r="G782" s="35" t="s">
        <v>3292</v>
      </c>
      <c r="H782" s="35" t="s">
        <v>273</v>
      </c>
      <c r="I782" s="36" t="s">
        <v>413</v>
      </c>
      <c r="J782" s="53">
        <v>45423</v>
      </c>
      <c r="K782" t="s">
        <v>3326</v>
      </c>
      <c r="L782" s="40">
        <v>32691</v>
      </c>
      <c r="M782" s="39">
        <v>7050946353</v>
      </c>
      <c r="N782" t="s">
        <v>3327</v>
      </c>
    </row>
    <row r="783" spans="1:14" x14ac:dyDescent="0.25">
      <c r="A783" s="7" t="str">
        <f t="shared" si="21"/>
        <v>200100310005</v>
      </c>
      <c r="B783" s="32" t="s">
        <v>3385</v>
      </c>
      <c r="C783" s="182">
        <v>20010031</v>
      </c>
      <c r="D783" s="8" t="s">
        <v>56</v>
      </c>
      <c r="E783" s="35" t="s">
        <v>18</v>
      </c>
      <c r="F783" s="35" t="s">
        <v>3265</v>
      </c>
      <c r="G783" s="35" t="s">
        <v>3293</v>
      </c>
      <c r="H783" s="35" t="s">
        <v>267</v>
      </c>
      <c r="I783" s="36" t="s">
        <v>1685</v>
      </c>
      <c r="J783" s="53">
        <v>45423</v>
      </c>
      <c r="K783" t="s">
        <v>3328</v>
      </c>
      <c r="L783" s="40">
        <v>35249</v>
      </c>
      <c r="M783" s="39">
        <v>9006479014</v>
      </c>
      <c r="N783" t="s">
        <v>3329</v>
      </c>
    </row>
    <row r="784" spans="1:14" x14ac:dyDescent="0.25">
      <c r="A784" s="7" t="str">
        <f t="shared" ref="A784:A810" si="22">CONCATENATE(C784,E784)</f>
        <v>200100310006</v>
      </c>
      <c r="B784" s="32" t="s">
        <v>3385</v>
      </c>
      <c r="C784" s="182">
        <v>20010031</v>
      </c>
      <c r="D784" s="8" t="s">
        <v>56</v>
      </c>
      <c r="E784" s="35" t="s">
        <v>19</v>
      </c>
      <c r="F784" s="35" t="s">
        <v>3266</v>
      </c>
      <c r="G784" s="35" t="s">
        <v>3294</v>
      </c>
      <c r="H784" s="35" t="s">
        <v>265</v>
      </c>
      <c r="I784" s="36" t="s">
        <v>410</v>
      </c>
      <c r="J784" s="53">
        <v>45423</v>
      </c>
      <c r="K784" t="s">
        <v>3330</v>
      </c>
      <c r="L784" s="40">
        <v>31413</v>
      </c>
      <c r="M784" s="39">
        <v>9508320015</v>
      </c>
      <c r="N784" t="s">
        <v>3331</v>
      </c>
    </row>
    <row r="785" spans="1:14" x14ac:dyDescent="0.25">
      <c r="A785" s="7" t="str">
        <f t="shared" si="22"/>
        <v>200100310008</v>
      </c>
      <c r="B785" s="32" t="s">
        <v>3385</v>
      </c>
      <c r="C785" s="182">
        <v>20010031</v>
      </c>
      <c r="D785" s="8" t="s">
        <v>56</v>
      </c>
      <c r="E785" s="35" t="s">
        <v>41</v>
      </c>
      <c r="F785" s="35" t="s">
        <v>559</v>
      </c>
      <c r="G785" s="35" t="s">
        <v>3295</v>
      </c>
      <c r="H785" s="35" t="s">
        <v>267</v>
      </c>
      <c r="I785" s="36" t="s">
        <v>1685</v>
      </c>
      <c r="J785" s="53">
        <v>45423</v>
      </c>
      <c r="K785" t="s">
        <v>3334</v>
      </c>
      <c r="L785" s="40">
        <v>31048</v>
      </c>
      <c r="M785" s="39">
        <v>8252188538</v>
      </c>
      <c r="N785" t="s">
        <v>3335</v>
      </c>
    </row>
    <row r="786" spans="1:14" x14ac:dyDescent="0.25">
      <c r="A786" s="7" t="str">
        <f t="shared" si="22"/>
        <v>200100170019</v>
      </c>
      <c r="B786" s="32" t="s">
        <v>3385</v>
      </c>
      <c r="C786" s="182">
        <v>20010017</v>
      </c>
      <c r="D786" s="8" t="s">
        <v>56</v>
      </c>
      <c r="E786" s="35" t="s">
        <v>3</v>
      </c>
      <c r="F786" s="35" t="s">
        <v>3268</v>
      </c>
      <c r="G786" s="35" t="s">
        <v>3296</v>
      </c>
      <c r="H786" s="35" t="s">
        <v>273</v>
      </c>
      <c r="I786" s="36" t="s">
        <v>273</v>
      </c>
      <c r="J786" s="53">
        <v>45423</v>
      </c>
      <c r="K786" t="s">
        <v>1544</v>
      </c>
      <c r="L786" s="40">
        <v>38353</v>
      </c>
      <c r="M786" s="39">
        <v>7667420478</v>
      </c>
      <c r="N786" t="s">
        <v>3336</v>
      </c>
    </row>
    <row r="787" spans="1:14" x14ac:dyDescent="0.25">
      <c r="A787" s="7" t="str">
        <f t="shared" si="22"/>
        <v>200200010081</v>
      </c>
      <c r="B787" s="32" t="s">
        <v>4123</v>
      </c>
      <c r="C787" s="182">
        <v>20020001</v>
      </c>
      <c r="D787" s="8" t="s">
        <v>56</v>
      </c>
      <c r="E787" s="35" t="s">
        <v>3261</v>
      </c>
      <c r="F787" s="35" t="s">
        <v>3269</v>
      </c>
      <c r="G787" s="35" t="s">
        <v>3297</v>
      </c>
      <c r="H787" s="35" t="s">
        <v>274</v>
      </c>
      <c r="I787" s="36" t="s">
        <v>415</v>
      </c>
      <c r="J787" s="53">
        <v>45423</v>
      </c>
      <c r="K787" t="s">
        <v>3337</v>
      </c>
      <c r="L787" s="40">
        <v>24108</v>
      </c>
      <c r="M787" s="39">
        <v>6207779582</v>
      </c>
      <c r="N787" t="s">
        <v>3338</v>
      </c>
    </row>
    <row r="788" spans="1:14" x14ac:dyDescent="0.25">
      <c r="A788" s="7" t="str">
        <f t="shared" si="22"/>
        <v>200300010025</v>
      </c>
      <c r="B788" s="35" t="s">
        <v>4124</v>
      </c>
      <c r="C788" s="182">
        <v>20030001</v>
      </c>
      <c r="D788" s="8" t="s">
        <v>56</v>
      </c>
      <c r="E788" s="35" t="s">
        <v>5</v>
      </c>
      <c r="F788" s="35" t="s">
        <v>3270</v>
      </c>
      <c r="G788" s="35" t="s">
        <v>3298</v>
      </c>
      <c r="H788" s="35" t="s">
        <v>721</v>
      </c>
      <c r="I788" s="36" t="s">
        <v>413</v>
      </c>
      <c r="J788" s="53">
        <v>45423</v>
      </c>
      <c r="K788" t="s">
        <v>3339</v>
      </c>
      <c r="L788" s="40">
        <v>27030</v>
      </c>
      <c r="M788" s="39">
        <v>9534048523</v>
      </c>
      <c r="N788" t="s">
        <v>3340</v>
      </c>
    </row>
    <row r="789" spans="1:14" x14ac:dyDescent="0.25">
      <c r="A789" s="7" t="str">
        <f t="shared" si="22"/>
        <v>200200070035</v>
      </c>
      <c r="B789" s="32" t="s">
        <v>4123</v>
      </c>
      <c r="C789" s="182">
        <v>20020007</v>
      </c>
      <c r="D789" s="8" t="s">
        <v>56</v>
      </c>
      <c r="E789" s="35" t="s">
        <v>9</v>
      </c>
      <c r="F789" s="35" t="s">
        <v>3271</v>
      </c>
      <c r="G789" s="35" t="s">
        <v>3299</v>
      </c>
      <c r="H789" s="35" t="s">
        <v>274</v>
      </c>
      <c r="I789" s="36" t="s">
        <v>415</v>
      </c>
      <c r="J789" s="53">
        <v>45423</v>
      </c>
      <c r="K789" t="s">
        <v>3341</v>
      </c>
      <c r="L789" s="40">
        <v>30317</v>
      </c>
      <c r="M789" s="39">
        <v>8651324382</v>
      </c>
      <c r="N789" t="s">
        <v>3342</v>
      </c>
    </row>
    <row r="790" spans="1:14" x14ac:dyDescent="0.25">
      <c r="A790" s="7" t="str">
        <f t="shared" si="22"/>
        <v>200200070034</v>
      </c>
      <c r="B790" s="32" t="s">
        <v>4123</v>
      </c>
      <c r="C790" s="182">
        <v>20020007</v>
      </c>
      <c r="D790" s="8" t="s">
        <v>56</v>
      </c>
      <c r="E790" s="35" t="s">
        <v>33</v>
      </c>
      <c r="F790" s="35" t="s">
        <v>3272</v>
      </c>
      <c r="G790" s="35" t="s">
        <v>3300</v>
      </c>
      <c r="H790" s="35" t="s">
        <v>281</v>
      </c>
      <c r="I790" s="36" t="s">
        <v>418</v>
      </c>
      <c r="J790" s="53">
        <v>45423</v>
      </c>
      <c r="K790" t="s">
        <v>3343</v>
      </c>
      <c r="L790" s="40">
        <v>40270</v>
      </c>
      <c r="M790" s="39">
        <v>7667805344</v>
      </c>
      <c r="N790" t="s">
        <v>3344</v>
      </c>
    </row>
    <row r="791" spans="1:14" x14ac:dyDescent="0.25">
      <c r="A791" s="7" t="str">
        <f t="shared" si="22"/>
        <v>200200070033</v>
      </c>
      <c r="B791" s="32" t="s">
        <v>4123</v>
      </c>
      <c r="C791" s="182">
        <v>20020007</v>
      </c>
      <c r="D791" s="8" t="s">
        <v>56</v>
      </c>
      <c r="E791" s="35" t="s">
        <v>32</v>
      </c>
      <c r="F791" s="35" t="s">
        <v>3273</v>
      </c>
      <c r="G791" s="35" t="s">
        <v>3301</v>
      </c>
      <c r="H791" s="35" t="s">
        <v>274</v>
      </c>
      <c r="I791" s="36" t="s">
        <v>415</v>
      </c>
      <c r="J791" s="53">
        <v>45423</v>
      </c>
      <c r="K791" t="s">
        <v>3195</v>
      </c>
      <c r="L791" s="40">
        <v>39695</v>
      </c>
      <c r="M791" s="39">
        <v>8825387482</v>
      </c>
      <c r="N791" t="s">
        <v>3345</v>
      </c>
    </row>
    <row r="792" spans="1:14" x14ac:dyDescent="0.25">
      <c r="A792" s="7" t="str">
        <f t="shared" si="22"/>
        <v>200100270020</v>
      </c>
      <c r="B792" s="32" t="s">
        <v>3385</v>
      </c>
      <c r="C792" s="182">
        <v>20010027</v>
      </c>
      <c r="D792" s="8" t="s">
        <v>56</v>
      </c>
      <c r="E792" s="35" t="s">
        <v>4</v>
      </c>
      <c r="F792" s="35" t="s">
        <v>3274</v>
      </c>
      <c r="G792" s="35" t="s">
        <v>3302</v>
      </c>
      <c r="H792" s="35" t="s">
        <v>275</v>
      </c>
      <c r="I792" s="36" t="s">
        <v>411</v>
      </c>
      <c r="J792" s="53">
        <v>45423</v>
      </c>
      <c r="K792" t="s">
        <v>3346</v>
      </c>
      <c r="L792" s="40">
        <v>25204</v>
      </c>
      <c r="M792" s="39">
        <v>7765060947</v>
      </c>
      <c r="N792" t="s">
        <v>3347</v>
      </c>
    </row>
    <row r="793" spans="1:14" x14ac:dyDescent="0.25">
      <c r="A793" s="7" t="str">
        <f t="shared" si="22"/>
        <v>200100020055</v>
      </c>
      <c r="B793" s="32" t="s">
        <v>3385</v>
      </c>
      <c r="C793" s="182">
        <v>20010002</v>
      </c>
      <c r="D793" s="8" t="s">
        <v>56</v>
      </c>
      <c r="E793" s="35" t="s">
        <v>427</v>
      </c>
      <c r="F793" s="35" t="s">
        <v>3275</v>
      </c>
      <c r="G793" s="35" t="s">
        <v>3303</v>
      </c>
      <c r="H793" s="35" t="s">
        <v>273</v>
      </c>
      <c r="I793" s="36" t="s">
        <v>413</v>
      </c>
      <c r="J793" s="53">
        <v>45423</v>
      </c>
      <c r="K793" t="s">
        <v>3348</v>
      </c>
      <c r="L793" s="40">
        <v>38353</v>
      </c>
      <c r="M793" s="39">
        <v>6299087509</v>
      </c>
      <c r="N793" t="s">
        <v>3349</v>
      </c>
    </row>
    <row r="794" spans="1:14" x14ac:dyDescent="0.25">
      <c r="A794" s="7" t="str">
        <f t="shared" si="22"/>
        <v>200100020056</v>
      </c>
      <c r="B794" s="32" t="s">
        <v>3385</v>
      </c>
      <c r="C794" s="182">
        <v>20010002</v>
      </c>
      <c r="D794" s="8" t="s">
        <v>56</v>
      </c>
      <c r="E794" s="35" t="s">
        <v>761</v>
      </c>
      <c r="F794" s="35" t="s">
        <v>3276</v>
      </c>
      <c r="G794" s="35" t="s">
        <v>3304</v>
      </c>
      <c r="H794" s="35" t="s">
        <v>273</v>
      </c>
      <c r="I794" s="36" t="s">
        <v>413</v>
      </c>
      <c r="J794" s="53">
        <v>45423</v>
      </c>
      <c r="K794" t="s">
        <v>3350</v>
      </c>
      <c r="L794" s="40">
        <v>24838</v>
      </c>
      <c r="M794" s="39">
        <v>8521416509</v>
      </c>
      <c r="N794" t="s">
        <v>3351</v>
      </c>
    </row>
    <row r="795" spans="1:14" x14ac:dyDescent="0.25">
      <c r="A795" s="7" t="str">
        <f t="shared" si="22"/>
        <v>200100020057</v>
      </c>
      <c r="B795" s="32" t="s">
        <v>3385</v>
      </c>
      <c r="C795" s="182">
        <v>20010002</v>
      </c>
      <c r="D795" s="8" t="s">
        <v>56</v>
      </c>
      <c r="E795" s="35" t="s">
        <v>762</v>
      </c>
      <c r="F795" s="35" t="s">
        <v>3277</v>
      </c>
      <c r="G795" s="35" t="s">
        <v>3305</v>
      </c>
      <c r="H795" s="35" t="s">
        <v>273</v>
      </c>
      <c r="I795" s="36" t="s">
        <v>413</v>
      </c>
      <c r="J795" s="53">
        <v>45423</v>
      </c>
      <c r="K795" t="s">
        <v>3065</v>
      </c>
      <c r="L795" s="40">
        <v>36685</v>
      </c>
      <c r="M795" s="39">
        <v>7856055980</v>
      </c>
      <c r="N795" t="s">
        <v>3352</v>
      </c>
    </row>
    <row r="796" spans="1:14" x14ac:dyDescent="0.25">
      <c r="A796" s="7" t="str">
        <f t="shared" si="22"/>
        <v>200100020058</v>
      </c>
      <c r="B796" s="32" t="s">
        <v>3385</v>
      </c>
      <c r="C796" s="182">
        <v>20010002</v>
      </c>
      <c r="D796" s="8" t="s">
        <v>56</v>
      </c>
      <c r="E796" s="35" t="s">
        <v>763</v>
      </c>
      <c r="F796" s="35" t="s">
        <v>3278</v>
      </c>
      <c r="G796" s="35" t="s">
        <v>3306</v>
      </c>
      <c r="H796" s="35" t="s">
        <v>451</v>
      </c>
      <c r="I796" s="36" t="s">
        <v>411</v>
      </c>
      <c r="J796" s="53">
        <v>45423</v>
      </c>
      <c r="K796" t="s">
        <v>3353</v>
      </c>
      <c r="L796" s="40">
        <v>34700</v>
      </c>
      <c r="M796" s="39">
        <v>8002024919</v>
      </c>
      <c r="N796" t="s">
        <v>3354</v>
      </c>
    </row>
    <row r="797" spans="1:14" x14ac:dyDescent="0.25">
      <c r="A797" s="7" t="str">
        <f t="shared" si="22"/>
        <v>200100320003</v>
      </c>
      <c r="B797" s="32" t="s">
        <v>3385</v>
      </c>
      <c r="C797" s="182">
        <v>20010032</v>
      </c>
      <c r="D797" s="8" t="s">
        <v>56</v>
      </c>
      <c r="E797" s="35" t="s">
        <v>0</v>
      </c>
      <c r="F797" s="35" t="s">
        <v>1981</v>
      </c>
      <c r="G797" s="35" t="s">
        <v>3307</v>
      </c>
      <c r="H797" s="35" t="s">
        <v>275</v>
      </c>
      <c r="I797" s="36" t="s">
        <v>411</v>
      </c>
      <c r="J797" s="53">
        <v>45423</v>
      </c>
      <c r="K797" t="s">
        <v>3355</v>
      </c>
      <c r="L797" s="40">
        <v>34335</v>
      </c>
      <c r="M797" s="39">
        <v>9031471152</v>
      </c>
      <c r="N797" t="s">
        <v>3356</v>
      </c>
    </row>
    <row r="798" spans="1:14" x14ac:dyDescent="0.25">
      <c r="A798" s="7" t="str">
        <f t="shared" si="22"/>
        <v>200100320004</v>
      </c>
      <c r="B798" s="32" t="s">
        <v>3385</v>
      </c>
      <c r="C798" s="182">
        <v>20010032</v>
      </c>
      <c r="D798" s="8" t="s">
        <v>56</v>
      </c>
      <c r="E798" s="35" t="s">
        <v>1</v>
      </c>
      <c r="F798" s="35" t="s">
        <v>3279</v>
      </c>
      <c r="G798" s="35" t="s">
        <v>3308</v>
      </c>
      <c r="H798" s="35" t="s">
        <v>275</v>
      </c>
      <c r="I798" s="36" t="s">
        <v>411</v>
      </c>
      <c r="J798" s="53">
        <v>45423</v>
      </c>
      <c r="K798" t="s">
        <v>3357</v>
      </c>
      <c r="L798" s="40">
        <v>33970</v>
      </c>
      <c r="M798" s="39">
        <v>8235050377</v>
      </c>
      <c r="N798" t="s">
        <v>3358</v>
      </c>
    </row>
    <row r="799" spans="1:14" x14ac:dyDescent="0.25">
      <c r="A799" s="7" t="str">
        <f t="shared" si="22"/>
        <v>200100320005</v>
      </c>
      <c r="B799" s="32" t="s">
        <v>3385</v>
      </c>
      <c r="C799" s="182">
        <v>20010032</v>
      </c>
      <c r="D799" s="8" t="s">
        <v>56</v>
      </c>
      <c r="E799" s="35" t="s">
        <v>18</v>
      </c>
      <c r="F799" s="35" t="s">
        <v>3280</v>
      </c>
      <c r="G799" s="35" t="s">
        <v>3309</v>
      </c>
      <c r="H799" s="35" t="s">
        <v>451</v>
      </c>
      <c r="I799" s="36" t="s">
        <v>411</v>
      </c>
      <c r="J799" s="53">
        <v>45423</v>
      </c>
      <c r="K799" t="s">
        <v>3359</v>
      </c>
      <c r="L799" s="40">
        <v>33239</v>
      </c>
      <c r="M799" s="39"/>
      <c r="N799" t="s">
        <v>3360</v>
      </c>
    </row>
    <row r="800" spans="1:14" x14ac:dyDescent="0.25">
      <c r="A800" s="7" t="str">
        <f t="shared" si="22"/>
        <v>200100230032</v>
      </c>
      <c r="B800" s="32" t="s">
        <v>3385</v>
      </c>
      <c r="C800" s="182">
        <v>20010023</v>
      </c>
      <c r="D800" s="8" t="s">
        <v>56</v>
      </c>
      <c r="E800" s="35" t="s">
        <v>8</v>
      </c>
      <c r="F800" s="35" t="s">
        <v>2435</v>
      </c>
      <c r="G800" s="35" t="s">
        <v>3310</v>
      </c>
      <c r="H800" s="35" t="s">
        <v>269</v>
      </c>
      <c r="I800" s="36" t="s">
        <v>411</v>
      </c>
      <c r="J800" s="53">
        <v>45423</v>
      </c>
      <c r="K800" t="s">
        <v>3361</v>
      </c>
      <c r="L800" s="40" t="s">
        <v>3362</v>
      </c>
      <c r="M800" s="39">
        <v>8409224929</v>
      </c>
      <c r="N800" t="s">
        <v>3363</v>
      </c>
    </row>
    <row r="801" spans="1:14" x14ac:dyDescent="0.25">
      <c r="A801" s="7" t="str">
        <f t="shared" si="22"/>
        <v>200100310003</v>
      </c>
      <c r="B801" s="32" t="s">
        <v>3385</v>
      </c>
      <c r="C801" s="182">
        <v>20010031</v>
      </c>
      <c r="D801" s="8" t="s">
        <v>56</v>
      </c>
      <c r="E801" s="35" t="s">
        <v>0</v>
      </c>
      <c r="F801" s="35" t="s">
        <v>3281</v>
      </c>
      <c r="G801" s="35" t="s">
        <v>3311</v>
      </c>
      <c r="H801" s="35" t="s">
        <v>265</v>
      </c>
      <c r="I801" s="36" t="s">
        <v>410</v>
      </c>
      <c r="J801" s="53">
        <v>45423</v>
      </c>
      <c r="K801" t="s">
        <v>3364</v>
      </c>
      <c r="L801" s="40">
        <v>27030</v>
      </c>
      <c r="M801" s="39">
        <v>9431993011</v>
      </c>
      <c r="N801" t="s">
        <v>3365</v>
      </c>
    </row>
    <row r="802" spans="1:14" x14ac:dyDescent="0.25">
      <c r="A802" s="7" t="str">
        <f t="shared" si="22"/>
        <v>200100310004</v>
      </c>
      <c r="B802" s="32" t="s">
        <v>3385</v>
      </c>
      <c r="C802" s="182">
        <v>20010031</v>
      </c>
      <c r="D802" s="8" t="s">
        <v>56</v>
      </c>
      <c r="E802" s="35" t="s">
        <v>1</v>
      </c>
      <c r="F802" s="35" t="s">
        <v>3282</v>
      </c>
      <c r="G802" s="35" t="s">
        <v>3312</v>
      </c>
      <c r="H802" s="35" t="s">
        <v>265</v>
      </c>
      <c r="I802" s="36" t="s">
        <v>410</v>
      </c>
      <c r="J802" s="53">
        <v>45423</v>
      </c>
      <c r="K802" t="s">
        <v>3366</v>
      </c>
      <c r="L802" s="40">
        <v>36260</v>
      </c>
      <c r="M802" s="39">
        <v>9155118171</v>
      </c>
      <c r="N802" t="s">
        <v>3367</v>
      </c>
    </row>
    <row r="803" spans="1:14" x14ac:dyDescent="0.25">
      <c r="A803" s="7" t="str">
        <f t="shared" si="22"/>
        <v>200100150033</v>
      </c>
      <c r="B803" s="32" t="s">
        <v>3385</v>
      </c>
      <c r="C803" s="182">
        <v>20010015</v>
      </c>
      <c r="D803" s="8" t="s">
        <v>56</v>
      </c>
      <c r="E803" s="35" t="s">
        <v>32</v>
      </c>
      <c r="F803" s="35" t="s">
        <v>3283</v>
      </c>
      <c r="G803" s="35" t="s">
        <v>3313</v>
      </c>
      <c r="H803" s="35" t="s">
        <v>265</v>
      </c>
      <c r="I803" s="36" t="s">
        <v>410</v>
      </c>
      <c r="J803" s="53">
        <v>45423</v>
      </c>
      <c r="K803" t="s">
        <v>3368</v>
      </c>
      <c r="L803" s="40">
        <v>28491</v>
      </c>
      <c r="M803" s="39">
        <v>6203434978</v>
      </c>
      <c r="N803" t="s">
        <v>3369</v>
      </c>
    </row>
    <row r="804" spans="1:14" x14ac:dyDescent="0.25">
      <c r="A804" s="7" t="str">
        <f t="shared" si="22"/>
        <v>200100150034</v>
      </c>
      <c r="B804" s="32" t="s">
        <v>3385</v>
      </c>
      <c r="C804" s="182">
        <v>20010015</v>
      </c>
      <c r="D804" s="8" t="s">
        <v>56</v>
      </c>
      <c r="E804" s="35" t="s">
        <v>33</v>
      </c>
      <c r="F804" s="35" t="s">
        <v>3284</v>
      </c>
      <c r="G804" s="35" t="s">
        <v>3314</v>
      </c>
      <c r="H804" s="35" t="s">
        <v>265</v>
      </c>
      <c r="I804" s="36" t="s">
        <v>410</v>
      </c>
      <c r="J804" s="53">
        <v>45423</v>
      </c>
      <c r="K804" t="s">
        <v>3370</v>
      </c>
      <c r="L804" s="40">
        <v>28856</v>
      </c>
      <c r="M804" s="39">
        <v>7546053689</v>
      </c>
      <c r="N804" t="s">
        <v>3371</v>
      </c>
    </row>
    <row r="805" spans="1:14" x14ac:dyDescent="0.25">
      <c r="A805" s="7" t="str">
        <f t="shared" si="22"/>
        <v>200100150035</v>
      </c>
      <c r="B805" s="32" t="s">
        <v>3385</v>
      </c>
      <c r="C805" s="182">
        <v>20010015</v>
      </c>
      <c r="D805" s="8" t="s">
        <v>56</v>
      </c>
      <c r="E805" s="35" t="s">
        <v>9</v>
      </c>
      <c r="F805" s="35" t="s">
        <v>3285</v>
      </c>
      <c r="G805" s="35" t="s">
        <v>3315</v>
      </c>
      <c r="H805" s="35" t="s">
        <v>265</v>
      </c>
      <c r="I805" s="36" t="s">
        <v>410</v>
      </c>
      <c r="J805" s="53">
        <v>45423</v>
      </c>
      <c r="K805" t="s">
        <v>3372</v>
      </c>
      <c r="L805" s="40">
        <v>24838</v>
      </c>
      <c r="M805" s="39">
        <v>9031265977</v>
      </c>
      <c r="N805" t="s">
        <v>3373</v>
      </c>
    </row>
    <row r="806" spans="1:14" x14ac:dyDescent="0.25">
      <c r="A806" s="7" t="str">
        <f t="shared" si="22"/>
        <v>200100030036</v>
      </c>
      <c r="B806" s="32" t="s">
        <v>3385</v>
      </c>
      <c r="C806" s="182">
        <v>20010003</v>
      </c>
      <c r="D806" s="8" t="s">
        <v>56</v>
      </c>
      <c r="E806" s="35" t="s">
        <v>10</v>
      </c>
      <c r="F806" s="35" t="s">
        <v>3286</v>
      </c>
      <c r="G806" s="35" t="s">
        <v>3316</v>
      </c>
      <c r="H806" s="35" t="s">
        <v>273</v>
      </c>
      <c r="I806" s="36" t="s">
        <v>413</v>
      </c>
      <c r="J806" s="53">
        <v>45423</v>
      </c>
      <c r="K806" t="s">
        <v>2436</v>
      </c>
      <c r="L806" s="40">
        <v>34981</v>
      </c>
      <c r="M806" s="39">
        <v>6205492852</v>
      </c>
      <c r="N806" t="s">
        <v>3374</v>
      </c>
    </row>
    <row r="807" spans="1:14" x14ac:dyDescent="0.25">
      <c r="A807" s="7" t="str">
        <f t="shared" si="22"/>
        <v>200100370002</v>
      </c>
      <c r="B807" s="32" t="s">
        <v>3385</v>
      </c>
      <c r="C807" s="182">
        <v>20010037</v>
      </c>
      <c r="D807" s="8" t="s">
        <v>56</v>
      </c>
      <c r="E807" s="35" t="s">
        <v>17</v>
      </c>
      <c r="F807" s="35" t="s">
        <v>3287</v>
      </c>
      <c r="G807" s="35" t="s">
        <v>3317</v>
      </c>
      <c r="H807" s="35" t="s">
        <v>460</v>
      </c>
      <c r="I807" s="36" t="s">
        <v>418</v>
      </c>
      <c r="J807" s="53">
        <v>45423</v>
      </c>
      <c r="K807" t="s">
        <v>3375</v>
      </c>
      <c r="L807" s="40">
        <v>34092</v>
      </c>
      <c r="M807" s="39">
        <v>6207581076</v>
      </c>
      <c r="N807" t="s">
        <v>3376</v>
      </c>
    </row>
    <row r="808" spans="1:14" x14ac:dyDescent="0.25">
      <c r="A808" s="7" t="str">
        <f t="shared" si="22"/>
        <v>200100380002</v>
      </c>
      <c r="B808" s="32" t="s">
        <v>3385</v>
      </c>
      <c r="C808" s="182">
        <v>20010038</v>
      </c>
      <c r="D808" s="8" t="s">
        <v>56</v>
      </c>
      <c r="E808" s="35" t="s">
        <v>17</v>
      </c>
      <c r="F808" s="35" t="s">
        <v>3288</v>
      </c>
      <c r="G808" s="35" t="s">
        <v>3318</v>
      </c>
      <c r="H808" s="35" t="s">
        <v>273</v>
      </c>
      <c r="I808" s="36" t="s">
        <v>413</v>
      </c>
      <c r="J808" s="53">
        <v>45423</v>
      </c>
      <c r="K808" t="s">
        <v>3377</v>
      </c>
      <c r="L808" s="40">
        <v>30317</v>
      </c>
      <c r="M808" s="39">
        <v>7903067917</v>
      </c>
      <c r="N808" t="s">
        <v>3378</v>
      </c>
    </row>
    <row r="809" spans="1:14" x14ac:dyDescent="0.25">
      <c r="A809" s="7" t="str">
        <f t="shared" si="22"/>
        <v>200100360003</v>
      </c>
      <c r="B809" s="32" t="s">
        <v>3385</v>
      </c>
      <c r="C809" s="182">
        <v>20010036</v>
      </c>
      <c r="D809" s="8" t="s">
        <v>56</v>
      </c>
      <c r="E809" s="35" t="s">
        <v>0</v>
      </c>
      <c r="F809" s="35" t="s">
        <v>3289</v>
      </c>
      <c r="G809" s="35" t="s">
        <v>3319</v>
      </c>
      <c r="H809" s="35" t="s">
        <v>451</v>
      </c>
      <c r="I809" s="36" t="s">
        <v>411</v>
      </c>
      <c r="J809" s="53">
        <v>45423</v>
      </c>
      <c r="K809" t="s">
        <v>3379</v>
      </c>
      <c r="L809" s="40">
        <v>31017</v>
      </c>
      <c r="M809" s="39">
        <v>6201202640</v>
      </c>
      <c r="N809" t="s">
        <v>3380</v>
      </c>
    </row>
    <row r="810" spans="1:14" x14ac:dyDescent="0.25">
      <c r="A810" s="7" t="str">
        <f t="shared" si="22"/>
        <v>200200010082</v>
      </c>
      <c r="B810" s="32" t="s">
        <v>4123</v>
      </c>
      <c r="C810" s="182">
        <v>20020001</v>
      </c>
      <c r="D810" s="8" t="s">
        <v>56</v>
      </c>
      <c r="E810" s="35" t="s">
        <v>3414</v>
      </c>
      <c r="F810" s="35" t="s">
        <v>3416</v>
      </c>
      <c r="G810" s="35" t="s">
        <v>3425</v>
      </c>
      <c r="H810" s="35" t="s">
        <v>275</v>
      </c>
      <c r="I810" s="36" t="s">
        <v>411</v>
      </c>
      <c r="J810" s="53">
        <v>45432</v>
      </c>
      <c r="K810" t="s">
        <v>3186</v>
      </c>
      <c r="L810" s="40">
        <v>18994</v>
      </c>
      <c r="M810" s="39">
        <v>9334148168</v>
      </c>
      <c r="N810" t="s">
        <v>3437</v>
      </c>
    </row>
    <row r="811" spans="1:14" x14ac:dyDescent="0.25">
      <c r="A811" s="7" t="str">
        <f>CONCATENATE(C811,E811)</f>
        <v>200200020045</v>
      </c>
      <c r="B811" s="32" t="s">
        <v>4123</v>
      </c>
      <c r="C811" s="182">
        <v>20020002</v>
      </c>
      <c r="D811" s="8" t="s">
        <v>56</v>
      </c>
      <c r="E811" s="35" t="s">
        <v>16</v>
      </c>
      <c r="F811" s="35" t="s">
        <v>3417</v>
      </c>
      <c r="G811" s="35" t="s">
        <v>3426</v>
      </c>
      <c r="H811" s="35" t="s">
        <v>279</v>
      </c>
      <c r="I811" s="36" t="s">
        <v>410</v>
      </c>
      <c r="J811" s="53">
        <v>45432</v>
      </c>
      <c r="K811" t="s">
        <v>3438</v>
      </c>
      <c r="L811" s="40">
        <v>33604</v>
      </c>
      <c r="M811" s="39">
        <v>8540950851</v>
      </c>
      <c r="N811" t="s">
        <v>3439</v>
      </c>
    </row>
    <row r="812" spans="1:14" x14ac:dyDescent="0.25">
      <c r="A812" s="7" t="str">
        <f t="shared" ref="A812:A821" si="23">CONCATENATE(C812,E812)</f>
        <v>200200010083</v>
      </c>
      <c r="B812" s="32" t="s">
        <v>4123</v>
      </c>
      <c r="C812" s="182">
        <v>20020001</v>
      </c>
      <c r="D812" s="8" t="s">
        <v>56</v>
      </c>
      <c r="E812" s="35" t="s">
        <v>3415</v>
      </c>
      <c r="F812" s="35" t="s">
        <v>3418</v>
      </c>
      <c r="G812" s="35" t="s">
        <v>3427</v>
      </c>
      <c r="H812" s="35" t="s">
        <v>275</v>
      </c>
      <c r="I812" s="36" t="s">
        <v>411</v>
      </c>
      <c r="J812" s="53">
        <v>45432</v>
      </c>
      <c r="K812" t="s">
        <v>3440</v>
      </c>
      <c r="L812" s="40">
        <v>22647</v>
      </c>
      <c r="M812" s="39"/>
      <c r="N812" t="s">
        <v>3441</v>
      </c>
    </row>
    <row r="813" spans="1:14" x14ac:dyDescent="0.25">
      <c r="A813" s="7" t="str">
        <f t="shared" si="23"/>
        <v>200100040025</v>
      </c>
      <c r="B813" s="32" t="s">
        <v>3385</v>
      </c>
      <c r="C813" s="182">
        <v>20010004</v>
      </c>
      <c r="D813" s="8" t="s">
        <v>56</v>
      </c>
      <c r="E813" s="35" t="s">
        <v>5</v>
      </c>
      <c r="F813" s="35" t="s">
        <v>3419</v>
      </c>
      <c r="G813" s="35" t="s">
        <v>3428</v>
      </c>
      <c r="H813" s="35" t="s">
        <v>265</v>
      </c>
      <c r="I813" s="36" t="s">
        <v>410</v>
      </c>
      <c r="J813" s="53">
        <v>45432</v>
      </c>
      <c r="K813" t="s">
        <v>3442</v>
      </c>
      <c r="L813" s="40">
        <v>25204</v>
      </c>
      <c r="M813" s="39">
        <v>7294897493</v>
      </c>
      <c r="N813" t="s">
        <v>3443</v>
      </c>
    </row>
    <row r="814" spans="1:14" x14ac:dyDescent="0.25">
      <c r="A814" s="7" t="str">
        <f t="shared" si="23"/>
        <v>200100050037</v>
      </c>
      <c r="B814" s="32" t="s">
        <v>3385</v>
      </c>
      <c r="C814" s="182">
        <v>20010005</v>
      </c>
      <c r="D814" s="8" t="s">
        <v>56</v>
      </c>
      <c r="E814" s="35" t="s">
        <v>34</v>
      </c>
      <c r="F814" s="35" t="s">
        <v>3420</v>
      </c>
      <c r="G814" s="35" t="s">
        <v>3429</v>
      </c>
      <c r="H814" s="35" t="s">
        <v>270</v>
      </c>
      <c r="I814" s="36" t="s">
        <v>1685</v>
      </c>
      <c r="J814" s="53">
        <v>45432</v>
      </c>
      <c r="K814" t="s">
        <v>2789</v>
      </c>
      <c r="L814" s="40">
        <v>37257</v>
      </c>
      <c r="M814" s="39"/>
      <c r="N814" t="s">
        <v>3444</v>
      </c>
    </row>
    <row r="815" spans="1:14" x14ac:dyDescent="0.25">
      <c r="A815" s="7" t="str">
        <f t="shared" si="23"/>
        <v>200100350003</v>
      </c>
      <c r="B815" s="32" t="s">
        <v>3385</v>
      </c>
      <c r="C815" s="182">
        <v>20010035</v>
      </c>
      <c r="D815" s="8" t="s">
        <v>56</v>
      </c>
      <c r="E815" s="35" t="s">
        <v>0</v>
      </c>
      <c r="F815" s="35" t="s">
        <v>1337</v>
      </c>
      <c r="G815" s="35" t="s">
        <v>3430</v>
      </c>
      <c r="H815" s="35" t="s">
        <v>278</v>
      </c>
      <c r="I815" s="36" t="s">
        <v>416</v>
      </c>
      <c r="J815" s="53">
        <v>45432</v>
      </c>
      <c r="K815" t="s">
        <v>3445</v>
      </c>
      <c r="L815" s="40">
        <v>24838</v>
      </c>
      <c r="M815" s="39">
        <v>7859024293</v>
      </c>
      <c r="N815" t="s">
        <v>3446</v>
      </c>
    </row>
    <row r="816" spans="1:14" x14ac:dyDescent="0.25">
      <c r="A816" s="7" t="str">
        <f t="shared" si="23"/>
        <v>200100350004</v>
      </c>
      <c r="B816" s="32" t="s">
        <v>3385</v>
      </c>
      <c r="C816" s="182">
        <v>20010035</v>
      </c>
      <c r="D816" s="8" t="s">
        <v>56</v>
      </c>
      <c r="E816" s="35" t="s">
        <v>1</v>
      </c>
      <c r="F816" s="35" t="s">
        <v>3421</v>
      </c>
      <c r="G816" s="35" t="s">
        <v>3431</v>
      </c>
      <c r="H816" s="35" t="s">
        <v>278</v>
      </c>
      <c r="I816" s="36" t="s">
        <v>416</v>
      </c>
      <c r="J816" s="53">
        <v>45432</v>
      </c>
      <c r="K816" t="s">
        <v>3447</v>
      </c>
      <c r="L816" s="40">
        <v>33604</v>
      </c>
      <c r="M816" s="39">
        <v>6207112203</v>
      </c>
      <c r="N816" t="s">
        <v>3448</v>
      </c>
    </row>
    <row r="817" spans="1:14" x14ac:dyDescent="0.25">
      <c r="A817" s="7" t="str">
        <f t="shared" si="23"/>
        <v>200100350005</v>
      </c>
      <c r="B817" s="32" t="s">
        <v>3385</v>
      </c>
      <c r="C817" s="182">
        <v>20010035</v>
      </c>
      <c r="D817" s="8" t="s">
        <v>56</v>
      </c>
      <c r="E817" s="35" t="s">
        <v>18</v>
      </c>
      <c r="F817" s="35" t="s">
        <v>3422</v>
      </c>
      <c r="G817" s="35" t="s">
        <v>3432</v>
      </c>
      <c r="H817" s="35" t="s">
        <v>3433</v>
      </c>
      <c r="I817" s="36" t="s">
        <v>418</v>
      </c>
      <c r="J817" s="53">
        <v>45432</v>
      </c>
      <c r="K817" t="s">
        <v>3188</v>
      </c>
      <c r="L817" s="40" t="s">
        <v>3449</v>
      </c>
      <c r="M817" s="39"/>
      <c r="N817" t="s">
        <v>3450</v>
      </c>
    </row>
    <row r="818" spans="1:14" x14ac:dyDescent="0.25">
      <c r="A818" s="7" t="str">
        <f t="shared" si="23"/>
        <v>200100260006</v>
      </c>
      <c r="B818" s="32" t="s">
        <v>3385</v>
      </c>
      <c r="C818" s="182">
        <v>20010026</v>
      </c>
      <c r="D818" s="8" t="s">
        <v>56</v>
      </c>
      <c r="E818" s="35" t="s">
        <v>19</v>
      </c>
      <c r="F818" s="35" t="s">
        <v>3063</v>
      </c>
      <c r="G818" s="35" t="s">
        <v>3434</v>
      </c>
      <c r="H818" s="35" t="s">
        <v>467</v>
      </c>
      <c r="I818" s="36" t="s">
        <v>415</v>
      </c>
      <c r="J818" s="53">
        <v>45432</v>
      </c>
      <c r="K818" t="s">
        <v>3174</v>
      </c>
      <c r="L818" s="40" t="s">
        <v>3451</v>
      </c>
      <c r="M818" s="39">
        <v>6204395319</v>
      </c>
      <c r="N818" t="s">
        <v>3452</v>
      </c>
    </row>
    <row r="819" spans="1:14" x14ac:dyDescent="0.25">
      <c r="A819" s="7" t="str">
        <f t="shared" si="23"/>
        <v>200300010027</v>
      </c>
      <c r="B819" s="35" t="s">
        <v>4124</v>
      </c>
      <c r="C819" s="182">
        <v>20030001</v>
      </c>
      <c r="D819" s="8" t="s">
        <v>56</v>
      </c>
      <c r="E819" s="35" t="s">
        <v>6</v>
      </c>
      <c r="F819" s="35" t="s">
        <v>3423</v>
      </c>
      <c r="G819" s="35" t="s">
        <v>3435</v>
      </c>
      <c r="H819" s="35" t="s">
        <v>721</v>
      </c>
      <c r="I819" s="36" t="s">
        <v>413</v>
      </c>
      <c r="J819" s="53">
        <v>45432</v>
      </c>
      <c r="K819" t="s">
        <v>3453</v>
      </c>
      <c r="L819" s="40">
        <v>33604</v>
      </c>
      <c r="M819" s="39">
        <v>7050719562</v>
      </c>
      <c r="N819" t="s">
        <v>3454</v>
      </c>
    </row>
    <row r="820" spans="1:14" x14ac:dyDescent="0.25">
      <c r="A820" s="7" t="str">
        <f t="shared" si="23"/>
        <v>200300010026</v>
      </c>
      <c r="B820" s="35" t="s">
        <v>4124</v>
      </c>
      <c r="C820" s="182">
        <v>20030001</v>
      </c>
      <c r="D820" s="8" t="s">
        <v>56</v>
      </c>
      <c r="E820" s="35" t="s">
        <v>39</v>
      </c>
      <c r="F820" s="35" t="s">
        <v>3424</v>
      </c>
      <c r="G820" s="35" t="s">
        <v>3436</v>
      </c>
      <c r="H820" s="35" t="s">
        <v>721</v>
      </c>
      <c r="I820" s="36" t="s">
        <v>413</v>
      </c>
      <c r="J820" s="53">
        <v>45432</v>
      </c>
      <c r="K820" t="s">
        <v>3455</v>
      </c>
      <c r="L820" s="40">
        <v>34731</v>
      </c>
      <c r="M820" s="39">
        <v>6201337426</v>
      </c>
      <c r="N820" t="s">
        <v>3456</v>
      </c>
    </row>
    <row r="821" spans="1:14" x14ac:dyDescent="0.25">
      <c r="A821" s="7" t="str">
        <f t="shared" si="23"/>
        <v>200100260007</v>
      </c>
      <c r="B821" s="32" t="s">
        <v>3385</v>
      </c>
      <c r="C821" s="182">
        <v>20010026</v>
      </c>
      <c r="D821" s="8" t="s">
        <v>56</v>
      </c>
      <c r="E821" s="35" t="s">
        <v>20</v>
      </c>
      <c r="F821" s="35" t="s">
        <v>3466</v>
      </c>
      <c r="G821" s="35" t="s">
        <v>3481</v>
      </c>
      <c r="H821" s="35" t="s">
        <v>467</v>
      </c>
      <c r="I821" s="36" t="s">
        <v>415</v>
      </c>
      <c r="J821" s="53">
        <v>45439</v>
      </c>
      <c r="K821" t="s">
        <v>3499</v>
      </c>
      <c r="L821" s="40">
        <v>34700</v>
      </c>
      <c r="M821" s="39">
        <v>9973134301</v>
      </c>
      <c r="N821" t="s">
        <v>3500</v>
      </c>
    </row>
    <row r="822" spans="1:14" x14ac:dyDescent="0.25">
      <c r="A822" s="7" t="str">
        <f>CONCATENATE(C822,E822)</f>
        <v>200100230033</v>
      </c>
      <c r="B822" s="32" t="s">
        <v>3385</v>
      </c>
      <c r="C822" s="182">
        <v>20010023</v>
      </c>
      <c r="D822" s="8" t="s">
        <v>56</v>
      </c>
      <c r="E822" s="35" t="s">
        <v>32</v>
      </c>
      <c r="F822" s="35" t="s">
        <v>610</v>
      </c>
      <c r="G822" s="35" t="s">
        <v>3482</v>
      </c>
      <c r="H822" s="35" t="s">
        <v>271</v>
      </c>
      <c r="I822" s="36" t="s">
        <v>413</v>
      </c>
      <c r="J822" s="53">
        <v>45439</v>
      </c>
      <c r="K822" t="s">
        <v>3501</v>
      </c>
      <c r="L822" s="40">
        <v>30682</v>
      </c>
      <c r="M822" s="39">
        <v>6204032150</v>
      </c>
      <c r="N822" t="s">
        <v>3502</v>
      </c>
    </row>
    <row r="823" spans="1:14" x14ac:dyDescent="0.25">
      <c r="A823" s="7" t="str">
        <f t="shared" ref="A823:A839" si="24">CONCATENATE(C823,E823)</f>
        <v>200100040026</v>
      </c>
      <c r="B823" s="32" t="s">
        <v>3385</v>
      </c>
      <c r="C823" s="182">
        <v>20010004</v>
      </c>
      <c r="D823" s="8" t="s">
        <v>56</v>
      </c>
      <c r="E823" s="35" t="s">
        <v>39</v>
      </c>
      <c r="F823" s="35" t="s">
        <v>3467</v>
      </c>
      <c r="G823" s="35" t="s">
        <v>3483</v>
      </c>
      <c r="H823" s="35" t="s">
        <v>267</v>
      </c>
      <c r="I823" s="36" t="s">
        <v>1685</v>
      </c>
      <c r="J823" s="53">
        <v>45439</v>
      </c>
      <c r="K823" t="s">
        <v>3503</v>
      </c>
      <c r="L823" s="40">
        <v>38718</v>
      </c>
      <c r="M823" s="39">
        <v>7033384506</v>
      </c>
      <c r="N823" t="s">
        <v>3504</v>
      </c>
    </row>
    <row r="824" spans="1:14" x14ac:dyDescent="0.25">
      <c r="A824" s="7" t="str">
        <f t="shared" si="24"/>
        <v>200100150036</v>
      </c>
      <c r="B824" s="32" t="s">
        <v>3385</v>
      </c>
      <c r="C824" s="182">
        <v>20010015</v>
      </c>
      <c r="D824" s="8" t="s">
        <v>56</v>
      </c>
      <c r="E824" s="35" t="s">
        <v>10</v>
      </c>
      <c r="F824" s="35" t="s">
        <v>3468</v>
      </c>
      <c r="G824" s="35" t="s">
        <v>3484</v>
      </c>
      <c r="H824" s="35" t="s">
        <v>265</v>
      </c>
      <c r="I824" s="36" t="s">
        <v>410</v>
      </c>
      <c r="J824" s="53">
        <v>45439</v>
      </c>
      <c r="K824" t="s">
        <v>3505</v>
      </c>
      <c r="L824" s="40">
        <v>18629</v>
      </c>
      <c r="M824" s="39">
        <v>9065658769</v>
      </c>
      <c r="N824" t="s">
        <v>3506</v>
      </c>
    </row>
    <row r="825" spans="1:14" x14ac:dyDescent="0.25">
      <c r="A825" s="7" t="str">
        <f t="shared" si="24"/>
        <v>200100150037</v>
      </c>
      <c r="B825" s="32" t="s">
        <v>3385</v>
      </c>
      <c r="C825" s="182">
        <v>20010015</v>
      </c>
      <c r="D825" s="8" t="s">
        <v>56</v>
      </c>
      <c r="E825" s="35" t="s">
        <v>34</v>
      </c>
      <c r="F825" s="35" t="s">
        <v>3469</v>
      </c>
      <c r="G825" s="35" t="s">
        <v>3485</v>
      </c>
      <c r="H825" s="35" t="s">
        <v>460</v>
      </c>
      <c r="I825" s="36" t="s">
        <v>418</v>
      </c>
      <c r="J825" s="53">
        <v>45439</v>
      </c>
      <c r="K825" t="s">
        <v>3507</v>
      </c>
      <c r="L825" s="40">
        <v>29587</v>
      </c>
      <c r="M825" s="39">
        <v>9934240234</v>
      </c>
      <c r="N825" t="s">
        <v>3508</v>
      </c>
    </row>
    <row r="826" spans="1:14" x14ac:dyDescent="0.25">
      <c r="A826" s="7" t="str">
        <f t="shared" si="24"/>
        <v>200100360004</v>
      </c>
      <c r="B826" s="32" t="s">
        <v>3385</v>
      </c>
      <c r="C826" s="182">
        <v>20010036</v>
      </c>
      <c r="D826" s="8" t="s">
        <v>56</v>
      </c>
      <c r="E826" s="35" t="s">
        <v>1</v>
      </c>
      <c r="F826" s="35" t="s">
        <v>3470</v>
      </c>
      <c r="G826" s="35" t="s">
        <v>3486</v>
      </c>
      <c r="H826" s="35" t="s">
        <v>456</v>
      </c>
      <c r="I826" s="36" t="s">
        <v>457</v>
      </c>
      <c r="J826" s="53">
        <v>45439</v>
      </c>
      <c r="K826" t="s">
        <v>3509</v>
      </c>
      <c r="L826" s="40">
        <v>31048</v>
      </c>
      <c r="M826" s="39">
        <v>7488089992</v>
      </c>
      <c r="N826" t="s">
        <v>3510</v>
      </c>
    </row>
    <row r="827" spans="1:14" x14ac:dyDescent="0.25">
      <c r="A827" s="7" t="str">
        <f t="shared" si="24"/>
        <v>200100160038</v>
      </c>
      <c r="B827" s="32" t="s">
        <v>3385</v>
      </c>
      <c r="C827" s="182">
        <v>20010016</v>
      </c>
      <c r="D827" s="8" t="s">
        <v>56</v>
      </c>
      <c r="E827" s="35" t="s">
        <v>11</v>
      </c>
      <c r="F827" s="35" t="s">
        <v>3471</v>
      </c>
      <c r="G827" s="35" t="s">
        <v>3487</v>
      </c>
      <c r="H827" s="35" t="s">
        <v>273</v>
      </c>
      <c r="I827" s="36" t="s">
        <v>413</v>
      </c>
      <c r="J827" s="53">
        <v>45439</v>
      </c>
      <c r="K827" t="s">
        <v>3511</v>
      </c>
      <c r="L827" s="40">
        <v>31174</v>
      </c>
      <c r="M827" s="39">
        <v>7541042054</v>
      </c>
      <c r="N827" t="s">
        <v>3512</v>
      </c>
    </row>
    <row r="828" spans="1:14" x14ac:dyDescent="0.25">
      <c r="A828" s="7" t="str">
        <f t="shared" si="24"/>
        <v>200100160039</v>
      </c>
      <c r="B828" s="32" t="s">
        <v>3385</v>
      </c>
      <c r="C828" s="182">
        <v>20010016</v>
      </c>
      <c r="D828" s="8" t="s">
        <v>56</v>
      </c>
      <c r="E828" s="35" t="s">
        <v>12</v>
      </c>
      <c r="F828" s="35" t="s">
        <v>3472</v>
      </c>
      <c r="G828" s="35" t="s">
        <v>3488</v>
      </c>
      <c r="H828" s="35" t="s">
        <v>269</v>
      </c>
      <c r="I828" s="36" t="s">
        <v>411</v>
      </c>
      <c r="J828" s="53">
        <v>45439</v>
      </c>
      <c r="K828" t="s">
        <v>3513</v>
      </c>
      <c r="L828" s="40" t="s">
        <v>3514</v>
      </c>
      <c r="M828" s="39">
        <v>9973457563</v>
      </c>
      <c r="N828" t="s">
        <v>3515</v>
      </c>
    </row>
    <row r="829" spans="1:14" x14ac:dyDescent="0.25">
      <c r="A829" s="7" t="str">
        <f t="shared" si="24"/>
        <v>200100160040</v>
      </c>
      <c r="B829" s="32" t="s">
        <v>3385</v>
      </c>
      <c r="C829" s="182">
        <v>20010016</v>
      </c>
      <c r="D829" s="8" t="s">
        <v>56</v>
      </c>
      <c r="E829" s="35" t="s">
        <v>13</v>
      </c>
      <c r="F829" s="35" t="s">
        <v>1579</v>
      </c>
      <c r="G829" s="35" t="s">
        <v>3489</v>
      </c>
      <c r="H829" s="35" t="s">
        <v>273</v>
      </c>
      <c r="I829" s="36" t="s">
        <v>413</v>
      </c>
      <c r="J829" s="53">
        <v>45439</v>
      </c>
      <c r="K829" t="s">
        <v>3516</v>
      </c>
      <c r="L829" s="40">
        <v>32874</v>
      </c>
      <c r="M829" s="39">
        <v>9693918541</v>
      </c>
      <c r="N829" t="s">
        <v>3517</v>
      </c>
    </row>
    <row r="830" spans="1:14" x14ac:dyDescent="0.25">
      <c r="A830" s="7" t="str">
        <f t="shared" si="24"/>
        <v>200200050037</v>
      </c>
      <c r="B830" s="32" t="s">
        <v>4123</v>
      </c>
      <c r="C830" s="182">
        <v>20020005</v>
      </c>
      <c r="D830" s="8" t="s">
        <v>56</v>
      </c>
      <c r="E830" s="35" t="s">
        <v>34</v>
      </c>
      <c r="F830" s="35" t="s">
        <v>3473</v>
      </c>
      <c r="G830" s="35" t="s">
        <v>3490</v>
      </c>
      <c r="H830" s="35" t="s">
        <v>275</v>
      </c>
      <c r="I830" s="36" t="s">
        <v>411</v>
      </c>
      <c r="J830" s="53">
        <v>45439</v>
      </c>
      <c r="K830" t="s">
        <v>3518</v>
      </c>
      <c r="L830" s="40">
        <v>29587</v>
      </c>
      <c r="M830" s="39">
        <v>6207001841</v>
      </c>
      <c r="N830" t="s">
        <v>3519</v>
      </c>
    </row>
    <row r="831" spans="1:14" x14ac:dyDescent="0.25">
      <c r="A831" s="7" t="str">
        <f t="shared" si="24"/>
        <v>200200070036</v>
      </c>
      <c r="B831" s="32" t="s">
        <v>4123</v>
      </c>
      <c r="C831" s="182">
        <v>20020007</v>
      </c>
      <c r="D831" s="8" t="s">
        <v>56</v>
      </c>
      <c r="E831" s="35" t="s">
        <v>10</v>
      </c>
      <c r="F831" s="35" t="s">
        <v>3474</v>
      </c>
      <c r="G831" s="35" t="s">
        <v>3491</v>
      </c>
      <c r="H831" s="35" t="s">
        <v>1691</v>
      </c>
      <c r="I831" s="36" t="s">
        <v>411</v>
      </c>
      <c r="J831" s="53">
        <v>45439</v>
      </c>
      <c r="K831" t="s">
        <v>3520</v>
      </c>
      <c r="L831" s="40">
        <v>20821</v>
      </c>
      <c r="M831" s="39">
        <v>8969238171</v>
      </c>
      <c r="N831" t="s">
        <v>3521</v>
      </c>
    </row>
    <row r="832" spans="1:14" x14ac:dyDescent="0.25">
      <c r="A832" s="7" t="str">
        <f t="shared" si="24"/>
        <v>200200070037</v>
      </c>
      <c r="B832" s="32" t="s">
        <v>4123</v>
      </c>
      <c r="C832" s="182">
        <v>20020007</v>
      </c>
      <c r="D832" s="8" t="s">
        <v>56</v>
      </c>
      <c r="E832" s="35" t="s">
        <v>34</v>
      </c>
      <c r="F832" s="35" t="s">
        <v>2161</v>
      </c>
      <c r="G832" s="35" t="s">
        <v>3492</v>
      </c>
      <c r="H832" s="35" t="s">
        <v>274</v>
      </c>
      <c r="I832" s="36" t="s">
        <v>415</v>
      </c>
      <c r="J832" s="53">
        <v>45439</v>
      </c>
      <c r="K832" t="s">
        <v>3522</v>
      </c>
      <c r="L832" s="40">
        <v>32143</v>
      </c>
      <c r="M832" s="39">
        <v>6202780725</v>
      </c>
      <c r="N832" t="s">
        <v>3523</v>
      </c>
    </row>
    <row r="833" spans="1:14" x14ac:dyDescent="0.25">
      <c r="A833" s="7" t="str">
        <f t="shared" si="24"/>
        <v>200200010086</v>
      </c>
      <c r="B833" s="32" t="s">
        <v>4123</v>
      </c>
      <c r="C833" s="182">
        <v>20020001</v>
      </c>
      <c r="D833" s="8" t="s">
        <v>56</v>
      </c>
      <c r="E833" s="35" t="s">
        <v>3463</v>
      </c>
      <c r="F833" s="35" t="s">
        <v>3475</v>
      </c>
      <c r="G833" s="35" t="s">
        <v>3493</v>
      </c>
      <c r="H833" s="35" t="s">
        <v>275</v>
      </c>
      <c r="I833" s="36" t="s">
        <v>411</v>
      </c>
      <c r="J833" s="53">
        <v>45439</v>
      </c>
      <c r="K833" t="s">
        <v>3057</v>
      </c>
      <c r="L833" s="40">
        <v>29587</v>
      </c>
      <c r="M833" s="39">
        <v>6201819983</v>
      </c>
      <c r="N833" t="s">
        <v>3524</v>
      </c>
    </row>
    <row r="834" spans="1:14" x14ac:dyDescent="0.25">
      <c r="A834" s="7" t="str">
        <f t="shared" si="24"/>
        <v>200200010087</v>
      </c>
      <c r="B834" s="32" t="s">
        <v>4123</v>
      </c>
      <c r="C834" s="182">
        <v>20020001</v>
      </c>
      <c r="D834" s="8" t="s">
        <v>56</v>
      </c>
      <c r="E834" s="35" t="s">
        <v>3464</v>
      </c>
      <c r="F834" s="35" t="s">
        <v>3476</v>
      </c>
      <c r="G834" s="35" t="s">
        <v>3494</v>
      </c>
      <c r="H834" s="35" t="s">
        <v>276</v>
      </c>
      <c r="I834" s="36" t="s">
        <v>413</v>
      </c>
      <c r="J834" s="53">
        <v>45439</v>
      </c>
      <c r="K834" t="s">
        <v>3065</v>
      </c>
      <c r="L834" s="40">
        <v>31048</v>
      </c>
      <c r="M834" s="39">
        <v>7294125260</v>
      </c>
      <c r="N834" t="s">
        <v>3525</v>
      </c>
    </row>
    <row r="835" spans="1:14" x14ac:dyDescent="0.25">
      <c r="A835" s="7" t="str">
        <f t="shared" si="24"/>
        <v>200200010088</v>
      </c>
      <c r="B835" s="32" t="s">
        <v>4123</v>
      </c>
      <c r="C835" s="182">
        <v>20020001</v>
      </c>
      <c r="D835" s="8" t="s">
        <v>56</v>
      </c>
      <c r="E835" s="35" t="s">
        <v>3465</v>
      </c>
      <c r="F835" s="35" t="s">
        <v>3477</v>
      </c>
      <c r="G835" s="35" t="s">
        <v>3495</v>
      </c>
      <c r="H835" s="35" t="s">
        <v>276</v>
      </c>
      <c r="I835" s="36" t="s">
        <v>413</v>
      </c>
      <c r="J835" s="53">
        <v>45439</v>
      </c>
      <c r="K835" t="s">
        <v>3526</v>
      </c>
      <c r="L835" s="40">
        <v>35431</v>
      </c>
      <c r="M835" s="39">
        <v>8294629463</v>
      </c>
      <c r="N835" t="s">
        <v>3527</v>
      </c>
    </row>
    <row r="836" spans="1:14" x14ac:dyDescent="0.25">
      <c r="A836" s="7" t="str">
        <f t="shared" si="24"/>
        <v>200200050038</v>
      </c>
      <c r="B836" s="32" t="s">
        <v>4123</v>
      </c>
      <c r="C836" s="182">
        <v>20020005</v>
      </c>
      <c r="D836" s="8" t="s">
        <v>56</v>
      </c>
      <c r="E836" s="35" t="s">
        <v>11</v>
      </c>
      <c r="F836" s="35" t="s">
        <v>3478</v>
      </c>
      <c r="G836" s="35" t="s">
        <v>3496</v>
      </c>
      <c r="H836" s="35" t="s">
        <v>281</v>
      </c>
      <c r="I836" s="36" t="s">
        <v>418</v>
      </c>
      <c r="J836" s="53">
        <v>45439</v>
      </c>
      <c r="K836" t="s">
        <v>3528</v>
      </c>
      <c r="L836" s="40">
        <v>41040</v>
      </c>
      <c r="M836" s="39">
        <v>7979887698</v>
      </c>
      <c r="N836" t="s">
        <v>3529</v>
      </c>
    </row>
    <row r="837" spans="1:14" x14ac:dyDescent="0.25">
      <c r="A837" s="7" t="str">
        <f t="shared" si="24"/>
        <v>200300140003</v>
      </c>
      <c r="B837" s="35" t="s">
        <v>4124</v>
      </c>
      <c r="C837" s="182">
        <v>20030014</v>
      </c>
      <c r="D837" s="8" t="s">
        <v>56</v>
      </c>
      <c r="E837" s="35" t="s">
        <v>0</v>
      </c>
      <c r="F837" s="35" t="s">
        <v>3479</v>
      </c>
      <c r="G837" s="35" t="s">
        <v>3497</v>
      </c>
      <c r="H837" s="35" t="s">
        <v>281</v>
      </c>
      <c r="I837" s="36" t="s">
        <v>418</v>
      </c>
      <c r="J837" s="53">
        <v>45439</v>
      </c>
      <c r="K837" t="s">
        <v>3530</v>
      </c>
      <c r="L837" s="40">
        <v>30317</v>
      </c>
      <c r="M837" s="39">
        <v>9470530796</v>
      </c>
      <c r="N837" t="s">
        <v>3531</v>
      </c>
    </row>
    <row r="838" spans="1:14" x14ac:dyDescent="0.25">
      <c r="A838" s="7" t="str">
        <f t="shared" si="24"/>
        <v>200200100006</v>
      </c>
      <c r="B838" s="32" t="s">
        <v>4123</v>
      </c>
      <c r="C838" s="182">
        <v>20020010</v>
      </c>
      <c r="D838" s="8" t="s">
        <v>56</v>
      </c>
      <c r="E838" s="35" t="s">
        <v>19</v>
      </c>
      <c r="F838" s="35" t="s">
        <v>3480</v>
      </c>
      <c r="G838" s="35" t="s">
        <v>3498</v>
      </c>
      <c r="H838" s="35" t="s">
        <v>275</v>
      </c>
      <c r="I838" s="36" t="s">
        <v>411</v>
      </c>
      <c r="J838" s="53">
        <v>45439</v>
      </c>
      <c r="K838" t="s">
        <v>3532</v>
      </c>
      <c r="L838" s="40">
        <v>24473</v>
      </c>
      <c r="M838" s="39">
        <v>8294339925</v>
      </c>
      <c r="N838" t="s">
        <v>3533</v>
      </c>
    </row>
    <row r="839" spans="1:14" x14ac:dyDescent="0.25">
      <c r="A839" s="7" t="str">
        <f t="shared" si="24"/>
        <v>200100160036</v>
      </c>
      <c r="B839" s="32" t="s">
        <v>3385</v>
      </c>
      <c r="C839" s="182">
        <v>20010016</v>
      </c>
      <c r="D839" s="8" t="s">
        <v>56</v>
      </c>
      <c r="E839" s="35" t="s">
        <v>10</v>
      </c>
      <c r="F839" s="35" t="s">
        <v>3182</v>
      </c>
      <c r="G839" s="35" t="s">
        <v>3534</v>
      </c>
      <c r="H839" s="35" t="s">
        <v>273</v>
      </c>
      <c r="I839" s="36" t="s">
        <v>413</v>
      </c>
      <c r="J839" s="53">
        <v>45444</v>
      </c>
      <c r="K839" t="s">
        <v>3220</v>
      </c>
      <c r="L839" s="40">
        <v>30317</v>
      </c>
      <c r="M839" s="39">
        <v>9508060902</v>
      </c>
      <c r="N839" t="s">
        <v>3221</v>
      </c>
    </row>
    <row r="840" spans="1:14" x14ac:dyDescent="0.25">
      <c r="A840" s="7" t="str">
        <f>CONCATENATE(C840,E840)</f>
        <v>200100310007</v>
      </c>
      <c r="B840" s="32" t="s">
        <v>3385</v>
      </c>
      <c r="C840" s="182">
        <v>20010031</v>
      </c>
      <c r="D840" s="8" t="s">
        <v>56</v>
      </c>
      <c r="E840" s="35" t="s">
        <v>20</v>
      </c>
      <c r="F840" s="35" t="s">
        <v>3267</v>
      </c>
      <c r="G840" s="35" t="s">
        <v>3537</v>
      </c>
      <c r="H840" s="35" t="s">
        <v>266</v>
      </c>
      <c r="I840" s="36" t="s">
        <v>411</v>
      </c>
      <c r="J840" s="53">
        <v>45444</v>
      </c>
      <c r="K840" t="s">
        <v>3332</v>
      </c>
      <c r="L840" s="40">
        <v>35888</v>
      </c>
      <c r="M840" s="39">
        <v>8809447702</v>
      </c>
      <c r="N840" s="20" t="s">
        <v>3333</v>
      </c>
    </row>
    <row r="841" spans="1:14" x14ac:dyDescent="0.25">
      <c r="A841" s="7" t="str">
        <f>CONCATENATE(C841,E841)</f>
        <v>200200110002</v>
      </c>
      <c r="B841" s="32" t="s">
        <v>4123</v>
      </c>
      <c r="C841" s="182">
        <v>20020011</v>
      </c>
      <c r="D841" s="8" t="s">
        <v>56</v>
      </c>
      <c r="E841" s="35" t="s">
        <v>17</v>
      </c>
      <c r="F841" s="35" t="s">
        <v>3541</v>
      </c>
      <c r="G841" s="35" t="s">
        <v>3544</v>
      </c>
      <c r="H841" s="35" t="s">
        <v>1284</v>
      </c>
      <c r="I841" s="36" t="s">
        <v>1685</v>
      </c>
      <c r="J841" s="53">
        <v>45444</v>
      </c>
      <c r="K841" t="s">
        <v>3549</v>
      </c>
      <c r="L841" s="40">
        <v>27395</v>
      </c>
      <c r="M841" s="39">
        <v>6207516350</v>
      </c>
      <c r="N841" s="20" t="s">
        <v>3550</v>
      </c>
    </row>
    <row r="842" spans="1:14" x14ac:dyDescent="0.25">
      <c r="A842" s="7" t="str">
        <f>CONCATENATE(C842,E842)</f>
        <v>200200130002</v>
      </c>
      <c r="B842" s="32" t="s">
        <v>4123</v>
      </c>
      <c r="C842" s="182">
        <v>20020013</v>
      </c>
      <c r="D842" s="8" t="s">
        <v>56</v>
      </c>
      <c r="E842" s="35" t="s">
        <v>17</v>
      </c>
      <c r="F842" s="35" t="s">
        <v>3542</v>
      </c>
      <c r="G842" s="35" t="s">
        <v>3545</v>
      </c>
      <c r="H842" s="35" t="s">
        <v>3546</v>
      </c>
      <c r="I842" s="36" t="s">
        <v>430</v>
      </c>
      <c r="J842" s="53">
        <v>45444</v>
      </c>
      <c r="K842" t="s">
        <v>3551</v>
      </c>
      <c r="L842" s="40" t="s">
        <v>3552</v>
      </c>
      <c r="M842" s="39">
        <v>9263734185</v>
      </c>
      <c r="N842" t="s">
        <v>3553</v>
      </c>
    </row>
    <row r="843" spans="1:14" x14ac:dyDescent="0.25">
      <c r="A843" s="7" t="str">
        <f>CONCATENATE(C843,E843)</f>
        <v>200200120002</v>
      </c>
      <c r="B843" s="32" t="s">
        <v>4123</v>
      </c>
      <c r="C843" s="182">
        <v>20020012</v>
      </c>
      <c r="D843" s="8" t="s">
        <v>56</v>
      </c>
      <c r="E843" s="35" t="s">
        <v>17</v>
      </c>
      <c r="F843" s="35" t="s">
        <v>1556</v>
      </c>
      <c r="G843" s="35" t="s">
        <v>3547</v>
      </c>
      <c r="H843" s="35" t="s">
        <v>281</v>
      </c>
      <c r="I843" s="36" t="s">
        <v>418</v>
      </c>
      <c r="J843" s="53">
        <v>45444</v>
      </c>
      <c r="K843" t="s">
        <v>3554</v>
      </c>
      <c r="L843" s="40">
        <v>37020</v>
      </c>
      <c r="M843" s="39">
        <v>9801300396</v>
      </c>
      <c r="N843" t="s">
        <v>3555</v>
      </c>
    </row>
    <row r="844" spans="1:14" x14ac:dyDescent="0.25">
      <c r="A844" s="7" t="str">
        <f t="shared" ref="A844" si="25">CONCATENATE(C844,E844)</f>
        <v>200100040027</v>
      </c>
      <c r="B844" s="32" t="s">
        <v>3385</v>
      </c>
      <c r="C844" s="182">
        <v>20010004</v>
      </c>
      <c r="D844" s="8" t="s">
        <v>56</v>
      </c>
      <c r="E844" s="35" t="s">
        <v>6</v>
      </c>
      <c r="F844" s="35" t="s">
        <v>3543</v>
      </c>
      <c r="G844" s="35" t="s">
        <v>3548</v>
      </c>
      <c r="H844" s="35" t="s">
        <v>267</v>
      </c>
      <c r="I844" s="36" t="s">
        <v>1685</v>
      </c>
      <c r="J844" s="53">
        <v>45444</v>
      </c>
      <c r="K844" t="s">
        <v>3556</v>
      </c>
      <c r="L844" s="40" t="s">
        <v>3557</v>
      </c>
      <c r="M844" s="39"/>
      <c r="N844" t="s">
        <v>3558</v>
      </c>
    </row>
    <row r="845" spans="1:14" x14ac:dyDescent="0.25">
      <c r="A845" s="7" t="str">
        <f>CONCATENATE(C845,E845)</f>
        <v>200300020002</v>
      </c>
      <c r="B845" s="35" t="s">
        <v>4124</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3385</v>
      </c>
      <c r="C846" s="182">
        <v>20010036</v>
      </c>
      <c r="D846" s="8" t="s">
        <v>56</v>
      </c>
      <c r="E846" s="35" t="s">
        <v>17</v>
      </c>
      <c r="F846" s="35" t="s">
        <v>3379</v>
      </c>
      <c r="G846" s="35" t="s">
        <v>3535</v>
      </c>
      <c r="H846" s="35" t="s">
        <v>467</v>
      </c>
      <c r="I846" s="36" t="s">
        <v>415</v>
      </c>
      <c r="J846" s="53">
        <v>45444</v>
      </c>
      <c r="K846" t="s">
        <v>3574</v>
      </c>
      <c r="L846" s="40" t="s">
        <v>3575</v>
      </c>
      <c r="M846" s="39">
        <v>8757081294</v>
      </c>
      <c r="N846" t="s">
        <v>3536</v>
      </c>
    </row>
    <row r="847" spans="1:14" x14ac:dyDescent="0.25">
      <c r="A847" s="7" t="str">
        <f>CONCATENATE(C847,E847)</f>
        <v>200100150038</v>
      </c>
      <c r="B847" s="32" t="s">
        <v>3385</v>
      </c>
      <c r="C847" s="182">
        <v>20010015</v>
      </c>
      <c r="D847" s="8" t="s">
        <v>56</v>
      </c>
      <c r="E847" s="35" t="s">
        <v>11</v>
      </c>
      <c r="F847" s="35" t="s">
        <v>2510</v>
      </c>
      <c r="G847" s="35" t="s">
        <v>3592</v>
      </c>
      <c r="H847" s="35" t="s">
        <v>265</v>
      </c>
      <c r="I847" s="36" t="s">
        <v>410</v>
      </c>
      <c r="J847" s="53">
        <v>45451</v>
      </c>
      <c r="K847" t="s">
        <v>3610</v>
      </c>
      <c r="L847" s="40">
        <v>32509</v>
      </c>
      <c r="M847" s="39">
        <v>8294657553</v>
      </c>
      <c r="N847" t="s">
        <v>3611</v>
      </c>
    </row>
    <row r="848" spans="1:14" x14ac:dyDescent="0.25">
      <c r="A848" s="7" t="str">
        <f t="shared" ref="A848:A864" si="26">CONCATENATE(C848,E848)</f>
        <v>200100150039</v>
      </c>
      <c r="B848" s="32" t="s">
        <v>3385</v>
      </c>
      <c r="C848" s="182">
        <v>20010015</v>
      </c>
      <c r="D848" s="8" t="s">
        <v>56</v>
      </c>
      <c r="E848" s="35" t="s">
        <v>12</v>
      </c>
      <c r="F848" s="35" t="s">
        <v>3579</v>
      </c>
      <c r="G848" s="35" t="s">
        <v>3593</v>
      </c>
      <c r="H848" s="35" t="s">
        <v>264</v>
      </c>
      <c r="I848" s="36" t="s">
        <v>1912</v>
      </c>
      <c r="J848" s="53">
        <v>45451</v>
      </c>
      <c r="K848" t="s">
        <v>3612</v>
      </c>
      <c r="L848" s="40">
        <v>37019</v>
      </c>
      <c r="M848" s="39">
        <v>8252538996</v>
      </c>
      <c r="N848" t="s">
        <v>3613</v>
      </c>
    </row>
    <row r="849" spans="1:14" x14ac:dyDescent="0.25">
      <c r="A849" s="7" t="str">
        <f t="shared" si="26"/>
        <v>200100360005</v>
      </c>
      <c r="B849" s="32" t="s">
        <v>3385</v>
      </c>
      <c r="C849" s="182">
        <v>20010036</v>
      </c>
      <c r="D849" s="8" t="s">
        <v>56</v>
      </c>
      <c r="E849" s="35" t="s">
        <v>18</v>
      </c>
      <c r="F849" s="35" t="s">
        <v>3580</v>
      </c>
      <c r="G849" s="35" t="s">
        <v>3594</v>
      </c>
      <c r="H849" s="35" t="s">
        <v>456</v>
      </c>
      <c r="I849" s="36" t="s">
        <v>457</v>
      </c>
      <c r="J849" s="53">
        <v>45451</v>
      </c>
      <c r="K849" t="s">
        <v>3614</v>
      </c>
      <c r="L849" s="40">
        <v>33970</v>
      </c>
      <c r="M849" s="39">
        <v>7481808130</v>
      </c>
      <c r="N849" t="s">
        <v>3615</v>
      </c>
    </row>
    <row r="850" spans="1:14" x14ac:dyDescent="0.25">
      <c r="A850" s="7" t="str">
        <f t="shared" si="26"/>
        <v>200100330003</v>
      </c>
      <c r="B850" s="32" t="s">
        <v>3385</v>
      </c>
      <c r="C850" s="182">
        <v>20010033</v>
      </c>
      <c r="D850" s="8" t="s">
        <v>56</v>
      </c>
      <c r="E850" s="35" t="s">
        <v>0</v>
      </c>
      <c r="F850" s="35" t="s">
        <v>3581</v>
      </c>
      <c r="G850" s="35" t="s">
        <v>3595</v>
      </c>
      <c r="H850" s="35" t="s">
        <v>460</v>
      </c>
      <c r="I850" s="36" t="s">
        <v>418</v>
      </c>
      <c r="J850" s="53">
        <v>45451</v>
      </c>
      <c r="K850" t="s">
        <v>3616</v>
      </c>
      <c r="L850" s="40" t="s">
        <v>3617</v>
      </c>
      <c r="M850" s="39">
        <v>8340572038</v>
      </c>
      <c r="N850" t="s">
        <v>3618</v>
      </c>
    </row>
    <row r="851" spans="1:14" x14ac:dyDescent="0.25">
      <c r="A851" s="7" t="str">
        <f t="shared" si="26"/>
        <v>200100080043</v>
      </c>
      <c r="B851" s="32" t="s">
        <v>3385</v>
      </c>
      <c r="C851" s="182">
        <v>20010008</v>
      </c>
      <c r="D851" s="8" t="s">
        <v>56</v>
      </c>
      <c r="E851" s="35" t="s">
        <v>1650</v>
      </c>
      <c r="F851" s="35" t="s">
        <v>1575</v>
      </c>
      <c r="G851" s="35" t="s">
        <v>3596</v>
      </c>
      <c r="H851" s="35" t="s">
        <v>269</v>
      </c>
      <c r="I851" s="36" t="s">
        <v>411</v>
      </c>
      <c r="J851" s="53">
        <v>45451</v>
      </c>
      <c r="K851" t="s">
        <v>3619</v>
      </c>
      <c r="L851" s="40">
        <v>36070</v>
      </c>
      <c r="M851" s="39">
        <v>8292120671</v>
      </c>
      <c r="N851" t="s">
        <v>3620</v>
      </c>
    </row>
    <row r="852" spans="1:14" x14ac:dyDescent="0.25">
      <c r="A852" s="7" t="str">
        <f t="shared" si="26"/>
        <v>200200010084</v>
      </c>
      <c r="B852" s="32" t="s">
        <v>4123</v>
      </c>
      <c r="C852" s="182">
        <v>20020001</v>
      </c>
      <c r="D852" s="8" t="s">
        <v>56</v>
      </c>
      <c r="E852" s="35" t="s">
        <v>3576</v>
      </c>
      <c r="F852" s="35" t="s">
        <v>3582</v>
      </c>
      <c r="G852" s="35" t="s">
        <v>3597</v>
      </c>
      <c r="H852" s="35" t="s">
        <v>275</v>
      </c>
      <c r="I852" s="36" t="s">
        <v>411</v>
      </c>
      <c r="J852" s="53">
        <v>45451</v>
      </c>
      <c r="K852" t="s">
        <v>3621</v>
      </c>
      <c r="L852" s="40">
        <v>20455</v>
      </c>
      <c r="M852" s="39">
        <v>9123146956</v>
      </c>
      <c r="N852" t="s">
        <v>3622</v>
      </c>
    </row>
    <row r="853" spans="1:14" x14ac:dyDescent="0.25">
      <c r="A853" s="7" t="str">
        <f t="shared" si="26"/>
        <v>200200010089</v>
      </c>
      <c r="B853" s="32" t="s">
        <v>4123</v>
      </c>
      <c r="C853" s="182">
        <v>20020001</v>
      </c>
      <c r="D853" s="8" t="s">
        <v>56</v>
      </c>
      <c r="E853" s="35" t="s">
        <v>3577</v>
      </c>
      <c r="F853" s="35" t="s">
        <v>3583</v>
      </c>
      <c r="G853" s="35" t="s">
        <v>3598</v>
      </c>
      <c r="H853" s="35" t="s">
        <v>1380</v>
      </c>
      <c r="I853" s="36" t="s">
        <v>410</v>
      </c>
      <c r="J853" s="53">
        <v>45451</v>
      </c>
      <c r="K853" t="s">
        <v>3623</v>
      </c>
      <c r="L853" s="40" t="s">
        <v>3624</v>
      </c>
      <c r="M853" s="39">
        <v>9334474992</v>
      </c>
      <c r="N853" t="s">
        <v>3625</v>
      </c>
    </row>
    <row r="854" spans="1:14" x14ac:dyDescent="0.25">
      <c r="A854" s="7" t="str">
        <f t="shared" si="26"/>
        <v>200200010090</v>
      </c>
      <c r="B854" s="32" t="s">
        <v>4123</v>
      </c>
      <c r="C854" s="182">
        <v>20020001</v>
      </c>
      <c r="D854" s="8" t="s">
        <v>56</v>
      </c>
      <c r="E854" s="35" t="s">
        <v>3578</v>
      </c>
      <c r="F854" s="35" t="s">
        <v>3584</v>
      </c>
      <c r="G854" s="35" t="s">
        <v>3599</v>
      </c>
      <c r="H854" s="35" t="s">
        <v>276</v>
      </c>
      <c r="I854" s="36" t="s">
        <v>413</v>
      </c>
      <c r="J854" s="53">
        <v>45451</v>
      </c>
      <c r="K854" t="s">
        <v>3626</v>
      </c>
      <c r="L854" s="40">
        <v>32143</v>
      </c>
      <c r="M854" s="39">
        <v>9955761034</v>
      </c>
      <c r="N854" t="s">
        <v>3627</v>
      </c>
    </row>
    <row r="855" spans="1:14" x14ac:dyDescent="0.25">
      <c r="A855" s="7" t="str">
        <f t="shared" si="26"/>
        <v>200100330004</v>
      </c>
      <c r="B855" s="32" t="s">
        <v>3385</v>
      </c>
      <c r="C855" s="182">
        <v>20010033</v>
      </c>
      <c r="D855" s="8" t="s">
        <v>56</v>
      </c>
      <c r="E855" s="35" t="s">
        <v>1</v>
      </c>
      <c r="F855" s="35" t="s">
        <v>3585</v>
      </c>
      <c r="G855" s="35" t="s">
        <v>3600</v>
      </c>
      <c r="H855" s="35" t="s">
        <v>467</v>
      </c>
      <c r="I855" s="36" t="s">
        <v>415</v>
      </c>
      <c r="J855" s="53">
        <v>45451</v>
      </c>
      <c r="K855" t="s">
        <v>3628</v>
      </c>
      <c r="L855" s="40">
        <v>38262</v>
      </c>
      <c r="M855" s="39">
        <v>7061771166</v>
      </c>
      <c r="N855" t="s">
        <v>3629</v>
      </c>
    </row>
    <row r="856" spans="1:14" x14ac:dyDescent="0.25">
      <c r="A856" s="7" t="str">
        <f t="shared" si="26"/>
        <v>200100330005</v>
      </c>
      <c r="B856" s="32" t="s">
        <v>3385</v>
      </c>
      <c r="C856" s="182">
        <v>20010033</v>
      </c>
      <c r="D856" s="8" t="s">
        <v>56</v>
      </c>
      <c r="E856" s="35" t="s">
        <v>18</v>
      </c>
      <c r="F856" s="35" t="s">
        <v>3586</v>
      </c>
      <c r="G856" s="35" t="s">
        <v>3601</v>
      </c>
      <c r="H856" s="35" t="s">
        <v>467</v>
      </c>
      <c r="I856" s="36" t="s">
        <v>415</v>
      </c>
      <c r="J856" s="53">
        <v>45451</v>
      </c>
      <c r="K856" t="s">
        <v>3584</v>
      </c>
      <c r="L856" s="40" t="s">
        <v>3630</v>
      </c>
      <c r="M856" s="39">
        <v>6202312409</v>
      </c>
      <c r="N856" t="s">
        <v>3631</v>
      </c>
    </row>
    <row r="857" spans="1:14" x14ac:dyDescent="0.25">
      <c r="A857" s="7" t="str">
        <f t="shared" si="26"/>
        <v>200200070038</v>
      </c>
      <c r="B857" s="32" t="s">
        <v>4123</v>
      </c>
      <c r="C857" s="182">
        <v>20020007</v>
      </c>
      <c r="D857" s="8" t="s">
        <v>56</v>
      </c>
      <c r="E857" s="35" t="s">
        <v>11</v>
      </c>
      <c r="F857" s="35" t="s">
        <v>3587</v>
      </c>
      <c r="G857" s="35" t="s">
        <v>3602</v>
      </c>
      <c r="H857" s="35" t="s">
        <v>1284</v>
      </c>
      <c r="I857" s="36" t="s">
        <v>1685</v>
      </c>
      <c r="J857" s="53">
        <v>45451</v>
      </c>
      <c r="K857" t="s">
        <v>3632</v>
      </c>
      <c r="L857" s="40">
        <v>23743</v>
      </c>
      <c r="M857" s="39">
        <v>9709221637</v>
      </c>
      <c r="N857" t="s">
        <v>3633</v>
      </c>
    </row>
    <row r="858" spans="1:14" x14ac:dyDescent="0.25">
      <c r="A858" s="7" t="str">
        <f t="shared" si="26"/>
        <v>200200070039</v>
      </c>
      <c r="B858" s="32" t="s">
        <v>4123</v>
      </c>
      <c r="C858" s="182">
        <v>20020007</v>
      </c>
      <c r="D858" s="8" t="s">
        <v>56</v>
      </c>
      <c r="E858" s="35" t="s">
        <v>12</v>
      </c>
      <c r="F858" s="35" t="s">
        <v>3588</v>
      </c>
      <c r="G858" s="35" t="s">
        <v>3603</v>
      </c>
      <c r="H858" s="35" t="s">
        <v>274</v>
      </c>
      <c r="I858" s="36" t="s">
        <v>415</v>
      </c>
      <c r="J858" s="53">
        <v>45451</v>
      </c>
      <c r="K858" t="s">
        <v>3634</v>
      </c>
      <c r="L858" s="40">
        <v>32143</v>
      </c>
      <c r="M858" s="39">
        <v>6201596684</v>
      </c>
      <c r="N858" t="s">
        <v>3635</v>
      </c>
    </row>
    <row r="859" spans="1:14" x14ac:dyDescent="0.25">
      <c r="A859" s="7" t="str">
        <f t="shared" si="26"/>
        <v>200100230034</v>
      </c>
      <c r="B859" s="32" t="s">
        <v>3385</v>
      </c>
      <c r="C859" s="182">
        <v>20010023</v>
      </c>
      <c r="D859" s="8" t="s">
        <v>56</v>
      </c>
      <c r="E859" s="35" t="s">
        <v>33</v>
      </c>
      <c r="F859" s="35" t="s">
        <v>3589</v>
      </c>
      <c r="G859" s="35" t="s">
        <v>3604</v>
      </c>
      <c r="H859" s="35" t="s">
        <v>271</v>
      </c>
      <c r="I859" s="36" t="s">
        <v>413</v>
      </c>
      <c r="J859" s="53">
        <v>45451</v>
      </c>
      <c r="K859" t="s">
        <v>3636</v>
      </c>
      <c r="L859" s="40">
        <v>24838</v>
      </c>
      <c r="M859" s="39">
        <v>7667943274</v>
      </c>
      <c r="N859" t="s">
        <v>3637</v>
      </c>
    </row>
    <row r="860" spans="1:14" x14ac:dyDescent="0.25">
      <c r="A860" s="7" t="str">
        <f t="shared" si="26"/>
        <v>200100230035</v>
      </c>
      <c r="B860" s="32" t="s">
        <v>3385</v>
      </c>
      <c r="C860" s="182">
        <v>20010023</v>
      </c>
      <c r="D860" s="8" t="s">
        <v>56</v>
      </c>
      <c r="E860" s="35" t="s">
        <v>9</v>
      </c>
      <c r="F860" s="35" t="s">
        <v>3195</v>
      </c>
      <c r="G860" s="35" t="s">
        <v>3605</v>
      </c>
      <c r="H860" s="35" t="s">
        <v>269</v>
      </c>
      <c r="I860" s="36" t="s">
        <v>411</v>
      </c>
      <c r="J860" s="53">
        <v>45451</v>
      </c>
      <c r="K860" t="s">
        <v>3638</v>
      </c>
      <c r="L860" s="40">
        <v>31413</v>
      </c>
      <c r="M860" s="39">
        <v>9031265538</v>
      </c>
      <c r="N860" t="s">
        <v>3639</v>
      </c>
    </row>
    <row r="861" spans="1:14" x14ac:dyDescent="0.25">
      <c r="A861" s="7" t="str">
        <f t="shared" si="26"/>
        <v>200300010028</v>
      </c>
      <c r="B861" s="35" t="s">
        <v>4124</v>
      </c>
      <c r="C861" s="182">
        <v>20030001</v>
      </c>
      <c r="D861" s="8" t="s">
        <v>56</v>
      </c>
      <c r="E861" s="35" t="s">
        <v>30</v>
      </c>
      <c r="F861" s="35" t="s">
        <v>185</v>
      </c>
      <c r="G861" s="35" t="s">
        <v>3606</v>
      </c>
      <c r="H861" s="35" t="s">
        <v>721</v>
      </c>
      <c r="I861" s="36" t="s">
        <v>413</v>
      </c>
      <c r="J861" s="53">
        <v>45451</v>
      </c>
      <c r="K861" t="s">
        <v>3640</v>
      </c>
      <c r="L861" s="40">
        <v>26665</v>
      </c>
      <c r="M861" s="39">
        <v>7209858604</v>
      </c>
      <c r="N861" t="s">
        <v>3641</v>
      </c>
    </row>
    <row r="862" spans="1:14" x14ac:dyDescent="0.25">
      <c r="A862" s="7" t="str">
        <f t="shared" si="26"/>
        <v>200100020060</v>
      </c>
      <c r="B862" s="32" t="s">
        <v>3385</v>
      </c>
      <c r="C862" s="182">
        <v>20010002</v>
      </c>
      <c r="D862" s="8" t="s">
        <v>56</v>
      </c>
      <c r="E862" s="35" t="s">
        <v>957</v>
      </c>
      <c r="F862" s="35" t="s">
        <v>3590</v>
      </c>
      <c r="G862" s="35" t="s">
        <v>3607</v>
      </c>
      <c r="H862" s="35" t="s">
        <v>273</v>
      </c>
      <c r="I862" s="36" t="s">
        <v>413</v>
      </c>
      <c r="J862" s="53">
        <v>45451</v>
      </c>
      <c r="K862" t="s">
        <v>3642</v>
      </c>
      <c r="L862" s="40">
        <v>32509</v>
      </c>
      <c r="M862" s="39"/>
      <c r="N862" t="s">
        <v>3643</v>
      </c>
    </row>
    <row r="863" spans="1:14" x14ac:dyDescent="0.25">
      <c r="A863" s="7" t="str">
        <f t="shared" si="26"/>
        <v>200200020046</v>
      </c>
      <c r="B863" s="32" t="s">
        <v>4123</v>
      </c>
      <c r="C863" s="182">
        <v>20020002</v>
      </c>
      <c r="D863" s="8" t="s">
        <v>56</v>
      </c>
      <c r="E863" s="35" t="s">
        <v>129</v>
      </c>
      <c r="F863" s="35" t="s">
        <v>1562</v>
      </c>
      <c r="G863" s="35" t="s">
        <v>3608</v>
      </c>
      <c r="H863" s="35" t="s">
        <v>279</v>
      </c>
      <c r="I863" s="36" t="s">
        <v>410</v>
      </c>
      <c r="J863" s="53">
        <v>45451</v>
      </c>
      <c r="K863" t="s">
        <v>3644</v>
      </c>
      <c r="L863" s="40">
        <v>25934</v>
      </c>
      <c r="M863" s="39"/>
      <c r="N863" t="s">
        <v>3645</v>
      </c>
    </row>
    <row r="864" spans="1:14" x14ac:dyDescent="0.25">
      <c r="A864" s="7" t="str">
        <f t="shared" si="26"/>
        <v>200200050039</v>
      </c>
      <c r="B864" s="32" t="s">
        <v>4123</v>
      </c>
      <c r="C864" s="182">
        <v>20020005</v>
      </c>
      <c r="D864" s="8" t="s">
        <v>56</v>
      </c>
      <c r="E864" s="35" t="s">
        <v>12</v>
      </c>
      <c r="F864" s="35" t="s">
        <v>3591</v>
      </c>
      <c r="G864" s="35" t="s">
        <v>3609</v>
      </c>
      <c r="H864" s="35" t="s">
        <v>281</v>
      </c>
      <c r="I864" s="36" t="s">
        <v>418</v>
      </c>
      <c r="J864" s="53">
        <v>45451</v>
      </c>
      <c r="K864" t="s">
        <v>3646</v>
      </c>
      <c r="L864" s="40">
        <v>33239</v>
      </c>
      <c r="M864" s="39">
        <v>6299523528</v>
      </c>
      <c r="N864" t="s">
        <v>3647</v>
      </c>
    </row>
    <row r="865" spans="1:14" x14ac:dyDescent="0.25">
      <c r="A865" s="7" t="str">
        <f>CONCATENATE(C865,E865)</f>
        <v>200100390002</v>
      </c>
      <c r="B865" s="32" t="s">
        <v>3385</v>
      </c>
      <c r="C865" s="182">
        <v>20010039</v>
      </c>
      <c r="D865" s="8" t="s">
        <v>56</v>
      </c>
      <c r="E865" s="35" t="s">
        <v>17</v>
      </c>
      <c r="F865" s="35" t="s">
        <v>1572</v>
      </c>
      <c r="G865" s="35" t="s">
        <v>3649</v>
      </c>
      <c r="H865" s="35" t="s">
        <v>451</v>
      </c>
      <c r="I865" s="36" t="s">
        <v>411</v>
      </c>
      <c r="J865" s="53">
        <v>45458</v>
      </c>
      <c r="K865" t="s">
        <v>3650</v>
      </c>
      <c r="L865" s="40">
        <v>29221</v>
      </c>
      <c r="M865" s="39">
        <v>9798403291</v>
      </c>
      <c r="N865" t="s">
        <v>3651</v>
      </c>
    </row>
    <row r="866" spans="1:14" x14ac:dyDescent="0.25">
      <c r="A866" s="7" t="str">
        <f>CONCATENATE(C866,E866)</f>
        <v>200100330007</v>
      </c>
      <c r="B866" s="32" t="s">
        <v>3385</v>
      </c>
      <c r="C866" s="182">
        <v>20010033</v>
      </c>
      <c r="D866" s="8" t="s">
        <v>56</v>
      </c>
      <c r="E866" s="35" t="s">
        <v>20</v>
      </c>
      <c r="F866" s="35" t="s">
        <v>3654</v>
      </c>
      <c r="G866" s="35" t="s">
        <v>3672</v>
      </c>
      <c r="H866" s="35" t="s">
        <v>451</v>
      </c>
      <c r="I866" s="36" t="s">
        <v>411</v>
      </c>
      <c r="J866" s="53">
        <v>45458</v>
      </c>
      <c r="K866" t="s">
        <v>2102</v>
      </c>
      <c r="L866" s="40">
        <v>34490</v>
      </c>
      <c r="M866" s="39">
        <v>9065697355</v>
      </c>
      <c r="N866" t="s">
        <v>3697</v>
      </c>
    </row>
    <row r="867" spans="1:14" x14ac:dyDescent="0.25">
      <c r="A867" s="7" t="str">
        <f t="shared" ref="A867:A890" si="27">CONCATENATE(C867,E867)</f>
        <v>200100310009</v>
      </c>
      <c r="B867" s="32" t="s">
        <v>3385</v>
      </c>
      <c r="C867" s="182">
        <v>20010031</v>
      </c>
      <c r="D867" s="8" t="s">
        <v>56</v>
      </c>
      <c r="E867" s="35" t="s">
        <v>36</v>
      </c>
      <c r="F867" s="35" t="s">
        <v>1666</v>
      </c>
      <c r="G867" s="35" t="s">
        <v>3673</v>
      </c>
      <c r="H867" s="35" t="s">
        <v>451</v>
      </c>
      <c r="I867" s="36" t="s">
        <v>411</v>
      </c>
      <c r="J867" s="53">
        <v>45458</v>
      </c>
      <c r="K867" t="s">
        <v>3698</v>
      </c>
      <c r="L867" s="40" t="s">
        <v>3699</v>
      </c>
      <c r="M867" s="39">
        <v>8521453174</v>
      </c>
      <c r="N867" t="s">
        <v>3700</v>
      </c>
    </row>
    <row r="868" spans="1:14" x14ac:dyDescent="0.25">
      <c r="A868" s="7" t="str">
        <f t="shared" si="27"/>
        <v>200300020018</v>
      </c>
      <c r="B868" s="35" t="s">
        <v>4124</v>
      </c>
      <c r="C868" s="182">
        <v>20030002</v>
      </c>
      <c r="D868" s="8" t="s">
        <v>56</v>
      </c>
      <c r="E868" s="35" t="s">
        <v>2</v>
      </c>
      <c r="F868" s="35" t="s">
        <v>3655</v>
      </c>
      <c r="G868" s="35" t="s">
        <v>3674</v>
      </c>
      <c r="H868" s="35" t="s">
        <v>776</v>
      </c>
      <c r="I868" s="36" t="s">
        <v>1685</v>
      </c>
      <c r="J868" s="53">
        <v>45458</v>
      </c>
      <c r="K868" t="s">
        <v>3701</v>
      </c>
      <c r="L868" s="40" t="s">
        <v>3702</v>
      </c>
      <c r="M868" s="39">
        <v>9263591218</v>
      </c>
      <c r="N868" t="s">
        <v>3703</v>
      </c>
    </row>
    <row r="869" spans="1:14" x14ac:dyDescent="0.25">
      <c r="A869" s="7" t="str">
        <f t="shared" si="27"/>
        <v>200300020020</v>
      </c>
      <c r="B869" s="35" t="s">
        <v>4124</v>
      </c>
      <c r="C869" s="182">
        <v>20030002</v>
      </c>
      <c r="D869" s="8" t="s">
        <v>56</v>
      </c>
      <c r="E869" s="35" t="s">
        <v>4</v>
      </c>
      <c r="F869" s="35" t="s">
        <v>3656</v>
      </c>
      <c r="G869" s="35" t="s">
        <v>3675</v>
      </c>
      <c r="H869" s="35" t="s">
        <v>776</v>
      </c>
      <c r="I869" s="36" t="s">
        <v>1685</v>
      </c>
      <c r="J869" s="53">
        <v>45458</v>
      </c>
      <c r="K869" t="s">
        <v>3704</v>
      </c>
      <c r="L869" s="40" t="s">
        <v>3705</v>
      </c>
      <c r="M869" s="39">
        <v>9608962481</v>
      </c>
      <c r="N869" t="s">
        <v>3706</v>
      </c>
    </row>
    <row r="870" spans="1:14" x14ac:dyDescent="0.25">
      <c r="A870" s="7" t="str">
        <f t="shared" si="27"/>
        <v>200300020022</v>
      </c>
      <c r="B870" s="35" t="s">
        <v>4124</v>
      </c>
      <c r="C870" s="182">
        <v>20030002</v>
      </c>
      <c r="D870" s="8" t="s">
        <v>56</v>
      </c>
      <c r="E870" s="35" t="s">
        <v>37</v>
      </c>
      <c r="F870" s="35" t="s">
        <v>3657</v>
      </c>
      <c r="G870" s="35" t="s">
        <v>3676</v>
      </c>
      <c r="H870" s="35" t="s">
        <v>776</v>
      </c>
      <c r="I870" s="36" t="s">
        <v>1685</v>
      </c>
      <c r="J870" s="53">
        <v>45458</v>
      </c>
      <c r="K870" t="s">
        <v>3707</v>
      </c>
      <c r="L870" s="40">
        <v>31778</v>
      </c>
      <c r="M870" s="39">
        <v>8340664563</v>
      </c>
      <c r="N870" t="s">
        <v>3708</v>
      </c>
    </row>
    <row r="871" spans="1:14" x14ac:dyDescent="0.25">
      <c r="A871" s="7" t="str">
        <f t="shared" si="27"/>
        <v>200300020024</v>
      </c>
      <c r="B871" s="35" t="s">
        <v>4124</v>
      </c>
      <c r="C871" s="182">
        <v>20030002</v>
      </c>
      <c r="D871" s="8" t="s">
        <v>56</v>
      </c>
      <c r="E871" s="35" t="s">
        <v>29</v>
      </c>
      <c r="F871" s="35" t="s">
        <v>610</v>
      </c>
      <c r="G871" s="35" t="s">
        <v>3677</v>
      </c>
      <c r="H871" s="35" t="s">
        <v>776</v>
      </c>
      <c r="I871" s="36" t="s">
        <v>766</v>
      </c>
      <c r="J871" s="53">
        <v>45458</v>
      </c>
      <c r="K871" t="s">
        <v>3709</v>
      </c>
      <c r="L871" s="40">
        <v>23743</v>
      </c>
      <c r="M871" s="39">
        <v>8789890984</v>
      </c>
      <c r="N871" t="s">
        <v>3710</v>
      </c>
    </row>
    <row r="872" spans="1:14" x14ac:dyDescent="0.25">
      <c r="A872" s="7" t="str">
        <f t="shared" si="27"/>
        <v>200300020025</v>
      </c>
      <c r="B872" s="35" t="s">
        <v>4124</v>
      </c>
      <c r="C872" s="182">
        <v>20030002</v>
      </c>
      <c r="D872" s="8" t="s">
        <v>56</v>
      </c>
      <c r="E872" s="35" t="s">
        <v>5</v>
      </c>
      <c r="F872" s="35" t="s">
        <v>2611</v>
      </c>
      <c r="G872" s="35" t="s">
        <v>3678</v>
      </c>
      <c r="H872" s="35" t="s">
        <v>776</v>
      </c>
      <c r="I872" s="36" t="s">
        <v>1685</v>
      </c>
      <c r="J872" s="53">
        <v>45458</v>
      </c>
      <c r="K872" t="s">
        <v>3711</v>
      </c>
      <c r="L872" s="40">
        <v>35038</v>
      </c>
      <c r="M872" s="39">
        <v>6202361279</v>
      </c>
      <c r="N872" t="s">
        <v>3712</v>
      </c>
    </row>
    <row r="873" spans="1:14" x14ac:dyDescent="0.25">
      <c r="A873" s="7" t="str">
        <f t="shared" si="27"/>
        <v>200300020028</v>
      </c>
      <c r="B873" s="35" t="s">
        <v>4124</v>
      </c>
      <c r="C873" s="182">
        <v>20030002</v>
      </c>
      <c r="D873" s="8" t="s">
        <v>56</v>
      </c>
      <c r="E873" s="35" t="s">
        <v>30</v>
      </c>
      <c r="F873" s="35" t="s">
        <v>3658</v>
      </c>
      <c r="G873" s="35" t="s">
        <v>3679</v>
      </c>
      <c r="H873" s="35" t="s">
        <v>776</v>
      </c>
      <c r="I873" s="36" t="s">
        <v>1685</v>
      </c>
      <c r="J873" s="53">
        <v>45458</v>
      </c>
      <c r="K873" t="s">
        <v>3713</v>
      </c>
      <c r="L873" s="40">
        <v>39361</v>
      </c>
      <c r="M873" s="39">
        <v>8328588538</v>
      </c>
      <c r="N873" t="s">
        <v>3714</v>
      </c>
    </row>
    <row r="874" spans="1:14" x14ac:dyDescent="0.25">
      <c r="A874" s="7" t="str">
        <f t="shared" si="27"/>
        <v>200100150040</v>
      </c>
      <c r="B874" s="32" t="s">
        <v>3385</v>
      </c>
      <c r="C874" s="182">
        <v>20010015</v>
      </c>
      <c r="D874" s="8" t="s">
        <v>56</v>
      </c>
      <c r="E874" s="35" t="s">
        <v>13</v>
      </c>
      <c r="F874" s="35" t="s">
        <v>3659</v>
      </c>
      <c r="G874" s="35" t="s">
        <v>3680</v>
      </c>
      <c r="H874" s="35" t="s">
        <v>265</v>
      </c>
      <c r="I874" s="36" t="s">
        <v>410</v>
      </c>
      <c r="J874" s="53">
        <v>45458</v>
      </c>
      <c r="K874" t="s">
        <v>3715</v>
      </c>
      <c r="L874" s="40">
        <v>24838</v>
      </c>
      <c r="M874" s="39">
        <v>8709535289</v>
      </c>
      <c r="N874" t="s">
        <v>3716</v>
      </c>
    </row>
    <row r="875" spans="1:14" x14ac:dyDescent="0.25">
      <c r="A875" s="7" t="str">
        <f t="shared" si="27"/>
        <v>200200050040</v>
      </c>
      <c r="B875" s="32" t="s">
        <v>4123</v>
      </c>
      <c r="C875" s="182">
        <v>20020005</v>
      </c>
      <c r="D875" s="8" t="s">
        <v>56</v>
      </c>
      <c r="E875" s="35" t="s">
        <v>13</v>
      </c>
      <c r="F875" s="35" t="s">
        <v>2210</v>
      </c>
      <c r="G875" s="35" t="s">
        <v>3681</v>
      </c>
      <c r="H875" s="35" t="s">
        <v>281</v>
      </c>
      <c r="I875" s="36" t="s">
        <v>418</v>
      </c>
      <c r="J875" s="53">
        <v>45458</v>
      </c>
      <c r="K875" t="s">
        <v>3717</v>
      </c>
      <c r="L875" s="40">
        <v>33970</v>
      </c>
      <c r="M875" s="39">
        <v>9905287963</v>
      </c>
      <c r="N875" t="s">
        <v>3718</v>
      </c>
    </row>
    <row r="876" spans="1:14" x14ac:dyDescent="0.25">
      <c r="A876" s="7" t="str">
        <f t="shared" si="27"/>
        <v>200200010091</v>
      </c>
      <c r="B876" s="32" t="s">
        <v>4123</v>
      </c>
      <c r="C876" s="182">
        <v>20020001</v>
      </c>
      <c r="D876" s="8" t="s">
        <v>56</v>
      </c>
      <c r="E876" s="35" t="s">
        <v>3652</v>
      </c>
      <c r="F876" s="35" t="s">
        <v>3660</v>
      </c>
      <c r="G876" s="35" t="s">
        <v>3682</v>
      </c>
      <c r="H876" s="35" t="s">
        <v>276</v>
      </c>
      <c r="I876" s="36" t="s">
        <v>413</v>
      </c>
      <c r="J876" s="53">
        <v>45458</v>
      </c>
      <c r="K876" t="s">
        <v>3719</v>
      </c>
      <c r="L876" s="40">
        <v>36074</v>
      </c>
      <c r="M876" s="39">
        <v>8210937287</v>
      </c>
      <c r="N876" t="s">
        <v>3720</v>
      </c>
    </row>
    <row r="877" spans="1:14" x14ac:dyDescent="0.25">
      <c r="A877" s="7" t="str">
        <f t="shared" si="27"/>
        <v>200200010092</v>
      </c>
      <c r="B877" s="32" t="s">
        <v>4123</v>
      </c>
      <c r="C877" s="182">
        <v>20020001</v>
      </c>
      <c r="D877" s="8" t="s">
        <v>56</v>
      </c>
      <c r="E877" s="35" t="s">
        <v>3653</v>
      </c>
      <c r="F877" s="35" t="s">
        <v>3661</v>
      </c>
      <c r="G877" s="35" t="s">
        <v>3683</v>
      </c>
      <c r="H877" s="35" t="s">
        <v>276</v>
      </c>
      <c r="I877" s="36" t="s">
        <v>413</v>
      </c>
      <c r="J877" s="53">
        <v>45458</v>
      </c>
      <c r="K877" t="s">
        <v>3721</v>
      </c>
      <c r="L877" s="40">
        <v>32509</v>
      </c>
      <c r="M877" s="39">
        <v>6203935134</v>
      </c>
      <c r="N877" t="s">
        <v>3722</v>
      </c>
    </row>
    <row r="878" spans="1:14" x14ac:dyDescent="0.25">
      <c r="A878" s="7" t="str">
        <f t="shared" si="27"/>
        <v>200200120004</v>
      </c>
      <c r="B878" s="32" t="s">
        <v>4123</v>
      </c>
      <c r="C878" s="182">
        <v>20020012</v>
      </c>
      <c r="D878" s="8" t="s">
        <v>56</v>
      </c>
      <c r="E878" s="35" t="s">
        <v>1</v>
      </c>
      <c r="F878" s="35" t="s">
        <v>3662</v>
      </c>
      <c r="G878" s="35" t="s">
        <v>3684</v>
      </c>
      <c r="H878" s="35" t="s">
        <v>275</v>
      </c>
      <c r="I878" s="36" t="s">
        <v>411</v>
      </c>
      <c r="J878" s="53">
        <v>45458</v>
      </c>
      <c r="K878" t="s">
        <v>3723</v>
      </c>
      <c r="L878" s="40">
        <v>33604</v>
      </c>
      <c r="M878" s="39">
        <v>7970572420</v>
      </c>
      <c r="N878" t="s">
        <v>3724</v>
      </c>
    </row>
    <row r="879" spans="1:14" x14ac:dyDescent="0.25">
      <c r="A879" s="7" t="str">
        <f t="shared" si="27"/>
        <v>200200120005</v>
      </c>
      <c r="B879" s="32" t="s">
        <v>4123</v>
      </c>
      <c r="C879" s="182">
        <v>20020012</v>
      </c>
      <c r="D879" s="8" t="s">
        <v>56</v>
      </c>
      <c r="E879" s="35" t="s">
        <v>18</v>
      </c>
      <c r="F879" s="35" t="s">
        <v>3663</v>
      </c>
      <c r="G879" s="35" t="s">
        <v>3685</v>
      </c>
      <c r="H879" s="35" t="s">
        <v>274</v>
      </c>
      <c r="I879" s="36" t="s">
        <v>415</v>
      </c>
      <c r="J879" s="53">
        <v>45458</v>
      </c>
      <c r="K879" t="s">
        <v>1737</v>
      </c>
      <c r="L879" s="40">
        <v>30682</v>
      </c>
      <c r="M879" s="39">
        <v>8409955638</v>
      </c>
      <c r="N879" t="s">
        <v>3725</v>
      </c>
    </row>
    <row r="880" spans="1:14" x14ac:dyDescent="0.25">
      <c r="A880" s="7" t="str">
        <f t="shared" si="27"/>
        <v>200200120006</v>
      </c>
      <c r="B880" s="32" t="s">
        <v>4123</v>
      </c>
      <c r="C880" s="182">
        <v>20020012</v>
      </c>
      <c r="D880" s="8" t="s">
        <v>56</v>
      </c>
      <c r="E880" s="35" t="s">
        <v>19</v>
      </c>
      <c r="F880" s="35" t="s">
        <v>3664</v>
      </c>
      <c r="G880" s="35" t="s">
        <v>3686</v>
      </c>
      <c r="H880" s="35" t="s">
        <v>276</v>
      </c>
      <c r="I880" s="36" t="s">
        <v>413</v>
      </c>
      <c r="J880" s="53">
        <v>45458</v>
      </c>
      <c r="K880" t="s">
        <v>3726</v>
      </c>
      <c r="L880" s="40" t="s">
        <v>3727</v>
      </c>
      <c r="M880" s="39">
        <v>9835255391</v>
      </c>
      <c r="N880" t="s">
        <v>3728</v>
      </c>
    </row>
    <row r="881" spans="1:14" x14ac:dyDescent="0.25">
      <c r="A881" s="7" t="str">
        <f t="shared" si="27"/>
        <v>200200120007</v>
      </c>
      <c r="B881" s="32" t="s">
        <v>4123</v>
      </c>
      <c r="C881" s="182">
        <v>20020012</v>
      </c>
      <c r="D881" s="8" t="s">
        <v>56</v>
      </c>
      <c r="E881" s="35" t="s">
        <v>20</v>
      </c>
      <c r="F881" s="35" t="s">
        <v>3665</v>
      </c>
      <c r="G881" s="35" t="s">
        <v>3687</v>
      </c>
      <c r="H881" s="35" t="s">
        <v>281</v>
      </c>
      <c r="I881" s="36" t="s">
        <v>418</v>
      </c>
      <c r="J881" s="53">
        <v>45458</v>
      </c>
      <c r="K881" t="s">
        <v>3729</v>
      </c>
      <c r="L881" s="40">
        <v>29221</v>
      </c>
      <c r="M881" s="39"/>
      <c r="N881" t="s">
        <v>3730</v>
      </c>
    </row>
    <row r="882" spans="1:14" x14ac:dyDescent="0.25">
      <c r="A882" s="7" t="str">
        <f t="shared" si="27"/>
        <v>200300090019</v>
      </c>
      <c r="B882" s="35" t="s">
        <v>4124</v>
      </c>
      <c r="C882" s="182">
        <v>20030009</v>
      </c>
      <c r="D882" s="8" t="s">
        <v>56</v>
      </c>
      <c r="E882" s="35" t="s">
        <v>3</v>
      </c>
      <c r="F882" s="35" t="s">
        <v>3666</v>
      </c>
      <c r="G882" s="35" t="s">
        <v>3688</v>
      </c>
      <c r="H882" s="35" t="s">
        <v>721</v>
      </c>
      <c r="I882" s="36" t="s">
        <v>413</v>
      </c>
      <c r="J882" s="53">
        <v>45458</v>
      </c>
      <c r="K882" t="s">
        <v>3731</v>
      </c>
      <c r="L882" s="40">
        <v>29587</v>
      </c>
      <c r="M882" s="39">
        <v>8521154789</v>
      </c>
      <c r="N882" t="s">
        <v>3732</v>
      </c>
    </row>
    <row r="883" spans="1:14" x14ac:dyDescent="0.25">
      <c r="A883" s="7" t="str">
        <f t="shared" si="27"/>
        <v>200100030039</v>
      </c>
      <c r="B883" s="32" t="s">
        <v>3385</v>
      </c>
      <c r="C883" s="182">
        <v>20010003</v>
      </c>
      <c r="D883" s="8" t="s">
        <v>56</v>
      </c>
      <c r="E883" s="35" t="s">
        <v>12</v>
      </c>
      <c r="F883" s="35" t="s">
        <v>3667</v>
      </c>
      <c r="G883" s="35" t="s">
        <v>3689</v>
      </c>
      <c r="H883" s="35" t="s">
        <v>456</v>
      </c>
      <c r="I883" s="36" t="s">
        <v>457</v>
      </c>
      <c r="J883" s="53">
        <v>45458</v>
      </c>
      <c r="K883" t="s">
        <v>3733</v>
      </c>
      <c r="L883" s="40">
        <v>35065</v>
      </c>
      <c r="M883" s="39">
        <v>9931922609</v>
      </c>
      <c r="N883" t="s">
        <v>3734</v>
      </c>
    </row>
    <row r="884" spans="1:14" x14ac:dyDescent="0.25">
      <c r="A884" s="7" t="str">
        <f t="shared" si="27"/>
        <v>200100270022</v>
      </c>
      <c r="B884" s="32" t="s">
        <v>3385</v>
      </c>
      <c r="C884" s="182">
        <v>20010027</v>
      </c>
      <c r="D884" s="8" t="s">
        <v>56</v>
      </c>
      <c r="E884" s="35" t="s">
        <v>37</v>
      </c>
      <c r="F884" s="35" t="s">
        <v>1782</v>
      </c>
      <c r="G884" s="35" t="s">
        <v>3690</v>
      </c>
      <c r="H884" s="35" t="s">
        <v>467</v>
      </c>
      <c r="I884" s="36" t="s">
        <v>415</v>
      </c>
      <c r="J884" s="53">
        <v>45458</v>
      </c>
      <c r="K884" t="s">
        <v>3735</v>
      </c>
      <c r="L884" s="40">
        <v>32509</v>
      </c>
      <c r="M884" s="39">
        <v>9006398256</v>
      </c>
      <c r="N884" t="s">
        <v>3736</v>
      </c>
    </row>
    <row r="885" spans="1:14" x14ac:dyDescent="0.25">
      <c r="A885" s="7" t="str">
        <f t="shared" si="27"/>
        <v>200300010029</v>
      </c>
      <c r="B885" s="35" t="s">
        <v>4124</v>
      </c>
      <c r="C885" s="182">
        <v>20030001</v>
      </c>
      <c r="D885" s="8" t="s">
        <v>56</v>
      </c>
      <c r="E885" s="35" t="s">
        <v>31</v>
      </c>
      <c r="F885" s="35" t="s">
        <v>3668</v>
      </c>
      <c r="G885" s="35" t="s">
        <v>3691</v>
      </c>
      <c r="H885" s="35" t="s">
        <v>721</v>
      </c>
      <c r="I885" s="36" t="s">
        <v>413</v>
      </c>
      <c r="J885" s="53">
        <v>45458</v>
      </c>
      <c r="K885" t="s">
        <v>3737</v>
      </c>
      <c r="L885" s="40">
        <v>39814</v>
      </c>
      <c r="M885" s="39">
        <v>8252141608</v>
      </c>
      <c r="N885" t="s">
        <v>3738</v>
      </c>
    </row>
    <row r="886" spans="1:14" x14ac:dyDescent="0.25">
      <c r="A886" s="7" t="str">
        <f t="shared" si="27"/>
        <v>200300010030</v>
      </c>
      <c r="B886" s="35" t="s">
        <v>4124</v>
      </c>
      <c r="C886" s="182">
        <v>20030001</v>
      </c>
      <c r="D886" s="8" t="s">
        <v>56</v>
      </c>
      <c r="E886" s="35" t="s">
        <v>7</v>
      </c>
      <c r="F886" s="35" t="s">
        <v>3669</v>
      </c>
      <c r="G886" s="35" t="s">
        <v>3692</v>
      </c>
      <c r="H886" s="35" t="s">
        <v>721</v>
      </c>
      <c r="I886" s="36" t="s">
        <v>413</v>
      </c>
      <c r="J886" s="53">
        <v>45458</v>
      </c>
      <c r="K886" t="s">
        <v>2545</v>
      </c>
      <c r="L886" s="40" t="s">
        <v>3739</v>
      </c>
      <c r="M886" s="39">
        <v>9608853991</v>
      </c>
      <c r="N886" t="s">
        <v>3738</v>
      </c>
    </row>
    <row r="887" spans="1:14" x14ac:dyDescent="0.25">
      <c r="A887" s="7" t="str">
        <f t="shared" si="27"/>
        <v>200100330008</v>
      </c>
      <c r="B887" s="32" t="s">
        <v>3385</v>
      </c>
      <c r="C887" s="182">
        <v>20010033</v>
      </c>
      <c r="D887" s="8" t="s">
        <v>56</v>
      </c>
      <c r="E887" s="35" t="s">
        <v>41</v>
      </c>
      <c r="F887" s="35" t="s">
        <v>1651</v>
      </c>
      <c r="G887" s="35" t="s">
        <v>3693</v>
      </c>
      <c r="H887" s="35" t="s">
        <v>460</v>
      </c>
      <c r="I887" s="36" t="s">
        <v>418</v>
      </c>
      <c r="J887" s="53">
        <v>45458</v>
      </c>
      <c r="K887" t="s">
        <v>3740</v>
      </c>
      <c r="L887" s="40" t="s">
        <v>3741</v>
      </c>
      <c r="M887" s="39"/>
      <c r="N887" t="s">
        <v>3742</v>
      </c>
    </row>
    <row r="888" spans="1:14" x14ac:dyDescent="0.25">
      <c r="A888" s="7" t="str">
        <f t="shared" si="27"/>
        <v>200200020048</v>
      </c>
      <c r="B888" s="32" t="s">
        <v>4123</v>
      </c>
      <c r="C888" s="182">
        <v>20020002</v>
      </c>
      <c r="D888" s="8" t="s">
        <v>56</v>
      </c>
      <c r="E888" s="35" t="s">
        <v>424</v>
      </c>
      <c r="F888" s="35" t="s">
        <v>3670</v>
      </c>
      <c r="G888" s="35" t="s">
        <v>3694</v>
      </c>
      <c r="H888" s="35" t="s">
        <v>276</v>
      </c>
      <c r="I888" s="36" t="s">
        <v>413</v>
      </c>
      <c r="J888" s="53">
        <v>45458</v>
      </c>
      <c r="K888" t="s">
        <v>2789</v>
      </c>
      <c r="L888" s="40">
        <v>21186</v>
      </c>
      <c r="M888" s="39">
        <v>6202372655</v>
      </c>
      <c r="N888" t="s">
        <v>3743</v>
      </c>
    </row>
    <row r="889" spans="1:14" x14ac:dyDescent="0.25">
      <c r="A889" s="7" t="str">
        <f t="shared" si="27"/>
        <v>200200020049</v>
      </c>
      <c r="B889" s="32" t="s">
        <v>4123</v>
      </c>
      <c r="C889" s="182">
        <v>20020002</v>
      </c>
      <c r="D889" s="8" t="s">
        <v>56</v>
      </c>
      <c r="E889" s="35" t="s">
        <v>425</v>
      </c>
      <c r="F889" s="35" t="s">
        <v>1981</v>
      </c>
      <c r="G889" s="35" t="s">
        <v>3695</v>
      </c>
      <c r="H889" s="35" t="s">
        <v>276</v>
      </c>
      <c r="I889" s="36" t="s">
        <v>413</v>
      </c>
      <c r="J889" s="53">
        <v>45458</v>
      </c>
      <c r="K889" t="s">
        <v>3744</v>
      </c>
      <c r="L889" s="40">
        <v>32509</v>
      </c>
      <c r="M889" s="39">
        <v>9570467966</v>
      </c>
      <c r="N889" t="s">
        <v>3745</v>
      </c>
    </row>
    <row r="890" spans="1:14" x14ac:dyDescent="0.25">
      <c r="A890" s="7" t="str">
        <f t="shared" si="27"/>
        <v>200200020047</v>
      </c>
      <c r="B890" s="32" t="s">
        <v>4123</v>
      </c>
      <c r="C890" s="182">
        <v>20020002</v>
      </c>
      <c r="D890" s="8" t="s">
        <v>56</v>
      </c>
      <c r="E890" s="35" t="s">
        <v>423</v>
      </c>
      <c r="F890" s="35" t="s">
        <v>3671</v>
      </c>
      <c r="G890" s="35" t="s">
        <v>3696</v>
      </c>
      <c r="H890" s="35" t="s">
        <v>279</v>
      </c>
      <c r="I890" s="36" t="s">
        <v>410</v>
      </c>
      <c r="J890" s="53">
        <v>45458</v>
      </c>
      <c r="K890" t="s">
        <v>3746</v>
      </c>
      <c r="L890" s="40">
        <v>15707</v>
      </c>
      <c r="M890" s="39">
        <v>9523937774</v>
      </c>
      <c r="N890" t="s">
        <v>3747</v>
      </c>
    </row>
    <row r="891" spans="1:14" x14ac:dyDescent="0.25">
      <c r="A891" s="7" t="str">
        <f>CONCATENATE(C891,E891)</f>
        <v>200200070040</v>
      </c>
      <c r="B891" s="32" t="s">
        <v>4123</v>
      </c>
      <c r="C891" s="182">
        <v>20020007</v>
      </c>
      <c r="D891" s="8" t="s">
        <v>56</v>
      </c>
      <c r="E891" s="35" t="s">
        <v>13</v>
      </c>
      <c r="F891" s="35" t="s">
        <v>3748</v>
      </c>
      <c r="G891" s="35" t="s">
        <v>3764</v>
      </c>
      <c r="H891" s="35" t="s">
        <v>275</v>
      </c>
      <c r="I891" s="36" t="s">
        <v>411</v>
      </c>
      <c r="J891" s="53">
        <v>45465</v>
      </c>
      <c r="K891" t="s">
        <v>3785</v>
      </c>
      <c r="L891" s="40">
        <v>33970</v>
      </c>
      <c r="M891" s="39"/>
      <c r="N891" t="s">
        <v>3786</v>
      </c>
    </row>
    <row r="892" spans="1:14" x14ac:dyDescent="0.25">
      <c r="A892" s="7" t="str">
        <f t="shared" ref="A892:A909" si="28">CONCATENATE(C892,E892)</f>
        <v>200200070041</v>
      </c>
      <c r="B892" s="32" t="s">
        <v>4123</v>
      </c>
      <c r="C892" s="182">
        <v>20020007</v>
      </c>
      <c r="D892" s="8" t="s">
        <v>56</v>
      </c>
      <c r="E892" s="35" t="s">
        <v>35</v>
      </c>
      <c r="F892" s="35" t="s">
        <v>3749</v>
      </c>
      <c r="G892" s="35" t="s">
        <v>3765</v>
      </c>
      <c r="H892" s="35" t="s">
        <v>1691</v>
      </c>
      <c r="I892" s="36" t="s">
        <v>411</v>
      </c>
      <c r="J892" s="53">
        <v>45465</v>
      </c>
      <c r="K892" t="s">
        <v>3787</v>
      </c>
      <c r="L892" s="40">
        <v>30317</v>
      </c>
      <c r="M892" s="39">
        <v>6204817558</v>
      </c>
      <c r="N892" t="s">
        <v>3788</v>
      </c>
    </row>
    <row r="893" spans="1:14" x14ac:dyDescent="0.25">
      <c r="A893" s="7" t="str">
        <f t="shared" si="28"/>
        <v>200100030034</v>
      </c>
      <c r="B893" s="32" t="s">
        <v>3385</v>
      </c>
      <c r="C893" s="182">
        <v>20010003</v>
      </c>
      <c r="D893" s="8" t="s">
        <v>56</v>
      </c>
      <c r="E893" s="35" t="s">
        <v>33</v>
      </c>
      <c r="F893" s="35" t="s">
        <v>3750</v>
      </c>
      <c r="G893" s="35" t="s">
        <v>3766</v>
      </c>
      <c r="H893" s="35" t="s">
        <v>3767</v>
      </c>
      <c r="I893" s="36" t="s">
        <v>411</v>
      </c>
      <c r="J893" s="53">
        <v>45465</v>
      </c>
      <c r="K893" t="s">
        <v>3789</v>
      </c>
      <c r="L893" s="40">
        <v>22282</v>
      </c>
      <c r="M893" s="39">
        <v>9871966583</v>
      </c>
      <c r="N893" t="s">
        <v>3790</v>
      </c>
    </row>
    <row r="894" spans="1:14" x14ac:dyDescent="0.25">
      <c r="A894" s="7" t="str">
        <f t="shared" si="28"/>
        <v>200100030037</v>
      </c>
      <c r="B894" s="32" t="s">
        <v>3385</v>
      </c>
      <c r="C894" s="182">
        <v>20010003</v>
      </c>
      <c r="D894" s="8" t="s">
        <v>56</v>
      </c>
      <c r="E894" s="35" t="s">
        <v>34</v>
      </c>
      <c r="F894" s="35" t="s">
        <v>3751</v>
      </c>
      <c r="G894" s="35" t="s">
        <v>3768</v>
      </c>
      <c r="H894" s="35" t="s">
        <v>273</v>
      </c>
      <c r="I894" s="36" t="s">
        <v>413</v>
      </c>
      <c r="J894" s="53">
        <v>45465</v>
      </c>
      <c r="K894" t="s">
        <v>2366</v>
      </c>
      <c r="L894" s="40">
        <v>24473</v>
      </c>
      <c r="M894" s="39">
        <v>7366834099</v>
      </c>
      <c r="N894" t="s">
        <v>3791</v>
      </c>
    </row>
    <row r="895" spans="1:14" x14ac:dyDescent="0.25">
      <c r="A895" s="7" t="str">
        <f t="shared" si="28"/>
        <v>200100030038</v>
      </c>
      <c r="B895" s="32" t="s">
        <v>3385</v>
      </c>
      <c r="C895" s="182">
        <v>20010003</v>
      </c>
      <c r="D895" s="8" t="s">
        <v>56</v>
      </c>
      <c r="E895" s="35" t="s">
        <v>11</v>
      </c>
      <c r="F895" s="35" t="s">
        <v>3752</v>
      </c>
      <c r="G895" s="35" t="s">
        <v>3769</v>
      </c>
      <c r="H895" s="35" t="s">
        <v>429</v>
      </c>
      <c r="I895" s="36" t="s">
        <v>430</v>
      </c>
      <c r="J895" s="53">
        <v>45465</v>
      </c>
      <c r="K895" t="s">
        <v>3792</v>
      </c>
      <c r="L895" s="40">
        <v>32782</v>
      </c>
      <c r="M895" s="39">
        <v>6207460720</v>
      </c>
      <c r="N895" t="s">
        <v>3793</v>
      </c>
    </row>
    <row r="896" spans="1:14" x14ac:dyDescent="0.25">
      <c r="A896" s="7" t="str">
        <f t="shared" si="28"/>
        <v>200300020021</v>
      </c>
      <c r="B896" s="35" t="s">
        <v>4124</v>
      </c>
      <c r="C896" s="182">
        <v>20030002</v>
      </c>
      <c r="D896" s="8" t="s">
        <v>56</v>
      </c>
      <c r="E896" s="35" t="s">
        <v>28</v>
      </c>
      <c r="F896" s="35" t="s">
        <v>3753</v>
      </c>
      <c r="G896" s="35" t="s">
        <v>3770</v>
      </c>
      <c r="H896" s="35" t="s">
        <v>776</v>
      </c>
      <c r="I896" s="36" t="s">
        <v>1685</v>
      </c>
      <c r="J896" s="53">
        <v>45465</v>
      </c>
      <c r="K896" t="s">
        <v>3794</v>
      </c>
      <c r="L896" s="40">
        <v>27395</v>
      </c>
      <c r="M896" s="39">
        <v>9939798287</v>
      </c>
      <c r="N896" t="s">
        <v>3795</v>
      </c>
    </row>
    <row r="897" spans="1:14" x14ac:dyDescent="0.25">
      <c r="A897" s="7" t="str">
        <f t="shared" si="28"/>
        <v>200100270023</v>
      </c>
      <c r="B897" s="32" t="s">
        <v>3385</v>
      </c>
      <c r="C897" s="182">
        <v>20010027</v>
      </c>
      <c r="D897" s="8" t="s">
        <v>56</v>
      </c>
      <c r="E897" s="35" t="s">
        <v>38</v>
      </c>
      <c r="F897" s="35" t="s">
        <v>3754</v>
      </c>
      <c r="G897" s="35" t="s">
        <v>3771</v>
      </c>
      <c r="H897" s="35" t="s">
        <v>467</v>
      </c>
      <c r="I897" s="36" t="s">
        <v>415</v>
      </c>
      <c r="J897" s="53">
        <v>45465</v>
      </c>
      <c r="K897" t="s">
        <v>3796</v>
      </c>
      <c r="L897" s="40">
        <v>26581</v>
      </c>
      <c r="M897" s="39">
        <v>9693127004</v>
      </c>
      <c r="N897" t="s">
        <v>3797</v>
      </c>
    </row>
    <row r="898" spans="1:14" x14ac:dyDescent="0.25">
      <c r="A898" s="7" t="str">
        <f t="shared" si="28"/>
        <v>200100360006</v>
      </c>
      <c r="B898" s="32" t="s">
        <v>3385</v>
      </c>
      <c r="C898" s="182">
        <v>20010036</v>
      </c>
      <c r="D898" s="8" t="s">
        <v>56</v>
      </c>
      <c r="E898" s="35" t="s">
        <v>19</v>
      </c>
      <c r="F898" s="35" t="s">
        <v>3755</v>
      </c>
      <c r="G898" s="35" t="s">
        <v>3772</v>
      </c>
      <c r="H898" s="35" t="s">
        <v>460</v>
      </c>
      <c r="I898" s="36" t="s">
        <v>418</v>
      </c>
      <c r="J898" s="53">
        <v>45465</v>
      </c>
      <c r="K898" t="s">
        <v>3755</v>
      </c>
      <c r="L898" s="40">
        <v>29587</v>
      </c>
      <c r="M898" s="39">
        <v>9931729502</v>
      </c>
      <c r="N898" t="s">
        <v>3798</v>
      </c>
    </row>
    <row r="899" spans="1:14" x14ac:dyDescent="0.25">
      <c r="A899" s="7" t="str">
        <f t="shared" si="28"/>
        <v>200200110003</v>
      </c>
      <c r="B899" s="32" t="s">
        <v>4123</v>
      </c>
      <c r="C899" s="182">
        <v>20020011</v>
      </c>
      <c r="D899" s="8" t="s">
        <v>56</v>
      </c>
      <c r="E899" s="35" t="s">
        <v>0</v>
      </c>
      <c r="F899" s="35" t="s">
        <v>3756</v>
      </c>
      <c r="G899" s="35" t="s">
        <v>3773</v>
      </c>
      <c r="H899" s="35" t="s">
        <v>274</v>
      </c>
      <c r="I899" s="36" t="s">
        <v>415</v>
      </c>
      <c r="J899" s="53">
        <v>45465</v>
      </c>
      <c r="K899" t="s">
        <v>3799</v>
      </c>
      <c r="L899" s="40" t="s">
        <v>3800</v>
      </c>
      <c r="M899" s="39">
        <v>6200543678</v>
      </c>
      <c r="N899" t="s">
        <v>3801</v>
      </c>
    </row>
    <row r="900" spans="1:14" x14ac:dyDescent="0.25">
      <c r="A900" s="7" t="str">
        <f t="shared" si="28"/>
        <v>200200110004</v>
      </c>
      <c r="B900" s="32" t="s">
        <v>4123</v>
      </c>
      <c r="C900" s="182">
        <v>20020011</v>
      </c>
      <c r="D900" s="8" t="s">
        <v>56</v>
      </c>
      <c r="E900" s="35" t="s">
        <v>1</v>
      </c>
      <c r="F900" s="35" t="s">
        <v>3757</v>
      </c>
      <c r="G900" s="35" t="s">
        <v>3774</v>
      </c>
      <c r="H900" s="35" t="s">
        <v>275</v>
      </c>
      <c r="I900" s="36" t="s">
        <v>411</v>
      </c>
      <c r="J900" s="53">
        <v>45465</v>
      </c>
      <c r="K900" t="s">
        <v>3802</v>
      </c>
      <c r="L900" s="40">
        <v>32143</v>
      </c>
      <c r="M900" s="39">
        <v>9955335843</v>
      </c>
      <c r="N900" t="s">
        <v>3803</v>
      </c>
    </row>
    <row r="901" spans="1:14" x14ac:dyDescent="0.25">
      <c r="A901" s="7" t="str">
        <f t="shared" si="28"/>
        <v>200200110005</v>
      </c>
      <c r="B901" s="32" t="s">
        <v>4123</v>
      </c>
      <c r="C901" s="182">
        <v>20020011</v>
      </c>
      <c r="D901" s="8" t="s">
        <v>56</v>
      </c>
      <c r="E901" s="35" t="s">
        <v>18</v>
      </c>
      <c r="F901" s="35" t="s">
        <v>3758</v>
      </c>
      <c r="G901" s="35" t="s">
        <v>3775</v>
      </c>
      <c r="H901" s="35" t="s">
        <v>275</v>
      </c>
      <c r="I901" s="36" t="s">
        <v>411</v>
      </c>
      <c r="J901" s="53">
        <v>45465</v>
      </c>
      <c r="K901" t="s">
        <v>3804</v>
      </c>
      <c r="L901" s="40">
        <v>31778</v>
      </c>
      <c r="M901" s="39">
        <v>9122464775</v>
      </c>
      <c r="N901" t="s">
        <v>3805</v>
      </c>
    </row>
    <row r="902" spans="1:14" x14ac:dyDescent="0.25">
      <c r="A902" s="7" t="str">
        <f t="shared" si="28"/>
        <v>200100330006</v>
      </c>
      <c r="B902" s="32" t="s">
        <v>3385</v>
      </c>
      <c r="C902" s="182">
        <v>20010033</v>
      </c>
      <c r="D902" s="8" t="s">
        <v>56</v>
      </c>
      <c r="E902" s="35" t="s">
        <v>19</v>
      </c>
      <c r="F902" s="35" t="s">
        <v>3759</v>
      </c>
      <c r="G902" s="35" t="s">
        <v>3776</v>
      </c>
      <c r="H902" s="35" t="s">
        <v>467</v>
      </c>
      <c r="I902" s="36" t="s">
        <v>415</v>
      </c>
      <c r="J902" s="53">
        <v>45465</v>
      </c>
      <c r="K902" t="s">
        <v>3806</v>
      </c>
      <c r="L902" s="40">
        <v>34700</v>
      </c>
      <c r="M902" s="39">
        <v>9693472500</v>
      </c>
      <c r="N902" t="s">
        <v>3807</v>
      </c>
    </row>
    <row r="903" spans="1:14" x14ac:dyDescent="0.25">
      <c r="A903" s="7" t="str">
        <f t="shared" si="28"/>
        <v>200100250015</v>
      </c>
      <c r="B903" s="32" t="s">
        <v>3385</v>
      </c>
      <c r="C903" s="182">
        <v>20010025</v>
      </c>
      <c r="D903" s="8" t="s">
        <v>56</v>
      </c>
      <c r="E903" s="35" t="s">
        <v>25</v>
      </c>
      <c r="F903" s="35" t="s">
        <v>3760</v>
      </c>
      <c r="G903" s="35" t="s">
        <v>3777</v>
      </c>
      <c r="H903" s="35" t="s">
        <v>273</v>
      </c>
      <c r="I903" s="36" t="s">
        <v>413</v>
      </c>
      <c r="J903" s="53">
        <v>45465</v>
      </c>
      <c r="K903" t="s">
        <v>3808</v>
      </c>
      <c r="L903" s="40">
        <v>29013</v>
      </c>
      <c r="M903" s="39">
        <v>8527171229</v>
      </c>
      <c r="N903" t="s">
        <v>3809</v>
      </c>
    </row>
    <row r="904" spans="1:14" x14ac:dyDescent="0.25">
      <c r="A904" s="7" t="str">
        <f t="shared" si="28"/>
        <v>200100270024</v>
      </c>
      <c r="B904" s="32" t="s">
        <v>3385</v>
      </c>
      <c r="C904" s="182">
        <v>20010027</v>
      </c>
      <c r="D904" s="8" t="s">
        <v>56</v>
      </c>
      <c r="E904" s="35" t="s">
        <v>29</v>
      </c>
      <c r="F904" s="35" t="s">
        <v>3761</v>
      </c>
      <c r="G904" s="35" t="s">
        <v>3778</v>
      </c>
      <c r="H904" s="35" t="s">
        <v>467</v>
      </c>
      <c r="I904" s="36" t="s">
        <v>415</v>
      </c>
      <c r="J904" s="53">
        <v>45465</v>
      </c>
      <c r="K904" t="s">
        <v>3810</v>
      </c>
      <c r="L904" s="40" t="s">
        <v>3811</v>
      </c>
      <c r="M904" s="39">
        <v>9142041429</v>
      </c>
      <c r="N904" t="s">
        <v>3812</v>
      </c>
    </row>
    <row r="905" spans="1:14" x14ac:dyDescent="0.25">
      <c r="A905" s="7" t="str">
        <f t="shared" si="28"/>
        <v>200100020061</v>
      </c>
      <c r="B905" s="32" t="s">
        <v>3385</v>
      </c>
      <c r="C905" s="182">
        <v>20010002</v>
      </c>
      <c r="D905" s="8" t="s">
        <v>56</v>
      </c>
      <c r="E905" s="35" t="s">
        <v>1061</v>
      </c>
      <c r="F905" s="35" t="s">
        <v>3762</v>
      </c>
      <c r="G905" s="35" t="s">
        <v>3779</v>
      </c>
      <c r="H905" s="35" t="s">
        <v>451</v>
      </c>
      <c r="I905" s="36" t="s">
        <v>3780</v>
      </c>
      <c r="J905" s="53">
        <v>45465</v>
      </c>
      <c r="K905" t="s">
        <v>3813</v>
      </c>
      <c r="L905" s="40">
        <v>21186</v>
      </c>
      <c r="M905" s="39">
        <v>7482942437</v>
      </c>
      <c r="N905" t="s">
        <v>3814</v>
      </c>
    </row>
    <row r="906" spans="1:14" x14ac:dyDescent="0.25">
      <c r="A906" s="7" t="str">
        <f t="shared" si="28"/>
        <v>200100020062</v>
      </c>
      <c r="B906" s="32" t="s">
        <v>3385</v>
      </c>
      <c r="C906" s="182">
        <v>20010002</v>
      </c>
      <c r="D906" s="8" t="s">
        <v>56</v>
      </c>
      <c r="E906" s="35" t="s">
        <v>1147</v>
      </c>
      <c r="F906" s="35" t="s">
        <v>1981</v>
      </c>
      <c r="G906" s="35" t="s">
        <v>3781</v>
      </c>
      <c r="H906" s="35" t="s">
        <v>273</v>
      </c>
      <c r="I906" s="36" t="s">
        <v>413</v>
      </c>
      <c r="J906" s="53">
        <v>45465</v>
      </c>
      <c r="K906" t="s">
        <v>3815</v>
      </c>
      <c r="L906" s="40">
        <v>31048</v>
      </c>
      <c r="M906" s="39">
        <v>6201598988</v>
      </c>
      <c r="N906" t="s">
        <v>3816</v>
      </c>
    </row>
    <row r="907" spans="1:14" x14ac:dyDescent="0.25">
      <c r="A907" s="7" t="str">
        <f t="shared" si="28"/>
        <v>200100020063</v>
      </c>
      <c r="B907" s="32" t="s">
        <v>3385</v>
      </c>
      <c r="C907" s="182">
        <v>20010002</v>
      </c>
      <c r="D907" s="8" t="s">
        <v>56</v>
      </c>
      <c r="E907" s="35" t="s">
        <v>1151</v>
      </c>
      <c r="F907" s="35" t="s">
        <v>3270</v>
      </c>
      <c r="G907" s="35" t="s">
        <v>3782</v>
      </c>
      <c r="H907" s="35" t="s">
        <v>460</v>
      </c>
      <c r="I907" s="36" t="s">
        <v>418</v>
      </c>
      <c r="J907" s="53">
        <v>45465</v>
      </c>
      <c r="K907" t="s">
        <v>3817</v>
      </c>
      <c r="L907" s="40">
        <v>33239</v>
      </c>
      <c r="M907" s="39">
        <v>6299228456</v>
      </c>
      <c r="N907" t="s">
        <v>3818</v>
      </c>
    </row>
    <row r="908" spans="1:14" x14ac:dyDescent="0.25">
      <c r="A908" s="7" t="str">
        <f t="shared" si="28"/>
        <v>200100020064</v>
      </c>
      <c r="B908" s="32" t="s">
        <v>3385</v>
      </c>
      <c r="C908" s="182">
        <v>20010002</v>
      </c>
      <c r="D908" s="8" t="s">
        <v>56</v>
      </c>
      <c r="E908" s="35" t="s">
        <v>1237</v>
      </c>
      <c r="F908" s="35" t="s">
        <v>3763</v>
      </c>
      <c r="G908" s="35" t="s">
        <v>3783</v>
      </c>
      <c r="H908" s="35" t="s">
        <v>460</v>
      </c>
      <c r="I908" s="36" t="s">
        <v>418</v>
      </c>
      <c r="J908" s="53">
        <v>45465</v>
      </c>
      <c r="K908" t="s">
        <v>3819</v>
      </c>
      <c r="L908" s="40" t="s">
        <v>3820</v>
      </c>
      <c r="M908" s="39">
        <v>7462002073</v>
      </c>
      <c r="N908" t="s">
        <v>3821</v>
      </c>
    </row>
    <row r="909" spans="1:14" x14ac:dyDescent="0.25">
      <c r="A909" s="7" t="str">
        <f t="shared" si="28"/>
        <v>200100010031</v>
      </c>
      <c r="B909" s="32" t="s">
        <v>3385</v>
      </c>
      <c r="C909" s="182">
        <v>20010001</v>
      </c>
      <c r="D909" s="8" t="s">
        <v>56</v>
      </c>
      <c r="E909" s="35" t="s">
        <v>422</v>
      </c>
      <c r="F909" s="35" t="s">
        <v>2435</v>
      </c>
      <c r="G909" s="35" t="s">
        <v>3784</v>
      </c>
      <c r="H909" s="35" t="s">
        <v>267</v>
      </c>
      <c r="I909" s="36" t="s">
        <v>1685</v>
      </c>
      <c r="J909" s="53">
        <v>45465</v>
      </c>
      <c r="K909" t="s">
        <v>3822</v>
      </c>
      <c r="L909" s="40">
        <v>24108</v>
      </c>
      <c r="M909" s="39">
        <v>7739887774</v>
      </c>
      <c r="N909" t="s">
        <v>3823</v>
      </c>
    </row>
    <row r="910" spans="1:14" x14ac:dyDescent="0.25">
      <c r="A910" s="7" t="str">
        <f>CONCATENATE(C910,E910)</f>
        <v>200100150041</v>
      </c>
      <c r="B910" s="32" t="s">
        <v>3385</v>
      </c>
      <c r="C910" s="182">
        <v>20010015</v>
      </c>
      <c r="D910" s="8" t="s">
        <v>56</v>
      </c>
      <c r="E910" s="35" t="s">
        <v>35</v>
      </c>
      <c r="F910" s="35" t="s">
        <v>3824</v>
      </c>
      <c r="G910" s="35" t="s">
        <v>3833</v>
      </c>
      <c r="H910" s="35" t="s">
        <v>3834</v>
      </c>
      <c r="I910" s="36" t="s">
        <v>415</v>
      </c>
      <c r="J910" s="53">
        <v>45472</v>
      </c>
      <c r="K910" t="s">
        <v>3845</v>
      </c>
      <c r="L910" s="40">
        <v>33239</v>
      </c>
      <c r="M910" s="39">
        <v>6200134787</v>
      </c>
      <c r="N910" t="s">
        <v>3846</v>
      </c>
    </row>
    <row r="911" spans="1:14" x14ac:dyDescent="0.25">
      <c r="A911" s="7" t="str">
        <f>CONCATENATE(C911,E911)</f>
        <v>200100150042</v>
      </c>
      <c r="B911" s="32" t="s">
        <v>3385</v>
      </c>
      <c r="C911" s="182">
        <v>20010015</v>
      </c>
      <c r="D911" s="8" t="s">
        <v>56</v>
      </c>
      <c r="E911" s="35" t="s">
        <v>14</v>
      </c>
      <c r="F911" s="35" t="s">
        <v>3825</v>
      </c>
      <c r="G911" s="35" t="s">
        <v>3835</v>
      </c>
      <c r="H911" s="35" t="s">
        <v>265</v>
      </c>
      <c r="I911" s="36" t="s">
        <v>410</v>
      </c>
      <c r="J911" s="53">
        <v>45472</v>
      </c>
      <c r="K911" t="s">
        <v>3847</v>
      </c>
      <c r="L911" s="40">
        <v>35796</v>
      </c>
      <c r="M911" s="39">
        <v>9304547468</v>
      </c>
      <c r="N911" t="s">
        <v>3848</v>
      </c>
    </row>
    <row r="912" spans="1:14" x14ac:dyDescent="0.25">
      <c r="A912" s="7" t="str">
        <f t="shared" ref="A912:A920" si="29">CONCATENATE(C912,E912)</f>
        <v>200300020023</v>
      </c>
      <c r="B912" s="35" t="s">
        <v>4124</v>
      </c>
      <c r="C912" s="182">
        <v>20030002</v>
      </c>
      <c r="D912" s="8" t="s">
        <v>56</v>
      </c>
      <c r="E912" s="35" t="s">
        <v>38</v>
      </c>
      <c r="F912" s="35" t="s">
        <v>559</v>
      </c>
      <c r="G912" s="35" t="s">
        <v>3836</v>
      </c>
      <c r="H912" s="35" t="s">
        <v>776</v>
      </c>
      <c r="I912" s="36" t="s">
        <v>1685</v>
      </c>
      <c r="J912" s="53">
        <v>45472</v>
      </c>
      <c r="K912" t="s">
        <v>3849</v>
      </c>
      <c r="L912" s="40">
        <v>35431</v>
      </c>
      <c r="M912" s="39">
        <v>7321831333</v>
      </c>
      <c r="N912" t="s">
        <v>3850</v>
      </c>
    </row>
    <row r="913" spans="1:14" x14ac:dyDescent="0.25">
      <c r="A913" s="7" t="str">
        <f t="shared" si="29"/>
        <v>200300020026</v>
      </c>
      <c r="B913" s="35" t="s">
        <v>4124</v>
      </c>
      <c r="C913" s="182">
        <v>20030002</v>
      </c>
      <c r="D913" s="8" t="s">
        <v>56</v>
      </c>
      <c r="E913" s="35" t="s">
        <v>39</v>
      </c>
      <c r="F913" s="35" t="s">
        <v>3826</v>
      </c>
      <c r="G913" s="35" t="s">
        <v>3837</v>
      </c>
      <c r="H913" s="35" t="s">
        <v>1048</v>
      </c>
      <c r="I913" s="36" t="s">
        <v>413</v>
      </c>
      <c r="J913" s="53">
        <v>45472</v>
      </c>
      <c r="K913" t="s">
        <v>3851</v>
      </c>
      <c r="L913" s="40">
        <v>25934</v>
      </c>
      <c r="M913" s="39">
        <v>9939156212</v>
      </c>
      <c r="N913" t="s">
        <v>3852</v>
      </c>
    </row>
    <row r="914" spans="1:14" x14ac:dyDescent="0.25">
      <c r="A914" s="7" t="str">
        <f t="shared" si="29"/>
        <v>200300020027</v>
      </c>
      <c r="B914" s="35" t="s">
        <v>4124</v>
      </c>
      <c r="C914" s="182">
        <v>20030002</v>
      </c>
      <c r="D914" s="8" t="s">
        <v>56</v>
      </c>
      <c r="E914" s="35" t="s">
        <v>6</v>
      </c>
      <c r="F914" s="35" t="s">
        <v>3827</v>
      </c>
      <c r="G914" s="35" t="s">
        <v>3838</v>
      </c>
      <c r="H914" s="35" t="s">
        <v>776</v>
      </c>
      <c r="I914" s="36" t="s">
        <v>1685</v>
      </c>
      <c r="J914" s="53">
        <v>45472</v>
      </c>
      <c r="K914" t="s">
        <v>3853</v>
      </c>
      <c r="L914" s="40">
        <v>31778</v>
      </c>
      <c r="M914" s="39">
        <v>9631200148</v>
      </c>
      <c r="N914" t="s">
        <v>3854</v>
      </c>
    </row>
    <row r="915" spans="1:14" x14ac:dyDescent="0.25">
      <c r="A915" s="7" t="str">
        <f t="shared" si="29"/>
        <v>200100040028</v>
      </c>
      <c r="B915" s="32" t="s">
        <v>3385</v>
      </c>
      <c r="C915" s="182">
        <v>20010004</v>
      </c>
      <c r="D915" s="8" t="s">
        <v>56</v>
      </c>
      <c r="E915" s="35" t="s">
        <v>30</v>
      </c>
      <c r="F915" s="35" t="s">
        <v>3828</v>
      </c>
      <c r="G915" s="35" t="s">
        <v>3839</v>
      </c>
      <c r="H915" s="35" t="s">
        <v>278</v>
      </c>
      <c r="I915" s="36" t="s">
        <v>416</v>
      </c>
      <c r="J915" s="53">
        <v>45472</v>
      </c>
      <c r="K915" t="s">
        <v>3855</v>
      </c>
      <c r="L915" s="40">
        <v>34335</v>
      </c>
      <c r="M915" s="39">
        <v>8409914215</v>
      </c>
      <c r="N915" t="s">
        <v>3856</v>
      </c>
    </row>
    <row r="916" spans="1:14" x14ac:dyDescent="0.25">
      <c r="A916" s="7" t="str">
        <f t="shared" si="29"/>
        <v>200100250017</v>
      </c>
      <c r="B916" s="32" t="s">
        <v>3385</v>
      </c>
      <c r="C916" s="182">
        <v>20010025</v>
      </c>
      <c r="D916" s="8" t="s">
        <v>56</v>
      </c>
      <c r="E916" s="35" t="s">
        <v>27</v>
      </c>
      <c r="F916" s="35" t="s">
        <v>3829</v>
      </c>
      <c r="G916" s="35" t="s">
        <v>3840</v>
      </c>
      <c r="H916" s="35" t="s">
        <v>467</v>
      </c>
      <c r="I916" s="36" t="s">
        <v>415</v>
      </c>
      <c r="J916" s="53">
        <v>45472</v>
      </c>
      <c r="K916" t="s">
        <v>2423</v>
      </c>
      <c r="L916" s="40" t="s">
        <v>3857</v>
      </c>
      <c r="M916" s="39">
        <v>7004369426</v>
      </c>
      <c r="N916" t="s">
        <v>3858</v>
      </c>
    </row>
    <row r="917" spans="1:14" x14ac:dyDescent="0.25">
      <c r="A917" s="7" t="str">
        <f t="shared" si="29"/>
        <v>200100160041</v>
      </c>
      <c r="B917" s="32" t="s">
        <v>3385</v>
      </c>
      <c r="C917" s="182">
        <v>20010016</v>
      </c>
      <c r="D917" s="8" t="s">
        <v>56</v>
      </c>
      <c r="E917" s="35" t="s">
        <v>35</v>
      </c>
      <c r="F917" s="35" t="s">
        <v>3830</v>
      </c>
      <c r="G917" s="35" t="s">
        <v>3841</v>
      </c>
      <c r="H917" s="35" t="s">
        <v>456</v>
      </c>
      <c r="I917" s="36" t="s">
        <v>457</v>
      </c>
      <c r="J917" s="53">
        <v>45472</v>
      </c>
      <c r="K917" t="s">
        <v>3859</v>
      </c>
      <c r="L917" s="40">
        <v>39814</v>
      </c>
      <c r="M917" s="39">
        <v>9234097524</v>
      </c>
      <c r="N917" t="s">
        <v>3860</v>
      </c>
    </row>
    <row r="918" spans="1:14" x14ac:dyDescent="0.25">
      <c r="A918" s="7" t="str">
        <f t="shared" si="29"/>
        <v>200100230036</v>
      </c>
      <c r="B918" s="32" t="s">
        <v>3385</v>
      </c>
      <c r="C918" s="182">
        <v>20010023</v>
      </c>
      <c r="D918" s="8" t="s">
        <v>56</v>
      </c>
      <c r="E918" s="35" t="s">
        <v>10</v>
      </c>
      <c r="F918" s="35" t="s">
        <v>3831</v>
      </c>
      <c r="G918" s="35" t="s">
        <v>3842</v>
      </c>
      <c r="H918" s="35" t="s">
        <v>270</v>
      </c>
      <c r="I918" s="36" t="s">
        <v>1685</v>
      </c>
      <c r="J918" s="53">
        <v>45472</v>
      </c>
      <c r="K918" t="s">
        <v>3861</v>
      </c>
      <c r="L918" s="40">
        <v>31413</v>
      </c>
      <c r="M918" s="39">
        <v>8797763519</v>
      </c>
      <c r="N918" t="s">
        <v>3862</v>
      </c>
    </row>
    <row r="919" spans="1:14" x14ac:dyDescent="0.25">
      <c r="A919" s="7" t="str">
        <f t="shared" si="29"/>
        <v>200100270021</v>
      </c>
      <c r="B919" s="32" t="s">
        <v>3385</v>
      </c>
      <c r="C919" s="182">
        <v>20010027</v>
      </c>
      <c r="D919" s="8" t="s">
        <v>56</v>
      </c>
      <c r="E919" s="35" t="s">
        <v>28</v>
      </c>
      <c r="F919" s="35" t="s">
        <v>3832</v>
      </c>
      <c r="G919" s="35" t="s">
        <v>3843</v>
      </c>
      <c r="H919" s="35" t="s">
        <v>467</v>
      </c>
      <c r="I919" s="36" t="s">
        <v>415</v>
      </c>
      <c r="J919" s="53">
        <v>45472</v>
      </c>
      <c r="K919" t="s">
        <v>3863</v>
      </c>
      <c r="L919" s="40" t="s">
        <v>3864</v>
      </c>
      <c r="M919" s="39">
        <v>8757499653</v>
      </c>
      <c r="N919" t="s">
        <v>3865</v>
      </c>
    </row>
    <row r="920" spans="1:14" x14ac:dyDescent="0.25">
      <c r="A920" s="7" t="str">
        <f t="shared" si="29"/>
        <v>200100360007</v>
      </c>
      <c r="B920" s="32" t="s">
        <v>3385</v>
      </c>
      <c r="C920" s="182">
        <v>20010036</v>
      </c>
      <c r="D920" s="8" t="s">
        <v>56</v>
      </c>
      <c r="E920" s="35" t="s">
        <v>20</v>
      </c>
      <c r="F920" s="35" t="s">
        <v>185</v>
      </c>
      <c r="G920" s="35" t="s">
        <v>3844</v>
      </c>
      <c r="H920" s="35" t="s">
        <v>456</v>
      </c>
      <c r="I920" s="36" t="s">
        <v>457</v>
      </c>
      <c r="J920" s="53">
        <v>45472</v>
      </c>
      <c r="K920" t="s">
        <v>3866</v>
      </c>
      <c r="L920" s="40">
        <v>28190</v>
      </c>
      <c r="M920" s="39">
        <v>8102709952</v>
      </c>
      <c r="N920" t="s">
        <v>3867</v>
      </c>
    </row>
    <row r="921" spans="1:14" x14ac:dyDescent="0.25">
      <c r="A921" s="7" t="str">
        <f>CONCATENATE(C921,E921)</f>
        <v>200300020029</v>
      </c>
      <c r="B921" s="35" t="s">
        <v>4124</v>
      </c>
      <c r="C921" s="182">
        <v>20030002</v>
      </c>
      <c r="D921" s="8" t="s">
        <v>56</v>
      </c>
      <c r="E921" s="35" t="s">
        <v>31</v>
      </c>
      <c r="F921" s="35" t="s">
        <v>2943</v>
      </c>
      <c r="G921" s="35" t="s">
        <v>3896</v>
      </c>
      <c r="H921" s="35" t="s">
        <v>776</v>
      </c>
      <c r="I921" s="36" t="s">
        <v>1685</v>
      </c>
      <c r="J921" s="53">
        <v>45481</v>
      </c>
      <c r="K921" t="s">
        <v>3922</v>
      </c>
      <c r="L921" s="40">
        <v>30317</v>
      </c>
      <c r="M921" s="39">
        <v>9523417585</v>
      </c>
      <c r="N921" t="s">
        <v>3923</v>
      </c>
    </row>
    <row r="922" spans="1:14" x14ac:dyDescent="0.25">
      <c r="A922" s="7" t="str">
        <f t="shared" ref="A922:A944" si="30">CONCATENATE(C922,E922)</f>
        <v>200200090031</v>
      </c>
      <c r="B922" s="32" t="s">
        <v>4123</v>
      </c>
      <c r="C922" s="182">
        <v>20020009</v>
      </c>
      <c r="D922" s="8" t="s">
        <v>56</v>
      </c>
      <c r="E922" s="35" t="s">
        <v>422</v>
      </c>
      <c r="F922" s="35" t="s">
        <v>3873</v>
      </c>
      <c r="G922" s="35" t="s">
        <v>3897</v>
      </c>
      <c r="H922" s="35" t="s">
        <v>1187</v>
      </c>
      <c r="I922" s="36" t="s">
        <v>415</v>
      </c>
      <c r="J922" s="53">
        <v>45481</v>
      </c>
      <c r="K922" t="s">
        <v>3924</v>
      </c>
      <c r="L922" s="40">
        <v>38718</v>
      </c>
      <c r="M922" s="39">
        <v>9508830598</v>
      </c>
      <c r="N922" t="s">
        <v>3925</v>
      </c>
    </row>
    <row r="923" spans="1:14" x14ac:dyDescent="0.25">
      <c r="A923" s="7" t="str">
        <f t="shared" si="30"/>
        <v>200200050042</v>
      </c>
      <c r="B923" s="32" t="s">
        <v>4123</v>
      </c>
      <c r="C923" s="182">
        <v>20020005</v>
      </c>
      <c r="D923" s="8" t="s">
        <v>56</v>
      </c>
      <c r="E923" s="35" t="s">
        <v>14</v>
      </c>
      <c r="F923" s="35" t="s">
        <v>3874</v>
      </c>
      <c r="G923" s="35" t="s">
        <v>3898</v>
      </c>
      <c r="H923" s="35" t="s">
        <v>281</v>
      </c>
      <c r="I923" s="36" t="s">
        <v>418</v>
      </c>
      <c r="J923" s="53">
        <v>45481</v>
      </c>
      <c r="K923" t="s">
        <v>3926</v>
      </c>
      <c r="L923" s="40">
        <v>32874</v>
      </c>
      <c r="M923" s="39">
        <v>9346759564</v>
      </c>
      <c r="N923" t="s">
        <v>3927</v>
      </c>
    </row>
    <row r="924" spans="1:14" x14ac:dyDescent="0.25">
      <c r="A924" s="7" t="str">
        <f t="shared" si="30"/>
        <v>200100230037</v>
      </c>
      <c r="B924" s="32" t="s">
        <v>3385</v>
      </c>
      <c r="C924" s="182">
        <v>20010023</v>
      </c>
      <c r="D924" s="8" t="s">
        <v>56</v>
      </c>
      <c r="E924" s="35" t="s">
        <v>34</v>
      </c>
      <c r="F924" s="35" t="s">
        <v>3875</v>
      </c>
      <c r="G924" s="35" t="s">
        <v>3899</v>
      </c>
      <c r="H924" s="35" t="s">
        <v>271</v>
      </c>
      <c r="I924" s="36" t="s">
        <v>413</v>
      </c>
      <c r="J924" s="53">
        <v>45481</v>
      </c>
      <c r="K924" t="s">
        <v>3928</v>
      </c>
      <c r="L924" s="40">
        <v>22282</v>
      </c>
      <c r="M924" s="39">
        <v>9065845453</v>
      </c>
      <c r="N924" t="s">
        <v>3929</v>
      </c>
    </row>
    <row r="925" spans="1:14" x14ac:dyDescent="0.25">
      <c r="A925" s="7" t="str">
        <f t="shared" si="30"/>
        <v>200100160043</v>
      </c>
      <c r="B925" s="32" t="s">
        <v>3385</v>
      </c>
      <c r="C925" s="182">
        <v>20010016</v>
      </c>
      <c r="D925" s="8" t="s">
        <v>56</v>
      </c>
      <c r="E925" s="35" t="s">
        <v>1650</v>
      </c>
      <c r="F925" s="35" t="s">
        <v>610</v>
      </c>
      <c r="G925" s="35" t="s">
        <v>3900</v>
      </c>
      <c r="H925" s="35" t="s">
        <v>273</v>
      </c>
      <c r="I925" s="36" t="s">
        <v>413</v>
      </c>
      <c r="J925" s="53">
        <v>45481</v>
      </c>
      <c r="K925" t="s">
        <v>3650</v>
      </c>
      <c r="L925" s="40">
        <v>29954</v>
      </c>
      <c r="M925" s="39">
        <v>7782809646</v>
      </c>
      <c r="N925" t="s">
        <v>3930</v>
      </c>
    </row>
    <row r="926" spans="1:14" x14ac:dyDescent="0.25">
      <c r="A926" s="7" t="str">
        <f t="shared" si="30"/>
        <v>200100170020</v>
      </c>
      <c r="B926" s="32" t="s">
        <v>3385</v>
      </c>
      <c r="C926" s="182">
        <v>20010017</v>
      </c>
      <c r="D926" s="8" t="s">
        <v>56</v>
      </c>
      <c r="E926" s="35" t="s">
        <v>4</v>
      </c>
      <c r="F926" s="35" t="s">
        <v>3876</v>
      </c>
      <c r="G926" s="35" t="s">
        <v>3901</v>
      </c>
      <c r="H926" s="35" t="s">
        <v>273</v>
      </c>
      <c r="I926" s="36" t="s">
        <v>413</v>
      </c>
      <c r="J926" s="53">
        <v>45481</v>
      </c>
      <c r="K926" t="s">
        <v>3931</v>
      </c>
      <c r="L926" s="40">
        <v>34700</v>
      </c>
      <c r="M926" s="39">
        <v>7061292437</v>
      </c>
      <c r="N926" t="s">
        <v>3932</v>
      </c>
    </row>
    <row r="927" spans="1:14" x14ac:dyDescent="0.25">
      <c r="A927" s="7" t="str">
        <f t="shared" si="30"/>
        <v>200100010032</v>
      </c>
      <c r="B927" s="32" t="s">
        <v>3385</v>
      </c>
      <c r="C927" s="182">
        <v>20010001</v>
      </c>
      <c r="D927" s="8" t="s">
        <v>56</v>
      </c>
      <c r="E927" s="35" t="s">
        <v>8</v>
      </c>
      <c r="F927" s="35" t="s">
        <v>3877</v>
      </c>
      <c r="G927" s="35" t="s">
        <v>3902</v>
      </c>
      <c r="H927" s="35" t="s">
        <v>267</v>
      </c>
      <c r="I927" s="36" t="s">
        <v>1685</v>
      </c>
      <c r="J927" s="53">
        <v>45481</v>
      </c>
      <c r="K927" t="s">
        <v>3933</v>
      </c>
      <c r="L927" s="40">
        <v>40239</v>
      </c>
      <c r="M927" s="39">
        <v>7061544549</v>
      </c>
      <c r="N927" t="s">
        <v>3934</v>
      </c>
    </row>
    <row r="928" spans="1:14" x14ac:dyDescent="0.25">
      <c r="A928" s="7" t="str">
        <f t="shared" si="30"/>
        <v>200100010033</v>
      </c>
      <c r="B928" s="32" t="s">
        <v>3385</v>
      </c>
      <c r="C928" s="182">
        <v>20010001</v>
      </c>
      <c r="D928" s="8" t="s">
        <v>56</v>
      </c>
      <c r="E928" s="35" t="s">
        <v>32</v>
      </c>
      <c r="F928" s="35" t="s">
        <v>3878</v>
      </c>
      <c r="G928" s="35" t="s">
        <v>3903</v>
      </c>
      <c r="H928" s="35" t="s">
        <v>275</v>
      </c>
      <c r="I928" s="36" t="s">
        <v>411</v>
      </c>
      <c r="J928" s="53">
        <v>45481</v>
      </c>
      <c r="K928" t="s">
        <v>3935</v>
      </c>
      <c r="L928" s="40">
        <v>28856</v>
      </c>
      <c r="M928" s="39">
        <v>9801423514</v>
      </c>
      <c r="N928" t="s">
        <v>3936</v>
      </c>
    </row>
    <row r="929" spans="1:14" x14ac:dyDescent="0.25">
      <c r="A929" s="7" t="str">
        <f t="shared" si="30"/>
        <v>200200100010</v>
      </c>
      <c r="B929" s="32" t="s">
        <v>4123</v>
      </c>
      <c r="C929" s="182">
        <v>20020010</v>
      </c>
      <c r="D929" s="8" t="s">
        <v>56</v>
      </c>
      <c r="E929" s="35" t="s">
        <v>21</v>
      </c>
      <c r="F929" s="35" t="s">
        <v>3880</v>
      </c>
      <c r="G929" s="35" t="s">
        <v>3905</v>
      </c>
      <c r="H929" s="35" t="s">
        <v>275</v>
      </c>
      <c r="I929" s="36" t="s">
        <v>411</v>
      </c>
      <c r="J929" s="53">
        <v>45481</v>
      </c>
      <c r="K929" t="s">
        <v>3939</v>
      </c>
      <c r="L929" s="40">
        <v>32509</v>
      </c>
      <c r="M929" s="39">
        <v>8210648495</v>
      </c>
      <c r="N929" t="s">
        <v>3940</v>
      </c>
    </row>
    <row r="930" spans="1:14" x14ac:dyDescent="0.25">
      <c r="A930" s="7" t="str">
        <f t="shared" si="30"/>
        <v>200200050041</v>
      </c>
      <c r="B930" s="32" t="s">
        <v>4123</v>
      </c>
      <c r="C930" s="182">
        <v>20020005</v>
      </c>
      <c r="D930" s="8" t="s">
        <v>56</v>
      </c>
      <c r="E930" s="35" t="s">
        <v>35</v>
      </c>
      <c r="F930" s="35" t="s">
        <v>3881</v>
      </c>
      <c r="G930" s="35" t="s">
        <v>3906</v>
      </c>
      <c r="H930" s="35" t="s">
        <v>274</v>
      </c>
      <c r="I930" s="36" t="s">
        <v>415</v>
      </c>
      <c r="J930" s="53">
        <v>45481</v>
      </c>
      <c r="K930" t="s">
        <v>3941</v>
      </c>
      <c r="L930" s="40">
        <v>35715</v>
      </c>
      <c r="M930" s="39">
        <v>8825317417</v>
      </c>
      <c r="N930" t="s">
        <v>3942</v>
      </c>
    </row>
    <row r="931" spans="1:14" x14ac:dyDescent="0.25">
      <c r="A931" s="7" t="str">
        <f t="shared" si="30"/>
        <v>200100250016</v>
      </c>
      <c r="B931" s="32" t="s">
        <v>3385</v>
      </c>
      <c r="C931" s="182">
        <v>20010025</v>
      </c>
      <c r="D931" s="8" t="s">
        <v>56</v>
      </c>
      <c r="E931" s="35" t="s">
        <v>26</v>
      </c>
      <c r="F931" s="35" t="s">
        <v>3882</v>
      </c>
      <c r="G931" s="35" t="s">
        <v>3907</v>
      </c>
      <c r="H931" s="35" t="s">
        <v>275</v>
      </c>
      <c r="I931" s="36" t="s">
        <v>411</v>
      </c>
      <c r="J931" s="53">
        <v>45481</v>
      </c>
      <c r="K931" t="s">
        <v>2963</v>
      </c>
      <c r="L931" s="40">
        <v>33970</v>
      </c>
      <c r="M931" s="39">
        <v>8294337329</v>
      </c>
      <c r="N931" t="s">
        <v>3943</v>
      </c>
    </row>
    <row r="932" spans="1:14" x14ac:dyDescent="0.25">
      <c r="A932" s="7" t="str">
        <f t="shared" si="30"/>
        <v>200200110007</v>
      </c>
      <c r="B932" s="32" t="s">
        <v>4123</v>
      </c>
      <c r="C932" s="182">
        <v>20020011</v>
      </c>
      <c r="D932" s="8" t="s">
        <v>56</v>
      </c>
      <c r="E932" s="35" t="s">
        <v>20</v>
      </c>
      <c r="F932" s="35" t="s">
        <v>3884</v>
      </c>
      <c r="G932" s="35" t="s">
        <v>3908</v>
      </c>
      <c r="H932" s="35" t="s">
        <v>1284</v>
      </c>
      <c r="I932" s="36" t="s">
        <v>1685</v>
      </c>
      <c r="J932" s="53">
        <v>45481</v>
      </c>
      <c r="K932" t="s">
        <v>3946</v>
      </c>
      <c r="L932" s="40">
        <v>37257</v>
      </c>
      <c r="M932" s="39">
        <v>9113427956</v>
      </c>
      <c r="N932" t="s">
        <v>3947</v>
      </c>
    </row>
    <row r="933" spans="1:14" x14ac:dyDescent="0.25">
      <c r="A933" s="7" t="str">
        <f t="shared" si="30"/>
        <v>200300090020</v>
      </c>
      <c r="B933" s="35" t="s">
        <v>4124</v>
      </c>
      <c r="C933" s="182">
        <v>20030009</v>
      </c>
      <c r="D933" s="8" t="s">
        <v>56</v>
      </c>
      <c r="E933" s="35" t="s">
        <v>4</v>
      </c>
      <c r="F933" s="35" t="s">
        <v>3885</v>
      </c>
      <c r="G933" s="35" t="s">
        <v>3909</v>
      </c>
      <c r="H933" s="35" t="s">
        <v>721</v>
      </c>
      <c r="I933" s="36" t="s">
        <v>413</v>
      </c>
      <c r="J933" s="53">
        <v>45481</v>
      </c>
      <c r="K933" t="s">
        <v>3948</v>
      </c>
      <c r="L933" s="40">
        <v>24839</v>
      </c>
      <c r="M933" s="39">
        <v>7739817135</v>
      </c>
      <c r="N933" t="s">
        <v>3949</v>
      </c>
    </row>
    <row r="934" spans="1:14" x14ac:dyDescent="0.25">
      <c r="A934" s="7" t="str">
        <f t="shared" si="30"/>
        <v>200300090021</v>
      </c>
      <c r="B934" s="35" t="s">
        <v>4124</v>
      </c>
      <c r="C934" s="182">
        <v>20030009</v>
      </c>
      <c r="D934" s="8" t="s">
        <v>56</v>
      </c>
      <c r="E934" s="35" t="s">
        <v>28</v>
      </c>
      <c r="F934" s="35" t="s">
        <v>3886</v>
      </c>
      <c r="G934" s="35" t="s">
        <v>3910</v>
      </c>
      <c r="H934" s="35" t="s">
        <v>721</v>
      </c>
      <c r="I934" s="36" t="s">
        <v>413</v>
      </c>
      <c r="J934" s="53">
        <v>45481</v>
      </c>
      <c r="K934" t="s">
        <v>3950</v>
      </c>
      <c r="L934" s="40">
        <v>34335</v>
      </c>
      <c r="M934" s="39">
        <v>9939596772</v>
      </c>
      <c r="N934" t="s">
        <v>3951</v>
      </c>
    </row>
    <row r="935" spans="1:14" x14ac:dyDescent="0.25">
      <c r="A935" s="7" t="str">
        <f t="shared" si="30"/>
        <v>200100030041</v>
      </c>
      <c r="B935" s="32" t="s">
        <v>3385</v>
      </c>
      <c r="C935" s="182">
        <v>20010003</v>
      </c>
      <c r="D935" s="8" t="s">
        <v>56</v>
      </c>
      <c r="E935" s="35" t="s">
        <v>35</v>
      </c>
      <c r="F935" s="35" t="s">
        <v>3887</v>
      </c>
      <c r="G935" s="35" t="s">
        <v>3911</v>
      </c>
      <c r="H935" s="35" t="s">
        <v>456</v>
      </c>
      <c r="I935" s="36" t="s">
        <v>457</v>
      </c>
      <c r="J935" s="53">
        <v>45481</v>
      </c>
      <c r="K935" t="s">
        <v>3174</v>
      </c>
      <c r="L935" s="40">
        <v>19725</v>
      </c>
      <c r="M935" s="39">
        <v>7366961213</v>
      </c>
      <c r="N935" t="s">
        <v>3952</v>
      </c>
    </row>
    <row r="936" spans="1:14" x14ac:dyDescent="0.25">
      <c r="A936" s="7" t="str">
        <f t="shared" si="30"/>
        <v>200100030042</v>
      </c>
      <c r="B936" s="32" t="s">
        <v>3385</v>
      </c>
      <c r="C936" s="182">
        <v>20010003</v>
      </c>
      <c r="D936" s="8" t="s">
        <v>56</v>
      </c>
      <c r="E936" s="35" t="s">
        <v>14</v>
      </c>
      <c r="F936" s="35" t="s">
        <v>3888</v>
      </c>
      <c r="G936" s="35" t="s">
        <v>3912</v>
      </c>
      <c r="H936" s="35" t="s">
        <v>451</v>
      </c>
      <c r="I936" s="36" t="s">
        <v>411</v>
      </c>
      <c r="J936" s="53">
        <v>45481</v>
      </c>
      <c r="K936" t="s">
        <v>3953</v>
      </c>
      <c r="L936" s="40">
        <v>33604</v>
      </c>
      <c r="M936" s="39">
        <v>7292862354</v>
      </c>
      <c r="N936" t="s">
        <v>3954</v>
      </c>
    </row>
    <row r="937" spans="1:14" x14ac:dyDescent="0.25">
      <c r="A937" s="7" t="str">
        <f t="shared" si="30"/>
        <v>200300010032</v>
      </c>
      <c r="B937" s="35" t="s">
        <v>4124</v>
      </c>
      <c r="C937" s="182">
        <v>20030001</v>
      </c>
      <c r="D937" s="8" t="s">
        <v>56</v>
      </c>
      <c r="E937" s="35" t="s">
        <v>8</v>
      </c>
      <c r="F937" s="35" t="s">
        <v>670</v>
      </c>
      <c r="G937" s="35" t="s">
        <v>3913</v>
      </c>
      <c r="H937" s="35" t="s">
        <v>721</v>
      </c>
      <c r="I937" s="36" t="s">
        <v>413</v>
      </c>
      <c r="J937" s="53">
        <v>45481</v>
      </c>
      <c r="K937" t="s">
        <v>3955</v>
      </c>
      <c r="L937" s="40">
        <v>22282</v>
      </c>
      <c r="M937" s="39">
        <v>8797982079</v>
      </c>
      <c r="N937" t="s">
        <v>3956</v>
      </c>
    </row>
    <row r="938" spans="1:14" x14ac:dyDescent="0.25">
      <c r="A938" s="7" t="str">
        <f t="shared" si="30"/>
        <v>200300010033</v>
      </c>
      <c r="B938" s="35" t="s">
        <v>4124</v>
      </c>
      <c r="C938" s="182">
        <v>20030001</v>
      </c>
      <c r="D938" s="8" t="s">
        <v>56</v>
      </c>
      <c r="E938" s="35" t="s">
        <v>32</v>
      </c>
      <c r="F938" s="35" t="s">
        <v>3889</v>
      </c>
      <c r="G938" s="35" t="s">
        <v>3914</v>
      </c>
      <c r="H938" s="35" t="s">
        <v>3915</v>
      </c>
      <c r="I938" s="36" t="s">
        <v>1912</v>
      </c>
      <c r="J938" s="53">
        <v>45481</v>
      </c>
      <c r="K938" t="s">
        <v>3957</v>
      </c>
      <c r="L938" s="40">
        <v>26792</v>
      </c>
      <c r="M938" s="39">
        <v>7992420408</v>
      </c>
      <c r="N938" t="s">
        <v>3958</v>
      </c>
    </row>
    <row r="939" spans="1:14" x14ac:dyDescent="0.25">
      <c r="A939" s="7" t="str">
        <f t="shared" si="30"/>
        <v>200300010034</v>
      </c>
      <c r="B939" s="35" t="s">
        <v>4124</v>
      </c>
      <c r="C939" s="182">
        <v>20030001</v>
      </c>
      <c r="D939" s="8" t="s">
        <v>56</v>
      </c>
      <c r="E939" s="35" t="s">
        <v>33</v>
      </c>
      <c r="F939" s="35" t="s">
        <v>3890</v>
      </c>
      <c r="G939" s="35" t="s">
        <v>3916</v>
      </c>
      <c r="H939" s="35" t="s">
        <v>728</v>
      </c>
      <c r="I939" s="36" t="s">
        <v>457</v>
      </c>
      <c r="J939" s="53">
        <v>45481</v>
      </c>
      <c r="K939" t="s">
        <v>3959</v>
      </c>
      <c r="L939" s="40" t="s">
        <v>3960</v>
      </c>
      <c r="M939" s="39">
        <v>8409830746</v>
      </c>
      <c r="N939" t="s">
        <v>3961</v>
      </c>
    </row>
    <row r="940" spans="1:14" x14ac:dyDescent="0.25">
      <c r="A940" s="7" t="str">
        <f t="shared" si="30"/>
        <v>200200010093</v>
      </c>
      <c r="B940" s="32" t="s">
        <v>4123</v>
      </c>
      <c r="C940" s="182">
        <v>20020001</v>
      </c>
      <c r="D940" s="8" t="s">
        <v>56</v>
      </c>
      <c r="E940" s="35" t="s">
        <v>3868</v>
      </c>
      <c r="F940" s="35" t="s">
        <v>3891</v>
      </c>
      <c r="G940" s="35" t="s">
        <v>3917</v>
      </c>
      <c r="H940" s="35" t="s">
        <v>275</v>
      </c>
      <c r="I940" s="36" t="s">
        <v>411</v>
      </c>
      <c r="J940" s="53">
        <v>45481</v>
      </c>
      <c r="K940" t="s">
        <v>3962</v>
      </c>
      <c r="L940" s="40">
        <v>20090</v>
      </c>
      <c r="M940" s="39">
        <v>9334616109</v>
      </c>
      <c r="N940" t="s">
        <v>3963</v>
      </c>
    </row>
    <row r="941" spans="1:14" x14ac:dyDescent="0.25">
      <c r="A941" s="7" t="str">
        <f t="shared" si="30"/>
        <v>200200010094</v>
      </c>
      <c r="B941" s="32" t="s">
        <v>4123</v>
      </c>
      <c r="C941" s="182">
        <v>20020001</v>
      </c>
      <c r="D941" s="8" t="s">
        <v>56</v>
      </c>
      <c r="E941" s="35" t="s">
        <v>3869</v>
      </c>
      <c r="F941" s="35" t="s">
        <v>3892</v>
      </c>
      <c r="G941" s="35" t="s">
        <v>3918</v>
      </c>
      <c r="H941" s="35" t="s">
        <v>274</v>
      </c>
      <c r="I941" s="36" t="s">
        <v>415</v>
      </c>
      <c r="J941" s="53">
        <v>45481</v>
      </c>
      <c r="K941" t="s">
        <v>3964</v>
      </c>
      <c r="L941" s="40">
        <v>20641</v>
      </c>
      <c r="M941" s="39">
        <v>7488937412</v>
      </c>
      <c r="N941" t="s">
        <v>3965</v>
      </c>
    </row>
    <row r="942" spans="1:14" x14ac:dyDescent="0.25">
      <c r="A942" s="7" t="str">
        <f t="shared" si="30"/>
        <v>200200010095</v>
      </c>
      <c r="B942" s="32" t="s">
        <v>4123</v>
      </c>
      <c r="C942" s="182">
        <v>20020001</v>
      </c>
      <c r="D942" s="8" t="s">
        <v>56</v>
      </c>
      <c r="E942" s="35" t="s">
        <v>3870</v>
      </c>
      <c r="F942" s="35" t="s">
        <v>3893</v>
      </c>
      <c r="G942" s="35" t="s">
        <v>3919</v>
      </c>
      <c r="H942" s="35" t="s">
        <v>276</v>
      </c>
      <c r="I942" s="36" t="s">
        <v>413</v>
      </c>
      <c r="J942" s="53">
        <v>45481</v>
      </c>
      <c r="K942" t="s">
        <v>3966</v>
      </c>
      <c r="L942" s="40">
        <v>27395</v>
      </c>
      <c r="M942" s="39">
        <v>6200424372</v>
      </c>
      <c r="N942" t="s">
        <v>3967</v>
      </c>
    </row>
    <row r="943" spans="1:14" x14ac:dyDescent="0.25">
      <c r="A943" s="7" t="str">
        <f t="shared" si="30"/>
        <v>200200010096</v>
      </c>
      <c r="B943" s="32" t="s">
        <v>4123</v>
      </c>
      <c r="C943" s="182">
        <v>20020001</v>
      </c>
      <c r="D943" s="8" t="s">
        <v>56</v>
      </c>
      <c r="E943" s="35" t="s">
        <v>3871</v>
      </c>
      <c r="F943" s="35" t="s">
        <v>3894</v>
      </c>
      <c r="G943" s="35" t="s">
        <v>3920</v>
      </c>
      <c r="H943" s="35" t="s">
        <v>275</v>
      </c>
      <c r="I943" s="36" t="s">
        <v>411</v>
      </c>
      <c r="J943" s="53">
        <v>45481</v>
      </c>
      <c r="K943" t="s">
        <v>3968</v>
      </c>
      <c r="L943" s="40">
        <v>26299</v>
      </c>
      <c r="M943" s="39">
        <v>8809276102</v>
      </c>
      <c r="N943" t="s">
        <v>3969</v>
      </c>
    </row>
    <row r="944" spans="1:14" x14ac:dyDescent="0.25">
      <c r="A944" s="7" t="str">
        <f t="shared" si="30"/>
        <v>200200010097</v>
      </c>
      <c r="B944" s="32" t="s">
        <v>4123</v>
      </c>
      <c r="C944" s="182">
        <v>20020001</v>
      </c>
      <c r="D944" s="8" t="s">
        <v>56</v>
      </c>
      <c r="E944" s="35" t="s">
        <v>3872</v>
      </c>
      <c r="F944" s="35" t="s">
        <v>3895</v>
      </c>
      <c r="G944" s="35" t="s">
        <v>3921</v>
      </c>
      <c r="H944" s="35" t="s">
        <v>275</v>
      </c>
      <c r="I944" s="36" t="s">
        <v>411</v>
      </c>
      <c r="J944" s="53">
        <v>45481</v>
      </c>
      <c r="K944" t="s">
        <v>3970</v>
      </c>
      <c r="L944" s="40">
        <v>31778</v>
      </c>
      <c r="M944" s="39">
        <v>9341830779</v>
      </c>
      <c r="N944" t="s">
        <v>3971</v>
      </c>
    </row>
    <row r="945" spans="1:15" x14ac:dyDescent="0.25">
      <c r="A945" s="7" t="str">
        <f>CONCATENATE(C945,E945)</f>
        <v>200100340003</v>
      </c>
      <c r="B945" s="32" t="s">
        <v>3385</v>
      </c>
      <c r="C945" s="182">
        <v>20010034</v>
      </c>
      <c r="D945" s="8" t="s">
        <v>56</v>
      </c>
      <c r="E945" s="35" t="s">
        <v>0</v>
      </c>
      <c r="F945" s="35" t="s">
        <v>3972</v>
      </c>
      <c r="G945" s="35" t="s">
        <v>3984</v>
      </c>
      <c r="H945" s="35" t="s">
        <v>265</v>
      </c>
      <c r="I945" s="36" t="s">
        <v>410</v>
      </c>
      <c r="J945" s="53">
        <v>45486</v>
      </c>
      <c r="K945" t="s">
        <v>3999</v>
      </c>
      <c r="L945" s="40">
        <v>29221</v>
      </c>
      <c r="M945" s="39">
        <v>8407810168</v>
      </c>
      <c r="N945" t="s">
        <v>4000</v>
      </c>
    </row>
    <row r="946" spans="1:15" x14ac:dyDescent="0.25">
      <c r="A946" s="7" t="str">
        <f t="shared" ref="A946:A956" si="31">CONCATENATE(C946,E946)</f>
        <v>200100340004</v>
      </c>
      <c r="B946" s="32" t="s">
        <v>3385</v>
      </c>
      <c r="C946" s="182">
        <v>20010034</v>
      </c>
      <c r="D946" s="8" t="s">
        <v>56</v>
      </c>
      <c r="E946" s="35" t="s">
        <v>1</v>
      </c>
      <c r="F946" s="35" t="s">
        <v>3973</v>
      </c>
      <c r="G946" s="35" t="s">
        <v>3985</v>
      </c>
      <c r="H946" s="35" t="s">
        <v>265</v>
      </c>
      <c r="I946" s="36" t="s">
        <v>410</v>
      </c>
      <c r="J946" s="53">
        <v>45486</v>
      </c>
      <c r="K946" t="s">
        <v>4001</v>
      </c>
      <c r="L946" s="40">
        <v>35065</v>
      </c>
      <c r="M946" s="39">
        <v>8969064660</v>
      </c>
      <c r="N946" t="s">
        <v>4002</v>
      </c>
    </row>
    <row r="947" spans="1:15" x14ac:dyDescent="0.25">
      <c r="A947" s="7" t="str">
        <f t="shared" si="31"/>
        <v>200100340005</v>
      </c>
      <c r="B947" s="32" t="s">
        <v>3385</v>
      </c>
      <c r="C947" s="182">
        <v>20010034</v>
      </c>
      <c r="D947" s="8" t="s">
        <v>56</v>
      </c>
      <c r="E947" s="35" t="s">
        <v>18</v>
      </c>
      <c r="F947" s="35" t="s">
        <v>3974</v>
      </c>
      <c r="G947" s="35" t="s">
        <v>3986</v>
      </c>
      <c r="H947" s="35" t="s">
        <v>278</v>
      </c>
      <c r="I947" s="36" t="s">
        <v>416</v>
      </c>
      <c r="J947" s="53">
        <v>45486</v>
      </c>
      <c r="K947" t="s">
        <v>4003</v>
      </c>
      <c r="L947" s="40">
        <v>35796</v>
      </c>
      <c r="M947" s="39">
        <v>9693480907</v>
      </c>
      <c r="N947" t="s">
        <v>4004</v>
      </c>
    </row>
    <row r="948" spans="1:15" x14ac:dyDescent="0.25">
      <c r="A948" s="7" t="str">
        <f t="shared" si="31"/>
        <v>200100340006</v>
      </c>
      <c r="B948" s="32" t="s">
        <v>3385</v>
      </c>
      <c r="C948" s="182">
        <v>20010034</v>
      </c>
      <c r="D948" s="8" t="s">
        <v>56</v>
      </c>
      <c r="E948" s="35" t="s">
        <v>19</v>
      </c>
      <c r="F948" s="35" t="s">
        <v>3975</v>
      </c>
      <c r="G948" s="35" t="s">
        <v>3987</v>
      </c>
      <c r="H948" s="35" t="s">
        <v>275</v>
      </c>
      <c r="I948" s="36" t="s">
        <v>411</v>
      </c>
      <c r="J948" s="53">
        <v>45486</v>
      </c>
      <c r="K948" t="s">
        <v>4005</v>
      </c>
      <c r="L948" s="40">
        <v>28126</v>
      </c>
      <c r="M948" s="39">
        <v>8434018906</v>
      </c>
      <c r="N948" t="s">
        <v>4006</v>
      </c>
    </row>
    <row r="949" spans="1:15" x14ac:dyDescent="0.25">
      <c r="A949" s="7" t="str">
        <f t="shared" si="31"/>
        <v>200100340007</v>
      </c>
      <c r="B949" s="32" t="s">
        <v>3385</v>
      </c>
      <c r="C949" s="182">
        <v>20010034</v>
      </c>
      <c r="D949" s="8" t="s">
        <v>56</v>
      </c>
      <c r="E949" s="35" t="s">
        <v>20</v>
      </c>
      <c r="F949" s="35" t="s">
        <v>3976</v>
      </c>
      <c r="G949" s="35" t="s">
        <v>3988</v>
      </c>
      <c r="H949" s="35" t="s">
        <v>275</v>
      </c>
      <c r="I949" s="36" t="s">
        <v>411</v>
      </c>
      <c r="J949" s="53">
        <v>45486</v>
      </c>
      <c r="K949" t="s">
        <v>3174</v>
      </c>
      <c r="L949" s="40">
        <v>27760</v>
      </c>
      <c r="M949" s="39">
        <v>8051065642</v>
      </c>
      <c r="N949" t="s">
        <v>4007</v>
      </c>
    </row>
    <row r="950" spans="1:15" x14ac:dyDescent="0.25">
      <c r="A950" s="7" t="str">
        <f t="shared" si="31"/>
        <v>200100340008</v>
      </c>
      <c r="B950" s="32" t="s">
        <v>3385</v>
      </c>
      <c r="C950" s="182">
        <v>20010034</v>
      </c>
      <c r="D950" s="8" t="s">
        <v>56</v>
      </c>
      <c r="E950" s="35" t="s">
        <v>41</v>
      </c>
      <c r="F950" s="35" t="s">
        <v>3977</v>
      </c>
      <c r="G950" s="35" t="s">
        <v>3989</v>
      </c>
      <c r="H950" s="35" t="s">
        <v>3990</v>
      </c>
      <c r="I950" s="36" t="s">
        <v>3991</v>
      </c>
      <c r="J950" s="53">
        <v>45486</v>
      </c>
      <c r="K950" t="s">
        <v>4008</v>
      </c>
      <c r="L950" s="40">
        <v>20455</v>
      </c>
      <c r="M950" s="39"/>
      <c r="O950" t="s">
        <v>4009</v>
      </c>
    </row>
    <row r="951" spans="1:15" x14ac:dyDescent="0.25">
      <c r="A951" s="7" t="str">
        <f t="shared" si="31"/>
        <v>200200120008</v>
      </c>
      <c r="B951" s="32" t="s">
        <v>4123</v>
      </c>
      <c r="C951" s="182">
        <v>20020012</v>
      </c>
      <c r="D951" s="8" t="s">
        <v>56</v>
      </c>
      <c r="E951" s="35" t="s">
        <v>41</v>
      </c>
      <c r="F951" s="35" t="s">
        <v>3978</v>
      </c>
      <c r="G951" s="35" t="s">
        <v>3992</v>
      </c>
      <c r="H951" s="35" t="s">
        <v>276</v>
      </c>
      <c r="I951" s="36" t="s">
        <v>413</v>
      </c>
      <c r="J951" s="53">
        <v>45486</v>
      </c>
      <c r="K951" t="s">
        <v>4010</v>
      </c>
      <c r="L951" s="40">
        <v>33270</v>
      </c>
      <c r="M951" s="39">
        <v>7984698436</v>
      </c>
      <c r="N951" t="s">
        <v>4011</v>
      </c>
    </row>
    <row r="952" spans="1:15" x14ac:dyDescent="0.25">
      <c r="A952" s="7" t="str">
        <f t="shared" si="31"/>
        <v>200200120009</v>
      </c>
      <c r="B952" s="32" t="s">
        <v>4123</v>
      </c>
      <c r="C952" s="182">
        <v>20020012</v>
      </c>
      <c r="D952" s="8" t="s">
        <v>56</v>
      </c>
      <c r="E952" s="35" t="s">
        <v>36</v>
      </c>
      <c r="F952" s="35" t="s">
        <v>3979</v>
      </c>
      <c r="G952" s="35" t="s">
        <v>3993</v>
      </c>
      <c r="H952" s="35" t="s">
        <v>274</v>
      </c>
      <c r="I952" s="36" t="s">
        <v>415</v>
      </c>
      <c r="J952" s="53">
        <v>45486</v>
      </c>
      <c r="K952" t="s">
        <v>4012</v>
      </c>
      <c r="L952" s="40">
        <v>27395</v>
      </c>
      <c r="M952" s="39">
        <v>7250422634</v>
      </c>
      <c r="N952" t="s">
        <v>4013</v>
      </c>
    </row>
    <row r="953" spans="1:15" x14ac:dyDescent="0.25">
      <c r="A953" s="7" t="str">
        <f t="shared" si="31"/>
        <v>200300010035</v>
      </c>
      <c r="B953" s="35" t="s">
        <v>4124</v>
      </c>
      <c r="C953" s="182">
        <v>20030001</v>
      </c>
      <c r="D953" s="8" t="s">
        <v>56</v>
      </c>
      <c r="E953" s="35" t="s">
        <v>9</v>
      </c>
      <c r="F953" s="35" t="s">
        <v>3980</v>
      </c>
      <c r="G953" s="35" t="s">
        <v>3994</v>
      </c>
      <c r="H953" s="35" t="s">
        <v>728</v>
      </c>
      <c r="I953" s="36" t="s">
        <v>457</v>
      </c>
      <c r="J953" s="53">
        <v>45486</v>
      </c>
      <c r="K953" t="s">
        <v>4014</v>
      </c>
      <c r="L953" s="40">
        <v>35431</v>
      </c>
      <c r="M953" s="39">
        <v>9709935469</v>
      </c>
      <c r="N953" t="s">
        <v>4015</v>
      </c>
    </row>
    <row r="954" spans="1:15" x14ac:dyDescent="0.25">
      <c r="A954" s="7" t="str">
        <f t="shared" si="31"/>
        <v>200300010036</v>
      </c>
      <c r="B954" s="35" t="s">
        <v>4124</v>
      </c>
      <c r="C954" s="182">
        <v>20030001</v>
      </c>
      <c r="D954" s="8" t="s">
        <v>56</v>
      </c>
      <c r="E954" s="35" t="s">
        <v>10</v>
      </c>
      <c r="F954" s="35" t="s">
        <v>3981</v>
      </c>
      <c r="G954" s="35" t="s">
        <v>3995</v>
      </c>
      <c r="H954" s="35" t="s">
        <v>281</v>
      </c>
      <c r="I954" s="36" t="s">
        <v>418</v>
      </c>
      <c r="J954" s="53">
        <v>45486</v>
      </c>
      <c r="K954" t="s">
        <v>4016</v>
      </c>
      <c r="L954" s="40">
        <v>36161</v>
      </c>
      <c r="M954" s="39">
        <v>7488206190</v>
      </c>
      <c r="N954" t="s">
        <v>4017</v>
      </c>
    </row>
    <row r="955" spans="1:15" x14ac:dyDescent="0.25">
      <c r="A955" s="7" t="str">
        <f t="shared" si="31"/>
        <v>200300010037</v>
      </c>
      <c r="B955" s="35" t="s">
        <v>4124</v>
      </c>
      <c r="C955" s="182">
        <v>20030001</v>
      </c>
      <c r="D955" s="8" t="s">
        <v>56</v>
      </c>
      <c r="E955" s="35" t="s">
        <v>34</v>
      </c>
      <c r="F955" s="35" t="s">
        <v>3982</v>
      </c>
      <c r="G955" s="35" t="s">
        <v>3996</v>
      </c>
      <c r="H955" s="35" t="s">
        <v>281</v>
      </c>
      <c r="I955" s="36" t="s">
        <v>418</v>
      </c>
      <c r="J955" s="53">
        <v>45486</v>
      </c>
      <c r="K955" t="s">
        <v>4018</v>
      </c>
      <c r="L955" s="40">
        <v>35433</v>
      </c>
      <c r="M955" s="39">
        <v>8789937566</v>
      </c>
      <c r="N955" t="s">
        <v>4019</v>
      </c>
    </row>
    <row r="956" spans="1:15" x14ac:dyDescent="0.25">
      <c r="A956" s="7" t="str">
        <f t="shared" si="31"/>
        <v>200100040029</v>
      </c>
      <c r="B956" s="32" t="s">
        <v>3385</v>
      </c>
      <c r="C956" s="182">
        <v>20010004</v>
      </c>
      <c r="D956" s="8" t="s">
        <v>56</v>
      </c>
      <c r="E956" s="35" t="s">
        <v>31</v>
      </c>
      <c r="F956" s="35" t="s">
        <v>3983</v>
      </c>
      <c r="G956" s="35" t="s">
        <v>3997</v>
      </c>
      <c r="H956" s="35" t="s">
        <v>267</v>
      </c>
      <c r="I956" s="36" t="s">
        <v>3998</v>
      </c>
      <c r="J956" s="53">
        <v>45486</v>
      </c>
      <c r="K956" t="s">
        <v>4020</v>
      </c>
      <c r="L956" s="40">
        <v>27395</v>
      </c>
      <c r="M956" s="39">
        <v>8252703949</v>
      </c>
      <c r="N956" t="s">
        <v>4021</v>
      </c>
    </row>
    <row r="957" spans="1:15" x14ac:dyDescent="0.25">
      <c r="A957" s="7" t="str">
        <f>CONCATENATE(C957,E957)</f>
        <v>200100150044</v>
      </c>
      <c r="B957" s="32" t="s">
        <v>3385</v>
      </c>
      <c r="C957" s="182">
        <v>20010015</v>
      </c>
      <c r="D957" s="8" t="s">
        <v>56</v>
      </c>
      <c r="E957" s="35" t="s">
        <v>15</v>
      </c>
      <c r="F957" s="35" t="s">
        <v>4022</v>
      </c>
      <c r="G957" s="35" t="s">
        <v>4045</v>
      </c>
      <c r="H957" s="35" t="s">
        <v>265</v>
      </c>
      <c r="I957" s="36" t="s">
        <v>410</v>
      </c>
      <c r="J957" s="53">
        <v>45495</v>
      </c>
      <c r="K957" t="s">
        <v>4071</v>
      </c>
      <c r="L957" s="40">
        <v>35796</v>
      </c>
      <c r="M957" s="39">
        <v>7277043178</v>
      </c>
      <c r="N957" t="s">
        <v>4072</v>
      </c>
    </row>
    <row r="958" spans="1:15" x14ac:dyDescent="0.25">
      <c r="A958" s="7" t="str">
        <f t="shared" ref="A958:A981" si="32">CONCATENATE(C958,E958)</f>
        <v>200100160044</v>
      </c>
      <c r="B958" s="32" t="s">
        <v>3385</v>
      </c>
      <c r="C958" s="182">
        <v>20010016</v>
      </c>
      <c r="D958" s="8" t="s">
        <v>56</v>
      </c>
      <c r="E958" s="35" t="s">
        <v>15</v>
      </c>
      <c r="F958" s="35" t="s">
        <v>4023</v>
      </c>
      <c r="G958" s="35" t="s">
        <v>4046</v>
      </c>
      <c r="H958" s="35" t="s">
        <v>456</v>
      </c>
      <c r="I958" s="36" t="s">
        <v>457</v>
      </c>
      <c r="J958" s="53">
        <v>45495</v>
      </c>
      <c r="K958" t="s">
        <v>4073</v>
      </c>
      <c r="L958" s="40" t="s">
        <v>4074</v>
      </c>
      <c r="M958" s="39">
        <v>7292950329</v>
      </c>
      <c r="N958" t="s">
        <v>4075</v>
      </c>
    </row>
    <row r="959" spans="1:15" x14ac:dyDescent="0.25">
      <c r="A959" s="7" t="str">
        <f t="shared" si="32"/>
        <v>200200080011</v>
      </c>
      <c r="B959" s="32" t="s">
        <v>4123</v>
      </c>
      <c r="C959" s="182">
        <v>20020008</v>
      </c>
      <c r="D959" s="8" t="s">
        <v>56</v>
      </c>
      <c r="E959" s="35" t="s">
        <v>22</v>
      </c>
      <c r="F959" s="35" t="s">
        <v>4024</v>
      </c>
      <c r="G959" s="35" t="s">
        <v>4047</v>
      </c>
      <c r="H959" s="35" t="s">
        <v>1691</v>
      </c>
      <c r="I959" s="36" t="s">
        <v>411</v>
      </c>
      <c r="J959" s="53">
        <v>45495</v>
      </c>
      <c r="K959" t="s">
        <v>4076</v>
      </c>
      <c r="L959" s="40">
        <v>33239</v>
      </c>
      <c r="M959" s="39">
        <v>6204268751</v>
      </c>
      <c r="N959" t="s">
        <v>4077</v>
      </c>
    </row>
    <row r="960" spans="1:15" x14ac:dyDescent="0.25">
      <c r="A960" s="7" t="str">
        <f t="shared" si="32"/>
        <v>200200110008</v>
      </c>
      <c r="B960" s="32" t="s">
        <v>4123</v>
      </c>
      <c r="C960" s="182">
        <v>20020011</v>
      </c>
      <c r="D960" s="8" t="s">
        <v>56</v>
      </c>
      <c r="E960" s="35" t="s">
        <v>41</v>
      </c>
      <c r="F960" s="35" t="s">
        <v>4025</v>
      </c>
      <c r="G960" s="35" t="s">
        <v>4048</v>
      </c>
      <c r="H960" s="35" t="s">
        <v>274</v>
      </c>
      <c r="I960" s="36" t="s">
        <v>415</v>
      </c>
      <c r="J960" s="53">
        <v>45495</v>
      </c>
      <c r="K960" t="s">
        <v>4078</v>
      </c>
      <c r="L960" s="40">
        <v>34335</v>
      </c>
      <c r="M960" s="39">
        <v>7488409784</v>
      </c>
      <c r="N960" t="s">
        <v>4079</v>
      </c>
    </row>
    <row r="961" spans="1:14" x14ac:dyDescent="0.25">
      <c r="A961" s="7" t="str">
        <f t="shared" si="32"/>
        <v>200200090032</v>
      </c>
      <c r="B961" s="32" t="s">
        <v>4123</v>
      </c>
      <c r="C961" s="182">
        <v>20020009</v>
      </c>
      <c r="D961" s="8" t="s">
        <v>56</v>
      </c>
      <c r="E961" s="35" t="s">
        <v>8</v>
      </c>
      <c r="F961" s="35" t="s">
        <v>4026</v>
      </c>
      <c r="G961" s="35" t="s">
        <v>4049</v>
      </c>
      <c r="H961" s="35" t="s">
        <v>275</v>
      </c>
      <c r="I961" s="36" t="s">
        <v>411</v>
      </c>
      <c r="J961" s="53">
        <v>45495</v>
      </c>
      <c r="K961" t="s">
        <v>4080</v>
      </c>
      <c r="L961" s="40" t="s">
        <v>4081</v>
      </c>
      <c r="M961" s="39">
        <v>7250797296</v>
      </c>
      <c r="N961" t="s">
        <v>4082</v>
      </c>
    </row>
    <row r="962" spans="1:14" x14ac:dyDescent="0.25">
      <c r="A962" s="7" t="str">
        <f t="shared" si="32"/>
        <v>200200070042</v>
      </c>
      <c r="B962" s="32" t="s">
        <v>4123</v>
      </c>
      <c r="C962" s="182">
        <v>20020007</v>
      </c>
      <c r="D962" s="8" t="s">
        <v>56</v>
      </c>
      <c r="E962" s="35" t="s">
        <v>14</v>
      </c>
      <c r="F962" s="35" t="s">
        <v>4027</v>
      </c>
      <c r="G962" s="35" t="s">
        <v>4050</v>
      </c>
      <c r="H962" s="35" t="s">
        <v>1691</v>
      </c>
      <c r="I962" s="36" t="s">
        <v>411</v>
      </c>
      <c r="J962" s="53">
        <v>45495</v>
      </c>
      <c r="K962" t="s">
        <v>4083</v>
      </c>
      <c r="L962" s="40">
        <v>32143</v>
      </c>
      <c r="M962" s="39">
        <v>9553456620</v>
      </c>
      <c r="N962" t="s">
        <v>4084</v>
      </c>
    </row>
    <row r="963" spans="1:14" x14ac:dyDescent="0.25">
      <c r="A963" s="7" t="str">
        <f t="shared" si="32"/>
        <v>200200070043</v>
      </c>
      <c r="B963" s="32" t="s">
        <v>4123</v>
      </c>
      <c r="C963" s="182">
        <v>20020007</v>
      </c>
      <c r="D963" s="8" t="s">
        <v>56</v>
      </c>
      <c r="E963" s="35" t="s">
        <v>1650</v>
      </c>
      <c r="F963" s="35" t="s">
        <v>4028</v>
      </c>
      <c r="G963" s="35" t="s">
        <v>4051</v>
      </c>
      <c r="H963" s="35" t="s">
        <v>281</v>
      </c>
      <c r="I963" s="36" t="s">
        <v>418</v>
      </c>
      <c r="J963" s="53">
        <v>45495</v>
      </c>
      <c r="K963" t="s">
        <v>4085</v>
      </c>
      <c r="L963" s="40">
        <v>31413</v>
      </c>
      <c r="M963" s="39">
        <v>8084691339</v>
      </c>
      <c r="N963" t="s">
        <v>4086</v>
      </c>
    </row>
    <row r="964" spans="1:14" x14ac:dyDescent="0.25">
      <c r="A964" s="7" t="str">
        <f t="shared" si="32"/>
        <v>200200070044</v>
      </c>
      <c r="B964" s="32" t="s">
        <v>4123</v>
      </c>
      <c r="C964" s="182">
        <v>20020007</v>
      </c>
      <c r="D964" s="8" t="s">
        <v>56</v>
      </c>
      <c r="E964" s="35" t="s">
        <v>15</v>
      </c>
      <c r="F964" s="35" t="s">
        <v>4029</v>
      </c>
      <c r="G964" s="35" t="s">
        <v>4052</v>
      </c>
      <c r="H964" s="35" t="s">
        <v>1284</v>
      </c>
      <c r="I964" s="36" t="s">
        <v>3998</v>
      </c>
      <c r="J964" s="53">
        <v>45495</v>
      </c>
      <c r="K964" t="s">
        <v>3038</v>
      </c>
      <c r="L964" s="40">
        <v>33239</v>
      </c>
      <c r="M964" s="39">
        <v>6205975916</v>
      </c>
      <c r="N964" t="s">
        <v>4087</v>
      </c>
    </row>
    <row r="965" spans="1:14" x14ac:dyDescent="0.25">
      <c r="A965" s="7" t="str">
        <f t="shared" si="32"/>
        <v>200100230038</v>
      </c>
      <c r="B965" s="32" t="s">
        <v>3385</v>
      </c>
      <c r="C965" s="182">
        <v>20010023</v>
      </c>
      <c r="D965" s="8" t="s">
        <v>56</v>
      </c>
      <c r="E965" s="35" t="s">
        <v>11</v>
      </c>
      <c r="F965" s="35" t="s">
        <v>4030</v>
      </c>
      <c r="G965" s="35" t="s">
        <v>4053</v>
      </c>
      <c r="H965" s="35" t="s">
        <v>275</v>
      </c>
      <c r="I965" s="36" t="s">
        <v>411</v>
      </c>
      <c r="J965" s="53">
        <v>45495</v>
      </c>
      <c r="K965" t="s">
        <v>4088</v>
      </c>
      <c r="L965" s="40">
        <v>33604</v>
      </c>
      <c r="M965" s="39">
        <v>6205805295</v>
      </c>
      <c r="N965" t="s">
        <v>4089</v>
      </c>
    </row>
    <row r="966" spans="1:14" x14ac:dyDescent="0.25">
      <c r="A966" s="7" t="str">
        <f t="shared" si="32"/>
        <v>200100230039</v>
      </c>
      <c r="B966" s="32" t="s">
        <v>3385</v>
      </c>
      <c r="C966" s="182">
        <v>20010023</v>
      </c>
      <c r="D966" s="8" t="s">
        <v>56</v>
      </c>
      <c r="E966" s="35" t="s">
        <v>12</v>
      </c>
      <c r="F966" s="35" t="s">
        <v>4031</v>
      </c>
      <c r="G966" s="35" t="s">
        <v>4054</v>
      </c>
      <c r="H966" s="35" t="s">
        <v>272</v>
      </c>
      <c r="I966" s="36" t="s">
        <v>414</v>
      </c>
      <c r="J966" s="53">
        <v>45495</v>
      </c>
      <c r="K966" t="s">
        <v>4090</v>
      </c>
      <c r="L966" s="40">
        <v>37622</v>
      </c>
      <c r="M966" s="39">
        <v>9334974011</v>
      </c>
      <c r="N966" t="s">
        <v>4091</v>
      </c>
    </row>
    <row r="967" spans="1:14" x14ac:dyDescent="0.25">
      <c r="A967" s="7" t="str">
        <f t="shared" si="32"/>
        <v>200100010034</v>
      </c>
      <c r="B967" s="32" t="s">
        <v>3385</v>
      </c>
      <c r="C967" s="182">
        <v>20010001</v>
      </c>
      <c r="D967" s="8" t="s">
        <v>56</v>
      </c>
      <c r="E967" s="35" t="s">
        <v>33</v>
      </c>
      <c r="F967" s="35" t="s">
        <v>4032</v>
      </c>
      <c r="G967" s="35" t="s">
        <v>4055</v>
      </c>
      <c r="H967" s="35" t="s">
        <v>267</v>
      </c>
      <c r="I967" s="36" t="s">
        <v>3998</v>
      </c>
      <c r="J967" s="53">
        <v>45495</v>
      </c>
      <c r="K967" t="s">
        <v>4092</v>
      </c>
      <c r="L967" s="40" t="s">
        <v>4093</v>
      </c>
      <c r="M967" s="39">
        <v>9264249916</v>
      </c>
      <c r="N967" t="s">
        <v>4094</v>
      </c>
    </row>
    <row r="968" spans="1:14" x14ac:dyDescent="0.25">
      <c r="A968" s="7" t="str">
        <f t="shared" si="32"/>
        <v>200100010035</v>
      </c>
      <c r="B968" s="32" t="s">
        <v>3385</v>
      </c>
      <c r="C968" s="182">
        <v>20010001</v>
      </c>
      <c r="D968" s="8" t="s">
        <v>56</v>
      </c>
      <c r="E968" s="35" t="s">
        <v>9</v>
      </c>
      <c r="F968" s="35" t="s">
        <v>4033</v>
      </c>
      <c r="G968" s="35" t="s">
        <v>4056</v>
      </c>
      <c r="H968" s="35" t="s">
        <v>278</v>
      </c>
      <c r="I968" s="36" t="s">
        <v>416</v>
      </c>
      <c r="J968" s="53">
        <v>45495</v>
      </c>
      <c r="K968" t="s">
        <v>4095</v>
      </c>
      <c r="L968" s="40">
        <v>25569</v>
      </c>
      <c r="M968" s="39">
        <v>8987912961</v>
      </c>
      <c r="N968" t="s">
        <v>4096</v>
      </c>
    </row>
    <row r="969" spans="1:14" x14ac:dyDescent="0.25">
      <c r="A969" s="7" t="str">
        <f t="shared" si="32"/>
        <v>200100010036</v>
      </c>
      <c r="B969" s="32" t="s">
        <v>3385</v>
      </c>
      <c r="C969" s="182">
        <v>20010001</v>
      </c>
      <c r="D969" s="8" t="s">
        <v>56</v>
      </c>
      <c r="E969" s="35" t="s">
        <v>10</v>
      </c>
      <c r="F969" s="35" t="s">
        <v>4034</v>
      </c>
      <c r="G969" s="35" t="s">
        <v>4057</v>
      </c>
      <c r="H969" s="35" t="s">
        <v>265</v>
      </c>
      <c r="I969" s="36" t="s">
        <v>410</v>
      </c>
      <c r="J969" s="53">
        <v>45495</v>
      </c>
      <c r="K969" t="s">
        <v>4097</v>
      </c>
      <c r="L969" s="40" t="s">
        <v>4098</v>
      </c>
      <c r="M969" s="39">
        <v>9097405636</v>
      </c>
      <c r="N969" t="s">
        <v>4099</v>
      </c>
    </row>
    <row r="970" spans="1:14" x14ac:dyDescent="0.25">
      <c r="A970" s="7" t="str">
        <f t="shared" si="32"/>
        <v>200100270025</v>
      </c>
      <c r="B970" s="32" t="s">
        <v>3385</v>
      </c>
      <c r="C970" s="182">
        <v>20010027</v>
      </c>
      <c r="D970" s="8" t="s">
        <v>56</v>
      </c>
      <c r="E970" s="35" t="s">
        <v>5</v>
      </c>
      <c r="F970" s="35" t="s">
        <v>4035</v>
      </c>
      <c r="G970" s="35" t="s">
        <v>4058</v>
      </c>
      <c r="H970" s="35" t="s">
        <v>456</v>
      </c>
      <c r="I970" s="36" t="s">
        <v>457</v>
      </c>
      <c r="J970" s="53">
        <v>45495</v>
      </c>
      <c r="K970" t="s">
        <v>4100</v>
      </c>
      <c r="L970" s="40">
        <v>31048</v>
      </c>
      <c r="M970" s="39">
        <v>9162996657</v>
      </c>
      <c r="N970" t="s">
        <v>4101</v>
      </c>
    </row>
    <row r="971" spans="1:14" x14ac:dyDescent="0.25">
      <c r="A971" s="7" t="str">
        <f t="shared" si="32"/>
        <v>200100270026</v>
      </c>
      <c r="B971" s="32" t="s">
        <v>3385</v>
      </c>
      <c r="C971" s="182">
        <v>20010027</v>
      </c>
      <c r="D971" s="8" t="s">
        <v>56</v>
      </c>
      <c r="E971" s="35" t="s">
        <v>39</v>
      </c>
      <c r="F971" s="35" t="s">
        <v>4012</v>
      </c>
      <c r="G971" s="35" t="s">
        <v>4059</v>
      </c>
      <c r="H971" s="35" t="s">
        <v>275</v>
      </c>
      <c r="I971" s="36" t="s">
        <v>411</v>
      </c>
      <c r="J971" s="53">
        <v>45495</v>
      </c>
      <c r="K971" t="s">
        <v>4102</v>
      </c>
      <c r="L971" s="40">
        <v>24838</v>
      </c>
      <c r="M971" s="39">
        <v>8235528172</v>
      </c>
      <c r="N971" t="s">
        <v>4103</v>
      </c>
    </row>
    <row r="972" spans="1:14" x14ac:dyDescent="0.25">
      <c r="A972" s="7" t="str">
        <f t="shared" si="32"/>
        <v>200100270027</v>
      </c>
      <c r="B972" s="32" t="s">
        <v>3385</v>
      </c>
      <c r="C972" s="182">
        <v>20010027</v>
      </c>
      <c r="D972" s="8" t="s">
        <v>56</v>
      </c>
      <c r="E972" s="35" t="s">
        <v>6</v>
      </c>
      <c r="F972" s="35" t="s">
        <v>4036</v>
      </c>
      <c r="G972" s="35" t="s">
        <v>4060</v>
      </c>
      <c r="H972" s="35" t="s">
        <v>451</v>
      </c>
      <c r="I972" s="36" t="s">
        <v>411</v>
      </c>
      <c r="J972" s="53">
        <v>45495</v>
      </c>
      <c r="K972" t="s">
        <v>4104</v>
      </c>
      <c r="L972" s="40">
        <v>22647</v>
      </c>
      <c r="M972" s="39">
        <v>9142955821</v>
      </c>
      <c r="N972" t="s">
        <v>4105</v>
      </c>
    </row>
    <row r="973" spans="1:14" x14ac:dyDescent="0.25">
      <c r="A973" s="7" t="str">
        <f t="shared" si="32"/>
        <v>200100020065</v>
      </c>
      <c r="B973" s="32" t="s">
        <v>3385</v>
      </c>
      <c r="C973" s="182">
        <v>20010002</v>
      </c>
      <c r="D973" s="8" t="s">
        <v>56</v>
      </c>
      <c r="E973" s="35" t="s">
        <v>1242</v>
      </c>
      <c r="F973" s="35" t="s">
        <v>1562</v>
      </c>
      <c r="G973" s="35" t="s">
        <v>4062</v>
      </c>
      <c r="H973" s="35" t="s">
        <v>273</v>
      </c>
      <c r="I973" s="36" t="s">
        <v>413</v>
      </c>
      <c r="J973" s="53">
        <v>45495</v>
      </c>
      <c r="K973" t="s">
        <v>3038</v>
      </c>
      <c r="L973" s="40">
        <v>18264</v>
      </c>
      <c r="M973" s="39"/>
      <c r="N973" t="s">
        <v>4108</v>
      </c>
    </row>
    <row r="974" spans="1:14" x14ac:dyDescent="0.25">
      <c r="A974" s="7" t="str">
        <f t="shared" si="32"/>
        <v>200100020066</v>
      </c>
      <c r="B974" s="32" t="s">
        <v>3385</v>
      </c>
      <c r="C974" s="182">
        <v>20010002</v>
      </c>
      <c r="D974" s="8" t="s">
        <v>56</v>
      </c>
      <c r="E974" s="35" t="s">
        <v>1247</v>
      </c>
      <c r="F974" s="35" t="s">
        <v>4037</v>
      </c>
      <c r="G974" s="35" t="s">
        <v>4063</v>
      </c>
      <c r="H974" s="35" t="s">
        <v>273</v>
      </c>
      <c r="I974" s="36" t="s">
        <v>413</v>
      </c>
      <c r="J974" s="53">
        <v>45495</v>
      </c>
      <c r="L974" s="40">
        <v>28491</v>
      </c>
      <c r="M974" s="39">
        <v>9693970907</v>
      </c>
      <c r="N974" t="s">
        <v>4109</v>
      </c>
    </row>
    <row r="975" spans="1:14" x14ac:dyDescent="0.25">
      <c r="A975" s="7" t="str">
        <f t="shared" si="32"/>
        <v>200100020067</v>
      </c>
      <c r="B975" s="32" t="s">
        <v>3385</v>
      </c>
      <c r="C975" s="182">
        <v>20010002</v>
      </c>
      <c r="D975" s="8" t="s">
        <v>56</v>
      </c>
      <c r="E975" s="35" t="s">
        <v>1346</v>
      </c>
      <c r="F975" s="35" t="s">
        <v>4038</v>
      </c>
      <c r="G975" s="35" t="s">
        <v>4064</v>
      </c>
      <c r="H975" s="35" t="s">
        <v>456</v>
      </c>
      <c r="I975" s="36" t="s">
        <v>457</v>
      </c>
      <c r="J975" s="53">
        <v>45495</v>
      </c>
      <c r="K975" t="s">
        <v>4110</v>
      </c>
      <c r="L975" s="40">
        <v>27760</v>
      </c>
      <c r="M975" s="39"/>
      <c r="N975" t="s">
        <v>4111</v>
      </c>
    </row>
    <row r="976" spans="1:14" x14ac:dyDescent="0.25">
      <c r="A976" s="7" t="str">
        <f t="shared" si="32"/>
        <v>200100020068</v>
      </c>
      <c r="B976" s="32" t="s">
        <v>3385</v>
      </c>
      <c r="C976" s="182">
        <v>20010002</v>
      </c>
      <c r="D976" s="8" t="s">
        <v>56</v>
      </c>
      <c r="E976" s="35" t="s">
        <v>1489</v>
      </c>
      <c r="F976" s="35" t="s">
        <v>4039</v>
      </c>
      <c r="G976" s="35" t="s">
        <v>4065</v>
      </c>
      <c r="H976" s="35" t="s">
        <v>273</v>
      </c>
      <c r="I976" s="36" t="s">
        <v>413</v>
      </c>
      <c r="J976" s="53">
        <v>45495</v>
      </c>
      <c r="K976" t="s">
        <v>3174</v>
      </c>
      <c r="L976" s="40">
        <v>29587</v>
      </c>
      <c r="M976" s="39">
        <v>9155880903</v>
      </c>
      <c r="N976" t="s">
        <v>4112</v>
      </c>
    </row>
    <row r="977" spans="1:14" x14ac:dyDescent="0.25">
      <c r="A977" s="7" t="str">
        <f t="shared" si="32"/>
        <v>200100340010</v>
      </c>
      <c r="B977" s="32" t="s">
        <v>3385</v>
      </c>
      <c r="C977" s="182">
        <v>20010034</v>
      </c>
      <c r="D977" s="8" t="s">
        <v>56</v>
      </c>
      <c r="E977" s="35" t="s">
        <v>21</v>
      </c>
      <c r="F977" s="35" t="s">
        <v>4040</v>
      </c>
      <c r="G977" s="35" t="s">
        <v>4066</v>
      </c>
      <c r="H977" s="35" t="s">
        <v>267</v>
      </c>
      <c r="I977" s="36" t="s">
        <v>3998</v>
      </c>
      <c r="J977" s="53">
        <v>45495</v>
      </c>
      <c r="K977" t="s">
        <v>2712</v>
      </c>
      <c r="L977" s="40">
        <v>36161</v>
      </c>
      <c r="M977" s="39">
        <v>9334809925</v>
      </c>
      <c r="N977" t="s">
        <v>4113</v>
      </c>
    </row>
    <row r="978" spans="1:14" x14ac:dyDescent="0.25">
      <c r="A978" s="7" t="str">
        <f t="shared" si="32"/>
        <v>200100340011</v>
      </c>
      <c r="B978" s="32" t="s">
        <v>3385</v>
      </c>
      <c r="C978" s="182">
        <v>20010034</v>
      </c>
      <c r="D978" s="8" t="s">
        <v>56</v>
      </c>
      <c r="E978" s="35" t="s">
        <v>22</v>
      </c>
      <c r="F978" s="35" t="s">
        <v>4041</v>
      </c>
      <c r="G978" s="35" t="s">
        <v>4067</v>
      </c>
      <c r="H978" s="35" t="s">
        <v>273</v>
      </c>
      <c r="I978" s="36" t="s">
        <v>413</v>
      </c>
      <c r="J978" s="53">
        <v>45495</v>
      </c>
      <c r="K978" t="s">
        <v>4114</v>
      </c>
      <c r="L978" s="40">
        <v>33604</v>
      </c>
      <c r="M978" s="39">
        <v>8521857794</v>
      </c>
      <c r="N978" t="s">
        <v>4115</v>
      </c>
    </row>
    <row r="979" spans="1:14" x14ac:dyDescent="0.25">
      <c r="A979" s="7" t="str">
        <f t="shared" si="32"/>
        <v>200100340012</v>
      </c>
      <c r="B979" s="32" t="s">
        <v>3385</v>
      </c>
      <c r="C979" s="182">
        <v>20010034</v>
      </c>
      <c r="D979" s="8" t="s">
        <v>56</v>
      </c>
      <c r="E979" s="35" t="s">
        <v>40</v>
      </c>
      <c r="F979" s="35" t="s">
        <v>4042</v>
      </c>
      <c r="G979" s="35" t="s">
        <v>4068</v>
      </c>
      <c r="H979" s="35" t="s">
        <v>275</v>
      </c>
      <c r="I979" s="36" t="s">
        <v>411</v>
      </c>
      <c r="J979" s="53">
        <v>45495</v>
      </c>
      <c r="K979" t="s">
        <v>4116</v>
      </c>
      <c r="L979" s="40" t="s">
        <v>4117</v>
      </c>
      <c r="M979" s="39">
        <v>8709562256</v>
      </c>
      <c r="N979" t="s">
        <v>4118</v>
      </c>
    </row>
    <row r="980" spans="1:14" x14ac:dyDescent="0.25">
      <c r="A980" s="7" t="str">
        <f t="shared" si="32"/>
        <v>200100340013</v>
      </c>
      <c r="B980" s="32" t="s">
        <v>3385</v>
      </c>
      <c r="C980" s="182">
        <v>20010034</v>
      </c>
      <c r="D980" s="8" t="s">
        <v>56</v>
      </c>
      <c r="E980" s="35" t="s">
        <v>23</v>
      </c>
      <c r="F980" s="35" t="s">
        <v>4043</v>
      </c>
      <c r="G980" s="35" t="s">
        <v>4069</v>
      </c>
      <c r="H980" s="35" t="s">
        <v>265</v>
      </c>
      <c r="I980" s="36" t="s">
        <v>410</v>
      </c>
      <c r="J980" s="53">
        <v>45495</v>
      </c>
      <c r="K980" t="s">
        <v>4119</v>
      </c>
      <c r="L980" s="40">
        <v>22282</v>
      </c>
      <c r="M980" s="39">
        <v>8409117901</v>
      </c>
      <c r="N980" t="s">
        <v>4120</v>
      </c>
    </row>
    <row r="981" spans="1:14" x14ac:dyDescent="0.25">
      <c r="A981" s="7" t="str">
        <f t="shared" si="32"/>
        <v>200100340015</v>
      </c>
      <c r="B981" s="32" t="s">
        <v>3385</v>
      </c>
      <c r="C981" s="182">
        <v>20010034</v>
      </c>
      <c r="D981" s="8" t="s">
        <v>56</v>
      </c>
      <c r="E981" s="35" t="s">
        <v>25</v>
      </c>
      <c r="F981" s="35" t="s">
        <v>4044</v>
      </c>
      <c r="G981" s="35" t="s">
        <v>4070</v>
      </c>
      <c r="H981" s="35" t="s">
        <v>467</v>
      </c>
      <c r="I981" s="36" t="s">
        <v>415</v>
      </c>
      <c r="J981" s="53">
        <v>45495</v>
      </c>
      <c r="K981" t="s">
        <v>4121</v>
      </c>
      <c r="L981" s="40">
        <v>25569</v>
      </c>
      <c r="M981" s="39">
        <v>7903908858</v>
      </c>
      <c r="N981" t="s">
        <v>4122</v>
      </c>
    </row>
    <row r="982" spans="1:14" x14ac:dyDescent="0.25">
      <c r="A982" s="7" t="str">
        <f t="shared" ref="A982:A997" si="33">CONCATENATE(C982,E982)</f>
        <v>200100040030</v>
      </c>
      <c r="B982" s="89"/>
      <c r="C982" s="182">
        <v>20010004</v>
      </c>
      <c r="D982" s="8" t="s">
        <v>56</v>
      </c>
      <c r="E982" s="35" t="s">
        <v>7</v>
      </c>
      <c r="F982" s="35" t="s">
        <v>4125</v>
      </c>
      <c r="G982" s="35" t="s">
        <v>4142</v>
      </c>
      <c r="H982" s="35" t="s">
        <v>268</v>
      </c>
      <c r="I982" s="36" t="s">
        <v>411</v>
      </c>
      <c r="J982" s="53">
        <v>45502</v>
      </c>
      <c r="K982" t="s">
        <v>4162</v>
      </c>
      <c r="L982" s="40">
        <v>36377</v>
      </c>
      <c r="M982" s="39">
        <v>7261846302</v>
      </c>
      <c r="N982" t="s">
        <v>4163</v>
      </c>
    </row>
    <row r="983" spans="1:14" x14ac:dyDescent="0.25">
      <c r="A983" s="7" t="str">
        <f t="shared" si="33"/>
        <v>200200070045</v>
      </c>
      <c r="B983" s="89"/>
      <c r="C983" s="182">
        <v>20020007</v>
      </c>
      <c r="D983" s="8" t="s">
        <v>56</v>
      </c>
      <c r="E983" s="35" t="s">
        <v>16</v>
      </c>
      <c r="F983" s="35" t="s">
        <v>4126</v>
      </c>
      <c r="G983" s="35" t="s">
        <v>4143</v>
      </c>
      <c r="H983" s="35" t="s">
        <v>281</v>
      </c>
      <c r="I983" s="36" t="s">
        <v>418</v>
      </c>
      <c r="J983" s="53">
        <v>45502</v>
      </c>
      <c r="K983" t="s">
        <v>4164</v>
      </c>
      <c r="L983" s="40">
        <v>25569</v>
      </c>
      <c r="M983" s="39">
        <v>7250028057</v>
      </c>
      <c r="N983" t="s">
        <v>4165</v>
      </c>
    </row>
    <row r="984" spans="1:14" x14ac:dyDescent="0.25">
      <c r="A984" s="7" t="str">
        <f t="shared" si="33"/>
        <v>200100340014</v>
      </c>
      <c r="B984" s="89"/>
      <c r="C984" s="182">
        <v>20010034</v>
      </c>
      <c r="D984" s="8" t="s">
        <v>56</v>
      </c>
      <c r="E984" s="35" t="s">
        <v>24</v>
      </c>
      <c r="F984" s="35" t="s">
        <v>4127</v>
      </c>
      <c r="G984" s="35" t="s">
        <v>4144</v>
      </c>
      <c r="H984" s="35" t="s">
        <v>265</v>
      </c>
      <c r="I984" s="36" t="s">
        <v>410</v>
      </c>
      <c r="J984" s="53">
        <v>45502</v>
      </c>
      <c r="K984" t="s">
        <v>4166</v>
      </c>
      <c r="L984" s="40">
        <v>37745</v>
      </c>
      <c r="M984" s="39">
        <v>8797762423</v>
      </c>
      <c r="N984" t="s">
        <v>4167</v>
      </c>
    </row>
    <row r="985" spans="1:14" x14ac:dyDescent="0.25">
      <c r="A985" s="7" t="str">
        <f t="shared" si="33"/>
        <v>200100160042</v>
      </c>
      <c r="B985" s="89"/>
      <c r="C985" s="182">
        <v>20010016</v>
      </c>
      <c r="D985" s="8" t="s">
        <v>56</v>
      </c>
      <c r="E985" s="35" t="s">
        <v>14</v>
      </c>
      <c r="F985" s="35" t="s">
        <v>4128</v>
      </c>
      <c r="G985" s="35" t="s">
        <v>4145</v>
      </c>
      <c r="H985" s="35" t="s">
        <v>273</v>
      </c>
      <c r="I985" s="36" t="s">
        <v>413</v>
      </c>
      <c r="J985" s="53">
        <v>45502</v>
      </c>
      <c r="K985" t="s">
        <v>4168</v>
      </c>
      <c r="L985" s="40">
        <v>30317</v>
      </c>
      <c r="M985" s="39">
        <v>7004160513</v>
      </c>
      <c r="N985" t="s">
        <v>4169</v>
      </c>
    </row>
    <row r="986" spans="1:14" x14ac:dyDescent="0.25">
      <c r="A986" s="7" t="str">
        <f t="shared" si="33"/>
        <v>200100160045</v>
      </c>
      <c r="B986" s="89"/>
      <c r="C986" s="182">
        <v>20010016</v>
      </c>
      <c r="D986" s="8" t="s">
        <v>56</v>
      </c>
      <c r="E986" s="35" t="s">
        <v>16</v>
      </c>
      <c r="F986" s="35" t="s">
        <v>4129</v>
      </c>
      <c r="G986" s="35" t="s">
        <v>4146</v>
      </c>
      <c r="H986" s="35" t="s">
        <v>456</v>
      </c>
      <c r="I986" s="36" t="s">
        <v>457</v>
      </c>
      <c r="J986" s="53">
        <v>45502</v>
      </c>
      <c r="K986" t="s">
        <v>4170</v>
      </c>
      <c r="L986" s="40">
        <v>23743</v>
      </c>
      <c r="M986" s="39"/>
      <c r="N986" t="s">
        <v>4171</v>
      </c>
    </row>
    <row r="987" spans="1:14" x14ac:dyDescent="0.25">
      <c r="A987" s="7" t="str">
        <f t="shared" si="33"/>
        <v>200100150043</v>
      </c>
      <c r="B987" s="89"/>
      <c r="C987" s="182">
        <v>20010015</v>
      </c>
      <c r="D987" s="8" t="s">
        <v>56</v>
      </c>
      <c r="E987" s="35" t="s">
        <v>1650</v>
      </c>
      <c r="F987" s="35" t="s">
        <v>4130</v>
      </c>
      <c r="G987" s="35" t="s">
        <v>4147</v>
      </c>
      <c r="H987" s="35" t="s">
        <v>265</v>
      </c>
      <c r="I987" s="36" t="s">
        <v>410</v>
      </c>
      <c r="J987" s="53">
        <v>45502</v>
      </c>
      <c r="K987" t="s">
        <v>4172</v>
      </c>
      <c r="L987" s="40">
        <v>24838</v>
      </c>
      <c r="M987" s="39">
        <v>9113697401</v>
      </c>
      <c r="N987" t="s">
        <v>4173</v>
      </c>
    </row>
    <row r="988" spans="1:14" x14ac:dyDescent="0.25">
      <c r="A988" s="7" t="str">
        <f t="shared" si="33"/>
        <v>200100150045</v>
      </c>
      <c r="B988" s="89"/>
      <c r="C988" s="182">
        <v>20010015</v>
      </c>
      <c r="D988" s="8" t="s">
        <v>56</v>
      </c>
      <c r="E988" s="35" t="s">
        <v>16</v>
      </c>
      <c r="F988" s="35" t="s">
        <v>4131</v>
      </c>
      <c r="G988" s="35" t="s">
        <v>4148</v>
      </c>
      <c r="H988" s="35" t="s">
        <v>265</v>
      </c>
      <c r="I988" s="36" t="s">
        <v>410</v>
      </c>
      <c r="J988" s="53">
        <v>45502</v>
      </c>
      <c r="K988" t="s">
        <v>4174</v>
      </c>
      <c r="L988" s="40">
        <v>21916</v>
      </c>
      <c r="M988" s="39"/>
      <c r="N988" t="s">
        <v>4175</v>
      </c>
    </row>
    <row r="989" spans="1:14" x14ac:dyDescent="0.25">
      <c r="A989" s="7" t="str">
        <f t="shared" si="33"/>
        <v>200100030043</v>
      </c>
      <c r="B989" s="89"/>
      <c r="C989" s="182">
        <v>20010003</v>
      </c>
      <c r="D989" s="8" t="s">
        <v>56</v>
      </c>
      <c r="E989" s="35" t="s">
        <v>1650</v>
      </c>
      <c r="F989" s="35" t="s">
        <v>4132</v>
      </c>
      <c r="G989" s="35" t="s">
        <v>4149</v>
      </c>
      <c r="H989" s="35" t="s">
        <v>460</v>
      </c>
      <c r="I989" s="36" t="s">
        <v>418</v>
      </c>
      <c r="J989" s="53">
        <v>45502</v>
      </c>
      <c r="K989" t="s">
        <v>4176</v>
      </c>
      <c r="L989" s="40" t="s">
        <v>4177</v>
      </c>
      <c r="M989" s="39">
        <v>8252202870</v>
      </c>
      <c r="N989" t="s">
        <v>4178</v>
      </c>
    </row>
    <row r="990" spans="1:14" x14ac:dyDescent="0.25">
      <c r="A990" s="7" t="str">
        <f t="shared" si="33"/>
        <v>200100030045</v>
      </c>
      <c r="B990" s="89"/>
      <c r="C990" s="182">
        <v>20010003</v>
      </c>
      <c r="D990" s="8" t="s">
        <v>56</v>
      </c>
      <c r="E990" s="35" t="s">
        <v>16</v>
      </c>
      <c r="F990" s="35" t="s">
        <v>4133</v>
      </c>
      <c r="G990" s="35" t="s">
        <v>4150</v>
      </c>
      <c r="H990" s="35" t="s">
        <v>4151</v>
      </c>
      <c r="I990" s="36" t="s">
        <v>4152</v>
      </c>
      <c r="J990" s="53">
        <v>45502</v>
      </c>
      <c r="K990" t="s">
        <v>4179</v>
      </c>
      <c r="L990" s="40">
        <v>30317</v>
      </c>
      <c r="M990" s="39">
        <v>8235527755</v>
      </c>
      <c r="N990" t="s">
        <v>4180</v>
      </c>
    </row>
    <row r="991" spans="1:14" x14ac:dyDescent="0.25">
      <c r="A991" s="7" t="str">
        <f t="shared" si="33"/>
        <v>200100030046</v>
      </c>
      <c r="B991" s="89"/>
      <c r="C991" s="182">
        <v>20010003</v>
      </c>
      <c r="D991" s="8" t="s">
        <v>56</v>
      </c>
      <c r="E991" s="35" t="s">
        <v>129</v>
      </c>
      <c r="F991" s="35" t="s">
        <v>4134</v>
      </c>
      <c r="G991" s="35" t="s">
        <v>4153</v>
      </c>
      <c r="H991" s="35" t="s">
        <v>456</v>
      </c>
      <c r="I991" s="36" t="s">
        <v>457</v>
      </c>
      <c r="J991" s="53">
        <v>45502</v>
      </c>
      <c r="K991" t="s">
        <v>2779</v>
      </c>
      <c r="L991" s="40">
        <v>34369</v>
      </c>
      <c r="M991" s="39">
        <v>9006895924</v>
      </c>
      <c r="N991" t="s">
        <v>4181</v>
      </c>
    </row>
    <row r="992" spans="1:14" x14ac:dyDescent="0.25">
      <c r="A992" s="7" t="str">
        <f t="shared" si="33"/>
        <v>200200110014</v>
      </c>
      <c r="B992" s="89"/>
      <c r="C992" s="182">
        <v>20020011</v>
      </c>
      <c r="D992" s="8" t="s">
        <v>56</v>
      </c>
      <c r="E992" s="35" t="s">
        <v>24</v>
      </c>
      <c r="F992" s="35" t="s">
        <v>4136</v>
      </c>
      <c r="G992" s="35" t="s">
        <v>4156</v>
      </c>
      <c r="H992" s="35" t="s">
        <v>1284</v>
      </c>
      <c r="I992" s="36" t="s">
        <v>3998</v>
      </c>
      <c r="J992" s="53">
        <v>45502</v>
      </c>
      <c r="K992" t="s">
        <v>1761</v>
      </c>
      <c r="L992" s="40">
        <v>33970</v>
      </c>
      <c r="M992" s="39">
        <v>9708119978</v>
      </c>
      <c r="N992" t="s">
        <v>4184</v>
      </c>
    </row>
    <row r="993" spans="1:14" x14ac:dyDescent="0.25">
      <c r="A993" s="7" t="str">
        <f t="shared" si="33"/>
        <v>200200110015</v>
      </c>
      <c r="B993" s="89"/>
      <c r="C993" s="182">
        <v>20020011</v>
      </c>
      <c r="D993" s="8" t="s">
        <v>56</v>
      </c>
      <c r="E993" s="35" t="s">
        <v>25</v>
      </c>
      <c r="F993" s="35" t="s">
        <v>4137</v>
      </c>
      <c r="G993" s="35" t="s">
        <v>4157</v>
      </c>
      <c r="H993" s="35" t="s">
        <v>275</v>
      </c>
      <c r="I993" s="36" t="s">
        <v>411</v>
      </c>
      <c r="J993" s="53">
        <v>45502</v>
      </c>
      <c r="K993" t="s">
        <v>4185</v>
      </c>
      <c r="L993" s="40">
        <v>28856</v>
      </c>
      <c r="M993" s="39">
        <v>8789606298</v>
      </c>
      <c r="N993" t="s">
        <v>4186</v>
      </c>
    </row>
    <row r="994" spans="1:14" x14ac:dyDescent="0.25">
      <c r="A994" s="7" t="str">
        <f t="shared" si="33"/>
        <v>200200110016</v>
      </c>
      <c r="B994" s="89"/>
      <c r="C994" s="182">
        <v>20020011</v>
      </c>
      <c r="D994" s="8" t="s">
        <v>56</v>
      </c>
      <c r="E994" s="35" t="s">
        <v>26</v>
      </c>
      <c r="F994" s="35" t="s">
        <v>4138</v>
      </c>
      <c r="G994" s="35" t="s">
        <v>4158</v>
      </c>
      <c r="H994" s="35" t="s">
        <v>1284</v>
      </c>
      <c r="I994" s="36" t="s">
        <v>3998</v>
      </c>
      <c r="J994" s="53">
        <v>45502</v>
      </c>
      <c r="K994" t="s">
        <v>4187</v>
      </c>
      <c r="L994" s="40">
        <v>23743</v>
      </c>
      <c r="M994" s="39">
        <v>8292921015</v>
      </c>
      <c r="N994" t="s">
        <v>4188</v>
      </c>
    </row>
    <row r="995" spans="1:14" x14ac:dyDescent="0.25">
      <c r="A995" s="7" t="str">
        <f t="shared" si="33"/>
        <v>200200110017</v>
      </c>
      <c r="B995" s="89"/>
      <c r="C995" s="182">
        <v>20020011</v>
      </c>
      <c r="D995" s="8" t="s">
        <v>56</v>
      </c>
      <c r="E995" s="35" t="s">
        <v>27</v>
      </c>
      <c r="F995" s="35" t="s">
        <v>4139</v>
      </c>
      <c r="G995" s="35" t="s">
        <v>4159</v>
      </c>
      <c r="H995" s="35" t="s">
        <v>1284</v>
      </c>
      <c r="I995" s="36" t="s">
        <v>3998</v>
      </c>
      <c r="J995" s="53">
        <v>45502</v>
      </c>
      <c r="K995" t="s">
        <v>2896</v>
      </c>
      <c r="L995" s="40">
        <v>34984</v>
      </c>
      <c r="M995" s="39">
        <v>9931830405</v>
      </c>
      <c r="N995" t="s">
        <v>4189</v>
      </c>
    </row>
    <row r="996" spans="1:14" x14ac:dyDescent="0.25">
      <c r="A996" s="7" t="str">
        <f t="shared" si="33"/>
        <v>200200110018</v>
      </c>
      <c r="B996" s="89"/>
      <c r="C996" s="182">
        <v>20020011</v>
      </c>
      <c r="D996" s="8" t="s">
        <v>56</v>
      </c>
      <c r="E996" s="35" t="s">
        <v>2</v>
      </c>
      <c r="F996" s="35" t="s">
        <v>4140</v>
      </c>
      <c r="G996" s="35" t="s">
        <v>4160</v>
      </c>
      <c r="H996" s="35" t="s">
        <v>1284</v>
      </c>
      <c r="I996" s="36" t="s">
        <v>3998</v>
      </c>
      <c r="J996" s="53">
        <v>45502</v>
      </c>
      <c r="K996" t="s">
        <v>4190</v>
      </c>
      <c r="L996" s="40">
        <v>24108</v>
      </c>
      <c r="M996" s="39">
        <v>7632089629</v>
      </c>
      <c r="N996" t="s">
        <v>4191</v>
      </c>
    </row>
    <row r="997" spans="1:14" x14ac:dyDescent="0.25">
      <c r="A997" s="7" t="str">
        <f t="shared" si="33"/>
        <v>200200110019</v>
      </c>
      <c r="B997" s="89"/>
      <c r="C997" s="182">
        <v>20020011</v>
      </c>
      <c r="D997" s="8" t="s">
        <v>56</v>
      </c>
      <c r="E997" s="35" t="s">
        <v>3</v>
      </c>
      <c r="F997" s="35" t="s">
        <v>4141</v>
      </c>
      <c r="G997" s="35" t="s">
        <v>4161</v>
      </c>
      <c r="H997" s="35" t="s">
        <v>1284</v>
      </c>
      <c r="I997" s="36" t="s">
        <v>3998</v>
      </c>
      <c r="J997" s="53">
        <v>45502</v>
      </c>
      <c r="K997" t="s">
        <v>4192</v>
      </c>
      <c r="L997" s="40">
        <v>21916</v>
      </c>
      <c r="M997" s="39">
        <v>7549116594</v>
      </c>
      <c r="N997" t="s">
        <v>4193</v>
      </c>
    </row>
    <row r="998" spans="1:14" x14ac:dyDescent="0.25">
      <c r="A998" s="7" t="str">
        <f>CONCATENATE(C998,E998)</f>
        <v>200100340016</v>
      </c>
      <c r="B998" s="89"/>
      <c r="C998" s="182">
        <v>20010034</v>
      </c>
      <c r="D998" s="8" t="s">
        <v>56</v>
      </c>
      <c r="E998" s="35" t="s">
        <v>26</v>
      </c>
      <c r="F998" s="35" t="s">
        <v>4194</v>
      </c>
      <c r="G998" s="35" t="s">
        <v>4207</v>
      </c>
      <c r="H998" s="35" t="s">
        <v>275</v>
      </c>
      <c r="I998" s="36" t="s">
        <v>411</v>
      </c>
      <c r="J998" s="53">
        <v>45509</v>
      </c>
      <c r="K998" t="s">
        <v>4221</v>
      </c>
      <c r="L998" s="40">
        <v>28491</v>
      </c>
      <c r="M998" s="39">
        <v>9801359906</v>
      </c>
      <c r="N998" t="s">
        <v>4222</v>
      </c>
    </row>
    <row r="999" spans="1:14" x14ac:dyDescent="0.25">
      <c r="A999" s="7" t="str">
        <f t="shared" ref="A999:A1011" si="34">CONCATENATE(C999,E999)</f>
        <v>200100340017</v>
      </c>
      <c r="B999" s="89"/>
      <c r="C999" s="182">
        <v>20010034</v>
      </c>
      <c r="D999" s="8" t="s">
        <v>56</v>
      </c>
      <c r="E999" s="35" t="s">
        <v>27</v>
      </c>
      <c r="F999" s="35" t="s">
        <v>4195</v>
      </c>
      <c r="G999" s="35" t="s">
        <v>4208</v>
      </c>
      <c r="H999" s="35" t="s">
        <v>272</v>
      </c>
      <c r="I999" s="36" t="s">
        <v>414</v>
      </c>
      <c r="J999" s="53">
        <v>45509</v>
      </c>
      <c r="K999" t="s">
        <v>4223</v>
      </c>
      <c r="L999" s="40">
        <v>30682</v>
      </c>
      <c r="M999" s="39">
        <v>7061330948</v>
      </c>
      <c r="N999" t="s">
        <v>4224</v>
      </c>
    </row>
    <row r="1000" spans="1:14" x14ac:dyDescent="0.25">
      <c r="A1000" s="7" t="str">
        <f t="shared" si="34"/>
        <v>200100340018</v>
      </c>
      <c r="B1000" s="89"/>
      <c r="C1000" s="182">
        <v>20010034</v>
      </c>
      <c r="D1000" s="8" t="s">
        <v>56</v>
      </c>
      <c r="E1000" s="35" t="s">
        <v>2</v>
      </c>
      <c r="F1000" s="35" t="s">
        <v>4196</v>
      </c>
      <c r="G1000" s="35" t="s">
        <v>4209</v>
      </c>
      <c r="H1000" s="35" t="s">
        <v>275</v>
      </c>
      <c r="I1000" s="36" t="s">
        <v>411</v>
      </c>
      <c r="J1000" s="53">
        <v>45509</v>
      </c>
      <c r="K1000" t="s">
        <v>3740</v>
      </c>
      <c r="L1000" s="40">
        <v>32116</v>
      </c>
      <c r="M1000" s="39">
        <v>7903332369</v>
      </c>
      <c r="N1000" t="s">
        <v>4225</v>
      </c>
    </row>
    <row r="1001" spans="1:14" x14ac:dyDescent="0.25">
      <c r="A1001" s="7" t="str">
        <f t="shared" si="34"/>
        <v>200100340019</v>
      </c>
      <c r="B1001" s="89"/>
      <c r="C1001" s="182">
        <v>20010034</v>
      </c>
      <c r="D1001" s="8" t="s">
        <v>56</v>
      </c>
      <c r="E1001" s="35" t="s">
        <v>3</v>
      </c>
      <c r="F1001" s="35" t="s">
        <v>4197</v>
      </c>
      <c r="G1001" s="35" t="s">
        <v>4210</v>
      </c>
      <c r="H1001" s="35" t="s">
        <v>265</v>
      </c>
      <c r="I1001" s="36" t="s">
        <v>410</v>
      </c>
      <c r="J1001" s="53">
        <v>45509</v>
      </c>
      <c r="K1001" t="s">
        <v>4226</v>
      </c>
      <c r="L1001" s="40">
        <v>32874</v>
      </c>
      <c r="M1001" s="39"/>
      <c r="N1001" t="s">
        <v>4227</v>
      </c>
    </row>
    <row r="1002" spans="1:14" x14ac:dyDescent="0.25">
      <c r="A1002" s="7" t="str">
        <f t="shared" si="34"/>
        <v>200200090033</v>
      </c>
      <c r="B1002" s="89"/>
      <c r="C1002" s="182">
        <v>20020009</v>
      </c>
      <c r="D1002" s="8" t="s">
        <v>56</v>
      </c>
      <c r="E1002" s="35" t="s">
        <v>32</v>
      </c>
      <c r="F1002" s="35" t="s">
        <v>4198</v>
      </c>
      <c r="G1002" s="35" t="s">
        <v>4211</v>
      </c>
      <c r="H1002" s="35" t="s">
        <v>275</v>
      </c>
      <c r="I1002" s="36" t="s">
        <v>411</v>
      </c>
      <c r="J1002" s="53">
        <v>45509</v>
      </c>
      <c r="K1002" t="s">
        <v>4228</v>
      </c>
      <c r="L1002" s="40">
        <v>24838</v>
      </c>
      <c r="M1002" s="39">
        <v>9234353441</v>
      </c>
      <c r="N1002" t="s">
        <v>4229</v>
      </c>
    </row>
    <row r="1003" spans="1:14" x14ac:dyDescent="0.25">
      <c r="A1003" s="7" t="str">
        <f t="shared" si="34"/>
        <v>200200070046</v>
      </c>
      <c r="B1003" s="89"/>
      <c r="C1003" s="182">
        <v>20020007</v>
      </c>
      <c r="D1003" s="8" t="s">
        <v>56</v>
      </c>
      <c r="E1003" s="35" t="s">
        <v>129</v>
      </c>
      <c r="F1003" s="35" t="s">
        <v>4199</v>
      </c>
      <c r="G1003" s="35" t="s">
        <v>4212</v>
      </c>
      <c r="H1003" s="35" t="s">
        <v>281</v>
      </c>
      <c r="I1003" s="36" t="s">
        <v>418</v>
      </c>
      <c r="J1003" s="53">
        <v>45509</v>
      </c>
      <c r="K1003" t="s">
        <v>4230</v>
      </c>
      <c r="L1003" s="40">
        <v>37987</v>
      </c>
      <c r="M1003" s="39">
        <v>6207138683</v>
      </c>
      <c r="N1003" t="s">
        <v>4231</v>
      </c>
    </row>
    <row r="1004" spans="1:14" x14ac:dyDescent="0.25">
      <c r="A1004" s="7" t="str">
        <f t="shared" si="34"/>
        <v>200200070047</v>
      </c>
      <c r="B1004" s="89"/>
      <c r="C1004" s="182">
        <v>20020007</v>
      </c>
      <c r="D1004" s="8" t="s">
        <v>56</v>
      </c>
      <c r="E1004" s="35" t="s">
        <v>423</v>
      </c>
      <c r="F1004" s="35" t="s">
        <v>4200</v>
      </c>
      <c r="G1004" s="35" t="s">
        <v>4213</v>
      </c>
      <c r="H1004" s="35" t="s">
        <v>281</v>
      </c>
      <c r="I1004" s="36" t="s">
        <v>418</v>
      </c>
      <c r="J1004" s="53">
        <v>45509</v>
      </c>
      <c r="K1004" t="s">
        <v>4232</v>
      </c>
      <c r="L1004" s="40">
        <v>37683</v>
      </c>
      <c r="M1004" s="39">
        <v>8789075633</v>
      </c>
      <c r="N1004" t="s">
        <v>4233</v>
      </c>
    </row>
    <row r="1005" spans="1:14" x14ac:dyDescent="0.25">
      <c r="A1005" s="7" t="str">
        <f t="shared" si="34"/>
        <v>200200070048</v>
      </c>
      <c r="B1005" s="89"/>
      <c r="C1005" s="182">
        <v>20020007</v>
      </c>
      <c r="D1005" s="8" t="s">
        <v>56</v>
      </c>
      <c r="E1005" s="35" t="s">
        <v>424</v>
      </c>
      <c r="F1005" s="35" t="s">
        <v>4201</v>
      </c>
      <c r="G1005" s="35" t="s">
        <v>4214</v>
      </c>
      <c r="H1005" s="35" t="s">
        <v>1284</v>
      </c>
      <c r="I1005" s="36" t="s">
        <v>3998</v>
      </c>
      <c r="J1005" s="53">
        <v>45509</v>
      </c>
      <c r="K1005" t="s">
        <v>4234</v>
      </c>
      <c r="L1005" s="40" t="s">
        <v>4235</v>
      </c>
      <c r="M1005" s="39">
        <v>6200260397</v>
      </c>
      <c r="N1005" t="s">
        <v>4236</v>
      </c>
    </row>
    <row r="1006" spans="1:14" x14ac:dyDescent="0.25">
      <c r="A1006" s="7" t="str">
        <f t="shared" si="34"/>
        <v>200100030044</v>
      </c>
      <c r="B1006" s="89"/>
      <c r="C1006" s="182">
        <v>20010003</v>
      </c>
      <c r="D1006" s="8" t="s">
        <v>56</v>
      </c>
      <c r="E1006" s="35" t="s">
        <v>15</v>
      </c>
      <c r="F1006" s="35" t="s">
        <v>1666</v>
      </c>
      <c r="G1006" s="35" t="s">
        <v>4215</v>
      </c>
      <c r="H1006" s="35" t="s">
        <v>456</v>
      </c>
      <c r="I1006" s="36" t="s">
        <v>457</v>
      </c>
      <c r="J1006" s="53">
        <v>45509</v>
      </c>
      <c r="K1006" t="s">
        <v>4237</v>
      </c>
      <c r="L1006" s="40">
        <v>23377</v>
      </c>
      <c r="M1006" s="39">
        <v>7257859479</v>
      </c>
      <c r="N1006" t="s">
        <v>4238</v>
      </c>
    </row>
    <row r="1007" spans="1:14" x14ac:dyDescent="0.25">
      <c r="A1007" s="7" t="str">
        <f t="shared" si="34"/>
        <v>200300090022</v>
      </c>
      <c r="B1007" s="89"/>
      <c r="C1007" s="182">
        <v>20030009</v>
      </c>
      <c r="D1007" s="8" t="s">
        <v>56</v>
      </c>
      <c r="E1007" s="35" t="s">
        <v>37</v>
      </c>
      <c r="F1007" s="35" t="s">
        <v>4202</v>
      </c>
      <c r="G1007" s="35" t="s">
        <v>4216</v>
      </c>
      <c r="H1007" s="35" t="s">
        <v>721</v>
      </c>
      <c r="I1007" s="36" t="s">
        <v>413</v>
      </c>
      <c r="J1007" s="53">
        <v>45509</v>
      </c>
      <c r="K1007" t="s">
        <v>4239</v>
      </c>
      <c r="L1007" s="40">
        <v>34335</v>
      </c>
      <c r="M1007" s="39">
        <v>8252735362</v>
      </c>
      <c r="N1007" t="s">
        <v>4240</v>
      </c>
    </row>
    <row r="1008" spans="1:14" x14ac:dyDescent="0.25">
      <c r="A1008" s="7" t="str">
        <f t="shared" si="34"/>
        <v>200300010038</v>
      </c>
      <c r="B1008" s="89"/>
      <c r="C1008" s="182">
        <v>20030001</v>
      </c>
      <c r="D1008" s="8" t="s">
        <v>56</v>
      </c>
      <c r="E1008" s="35" t="s">
        <v>11</v>
      </c>
      <c r="F1008" s="35" t="s">
        <v>4203</v>
      </c>
      <c r="G1008" s="35" t="s">
        <v>4217</v>
      </c>
      <c r="H1008" s="35" t="s">
        <v>728</v>
      </c>
      <c r="I1008" s="36" t="s">
        <v>457</v>
      </c>
      <c r="J1008" s="53">
        <v>45509</v>
      </c>
      <c r="K1008" t="s">
        <v>4241</v>
      </c>
      <c r="L1008" s="40">
        <v>35865</v>
      </c>
      <c r="M1008" s="39">
        <v>8102046417</v>
      </c>
      <c r="N1008" t="s">
        <v>4242</v>
      </c>
    </row>
    <row r="1009" spans="1:14" x14ac:dyDescent="0.25">
      <c r="A1009" s="7" t="str">
        <f t="shared" si="34"/>
        <v>200100270029</v>
      </c>
      <c r="B1009" s="89"/>
      <c r="C1009" s="182">
        <v>20010027</v>
      </c>
      <c r="D1009" s="8" t="s">
        <v>56</v>
      </c>
      <c r="E1009" s="35" t="s">
        <v>31</v>
      </c>
      <c r="F1009" s="35" t="s">
        <v>4204</v>
      </c>
      <c r="G1009" s="35" t="s">
        <v>4218</v>
      </c>
      <c r="H1009" s="35" t="s">
        <v>451</v>
      </c>
      <c r="I1009" s="36" t="s">
        <v>411</v>
      </c>
      <c r="J1009" s="53">
        <v>45509</v>
      </c>
      <c r="K1009" t="s">
        <v>4243</v>
      </c>
      <c r="L1009" s="40">
        <v>31756</v>
      </c>
      <c r="M1009" s="39">
        <v>9523701554</v>
      </c>
      <c r="N1009" t="s">
        <v>4244</v>
      </c>
    </row>
    <row r="1010" spans="1:14" x14ac:dyDescent="0.25">
      <c r="A1010" s="7" t="str">
        <f t="shared" si="34"/>
        <v>200100010037</v>
      </c>
      <c r="B1010" s="89"/>
      <c r="C1010" s="182">
        <v>20010001</v>
      </c>
      <c r="D1010" s="8" t="s">
        <v>56</v>
      </c>
      <c r="E1010" s="35" t="s">
        <v>34</v>
      </c>
      <c r="F1010" s="35" t="s">
        <v>4205</v>
      </c>
      <c r="G1010" s="35" t="s">
        <v>4219</v>
      </c>
      <c r="H1010" s="35" t="s">
        <v>265</v>
      </c>
      <c r="I1010" s="36" t="s">
        <v>410</v>
      </c>
      <c r="J1010" s="53">
        <v>45509</v>
      </c>
      <c r="K1010" t="s">
        <v>3320</v>
      </c>
      <c r="L1010" s="40">
        <v>19725</v>
      </c>
      <c r="M1010" s="39"/>
      <c r="N1010" t="s">
        <v>4245</v>
      </c>
    </row>
    <row r="1011" spans="1:14" x14ac:dyDescent="0.25">
      <c r="A1011" s="7" t="str">
        <f t="shared" si="34"/>
        <v>200100010038</v>
      </c>
      <c r="B1011" s="89"/>
      <c r="C1011" s="182">
        <v>20010001</v>
      </c>
      <c r="D1011" s="8" t="s">
        <v>56</v>
      </c>
      <c r="E1011" s="35" t="s">
        <v>11</v>
      </c>
      <c r="F1011" s="35" t="s">
        <v>4206</v>
      </c>
      <c r="G1011" s="35" t="s">
        <v>4220</v>
      </c>
      <c r="H1011" s="35" t="s">
        <v>265</v>
      </c>
      <c r="I1011" s="36" t="s">
        <v>410</v>
      </c>
      <c r="J1011" s="53">
        <v>45509</v>
      </c>
      <c r="K1011" t="s">
        <v>4246</v>
      </c>
      <c r="L1011" s="40">
        <v>25204</v>
      </c>
      <c r="M1011" s="39">
        <v>8084440216</v>
      </c>
      <c r="N1011" t="s">
        <v>4247</v>
      </c>
    </row>
    <row r="1012" spans="1:14" x14ac:dyDescent="0.25">
      <c r="A1012" s="7" t="str">
        <f>CONCATENATE(C1012,E1012)</f>
        <v>200100230041</v>
      </c>
      <c r="B1012" s="89"/>
      <c r="C1012" s="182">
        <v>20010023</v>
      </c>
      <c r="D1012" s="8" t="s">
        <v>56</v>
      </c>
      <c r="E1012" s="35" t="s">
        <v>35</v>
      </c>
      <c r="F1012" s="35" t="s">
        <v>4253</v>
      </c>
      <c r="G1012" s="35" t="s">
        <v>4279</v>
      </c>
      <c r="H1012" s="35" t="s">
        <v>272</v>
      </c>
      <c r="I1012" s="36" t="s">
        <v>414</v>
      </c>
      <c r="J1012" s="53">
        <v>45514</v>
      </c>
      <c r="K1012" t="s">
        <v>4313</v>
      </c>
      <c r="L1012" s="40">
        <v>31048</v>
      </c>
      <c r="M1012" s="39">
        <v>7061294719</v>
      </c>
      <c r="N1012" t="s">
        <v>4314</v>
      </c>
    </row>
    <row r="1013" spans="1:14" x14ac:dyDescent="0.25">
      <c r="A1013" s="7" t="str">
        <f t="shared" ref="A1013:A1048" si="35">CONCATENATE(C1013,E1013)</f>
        <v>200100230040</v>
      </c>
      <c r="B1013" s="89"/>
      <c r="C1013" s="182">
        <v>20010023</v>
      </c>
      <c r="D1013" s="8" t="s">
        <v>56</v>
      </c>
      <c r="E1013" s="35" t="s">
        <v>13</v>
      </c>
      <c r="F1013" s="35" t="s">
        <v>4254</v>
      </c>
      <c r="G1013" s="35" t="s">
        <v>4280</v>
      </c>
      <c r="H1013" s="35" t="s">
        <v>264</v>
      </c>
      <c r="I1013" s="36" t="s">
        <v>1912</v>
      </c>
      <c r="J1013" s="53">
        <v>45514</v>
      </c>
      <c r="K1013" t="s">
        <v>4315</v>
      </c>
      <c r="L1013" s="40">
        <v>33970</v>
      </c>
      <c r="M1013" s="39">
        <v>9771056154</v>
      </c>
      <c r="N1013" t="s">
        <v>4316</v>
      </c>
    </row>
    <row r="1014" spans="1:14" x14ac:dyDescent="0.25">
      <c r="A1014" s="7" t="str">
        <f t="shared" si="35"/>
        <v>200300020030</v>
      </c>
      <c r="B1014" s="89"/>
      <c r="C1014" s="182">
        <v>20030002</v>
      </c>
      <c r="D1014" s="8" t="s">
        <v>56</v>
      </c>
      <c r="E1014" s="35" t="s">
        <v>7</v>
      </c>
      <c r="F1014" s="35" t="s">
        <v>1337</v>
      </c>
      <c r="G1014" s="35" t="s">
        <v>4281</v>
      </c>
      <c r="H1014" s="35" t="s">
        <v>776</v>
      </c>
      <c r="I1014" s="36" t="s">
        <v>3998</v>
      </c>
      <c r="J1014" s="53">
        <v>45514</v>
      </c>
      <c r="K1014" t="s">
        <v>4317</v>
      </c>
      <c r="L1014" s="40">
        <v>31048</v>
      </c>
      <c r="M1014" s="39">
        <v>9835340998</v>
      </c>
      <c r="N1014" t="s">
        <v>4318</v>
      </c>
    </row>
    <row r="1015" spans="1:14" x14ac:dyDescent="0.25">
      <c r="A1015" s="7" t="str">
        <f t="shared" si="35"/>
        <v>200300020032</v>
      </c>
      <c r="B1015" s="89"/>
      <c r="C1015" s="182">
        <v>20030002</v>
      </c>
      <c r="D1015" s="8" t="s">
        <v>56</v>
      </c>
      <c r="E1015" s="35" t="s">
        <v>8</v>
      </c>
      <c r="F1015" s="35" t="s">
        <v>3704</v>
      </c>
      <c r="G1015" s="35" t="s">
        <v>4282</v>
      </c>
      <c r="H1015" s="35" t="s">
        <v>776</v>
      </c>
      <c r="I1015" s="36" t="s">
        <v>3998</v>
      </c>
      <c r="J1015" s="53">
        <v>45514</v>
      </c>
      <c r="K1015" t="s">
        <v>4319</v>
      </c>
      <c r="L1015" s="40">
        <v>32968</v>
      </c>
      <c r="M1015" s="39"/>
      <c r="N1015" t="s">
        <v>4320</v>
      </c>
    </row>
    <row r="1016" spans="1:14" x14ac:dyDescent="0.25">
      <c r="A1016" s="7" t="str">
        <f t="shared" si="35"/>
        <v>200100150046</v>
      </c>
      <c r="B1016" s="89"/>
      <c r="C1016" s="182">
        <v>20010015</v>
      </c>
      <c r="D1016" s="8" t="s">
        <v>56</v>
      </c>
      <c r="E1016" s="35" t="s">
        <v>129</v>
      </c>
      <c r="F1016" s="35" t="s">
        <v>4255</v>
      </c>
      <c r="G1016" s="35" t="s">
        <v>4283</v>
      </c>
      <c r="H1016" s="35" t="s">
        <v>265</v>
      </c>
      <c r="I1016" s="36" t="s">
        <v>410</v>
      </c>
      <c r="J1016" s="53">
        <v>45514</v>
      </c>
      <c r="K1016" t="s">
        <v>4321</v>
      </c>
      <c r="L1016" s="40" t="s">
        <v>4322</v>
      </c>
      <c r="M1016" s="39">
        <v>6201454553</v>
      </c>
      <c r="N1016" t="s">
        <v>4323</v>
      </c>
    </row>
    <row r="1017" spans="1:14" x14ac:dyDescent="0.25">
      <c r="A1017" s="7" t="str">
        <f t="shared" si="35"/>
        <v>200100150047</v>
      </c>
      <c r="B1017" s="89"/>
      <c r="C1017" s="182">
        <v>20010015</v>
      </c>
      <c r="D1017" s="8" t="s">
        <v>56</v>
      </c>
      <c r="E1017" s="35" t="s">
        <v>423</v>
      </c>
      <c r="F1017" s="35" t="s">
        <v>4256</v>
      </c>
      <c r="G1017" s="35" t="s">
        <v>4284</v>
      </c>
      <c r="H1017" s="35" t="s">
        <v>265</v>
      </c>
      <c r="I1017" s="36" t="s">
        <v>410</v>
      </c>
      <c r="J1017" s="53">
        <v>45514</v>
      </c>
      <c r="K1017" t="s">
        <v>4324</v>
      </c>
      <c r="L1017" s="40">
        <v>30317</v>
      </c>
      <c r="M1017" s="39">
        <v>9709255271</v>
      </c>
      <c r="N1017" t="s">
        <v>4325</v>
      </c>
    </row>
    <row r="1018" spans="1:14" x14ac:dyDescent="0.25">
      <c r="A1018" s="7" t="str">
        <f t="shared" si="35"/>
        <v>200200080012</v>
      </c>
      <c r="B1018" s="89"/>
      <c r="C1018" s="182">
        <v>20020008</v>
      </c>
      <c r="D1018" s="8" t="s">
        <v>56</v>
      </c>
      <c r="E1018" s="35" t="s">
        <v>40</v>
      </c>
      <c r="F1018" s="35" t="s">
        <v>4257</v>
      </c>
      <c r="G1018" s="35" t="s">
        <v>4285</v>
      </c>
      <c r="H1018" s="35" t="s">
        <v>1380</v>
      </c>
      <c r="I1018" s="36" t="s">
        <v>410</v>
      </c>
      <c r="J1018" s="53">
        <v>45514</v>
      </c>
      <c r="K1018" t="s">
        <v>4326</v>
      </c>
      <c r="L1018" s="40">
        <v>32874</v>
      </c>
      <c r="M1018" s="39">
        <v>9262318581</v>
      </c>
      <c r="N1018" t="s">
        <v>4327</v>
      </c>
    </row>
    <row r="1019" spans="1:14" x14ac:dyDescent="0.25">
      <c r="A1019" s="7" t="str">
        <f t="shared" si="35"/>
        <v>200200080013</v>
      </c>
      <c r="B1019" s="89"/>
      <c r="C1019" s="182">
        <v>20020008</v>
      </c>
      <c r="D1019" s="8" t="s">
        <v>56</v>
      </c>
      <c r="E1019" s="35" t="s">
        <v>23</v>
      </c>
      <c r="F1019" s="35" t="s">
        <v>810</v>
      </c>
      <c r="G1019" s="35" t="s">
        <v>4286</v>
      </c>
      <c r="H1019" s="35" t="s">
        <v>268</v>
      </c>
      <c r="I1019" s="36" t="s">
        <v>411</v>
      </c>
      <c r="J1019" s="53">
        <v>45514</v>
      </c>
      <c r="K1019" t="s">
        <v>4328</v>
      </c>
      <c r="L1019" s="40" t="s">
        <v>4329</v>
      </c>
      <c r="M1019" s="39">
        <v>7541077177</v>
      </c>
      <c r="N1019" t="s">
        <v>4330</v>
      </c>
    </row>
    <row r="1020" spans="1:14" x14ac:dyDescent="0.25">
      <c r="A1020" s="7" t="str">
        <f t="shared" si="35"/>
        <v>200100160047</v>
      </c>
      <c r="B1020" s="89"/>
      <c r="C1020" s="182">
        <v>20010016</v>
      </c>
      <c r="D1020" s="8" t="s">
        <v>56</v>
      </c>
      <c r="E1020" s="35" t="s">
        <v>423</v>
      </c>
      <c r="F1020" s="35" t="s">
        <v>4258</v>
      </c>
      <c r="G1020" s="35" t="s">
        <v>4287</v>
      </c>
      <c r="H1020" s="35" t="s">
        <v>456</v>
      </c>
      <c r="I1020" s="36" t="s">
        <v>457</v>
      </c>
      <c r="J1020" s="53">
        <v>45514</v>
      </c>
      <c r="K1020" t="s">
        <v>4331</v>
      </c>
      <c r="L1020" s="40">
        <v>24838</v>
      </c>
      <c r="M1020" s="39">
        <v>7488247686</v>
      </c>
      <c r="N1020" t="s">
        <v>4332</v>
      </c>
    </row>
    <row r="1021" spans="1:14" x14ac:dyDescent="0.25">
      <c r="A1021" s="7" t="str">
        <f t="shared" si="35"/>
        <v>200100400003</v>
      </c>
      <c r="B1021" s="89"/>
      <c r="C1021" s="182">
        <v>20010040</v>
      </c>
      <c r="D1021" s="8" t="s">
        <v>56</v>
      </c>
      <c r="E1021" s="35" t="s">
        <v>0</v>
      </c>
      <c r="F1021" s="35" t="s">
        <v>3375</v>
      </c>
      <c r="G1021" s="35" t="s">
        <v>4288</v>
      </c>
      <c r="H1021" s="35" t="s">
        <v>275</v>
      </c>
      <c r="I1021" s="36" t="s">
        <v>411</v>
      </c>
      <c r="J1021" s="53">
        <v>45514</v>
      </c>
      <c r="K1021" t="s">
        <v>4333</v>
      </c>
      <c r="L1021" s="40">
        <v>25934</v>
      </c>
      <c r="M1021" s="39">
        <v>9572160465</v>
      </c>
      <c r="N1021" t="s">
        <v>4334</v>
      </c>
    </row>
    <row r="1022" spans="1:14" x14ac:dyDescent="0.25">
      <c r="A1022" s="7" t="str">
        <f t="shared" si="35"/>
        <v>200100400004</v>
      </c>
      <c r="B1022" s="89"/>
      <c r="C1022" s="182">
        <v>20010040</v>
      </c>
      <c r="D1022" s="8" t="s">
        <v>56</v>
      </c>
      <c r="E1022" s="35" t="s">
        <v>1</v>
      </c>
      <c r="F1022" s="35" t="s">
        <v>4259</v>
      </c>
      <c r="G1022" s="91" t="s">
        <v>5832</v>
      </c>
      <c r="H1022" s="35" t="s">
        <v>429</v>
      </c>
      <c r="I1022" s="36" t="s">
        <v>430</v>
      </c>
      <c r="J1022" s="53">
        <v>45608</v>
      </c>
      <c r="K1022" t="s">
        <v>3375</v>
      </c>
      <c r="L1022" s="40">
        <v>26665</v>
      </c>
      <c r="M1022" s="39">
        <v>9576416033</v>
      </c>
      <c r="N1022" t="s">
        <v>4335</v>
      </c>
    </row>
    <row r="1023" spans="1:14" x14ac:dyDescent="0.25">
      <c r="A1023" s="7" t="str">
        <f t="shared" si="35"/>
        <v>200100400005</v>
      </c>
      <c r="B1023" s="89"/>
      <c r="C1023" s="182">
        <v>20010040</v>
      </c>
      <c r="D1023" s="8" t="s">
        <v>56</v>
      </c>
      <c r="E1023" s="35" t="s">
        <v>18</v>
      </c>
      <c r="F1023" s="35" t="s">
        <v>4260</v>
      </c>
      <c r="G1023" s="35" t="s">
        <v>4289</v>
      </c>
      <c r="H1023" s="35" t="s">
        <v>275</v>
      </c>
      <c r="I1023" s="36" t="s">
        <v>411</v>
      </c>
      <c r="J1023" s="53">
        <v>45514</v>
      </c>
      <c r="K1023" t="s">
        <v>1608</v>
      </c>
      <c r="L1023" s="40">
        <v>26665</v>
      </c>
      <c r="M1023" s="39">
        <v>9771568721</v>
      </c>
      <c r="N1023" t="s">
        <v>4336</v>
      </c>
    </row>
    <row r="1024" spans="1:14" x14ac:dyDescent="0.25">
      <c r="A1024" s="7" t="str">
        <f t="shared" si="35"/>
        <v>200100390003</v>
      </c>
      <c r="B1024" s="89"/>
      <c r="C1024" s="182">
        <v>20010039</v>
      </c>
      <c r="D1024" s="8" t="s">
        <v>56</v>
      </c>
      <c r="E1024" s="35" t="s">
        <v>0</v>
      </c>
      <c r="F1024" s="35" t="s">
        <v>2290</v>
      </c>
      <c r="G1024" s="35" t="s">
        <v>4290</v>
      </c>
      <c r="H1024" s="35" t="s">
        <v>467</v>
      </c>
      <c r="I1024" s="36" t="s">
        <v>415</v>
      </c>
      <c r="J1024" s="53">
        <v>45514</v>
      </c>
      <c r="K1024" t="s">
        <v>3650</v>
      </c>
      <c r="L1024" s="40" t="s">
        <v>4337</v>
      </c>
      <c r="M1024" s="39"/>
      <c r="N1024" t="s">
        <v>4338</v>
      </c>
    </row>
    <row r="1025" spans="1:14" x14ac:dyDescent="0.25">
      <c r="A1025" s="7" t="str">
        <f t="shared" si="35"/>
        <v>200100390004</v>
      </c>
      <c r="B1025" s="89"/>
      <c r="C1025" s="182">
        <v>20010039</v>
      </c>
      <c r="D1025" s="8" t="s">
        <v>56</v>
      </c>
      <c r="E1025" s="35" t="s">
        <v>1</v>
      </c>
      <c r="F1025" s="35" t="s">
        <v>4261</v>
      </c>
      <c r="G1025" s="35" t="s">
        <v>4291</v>
      </c>
      <c r="H1025" s="35" t="s">
        <v>451</v>
      </c>
      <c r="I1025" s="36" t="s">
        <v>411</v>
      </c>
      <c r="J1025" s="53">
        <v>45514</v>
      </c>
      <c r="K1025" t="s">
        <v>4339</v>
      </c>
      <c r="L1025" s="40">
        <v>38991</v>
      </c>
      <c r="M1025" s="39">
        <v>8434043387</v>
      </c>
      <c r="N1025" t="s">
        <v>4340</v>
      </c>
    </row>
    <row r="1026" spans="1:14" x14ac:dyDescent="0.25">
      <c r="A1026" s="7" t="str">
        <f t="shared" si="35"/>
        <v>200200110012</v>
      </c>
      <c r="B1026" s="89"/>
      <c r="C1026" s="182">
        <v>20020011</v>
      </c>
      <c r="D1026" s="8" t="s">
        <v>56</v>
      </c>
      <c r="E1026" s="35" t="s">
        <v>40</v>
      </c>
      <c r="F1026" s="35" t="s">
        <v>4262</v>
      </c>
      <c r="G1026" s="35" t="s">
        <v>4292</v>
      </c>
      <c r="H1026" s="35" t="s">
        <v>1284</v>
      </c>
      <c r="I1026" s="36" t="s">
        <v>3998</v>
      </c>
      <c r="J1026" s="53">
        <v>45514</v>
      </c>
      <c r="K1026" t="s">
        <v>4341</v>
      </c>
      <c r="L1026" s="40">
        <v>25934</v>
      </c>
      <c r="M1026" s="39">
        <v>7856880971</v>
      </c>
      <c r="N1026" t="s">
        <v>4342</v>
      </c>
    </row>
    <row r="1027" spans="1:14" x14ac:dyDescent="0.25">
      <c r="A1027" s="7" t="str">
        <f t="shared" si="35"/>
        <v>200200110011</v>
      </c>
      <c r="B1027" s="89"/>
      <c r="C1027" s="182">
        <v>20020011</v>
      </c>
      <c r="D1027" s="8" t="s">
        <v>56</v>
      </c>
      <c r="E1027" s="35" t="s">
        <v>22</v>
      </c>
      <c r="F1027" s="35" t="s">
        <v>4263</v>
      </c>
      <c r="G1027" s="35" t="s">
        <v>4293</v>
      </c>
      <c r="H1027" s="35" t="s">
        <v>1284</v>
      </c>
      <c r="I1027" s="36" t="s">
        <v>3998</v>
      </c>
      <c r="J1027" s="53">
        <v>45514</v>
      </c>
      <c r="K1027" t="s">
        <v>4343</v>
      </c>
      <c r="L1027" s="40" t="s">
        <v>4344</v>
      </c>
      <c r="M1027" s="39">
        <v>6202388626</v>
      </c>
      <c r="N1027" t="s">
        <v>4345</v>
      </c>
    </row>
    <row r="1028" spans="1:14" x14ac:dyDescent="0.25">
      <c r="A1028" s="7" t="str">
        <f t="shared" si="35"/>
        <v>200200110009</v>
      </c>
      <c r="B1028" s="89"/>
      <c r="C1028" s="182">
        <v>20020011</v>
      </c>
      <c r="D1028" s="8" t="s">
        <v>56</v>
      </c>
      <c r="E1028" s="35" t="s">
        <v>36</v>
      </c>
      <c r="F1028" s="35" t="s">
        <v>4264</v>
      </c>
      <c r="G1028" s="35" t="s">
        <v>4294</v>
      </c>
      <c r="H1028" s="35" t="s">
        <v>1284</v>
      </c>
      <c r="I1028" s="36" t="s">
        <v>3998</v>
      </c>
      <c r="J1028" s="53">
        <v>45514</v>
      </c>
      <c r="K1028" t="s">
        <v>4346</v>
      </c>
      <c r="L1028" s="40">
        <v>35195</v>
      </c>
      <c r="M1028" s="39">
        <v>6200833974</v>
      </c>
      <c r="N1028" t="s">
        <v>4347</v>
      </c>
    </row>
    <row r="1029" spans="1:14" x14ac:dyDescent="0.25">
      <c r="A1029" s="7" t="str">
        <f t="shared" si="35"/>
        <v>200200120010</v>
      </c>
      <c r="B1029" s="89"/>
      <c r="C1029" s="182">
        <v>20020012</v>
      </c>
      <c r="D1029" s="8" t="s">
        <v>56</v>
      </c>
      <c r="E1029" s="35" t="s">
        <v>21</v>
      </c>
      <c r="F1029" s="35" t="s">
        <v>4265</v>
      </c>
      <c r="G1029" s="35" t="s">
        <v>4295</v>
      </c>
      <c r="H1029" s="35" t="s">
        <v>276</v>
      </c>
      <c r="I1029" s="36" t="s">
        <v>413</v>
      </c>
      <c r="J1029" s="53">
        <v>45514</v>
      </c>
      <c r="K1029" t="s">
        <v>4348</v>
      </c>
      <c r="L1029" s="40">
        <v>35065</v>
      </c>
      <c r="M1029" s="39">
        <v>7367953847</v>
      </c>
      <c r="N1029" t="s">
        <v>4349</v>
      </c>
    </row>
    <row r="1030" spans="1:14" x14ac:dyDescent="0.25">
      <c r="A1030" s="7" t="str">
        <f t="shared" si="35"/>
        <v>200200120011</v>
      </c>
      <c r="B1030" s="89"/>
      <c r="C1030" s="182">
        <v>20020012</v>
      </c>
      <c r="D1030" s="8" t="s">
        <v>56</v>
      </c>
      <c r="E1030" s="35" t="s">
        <v>22</v>
      </c>
      <c r="F1030" s="35" t="s">
        <v>4266</v>
      </c>
      <c r="G1030" s="35" t="s">
        <v>4296</v>
      </c>
      <c r="H1030" s="35" t="s">
        <v>275</v>
      </c>
      <c r="I1030" s="36" t="s">
        <v>411</v>
      </c>
      <c r="J1030" s="53">
        <v>45514</v>
      </c>
      <c r="K1030" t="s">
        <v>4350</v>
      </c>
      <c r="L1030" s="40">
        <v>27030</v>
      </c>
      <c r="M1030" s="39">
        <v>8102997175</v>
      </c>
      <c r="N1030" t="s">
        <v>4351</v>
      </c>
    </row>
    <row r="1031" spans="1:14" x14ac:dyDescent="0.25">
      <c r="A1031" s="7" t="str">
        <f t="shared" si="35"/>
        <v>200200120012</v>
      </c>
      <c r="B1031" s="89"/>
      <c r="C1031" s="182">
        <v>20020012</v>
      </c>
      <c r="D1031" s="8" t="s">
        <v>56</v>
      </c>
      <c r="E1031" s="35" t="s">
        <v>40</v>
      </c>
      <c r="F1031" s="35" t="s">
        <v>4267</v>
      </c>
      <c r="G1031" s="35" t="s">
        <v>4297</v>
      </c>
      <c r="H1031" s="35" t="s">
        <v>275</v>
      </c>
      <c r="I1031" s="36" t="s">
        <v>411</v>
      </c>
      <c r="J1031" s="53">
        <v>45514</v>
      </c>
      <c r="K1031" t="s">
        <v>4352</v>
      </c>
      <c r="L1031" s="40">
        <v>27030</v>
      </c>
      <c r="M1031" s="39">
        <v>6202514639</v>
      </c>
      <c r="N1031" t="s">
        <v>4353</v>
      </c>
    </row>
    <row r="1032" spans="1:14" x14ac:dyDescent="0.25">
      <c r="A1032" s="7" t="str">
        <f t="shared" si="35"/>
        <v>200500010002</v>
      </c>
      <c r="B1032" s="89"/>
      <c r="C1032" s="182">
        <v>20050001</v>
      </c>
      <c r="D1032" s="8" t="s">
        <v>56</v>
      </c>
      <c r="E1032" s="35" t="s">
        <v>17</v>
      </c>
      <c r="F1032" s="35" t="s">
        <v>4268</v>
      </c>
      <c r="G1032" s="35" t="s">
        <v>4298</v>
      </c>
      <c r="H1032" s="35" t="s">
        <v>275</v>
      </c>
      <c r="I1032" s="36" t="s">
        <v>411</v>
      </c>
      <c r="J1032" s="53">
        <v>45514</v>
      </c>
      <c r="K1032" t="s">
        <v>4354</v>
      </c>
      <c r="L1032" s="40" t="s">
        <v>4355</v>
      </c>
      <c r="M1032" s="39">
        <v>7033635509</v>
      </c>
      <c r="N1032" t="s">
        <v>4356</v>
      </c>
    </row>
    <row r="1033" spans="1:14" x14ac:dyDescent="0.25">
      <c r="A1033" s="7" t="str">
        <f t="shared" si="35"/>
        <v>200100030047</v>
      </c>
      <c r="B1033" s="89"/>
      <c r="C1033" s="182">
        <v>20010003</v>
      </c>
      <c r="D1033" s="8" t="s">
        <v>56</v>
      </c>
      <c r="E1033" s="35" t="s">
        <v>423</v>
      </c>
      <c r="F1033" s="35" t="s">
        <v>4269</v>
      </c>
      <c r="G1033" s="35" t="s">
        <v>4299</v>
      </c>
      <c r="H1033" s="35" t="s">
        <v>460</v>
      </c>
      <c r="I1033" s="36" t="s">
        <v>418</v>
      </c>
      <c r="J1033" s="53">
        <v>45514</v>
      </c>
      <c r="K1033" t="s">
        <v>4357</v>
      </c>
      <c r="L1033" s="40" t="s">
        <v>4358</v>
      </c>
      <c r="M1033" s="39">
        <v>9955334706</v>
      </c>
      <c r="N1033" t="s">
        <v>4359</v>
      </c>
    </row>
    <row r="1034" spans="1:14" x14ac:dyDescent="0.25">
      <c r="A1034" s="7" t="str">
        <f t="shared" si="35"/>
        <v>200100410002</v>
      </c>
      <c r="B1034" s="89"/>
      <c r="C1034" s="182">
        <v>20010041</v>
      </c>
      <c r="D1034" s="8" t="s">
        <v>56</v>
      </c>
      <c r="E1034" s="35" t="s">
        <v>17</v>
      </c>
      <c r="F1034" s="35" t="s">
        <v>12716</v>
      </c>
      <c r="G1034" s="91" t="s">
        <v>12717</v>
      </c>
      <c r="H1034" s="35" t="s">
        <v>273</v>
      </c>
      <c r="I1034" s="36" t="s">
        <v>413</v>
      </c>
      <c r="J1034" s="53">
        <v>45514</v>
      </c>
      <c r="K1034" t="s">
        <v>2582</v>
      </c>
      <c r="L1034" s="40" t="s">
        <v>4360</v>
      </c>
      <c r="M1034" s="39">
        <v>9123425530</v>
      </c>
      <c r="N1034" t="s">
        <v>4361</v>
      </c>
    </row>
    <row r="1035" spans="1:14" x14ac:dyDescent="0.25">
      <c r="A1035" s="7" t="str">
        <f t="shared" si="35"/>
        <v>200400020003</v>
      </c>
      <c r="B1035" s="89"/>
      <c r="C1035" s="182">
        <v>20040002</v>
      </c>
      <c r="D1035" s="8" t="s">
        <v>56</v>
      </c>
      <c r="E1035" s="35" t="s">
        <v>0</v>
      </c>
      <c r="F1035" s="35" t="s">
        <v>4256</v>
      </c>
      <c r="G1035" s="35" t="s">
        <v>4300</v>
      </c>
      <c r="H1035" s="35" t="s">
        <v>275</v>
      </c>
      <c r="I1035" s="36" t="s">
        <v>411</v>
      </c>
      <c r="J1035" s="53">
        <v>45516</v>
      </c>
      <c r="K1035" t="s">
        <v>4362</v>
      </c>
      <c r="L1035" s="40">
        <v>33637</v>
      </c>
      <c r="M1035" s="39">
        <v>9523741112</v>
      </c>
      <c r="N1035" t="s">
        <v>4363</v>
      </c>
    </row>
    <row r="1036" spans="1:14" x14ac:dyDescent="0.25">
      <c r="A1036" s="7" t="str">
        <f t="shared" si="35"/>
        <v>200400020004</v>
      </c>
      <c r="B1036" s="89"/>
      <c r="C1036" s="182">
        <v>20040002</v>
      </c>
      <c r="D1036" s="8" t="s">
        <v>56</v>
      </c>
      <c r="E1036" s="35" t="s">
        <v>1</v>
      </c>
      <c r="F1036" s="35" t="s">
        <v>1304</v>
      </c>
      <c r="G1036" s="35" t="s">
        <v>4301</v>
      </c>
      <c r="H1036" s="35" t="s">
        <v>275</v>
      </c>
      <c r="I1036" s="36" t="s">
        <v>411</v>
      </c>
      <c r="J1036" s="53">
        <v>45516</v>
      </c>
      <c r="K1036" t="s">
        <v>2821</v>
      </c>
      <c r="L1036" s="40">
        <v>34700</v>
      </c>
      <c r="M1036" s="39">
        <v>6299724739</v>
      </c>
      <c r="N1036" t="s">
        <v>4364</v>
      </c>
    </row>
    <row r="1037" spans="1:14" x14ac:dyDescent="0.25">
      <c r="A1037" s="7" t="str">
        <f t="shared" si="35"/>
        <v>200400020005</v>
      </c>
      <c r="B1037" s="89"/>
      <c r="C1037" s="182">
        <v>20040002</v>
      </c>
      <c r="D1037" s="8" t="s">
        <v>56</v>
      </c>
      <c r="E1037" s="35" t="s">
        <v>18</v>
      </c>
      <c r="F1037" s="35" t="s">
        <v>1666</v>
      </c>
      <c r="G1037" s="35" t="s">
        <v>4302</v>
      </c>
      <c r="H1037" s="35" t="s">
        <v>275</v>
      </c>
      <c r="I1037" s="36" t="s">
        <v>411</v>
      </c>
      <c r="J1037" s="53">
        <v>45516</v>
      </c>
      <c r="K1037" t="s">
        <v>4365</v>
      </c>
      <c r="L1037" s="40">
        <v>29587</v>
      </c>
      <c r="M1037" s="39">
        <v>7759897358</v>
      </c>
      <c r="N1037" t="s">
        <v>4366</v>
      </c>
    </row>
    <row r="1038" spans="1:14" x14ac:dyDescent="0.25">
      <c r="A1038" s="7" t="str">
        <f t="shared" si="35"/>
        <v>200400020006</v>
      </c>
      <c r="B1038" s="89"/>
      <c r="C1038" s="182">
        <v>20040002</v>
      </c>
      <c r="D1038" s="8" t="s">
        <v>56</v>
      </c>
      <c r="E1038" s="35" t="s">
        <v>19</v>
      </c>
      <c r="F1038" s="35" t="s">
        <v>4270</v>
      </c>
      <c r="G1038" s="35" t="s">
        <v>4303</v>
      </c>
      <c r="H1038" s="35" t="s">
        <v>275</v>
      </c>
      <c r="I1038" s="36" t="s">
        <v>411</v>
      </c>
      <c r="J1038" s="53">
        <v>45516</v>
      </c>
      <c r="K1038" t="s">
        <v>4367</v>
      </c>
      <c r="L1038" s="40">
        <v>24108</v>
      </c>
      <c r="M1038" s="39">
        <v>9006786476</v>
      </c>
      <c r="N1038" t="s">
        <v>4368</v>
      </c>
    </row>
    <row r="1039" spans="1:14" x14ac:dyDescent="0.25">
      <c r="A1039" s="7" t="str">
        <f t="shared" si="35"/>
        <v>200400020008</v>
      </c>
      <c r="B1039" s="89"/>
      <c r="C1039" s="182">
        <v>20040002</v>
      </c>
      <c r="D1039" s="8" t="s">
        <v>56</v>
      </c>
      <c r="E1039" s="35" t="s">
        <v>41</v>
      </c>
      <c r="F1039" s="35" t="s">
        <v>4271</v>
      </c>
      <c r="G1039" s="35" t="s">
        <v>4304</v>
      </c>
      <c r="H1039" s="35" t="s">
        <v>278</v>
      </c>
      <c r="I1039" s="36" t="s">
        <v>416</v>
      </c>
      <c r="J1039" s="53">
        <v>45516</v>
      </c>
      <c r="K1039" t="s">
        <v>4369</v>
      </c>
      <c r="L1039" s="40">
        <v>19360</v>
      </c>
      <c r="M1039" s="39">
        <v>9546745200</v>
      </c>
      <c r="N1039" t="s">
        <v>4370</v>
      </c>
    </row>
    <row r="1040" spans="1:14" x14ac:dyDescent="0.25">
      <c r="A1040" s="7" t="str">
        <f t="shared" si="35"/>
        <v>200400010002</v>
      </c>
      <c r="B1040" s="89"/>
      <c r="C1040" s="182">
        <v>20040001</v>
      </c>
      <c r="D1040" s="8" t="s">
        <v>56</v>
      </c>
      <c r="E1040" s="35" t="s">
        <v>17</v>
      </c>
      <c r="F1040" s="35" t="s">
        <v>4272</v>
      </c>
      <c r="G1040" s="35" t="s">
        <v>4305</v>
      </c>
      <c r="H1040" s="35" t="s">
        <v>1370</v>
      </c>
      <c r="I1040" s="36" t="s">
        <v>413</v>
      </c>
      <c r="J1040" s="53">
        <v>45516</v>
      </c>
      <c r="K1040" t="s">
        <v>2545</v>
      </c>
      <c r="L1040" s="40">
        <v>36504</v>
      </c>
      <c r="M1040" s="39">
        <v>7484857844</v>
      </c>
      <c r="N1040" t="s">
        <v>4371</v>
      </c>
    </row>
    <row r="1041" spans="1:14" x14ac:dyDescent="0.25">
      <c r="A1041" s="7" t="str">
        <f t="shared" si="35"/>
        <v>200400010003</v>
      </c>
      <c r="B1041" s="89"/>
      <c r="C1041" s="182">
        <v>20040001</v>
      </c>
      <c r="D1041" s="8" t="s">
        <v>56</v>
      </c>
      <c r="E1041" s="35" t="s">
        <v>0</v>
      </c>
      <c r="F1041" s="35" t="s">
        <v>2545</v>
      </c>
      <c r="G1041" s="91" t="s">
        <v>15702</v>
      </c>
      <c r="H1041" s="35" t="s">
        <v>1370</v>
      </c>
      <c r="I1041" s="36" t="s">
        <v>8512</v>
      </c>
      <c r="J1041" s="53">
        <v>45516</v>
      </c>
      <c r="K1041" t="s">
        <v>4020</v>
      </c>
      <c r="L1041" s="40">
        <v>26054</v>
      </c>
      <c r="M1041" s="39">
        <v>9939156680</v>
      </c>
      <c r="N1041" t="s">
        <v>4372</v>
      </c>
    </row>
    <row r="1042" spans="1:14" x14ac:dyDescent="0.25">
      <c r="A1042" s="7" t="str">
        <f t="shared" si="35"/>
        <v>200400010004</v>
      </c>
      <c r="B1042" s="89"/>
      <c r="C1042" s="182">
        <v>20040001</v>
      </c>
      <c r="D1042" s="8" t="s">
        <v>56</v>
      </c>
      <c r="E1042" s="35" t="s">
        <v>1</v>
      </c>
      <c r="F1042" s="35" t="s">
        <v>4273</v>
      </c>
      <c r="G1042" s="35" t="s">
        <v>4306</v>
      </c>
      <c r="H1042" s="35" t="s">
        <v>275</v>
      </c>
      <c r="I1042" s="36" t="s">
        <v>411</v>
      </c>
      <c r="J1042" s="53">
        <v>45516</v>
      </c>
      <c r="K1042" t="s">
        <v>4373</v>
      </c>
      <c r="L1042" s="40">
        <v>20455</v>
      </c>
      <c r="M1042" s="39">
        <v>7909082699</v>
      </c>
      <c r="N1042" t="s">
        <v>4374</v>
      </c>
    </row>
    <row r="1043" spans="1:14" x14ac:dyDescent="0.25">
      <c r="A1043" s="7" t="str">
        <f t="shared" si="35"/>
        <v>200400010005</v>
      </c>
      <c r="B1043" s="89"/>
      <c r="C1043" s="182">
        <v>20040001</v>
      </c>
      <c r="D1043" s="8" t="s">
        <v>56</v>
      </c>
      <c r="E1043" s="35" t="s">
        <v>18</v>
      </c>
      <c r="F1043" s="35" t="s">
        <v>4274</v>
      </c>
      <c r="G1043" s="35" t="s">
        <v>4307</v>
      </c>
      <c r="H1043" s="35" t="s">
        <v>275</v>
      </c>
      <c r="I1043" s="36" t="s">
        <v>411</v>
      </c>
      <c r="J1043" s="53">
        <v>45516</v>
      </c>
      <c r="K1043" t="s">
        <v>4375</v>
      </c>
      <c r="L1043" s="40">
        <v>37987</v>
      </c>
      <c r="M1043" s="39">
        <v>8294657724</v>
      </c>
      <c r="N1043" t="s">
        <v>4376</v>
      </c>
    </row>
    <row r="1044" spans="1:14" x14ac:dyDescent="0.25">
      <c r="A1044" s="7" t="str">
        <f t="shared" si="35"/>
        <v>200400010006</v>
      </c>
      <c r="B1044" s="89"/>
      <c r="C1044" s="182">
        <v>20040001</v>
      </c>
      <c r="D1044" s="8" t="s">
        <v>56</v>
      </c>
      <c r="E1044" s="35" t="s">
        <v>19</v>
      </c>
      <c r="F1044" s="35" t="s">
        <v>4275</v>
      </c>
      <c r="G1044" s="35" t="s">
        <v>4308</v>
      </c>
      <c r="H1044" s="35" t="s">
        <v>4690</v>
      </c>
      <c r="I1044" s="36" t="s">
        <v>430</v>
      </c>
      <c r="J1044" s="53">
        <v>45516</v>
      </c>
      <c r="K1044" t="s">
        <v>2821</v>
      </c>
      <c r="L1044" s="40">
        <v>25934</v>
      </c>
      <c r="M1044" s="39">
        <v>8271344371</v>
      </c>
      <c r="N1044" t="s">
        <v>4377</v>
      </c>
    </row>
    <row r="1045" spans="1:14" x14ac:dyDescent="0.25">
      <c r="A1045" s="7" t="str">
        <f t="shared" si="35"/>
        <v>200400010007</v>
      </c>
      <c r="B1045" s="89"/>
      <c r="C1045" s="182">
        <v>20040001</v>
      </c>
      <c r="D1045" s="8" t="s">
        <v>56</v>
      </c>
      <c r="E1045" s="35" t="s">
        <v>20</v>
      </c>
      <c r="F1045" s="35" t="s">
        <v>4276</v>
      </c>
      <c r="G1045" s="35" t="s">
        <v>4309</v>
      </c>
      <c r="H1045" s="35" t="s">
        <v>275</v>
      </c>
      <c r="I1045" s="36" t="s">
        <v>411</v>
      </c>
      <c r="J1045" s="53">
        <v>45516</v>
      </c>
      <c r="K1045" t="s">
        <v>4378</v>
      </c>
      <c r="L1045" s="40" t="s">
        <v>4379</v>
      </c>
      <c r="M1045" s="39">
        <v>9134456671</v>
      </c>
      <c r="N1045" t="s">
        <v>4380</v>
      </c>
    </row>
    <row r="1046" spans="1:14" x14ac:dyDescent="0.25">
      <c r="A1046" s="7" t="str">
        <f t="shared" si="35"/>
        <v>200400010008</v>
      </c>
      <c r="B1046" s="89"/>
      <c r="C1046" s="182">
        <v>20040001</v>
      </c>
      <c r="D1046" s="8" t="s">
        <v>56</v>
      </c>
      <c r="E1046" s="35" t="s">
        <v>41</v>
      </c>
      <c r="F1046" s="35" t="s">
        <v>4277</v>
      </c>
      <c r="G1046" s="35" t="s">
        <v>4310</v>
      </c>
      <c r="H1046" s="35" t="s">
        <v>275</v>
      </c>
      <c r="I1046" s="36" t="s">
        <v>411</v>
      </c>
      <c r="J1046" s="53">
        <v>45516</v>
      </c>
      <c r="K1046" t="s">
        <v>4381</v>
      </c>
      <c r="L1046" s="40">
        <v>24108</v>
      </c>
      <c r="M1046" s="39">
        <v>7764073036</v>
      </c>
      <c r="N1046" t="s">
        <v>4382</v>
      </c>
    </row>
    <row r="1047" spans="1:14" x14ac:dyDescent="0.25">
      <c r="A1047" s="7" t="str">
        <f t="shared" si="35"/>
        <v>200400010009</v>
      </c>
      <c r="B1047" s="89"/>
      <c r="C1047" s="182">
        <v>20040001</v>
      </c>
      <c r="D1047" s="8" t="s">
        <v>56</v>
      </c>
      <c r="E1047" s="35" t="s">
        <v>36</v>
      </c>
      <c r="F1047" s="35" t="s">
        <v>4278</v>
      </c>
      <c r="G1047" s="35" t="s">
        <v>4311</v>
      </c>
      <c r="H1047" s="35" t="s">
        <v>275</v>
      </c>
      <c r="I1047" s="36" t="s">
        <v>411</v>
      </c>
      <c r="J1047" s="53">
        <v>45516</v>
      </c>
      <c r="K1047" t="s">
        <v>4383</v>
      </c>
      <c r="L1047" s="40">
        <v>24838</v>
      </c>
      <c r="M1047" s="39">
        <v>8809367067</v>
      </c>
      <c r="N1047" t="s">
        <v>4384</v>
      </c>
    </row>
    <row r="1048" spans="1:14" x14ac:dyDescent="0.25">
      <c r="A1048" s="7" t="str">
        <f t="shared" si="35"/>
        <v>200100340020</v>
      </c>
      <c r="B1048" s="89"/>
      <c r="C1048" s="182">
        <v>20010034</v>
      </c>
      <c r="D1048" s="8" t="s">
        <v>56</v>
      </c>
      <c r="E1048" s="35" t="s">
        <v>4</v>
      </c>
      <c r="F1048" s="35" t="s">
        <v>3972</v>
      </c>
      <c r="G1048" s="35" t="s">
        <v>4312</v>
      </c>
      <c r="H1048" s="35" t="s">
        <v>460</v>
      </c>
      <c r="I1048" s="36" t="s">
        <v>418</v>
      </c>
      <c r="J1048" s="53">
        <v>45516</v>
      </c>
      <c r="K1048" t="s">
        <v>4385</v>
      </c>
      <c r="L1048" s="40">
        <v>27395</v>
      </c>
      <c r="M1048" s="39">
        <v>7061129768</v>
      </c>
      <c r="N1048" t="s">
        <v>4386</v>
      </c>
    </row>
    <row r="1049" spans="1:14" x14ac:dyDescent="0.25">
      <c r="A1049" s="7" t="str">
        <f>CONCATENATE(C1049,E1049)</f>
        <v>200100150028</v>
      </c>
      <c r="B1049" s="89"/>
      <c r="C1049" s="182">
        <v>20010015</v>
      </c>
      <c r="D1049" s="8" t="s">
        <v>56</v>
      </c>
      <c r="E1049" s="35" t="s">
        <v>30</v>
      </c>
      <c r="F1049" s="35" t="s">
        <v>4387</v>
      </c>
      <c r="G1049" s="35" t="s">
        <v>4388</v>
      </c>
      <c r="H1049" s="35" t="s">
        <v>265</v>
      </c>
      <c r="I1049" s="36" t="s">
        <v>410</v>
      </c>
      <c r="J1049" s="53">
        <v>45397</v>
      </c>
      <c r="K1049" t="s">
        <v>4389</v>
      </c>
      <c r="L1049" s="40">
        <v>27395</v>
      </c>
      <c r="M1049" s="39">
        <v>9523437593</v>
      </c>
      <c r="N1049" t="s">
        <v>4390</v>
      </c>
    </row>
    <row r="1050" spans="1:14" x14ac:dyDescent="0.25">
      <c r="A1050" s="7" t="str">
        <f>CONCATENATE(C1050,E1050)</f>
        <v>200300020031</v>
      </c>
      <c r="B1050" s="89"/>
      <c r="C1050" s="182">
        <v>20030002</v>
      </c>
      <c r="D1050" s="8" t="s">
        <v>56</v>
      </c>
      <c r="E1050" s="35" t="s">
        <v>422</v>
      </c>
      <c r="F1050" s="35" t="s">
        <v>4398</v>
      </c>
      <c r="G1050" s="35" t="s">
        <v>4426</v>
      </c>
      <c r="H1050" s="35" t="s">
        <v>776</v>
      </c>
      <c r="I1050" s="36" t="s">
        <v>4427</v>
      </c>
      <c r="J1050" s="53">
        <v>45524</v>
      </c>
      <c r="K1050" t="s">
        <v>4464</v>
      </c>
      <c r="L1050" s="40">
        <v>16803</v>
      </c>
      <c r="M1050" s="39">
        <v>8252631374</v>
      </c>
      <c r="N1050" t="s">
        <v>4465</v>
      </c>
    </row>
    <row r="1051" spans="1:14" x14ac:dyDescent="0.25">
      <c r="A1051" s="7" t="str">
        <f t="shared" ref="A1051:A1082" si="36">CONCATENATE(C1051,E1051)</f>
        <v>200100250018</v>
      </c>
      <c r="B1051" s="89"/>
      <c r="C1051" s="182">
        <v>20010025</v>
      </c>
      <c r="D1051" s="8" t="s">
        <v>56</v>
      </c>
      <c r="E1051" s="35" t="s">
        <v>2</v>
      </c>
      <c r="F1051" s="35" t="s">
        <v>3883</v>
      </c>
      <c r="G1051" s="35" t="s">
        <v>4428</v>
      </c>
      <c r="H1051" s="35" t="s">
        <v>467</v>
      </c>
      <c r="I1051" s="36" t="s">
        <v>415</v>
      </c>
      <c r="J1051" s="53">
        <v>45524</v>
      </c>
      <c r="K1051" t="s">
        <v>3944</v>
      </c>
      <c r="L1051" s="40">
        <v>37959</v>
      </c>
      <c r="M1051" s="39">
        <v>9608950523</v>
      </c>
      <c r="N1051" t="s">
        <v>3945</v>
      </c>
    </row>
    <row r="1052" spans="1:14" x14ac:dyDescent="0.25">
      <c r="A1052" s="7" t="str">
        <f t="shared" si="36"/>
        <v>200200080014</v>
      </c>
      <c r="B1052" s="89"/>
      <c r="C1052" s="182">
        <v>20020008</v>
      </c>
      <c r="D1052" s="8" t="s">
        <v>56</v>
      </c>
      <c r="E1052" s="35" t="s">
        <v>24</v>
      </c>
      <c r="F1052" s="35" t="s">
        <v>4399</v>
      </c>
      <c r="G1052" s="35" t="s">
        <v>4429</v>
      </c>
      <c r="H1052" s="35" t="s">
        <v>1284</v>
      </c>
      <c r="I1052" s="36" t="s">
        <v>3998</v>
      </c>
      <c r="J1052" s="53">
        <v>45524</v>
      </c>
      <c r="K1052" t="s">
        <v>4466</v>
      </c>
      <c r="L1052" s="40">
        <v>25569</v>
      </c>
      <c r="M1052" s="39">
        <v>7061544656</v>
      </c>
      <c r="N1052" t="s">
        <v>4467</v>
      </c>
    </row>
    <row r="1053" spans="1:14" x14ac:dyDescent="0.25">
      <c r="A1053" s="7" t="str">
        <f t="shared" si="36"/>
        <v>200200030015</v>
      </c>
      <c r="B1053" s="89"/>
      <c r="C1053" s="182">
        <v>20020003</v>
      </c>
      <c r="D1053" s="8" t="s">
        <v>56</v>
      </c>
      <c r="E1053" s="35" t="s">
        <v>25</v>
      </c>
      <c r="F1053" s="35" t="s">
        <v>4400</v>
      </c>
      <c r="G1053" s="35" t="s">
        <v>4430</v>
      </c>
      <c r="H1053" s="35" t="s">
        <v>4431</v>
      </c>
      <c r="I1053" s="36" t="s">
        <v>410</v>
      </c>
      <c r="J1053" s="53">
        <v>45524</v>
      </c>
      <c r="K1053" t="s">
        <v>4468</v>
      </c>
      <c r="L1053" s="40" t="s">
        <v>4469</v>
      </c>
      <c r="M1053" s="39">
        <v>7870584496</v>
      </c>
      <c r="N1053" t="s">
        <v>4470</v>
      </c>
    </row>
    <row r="1054" spans="1:14" x14ac:dyDescent="0.25">
      <c r="A1054" s="7" t="str">
        <f t="shared" si="36"/>
        <v>200100340021</v>
      </c>
      <c r="B1054" s="89"/>
      <c r="C1054" s="182">
        <v>20010034</v>
      </c>
      <c r="D1054" s="8" t="s">
        <v>56</v>
      </c>
      <c r="E1054" s="35" t="s">
        <v>28</v>
      </c>
      <c r="F1054" s="35" t="s">
        <v>4401</v>
      </c>
      <c r="G1054" s="35" t="s">
        <v>4432</v>
      </c>
      <c r="H1054" s="35" t="s">
        <v>265</v>
      </c>
      <c r="I1054" s="36" t="s">
        <v>410</v>
      </c>
      <c r="J1054" s="53">
        <v>45524</v>
      </c>
      <c r="K1054" t="s">
        <v>4471</v>
      </c>
      <c r="L1054" s="40">
        <v>35431</v>
      </c>
      <c r="M1054" s="39">
        <v>6299809705</v>
      </c>
      <c r="N1054" t="s">
        <v>4472</v>
      </c>
    </row>
    <row r="1055" spans="1:14" x14ac:dyDescent="0.25">
      <c r="A1055" s="7" t="str">
        <f t="shared" si="36"/>
        <v>200100340022</v>
      </c>
      <c r="B1055" s="89"/>
      <c r="C1055" s="182">
        <v>20010034</v>
      </c>
      <c r="D1055" s="8" t="s">
        <v>56</v>
      </c>
      <c r="E1055" s="35" t="s">
        <v>37</v>
      </c>
      <c r="F1055" s="35" t="s">
        <v>4402</v>
      </c>
      <c r="G1055" s="35" t="s">
        <v>4433</v>
      </c>
      <c r="H1055" s="35" t="s">
        <v>460</v>
      </c>
      <c r="I1055" s="36" t="s">
        <v>418</v>
      </c>
      <c r="J1055" s="53">
        <v>45524</v>
      </c>
      <c r="K1055" t="s">
        <v>4473</v>
      </c>
      <c r="L1055" s="40">
        <v>28856</v>
      </c>
      <c r="M1055" s="39">
        <v>7250098587</v>
      </c>
      <c r="N1055" t="s">
        <v>4474</v>
      </c>
    </row>
    <row r="1056" spans="1:14" x14ac:dyDescent="0.25">
      <c r="A1056" s="7" t="str">
        <f t="shared" si="36"/>
        <v>200100160048</v>
      </c>
      <c r="B1056" s="89"/>
      <c r="C1056" s="182">
        <v>20010016</v>
      </c>
      <c r="D1056" s="8" t="s">
        <v>56</v>
      </c>
      <c r="E1056" s="35" t="s">
        <v>424</v>
      </c>
      <c r="F1056" s="35" t="s">
        <v>4403</v>
      </c>
      <c r="G1056" s="35" t="s">
        <v>4434</v>
      </c>
      <c r="H1056" s="35" t="s">
        <v>456</v>
      </c>
      <c r="I1056" s="36" t="s">
        <v>457</v>
      </c>
      <c r="J1056" s="53">
        <v>45524</v>
      </c>
      <c r="K1056" t="s">
        <v>4475</v>
      </c>
      <c r="L1056" s="40">
        <v>29221</v>
      </c>
      <c r="M1056" s="39">
        <v>9334503566</v>
      </c>
      <c r="N1056" t="s">
        <v>4476</v>
      </c>
    </row>
    <row r="1057" spans="1:14" x14ac:dyDescent="0.25">
      <c r="A1057" s="7" t="str">
        <f t="shared" si="36"/>
        <v>200400010010</v>
      </c>
      <c r="B1057" s="89"/>
      <c r="C1057" s="182">
        <v>20040001</v>
      </c>
      <c r="D1057" s="8" t="s">
        <v>56</v>
      </c>
      <c r="E1057" s="35" t="s">
        <v>21</v>
      </c>
      <c r="F1057" s="35" t="s">
        <v>4404</v>
      </c>
      <c r="G1057" s="35" t="s">
        <v>4435</v>
      </c>
      <c r="H1057" s="35" t="s">
        <v>1370</v>
      </c>
      <c r="I1057" s="36" t="s">
        <v>413</v>
      </c>
      <c r="J1057" s="53">
        <v>45524</v>
      </c>
      <c r="K1057" t="s">
        <v>4477</v>
      </c>
      <c r="L1057" s="40">
        <v>25569</v>
      </c>
      <c r="M1057" s="39">
        <v>9835978374</v>
      </c>
      <c r="N1057" t="s">
        <v>4478</v>
      </c>
    </row>
    <row r="1058" spans="1:14" x14ac:dyDescent="0.25">
      <c r="A1058" s="7" t="str">
        <f t="shared" si="36"/>
        <v>200400010012</v>
      </c>
      <c r="B1058" s="89"/>
      <c r="C1058" s="182">
        <v>20040001</v>
      </c>
      <c r="D1058" s="8" t="s">
        <v>56</v>
      </c>
      <c r="E1058" s="35" t="s">
        <v>40</v>
      </c>
      <c r="F1058" s="35" t="s">
        <v>4405</v>
      </c>
      <c r="G1058" s="35" t="s">
        <v>4436</v>
      </c>
      <c r="H1058" s="35" t="s">
        <v>275</v>
      </c>
      <c r="I1058" s="36" t="s">
        <v>411</v>
      </c>
      <c r="J1058" s="53">
        <v>45524</v>
      </c>
      <c r="K1058" t="s">
        <v>4479</v>
      </c>
      <c r="L1058" s="40">
        <v>26665</v>
      </c>
      <c r="M1058" s="39">
        <v>7292836312</v>
      </c>
      <c r="N1058" t="s">
        <v>4480</v>
      </c>
    </row>
    <row r="1059" spans="1:14" x14ac:dyDescent="0.25">
      <c r="A1059" s="7" t="str">
        <f t="shared" si="36"/>
        <v>200400010013</v>
      </c>
      <c r="B1059" s="89"/>
      <c r="C1059" s="182">
        <v>20040001</v>
      </c>
      <c r="D1059" s="8" t="s">
        <v>56</v>
      </c>
      <c r="E1059" s="35" t="s">
        <v>23</v>
      </c>
      <c r="F1059" s="35" t="s">
        <v>4406</v>
      </c>
      <c r="G1059" s="35" t="s">
        <v>4437</v>
      </c>
      <c r="H1059" s="35" t="s">
        <v>4438</v>
      </c>
      <c r="I1059" s="36" t="s">
        <v>413</v>
      </c>
      <c r="J1059" s="53">
        <v>45524</v>
      </c>
      <c r="K1059" t="s">
        <v>4481</v>
      </c>
      <c r="L1059" s="40">
        <v>22282</v>
      </c>
      <c r="M1059" s="39">
        <v>9523263124</v>
      </c>
      <c r="N1059" t="s">
        <v>4482</v>
      </c>
    </row>
    <row r="1060" spans="1:14" x14ac:dyDescent="0.25">
      <c r="A1060" s="7" t="str">
        <f t="shared" si="36"/>
        <v>200400010014</v>
      </c>
      <c r="B1060" s="89"/>
      <c r="C1060" s="182">
        <v>20040001</v>
      </c>
      <c r="D1060" s="8" t="s">
        <v>56</v>
      </c>
      <c r="E1060" s="35" t="s">
        <v>24</v>
      </c>
      <c r="F1060" s="35" t="s">
        <v>4407</v>
      </c>
      <c r="G1060" s="35" t="s">
        <v>4439</v>
      </c>
      <c r="H1060" s="35" t="s">
        <v>275</v>
      </c>
      <c r="I1060" s="36" t="s">
        <v>411</v>
      </c>
      <c r="J1060" s="53">
        <v>45524</v>
      </c>
      <c r="K1060" t="s">
        <v>4483</v>
      </c>
      <c r="L1060" s="40">
        <v>39448</v>
      </c>
      <c r="M1060" s="39"/>
      <c r="N1060" t="s">
        <v>4484</v>
      </c>
    </row>
    <row r="1061" spans="1:14" x14ac:dyDescent="0.25">
      <c r="A1061" s="7" t="str">
        <f t="shared" si="36"/>
        <v>200200050043</v>
      </c>
      <c r="B1061" s="89"/>
      <c r="C1061" s="182">
        <v>20020005</v>
      </c>
      <c r="D1061" s="8" t="s">
        <v>56</v>
      </c>
      <c r="E1061" s="35" t="s">
        <v>1650</v>
      </c>
      <c r="F1061" s="35" t="s">
        <v>4408</v>
      </c>
      <c r="G1061" s="35" t="s">
        <v>4440</v>
      </c>
      <c r="H1061" s="35" t="s">
        <v>1284</v>
      </c>
      <c r="I1061" s="36" t="s">
        <v>3998</v>
      </c>
      <c r="J1061" s="53">
        <v>45524</v>
      </c>
      <c r="K1061" t="s">
        <v>1608</v>
      </c>
      <c r="L1061" s="40">
        <v>32143</v>
      </c>
      <c r="M1061" s="39">
        <v>9031494140</v>
      </c>
      <c r="N1061" t="s">
        <v>4485</v>
      </c>
    </row>
    <row r="1062" spans="1:14" x14ac:dyDescent="0.25">
      <c r="A1062" s="7" t="str">
        <f t="shared" si="36"/>
        <v>200200050044</v>
      </c>
      <c r="B1062" s="89"/>
      <c r="C1062" s="182">
        <v>20020005</v>
      </c>
      <c r="D1062" s="8" t="s">
        <v>56</v>
      </c>
      <c r="E1062" s="35" t="s">
        <v>15</v>
      </c>
      <c r="F1062" s="35" t="s">
        <v>4409</v>
      </c>
      <c r="G1062" s="35" t="s">
        <v>4441</v>
      </c>
      <c r="H1062" s="35" t="s">
        <v>275</v>
      </c>
      <c r="I1062" s="36" t="s">
        <v>411</v>
      </c>
      <c r="J1062" s="53">
        <v>45524</v>
      </c>
      <c r="K1062" t="s">
        <v>4486</v>
      </c>
      <c r="L1062" s="40">
        <v>31413</v>
      </c>
      <c r="M1062" s="39">
        <v>9572455603</v>
      </c>
      <c r="N1062" t="s">
        <v>4487</v>
      </c>
    </row>
    <row r="1063" spans="1:14" x14ac:dyDescent="0.25">
      <c r="A1063" s="7" t="str">
        <f t="shared" si="36"/>
        <v>200200050045</v>
      </c>
      <c r="B1063" s="89"/>
      <c r="C1063" s="182">
        <v>20020005</v>
      </c>
      <c r="D1063" s="8" t="s">
        <v>56</v>
      </c>
      <c r="E1063" s="35" t="s">
        <v>16</v>
      </c>
      <c r="F1063" s="35" t="s">
        <v>4410</v>
      </c>
      <c r="G1063" s="35" t="s">
        <v>4442</v>
      </c>
      <c r="H1063" s="35" t="s">
        <v>281</v>
      </c>
      <c r="I1063" s="36" t="s">
        <v>418</v>
      </c>
      <c r="J1063" s="53">
        <v>45524</v>
      </c>
      <c r="K1063" t="s">
        <v>4488</v>
      </c>
      <c r="L1063" s="40">
        <v>22647</v>
      </c>
      <c r="M1063" s="39">
        <v>9905026135</v>
      </c>
      <c r="N1063" t="s">
        <v>4489</v>
      </c>
    </row>
    <row r="1064" spans="1:14" x14ac:dyDescent="0.25">
      <c r="A1064" s="7" t="str">
        <f t="shared" si="36"/>
        <v>200200090036</v>
      </c>
      <c r="B1064" s="89"/>
      <c r="C1064" s="182">
        <v>20020009</v>
      </c>
      <c r="D1064" s="8" t="s">
        <v>56</v>
      </c>
      <c r="E1064" s="35" t="s">
        <v>10</v>
      </c>
      <c r="F1064" s="35" t="s">
        <v>4411</v>
      </c>
      <c r="G1064" s="35" t="s">
        <v>4443</v>
      </c>
      <c r="H1064" s="35" t="s">
        <v>275</v>
      </c>
      <c r="I1064" s="36" t="s">
        <v>411</v>
      </c>
      <c r="J1064" s="53">
        <v>45524</v>
      </c>
      <c r="K1064" t="s">
        <v>4490</v>
      </c>
      <c r="L1064" s="40">
        <v>28856</v>
      </c>
      <c r="M1064" s="39"/>
      <c r="N1064" t="s">
        <v>4491</v>
      </c>
    </row>
    <row r="1065" spans="1:14" x14ac:dyDescent="0.25">
      <c r="A1065" s="7" t="str">
        <f t="shared" si="36"/>
        <v>200100010039</v>
      </c>
      <c r="B1065" s="89"/>
      <c r="C1065" s="182">
        <v>20010001</v>
      </c>
      <c r="D1065" s="8" t="s">
        <v>56</v>
      </c>
      <c r="E1065" s="35" t="s">
        <v>12</v>
      </c>
      <c r="F1065" s="35" t="s">
        <v>4412</v>
      </c>
      <c r="G1065" s="35" t="s">
        <v>4444</v>
      </c>
      <c r="H1065" s="35" t="s">
        <v>265</v>
      </c>
      <c r="I1065" s="36" t="s">
        <v>410</v>
      </c>
      <c r="J1065" s="53">
        <v>45524</v>
      </c>
      <c r="K1065" t="s">
        <v>4492</v>
      </c>
      <c r="L1065" s="40">
        <v>24108</v>
      </c>
      <c r="M1065" s="39">
        <v>8002678074</v>
      </c>
      <c r="N1065" t="s">
        <v>4493</v>
      </c>
    </row>
    <row r="1066" spans="1:14" x14ac:dyDescent="0.25">
      <c r="A1066" s="7" t="str">
        <f t="shared" si="36"/>
        <v>200100010040</v>
      </c>
      <c r="B1066" s="89"/>
      <c r="C1066" s="182">
        <v>20010001</v>
      </c>
      <c r="D1066" s="8" t="s">
        <v>56</v>
      </c>
      <c r="E1066" s="35" t="s">
        <v>13</v>
      </c>
      <c r="F1066" s="35" t="s">
        <v>4413</v>
      </c>
      <c r="G1066" s="35" t="s">
        <v>4445</v>
      </c>
      <c r="H1066" s="35" t="s">
        <v>275</v>
      </c>
      <c r="I1066" s="36" t="s">
        <v>411</v>
      </c>
      <c r="J1066" s="53">
        <v>45524</v>
      </c>
      <c r="K1066" t="s">
        <v>4339</v>
      </c>
      <c r="L1066" s="40" t="s">
        <v>4494</v>
      </c>
      <c r="M1066" s="39">
        <v>9508521278</v>
      </c>
      <c r="N1066" t="s">
        <v>4495</v>
      </c>
    </row>
    <row r="1067" spans="1:14" x14ac:dyDescent="0.25">
      <c r="A1067" s="7" t="str">
        <f t="shared" si="36"/>
        <v>200200010099</v>
      </c>
      <c r="B1067" s="89"/>
      <c r="C1067" s="182">
        <v>20020001</v>
      </c>
      <c r="D1067" s="8" t="s">
        <v>56</v>
      </c>
      <c r="E1067" s="35" t="s">
        <v>4391</v>
      </c>
      <c r="F1067" s="35" t="s">
        <v>3721</v>
      </c>
      <c r="G1067" s="35" t="s">
        <v>4446</v>
      </c>
      <c r="H1067" s="35" t="s">
        <v>1284</v>
      </c>
      <c r="I1067" s="36" t="s">
        <v>3998</v>
      </c>
      <c r="J1067" s="53">
        <v>45524</v>
      </c>
      <c r="K1067" t="s">
        <v>3057</v>
      </c>
      <c r="L1067" s="40" t="s">
        <v>4496</v>
      </c>
      <c r="M1067" s="39">
        <v>7643928046</v>
      </c>
      <c r="N1067" t="s">
        <v>4497</v>
      </c>
    </row>
    <row r="1068" spans="1:14" x14ac:dyDescent="0.25">
      <c r="A1068" s="7" t="str">
        <f t="shared" si="36"/>
        <v>200200010100</v>
      </c>
      <c r="B1068" s="89"/>
      <c r="C1068" s="182">
        <v>20020001</v>
      </c>
      <c r="D1068" s="8" t="s">
        <v>56</v>
      </c>
      <c r="E1068" s="35" t="s">
        <v>4414</v>
      </c>
      <c r="F1068" s="35" t="s">
        <v>4415</v>
      </c>
      <c r="G1068" s="35" t="s">
        <v>4447</v>
      </c>
      <c r="H1068" s="35" t="s">
        <v>275</v>
      </c>
      <c r="I1068" s="36" t="s">
        <v>411</v>
      </c>
      <c r="J1068" s="53">
        <v>45524</v>
      </c>
      <c r="K1068" t="s">
        <v>4498</v>
      </c>
      <c r="L1068" s="40">
        <v>31413</v>
      </c>
      <c r="M1068" s="39">
        <v>6205808237</v>
      </c>
      <c r="N1068" t="s">
        <v>4499</v>
      </c>
    </row>
    <row r="1069" spans="1:14" x14ac:dyDescent="0.25">
      <c r="A1069" s="7" t="str">
        <f t="shared" si="36"/>
        <v>200300090012</v>
      </c>
      <c r="B1069" s="89"/>
      <c r="C1069" s="182">
        <v>20030009</v>
      </c>
      <c r="D1069" s="8" t="s">
        <v>56</v>
      </c>
      <c r="E1069" s="35" t="s">
        <v>40</v>
      </c>
      <c r="F1069" s="35" t="s">
        <v>3273</v>
      </c>
      <c r="G1069" s="35" t="s">
        <v>4448</v>
      </c>
      <c r="H1069" s="35" t="s">
        <v>721</v>
      </c>
      <c r="I1069" s="36" t="s">
        <v>413</v>
      </c>
      <c r="J1069" s="53">
        <v>45524</v>
      </c>
      <c r="K1069" t="s">
        <v>4500</v>
      </c>
      <c r="L1069" s="40">
        <v>35347</v>
      </c>
      <c r="M1069" s="39">
        <v>7677436696</v>
      </c>
      <c r="N1069" t="s">
        <v>4501</v>
      </c>
    </row>
    <row r="1070" spans="1:14" x14ac:dyDescent="0.25">
      <c r="A1070" s="7" t="str">
        <f t="shared" si="36"/>
        <v>200600010002</v>
      </c>
      <c r="B1070" s="89"/>
      <c r="C1070" s="182">
        <v>20060001</v>
      </c>
      <c r="D1070" s="8" t="s">
        <v>56</v>
      </c>
      <c r="E1070" s="35" t="s">
        <v>17</v>
      </c>
      <c r="F1070" s="35" t="s">
        <v>4416</v>
      </c>
      <c r="G1070" s="35" t="s">
        <v>4449</v>
      </c>
      <c r="H1070" s="35" t="s">
        <v>4450</v>
      </c>
      <c r="I1070" s="36" t="s">
        <v>415</v>
      </c>
      <c r="J1070" s="53">
        <v>45524</v>
      </c>
      <c r="K1070" t="s">
        <v>4502</v>
      </c>
      <c r="L1070" s="40" t="s">
        <v>4503</v>
      </c>
      <c r="M1070" s="39">
        <v>7985941422</v>
      </c>
      <c r="N1070" t="s">
        <v>4504</v>
      </c>
    </row>
    <row r="1071" spans="1:14" x14ac:dyDescent="0.25">
      <c r="A1071" s="7" t="str">
        <f t="shared" si="36"/>
        <v>200600020002</v>
      </c>
      <c r="B1071" s="89"/>
      <c r="C1071" s="182">
        <v>20060002</v>
      </c>
      <c r="D1071" s="8" t="s">
        <v>56</v>
      </c>
      <c r="E1071" s="35" t="s">
        <v>17</v>
      </c>
      <c r="F1071" s="35" t="s">
        <v>4417</v>
      </c>
      <c r="G1071" s="35" t="s">
        <v>4451</v>
      </c>
      <c r="H1071" s="35" t="s">
        <v>4452</v>
      </c>
      <c r="I1071" s="36" t="s">
        <v>1912</v>
      </c>
      <c r="J1071" s="53">
        <v>45524</v>
      </c>
      <c r="K1071" t="s">
        <v>4505</v>
      </c>
      <c r="L1071" s="40">
        <v>26367</v>
      </c>
      <c r="M1071" s="39">
        <v>9693766957</v>
      </c>
      <c r="N1071" t="s">
        <v>4506</v>
      </c>
    </row>
    <row r="1072" spans="1:14" x14ac:dyDescent="0.25">
      <c r="A1072" s="7" t="str">
        <f t="shared" si="36"/>
        <v>200600030002</v>
      </c>
      <c r="B1072" s="89"/>
      <c r="C1072" s="182">
        <v>20060003</v>
      </c>
      <c r="D1072" s="8" t="s">
        <v>56</v>
      </c>
      <c r="E1072" s="35" t="s">
        <v>17</v>
      </c>
      <c r="F1072" s="35" t="s">
        <v>4418</v>
      </c>
      <c r="G1072" s="35" t="s">
        <v>4453</v>
      </c>
      <c r="H1072" s="35" t="s">
        <v>272</v>
      </c>
      <c r="I1072" s="36" t="s">
        <v>414</v>
      </c>
      <c r="J1072" s="53">
        <v>45524</v>
      </c>
      <c r="K1072" t="s">
        <v>4507</v>
      </c>
      <c r="L1072" s="40">
        <v>29221</v>
      </c>
      <c r="M1072" s="39">
        <v>7070973381</v>
      </c>
      <c r="N1072" t="s">
        <v>4508</v>
      </c>
    </row>
    <row r="1073" spans="1:18" x14ac:dyDescent="0.25">
      <c r="A1073" s="7" t="str">
        <f t="shared" si="36"/>
        <v>200100230042</v>
      </c>
      <c r="B1073" s="89"/>
      <c r="C1073" s="182">
        <v>20010023</v>
      </c>
      <c r="D1073" s="8" t="s">
        <v>56</v>
      </c>
      <c r="E1073" s="35" t="s">
        <v>14</v>
      </c>
      <c r="F1073" s="35" t="s">
        <v>4419</v>
      </c>
      <c r="G1073" s="35" t="s">
        <v>4454</v>
      </c>
      <c r="H1073" s="35" t="s">
        <v>271</v>
      </c>
      <c r="I1073" s="36" t="s">
        <v>413</v>
      </c>
      <c r="J1073" s="53">
        <v>45524</v>
      </c>
      <c r="K1073" t="s">
        <v>4509</v>
      </c>
      <c r="L1073" s="40">
        <v>33604</v>
      </c>
      <c r="M1073" s="39">
        <v>8102285908</v>
      </c>
      <c r="N1073" t="s">
        <v>4510</v>
      </c>
    </row>
    <row r="1074" spans="1:18" x14ac:dyDescent="0.25">
      <c r="A1074" s="7" t="str">
        <f t="shared" si="36"/>
        <v>200200110006</v>
      </c>
      <c r="B1074" s="89"/>
      <c r="C1074" s="182">
        <v>20020011</v>
      </c>
      <c r="D1074" s="8" t="s">
        <v>56</v>
      </c>
      <c r="E1074" s="35" t="s">
        <v>19</v>
      </c>
      <c r="F1074" s="35" t="s">
        <v>4420</v>
      </c>
      <c r="G1074" s="35" t="s">
        <v>4455</v>
      </c>
      <c r="H1074" s="35" t="s">
        <v>1284</v>
      </c>
      <c r="I1074" s="36" t="s">
        <v>3998</v>
      </c>
      <c r="J1074" s="53">
        <v>45524</v>
      </c>
      <c r="K1074" t="s">
        <v>4511</v>
      </c>
      <c r="L1074" s="40">
        <v>37622</v>
      </c>
      <c r="M1074" s="39">
        <v>9110078041</v>
      </c>
      <c r="N1074" t="s">
        <v>4512</v>
      </c>
    </row>
    <row r="1075" spans="1:18" x14ac:dyDescent="0.25">
      <c r="A1075" s="7" t="str">
        <f t="shared" si="36"/>
        <v>200400020002</v>
      </c>
      <c r="B1075" s="89"/>
      <c r="C1075" s="182">
        <v>20040002</v>
      </c>
      <c r="D1075" s="8" t="s">
        <v>56</v>
      </c>
      <c r="E1075" s="35" t="s">
        <v>17</v>
      </c>
      <c r="F1075" s="35" t="s">
        <v>4421</v>
      </c>
      <c r="G1075" s="35" t="s">
        <v>4456</v>
      </c>
      <c r="H1075" s="35" t="s">
        <v>275</v>
      </c>
      <c r="I1075" s="36" t="s">
        <v>411</v>
      </c>
      <c r="J1075" s="53">
        <v>45524</v>
      </c>
      <c r="K1075" t="s">
        <v>4513</v>
      </c>
      <c r="L1075" s="40">
        <v>30317</v>
      </c>
      <c r="M1075" s="39">
        <v>9546459500</v>
      </c>
      <c r="N1075" t="s">
        <v>4514</v>
      </c>
    </row>
    <row r="1076" spans="1:18" x14ac:dyDescent="0.25">
      <c r="A1076" s="7" t="str">
        <f t="shared" si="36"/>
        <v>200400030002</v>
      </c>
      <c r="B1076" s="89"/>
      <c r="C1076" s="182">
        <v>20040003</v>
      </c>
      <c r="D1076" s="8" t="s">
        <v>56</v>
      </c>
      <c r="E1076" s="35" t="s">
        <v>17</v>
      </c>
      <c r="F1076" s="35" t="s">
        <v>4422</v>
      </c>
      <c r="G1076" s="35" t="s">
        <v>4457</v>
      </c>
      <c r="H1076" s="35" t="s">
        <v>2019</v>
      </c>
      <c r="I1076" s="36" t="s">
        <v>413</v>
      </c>
      <c r="J1076" s="53">
        <v>45524</v>
      </c>
      <c r="K1076" t="s">
        <v>4515</v>
      </c>
      <c r="L1076" s="40" t="s">
        <v>4516</v>
      </c>
      <c r="M1076" s="39">
        <v>9334626464</v>
      </c>
      <c r="N1076" t="s">
        <v>4517</v>
      </c>
    </row>
    <row r="1077" spans="1:18" x14ac:dyDescent="0.25">
      <c r="A1077" s="7" t="str">
        <f t="shared" si="36"/>
        <v>200400030003</v>
      </c>
      <c r="B1077" s="89"/>
      <c r="C1077" s="182">
        <v>20040003</v>
      </c>
      <c r="D1077" s="8" t="s">
        <v>56</v>
      </c>
      <c r="E1077" s="35" t="s">
        <v>0</v>
      </c>
      <c r="F1077" s="35" t="s">
        <v>3830</v>
      </c>
      <c r="G1077" s="35" t="s">
        <v>4458</v>
      </c>
      <c r="H1077" s="35" t="s">
        <v>1380</v>
      </c>
      <c r="I1077" s="36" t="s">
        <v>410</v>
      </c>
      <c r="J1077" s="53">
        <v>45524</v>
      </c>
      <c r="K1077" t="s">
        <v>4515</v>
      </c>
      <c r="L1077" s="40">
        <v>38266</v>
      </c>
      <c r="M1077" s="39"/>
      <c r="N1077" t="s">
        <v>4518</v>
      </c>
    </row>
    <row r="1078" spans="1:18" x14ac:dyDescent="0.25">
      <c r="A1078" s="7" t="str">
        <f t="shared" si="36"/>
        <v>200400030005</v>
      </c>
      <c r="B1078" s="89"/>
      <c r="C1078" s="182">
        <v>20040003</v>
      </c>
      <c r="D1078" s="8" t="s">
        <v>56</v>
      </c>
      <c r="E1078" s="35" t="s">
        <v>18</v>
      </c>
      <c r="F1078" s="35" t="s">
        <v>755</v>
      </c>
      <c r="G1078" s="35" t="s">
        <v>4459</v>
      </c>
      <c r="H1078" s="35" t="s">
        <v>1380</v>
      </c>
      <c r="I1078" s="36" t="s">
        <v>410</v>
      </c>
      <c r="J1078" s="53">
        <v>45524</v>
      </c>
      <c r="K1078" t="s">
        <v>4519</v>
      </c>
      <c r="L1078" s="40">
        <v>39814</v>
      </c>
      <c r="M1078" s="39">
        <v>9229743671</v>
      </c>
      <c r="N1078" t="s">
        <v>4520</v>
      </c>
    </row>
    <row r="1079" spans="1:18" x14ac:dyDescent="0.25">
      <c r="A1079" s="7" t="str">
        <f t="shared" si="36"/>
        <v>200400030006</v>
      </c>
      <c r="B1079" s="89"/>
      <c r="C1079" s="182">
        <v>20040003</v>
      </c>
      <c r="D1079" s="8" t="s">
        <v>56</v>
      </c>
      <c r="E1079" s="35" t="s">
        <v>19</v>
      </c>
      <c r="F1079" s="35" t="s">
        <v>4423</v>
      </c>
      <c r="G1079" s="35" t="s">
        <v>4460</v>
      </c>
      <c r="H1079" s="35" t="s">
        <v>4438</v>
      </c>
      <c r="I1079" s="36" t="s">
        <v>413</v>
      </c>
      <c r="J1079" s="53">
        <v>45524</v>
      </c>
      <c r="K1079" t="s">
        <v>3479</v>
      </c>
      <c r="L1079" s="40">
        <v>35525</v>
      </c>
      <c r="M1079" s="39">
        <v>9341448521</v>
      </c>
      <c r="N1079" t="s">
        <v>4521</v>
      </c>
    </row>
    <row r="1080" spans="1:18" x14ac:dyDescent="0.25">
      <c r="A1080" s="7" t="str">
        <f t="shared" si="36"/>
        <v>200400030007</v>
      </c>
      <c r="B1080" s="89"/>
      <c r="C1080" s="182">
        <v>20040003</v>
      </c>
      <c r="D1080" s="8" t="s">
        <v>56</v>
      </c>
      <c r="E1080" s="35" t="s">
        <v>20</v>
      </c>
      <c r="F1080" s="35" t="s">
        <v>4424</v>
      </c>
      <c r="G1080" s="35" t="s">
        <v>4461</v>
      </c>
      <c r="H1080" s="35" t="s">
        <v>1691</v>
      </c>
      <c r="I1080" s="36" t="s">
        <v>411</v>
      </c>
      <c r="J1080" s="53">
        <v>45524</v>
      </c>
      <c r="K1080" t="s">
        <v>4522</v>
      </c>
      <c r="L1080" s="40">
        <v>31113</v>
      </c>
      <c r="M1080" s="39">
        <v>8340255052</v>
      </c>
      <c r="N1080" t="s">
        <v>4523</v>
      </c>
    </row>
    <row r="1081" spans="1:18" x14ac:dyDescent="0.25">
      <c r="A1081" s="7" t="str">
        <f t="shared" si="36"/>
        <v>200400030008</v>
      </c>
      <c r="B1081" s="89"/>
      <c r="C1081" s="182">
        <v>20040003</v>
      </c>
      <c r="D1081" s="8" t="s">
        <v>56</v>
      </c>
      <c r="E1081" s="35" t="s">
        <v>41</v>
      </c>
      <c r="F1081" s="35" t="s">
        <v>4137</v>
      </c>
      <c r="G1081" s="35" t="s">
        <v>4462</v>
      </c>
      <c r="H1081" s="35" t="s">
        <v>1380</v>
      </c>
      <c r="I1081" s="36" t="s">
        <v>410</v>
      </c>
      <c r="J1081" s="53">
        <v>45524</v>
      </c>
      <c r="K1081" t="s">
        <v>4524</v>
      </c>
      <c r="L1081" s="40">
        <v>22282</v>
      </c>
      <c r="M1081" s="39"/>
      <c r="N1081" t="s">
        <v>4525</v>
      </c>
    </row>
    <row r="1082" spans="1:18" x14ac:dyDescent="0.25">
      <c r="A1082" s="7" t="str">
        <f t="shared" si="36"/>
        <v>200400030009</v>
      </c>
      <c r="B1082" s="89"/>
      <c r="C1082" s="182">
        <v>20040003</v>
      </c>
      <c r="D1082" s="8" t="s">
        <v>56</v>
      </c>
      <c r="E1082" s="35" t="s">
        <v>36</v>
      </c>
      <c r="F1082" s="35" t="s">
        <v>4425</v>
      </c>
      <c r="G1082" s="35" t="s">
        <v>4463</v>
      </c>
      <c r="H1082" s="35" t="s">
        <v>1380</v>
      </c>
      <c r="I1082" s="36" t="s">
        <v>410</v>
      </c>
      <c r="J1082" s="53">
        <v>45524</v>
      </c>
      <c r="K1082" t="s">
        <v>4526</v>
      </c>
      <c r="L1082" s="40">
        <v>23743</v>
      </c>
      <c r="M1082" s="39">
        <v>8434627547</v>
      </c>
    </row>
    <row r="1083" spans="1:18" x14ac:dyDescent="0.25">
      <c r="A1083" s="7" t="str">
        <f>CONCATENATE(C1083,E1083)</f>
        <v>200100400002</v>
      </c>
      <c r="B1083" s="89"/>
      <c r="C1083" s="182">
        <v>20010040</v>
      </c>
      <c r="D1083" s="8" t="s">
        <v>56</v>
      </c>
      <c r="E1083" s="91" t="s">
        <v>17</v>
      </c>
      <c r="F1083" s="35" t="s">
        <v>4527</v>
      </c>
      <c r="G1083" s="35" t="s">
        <v>4528</v>
      </c>
      <c r="H1083" s="35" t="s">
        <v>429</v>
      </c>
      <c r="I1083" s="36" t="s">
        <v>430</v>
      </c>
      <c r="J1083" s="53">
        <v>45525</v>
      </c>
      <c r="K1083" t="s">
        <v>3375</v>
      </c>
      <c r="L1083" s="40">
        <v>39056</v>
      </c>
      <c r="M1083" s="39">
        <v>6207581076</v>
      </c>
      <c r="R1083" t="s">
        <v>4529</v>
      </c>
    </row>
    <row r="1084" spans="1:18" x14ac:dyDescent="0.25">
      <c r="A1084" s="7" t="str">
        <f>CONCATENATE(C1084,E1084)</f>
        <v>200400010016</v>
      </c>
      <c r="B1084" s="92"/>
      <c r="C1084" s="182">
        <v>20040001</v>
      </c>
      <c r="D1084" s="8" t="s">
        <v>56</v>
      </c>
      <c r="E1084" s="35" t="s">
        <v>26</v>
      </c>
      <c r="F1084" s="35" t="s">
        <v>4536</v>
      </c>
      <c r="G1084" s="91" t="s">
        <v>4558</v>
      </c>
      <c r="H1084" s="35" t="s">
        <v>275</v>
      </c>
      <c r="I1084" s="36" t="s">
        <v>411</v>
      </c>
      <c r="J1084" s="53">
        <v>45531</v>
      </c>
      <c r="K1084" t="s">
        <v>4584</v>
      </c>
      <c r="L1084" s="40">
        <v>18264</v>
      </c>
      <c r="M1084" s="39">
        <v>9162519190</v>
      </c>
      <c r="N1084" t="s">
        <v>4585</v>
      </c>
    </row>
    <row r="1085" spans="1:18" x14ac:dyDescent="0.25">
      <c r="A1085" s="7" t="str">
        <f t="shared" ref="A1085:A1109" si="37">CONCATENATE(C1085,E1085)</f>
        <v>200400010017</v>
      </c>
      <c r="B1085" s="92"/>
      <c r="C1085" s="182">
        <v>20040001</v>
      </c>
      <c r="D1085" s="8" t="s">
        <v>56</v>
      </c>
      <c r="E1085" s="35" t="s">
        <v>27</v>
      </c>
      <c r="F1085" s="35" t="s">
        <v>1575</v>
      </c>
      <c r="G1085" s="91" t="s">
        <v>4559</v>
      </c>
      <c r="H1085" s="35" t="s">
        <v>275</v>
      </c>
      <c r="I1085" s="36" t="s">
        <v>411</v>
      </c>
      <c r="J1085" s="53">
        <v>45531</v>
      </c>
      <c r="K1085" t="s">
        <v>4586</v>
      </c>
      <c r="L1085" s="40">
        <v>38295</v>
      </c>
      <c r="M1085" s="39">
        <v>9162987353</v>
      </c>
      <c r="N1085" t="s">
        <v>4587</v>
      </c>
    </row>
    <row r="1086" spans="1:18" x14ac:dyDescent="0.25">
      <c r="A1086" s="7" t="str">
        <f t="shared" si="37"/>
        <v>200100010042</v>
      </c>
      <c r="B1086" s="92"/>
      <c r="C1086" s="182">
        <v>20010001</v>
      </c>
      <c r="D1086" s="8" t="s">
        <v>56</v>
      </c>
      <c r="E1086" s="35" t="s">
        <v>14</v>
      </c>
      <c r="F1086" s="35" t="s">
        <v>2723</v>
      </c>
      <c r="G1086" s="91" t="s">
        <v>4560</v>
      </c>
      <c r="H1086" s="35" t="s">
        <v>265</v>
      </c>
      <c r="I1086" s="36" t="s">
        <v>410</v>
      </c>
      <c r="J1086" s="53">
        <v>45531</v>
      </c>
      <c r="K1086" t="s">
        <v>1877</v>
      </c>
      <c r="L1086" s="40">
        <v>36106</v>
      </c>
      <c r="M1086" s="39">
        <v>9798459265</v>
      </c>
      <c r="N1086" t="s">
        <v>4588</v>
      </c>
    </row>
    <row r="1087" spans="1:18" x14ac:dyDescent="0.25">
      <c r="A1087" s="7" t="str">
        <f t="shared" si="37"/>
        <v>200100030048</v>
      </c>
      <c r="B1087" s="92"/>
      <c r="C1087" s="182">
        <v>20010003</v>
      </c>
      <c r="D1087" s="8" t="s">
        <v>56</v>
      </c>
      <c r="E1087" s="35" t="s">
        <v>424</v>
      </c>
      <c r="F1087" s="35" t="s">
        <v>4537</v>
      </c>
      <c r="G1087" s="91" t="s">
        <v>4561</v>
      </c>
      <c r="H1087" s="35" t="s">
        <v>456</v>
      </c>
      <c r="I1087" s="36" t="s">
        <v>457</v>
      </c>
      <c r="J1087" s="53">
        <v>45531</v>
      </c>
      <c r="K1087" t="s">
        <v>4589</v>
      </c>
      <c r="L1087" s="40">
        <v>38055</v>
      </c>
      <c r="M1087" s="39">
        <v>9835035972</v>
      </c>
      <c r="N1087" t="s">
        <v>4590</v>
      </c>
    </row>
    <row r="1088" spans="1:18" x14ac:dyDescent="0.25">
      <c r="A1088" s="7" t="str">
        <f t="shared" si="37"/>
        <v>200100030049</v>
      </c>
      <c r="B1088" s="92"/>
      <c r="C1088" s="182">
        <v>20010003</v>
      </c>
      <c r="D1088" s="8" t="s">
        <v>56</v>
      </c>
      <c r="E1088" s="35" t="s">
        <v>425</v>
      </c>
      <c r="F1088" s="35" t="s">
        <v>4538</v>
      </c>
      <c r="G1088" s="91" t="s">
        <v>4562</v>
      </c>
      <c r="H1088" s="35" t="s">
        <v>273</v>
      </c>
      <c r="I1088" s="36" t="s">
        <v>413</v>
      </c>
      <c r="J1088" s="53">
        <v>45531</v>
      </c>
      <c r="K1088" t="s">
        <v>4591</v>
      </c>
      <c r="L1088" s="40">
        <v>30682</v>
      </c>
      <c r="M1088" s="39">
        <v>9065189643</v>
      </c>
      <c r="N1088" t="s">
        <v>4592</v>
      </c>
    </row>
    <row r="1089" spans="1:14" x14ac:dyDescent="0.25">
      <c r="A1089" s="7" t="str">
        <f t="shared" si="37"/>
        <v>200100030050</v>
      </c>
      <c r="B1089" s="92"/>
      <c r="C1089" s="182">
        <v>20010003</v>
      </c>
      <c r="D1089" s="8" t="s">
        <v>56</v>
      </c>
      <c r="E1089" s="35" t="s">
        <v>2068</v>
      </c>
      <c r="F1089" s="35" t="s">
        <v>4539</v>
      </c>
      <c r="G1089" s="91" t="s">
        <v>4563</v>
      </c>
      <c r="H1089" s="35" t="s">
        <v>467</v>
      </c>
      <c r="I1089" s="36" t="s">
        <v>415</v>
      </c>
      <c r="J1089" s="53">
        <v>45531</v>
      </c>
      <c r="K1089" t="s">
        <v>4593</v>
      </c>
      <c r="L1089" s="40" t="s">
        <v>4594</v>
      </c>
      <c r="M1089" s="39">
        <v>6203962820</v>
      </c>
      <c r="N1089" t="s">
        <v>4595</v>
      </c>
    </row>
    <row r="1090" spans="1:14" x14ac:dyDescent="0.25">
      <c r="A1090" s="7" t="str">
        <f t="shared" si="37"/>
        <v>200100030051</v>
      </c>
      <c r="B1090" s="92"/>
      <c r="C1090" s="182">
        <v>20010003</v>
      </c>
      <c r="D1090" s="8" t="s">
        <v>56</v>
      </c>
      <c r="E1090" s="35" t="s">
        <v>130</v>
      </c>
      <c r="F1090" s="35" t="s">
        <v>4540</v>
      </c>
      <c r="G1090" s="91" t="s">
        <v>4564</v>
      </c>
      <c r="H1090" s="35" t="s">
        <v>275</v>
      </c>
      <c r="I1090" s="36" t="s">
        <v>411</v>
      </c>
      <c r="J1090" s="53">
        <v>45531</v>
      </c>
      <c r="K1090" t="s">
        <v>1600</v>
      </c>
      <c r="L1090" s="40">
        <v>24116</v>
      </c>
      <c r="M1090" s="39">
        <v>8674848448</v>
      </c>
      <c r="N1090" t="s">
        <v>4596</v>
      </c>
    </row>
    <row r="1091" spans="1:14" x14ac:dyDescent="0.25">
      <c r="A1091" s="7" t="str">
        <f t="shared" si="37"/>
        <v>200400040002</v>
      </c>
      <c r="B1091" s="92"/>
      <c r="C1091" s="182">
        <v>20040004</v>
      </c>
      <c r="D1091" s="8" t="s">
        <v>56</v>
      </c>
      <c r="E1091" s="35" t="s">
        <v>17</v>
      </c>
      <c r="F1091" s="35" t="s">
        <v>4541</v>
      </c>
      <c r="G1091" s="91" t="s">
        <v>4565</v>
      </c>
      <c r="H1091" s="35" t="s">
        <v>4438</v>
      </c>
      <c r="I1091" s="36" t="s">
        <v>413</v>
      </c>
      <c r="J1091" s="53">
        <v>45531</v>
      </c>
      <c r="K1091" t="s">
        <v>2291</v>
      </c>
      <c r="L1091" s="40" t="s">
        <v>4597</v>
      </c>
      <c r="M1091" s="39">
        <v>9304183284</v>
      </c>
      <c r="N1091" t="s">
        <v>4598</v>
      </c>
    </row>
    <row r="1092" spans="1:14" x14ac:dyDescent="0.25">
      <c r="A1092" s="7" t="str">
        <f t="shared" si="37"/>
        <v>200100010041</v>
      </c>
      <c r="B1092" s="92"/>
      <c r="C1092" s="182">
        <v>20010001</v>
      </c>
      <c r="D1092" s="8" t="s">
        <v>56</v>
      </c>
      <c r="E1092" s="35" t="s">
        <v>35</v>
      </c>
      <c r="F1092" s="35" t="s">
        <v>4542</v>
      </c>
      <c r="G1092" s="91" t="s">
        <v>4566</v>
      </c>
      <c r="H1092" s="35" t="s">
        <v>267</v>
      </c>
      <c r="I1092" s="36" t="s">
        <v>3998</v>
      </c>
      <c r="J1092" s="53">
        <v>45531</v>
      </c>
      <c r="K1092" t="s">
        <v>3003</v>
      </c>
      <c r="L1092" s="40">
        <v>31778</v>
      </c>
      <c r="M1092" s="39">
        <v>7633967077</v>
      </c>
      <c r="N1092" t="s">
        <v>4599</v>
      </c>
    </row>
    <row r="1093" spans="1:14" x14ac:dyDescent="0.25">
      <c r="A1093" s="7" t="str">
        <f t="shared" si="37"/>
        <v>200100270030</v>
      </c>
      <c r="B1093" s="92"/>
      <c r="C1093" s="182">
        <v>20010027</v>
      </c>
      <c r="D1093" s="8" t="s">
        <v>56</v>
      </c>
      <c r="E1093" s="35" t="s">
        <v>7</v>
      </c>
      <c r="F1093" s="35" t="s">
        <v>4543</v>
      </c>
      <c r="G1093" s="91" t="s">
        <v>4567</v>
      </c>
      <c r="H1093" s="35" t="s">
        <v>275</v>
      </c>
      <c r="I1093" s="36" t="s">
        <v>411</v>
      </c>
      <c r="J1093" s="53">
        <v>45531</v>
      </c>
      <c r="K1093" t="s">
        <v>4600</v>
      </c>
      <c r="L1093" s="40">
        <v>28126</v>
      </c>
      <c r="M1093" s="39">
        <v>8235917704</v>
      </c>
      <c r="N1093" t="s">
        <v>4601</v>
      </c>
    </row>
    <row r="1094" spans="1:14" x14ac:dyDescent="0.25">
      <c r="A1094" s="7" t="str">
        <f t="shared" si="37"/>
        <v>200400010018</v>
      </c>
      <c r="B1094" s="92"/>
      <c r="C1094" s="182">
        <v>20040001</v>
      </c>
      <c r="D1094" s="8" t="s">
        <v>56</v>
      </c>
      <c r="E1094" s="35" t="s">
        <v>2</v>
      </c>
      <c r="F1094" s="35" t="s">
        <v>4544</v>
      </c>
      <c r="G1094" s="91" t="s">
        <v>4568</v>
      </c>
      <c r="H1094" s="35" t="s">
        <v>275</v>
      </c>
      <c r="I1094" s="36" t="s">
        <v>411</v>
      </c>
      <c r="J1094" s="53">
        <v>45531</v>
      </c>
      <c r="K1094" t="s">
        <v>4602</v>
      </c>
      <c r="L1094" s="40">
        <v>24108</v>
      </c>
      <c r="M1094" s="39"/>
      <c r="N1094" t="s">
        <v>4603</v>
      </c>
    </row>
    <row r="1095" spans="1:14" x14ac:dyDescent="0.25">
      <c r="A1095" s="7" t="str">
        <f t="shared" si="37"/>
        <v>200100270031</v>
      </c>
      <c r="B1095" s="92"/>
      <c r="C1095" s="182">
        <v>20010027</v>
      </c>
      <c r="D1095" s="8" t="s">
        <v>56</v>
      </c>
      <c r="E1095" s="35" t="s">
        <v>422</v>
      </c>
      <c r="F1095" s="35" t="s">
        <v>4545</v>
      </c>
      <c r="G1095" s="91" t="s">
        <v>4569</v>
      </c>
      <c r="H1095" s="35" t="s">
        <v>273</v>
      </c>
      <c r="I1095" s="36" t="s">
        <v>413</v>
      </c>
      <c r="J1095" s="53">
        <v>45531</v>
      </c>
      <c r="K1095" t="s">
        <v>3195</v>
      </c>
      <c r="L1095" s="40">
        <v>28856</v>
      </c>
      <c r="M1095" s="39">
        <v>6201869458</v>
      </c>
      <c r="N1095" t="s">
        <v>4604</v>
      </c>
    </row>
    <row r="1096" spans="1:14" x14ac:dyDescent="0.25">
      <c r="A1096" s="7" t="str">
        <f t="shared" si="37"/>
        <v>200100150048</v>
      </c>
      <c r="B1096" s="92"/>
      <c r="C1096" s="182">
        <v>20010015</v>
      </c>
      <c r="D1096" s="8" t="s">
        <v>56</v>
      </c>
      <c r="E1096" s="35" t="s">
        <v>424</v>
      </c>
      <c r="F1096" s="35" t="s">
        <v>4546</v>
      </c>
      <c r="G1096" s="91" t="s">
        <v>4570</v>
      </c>
      <c r="H1096" s="35" t="s">
        <v>267</v>
      </c>
      <c r="I1096" s="36" t="s">
        <v>3998</v>
      </c>
      <c r="J1096" s="53">
        <v>45531</v>
      </c>
      <c r="K1096" t="s">
        <v>2959</v>
      </c>
      <c r="L1096" s="40">
        <v>31413</v>
      </c>
      <c r="M1096" s="39">
        <v>8873733753</v>
      </c>
      <c r="N1096" t="s">
        <v>4605</v>
      </c>
    </row>
    <row r="1097" spans="1:14" x14ac:dyDescent="0.25">
      <c r="A1097" s="7" t="str">
        <f t="shared" si="37"/>
        <v>200100150049</v>
      </c>
      <c r="B1097" s="92"/>
      <c r="C1097" s="182">
        <v>20010015</v>
      </c>
      <c r="D1097" s="8" t="s">
        <v>56</v>
      </c>
      <c r="E1097" s="35" t="s">
        <v>425</v>
      </c>
      <c r="F1097" s="35" t="s">
        <v>4547</v>
      </c>
      <c r="G1097" s="91" t="s">
        <v>4571</v>
      </c>
      <c r="H1097" s="35" t="s">
        <v>265</v>
      </c>
      <c r="I1097" s="36" t="s">
        <v>410</v>
      </c>
      <c r="J1097" s="53">
        <v>45531</v>
      </c>
      <c r="K1097" t="s">
        <v>4606</v>
      </c>
      <c r="L1097" s="40">
        <v>38932</v>
      </c>
      <c r="M1097" s="39">
        <v>7050150098</v>
      </c>
      <c r="N1097" t="s">
        <v>4607</v>
      </c>
    </row>
    <row r="1098" spans="1:14" x14ac:dyDescent="0.25">
      <c r="A1098" s="7" t="str">
        <f t="shared" si="37"/>
        <v>200100030052</v>
      </c>
      <c r="B1098" s="92"/>
      <c r="C1098" s="182">
        <v>20010003</v>
      </c>
      <c r="D1098" s="8" t="s">
        <v>56</v>
      </c>
      <c r="E1098" s="35" t="s">
        <v>426</v>
      </c>
      <c r="F1098" s="35" t="s">
        <v>4548</v>
      </c>
      <c r="G1098" s="91" t="s">
        <v>4572</v>
      </c>
      <c r="H1098" s="35" t="s">
        <v>273</v>
      </c>
      <c r="I1098" s="36" t="s">
        <v>413</v>
      </c>
      <c r="J1098" s="53">
        <v>45531</v>
      </c>
      <c r="K1098" t="s">
        <v>4608</v>
      </c>
      <c r="L1098" s="40">
        <v>26665</v>
      </c>
      <c r="M1098" s="39">
        <v>8292422290</v>
      </c>
      <c r="N1098" t="s">
        <v>4609</v>
      </c>
    </row>
    <row r="1099" spans="1:14" x14ac:dyDescent="0.25">
      <c r="A1099" s="7" t="str">
        <f t="shared" si="37"/>
        <v>200100050040</v>
      </c>
      <c r="B1099" s="92"/>
      <c r="C1099" s="182">
        <v>20010005</v>
      </c>
      <c r="D1099" s="8" t="s">
        <v>56</v>
      </c>
      <c r="E1099" s="35" t="s">
        <v>13</v>
      </c>
      <c r="F1099" s="35" t="s">
        <v>4549</v>
      </c>
      <c r="G1099" s="91" t="s">
        <v>4573</v>
      </c>
      <c r="H1099" s="35" t="s">
        <v>275</v>
      </c>
      <c r="I1099" s="36" t="s">
        <v>411</v>
      </c>
      <c r="J1099" s="53">
        <v>45531</v>
      </c>
      <c r="K1099" t="s">
        <v>4610</v>
      </c>
      <c r="L1099" s="40">
        <v>31413</v>
      </c>
      <c r="M1099" s="39">
        <v>7634061145</v>
      </c>
      <c r="N1099" t="s">
        <v>4611</v>
      </c>
    </row>
    <row r="1100" spans="1:14" x14ac:dyDescent="0.25">
      <c r="A1100" s="7" t="str">
        <f t="shared" si="37"/>
        <v>200400040004</v>
      </c>
      <c r="B1100" s="92"/>
      <c r="C1100" s="182">
        <v>20040004</v>
      </c>
      <c r="D1100" s="8" t="s">
        <v>56</v>
      </c>
      <c r="E1100" s="35" t="s">
        <v>1</v>
      </c>
      <c r="F1100" s="35" t="s">
        <v>4550</v>
      </c>
      <c r="G1100" s="91" t="s">
        <v>4574</v>
      </c>
      <c r="H1100" s="35" t="s">
        <v>275</v>
      </c>
      <c r="I1100" s="36" t="s">
        <v>411</v>
      </c>
      <c r="J1100" s="53">
        <v>45531</v>
      </c>
      <c r="K1100" t="s">
        <v>4612</v>
      </c>
      <c r="L1100" s="40">
        <v>30317</v>
      </c>
      <c r="M1100" s="39">
        <v>6200381184</v>
      </c>
      <c r="N1100" t="s">
        <v>4613</v>
      </c>
    </row>
    <row r="1101" spans="1:14" x14ac:dyDescent="0.25">
      <c r="A1101" s="7" t="str">
        <f t="shared" si="37"/>
        <v>200100030053</v>
      </c>
      <c r="B1101" s="92"/>
      <c r="C1101" s="182">
        <v>20010003</v>
      </c>
      <c r="D1101" s="8" t="s">
        <v>56</v>
      </c>
      <c r="E1101" s="35" t="s">
        <v>131</v>
      </c>
      <c r="F1101" s="35" t="s">
        <v>4551</v>
      </c>
      <c r="G1101" s="91" t="s">
        <v>4575</v>
      </c>
      <c r="H1101" s="35" t="s">
        <v>467</v>
      </c>
      <c r="I1101" s="36" t="s">
        <v>415</v>
      </c>
      <c r="J1101" s="53">
        <v>45531</v>
      </c>
      <c r="K1101" t="s">
        <v>4614</v>
      </c>
      <c r="L1101" s="40">
        <v>27395</v>
      </c>
      <c r="M1101" s="39">
        <v>9110931650</v>
      </c>
      <c r="N1101" t="s">
        <v>4615</v>
      </c>
    </row>
    <row r="1102" spans="1:14" x14ac:dyDescent="0.25">
      <c r="A1102" s="7" t="str">
        <f t="shared" si="37"/>
        <v>200200110025</v>
      </c>
      <c r="B1102" s="92"/>
      <c r="C1102" s="182">
        <v>20020011</v>
      </c>
      <c r="D1102" s="8" t="s">
        <v>56</v>
      </c>
      <c r="E1102" s="35" t="s">
        <v>5</v>
      </c>
      <c r="F1102" s="35" t="s">
        <v>4552</v>
      </c>
      <c r="G1102" s="91" t="s">
        <v>4576</v>
      </c>
      <c r="H1102" s="35" t="s">
        <v>1284</v>
      </c>
      <c r="I1102" s="36" t="s">
        <v>3998</v>
      </c>
      <c r="J1102" s="53">
        <v>45531</v>
      </c>
      <c r="K1102" t="s">
        <v>4616</v>
      </c>
      <c r="L1102" s="40">
        <v>21916</v>
      </c>
      <c r="M1102" s="39">
        <v>6202391725</v>
      </c>
      <c r="N1102" t="s">
        <v>4617</v>
      </c>
    </row>
    <row r="1103" spans="1:14" x14ac:dyDescent="0.25">
      <c r="A1103" s="7" t="str">
        <f t="shared" si="37"/>
        <v>200400010011</v>
      </c>
      <c r="B1103" s="92"/>
      <c r="C1103" s="182">
        <v>20040001</v>
      </c>
      <c r="D1103" s="8" t="s">
        <v>56</v>
      </c>
      <c r="E1103" s="35" t="s">
        <v>22</v>
      </c>
      <c r="F1103" s="35" t="s">
        <v>4553</v>
      </c>
      <c r="G1103" s="91" t="s">
        <v>4577</v>
      </c>
      <c r="H1103" s="35" t="s">
        <v>275</v>
      </c>
      <c r="I1103" s="36" t="s">
        <v>411</v>
      </c>
      <c r="J1103" s="53">
        <v>45531</v>
      </c>
      <c r="K1103" t="s">
        <v>4618</v>
      </c>
      <c r="L1103" s="40">
        <v>22282</v>
      </c>
      <c r="M1103" s="39"/>
      <c r="N1103" t="s">
        <v>4619</v>
      </c>
    </row>
    <row r="1104" spans="1:14" x14ac:dyDescent="0.25">
      <c r="A1104" s="7" t="str">
        <f t="shared" si="37"/>
        <v>200400040024</v>
      </c>
      <c r="B1104" s="92"/>
      <c r="C1104" s="182">
        <v>20040004</v>
      </c>
      <c r="D1104" s="8" t="s">
        <v>56</v>
      </c>
      <c r="E1104" s="35" t="s">
        <v>29</v>
      </c>
      <c r="F1104" s="35" t="s">
        <v>4554</v>
      </c>
      <c r="G1104" s="91" t="s">
        <v>4578</v>
      </c>
      <c r="H1104" s="35" t="s">
        <v>1370</v>
      </c>
      <c r="I1104" s="36" t="s">
        <v>413</v>
      </c>
      <c r="J1104" s="53">
        <v>45531</v>
      </c>
      <c r="K1104" t="s">
        <v>2878</v>
      </c>
      <c r="L1104" s="40">
        <v>32874</v>
      </c>
      <c r="M1104" s="39">
        <v>8340799460</v>
      </c>
      <c r="N1104" t="s">
        <v>4620</v>
      </c>
    </row>
    <row r="1105" spans="1:14" x14ac:dyDescent="0.25">
      <c r="A1105" s="7" t="str">
        <f t="shared" si="37"/>
        <v>200400040023</v>
      </c>
      <c r="B1105" s="92"/>
      <c r="C1105" s="182">
        <v>20040004</v>
      </c>
      <c r="D1105" s="8" t="s">
        <v>56</v>
      </c>
      <c r="E1105" s="35" t="s">
        <v>38</v>
      </c>
      <c r="F1105" s="35" t="s">
        <v>2566</v>
      </c>
      <c r="G1105" s="91" t="s">
        <v>4579</v>
      </c>
      <c r="H1105" s="35" t="s">
        <v>1370</v>
      </c>
      <c r="I1105" s="36" t="s">
        <v>413</v>
      </c>
      <c r="J1105" s="53">
        <v>45531</v>
      </c>
      <c r="K1105" t="s">
        <v>4621</v>
      </c>
      <c r="L1105" s="40">
        <v>31778</v>
      </c>
      <c r="M1105" s="39">
        <v>6205555876</v>
      </c>
      <c r="N1105" t="s">
        <v>4622</v>
      </c>
    </row>
    <row r="1106" spans="1:14" x14ac:dyDescent="0.25">
      <c r="A1106" s="7" t="str">
        <f t="shared" si="37"/>
        <v>200400040026</v>
      </c>
      <c r="B1106" s="92"/>
      <c r="C1106" s="182">
        <v>20040004</v>
      </c>
      <c r="D1106" s="8" t="s">
        <v>56</v>
      </c>
      <c r="E1106" s="35" t="s">
        <v>39</v>
      </c>
      <c r="F1106" s="35" t="s">
        <v>1474</v>
      </c>
      <c r="G1106" s="91" t="s">
        <v>4580</v>
      </c>
      <c r="H1106" s="35" t="s">
        <v>275</v>
      </c>
      <c r="I1106" s="36" t="s">
        <v>411</v>
      </c>
      <c r="J1106" s="53">
        <v>45531</v>
      </c>
      <c r="K1106" t="s">
        <v>4623</v>
      </c>
      <c r="L1106" s="40">
        <v>29587</v>
      </c>
      <c r="M1106" s="39">
        <v>7070797647</v>
      </c>
      <c r="N1106" t="s">
        <v>4624</v>
      </c>
    </row>
    <row r="1107" spans="1:14" x14ac:dyDescent="0.25">
      <c r="A1107" s="7" t="str">
        <f t="shared" si="37"/>
        <v>200400040022</v>
      </c>
      <c r="B1107" s="92"/>
      <c r="C1107" s="182">
        <v>20040004</v>
      </c>
      <c r="D1107" s="8" t="s">
        <v>56</v>
      </c>
      <c r="E1107" s="35" t="s">
        <v>37</v>
      </c>
      <c r="F1107" s="35" t="s">
        <v>4555</v>
      </c>
      <c r="G1107" s="91" t="s">
        <v>4581</v>
      </c>
      <c r="H1107" s="35" t="s">
        <v>278</v>
      </c>
      <c r="I1107" s="36" t="s">
        <v>416</v>
      </c>
      <c r="J1107" s="53">
        <v>45531</v>
      </c>
      <c r="K1107" t="s">
        <v>4625</v>
      </c>
      <c r="L1107" s="40" t="s">
        <v>4626</v>
      </c>
      <c r="M1107" s="39">
        <v>6201329140</v>
      </c>
      <c r="N1107" t="s">
        <v>4627</v>
      </c>
    </row>
    <row r="1108" spans="1:14" x14ac:dyDescent="0.25">
      <c r="A1108" s="7" t="str">
        <f t="shared" si="37"/>
        <v>200400040020</v>
      </c>
      <c r="B1108" s="92"/>
      <c r="C1108" s="182">
        <v>20040004</v>
      </c>
      <c r="D1108" s="8" t="s">
        <v>56</v>
      </c>
      <c r="E1108" s="35" t="s">
        <v>4</v>
      </c>
      <c r="F1108" s="35" t="s">
        <v>4556</v>
      </c>
      <c r="G1108" s="91" t="s">
        <v>4582</v>
      </c>
      <c r="H1108" s="35" t="s">
        <v>1370</v>
      </c>
      <c r="I1108" s="36" t="s">
        <v>413</v>
      </c>
      <c r="J1108" s="53">
        <v>45531</v>
      </c>
      <c r="K1108" t="s">
        <v>4628</v>
      </c>
      <c r="L1108" s="40">
        <v>31778</v>
      </c>
      <c r="M1108" s="39">
        <v>627469553</v>
      </c>
      <c r="N1108" t="s">
        <v>4629</v>
      </c>
    </row>
    <row r="1109" spans="1:14" x14ac:dyDescent="0.25">
      <c r="A1109" s="7" t="str">
        <f t="shared" si="37"/>
        <v>200400040021</v>
      </c>
      <c r="B1109" s="92"/>
      <c r="C1109" s="182">
        <v>20040004</v>
      </c>
      <c r="D1109" s="8" t="s">
        <v>56</v>
      </c>
      <c r="E1109" s="35" t="s">
        <v>28</v>
      </c>
      <c r="F1109" s="35" t="s">
        <v>4557</v>
      </c>
      <c r="G1109" s="91" t="s">
        <v>4583</v>
      </c>
      <c r="H1109" s="35" t="s">
        <v>1370</v>
      </c>
      <c r="I1109" s="36" t="s">
        <v>413</v>
      </c>
      <c r="J1109" s="53">
        <v>45531</v>
      </c>
      <c r="K1109" t="s">
        <v>4630</v>
      </c>
      <c r="L1109" s="40">
        <v>29860</v>
      </c>
      <c r="M1109" s="39">
        <v>6206463507</v>
      </c>
      <c r="N1109" t="s">
        <v>4631</v>
      </c>
    </row>
    <row r="1110" spans="1:14" x14ac:dyDescent="0.25">
      <c r="A1110" s="7" t="str">
        <f t="shared" ref="A1110:A1139" si="38">CONCATENATE(C1110,E1110)</f>
        <v>200400040019</v>
      </c>
      <c r="B1110" s="92"/>
      <c r="C1110" s="182">
        <v>20040004</v>
      </c>
      <c r="D1110" s="8" t="s">
        <v>56</v>
      </c>
      <c r="E1110" s="35" t="s">
        <v>3</v>
      </c>
      <c r="F1110" s="35" t="s">
        <v>1666</v>
      </c>
      <c r="G1110" s="91" t="s">
        <v>4685</v>
      </c>
      <c r="H1110" s="35" t="s">
        <v>275</v>
      </c>
      <c r="I1110" s="36" t="s">
        <v>411</v>
      </c>
      <c r="J1110" s="53">
        <v>45535</v>
      </c>
      <c r="K1110" t="s">
        <v>4757</v>
      </c>
      <c r="L1110" s="40">
        <v>29221</v>
      </c>
      <c r="M1110" s="39">
        <v>9973675868</v>
      </c>
      <c r="N1110" t="s">
        <v>4758</v>
      </c>
    </row>
    <row r="1111" spans="1:14" x14ac:dyDescent="0.25">
      <c r="A1111" s="7" t="str">
        <f t="shared" si="38"/>
        <v>200400040015</v>
      </c>
      <c r="B1111" s="92"/>
      <c r="C1111" s="182">
        <v>20040004</v>
      </c>
      <c r="D1111" s="8" t="s">
        <v>56</v>
      </c>
      <c r="E1111" s="35" t="s">
        <v>25</v>
      </c>
      <c r="F1111" s="35" t="s">
        <v>4635</v>
      </c>
      <c r="G1111" s="91" t="s">
        <v>4686</v>
      </c>
      <c r="H1111" s="35" t="s">
        <v>1370</v>
      </c>
      <c r="I1111" s="36" t="s">
        <v>413</v>
      </c>
      <c r="J1111" s="53">
        <v>45535</v>
      </c>
      <c r="K1111" t="s">
        <v>4759</v>
      </c>
      <c r="L1111" s="40">
        <v>34125</v>
      </c>
      <c r="M1111" s="39">
        <v>8002448163</v>
      </c>
      <c r="N1111" t="s">
        <v>4760</v>
      </c>
    </row>
    <row r="1112" spans="1:14" x14ac:dyDescent="0.25">
      <c r="A1112" s="7" t="str">
        <f t="shared" si="38"/>
        <v>200400040014</v>
      </c>
      <c r="B1112" s="92"/>
      <c r="C1112" s="182">
        <v>20040004</v>
      </c>
      <c r="D1112" s="8" t="s">
        <v>56</v>
      </c>
      <c r="E1112" s="35" t="s">
        <v>24</v>
      </c>
      <c r="F1112" s="35" t="s">
        <v>4636</v>
      </c>
      <c r="G1112" s="91" t="s">
        <v>4687</v>
      </c>
      <c r="H1112" s="35" t="s">
        <v>1370</v>
      </c>
      <c r="I1112" s="36" t="s">
        <v>413</v>
      </c>
      <c r="J1112" s="53">
        <v>45535</v>
      </c>
      <c r="K1112" t="s">
        <v>3013</v>
      </c>
      <c r="L1112" s="40" t="s">
        <v>4761</v>
      </c>
      <c r="M1112" s="39">
        <v>9693011935</v>
      </c>
      <c r="N1112" t="s">
        <v>4762</v>
      </c>
    </row>
    <row r="1113" spans="1:14" x14ac:dyDescent="0.25">
      <c r="A1113" s="7" t="str">
        <f t="shared" si="38"/>
        <v>200400040018</v>
      </c>
      <c r="B1113" s="92"/>
      <c r="C1113" s="182">
        <v>20040004</v>
      </c>
      <c r="D1113" s="8" t="s">
        <v>56</v>
      </c>
      <c r="E1113" s="35" t="s">
        <v>2</v>
      </c>
      <c r="F1113" s="35" t="s">
        <v>4637</v>
      </c>
      <c r="G1113" s="91" t="s">
        <v>4688</v>
      </c>
      <c r="H1113" s="35" t="s">
        <v>275</v>
      </c>
      <c r="I1113" s="36" t="s">
        <v>411</v>
      </c>
      <c r="J1113" s="53">
        <v>45535</v>
      </c>
      <c r="K1113" t="s">
        <v>4763</v>
      </c>
      <c r="L1113" s="40">
        <v>38209</v>
      </c>
      <c r="M1113" s="39">
        <v>6205358187</v>
      </c>
      <c r="N1113" t="s">
        <v>4764</v>
      </c>
    </row>
    <row r="1114" spans="1:14" x14ac:dyDescent="0.25">
      <c r="A1114" s="7" t="str">
        <f t="shared" si="38"/>
        <v>200400040017</v>
      </c>
      <c r="B1114" s="92"/>
      <c r="C1114" s="182">
        <v>20040004</v>
      </c>
      <c r="D1114" s="8" t="s">
        <v>56</v>
      </c>
      <c r="E1114" s="35" t="s">
        <v>27</v>
      </c>
      <c r="F1114" s="35" t="s">
        <v>4638</v>
      </c>
      <c r="G1114" s="91" t="s">
        <v>4689</v>
      </c>
      <c r="H1114" s="35" t="s">
        <v>4690</v>
      </c>
      <c r="I1114" s="36" t="s">
        <v>430</v>
      </c>
      <c r="J1114" s="53">
        <v>45535</v>
      </c>
      <c r="K1114" t="s">
        <v>4765</v>
      </c>
      <c r="L1114" s="40">
        <v>33239</v>
      </c>
      <c r="M1114" s="39">
        <v>7250038934</v>
      </c>
      <c r="N1114" t="s">
        <v>4766</v>
      </c>
    </row>
    <row r="1115" spans="1:14" x14ac:dyDescent="0.25">
      <c r="A1115" s="7" t="str">
        <f t="shared" si="38"/>
        <v>200400040010</v>
      </c>
      <c r="B1115" s="92"/>
      <c r="C1115" s="182">
        <v>20040004</v>
      </c>
      <c r="D1115" s="8" t="s">
        <v>56</v>
      </c>
      <c r="E1115" s="35" t="s">
        <v>21</v>
      </c>
      <c r="F1115" s="35" t="s">
        <v>4639</v>
      </c>
      <c r="G1115" s="91" t="s">
        <v>4691</v>
      </c>
      <c r="H1115" s="35" t="s">
        <v>275</v>
      </c>
      <c r="I1115" s="36" t="s">
        <v>411</v>
      </c>
      <c r="J1115" s="53">
        <v>45535</v>
      </c>
      <c r="K1115" t="s">
        <v>4767</v>
      </c>
      <c r="L1115" s="40">
        <v>31048</v>
      </c>
      <c r="M1115" s="39"/>
      <c r="N1115" t="s">
        <v>4768</v>
      </c>
    </row>
    <row r="1116" spans="1:14" x14ac:dyDescent="0.25">
      <c r="A1116" s="7" t="str">
        <f t="shared" si="38"/>
        <v>200400040009</v>
      </c>
      <c r="B1116" s="92"/>
      <c r="C1116" s="182">
        <v>20040004</v>
      </c>
      <c r="D1116" s="8" t="s">
        <v>56</v>
      </c>
      <c r="E1116" s="35" t="s">
        <v>36</v>
      </c>
      <c r="F1116" s="35" t="s">
        <v>4640</v>
      </c>
      <c r="G1116" s="91" t="s">
        <v>4692</v>
      </c>
      <c r="H1116" s="35" t="s">
        <v>1370</v>
      </c>
      <c r="I1116" s="36" t="s">
        <v>413</v>
      </c>
      <c r="J1116" s="53">
        <v>45535</v>
      </c>
      <c r="K1116" t="s">
        <v>4769</v>
      </c>
      <c r="L1116" s="40">
        <v>34615</v>
      </c>
      <c r="M1116" s="39">
        <v>9905328493</v>
      </c>
      <c r="N1116" t="s">
        <v>4770</v>
      </c>
    </row>
    <row r="1117" spans="1:14" x14ac:dyDescent="0.25">
      <c r="A1117" s="7" t="str">
        <f t="shared" si="38"/>
        <v>200400040007</v>
      </c>
      <c r="B1117" s="92"/>
      <c r="C1117" s="182">
        <v>20040004</v>
      </c>
      <c r="D1117" s="8" t="s">
        <v>56</v>
      </c>
      <c r="E1117" s="35" t="s">
        <v>20</v>
      </c>
      <c r="F1117" s="35" t="s">
        <v>4641</v>
      </c>
      <c r="G1117" s="91" t="s">
        <v>4693</v>
      </c>
      <c r="H1117" s="35" t="s">
        <v>4694</v>
      </c>
      <c r="I1117" s="36" t="s">
        <v>4155</v>
      </c>
      <c r="J1117" s="53">
        <v>45535</v>
      </c>
      <c r="K1117" t="s">
        <v>4771</v>
      </c>
      <c r="L1117" s="40">
        <v>32143</v>
      </c>
      <c r="M1117" s="39">
        <v>6206678799</v>
      </c>
      <c r="N1117" t="s">
        <v>4772</v>
      </c>
    </row>
    <row r="1118" spans="1:14" x14ac:dyDescent="0.25">
      <c r="A1118" s="7" t="str">
        <f t="shared" si="38"/>
        <v>200400040006</v>
      </c>
      <c r="B1118" s="92"/>
      <c r="C1118" s="182">
        <v>20040004</v>
      </c>
      <c r="D1118" s="8" t="s">
        <v>56</v>
      </c>
      <c r="E1118" s="35" t="s">
        <v>19</v>
      </c>
      <c r="F1118" s="35" t="s">
        <v>4642</v>
      </c>
      <c r="G1118" s="91" t="s">
        <v>4695</v>
      </c>
      <c r="H1118" s="35" t="s">
        <v>275</v>
      </c>
      <c r="I1118" s="36" t="s">
        <v>411</v>
      </c>
      <c r="J1118" s="53">
        <v>45535</v>
      </c>
      <c r="K1118" t="s">
        <v>4773</v>
      </c>
      <c r="L1118" s="40">
        <v>20090</v>
      </c>
      <c r="M1118" s="39">
        <v>7480945022</v>
      </c>
      <c r="N1118" t="s">
        <v>4774</v>
      </c>
    </row>
    <row r="1119" spans="1:14" x14ac:dyDescent="0.25">
      <c r="A1119" s="7" t="str">
        <f t="shared" si="38"/>
        <v>200400040013</v>
      </c>
      <c r="B1119" s="92"/>
      <c r="C1119" s="182">
        <v>20040004</v>
      </c>
      <c r="D1119" s="8" t="s">
        <v>56</v>
      </c>
      <c r="E1119" s="35" t="s">
        <v>23</v>
      </c>
      <c r="F1119" s="35" t="s">
        <v>1858</v>
      </c>
      <c r="G1119" s="91" t="s">
        <v>4696</v>
      </c>
      <c r="H1119" s="35" t="s">
        <v>275</v>
      </c>
      <c r="I1119" s="36" t="s">
        <v>411</v>
      </c>
      <c r="J1119" s="53">
        <v>45535</v>
      </c>
      <c r="K1119" t="s">
        <v>4775</v>
      </c>
      <c r="L1119" s="40">
        <v>23377</v>
      </c>
      <c r="M1119" s="39">
        <v>6200660483</v>
      </c>
      <c r="N1119" t="s">
        <v>4776</v>
      </c>
    </row>
    <row r="1120" spans="1:14" x14ac:dyDescent="0.25">
      <c r="A1120" s="7" t="str">
        <f t="shared" si="38"/>
        <v>200400040008</v>
      </c>
      <c r="B1120" s="92"/>
      <c r="C1120" s="182">
        <v>20040004</v>
      </c>
      <c r="D1120" s="8" t="s">
        <v>56</v>
      </c>
      <c r="E1120" s="35" t="s">
        <v>41</v>
      </c>
      <c r="F1120" s="35" t="s">
        <v>4643</v>
      </c>
      <c r="G1120" s="91" t="s">
        <v>4697</v>
      </c>
      <c r="H1120" s="35" t="s">
        <v>275</v>
      </c>
      <c r="I1120" s="36" t="s">
        <v>411</v>
      </c>
      <c r="J1120" s="53">
        <v>45535</v>
      </c>
      <c r="K1120" t="s">
        <v>4777</v>
      </c>
      <c r="L1120" s="40">
        <v>29952</v>
      </c>
      <c r="M1120" s="39">
        <v>6205077229</v>
      </c>
      <c r="N1120" t="s">
        <v>4778</v>
      </c>
    </row>
    <row r="1121" spans="1:14" x14ac:dyDescent="0.25">
      <c r="A1121" s="7" t="str">
        <f t="shared" si="38"/>
        <v>200400040011</v>
      </c>
      <c r="B1121" s="92"/>
      <c r="C1121" s="182">
        <v>20040004</v>
      </c>
      <c r="D1121" s="8" t="s">
        <v>56</v>
      </c>
      <c r="E1121" s="35" t="s">
        <v>22</v>
      </c>
      <c r="F1121" s="35" t="s">
        <v>4644</v>
      </c>
      <c r="G1121" s="91" t="s">
        <v>4698</v>
      </c>
      <c r="H1121" s="35" t="s">
        <v>275</v>
      </c>
      <c r="I1121" s="36" t="s">
        <v>411</v>
      </c>
      <c r="J1121" s="53">
        <v>45535</v>
      </c>
      <c r="K1121" t="s">
        <v>4779</v>
      </c>
      <c r="L1121" s="40">
        <v>31048</v>
      </c>
      <c r="M1121" s="39">
        <v>9102731056</v>
      </c>
      <c r="N1121" t="s">
        <v>4780</v>
      </c>
    </row>
    <row r="1122" spans="1:14" x14ac:dyDescent="0.25">
      <c r="A1122" s="7" t="str">
        <f t="shared" si="38"/>
        <v>200400040012</v>
      </c>
      <c r="B1122" s="92"/>
      <c r="C1122" s="182">
        <v>20040004</v>
      </c>
      <c r="D1122" s="8" t="s">
        <v>56</v>
      </c>
      <c r="E1122" s="35" t="s">
        <v>40</v>
      </c>
      <c r="F1122" s="35" t="s">
        <v>4645</v>
      </c>
      <c r="G1122" s="91" t="s">
        <v>4699</v>
      </c>
      <c r="H1122" s="35" t="s">
        <v>275</v>
      </c>
      <c r="I1122" s="36" t="s">
        <v>411</v>
      </c>
      <c r="J1122" s="53">
        <v>45535</v>
      </c>
      <c r="K1122" t="s">
        <v>4781</v>
      </c>
      <c r="L1122" s="40">
        <v>32271</v>
      </c>
      <c r="M1122" s="39">
        <v>9162647225</v>
      </c>
      <c r="N1122" t="s">
        <v>4782</v>
      </c>
    </row>
    <row r="1123" spans="1:14" x14ac:dyDescent="0.25">
      <c r="A1123" s="7" t="str">
        <f t="shared" si="38"/>
        <v>200400040027</v>
      </c>
      <c r="B1123" s="92"/>
      <c r="C1123" s="182">
        <v>20040004</v>
      </c>
      <c r="D1123" s="8" t="s">
        <v>56</v>
      </c>
      <c r="E1123" s="35" t="s">
        <v>6</v>
      </c>
      <c r="F1123" s="35" t="s">
        <v>4646</v>
      </c>
      <c r="G1123" s="91" t="s">
        <v>4700</v>
      </c>
      <c r="H1123" s="35" t="s">
        <v>275</v>
      </c>
      <c r="I1123" s="36" t="s">
        <v>411</v>
      </c>
      <c r="J1123" s="53">
        <v>45535</v>
      </c>
      <c r="K1123" t="s">
        <v>4783</v>
      </c>
      <c r="L1123" s="40">
        <v>30317</v>
      </c>
      <c r="M1123" s="39"/>
      <c r="N1123" t="s">
        <v>4784</v>
      </c>
    </row>
    <row r="1124" spans="1:14" x14ac:dyDescent="0.25">
      <c r="A1124" s="7" t="str">
        <f t="shared" si="38"/>
        <v>200100030054</v>
      </c>
      <c r="B1124" s="92"/>
      <c r="C1124" s="182">
        <v>20010003</v>
      </c>
      <c r="D1124" s="8" t="s">
        <v>56</v>
      </c>
      <c r="E1124" s="35" t="s">
        <v>760</v>
      </c>
      <c r="F1124" s="35" t="s">
        <v>1424</v>
      </c>
      <c r="G1124" s="91" t="s">
        <v>4701</v>
      </c>
      <c r="H1124" s="35" t="s">
        <v>273</v>
      </c>
      <c r="I1124" s="36" t="s">
        <v>413</v>
      </c>
      <c r="J1124" s="53">
        <v>45535</v>
      </c>
      <c r="K1124" t="s">
        <v>4785</v>
      </c>
      <c r="L1124" s="40">
        <v>31048</v>
      </c>
      <c r="M1124" s="39">
        <v>6204206946</v>
      </c>
      <c r="N1124" t="s">
        <v>4786</v>
      </c>
    </row>
    <row r="1125" spans="1:14" x14ac:dyDescent="0.25">
      <c r="A1125" s="7" t="str">
        <f t="shared" si="38"/>
        <v>200400030010</v>
      </c>
      <c r="B1125" s="92"/>
      <c r="C1125" s="182">
        <v>20040003</v>
      </c>
      <c r="D1125" s="8" t="s">
        <v>56</v>
      </c>
      <c r="E1125" s="35" t="s">
        <v>21</v>
      </c>
      <c r="F1125" s="35" t="s">
        <v>4647</v>
      </c>
      <c r="G1125" s="91" t="s">
        <v>4702</v>
      </c>
      <c r="H1125" s="35" t="s">
        <v>1380</v>
      </c>
      <c r="I1125" s="36" t="s">
        <v>410</v>
      </c>
      <c r="J1125" s="53">
        <v>45535</v>
      </c>
      <c r="K1125" t="s">
        <v>4787</v>
      </c>
      <c r="L1125" s="40">
        <v>26665</v>
      </c>
      <c r="M1125" s="39">
        <v>9835342649</v>
      </c>
      <c r="N1125" t="s">
        <v>4788</v>
      </c>
    </row>
    <row r="1126" spans="1:14" x14ac:dyDescent="0.25">
      <c r="A1126" s="7" t="str">
        <f t="shared" si="38"/>
        <v>200100420002</v>
      </c>
      <c r="B1126" s="92"/>
      <c r="C1126" s="182">
        <v>20010042</v>
      </c>
      <c r="D1126" s="8" t="s">
        <v>56</v>
      </c>
      <c r="E1126" s="35" t="s">
        <v>17</v>
      </c>
      <c r="F1126" s="35" t="s">
        <v>4648</v>
      </c>
      <c r="G1126" s="91" t="s">
        <v>4703</v>
      </c>
      <c r="H1126" s="35" t="s">
        <v>4704</v>
      </c>
      <c r="I1126" s="36" t="s">
        <v>411</v>
      </c>
      <c r="J1126" s="53">
        <v>45535</v>
      </c>
      <c r="K1126" t="s">
        <v>4789</v>
      </c>
      <c r="L1126" s="40">
        <v>37321</v>
      </c>
      <c r="M1126" s="39">
        <v>7561962180</v>
      </c>
      <c r="N1126" t="s">
        <v>4790</v>
      </c>
    </row>
    <row r="1127" spans="1:14" x14ac:dyDescent="0.25">
      <c r="A1127" s="7" t="str">
        <f t="shared" si="38"/>
        <v>200400040003</v>
      </c>
      <c r="B1127" s="92"/>
      <c r="C1127" s="182">
        <v>20040004</v>
      </c>
      <c r="D1127" s="8" t="s">
        <v>56</v>
      </c>
      <c r="E1127" s="35" t="s">
        <v>0</v>
      </c>
      <c r="F1127" s="35" t="s">
        <v>4202</v>
      </c>
      <c r="G1127" s="91" t="s">
        <v>4705</v>
      </c>
      <c r="H1127" s="35" t="s">
        <v>275</v>
      </c>
      <c r="I1127" s="36" t="s">
        <v>411</v>
      </c>
      <c r="J1127" s="53">
        <v>45535</v>
      </c>
      <c r="K1127" t="s">
        <v>2291</v>
      </c>
      <c r="L1127" s="40">
        <v>28856</v>
      </c>
      <c r="M1127" s="39">
        <v>7991103714</v>
      </c>
      <c r="N1127" t="s">
        <v>4791</v>
      </c>
    </row>
    <row r="1128" spans="1:14" x14ac:dyDescent="0.25">
      <c r="A1128" s="7" t="str">
        <f t="shared" si="38"/>
        <v>200400040028</v>
      </c>
      <c r="B1128" s="92"/>
      <c r="C1128" s="182">
        <v>20040004</v>
      </c>
      <c r="D1128" s="8" t="s">
        <v>56</v>
      </c>
      <c r="E1128" s="35" t="s">
        <v>30</v>
      </c>
      <c r="F1128" s="35" t="s">
        <v>3939</v>
      </c>
      <c r="G1128" s="91" t="s">
        <v>4706</v>
      </c>
      <c r="H1128" s="35" t="s">
        <v>4690</v>
      </c>
      <c r="I1128" s="36" t="s">
        <v>430</v>
      </c>
      <c r="J1128" s="53">
        <v>45535</v>
      </c>
      <c r="K1128" t="s">
        <v>4584</v>
      </c>
      <c r="L1128" s="40">
        <v>24838</v>
      </c>
      <c r="M1128" s="39">
        <v>6207923612</v>
      </c>
      <c r="N1128" t="s">
        <v>4792</v>
      </c>
    </row>
    <row r="1129" spans="1:14" x14ac:dyDescent="0.25">
      <c r="A1129" s="7" t="str">
        <f t="shared" si="38"/>
        <v>200400040029</v>
      </c>
      <c r="B1129" s="92"/>
      <c r="C1129" s="182">
        <v>20040004</v>
      </c>
      <c r="D1129" s="8" t="s">
        <v>56</v>
      </c>
      <c r="E1129" s="35" t="s">
        <v>31</v>
      </c>
      <c r="F1129" s="35" t="s">
        <v>4649</v>
      </c>
      <c r="G1129" s="91" t="s">
        <v>4707</v>
      </c>
      <c r="H1129" s="35" t="s">
        <v>275</v>
      </c>
      <c r="I1129" s="36" t="s">
        <v>411</v>
      </c>
      <c r="J1129" s="53">
        <v>45535</v>
      </c>
      <c r="K1129" t="s">
        <v>4793</v>
      </c>
      <c r="L1129" s="40">
        <v>30317</v>
      </c>
      <c r="M1129" s="39">
        <v>8434582043</v>
      </c>
      <c r="N1129" t="s">
        <v>4794</v>
      </c>
    </row>
    <row r="1130" spans="1:14" x14ac:dyDescent="0.25">
      <c r="A1130" s="7" t="str">
        <f t="shared" si="38"/>
        <v>200400040030</v>
      </c>
      <c r="B1130" s="92"/>
      <c r="C1130" s="182">
        <v>20040004</v>
      </c>
      <c r="D1130" s="8" t="s">
        <v>56</v>
      </c>
      <c r="E1130" s="35" t="s">
        <v>7</v>
      </c>
      <c r="F1130" s="35" t="s">
        <v>1981</v>
      </c>
      <c r="G1130" s="91" t="s">
        <v>4708</v>
      </c>
      <c r="H1130" s="35" t="s">
        <v>275</v>
      </c>
      <c r="I1130" s="36" t="s">
        <v>411</v>
      </c>
      <c r="J1130" s="53">
        <v>45535</v>
      </c>
      <c r="K1130" t="s">
        <v>2270</v>
      </c>
      <c r="L1130" s="40">
        <v>32509</v>
      </c>
      <c r="M1130" s="39"/>
      <c r="N1130" t="s">
        <v>4795</v>
      </c>
    </row>
    <row r="1131" spans="1:14" x14ac:dyDescent="0.25">
      <c r="A1131" s="7" t="str">
        <f t="shared" si="38"/>
        <v>200200020050</v>
      </c>
      <c r="B1131" s="92"/>
      <c r="C1131" s="182">
        <v>20020002</v>
      </c>
      <c r="D1131" s="8" t="s">
        <v>56</v>
      </c>
      <c r="E1131" s="35" t="s">
        <v>2068</v>
      </c>
      <c r="F1131" s="35" t="s">
        <v>4651</v>
      </c>
      <c r="G1131" s="91" t="s">
        <v>4710</v>
      </c>
      <c r="H1131" s="35" t="s">
        <v>276</v>
      </c>
      <c r="I1131" s="36" t="s">
        <v>413</v>
      </c>
      <c r="J1131" s="53">
        <v>45535</v>
      </c>
      <c r="K1131" t="s">
        <v>4797</v>
      </c>
      <c r="L1131" s="40">
        <v>27760</v>
      </c>
      <c r="M1131" s="39">
        <v>9508849001</v>
      </c>
      <c r="N1131" t="s">
        <v>4798</v>
      </c>
    </row>
    <row r="1132" spans="1:14" x14ac:dyDescent="0.25">
      <c r="A1132" s="7" t="str">
        <f t="shared" si="38"/>
        <v>200100390005</v>
      </c>
      <c r="B1132" s="92"/>
      <c r="C1132" s="182">
        <v>20010039</v>
      </c>
      <c r="D1132" s="8" t="s">
        <v>56</v>
      </c>
      <c r="E1132" s="35" t="s">
        <v>18</v>
      </c>
      <c r="F1132" s="35" t="s">
        <v>2345</v>
      </c>
      <c r="G1132" s="91" t="s">
        <v>4711</v>
      </c>
      <c r="H1132" s="35" t="s">
        <v>456</v>
      </c>
      <c r="I1132" s="36" t="s">
        <v>457</v>
      </c>
      <c r="J1132" s="53">
        <v>45535</v>
      </c>
      <c r="K1132" t="s">
        <v>4799</v>
      </c>
      <c r="L1132" s="40">
        <v>25934</v>
      </c>
      <c r="M1132" s="39">
        <v>9162231660</v>
      </c>
      <c r="N1132" t="s">
        <v>4800</v>
      </c>
    </row>
    <row r="1133" spans="1:14" x14ac:dyDescent="0.25">
      <c r="A1133" s="7" t="str">
        <f t="shared" si="38"/>
        <v>200100030055</v>
      </c>
      <c r="B1133" s="92"/>
      <c r="C1133" s="182">
        <v>20010003</v>
      </c>
      <c r="D1133" s="8" t="s">
        <v>56</v>
      </c>
      <c r="E1133" s="35" t="s">
        <v>427</v>
      </c>
      <c r="F1133" s="35" t="s">
        <v>4652</v>
      </c>
      <c r="G1133" s="91" t="s">
        <v>4712</v>
      </c>
      <c r="H1133" s="35" t="s">
        <v>429</v>
      </c>
      <c r="I1133" s="36" t="s">
        <v>430</v>
      </c>
      <c r="J1133" s="53">
        <v>45535</v>
      </c>
      <c r="K1133" t="s">
        <v>4801</v>
      </c>
      <c r="L1133" s="40">
        <v>36161</v>
      </c>
      <c r="M1133" s="39">
        <v>9110119247</v>
      </c>
      <c r="N1133" t="s">
        <v>4802</v>
      </c>
    </row>
    <row r="1134" spans="1:14" x14ac:dyDescent="0.25">
      <c r="A1134" s="7" t="str">
        <f t="shared" si="38"/>
        <v>200200100011</v>
      </c>
      <c r="B1134" s="92"/>
      <c r="C1134" s="182">
        <v>20020010</v>
      </c>
      <c r="D1134" s="8" t="s">
        <v>56</v>
      </c>
      <c r="E1134" s="35" t="s">
        <v>22</v>
      </c>
      <c r="F1134" s="35" t="s">
        <v>4653</v>
      </c>
      <c r="G1134" s="91" t="s">
        <v>4713</v>
      </c>
      <c r="H1134" s="35" t="s">
        <v>1187</v>
      </c>
      <c r="I1134" s="36" t="s">
        <v>415</v>
      </c>
      <c r="J1134" s="53">
        <v>45535</v>
      </c>
      <c r="K1134" t="s">
        <v>2100</v>
      </c>
      <c r="L1134" s="40">
        <v>36951</v>
      </c>
      <c r="M1134" s="39">
        <v>9693190242</v>
      </c>
      <c r="N1134" t="s">
        <v>4803</v>
      </c>
    </row>
    <row r="1135" spans="1:14" x14ac:dyDescent="0.25">
      <c r="A1135" s="7" t="str">
        <f t="shared" si="38"/>
        <v>200200100012</v>
      </c>
      <c r="B1135" s="92"/>
      <c r="C1135" s="182">
        <v>20020010</v>
      </c>
      <c r="D1135" s="8" t="s">
        <v>56</v>
      </c>
      <c r="E1135" s="35" t="s">
        <v>40</v>
      </c>
      <c r="F1135" s="35" t="s">
        <v>2637</v>
      </c>
      <c r="G1135" s="91" t="s">
        <v>4714</v>
      </c>
      <c r="H1135" s="35" t="s">
        <v>271</v>
      </c>
      <c r="I1135" s="36" t="s">
        <v>413</v>
      </c>
      <c r="J1135" s="53">
        <v>45535</v>
      </c>
      <c r="K1135" t="s">
        <v>3532</v>
      </c>
      <c r="L1135" s="40">
        <v>34766</v>
      </c>
      <c r="M1135" s="39"/>
      <c r="N1135" t="s">
        <v>4804</v>
      </c>
    </row>
    <row r="1136" spans="1:14" x14ac:dyDescent="0.25">
      <c r="A1136" s="7" t="str">
        <f t="shared" si="38"/>
        <v>200100020070</v>
      </c>
      <c r="B1136" s="92"/>
      <c r="C1136" s="182">
        <v>20010002</v>
      </c>
      <c r="D1136" s="8" t="s">
        <v>56</v>
      </c>
      <c r="E1136" s="35" t="s">
        <v>1850</v>
      </c>
      <c r="F1136" s="35" t="s">
        <v>4654</v>
      </c>
      <c r="G1136" s="91" t="s">
        <v>4715</v>
      </c>
      <c r="H1136" s="35" t="s">
        <v>273</v>
      </c>
      <c r="I1136" s="36" t="s">
        <v>413</v>
      </c>
      <c r="J1136" s="53">
        <v>45535</v>
      </c>
      <c r="K1136" t="s">
        <v>4805</v>
      </c>
      <c r="L1136" s="40">
        <v>18629</v>
      </c>
      <c r="M1136" s="39">
        <v>7479433579</v>
      </c>
      <c r="N1136" t="s">
        <v>4806</v>
      </c>
    </row>
    <row r="1137" spans="1:14" x14ac:dyDescent="0.25">
      <c r="A1137" s="7" t="str">
        <f t="shared" si="38"/>
        <v>200100020071</v>
      </c>
      <c r="B1137" s="92"/>
      <c r="C1137" s="182">
        <v>20010002</v>
      </c>
      <c r="D1137" s="8" t="s">
        <v>56</v>
      </c>
      <c r="E1137" s="35" t="s">
        <v>1750</v>
      </c>
      <c r="F1137" s="35" t="s">
        <v>4655</v>
      </c>
      <c r="G1137" s="91" t="s">
        <v>4716</v>
      </c>
      <c r="H1137" s="35" t="s">
        <v>273</v>
      </c>
      <c r="I1137" s="36" t="s">
        <v>413</v>
      </c>
      <c r="J1137" s="53">
        <v>45535</v>
      </c>
      <c r="K1137" t="s">
        <v>4807</v>
      </c>
      <c r="L1137" s="40">
        <v>18264</v>
      </c>
      <c r="M1137" s="39">
        <v>9955983227</v>
      </c>
      <c r="N1137" t="s">
        <v>4808</v>
      </c>
    </row>
    <row r="1138" spans="1:14" x14ac:dyDescent="0.25">
      <c r="A1138" s="7" t="str">
        <f t="shared" si="38"/>
        <v>200200010101</v>
      </c>
      <c r="B1138" s="92"/>
      <c r="C1138" s="182">
        <v>20020001</v>
      </c>
      <c r="D1138" s="8" t="s">
        <v>56</v>
      </c>
      <c r="E1138" s="35" t="s">
        <v>4656</v>
      </c>
      <c r="F1138" s="35" t="s">
        <v>4657</v>
      </c>
      <c r="G1138" s="91" t="s">
        <v>4717</v>
      </c>
      <c r="H1138" s="35" t="s">
        <v>274</v>
      </c>
      <c r="I1138" s="36" t="s">
        <v>415</v>
      </c>
      <c r="J1138" s="53">
        <v>45535</v>
      </c>
      <c r="K1138" t="s">
        <v>4809</v>
      </c>
      <c r="L1138" s="40">
        <v>33239</v>
      </c>
      <c r="M1138" s="39">
        <v>9122446178</v>
      </c>
      <c r="N1138" t="s">
        <v>4810</v>
      </c>
    </row>
    <row r="1139" spans="1:14" x14ac:dyDescent="0.25">
      <c r="A1139" s="7" t="str">
        <f t="shared" si="38"/>
        <v>200100340023</v>
      </c>
      <c r="B1139" s="92"/>
      <c r="C1139" s="182">
        <v>20010034</v>
      </c>
      <c r="D1139" s="8" t="s">
        <v>56</v>
      </c>
      <c r="E1139" s="35" t="s">
        <v>38</v>
      </c>
      <c r="F1139" s="35" t="s">
        <v>4658</v>
      </c>
      <c r="G1139" s="91" t="s">
        <v>4718</v>
      </c>
      <c r="H1139" s="35" t="s">
        <v>275</v>
      </c>
      <c r="I1139" s="36" t="s">
        <v>411</v>
      </c>
      <c r="J1139" s="53">
        <v>45535</v>
      </c>
      <c r="K1139" t="s">
        <v>4811</v>
      </c>
      <c r="L1139" s="40">
        <v>27760</v>
      </c>
      <c r="M1139" s="39">
        <v>9570087460</v>
      </c>
      <c r="N1139" t="s">
        <v>4812</v>
      </c>
    </row>
    <row r="1140" spans="1:14" x14ac:dyDescent="0.25">
      <c r="A1140" s="7" t="str">
        <f t="shared" ref="A1140:A1168" si="39">CONCATENATE(C1140,E1140)</f>
        <v>200200090035</v>
      </c>
      <c r="B1140" s="92"/>
      <c r="C1140" s="182">
        <v>20020009</v>
      </c>
      <c r="D1140" s="8" t="s">
        <v>56</v>
      </c>
      <c r="E1140" s="35" t="s">
        <v>9</v>
      </c>
      <c r="F1140" s="35" t="s">
        <v>4659</v>
      </c>
      <c r="G1140" s="91" t="s">
        <v>4719</v>
      </c>
      <c r="H1140" s="35" t="s">
        <v>467</v>
      </c>
      <c r="I1140" s="36" t="s">
        <v>415</v>
      </c>
      <c r="J1140" s="53">
        <v>45535</v>
      </c>
      <c r="K1140" t="s">
        <v>4813</v>
      </c>
      <c r="L1140" s="40">
        <v>36286</v>
      </c>
      <c r="M1140" s="39">
        <v>9162216840</v>
      </c>
      <c r="N1140" t="s">
        <v>4814</v>
      </c>
    </row>
    <row r="1141" spans="1:14" x14ac:dyDescent="0.25">
      <c r="A1141" s="7" t="str">
        <f t="shared" si="39"/>
        <v>200200090037</v>
      </c>
      <c r="B1141" s="92"/>
      <c r="C1141" s="182">
        <v>20020009</v>
      </c>
      <c r="D1141" s="8" t="s">
        <v>56</v>
      </c>
      <c r="E1141" s="35" t="s">
        <v>34</v>
      </c>
      <c r="F1141" s="35" t="s">
        <v>4660</v>
      </c>
      <c r="G1141" s="91" t="s">
        <v>4720</v>
      </c>
      <c r="H1141" s="35" t="s">
        <v>1187</v>
      </c>
      <c r="I1141" s="36" t="s">
        <v>415</v>
      </c>
      <c r="J1141" s="53">
        <v>45535</v>
      </c>
      <c r="K1141" t="s">
        <v>4815</v>
      </c>
      <c r="L1141" s="40">
        <v>30317</v>
      </c>
      <c r="M1141" s="39">
        <v>8210924607</v>
      </c>
      <c r="N1141" t="s">
        <v>4816</v>
      </c>
    </row>
    <row r="1142" spans="1:14" x14ac:dyDescent="0.25">
      <c r="A1142" s="7" t="str">
        <f t="shared" si="39"/>
        <v>200200110021</v>
      </c>
      <c r="B1142" s="92"/>
      <c r="C1142" s="182">
        <v>20020011</v>
      </c>
      <c r="D1142" s="8" t="s">
        <v>56</v>
      </c>
      <c r="E1142" s="35" t="s">
        <v>28</v>
      </c>
      <c r="F1142" s="35" t="s">
        <v>2789</v>
      </c>
      <c r="G1142" s="91" t="s">
        <v>4721</v>
      </c>
      <c r="H1142" s="35" t="s">
        <v>1284</v>
      </c>
      <c r="I1142" s="36" t="s">
        <v>4722</v>
      </c>
      <c r="J1142" s="53">
        <v>45535</v>
      </c>
      <c r="K1142" t="s">
        <v>4818</v>
      </c>
      <c r="L1142" s="40">
        <v>21916</v>
      </c>
      <c r="M1142" s="39">
        <v>9693579171</v>
      </c>
      <c r="N1142" t="s">
        <v>4819</v>
      </c>
    </row>
    <row r="1143" spans="1:14" x14ac:dyDescent="0.25">
      <c r="A1143" s="7" t="str">
        <f t="shared" si="39"/>
        <v>200200110022</v>
      </c>
      <c r="B1143" s="92"/>
      <c r="C1143" s="182">
        <v>20020011</v>
      </c>
      <c r="D1143" s="8" t="s">
        <v>56</v>
      </c>
      <c r="E1143" s="35" t="s">
        <v>37</v>
      </c>
      <c r="F1143" s="35" t="s">
        <v>4661</v>
      </c>
      <c r="G1143" s="91" t="s">
        <v>4723</v>
      </c>
      <c r="H1143" s="35" t="s">
        <v>274</v>
      </c>
      <c r="I1143" s="36" t="s">
        <v>415</v>
      </c>
      <c r="J1143" s="53">
        <v>45535</v>
      </c>
      <c r="K1143" t="s">
        <v>4820</v>
      </c>
      <c r="L1143" s="40">
        <v>29587</v>
      </c>
      <c r="M1143" s="39">
        <v>7061895218</v>
      </c>
      <c r="N1143" t="s">
        <v>4821</v>
      </c>
    </row>
    <row r="1144" spans="1:14" x14ac:dyDescent="0.25">
      <c r="A1144" s="7" t="str">
        <f t="shared" si="39"/>
        <v>200200110023</v>
      </c>
      <c r="B1144" s="92"/>
      <c r="C1144" s="182">
        <v>20020011</v>
      </c>
      <c r="D1144" s="8" t="s">
        <v>56</v>
      </c>
      <c r="E1144" s="35" t="s">
        <v>38</v>
      </c>
      <c r="F1144" s="35" t="s">
        <v>4662</v>
      </c>
      <c r="G1144" s="91" t="s">
        <v>4724</v>
      </c>
      <c r="H1144" s="35" t="s">
        <v>1284</v>
      </c>
      <c r="I1144" s="36" t="s">
        <v>3998</v>
      </c>
      <c r="J1144" s="53">
        <v>45535</v>
      </c>
      <c r="K1144" t="s">
        <v>2156</v>
      </c>
      <c r="L1144" s="40">
        <v>32143</v>
      </c>
      <c r="M1144" s="39">
        <v>9572193182</v>
      </c>
      <c r="N1144" t="s">
        <v>4822</v>
      </c>
    </row>
    <row r="1145" spans="1:14" x14ac:dyDescent="0.25">
      <c r="A1145" s="7" t="str">
        <f t="shared" si="39"/>
        <v>200100410003</v>
      </c>
      <c r="B1145" s="92"/>
      <c r="C1145" s="182">
        <v>20010041</v>
      </c>
      <c r="D1145" s="8" t="s">
        <v>56</v>
      </c>
      <c r="E1145" s="35" t="s">
        <v>0</v>
      </c>
      <c r="F1145" s="35" t="s">
        <v>4663</v>
      </c>
      <c r="G1145" s="91" t="s">
        <v>4725</v>
      </c>
      <c r="H1145" s="35" t="s">
        <v>467</v>
      </c>
      <c r="I1145" s="36" t="s">
        <v>415</v>
      </c>
      <c r="J1145" s="53">
        <v>45535</v>
      </c>
      <c r="K1145" t="s">
        <v>2896</v>
      </c>
      <c r="L1145" s="40">
        <v>30317</v>
      </c>
      <c r="M1145" s="39">
        <v>8102883047</v>
      </c>
      <c r="N1145" t="s">
        <v>4824</v>
      </c>
    </row>
    <row r="1146" spans="1:14" x14ac:dyDescent="0.25">
      <c r="A1146" s="7" t="str">
        <f t="shared" si="39"/>
        <v>200100410004</v>
      </c>
      <c r="B1146" s="92"/>
      <c r="C1146" s="182">
        <v>20010041</v>
      </c>
      <c r="D1146" s="8" t="s">
        <v>56</v>
      </c>
      <c r="E1146" s="35" t="s">
        <v>1</v>
      </c>
      <c r="F1146" s="35" t="s">
        <v>4664</v>
      </c>
      <c r="G1146" s="91" t="s">
        <v>4726</v>
      </c>
      <c r="H1146" s="35" t="s">
        <v>275</v>
      </c>
      <c r="I1146" s="36" t="s">
        <v>411</v>
      </c>
      <c r="J1146" s="53">
        <v>45535</v>
      </c>
      <c r="K1146" t="s">
        <v>1608</v>
      </c>
      <c r="L1146" s="40">
        <v>21186</v>
      </c>
      <c r="M1146" s="39">
        <v>6203008273</v>
      </c>
      <c r="N1146" t="s">
        <v>4825</v>
      </c>
    </row>
    <row r="1147" spans="1:14" x14ac:dyDescent="0.25">
      <c r="A1147" s="7" t="str">
        <f t="shared" si="39"/>
        <v>200100410005</v>
      </c>
      <c r="B1147" s="92"/>
      <c r="C1147" s="182">
        <v>20010041</v>
      </c>
      <c r="D1147" s="8" t="s">
        <v>56</v>
      </c>
      <c r="E1147" s="35" t="s">
        <v>18</v>
      </c>
      <c r="F1147" s="35" t="s">
        <v>4665</v>
      </c>
      <c r="G1147" s="91" t="s">
        <v>4727</v>
      </c>
      <c r="H1147" s="35" t="s">
        <v>275</v>
      </c>
      <c r="I1147" s="36" t="s">
        <v>411</v>
      </c>
      <c r="J1147" s="53">
        <v>45535</v>
      </c>
      <c r="K1147" t="s">
        <v>4826</v>
      </c>
      <c r="L1147" s="40">
        <v>29221</v>
      </c>
      <c r="M1147" s="39">
        <v>7004917317</v>
      </c>
      <c r="N1147" t="s">
        <v>4827</v>
      </c>
    </row>
    <row r="1148" spans="1:14" x14ac:dyDescent="0.25">
      <c r="A1148" s="7" t="str">
        <f t="shared" si="39"/>
        <v>200100410006</v>
      </c>
      <c r="B1148" s="92"/>
      <c r="C1148" s="182">
        <v>20010041</v>
      </c>
      <c r="D1148" s="8" t="s">
        <v>56</v>
      </c>
      <c r="E1148" s="35" t="s">
        <v>19</v>
      </c>
      <c r="F1148" s="35" t="s">
        <v>4666</v>
      </c>
      <c r="G1148" s="91" t="s">
        <v>4728</v>
      </c>
      <c r="H1148" s="35" t="s">
        <v>275</v>
      </c>
      <c r="I1148" s="36" t="s">
        <v>411</v>
      </c>
      <c r="J1148" s="53">
        <v>45535</v>
      </c>
      <c r="K1148" t="s">
        <v>4828</v>
      </c>
      <c r="L1148" s="40">
        <v>28491</v>
      </c>
      <c r="M1148" s="39">
        <v>9262954816</v>
      </c>
      <c r="N1148" t="s">
        <v>4829</v>
      </c>
    </row>
    <row r="1149" spans="1:14" x14ac:dyDescent="0.25">
      <c r="A1149" s="7" t="str">
        <f t="shared" si="39"/>
        <v>200100410007</v>
      </c>
      <c r="B1149" s="92"/>
      <c r="C1149" s="182">
        <v>20010041</v>
      </c>
      <c r="D1149" s="8" t="s">
        <v>56</v>
      </c>
      <c r="E1149" s="35" t="s">
        <v>20</v>
      </c>
      <c r="F1149" s="35" t="s">
        <v>4667</v>
      </c>
      <c r="G1149" s="91" t="s">
        <v>4729</v>
      </c>
      <c r="H1149" s="35" t="s">
        <v>275</v>
      </c>
      <c r="I1149" s="36" t="s">
        <v>411</v>
      </c>
      <c r="J1149" s="53">
        <v>45535</v>
      </c>
      <c r="K1149" t="s">
        <v>2582</v>
      </c>
      <c r="L1149" s="40">
        <v>23377</v>
      </c>
      <c r="M1149" s="39">
        <v>7856094492</v>
      </c>
      <c r="N1149" t="s">
        <v>4830</v>
      </c>
    </row>
    <row r="1150" spans="1:14" x14ac:dyDescent="0.25">
      <c r="A1150" s="7" t="str">
        <f t="shared" si="39"/>
        <v>200100410008</v>
      </c>
      <c r="B1150" s="92"/>
      <c r="C1150" s="182">
        <v>20010041</v>
      </c>
      <c r="D1150" s="8" t="s">
        <v>56</v>
      </c>
      <c r="E1150" s="35" t="s">
        <v>41</v>
      </c>
      <c r="F1150" s="35" t="s">
        <v>4668</v>
      </c>
      <c r="G1150" s="91" t="s">
        <v>4730</v>
      </c>
      <c r="H1150" s="35" t="s">
        <v>273</v>
      </c>
      <c r="I1150" s="36" t="s">
        <v>413</v>
      </c>
      <c r="J1150" s="53">
        <v>45535</v>
      </c>
      <c r="K1150" t="s">
        <v>4831</v>
      </c>
      <c r="L1150" s="40">
        <v>34335</v>
      </c>
      <c r="M1150" s="39">
        <v>8863848153</v>
      </c>
      <c r="N1150" t="s">
        <v>4832</v>
      </c>
    </row>
    <row r="1151" spans="1:14" x14ac:dyDescent="0.25">
      <c r="A1151" s="7" t="str">
        <f t="shared" si="39"/>
        <v>200100410009</v>
      </c>
      <c r="B1151" s="92"/>
      <c r="C1151" s="182">
        <v>20010041</v>
      </c>
      <c r="D1151" s="8" t="s">
        <v>56</v>
      </c>
      <c r="E1151" s="35" t="s">
        <v>36</v>
      </c>
      <c r="F1151" s="35" t="s">
        <v>4669</v>
      </c>
      <c r="G1151" s="91" t="s">
        <v>4731</v>
      </c>
      <c r="H1151" s="35" t="s">
        <v>275</v>
      </c>
      <c r="I1151" s="36" t="s">
        <v>411</v>
      </c>
      <c r="J1151" s="53">
        <v>45535</v>
      </c>
      <c r="K1151" t="s">
        <v>4833</v>
      </c>
      <c r="L1151" s="40">
        <v>33281</v>
      </c>
      <c r="M1151" s="39">
        <v>9771129581</v>
      </c>
      <c r="N1151" t="s">
        <v>4834</v>
      </c>
    </row>
    <row r="1152" spans="1:14" x14ac:dyDescent="0.25">
      <c r="A1152" s="7" t="str">
        <f t="shared" si="39"/>
        <v>200100410010</v>
      </c>
      <c r="B1152" s="92"/>
      <c r="C1152" s="182">
        <v>20010041</v>
      </c>
      <c r="D1152" s="8" t="s">
        <v>56</v>
      </c>
      <c r="E1152" s="35" t="s">
        <v>21</v>
      </c>
      <c r="F1152" s="35" t="s">
        <v>4670</v>
      </c>
      <c r="G1152" s="91" t="s">
        <v>4732</v>
      </c>
      <c r="H1152" s="35" t="s">
        <v>275</v>
      </c>
      <c r="I1152" s="36" t="s">
        <v>411</v>
      </c>
      <c r="J1152" s="53">
        <v>45535</v>
      </c>
      <c r="K1152" t="s">
        <v>4835</v>
      </c>
      <c r="L1152" s="40">
        <v>32143</v>
      </c>
      <c r="M1152" s="39">
        <v>7050075846</v>
      </c>
      <c r="N1152" t="s">
        <v>4836</v>
      </c>
    </row>
    <row r="1153" spans="1:14" x14ac:dyDescent="0.25">
      <c r="A1153" s="7" t="str">
        <f t="shared" si="39"/>
        <v>200100410011</v>
      </c>
      <c r="B1153" s="92"/>
      <c r="C1153" s="182">
        <v>20010041</v>
      </c>
      <c r="D1153" s="8" t="s">
        <v>56</v>
      </c>
      <c r="E1153" s="35" t="s">
        <v>22</v>
      </c>
      <c r="F1153" s="35" t="s">
        <v>1768</v>
      </c>
      <c r="G1153" s="91" t="s">
        <v>4733</v>
      </c>
      <c r="H1153" s="35" t="s">
        <v>273</v>
      </c>
      <c r="I1153" s="36" t="s">
        <v>413</v>
      </c>
      <c r="J1153" s="53">
        <v>45535</v>
      </c>
      <c r="K1153" t="s">
        <v>4837</v>
      </c>
      <c r="L1153" s="40">
        <v>29587</v>
      </c>
      <c r="M1153" s="39">
        <v>9835611826</v>
      </c>
      <c r="N1153" t="s">
        <v>4838</v>
      </c>
    </row>
    <row r="1154" spans="1:14" x14ac:dyDescent="0.25">
      <c r="A1154" s="7" t="str">
        <f t="shared" si="39"/>
        <v>200100410012</v>
      </c>
      <c r="B1154" s="92"/>
      <c r="C1154" s="182">
        <v>20010041</v>
      </c>
      <c r="D1154" s="8" t="s">
        <v>56</v>
      </c>
      <c r="E1154" s="35" t="s">
        <v>40</v>
      </c>
      <c r="F1154" s="35" t="s">
        <v>4671</v>
      </c>
      <c r="G1154" s="91" t="s">
        <v>4734</v>
      </c>
      <c r="H1154" s="35" t="s">
        <v>467</v>
      </c>
      <c r="I1154" s="36" t="s">
        <v>415</v>
      </c>
      <c r="J1154" s="53">
        <v>45535</v>
      </c>
      <c r="K1154" t="s">
        <v>4839</v>
      </c>
      <c r="L1154" s="40" t="s">
        <v>4840</v>
      </c>
      <c r="M1154" s="39">
        <v>8294487235</v>
      </c>
      <c r="N1154" t="s">
        <v>4841</v>
      </c>
    </row>
    <row r="1155" spans="1:14" x14ac:dyDescent="0.25">
      <c r="A1155" s="7" t="str">
        <f t="shared" si="39"/>
        <v>200100410013</v>
      </c>
      <c r="B1155" s="92"/>
      <c r="C1155" s="182">
        <v>20010041</v>
      </c>
      <c r="D1155" s="8" t="s">
        <v>56</v>
      </c>
      <c r="E1155" s="35" t="s">
        <v>23</v>
      </c>
      <c r="F1155" s="35" t="s">
        <v>4039</v>
      </c>
      <c r="G1155" s="91" t="s">
        <v>4735</v>
      </c>
      <c r="H1155" s="35" t="s">
        <v>467</v>
      </c>
      <c r="I1155" s="36" t="s">
        <v>415</v>
      </c>
      <c r="J1155" s="53">
        <v>45535</v>
      </c>
      <c r="K1155" t="s">
        <v>1608</v>
      </c>
      <c r="L1155" s="40">
        <v>30682</v>
      </c>
      <c r="M1155" s="39">
        <v>8002255740</v>
      </c>
      <c r="N1155" t="s">
        <v>4842</v>
      </c>
    </row>
    <row r="1156" spans="1:14" x14ac:dyDescent="0.25">
      <c r="A1156" s="7" t="str">
        <f t="shared" si="39"/>
        <v>200100410014</v>
      </c>
      <c r="B1156" s="92"/>
      <c r="C1156" s="182">
        <v>20010041</v>
      </c>
      <c r="D1156" s="8" t="s">
        <v>56</v>
      </c>
      <c r="E1156" s="35" t="s">
        <v>24</v>
      </c>
      <c r="F1156" s="35" t="s">
        <v>4672</v>
      </c>
      <c r="G1156" s="91" t="s">
        <v>4736</v>
      </c>
      <c r="H1156" s="35" t="s">
        <v>467</v>
      </c>
      <c r="I1156" s="36" t="s">
        <v>415</v>
      </c>
      <c r="J1156" s="53">
        <v>45535</v>
      </c>
      <c r="K1156" t="s">
        <v>4843</v>
      </c>
      <c r="L1156" s="40">
        <v>34092</v>
      </c>
      <c r="M1156" s="39">
        <v>9334535401</v>
      </c>
      <c r="N1156" t="s">
        <v>4844</v>
      </c>
    </row>
    <row r="1157" spans="1:14" x14ac:dyDescent="0.25">
      <c r="A1157" s="7" t="str">
        <f t="shared" si="39"/>
        <v>200100410016</v>
      </c>
      <c r="B1157" s="92"/>
      <c r="C1157" s="182">
        <v>20010041</v>
      </c>
      <c r="D1157" s="8" t="s">
        <v>56</v>
      </c>
      <c r="E1157" s="35" t="s">
        <v>26</v>
      </c>
      <c r="F1157" s="35" t="s">
        <v>4673</v>
      </c>
      <c r="G1157" s="91" t="s">
        <v>4737</v>
      </c>
      <c r="H1157" s="35" t="s">
        <v>467</v>
      </c>
      <c r="I1157" s="36" t="s">
        <v>415</v>
      </c>
      <c r="J1157" s="53">
        <v>45535</v>
      </c>
      <c r="K1157" t="s">
        <v>4845</v>
      </c>
      <c r="L1157" s="40">
        <v>36653</v>
      </c>
      <c r="M1157" s="39">
        <v>8809598631</v>
      </c>
      <c r="N1157" t="s">
        <v>4846</v>
      </c>
    </row>
    <row r="1158" spans="1:14" x14ac:dyDescent="0.25">
      <c r="A1158" s="7" t="str">
        <f t="shared" si="39"/>
        <v>200100410017</v>
      </c>
      <c r="B1158" s="92"/>
      <c r="C1158" s="182">
        <v>20010041</v>
      </c>
      <c r="D1158" s="8" t="s">
        <v>56</v>
      </c>
      <c r="E1158" s="35" t="s">
        <v>27</v>
      </c>
      <c r="F1158" s="35" t="s">
        <v>4674</v>
      </c>
      <c r="G1158" s="91" t="s">
        <v>4738</v>
      </c>
      <c r="H1158" s="35" t="s">
        <v>451</v>
      </c>
      <c r="I1158" s="36" t="s">
        <v>411</v>
      </c>
      <c r="J1158" s="53">
        <v>45535</v>
      </c>
      <c r="K1158" t="s">
        <v>4847</v>
      </c>
      <c r="L1158" s="40" t="s">
        <v>4848</v>
      </c>
      <c r="M1158" s="39">
        <v>7033525807</v>
      </c>
      <c r="N1158" t="s">
        <v>4849</v>
      </c>
    </row>
    <row r="1159" spans="1:14" x14ac:dyDescent="0.25">
      <c r="A1159" s="7" t="str">
        <f t="shared" si="39"/>
        <v>200100010043</v>
      </c>
      <c r="B1159" s="92"/>
      <c r="C1159" s="182">
        <v>20010001</v>
      </c>
      <c r="D1159" s="8" t="s">
        <v>56</v>
      </c>
      <c r="E1159" s="35" t="s">
        <v>1650</v>
      </c>
      <c r="F1159" s="35" t="s">
        <v>4675</v>
      </c>
      <c r="G1159" s="91" t="s">
        <v>4739</v>
      </c>
      <c r="H1159" s="35" t="s">
        <v>266</v>
      </c>
      <c r="I1159" s="36" t="s">
        <v>411</v>
      </c>
      <c r="J1159" s="53">
        <v>45535</v>
      </c>
      <c r="K1159" t="s">
        <v>4850</v>
      </c>
      <c r="L1159" s="40">
        <v>37012</v>
      </c>
      <c r="M1159" s="39">
        <v>7209298605</v>
      </c>
      <c r="N1159" t="s">
        <v>4851</v>
      </c>
    </row>
    <row r="1160" spans="1:14" x14ac:dyDescent="0.25">
      <c r="A1160" s="7" t="str">
        <f t="shared" si="39"/>
        <v>200100010044</v>
      </c>
      <c r="B1160" s="92"/>
      <c r="C1160" s="182">
        <v>20010001</v>
      </c>
      <c r="D1160" s="8" t="s">
        <v>56</v>
      </c>
      <c r="E1160" s="35" t="s">
        <v>15</v>
      </c>
      <c r="F1160" s="35" t="s">
        <v>2163</v>
      </c>
      <c r="G1160" s="91" t="s">
        <v>4740</v>
      </c>
      <c r="H1160" s="35" t="s">
        <v>266</v>
      </c>
      <c r="I1160" s="36" t="s">
        <v>411</v>
      </c>
      <c r="J1160" s="53">
        <v>45535</v>
      </c>
      <c r="K1160" t="s">
        <v>4852</v>
      </c>
      <c r="L1160" s="40">
        <v>34434</v>
      </c>
      <c r="M1160" s="39">
        <v>9931598396</v>
      </c>
      <c r="N1160" t="s">
        <v>4853</v>
      </c>
    </row>
    <row r="1161" spans="1:14" x14ac:dyDescent="0.25">
      <c r="A1161" s="7" t="str">
        <f t="shared" si="39"/>
        <v>200100010045</v>
      </c>
      <c r="B1161" s="92"/>
      <c r="C1161" s="182">
        <v>20010001</v>
      </c>
      <c r="D1161" s="8" t="s">
        <v>56</v>
      </c>
      <c r="E1161" s="35" t="s">
        <v>16</v>
      </c>
      <c r="F1161" s="35" t="s">
        <v>4676</v>
      </c>
      <c r="G1161" s="91" t="s">
        <v>4741</v>
      </c>
      <c r="H1161" s="35" t="s">
        <v>265</v>
      </c>
      <c r="I1161" s="36" t="s">
        <v>410</v>
      </c>
      <c r="J1161" s="53">
        <v>45535</v>
      </c>
      <c r="K1161" t="s">
        <v>4854</v>
      </c>
      <c r="L1161" s="40">
        <v>32509</v>
      </c>
      <c r="M1161" s="39"/>
      <c r="N1161" t="s">
        <v>4855</v>
      </c>
    </row>
    <row r="1162" spans="1:14" x14ac:dyDescent="0.25">
      <c r="A1162" s="7" t="str">
        <f t="shared" si="39"/>
        <v>200100410018</v>
      </c>
      <c r="B1162" s="92"/>
      <c r="C1162" s="182">
        <v>20010041</v>
      </c>
      <c r="D1162" s="8" t="s">
        <v>56</v>
      </c>
      <c r="E1162" s="35" t="s">
        <v>2</v>
      </c>
      <c r="F1162" s="35" t="s">
        <v>3035</v>
      </c>
      <c r="G1162" s="91" t="s">
        <v>4742</v>
      </c>
      <c r="H1162" s="35" t="s">
        <v>460</v>
      </c>
      <c r="I1162" s="36" t="s">
        <v>418</v>
      </c>
      <c r="J1162" s="53">
        <v>45535</v>
      </c>
      <c r="K1162" t="s">
        <v>4490</v>
      </c>
      <c r="L1162" s="40">
        <v>39699</v>
      </c>
      <c r="M1162" s="39">
        <v>9523626980</v>
      </c>
      <c r="N1162" t="s">
        <v>4856</v>
      </c>
    </row>
    <row r="1163" spans="1:14" x14ac:dyDescent="0.25">
      <c r="A1163" s="7" t="str">
        <f t="shared" si="39"/>
        <v>200100410019</v>
      </c>
      <c r="B1163" s="92"/>
      <c r="C1163" s="182">
        <v>20010041</v>
      </c>
      <c r="D1163" s="8" t="s">
        <v>56</v>
      </c>
      <c r="E1163" s="35" t="s">
        <v>3</v>
      </c>
      <c r="F1163" s="35" t="s">
        <v>4677</v>
      </c>
      <c r="G1163" s="91" t="s">
        <v>4743</v>
      </c>
      <c r="H1163" s="35" t="s">
        <v>273</v>
      </c>
      <c r="I1163" s="36" t="s">
        <v>413</v>
      </c>
      <c r="J1163" s="53">
        <v>45535</v>
      </c>
      <c r="K1163" t="s">
        <v>4857</v>
      </c>
      <c r="L1163" s="40">
        <v>22647</v>
      </c>
      <c r="M1163" s="39">
        <v>8081284018</v>
      </c>
      <c r="N1163" t="s">
        <v>4858</v>
      </c>
    </row>
    <row r="1164" spans="1:14" x14ac:dyDescent="0.25">
      <c r="A1164" s="7" t="str">
        <f t="shared" si="39"/>
        <v>200100410020</v>
      </c>
      <c r="B1164" s="92"/>
      <c r="C1164" s="182">
        <v>20010041</v>
      </c>
      <c r="D1164" s="8" t="s">
        <v>56</v>
      </c>
      <c r="E1164" s="35" t="s">
        <v>4</v>
      </c>
      <c r="F1164" s="35" t="s">
        <v>4678</v>
      </c>
      <c r="G1164" s="91" t="s">
        <v>4744</v>
      </c>
      <c r="H1164" s="35" t="s">
        <v>275</v>
      </c>
      <c r="I1164" s="36" t="s">
        <v>411</v>
      </c>
      <c r="J1164" s="53">
        <v>45535</v>
      </c>
      <c r="K1164" t="s">
        <v>4859</v>
      </c>
      <c r="L1164" s="40">
        <v>26665</v>
      </c>
      <c r="M1164" s="39">
        <v>8797880604</v>
      </c>
      <c r="N1164" t="s">
        <v>4860</v>
      </c>
    </row>
    <row r="1165" spans="1:14" x14ac:dyDescent="0.25">
      <c r="A1165" s="7" t="str">
        <f t="shared" si="39"/>
        <v>200100410021</v>
      </c>
      <c r="B1165" s="92"/>
      <c r="C1165" s="182">
        <v>20010041</v>
      </c>
      <c r="D1165" s="8" t="s">
        <v>56</v>
      </c>
      <c r="E1165" s="35" t="s">
        <v>28</v>
      </c>
      <c r="F1165" s="35" t="s">
        <v>4679</v>
      </c>
      <c r="G1165" s="91" t="s">
        <v>4745</v>
      </c>
      <c r="H1165" s="35" t="s">
        <v>273</v>
      </c>
      <c r="I1165" s="36" t="s">
        <v>413</v>
      </c>
      <c r="J1165" s="53">
        <v>45535</v>
      </c>
      <c r="K1165" t="s">
        <v>4861</v>
      </c>
      <c r="L1165" s="40">
        <v>20911</v>
      </c>
      <c r="M1165" s="39"/>
      <c r="N1165" t="s">
        <v>4862</v>
      </c>
    </row>
    <row r="1166" spans="1:14" x14ac:dyDescent="0.25">
      <c r="A1166" s="7" t="str">
        <f t="shared" si="39"/>
        <v>200100410022</v>
      </c>
      <c r="B1166" s="92"/>
      <c r="C1166" s="182">
        <v>20010041</v>
      </c>
      <c r="D1166" s="8" t="s">
        <v>56</v>
      </c>
      <c r="E1166" s="35" t="s">
        <v>37</v>
      </c>
      <c r="F1166" s="35" t="s">
        <v>4680</v>
      </c>
      <c r="G1166" s="91" t="s">
        <v>4746</v>
      </c>
      <c r="H1166" s="35" t="s">
        <v>275</v>
      </c>
      <c r="I1166" s="36" t="s">
        <v>411</v>
      </c>
      <c r="J1166" s="53">
        <v>45535</v>
      </c>
      <c r="K1166" t="s">
        <v>4863</v>
      </c>
      <c r="L1166" s="40">
        <v>23012</v>
      </c>
      <c r="M1166" s="39">
        <v>8252857966</v>
      </c>
      <c r="N1166" t="s">
        <v>4864</v>
      </c>
    </row>
    <row r="1167" spans="1:14" x14ac:dyDescent="0.25">
      <c r="A1167" s="7" t="str">
        <f t="shared" si="39"/>
        <v>200100270032</v>
      </c>
      <c r="B1167" s="92"/>
      <c r="C1167" s="182">
        <v>20010027</v>
      </c>
      <c r="D1167" s="8" t="s">
        <v>56</v>
      </c>
      <c r="E1167" s="35" t="s">
        <v>8</v>
      </c>
      <c r="F1167" s="35" t="s">
        <v>3065</v>
      </c>
      <c r="G1167" s="91" t="s">
        <v>4747</v>
      </c>
      <c r="H1167" s="35" t="s">
        <v>467</v>
      </c>
      <c r="I1167" s="36" t="s">
        <v>415</v>
      </c>
      <c r="J1167" s="53">
        <v>45535</v>
      </c>
      <c r="K1167" t="s">
        <v>4865</v>
      </c>
      <c r="L1167" s="40">
        <v>26216</v>
      </c>
      <c r="M1167" s="39">
        <v>8292778103</v>
      </c>
      <c r="N1167" t="s">
        <v>4866</v>
      </c>
    </row>
    <row r="1168" spans="1:14" x14ac:dyDescent="0.25">
      <c r="A1168" s="7" t="str">
        <f t="shared" si="39"/>
        <v>200400010020</v>
      </c>
      <c r="B1168" s="92"/>
      <c r="C1168" s="182">
        <v>20040001</v>
      </c>
      <c r="D1168" s="8" t="s">
        <v>56</v>
      </c>
      <c r="E1168" s="35" t="s">
        <v>4</v>
      </c>
      <c r="F1168" s="35" t="s">
        <v>4681</v>
      </c>
      <c r="G1168" s="91" t="s">
        <v>4748</v>
      </c>
      <c r="H1168" s="35" t="s">
        <v>275</v>
      </c>
      <c r="I1168" s="36" t="s">
        <v>411</v>
      </c>
      <c r="J1168" s="53">
        <v>45535</v>
      </c>
      <c r="K1168" t="s">
        <v>1606</v>
      </c>
      <c r="L1168" s="40">
        <v>30317</v>
      </c>
      <c r="M1168" s="39">
        <v>9572863783</v>
      </c>
      <c r="N1168" t="s">
        <v>4867</v>
      </c>
    </row>
    <row r="1169" spans="1:14" x14ac:dyDescent="0.25">
      <c r="A1169" s="7" t="str">
        <f t="shared" ref="A1169:A1174" si="40">CONCATENATE(C1169,E1169)</f>
        <v>200100330009</v>
      </c>
      <c r="B1169" s="92"/>
      <c r="C1169" s="182">
        <v>20010033</v>
      </c>
      <c r="D1169" s="8" t="s">
        <v>56</v>
      </c>
      <c r="E1169" s="35" t="s">
        <v>36</v>
      </c>
      <c r="F1169" s="35" t="s">
        <v>4544</v>
      </c>
      <c r="G1169" s="91" t="s">
        <v>4749</v>
      </c>
      <c r="H1169" s="35" t="s">
        <v>467</v>
      </c>
      <c r="I1169" s="36" t="s">
        <v>415</v>
      </c>
      <c r="J1169" s="53">
        <v>45535</v>
      </c>
      <c r="K1169" t="s">
        <v>1304</v>
      </c>
      <c r="L1169" s="40">
        <v>35431</v>
      </c>
      <c r="M1169" s="39">
        <v>6352266536</v>
      </c>
      <c r="N1169" t="s">
        <v>4868</v>
      </c>
    </row>
    <row r="1170" spans="1:14" x14ac:dyDescent="0.25">
      <c r="A1170" s="7" t="str">
        <f t="shared" si="40"/>
        <v>200100340024</v>
      </c>
      <c r="B1170" s="92"/>
      <c r="C1170" s="182">
        <v>20010034</v>
      </c>
      <c r="D1170" s="8" t="s">
        <v>56</v>
      </c>
      <c r="E1170" s="35" t="s">
        <v>29</v>
      </c>
      <c r="F1170" s="35" t="s">
        <v>3980</v>
      </c>
      <c r="G1170" s="91" t="s">
        <v>4750</v>
      </c>
      <c r="H1170" s="35" t="s">
        <v>460</v>
      </c>
      <c r="I1170" s="36" t="s">
        <v>418</v>
      </c>
      <c r="J1170" s="53">
        <v>45535</v>
      </c>
      <c r="K1170" t="s">
        <v>4869</v>
      </c>
      <c r="L1170" s="40">
        <v>29952</v>
      </c>
      <c r="M1170" s="39">
        <v>9835608446</v>
      </c>
      <c r="N1170" t="s">
        <v>4870</v>
      </c>
    </row>
    <row r="1171" spans="1:14" x14ac:dyDescent="0.25">
      <c r="A1171" s="7" t="str">
        <f t="shared" si="40"/>
        <v>200100340025</v>
      </c>
      <c r="B1171" s="92"/>
      <c r="C1171" s="182">
        <v>20010034</v>
      </c>
      <c r="D1171" s="8" t="s">
        <v>56</v>
      </c>
      <c r="E1171" s="35" t="s">
        <v>5</v>
      </c>
      <c r="F1171" s="35" t="s">
        <v>4682</v>
      </c>
      <c r="G1171" s="91" t="s">
        <v>4751</v>
      </c>
      <c r="H1171" s="35" t="s">
        <v>275</v>
      </c>
      <c r="I1171" s="36" t="s">
        <v>411</v>
      </c>
      <c r="J1171" s="53">
        <v>45535</v>
      </c>
      <c r="K1171" t="s">
        <v>4871</v>
      </c>
      <c r="L1171" s="40">
        <v>35796</v>
      </c>
      <c r="M1171" s="39">
        <v>8797317305</v>
      </c>
      <c r="N1171" t="s">
        <v>4872</v>
      </c>
    </row>
    <row r="1172" spans="1:14" x14ac:dyDescent="0.25">
      <c r="A1172" s="7" t="str">
        <f t="shared" si="40"/>
        <v>200200110026</v>
      </c>
      <c r="B1172" s="92"/>
      <c r="C1172" s="182">
        <v>20020011</v>
      </c>
      <c r="D1172" s="8" t="s">
        <v>56</v>
      </c>
      <c r="E1172" s="35" t="s">
        <v>39</v>
      </c>
      <c r="F1172" s="35" t="s">
        <v>4683</v>
      </c>
      <c r="G1172" s="91" t="s">
        <v>4752</v>
      </c>
      <c r="H1172" s="35" t="s">
        <v>1284</v>
      </c>
      <c r="I1172" s="36" t="s">
        <v>4427</v>
      </c>
      <c r="J1172" s="53">
        <v>45535</v>
      </c>
      <c r="K1172" t="s">
        <v>4873</v>
      </c>
      <c r="L1172" s="40">
        <v>36161</v>
      </c>
      <c r="M1172" s="39">
        <v>9693736873</v>
      </c>
      <c r="N1172" t="s">
        <v>4874</v>
      </c>
    </row>
    <row r="1173" spans="1:14" x14ac:dyDescent="0.25">
      <c r="A1173" s="7" t="str">
        <f t="shared" si="40"/>
        <v>200200110027</v>
      </c>
      <c r="B1173" s="92"/>
      <c r="C1173" s="182">
        <v>20020011</v>
      </c>
      <c r="D1173" s="8" t="s">
        <v>56</v>
      </c>
      <c r="E1173" s="35" t="s">
        <v>6</v>
      </c>
      <c r="F1173" s="35" t="s">
        <v>2979</v>
      </c>
      <c r="G1173" s="91" t="s">
        <v>4753</v>
      </c>
      <c r="H1173" s="35" t="s">
        <v>274</v>
      </c>
      <c r="I1173" s="36" t="s">
        <v>415</v>
      </c>
      <c r="J1173" s="53">
        <v>45535</v>
      </c>
      <c r="K1173" t="s">
        <v>4875</v>
      </c>
      <c r="L1173" s="40">
        <v>22282</v>
      </c>
      <c r="M1173" s="39">
        <v>7808800899</v>
      </c>
      <c r="N1173" t="s">
        <v>4876</v>
      </c>
    </row>
    <row r="1174" spans="1:14" x14ac:dyDescent="0.25">
      <c r="A1174" s="7" t="str">
        <f t="shared" si="40"/>
        <v>200200110028</v>
      </c>
      <c r="B1174" s="92"/>
      <c r="C1174" s="182">
        <v>20020011</v>
      </c>
      <c r="D1174" s="8" t="s">
        <v>56</v>
      </c>
      <c r="E1174" s="35" t="s">
        <v>30</v>
      </c>
      <c r="F1174" s="35" t="s">
        <v>4684</v>
      </c>
      <c r="G1174" s="91" t="s">
        <v>4754</v>
      </c>
      <c r="H1174" s="35" t="s">
        <v>1284</v>
      </c>
      <c r="I1174" s="36" t="s">
        <v>3998</v>
      </c>
      <c r="J1174" s="53">
        <v>45535</v>
      </c>
      <c r="K1174" t="s">
        <v>4877</v>
      </c>
      <c r="L1174" s="40">
        <v>27760</v>
      </c>
      <c r="M1174" s="39">
        <v>6205170247</v>
      </c>
      <c r="N1174" t="s">
        <v>4878</v>
      </c>
    </row>
    <row r="1175" spans="1:14" x14ac:dyDescent="0.25">
      <c r="A1175" s="7" t="str">
        <f>CONCATENATE(C1175,E1175)</f>
        <v>200400040032</v>
      </c>
      <c r="B1175" s="92"/>
      <c r="C1175" s="182">
        <v>20040004</v>
      </c>
      <c r="D1175" s="8" t="s">
        <v>56</v>
      </c>
      <c r="E1175" s="35" t="s">
        <v>8</v>
      </c>
      <c r="F1175" s="35" t="s">
        <v>4781</v>
      </c>
      <c r="G1175" s="91" t="s">
        <v>4954</v>
      </c>
      <c r="H1175" s="35" t="s">
        <v>1370</v>
      </c>
      <c r="I1175" s="36" t="s">
        <v>413</v>
      </c>
      <c r="J1175" s="53">
        <v>45542</v>
      </c>
      <c r="K1175" t="s">
        <v>3065</v>
      </c>
      <c r="L1175" s="40">
        <v>22678</v>
      </c>
      <c r="M1175" s="39">
        <v>8092501954</v>
      </c>
      <c r="N1175" t="s">
        <v>5010</v>
      </c>
    </row>
    <row r="1176" spans="1:14" x14ac:dyDescent="0.25">
      <c r="A1176" s="7" t="str">
        <f t="shared" ref="A1176:A1205" si="41">CONCATENATE(C1176,E1176)</f>
        <v>200400040033</v>
      </c>
      <c r="B1176" s="92"/>
      <c r="C1176" s="182">
        <v>20040004</v>
      </c>
      <c r="D1176" s="8" t="s">
        <v>56</v>
      </c>
      <c r="E1176" s="35" t="s">
        <v>32</v>
      </c>
      <c r="F1176" s="35" t="s">
        <v>4909</v>
      </c>
      <c r="G1176" s="91" t="s">
        <v>4955</v>
      </c>
      <c r="H1176" s="35" t="s">
        <v>275</v>
      </c>
      <c r="I1176" s="36" t="s">
        <v>411</v>
      </c>
      <c r="J1176" s="53">
        <v>45542</v>
      </c>
      <c r="K1176" t="s">
        <v>5011</v>
      </c>
      <c r="L1176" s="40">
        <v>30682</v>
      </c>
      <c r="M1176" s="39">
        <v>9102595939</v>
      </c>
      <c r="N1176" t="s">
        <v>5012</v>
      </c>
    </row>
    <row r="1177" spans="1:14" x14ac:dyDescent="0.25">
      <c r="A1177" s="7" t="str">
        <f t="shared" si="41"/>
        <v>200400040034</v>
      </c>
      <c r="B1177" s="92"/>
      <c r="C1177" s="182">
        <v>20040004</v>
      </c>
      <c r="D1177" s="8" t="s">
        <v>56</v>
      </c>
      <c r="E1177" s="35" t="s">
        <v>33</v>
      </c>
      <c r="F1177" s="35" t="s">
        <v>4910</v>
      </c>
      <c r="G1177" s="91" t="s">
        <v>4956</v>
      </c>
      <c r="H1177" s="35" t="s">
        <v>275</v>
      </c>
      <c r="I1177" s="36" t="s">
        <v>411</v>
      </c>
      <c r="J1177" s="53">
        <v>45542</v>
      </c>
      <c r="K1177" t="s">
        <v>5013</v>
      </c>
      <c r="L1177" s="40">
        <v>29587</v>
      </c>
      <c r="M1177" s="39">
        <v>6200319793</v>
      </c>
      <c r="N1177" t="s">
        <v>5014</v>
      </c>
    </row>
    <row r="1178" spans="1:14" x14ac:dyDescent="0.25">
      <c r="A1178" s="7" t="str">
        <f t="shared" si="41"/>
        <v>200400040035</v>
      </c>
      <c r="B1178" s="92"/>
      <c r="C1178" s="182">
        <v>20040004</v>
      </c>
      <c r="D1178" s="8" t="s">
        <v>56</v>
      </c>
      <c r="E1178" s="35" t="s">
        <v>9</v>
      </c>
      <c r="F1178" s="35" t="s">
        <v>4911</v>
      </c>
      <c r="G1178" s="91" t="s">
        <v>4957</v>
      </c>
      <c r="H1178" s="35" t="s">
        <v>275</v>
      </c>
      <c r="I1178" s="36" t="s">
        <v>411</v>
      </c>
      <c r="J1178" s="53">
        <v>45542</v>
      </c>
      <c r="K1178" t="s">
        <v>5015</v>
      </c>
      <c r="L1178" s="40">
        <v>36526</v>
      </c>
      <c r="M1178" s="39">
        <v>7856890860</v>
      </c>
      <c r="N1178" t="s">
        <v>5016</v>
      </c>
    </row>
    <row r="1179" spans="1:14" x14ac:dyDescent="0.25">
      <c r="A1179" s="7" t="str">
        <f t="shared" si="41"/>
        <v>200400040036</v>
      </c>
      <c r="B1179" s="92"/>
      <c r="C1179" s="182">
        <v>20040004</v>
      </c>
      <c r="D1179" s="8" t="s">
        <v>56</v>
      </c>
      <c r="E1179" s="35" t="s">
        <v>10</v>
      </c>
      <c r="F1179" s="35" t="s">
        <v>145</v>
      </c>
      <c r="G1179" s="91" t="s">
        <v>4958</v>
      </c>
      <c r="H1179" s="35" t="s">
        <v>275</v>
      </c>
      <c r="I1179" s="36" t="s">
        <v>411</v>
      </c>
      <c r="J1179" s="53">
        <v>45542</v>
      </c>
      <c r="K1179" t="s">
        <v>5017</v>
      </c>
      <c r="L1179" s="40">
        <v>27760</v>
      </c>
      <c r="M1179" s="39">
        <v>8409992342</v>
      </c>
      <c r="N1179" t="s">
        <v>5018</v>
      </c>
    </row>
    <row r="1180" spans="1:14" x14ac:dyDescent="0.25">
      <c r="A1180" s="7" t="str">
        <f t="shared" si="41"/>
        <v>200400040037</v>
      </c>
      <c r="B1180" s="92"/>
      <c r="C1180" s="182">
        <v>20040004</v>
      </c>
      <c r="D1180" s="8" t="s">
        <v>56</v>
      </c>
      <c r="E1180" s="35" t="s">
        <v>34</v>
      </c>
      <c r="F1180" s="35" t="s">
        <v>4912</v>
      </c>
      <c r="G1180" s="91" t="s">
        <v>4959</v>
      </c>
      <c r="H1180" s="35" t="s">
        <v>275</v>
      </c>
      <c r="I1180" s="36" t="s">
        <v>411</v>
      </c>
      <c r="J1180" s="53">
        <v>45542</v>
      </c>
      <c r="K1180" t="s">
        <v>5019</v>
      </c>
      <c r="L1180" s="40">
        <v>34982</v>
      </c>
      <c r="M1180" s="39">
        <v>8298171292</v>
      </c>
      <c r="N1180" t="s">
        <v>5020</v>
      </c>
    </row>
    <row r="1181" spans="1:14" x14ac:dyDescent="0.25">
      <c r="A1181" s="7" t="str">
        <f t="shared" si="41"/>
        <v>200400040038</v>
      </c>
      <c r="B1181" s="92"/>
      <c r="C1181" s="182">
        <v>20040004</v>
      </c>
      <c r="D1181" s="8" t="s">
        <v>56</v>
      </c>
      <c r="E1181" s="35" t="s">
        <v>11</v>
      </c>
      <c r="F1181" s="35" t="s">
        <v>4913</v>
      </c>
      <c r="G1181" s="91" t="s">
        <v>4960</v>
      </c>
      <c r="H1181" s="35" t="s">
        <v>278</v>
      </c>
      <c r="I1181" s="36" t="s">
        <v>416</v>
      </c>
      <c r="J1181" s="53">
        <v>45542</v>
      </c>
      <c r="K1181" t="s">
        <v>5021</v>
      </c>
      <c r="L1181" s="40">
        <v>34335</v>
      </c>
      <c r="M1181" s="39">
        <v>7992392280</v>
      </c>
      <c r="N1181" t="s">
        <v>5022</v>
      </c>
    </row>
    <row r="1182" spans="1:14" x14ac:dyDescent="0.25">
      <c r="A1182" s="7" t="str">
        <f t="shared" si="41"/>
        <v>200400040039</v>
      </c>
      <c r="B1182" s="92"/>
      <c r="C1182" s="182">
        <v>20040004</v>
      </c>
      <c r="D1182" s="8" t="s">
        <v>56</v>
      </c>
      <c r="E1182" s="35" t="s">
        <v>12</v>
      </c>
      <c r="F1182" s="35" t="s">
        <v>4914</v>
      </c>
      <c r="G1182" s="91" t="s">
        <v>4961</v>
      </c>
      <c r="H1182" s="35" t="s">
        <v>1370</v>
      </c>
      <c r="I1182" s="36" t="s">
        <v>413</v>
      </c>
      <c r="J1182" s="53">
        <v>45542</v>
      </c>
      <c r="K1182" t="s">
        <v>4628</v>
      </c>
      <c r="L1182" s="40">
        <v>18264</v>
      </c>
      <c r="M1182" s="39">
        <v>9060787499</v>
      </c>
      <c r="N1182" t="s">
        <v>5023</v>
      </c>
    </row>
    <row r="1183" spans="1:14" x14ac:dyDescent="0.25">
      <c r="A1183" s="7" t="str">
        <f t="shared" si="41"/>
        <v>200400040005</v>
      </c>
      <c r="B1183" s="92"/>
      <c r="C1183" s="182">
        <v>20040004</v>
      </c>
      <c r="D1183" s="8" t="s">
        <v>56</v>
      </c>
      <c r="E1183" s="35" t="s">
        <v>18</v>
      </c>
      <c r="F1183" s="35" t="s">
        <v>4612</v>
      </c>
      <c r="G1183" s="91" t="s">
        <v>4962</v>
      </c>
      <c r="H1183" s="35" t="s">
        <v>275</v>
      </c>
      <c r="I1183" s="36" t="s">
        <v>411</v>
      </c>
      <c r="J1183" s="53">
        <v>45542</v>
      </c>
      <c r="K1183" t="s">
        <v>5024</v>
      </c>
      <c r="L1183" s="40">
        <v>17899</v>
      </c>
      <c r="M1183" s="39">
        <v>9835375582</v>
      </c>
      <c r="N1183" t="s">
        <v>5025</v>
      </c>
    </row>
    <row r="1184" spans="1:14" x14ac:dyDescent="0.25">
      <c r="A1184" s="7" t="str">
        <f t="shared" si="41"/>
        <v>200200020051</v>
      </c>
      <c r="B1184" s="92"/>
      <c r="C1184" s="182">
        <v>20020002</v>
      </c>
      <c r="D1184" s="8" t="s">
        <v>56</v>
      </c>
      <c r="E1184" s="35" t="s">
        <v>130</v>
      </c>
      <c r="F1184" s="35" t="s">
        <v>1238</v>
      </c>
      <c r="G1184" s="91" t="s">
        <v>4963</v>
      </c>
      <c r="H1184" s="35" t="s">
        <v>276</v>
      </c>
      <c r="I1184" s="36" t="s">
        <v>411</v>
      </c>
      <c r="J1184" s="53">
        <v>45542</v>
      </c>
      <c r="K1184" t="s">
        <v>5026</v>
      </c>
      <c r="L1184" s="40">
        <v>33239</v>
      </c>
      <c r="M1184" s="39">
        <v>7004405917</v>
      </c>
      <c r="N1184" t="s">
        <v>5027</v>
      </c>
    </row>
    <row r="1185" spans="1:14" x14ac:dyDescent="0.25">
      <c r="A1185" s="7" t="str">
        <f t="shared" si="41"/>
        <v>200200070049</v>
      </c>
      <c r="B1185" s="92"/>
      <c r="C1185" s="182">
        <v>20020007</v>
      </c>
      <c r="D1185" s="8" t="s">
        <v>56</v>
      </c>
      <c r="E1185" s="35" t="s">
        <v>425</v>
      </c>
      <c r="F1185" s="35" t="s">
        <v>4915</v>
      </c>
      <c r="G1185" s="91" t="s">
        <v>4964</v>
      </c>
      <c r="H1185" s="35" t="s">
        <v>1284</v>
      </c>
      <c r="I1185" s="36" t="s">
        <v>3998</v>
      </c>
      <c r="J1185" s="53">
        <v>45542</v>
      </c>
      <c r="K1185" t="s">
        <v>5028</v>
      </c>
      <c r="L1185" s="40">
        <v>28856</v>
      </c>
      <c r="M1185" s="39">
        <v>9570068541</v>
      </c>
      <c r="N1185" t="s">
        <v>5029</v>
      </c>
    </row>
    <row r="1186" spans="1:14" x14ac:dyDescent="0.25">
      <c r="A1186" s="7" t="str">
        <f t="shared" si="41"/>
        <v>200400030014</v>
      </c>
      <c r="B1186" s="92"/>
      <c r="C1186" s="182">
        <v>20040003</v>
      </c>
      <c r="D1186" s="8" t="s">
        <v>56</v>
      </c>
      <c r="E1186" s="35" t="s">
        <v>24</v>
      </c>
      <c r="F1186" s="35" t="s">
        <v>4916</v>
      </c>
      <c r="G1186" s="91" t="s">
        <v>4965</v>
      </c>
      <c r="H1186" s="35" t="s">
        <v>4154</v>
      </c>
      <c r="I1186" s="36" t="s">
        <v>4155</v>
      </c>
      <c r="J1186" s="53">
        <v>45542</v>
      </c>
      <c r="K1186" t="s">
        <v>5030</v>
      </c>
      <c r="L1186" s="40">
        <v>22282</v>
      </c>
      <c r="M1186" s="39">
        <v>6205290722</v>
      </c>
      <c r="N1186" t="s">
        <v>5031</v>
      </c>
    </row>
    <row r="1187" spans="1:14" x14ac:dyDescent="0.25">
      <c r="A1187" s="7" t="str">
        <f t="shared" si="41"/>
        <v>200100050041</v>
      </c>
      <c r="B1187" s="92"/>
      <c r="C1187" s="182">
        <v>20010005</v>
      </c>
      <c r="D1187" s="8" t="s">
        <v>56</v>
      </c>
      <c r="E1187" s="35" t="s">
        <v>35</v>
      </c>
      <c r="F1187" s="35" t="s">
        <v>4917</v>
      </c>
      <c r="G1187" s="91" t="s">
        <v>4966</v>
      </c>
      <c r="H1187" s="35" t="s">
        <v>271</v>
      </c>
      <c r="I1187" s="36" t="s">
        <v>413</v>
      </c>
      <c r="J1187" s="53">
        <v>45542</v>
      </c>
      <c r="K1187" t="s">
        <v>5032</v>
      </c>
      <c r="L1187" s="40">
        <v>33239</v>
      </c>
      <c r="M1187" s="39">
        <v>6201269075</v>
      </c>
      <c r="N1187" t="s">
        <v>5033</v>
      </c>
    </row>
    <row r="1188" spans="1:14" x14ac:dyDescent="0.25">
      <c r="A1188" s="7" t="str">
        <f t="shared" si="41"/>
        <v>200100340028</v>
      </c>
      <c r="B1188" s="92"/>
      <c r="C1188" s="182">
        <v>20010034</v>
      </c>
      <c r="D1188" s="8" t="s">
        <v>56</v>
      </c>
      <c r="E1188" s="35" t="s">
        <v>30</v>
      </c>
      <c r="F1188" s="35" t="s">
        <v>1859</v>
      </c>
      <c r="G1188" s="91" t="s">
        <v>4967</v>
      </c>
      <c r="H1188" s="35" t="s">
        <v>460</v>
      </c>
      <c r="I1188" s="36" t="s">
        <v>418</v>
      </c>
      <c r="J1188" s="53">
        <v>45542</v>
      </c>
      <c r="K1188" t="s">
        <v>2896</v>
      </c>
      <c r="L1188" s="40">
        <v>33239</v>
      </c>
      <c r="M1188" s="39"/>
      <c r="N1188" t="s">
        <v>5034</v>
      </c>
    </row>
    <row r="1189" spans="1:14" x14ac:dyDescent="0.25">
      <c r="A1189" s="7" t="str">
        <f t="shared" si="41"/>
        <v>200100030057</v>
      </c>
      <c r="B1189" s="92"/>
      <c r="C1189" s="182">
        <v>20010003</v>
      </c>
      <c r="D1189" s="8" t="s">
        <v>56</v>
      </c>
      <c r="E1189" s="35" t="s">
        <v>762</v>
      </c>
      <c r="F1189" s="35" t="s">
        <v>4918</v>
      </c>
      <c r="G1189" s="91" t="s">
        <v>4968</v>
      </c>
      <c r="H1189" s="35" t="s">
        <v>460</v>
      </c>
      <c r="I1189" s="36" t="s">
        <v>418</v>
      </c>
      <c r="J1189" s="53">
        <v>45542</v>
      </c>
      <c r="K1189" t="s">
        <v>5035</v>
      </c>
      <c r="L1189" s="40">
        <v>31413</v>
      </c>
      <c r="M1189" s="39">
        <v>6203309090</v>
      </c>
      <c r="N1189" t="s">
        <v>5036</v>
      </c>
    </row>
    <row r="1190" spans="1:14" x14ac:dyDescent="0.25">
      <c r="A1190" s="7" t="str">
        <f t="shared" si="41"/>
        <v>200200100013</v>
      </c>
      <c r="B1190" s="92"/>
      <c r="C1190" s="182">
        <v>20020010</v>
      </c>
      <c r="D1190" s="8" t="s">
        <v>56</v>
      </c>
      <c r="E1190" s="35" t="s">
        <v>23</v>
      </c>
      <c r="F1190" s="35" t="s">
        <v>4919</v>
      </c>
      <c r="G1190" s="91" t="s">
        <v>4969</v>
      </c>
      <c r="H1190" s="35" t="s">
        <v>1187</v>
      </c>
      <c r="I1190" s="36" t="s">
        <v>415</v>
      </c>
      <c r="J1190" s="53">
        <v>45542</v>
      </c>
      <c r="K1190" t="s">
        <v>5037</v>
      </c>
      <c r="L1190" s="40">
        <v>39448</v>
      </c>
      <c r="M1190" s="39">
        <v>9631698284</v>
      </c>
      <c r="N1190" t="s">
        <v>5038</v>
      </c>
    </row>
    <row r="1191" spans="1:14" x14ac:dyDescent="0.25">
      <c r="A1191" s="7" t="str">
        <f t="shared" si="41"/>
        <v>200200100014</v>
      </c>
      <c r="B1191" s="92"/>
      <c r="C1191" s="182">
        <v>20020010</v>
      </c>
      <c r="D1191" s="8" t="s">
        <v>56</v>
      </c>
      <c r="E1191" s="35" t="s">
        <v>24</v>
      </c>
      <c r="F1191" s="35" t="s">
        <v>4920</v>
      </c>
      <c r="G1191" s="91" t="s">
        <v>4970</v>
      </c>
      <c r="H1191" s="35" t="s">
        <v>271</v>
      </c>
      <c r="I1191" s="36" t="s">
        <v>413</v>
      </c>
      <c r="J1191" s="53">
        <v>45542</v>
      </c>
      <c r="K1191" t="s">
        <v>3057</v>
      </c>
      <c r="L1191" s="40">
        <v>26665</v>
      </c>
      <c r="M1191" s="39">
        <v>8102512208</v>
      </c>
      <c r="N1191" t="s">
        <v>5039</v>
      </c>
    </row>
    <row r="1192" spans="1:14" x14ac:dyDescent="0.25">
      <c r="A1192" s="7" t="str">
        <f t="shared" si="41"/>
        <v>200200120014</v>
      </c>
      <c r="B1192" s="92"/>
      <c r="C1192" s="182">
        <v>20020012</v>
      </c>
      <c r="D1192" s="8" t="s">
        <v>56</v>
      </c>
      <c r="E1192" s="35" t="s">
        <v>24</v>
      </c>
      <c r="F1192" s="35" t="s">
        <v>4243</v>
      </c>
      <c r="G1192" s="91" t="s">
        <v>4971</v>
      </c>
      <c r="H1192" s="35" t="s">
        <v>1284</v>
      </c>
      <c r="I1192" s="36" t="s">
        <v>3998</v>
      </c>
      <c r="J1192" s="53">
        <v>45542</v>
      </c>
      <c r="K1192" t="s">
        <v>3966</v>
      </c>
      <c r="L1192" s="40">
        <v>24108</v>
      </c>
      <c r="M1192" s="39">
        <v>8252223243</v>
      </c>
      <c r="N1192" t="s">
        <v>5040</v>
      </c>
    </row>
    <row r="1193" spans="1:14" x14ac:dyDescent="0.25">
      <c r="A1193" s="7" t="str">
        <f t="shared" si="41"/>
        <v>200200120013</v>
      </c>
      <c r="B1193" s="92"/>
      <c r="C1193" s="182">
        <v>20020012</v>
      </c>
      <c r="D1193" s="8" t="s">
        <v>56</v>
      </c>
      <c r="E1193" s="35" t="s">
        <v>23</v>
      </c>
      <c r="F1193" s="35" t="s">
        <v>4921</v>
      </c>
      <c r="G1193" s="91" t="s">
        <v>4972</v>
      </c>
      <c r="H1193" s="35" t="s">
        <v>275</v>
      </c>
      <c r="I1193" s="36" t="s">
        <v>411</v>
      </c>
      <c r="J1193" s="53">
        <v>45542</v>
      </c>
      <c r="K1193" t="s">
        <v>5041</v>
      </c>
      <c r="L1193" s="40">
        <v>32143</v>
      </c>
      <c r="M1193" s="39">
        <v>9006908525</v>
      </c>
      <c r="N1193" t="s">
        <v>5042</v>
      </c>
    </row>
    <row r="1194" spans="1:14" x14ac:dyDescent="0.25">
      <c r="A1194" s="7" t="str">
        <f t="shared" si="41"/>
        <v>200400040040</v>
      </c>
      <c r="B1194" s="92"/>
      <c r="C1194" s="182">
        <v>20040004</v>
      </c>
      <c r="D1194" s="8" t="s">
        <v>56</v>
      </c>
      <c r="E1194" s="35" t="s">
        <v>13</v>
      </c>
      <c r="F1194" s="35" t="s">
        <v>4922</v>
      </c>
      <c r="G1194" s="91" t="s">
        <v>4973</v>
      </c>
      <c r="H1194" s="35" t="s">
        <v>1370</v>
      </c>
      <c r="I1194" s="36" t="s">
        <v>413</v>
      </c>
      <c r="J1194" s="53">
        <v>45542</v>
      </c>
      <c r="K1194" t="s">
        <v>5043</v>
      </c>
      <c r="L1194" s="40">
        <v>30317</v>
      </c>
      <c r="M1194" s="39">
        <v>9570220208</v>
      </c>
      <c r="N1194" t="s">
        <v>5044</v>
      </c>
    </row>
    <row r="1195" spans="1:14" x14ac:dyDescent="0.25">
      <c r="A1195" s="7" t="str">
        <f t="shared" si="41"/>
        <v>200100340029</v>
      </c>
      <c r="B1195" s="92"/>
      <c r="C1195" s="182">
        <v>20010034</v>
      </c>
      <c r="D1195" s="8" t="s">
        <v>56</v>
      </c>
      <c r="E1195" s="35" t="s">
        <v>31</v>
      </c>
      <c r="F1195" s="35" t="s">
        <v>4923</v>
      </c>
      <c r="G1195" s="91" t="s">
        <v>4974</v>
      </c>
      <c r="H1195" s="35" t="s">
        <v>265</v>
      </c>
      <c r="I1195" s="36" t="s">
        <v>410</v>
      </c>
      <c r="J1195" s="53">
        <v>45542</v>
      </c>
      <c r="K1195" t="s">
        <v>5045</v>
      </c>
      <c r="L1195" s="40">
        <v>23377</v>
      </c>
      <c r="M1195" s="39">
        <v>7542872626</v>
      </c>
      <c r="N1195" t="s">
        <v>5046</v>
      </c>
    </row>
    <row r="1196" spans="1:14" x14ac:dyDescent="0.25">
      <c r="A1196" s="7" t="str">
        <f t="shared" si="41"/>
        <v>200100230044</v>
      </c>
      <c r="B1196" s="92"/>
      <c r="C1196" s="182">
        <v>20010023</v>
      </c>
      <c r="D1196" s="8" t="s">
        <v>56</v>
      </c>
      <c r="E1196" s="35" t="s">
        <v>15</v>
      </c>
      <c r="F1196" s="35" t="s">
        <v>4924</v>
      </c>
      <c r="G1196" s="91" t="s">
        <v>4975</v>
      </c>
      <c r="H1196" s="35" t="s">
        <v>269</v>
      </c>
      <c r="I1196" s="36" t="s">
        <v>411</v>
      </c>
      <c r="J1196" s="53">
        <v>45542</v>
      </c>
      <c r="K1196" t="s">
        <v>5047</v>
      </c>
      <c r="L1196" s="40">
        <v>22647</v>
      </c>
      <c r="M1196" s="39">
        <v>8521529853</v>
      </c>
      <c r="N1196" t="s">
        <v>5048</v>
      </c>
    </row>
    <row r="1197" spans="1:14" x14ac:dyDescent="0.25">
      <c r="A1197" s="7" t="str">
        <f t="shared" si="41"/>
        <v>200100390006</v>
      </c>
      <c r="B1197" s="92"/>
      <c r="C1197" s="182">
        <v>20010039</v>
      </c>
      <c r="D1197" s="8" t="s">
        <v>56</v>
      </c>
      <c r="E1197" s="35" t="s">
        <v>19</v>
      </c>
      <c r="F1197" s="35" t="s">
        <v>4925</v>
      </c>
      <c r="G1197" s="91" t="s">
        <v>4976</v>
      </c>
      <c r="H1197" s="35" t="s">
        <v>429</v>
      </c>
      <c r="I1197" s="36" t="s">
        <v>430</v>
      </c>
      <c r="J1197" s="53">
        <v>45542</v>
      </c>
      <c r="K1197" t="s">
        <v>5049</v>
      </c>
      <c r="L1197" s="40">
        <v>31413</v>
      </c>
      <c r="M1197" s="39">
        <v>9123174907</v>
      </c>
      <c r="N1197" t="s">
        <v>5050</v>
      </c>
    </row>
    <row r="1198" spans="1:14" x14ac:dyDescent="0.25">
      <c r="A1198" s="7" t="str">
        <f t="shared" si="41"/>
        <v>200100390007</v>
      </c>
      <c r="B1198" s="92"/>
      <c r="C1198" s="182">
        <v>20010039</v>
      </c>
      <c r="D1198" s="8" t="s">
        <v>56</v>
      </c>
      <c r="E1198" s="35" t="s">
        <v>20</v>
      </c>
      <c r="F1198" s="35" t="s">
        <v>4926</v>
      </c>
      <c r="G1198" s="91" t="s">
        <v>4977</v>
      </c>
      <c r="H1198" s="35" t="s">
        <v>275</v>
      </c>
      <c r="I1198" s="36" t="s">
        <v>411</v>
      </c>
      <c r="J1198" s="53">
        <v>45542</v>
      </c>
      <c r="K1198" t="s">
        <v>5051</v>
      </c>
      <c r="L1198" s="40">
        <v>35125</v>
      </c>
      <c r="M1198" s="39">
        <v>9508394501</v>
      </c>
      <c r="N1198" t="s">
        <v>5052</v>
      </c>
    </row>
    <row r="1199" spans="1:14" x14ac:dyDescent="0.25">
      <c r="A1199" s="7" t="str">
        <f t="shared" si="41"/>
        <v>200400030013</v>
      </c>
      <c r="B1199" s="92"/>
      <c r="C1199" s="182">
        <v>20040003</v>
      </c>
      <c r="D1199" s="8" t="s">
        <v>56</v>
      </c>
      <c r="E1199" s="35" t="s">
        <v>23</v>
      </c>
      <c r="F1199" s="35" t="s">
        <v>4927</v>
      </c>
      <c r="G1199" s="91" t="s">
        <v>4978</v>
      </c>
      <c r="H1199" s="35" t="s">
        <v>1380</v>
      </c>
      <c r="I1199" s="36" t="s">
        <v>410</v>
      </c>
      <c r="J1199" s="53">
        <v>45542</v>
      </c>
      <c r="K1199" t="s">
        <v>5053</v>
      </c>
      <c r="L1199" s="40" t="s">
        <v>5054</v>
      </c>
      <c r="M1199" s="39">
        <v>9534072774</v>
      </c>
      <c r="N1199" t="s">
        <v>5055</v>
      </c>
    </row>
    <row r="1200" spans="1:14" x14ac:dyDescent="0.25">
      <c r="A1200" s="7" t="str">
        <f t="shared" si="41"/>
        <v>200100340026</v>
      </c>
      <c r="B1200" s="92"/>
      <c r="C1200" s="182">
        <v>20010034</v>
      </c>
      <c r="D1200" s="8" t="s">
        <v>56</v>
      </c>
      <c r="E1200" s="35" t="s">
        <v>39</v>
      </c>
      <c r="F1200" s="35" t="s">
        <v>4928</v>
      </c>
      <c r="G1200" s="91" t="s">
        <v>4979</v>
      </c>
      <c r="H1200" s="35" t="s">
        <v>275</v>
      </c>
      <c r="I1200" s="36" t="s">
        <v>411</v>
      </c>
      <c r="J1200" s="53">
        <v>45542</v>
      </c>
      <c r="K1200" t="s">
        <v>5056</v>
      </c>
      <c r="L1200" s="40">
        <v>32509</v>
      </c>
      <c r="M1200" s="39">
        <v>7631001981</v>
      </c>
      <c r="N1200" t="s">
        <v>5057</v>
      </c>
    </row>
    <row r="1201" spans="1:14" x14ac:dyDescent="0.25">
      <c r="A1201" s="7" t="str">
        <f t="shared" si="41"/>
        <v>200100340027</v>
      </c>
      <c r="B1201" s="92"/>
      <c r="C1201" s="182">
        <v>20010034</v>
      </c>
      <c r="D1201" s="8" t="s">
        <v>56</v>
      </c>
      <c r="E1201" s="35" t="s">
        <v>6</v>
      </c>
      <c r="F1201" s="35" t="s">
        <v>4929</v>
      </c>
      <c r="G1201" s="91" t="s">
        <v>4980</v>
      </c>
      <c r="H1201" s="35" t="s">
        <v>273</v>
      </c>
      <c r="I1201" s="36" t="s">
        <v>413</v>
      </c>
      <c r="J1201" s="53">
        <v>45542</v>
      </c>
      <c r="K1201" t="s">
        <v>5058</v>
      </c>
      <c r="L1201" s="40">
        <v>29587</v>
      </c>
      <c r="M1201" s="39">
        <v>9199254723</v>
      </c>
      <c r="N1201" t="s">
        <v>5059</v>
      </c>
    </row>
    <row r="1202" spans="1:14" x14ac:dyDescent="0.25">
      <c r="A1202" s="7" t="str">
        <f t="shared" si="41"/>
        <v>200100010047</v>
      </c>
      <c r="B1202" s="92"/>
      <c r="C1202" s="182">
        <v>20010001</v>
      </c>
      <c r="D1202" s="8" t="s">
        <v>56</v>
      </c>
      <c r="E1202" s="35" t="s">
        <v>423</v>
      </c>
      <c r="F1202" s="35" t="s">
        <v>4930</v>
      </c>
      <c r="G1202" s="91" t="s">
        <v>4981</v>
      </c>
      <c r="H1202" s="35" t="s">
        <v>267</v>
      </c>
      <c r="I1202" s="36" t="s">
        <v>3998</v>
      </c>
      <c r="J1202" s="53">
        <v>45542</v>
      </c>
      <c r="K1202" t="s">
        <v>5060</v>
      </c>
      <c r="L1202" s="40">
        <v>29587</v>
      </c>
      <c r="M1202" s="39">
        <v>6203024344</v>
      </c>
      <c r="N1202" t="s">
        <v>5061</v>
      </c>
    </row>
    <row r="1203" spans="1:14" x14ac:dyDescent="0.25">
      <c r="A1203" s="7" t="str">
        <f t="shared" si="41"/>
        <v>200200110029</v>
      </c>
      <c r="B1203" s="92"/>
      <c r="C1203" s="182">
        <v>20020011</v>
      </c>
      <c r="D1203" s="8" t="s">
        <v>56</v>
      </c>
      <c r="E1203" s="35" t="s">
        <v>31</v>
      </c>
      <c r="F1203" s="35" t="s">
        <v>4931</v>
      </c>
      <c r="G1203" s="91" t="s">
        <v>4982</v>
      </c>
      <c r="H1203" s="35" t="s">
        <v>1284</v>
      </c>
      <c r="I1203" s="36" t="s">
        <v>3998</v>
      </c>
      <c r="J1203" s="53">
        <v>45542</v>
      </c>
      <c r="K1203" t="s">
        <v>5062</v>
      </c>
      <c r="L1203" s="40">
        <v>34761</v>
      </c>
      <c r="M1203" s="39">
        <v>6207069959</v>
      </c>
      <c r="N1203" t="s">
        <v>5063</v>
      </c>
    </row>
    <row r="1204" spans="1:14" x14ac:dyDescent="0.25">
      <c r="A1204" s="7" t="str">
        <f t="shared" si="41"/>
        <v>200400030011</v>
      </c>
      <c r="B1204" s="92"/>
      <c r="C1204" s="182">
        <v>20040003</v>
      </c>
      <c r="D1204" s="8" t="s">
        <v>56</v>
      </c>
      <c r="E1204" s="35" t="s">
        <v>22</v>
      </c>
      <c r="F1204" s="35" t="s">
        <v>4932</v>
      </c>
      <c r="G1204" s="91" t="s">
        <v>4983</v>
      </c>
      <c r="H1204" s="35" t="s">
        <v>1380</v>
      </c>
      <c r="I1204" s="36" t="s">
        <v>410</v>
      </c>
      <c r="J1204" s="53">
        <v>45542</v>
      </c>
      <c r="K1204" t="s">
        <v>5064</v>
      </c>
      <c r="L1204" s="40">
        <v>36165</v>
      </c>
      <c r="M1204" s="39"/>
      <c r="N1204" t="s">
        <v>5065</v>
      </c>
    </row>
    <row r="1205" spans="1:14" x14ac:dyDescent="0.25">
      <c r="A1205" s="7" t="str">
        <f t="shared" si="41"/>
        <v>200400030012</v>
      </c>
      <c r="B1205" s="92"/>
      <c r="C1205" s="182">
        <v>20040003</v>
      </c>
      <c r="D1205" s="8" t="s">
        <v>56</v>
      </c>
      <c r="E1205" s="35" t="s">
        <v>40</v>
      </c>
      <c r="F1205" s="35" t="s">
        <v>4933</v>
      </c>
      <c r="G1205" s="91" t="s">
        <v>4984</v>
      </c>
      <c r="H1205" s="35" t="s">
        <v>1380</v>
      </c>
      <c r="I1205" s="36" t="s">
        <v>410</v>
      </c>
      <c r="J1205" s="53">
        <v>45542</v>
      </c>
      <c r="K1205" t="s">
        <v>2589</v>
      </c>
      <c r="L1205" s="40">
        <v>22647</v>
      </c>
      <c r="M1205" s="39">
        <v>9006408923</v>
      </c>
      <c r="N1205" t="s">
        <v>5066</v>
      </c>
    </row>
    <row r="1206" spans="1:14" x14ac:dyDescent="0.25">
      <c r="A1206" s="7" t="str">
        <f t="shared" ref="A1206:A1229" si="42">CONCATENATE(C1206,E1206)</f>
        <v>200400030015</v>
      </c>
      <c r="B1206" s="92"/>
      <c r="C1206" s="182">
        <v>20040003</v>
      </c>
      <c r="D1206" s="8" t="s">
        <v>56</v>
      </c>
      <c r="E1206" s="35" t="s">
        <v>25</v>
      </c>
      <c r="F1206" s="35" t="s">
        <v>4934</v>
      </c>
      <c r="G1206" s="91" t="s">
        <v>4985</v>
      </c>
      <c r="H1206" s="35" t="s">
        <v>1380</v>
      </c>
      <c r="I1206" s="36" t="s">
        <v>410</v>
      </c>
      <c r="J1206" s="53">
        <v>45542</v>
      </c>
      <c r="K1206" t="s">
        <v>5067</v>
      </c>
      <c r="L1206" s="40">
        <v>22647</v>
      </c>
      <c r="M1206" s="39">
        <v>9798718778</v>
      </c>
      <c r="N1206" t="s">
        <v>5068</v>
      </c>
    </row>
    <row r="1207" spans="1:14" x14ac:dyDescent="0.25">
      <c r="A1207" s="7" t="str">
        <f t="shared" si="42"/>
        <v>200400030016</v>
      </c>
      <c r="B1207" s="92"/>
      <c r="C1207" s="182">
        <v>20040003</v>
      </c>
      <c r="D1207" s="8" t="s">
        <v>56</v>
      </c>
      <c r="E1207" s="35" t="s">
        <v>26</v>
      </c>
      <c r="F1207" s="35" t="s">
        <v>4935</v>
      </c>
      <c r="G1207" s="91" t="s">
        <v>4986</v>
      </c>
      <c r="H1207" s="35" t="s">
        <v>1380</v>
      </c>
      <c r="I1207" s="36" t="s">
        <v>410</v>
      </c>
      <c r="J1207" s="53">
        <v>45542</v>
      </c>
      <c r="K1207" t="s">
        <v>5069</v>
      </c>
      <c r="L1207" s="40">
        <v>21916</v>
      </c>
      <c r="M1207" s="39">
        <v>9661414153</v>
      </c>
      <c r="N1207" t="s">
        <v>5070</v>
      </c>
    </row>
    <row r="1208" spans="1:14" x14ac:dyDescent="0.25">
      <c r="A1208" s="7" t="str">
        <f t="shared" si="42"/>
        <v>200100420003</v>
      </c>
      <c r="B1208" s="92"/>
      <c r="C1208" s="182">
        <v>20010042</v>
      </c>
      <c r="D1208" s="8" t="s">
        <v>56</v>
      </c>
      <c r="E1208" s="35" t="s">
        <v>0</v>
      </c>
      <c r="F1208" s="35" t="s">
        <v>4936</v>
      </c>
      <c r="G1208" s="91" t="s">
        <v>4987</v>
      </c>
      <c r="H1208" s="35" t="s">
        <v>4704</v>
      </c>
      <c r="I1208" s="36" t="s">
        <v>411</v>
      </c>
      <c r="J1208" s="53">
        <v>45542</v>
      </c>
      <c r="K1208" t="s">
        <v>5071</v>
      </c>
      <c r="L1208" s="40">
        <v>27030</v>
      </c>
      <c r="M1208" s="39">
        <v>9693085686</v>
      </c>
      <c r="N1208" t="s">
        <v>5072</v>
      </c>
    </row>
    <row r="1209" spans="1:14" x14ac:dyDescent="0.25">
      <c r="A1209" s="7" t="str">
        <f t="shared" si="42"/>
        <v>200100420005</v>
      </c>
      <c r="B1209" s="92"/>
      <c r="C1209" s="182">
        <v>20010042</v>
      </c>
      <c r="D1209" s="8" t="s">
        <v>56</v>
      </c>
      <c r="E1209" s="35" t="s">
        <v>18</v>
      </c>
      <c r="F1209" s="35" t="s">
        <v>4937</v>
      </c>
      <c r="G1209" s="91" t="s">
        <v>4988</v>
      </c>
      <c r="H1209" s="35" t="s">
        <v>271</v>
      </c>
      <c r="I1209" s="36" t="s">
        <v>413</v>
      </c>
      <c r="J1209" s="53">
        <v>45542</v>
      </c>
      <c r="K1209" t="s">
        <v>5073</v>
      </c>
      <c r="L1209" s="40">
        <v>25934</v>
      </c>
      <c r="M1209" s="39"/>
      <c r="N1209" t="s">
        <v>5074</v>
      </c>
    </row>
    <row r="1210" spans="1:14" x14ac:dyDescent="0.25">
      <c r="A1210" s="7" t="str">
        <f t="shared" si="42"/>
        <v>200100420007</v>
      </c>
      <c r="B1210" s="92"/>
      <c r="C1210" s="182">
        <v>20010042</v>
      </c>
      <c r="D1210" s="8" t="s">
        <v>56</v>
      </c>
      <c r="E1210" s="35" t="s">
        <v>20</v>
      </c>
      <c r="F1210" s="35" t="s">
        <v>4938</v>
      </c>
      <c r="G1210" s="91" t="s">
        <v>4989</v>
      </c>
      <c r="H1210" s="35" t="s">
        <v>271</v>
      </c>
      <c r="I1210" s="36" t="s">
        <v>413</v>
      </c>
      <c r="J1210" s="53">
        <v>45542</v>
      </c>
      <c r="K1210" t="s">
        <v>5075</v>
      </c>
      <c r="L1210" s="40">
        <v>30682</v>
      </c>
      <c r="M1210" s="39">
        <v>7488309430</v>
      </c>
      <c r="N1210" t="s">
        <v>5076</v>
      </c>
    </row>
    <row r="1211" spans="1:14" x14ac:dyDescent="0.25">
      <c r="A1211" s="7" t="str">
        <f t="shared" si="42"/>
        <v>200100420008</v>
      </c>
      <c r="B1211" s="92"/>
      <c r="C1211" s="182">
        <v>20010042</v>
      </c>
      <c r="D1211" s="8" t="s">
        <v>56</v>
      </c>
      <c r="E1211" s="35" t="s">
        <v>41</v>
      </c>
      <c r="F1211" s="35" t="s">
        <v>4939</v>
      </c>
      <c r="G1211" s="91" t="s">
        <v>4990</v>
      </c>
      <c r="H1211" s="35" t="s">
        <v>4991</v>
      </c>
      <c r="I1211" s="36" t="s">
        <v>413</v>
      </c>
      <c r="J1211" s="53">
        <v>45542</v>
      </c>
      <c r="K1211" t="s">
        <v>5077</v>
      </c>
      <c r="L1211" s="40">
        <v>31413</v>
      </c>
      <c r="M1211" s="39">
        <v>7667068714</v>
      </c>
      <c r="N1211" t="s">
        <v>5078</v>
      </c>
    </row>
    <row r="1212" spans="1:14" x14ac:dyDescent="0.25">
      <c r="A1212" s="7" t="str">
        <f t="shared" si="42"/>
        <v>200100420010</v>
      </c>
      <c r="B1212" s="92"/>
      <c r="C1212" s="182">
        <v>20010042</v>
      </c>
      <c r="D1212" s="8" t="s">
        <v>56</v>
      </c>
      <c r="E1212" s="35" t="s">
        <v>21</v>
      </c>
      <c r="F1212" s="35" t="s">
        <v>4940</v>
      </c>
      <c r="G1212" s="91" t="s">
        <v>4992</v>
      </c>
      <c r="H1212" s="35" t="s">
        <v>4704</v>
      </c>
      <c r="I1212" s="36" t="s">
        <v>411</v>
      </c>
      <c r="J1212" s="53">
        <v>45542</v>
      </c>
      <c r="K1212" t="s">
        <v>5079</v>
      </c>
      <c r="L1212" s="40">
        <v>24108</v>
      </c>
      <c r="M1212" s="39">
        <v>8969356783</v>
      </c>
      <c r="N1212" t="s">
        <v>5080</v>
      </c>
    </row>
    <row r="1213" spans="1:14" x14ac:dyDescent="0.25">
      <c r="A1213" s="7" t="str">
        <f t="shared" si="42"/>
        <v>200100420011</v>
      </c>
      <c r="B1213" s="92"/>
      <c r="C1213" s="182">
        <v>20010042</v>
      </c>
      <c r="D1213" s="8" t="s">
        <v>56</v>
      </c>
      <c r="E1213" s="35" t="s">
        <v>22</v>
      </c>
      <c r="F1213" s="35" t="s">
        <v>2069</v>
      </c>
      <c r="G1213" s="91" t="s">
        <v>4993</v>
      </c>
      <c r="H1213" s="35" t="s">
        <v>4991</v>
      </c>
      <c r="I1213" s="36" t="s">
        <v>413</v>
      </c>
      <c r="J1213" s="53">
        <v>45542</v>
      </c>
      <c r="K1213" t="s">
        <v>5081</v>
      </c>
      <c r="L1213" s="40">
        <v>28491</v>
      </c>
      <c r="M1213" s="39">
        <v>6202170713</v>
      </c>
      <c r="N1213" t="s">
        <v>5082</v>
      </c>
    </row>
    <row r="1214" spans="1:14" x14ac:dyDescent="0.25">
      <c r="A1214" s="7" t="str">
        <f t="shared" si="42"/>
        <v>200100420012</v>
      </c>
      <c r="B1214" s="92"/>
      <c r="C1214" s="182">
        <v>20010042</v>
      </c>
      <c r="D1214" s="8" t="s">
        <v>56</v>
      </c>
      <c r="E1214" s="35" t="s">
        <v>40</v>
      </c>
      <c r="F1214" s="35" t="s">
        <v>4941</v>
      </c>
      <c r="G1214" s="91" t="s">
        <v>4994</v>
      </c>
      <c r="H1214" s="35" t="s">
        <v>4704</v>
      </c>
      <c r="I1214" s="36" t="s">
        <v>411</v>
      </c>
      <c r="J1214" s="53">
        <v>45542</v>
      </c>
      <c r="K1214" t="s">
        <v>5083</v>
      </c>
      <c r="L1214" s="40">
        <v>34700</v>
      </c>
      <c r="M1214" s="39">
        <v>9546020720</v>
      </c>
      <c r="N1214" t="s">
        <v>5084</v>
      </c>
    </row>
    <row r="1215" spans="1:14" x14ac:dyDescent="0.25">
      <c r="A1215" s="7" t="str">
        <f t="shared" si="42"/>
        <v>200100420013</v>
      </c>
      <c r="B1215" s="92"/>
      <c r="C1215" s="182">
        <v>20010042</v>
      </c>
      <c r="D1215" s="8" t="s">
        <v>56</v>
      </c>
      <c r="E1215" s="35" t="s">
        <v>23</v>
      </c>
      <c r="F1215" s="35" t="s">
        <v>4942</v>
      </c>
      <c r="G1215" s="91" t="s">
        <v>4995</v>
      </c>
      <c r="H1215" s="35" t="s">
        <v>4991</v>
      </c>
      <c r="I1215" s="36" t="s">
        <v>413</v>
      </c>
      <c r="J1215" s="53">
        <v>45542</v>
      </c>
      <c r="K1215" t="s">
        <v>5085</v>
      </c>
      <c r="L1215" s="40">
        <v>20090</v>
      </c>
      <c r="M1215" s="39">
        <v>7979709914</v>
      </c>
      <c r="N1215" t="s">
        <v>5086</v>
      </c>
    </row>
    <row r="1216" spans="1:14" x14ac:dyDescent="0.25">
      <c r="A1216" s="7" t="str">
        <f t="shared" si="42"/>
        <v>200100420014</v>
      </c>
      <c r="B1216" s="92"/>
      <c r="C1216" s="182">
        <v>20010042</v>
      </c>
      <c r="D1216" s="8" t="s">
        <v>56</v>
      </c>
      <c r="E1216" s="35" t="s">
        <v>24</v>
      </c>
      <c r="F1216" s="35" t="s">
        <v>4943</v>
      </c>
      <c r="G1216" s="91" t="s">
        <v>4996</v>
      </c>
      <c r="H1216" s="35" t="s">
        <v>4991</v>
      </c>
      <c r="I1216" s="36" t="s">
        <v>413</v>
      </c>
      <c r="J1216" s="53">
        <v>45542</v>
      </c>
      <c r="K1216" t="s">
        <v>4001</v>
      </c>
      <c r="L1216" s="40">
        <v>28126</v>
      </c>
      <c r="M1216" s="39">
        <v>9334124315</v>
      </c>
      <c r="N1216" t="s">
        <v>5087</v>
      </c>
    </row>
    <row r="1217" spans="1:14" x14ac:dyDescent="0.25">
      <c r="A1217" s="7" t="str">
        <f t="shared" si="42"/>
        <v>200100420015</v>
      </c>
      <c r="B1217" s="92"/>
      <c r="C1217" s="182">
        <v>20010042</v>
      </c>
      <c r="D1217" s="8" t="s">
        <v>56</v>
      </c>
      <c r="E1217" s="35" t="s">
        <v>25</v>
      </c>
      <c r="F1217" s="35" t="s">
        <v>4944</v>
      </c>
      <c r="G1217" s="91" t="s">
        <v>4997</v>
      </c>
      <c r="H1217" s="35" t="s">
        <v>273</v>
      </c>
      <c r="I1217" s="36" t="s">
        <v>413</v>
      </c>
      <c r="J1217" s="53">
        <v>45542</v>
      </c>
      <c r="K1217" t="s">
        <v>5088</v>
      </c>
      <c r="L1217" s="40" t="s">
        <v>5089</v>
      </c>
      <c r="M1217" s="39">
        <v>9153246039</v>
      </c>
      <c r="N1217" t="s">
        <v>5090</v>
      </c>
    </row>
    <row r="1218" spans="1:14" x14ac:dyDescent="0.25">
      <c r="A1218" s="7" t="str">
        <f t="shared" si="42"/>
        <v>200100010048</v>
      </c>
      <c r="B1218" s="92"/>
      <c r="C1218" s="182">
        <v>20010001</v>
      </c>
      <c r="D1218" s="8" t="s">
        <v>56</v>
      </c>
      <c r="E1218" s="35" t="s">
        <v>424</v>
      </c>
      <c r="F1218" s="35" t="s">
        <v>4945</v>
      </c>
      <c r="G1218" s="91" t="s">
        <v>4998</v>
      </c>
      <c r="H1218" s="35" t="s">
        <v>265</v>
      </c>
      <c r="I1218" s="36" t="s">
        <v>410</v>
      </c>
      <c r="J1218" s="53">
        <v>45542</v>
      </c>
      <c r="K1218" t="s">
        <v>5091</v>
      </c>
      <c r="L1218" s="40" t="s">
        <v>5092</v>
      </c>
      <c r="M1218" s="39">
        <v>8809030868</v>
      </c>
      <c r="N1218" t="s">
        <v>5093</v>
      </c>
    </row>
    <row r="1219" spans="1:14" x14ac:dyDescent="0.25">
      <c r="A1219" s="7" t="str">
        <f t="shared" si="42"/>
        <v>200100090029</v>
      </c>
      <c r="B1219" s="92"/>
      <c r="C1219" s="182">
        <v>20010009</v>
      </c>
      <c r="D1219" s="8" t="s">
        <v>56</v>
      </c>
      <c r="E1219" s="35" t="s">
        <v>31</v>
      </c>
      <c r="F1219" s="35" t="s">
        <v>4946</v>
      </c>
      <c r="G1219" s="91" t="s">
        <v>4999</v>
      </c>
      <c r="H1219" s="35" t="s">
        <v>265</v>
      </c>
      <c r="I1219" s="36" t="s">
        <v>410</v>
      </c>
      <c r="J1219" s="53">
        <v>45542</v>
      </c>
      <c r="K1219" t="s">
        <v>5094</v>
      </c>
      <c r="L1219" s="40">
        <v>36444</v>
      </c>
      <c r="M1219" s="39">
        <v>9142589584</v>
      </c>
      <c r="N1219" t="s">
        <v>5095</v>
      </c>
    </row>
    <row r="1220" spans="1:14" x14ac:dyDescent="0.25">
      <c r="A1220" s="7" t="str">
        <f t="shared" si="42"/>
        <v>200300090023</v>
      </c>
      <c r="B1220" s="92"/>
      <c r="C1220" s="182">
        <v>20030009</v>
      </c>
      <c r="D1220" s="8" t="s">
        <v>56</v>
      </c>
      <c r="E1220" s="35" t="s">
        <v>38</v>
      </c>
      <c r="F1220" s="35" t="s">
        <v>4947</v>
      </c>
      <c r="G1220" s="91" t="s">
        <v>5000</v>
      </c>
      <c r="H1220" s="35" t="s">
        <v>728</v>
      </c>
      <c r="I1220" s="36" t="s">
        <v>457</v>
      </c>
      <c r="J1220" s="53">
        <v>45542</v>
      </c>
      <c r="K1220" t="s">
        <v>3065</v>
      </c>
      <c r="L1220" s="40">
        <v>32908</v>
      </c>
      <c r="M1220" s="39">
        <v>8809915241</v>
      </c>
      <c r="N1220" t="s">
        <v>5096</v>
      </c>
    </row>
    <row r="1221" spans="1:14" x14ac:dyDescent="0.25">
      <c r="A1221" s="7" t="str">
        <f t="shared" si="42"/>
        <v>200300010040</v>
      </c>
      <c r="B1221" s="92"/>
      <c r="C1221" s="182">
        <v>20030001</v>
      </c>
      <c r="D1221" s="8" t="s">
        <v>56</v>
      </c>
      <c r="E1221" s="35" t="s">
        <v>13</v>
      </c>
      <c r="F1221" s="35" t="s">
        <v>3983</v>
      </c>
      <c r="G1221" s="91" t="s">
        <v>5001</v>
      </c>
      <c r="H1221" s="35" t="s">
        <v>721</v>
      </c>
      <c r="I1221" s="36" t="s">
        <v>413</v>
      </c>
      <c r="J1221" s="53">
        <v>45542</v>
      </c>
      <c r="K1221" t="s">
        <v>755</v>
      </c>
      <c r="L1221" s="40">
        <v>33604</v>
      </c>
      <c r="M1221" s="39">
        <v>7759984622</v>
      </c>
      <c r="N1221" t="s">
        <v>5097</v>
      </c>
    </row>
    <row r="1222" spans="1:14" x14ac:dyDescent="0.25">
      <c r="A1222" s="7" t="str">
        <f t="shared" si="42"/>
        <v>200200050046</v>
      </c>
      <c r="B1222" s="92"/>
      <c r="C1222" s="182">
        <v>20020005</v>
      </c>
      <c r="D1222" s="8" t="s">
        <v>56</v>
      </c>
      <c r="E1222" s="35" t="s">
        <v>129</v>
      </c>
      <c r="F1222" s="35" t="s">
        <v>4948</v>
      </c>
      <c r="G1222" s="91" t="s">
        <v>5002</v>
      </c>
      <c r="H1222" s="35" t="s">
        <v>281</v>
      </c>
      <c r="I1222" s="36" t="s">
        <v>418</v>
      </c>
      <c r="J1222" s="53">
        <v>45542</v>
      </c>
      <c r="K1222" t="s">
        <v>5098</v>
      </c>
      <c r="L1222" s="40">
        <v>36194</v>
      </c>
      <c r="M1222" s="39">
        <v>7667232221</v>
      </c>
      <c r="N1222" t="s">
        <v>5099</v>
      </c>
    </row>
    <row r="1223" spans="1:14" x14ac:dyDescent="0.25">
      <c r="A1223" s="7" t="str">
        <f t="shared" si="42"/>
        <v>200200050047</v>
      </c>
      <c r="B1223" s="92"/>
      <c r="C1223" s="182">
        <v>20020005</v>
      </c>
      <c r="D1223" s="8" t="s">
        <v>56</v>
      </c>
      <c r="E1223" s="35" t="s">
        <v>423</v>
      </c>
      <c r="F1223" s="35" t="s">
        <v>4949</v>
      </c>
      <c r="G1223" s="91" t="s">
        <v>5003</v>
      </c>
      <c r="H1223" s="35" t="s">
        <v>281</v>
      </c>
      <c r="I1223" s="36" t="s">
        <v>418</v>
      </c>
      <c r="J1223" s="53">
        <v>45542</v>
      </c>
      <c r="K1223" t="s">
        <v>5100</v>
      </c>
      <c r="L1223" s="40">
        <v>18994</v>
      </c>
      <c r="M1223" s="39">
        <v>6207542348</v>
      </c>
      <c r="N1223" t="s">
        <v>5101</v>
      </c>
    </row>
    <row r="1224" spans="1:14" x14ac:dyDescent="0.25">
      <c r="A1224" s="7" t="str">
        <f t="shared" si="42"/>
        <v>200400010019</v>
      </c>
      <c r="B1224" s="92"/>
      <c r="C1224" s="182">
        <v>20040001</v>
      </c>
      <c r="D1224" s="8" t="s">
        <v>56</v>
      </c>
      <c r="E1224" s="35" t="s">
        <v>3</v>
      </c>
      <c r="F1224" s="35" t="s">
        <v>4950</v>
      </c>
      <c r="G1224" s="91" t="s">
        <v>5004</v>
      </c>
      <c r="H1224" s="35" t="s">
        <v>275</v>
      </c>
      <c r="I1224" s="36" t="s">
        <v>411</v>
      </c>
      <c r="J1224" s="53">
        <v>45542</v>
      </c>
      <c r="K1224" t="s">
        <v>5102</v>
      </c>
      <c r="L1224" s="40">
        <v>26299</v>
      </c>
      <c r="M1224" s="39">
        <v>9955373408</v>
      </c>
      <c r="N1224" t="s">
        <v>5103</v>
      </c>
    </row>
    <row r="1225" spans="1:14" x14ac:dyDescent="0.25">
      <c r="A1225" s="7" t="str">
        <f t="shared" si="42"/>
        <v>200100040002</v>
      </c>
      <c r="B1225" s="92"/>
      <c r="C1225" s="182">
        <v>20010004</v>
      </c>
      <c r="D1225" s="8" t="s">
        <v>56</v>
      </c>
      <c r="E1225" s="35" t="s">
        <v>17</v>
      </c>
      <c r="F1225" s="35" t="s">
        <v>137</v>
      </c>
      <c r="G1225" s="91" t="s">
        <v>5005</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3279</v>
      </c>
      <c r="G1226" s="91" t="s">
        <v>5006</v>
      </c>
      <c r="H1226" s="35" t="s">
        <v>275</v>
      </c>
      <c r="I1226" s="36" t="s">
        <v>411</v>
      </c>
      <c r="J1226" s="53">
        <v>45542</v>
      </c>
      <c r="K1226" t="s">
        <v>2545</v>
      </c>
      <c r="L1226" s="40">
        <v>29587</v>
      </c>
      <c r="M1226" s="39">
        <v>8709406006</v>
      </c>
      <c r="N1226" t="s">
        <v>5104</v>
      </c>
    </row>
    <row r="1227" spans="1:14" x14ac:dyDescent="0.25">
      <c r="A1227" s="7" t="str">
        <f t="shared" si="42"/>
        <v>200100150050</v>
      </c>
      <c r="B1227" s="92"/>
      <c r="C1227" s="182">
        <v>20010015</v>
      </c>
      <c r="D1227" s="8" t="s">
        <v>56</v>
      </c>
      <c r="E1227" s="35" t="s">
        <v>2068</v>
      </c>
      <c r="F1227" s="35" t="s">
        <v>4951</v>
      </c>
      <c r="G1227" s="91" t="s">
        <v>5007</v>
      </c>
      <c r="H1227" s="35" t="s">
        <v>265</v>
      </c>
      <c r="I1227" s="36" t="s">
        <v>410</v>
      </c>
      <c r="J1227" s="53">
        <v>45542</v>
      </c>
      <c r="K1227" t="s">
        <v>5105</v>
      </c>
      <c r="L1227" s="40">
        <v>29952</v>
      </c>
      <c r="M1227" s="39">
        <v>9955088185</v>
      </c>
      <c r="N1227" t="s">
        <v>5106</v>
      </c>
    </row>
    <row r="1228" spans="1:14" x14ac:dyDescent="0.25">
      <c r="A1228" s="7" t="str">
        <f t="shared" si="42"/>
        <v>200400040041</v>
      </c>
      <c r="B1228" s="92"/>
      <c r="C1228" s="182">
        <v>20040004</v>
      </c>
      <c r="D1228" s="8" t="s">
        <v>56</v>
      </c>
      <c r="E1228" s="35" t="s">
        <v>35</v>
      </c>
      <c r="F1228" s="35" t="s">
        <v>4952</v>
      </c>
      <c r="G1228" s="91" t="s">
        <v>5008</v>
      </c>
      <c r="H1228" s="35" t="s">
        <v>275</v>
      </c>
      <c r="I1228" s="36" t="s">
        <v>411</v>
      </c>
      <c r="J1228" s="53">
        <v>45542</v>
      </c>
      <c r="K1228" t="s">
        <v>4634</v>
      </c>
      <c r="L1228" s="40">
        <v>42706</v>
      </c>
      <c r="M1228" s="39"/>
      <c r="N1228" t="s">
        <v>5107</v>
      </c>
    </row>
    <row r="1229" spans="1:14" x14ac:dyDescent="0.25">
      <c r="A1229" s="7" t="str">
        <f t="shared" si="42"/>
        <v>200200110031</v>
      </c>
      <c r="B1229" s="92"/>
      <c r="C1229" s="182">
        <v>20020011</v>
      </c>
      <c r="D1229" s="8" t="s">
        <v>56</v>
      </c>
      <c r="E1229" s="35" t="s">
        <v>422</v>
      </c>
      <c r="F1229" s="35" t="s">
        <v>4953</v>
      </c>
      <c r="G1229" s="91" t="s">
        <v>5009</v>
      </c>
      <c r="H1229" s="35" t="s">
        <v>274</v>
      </c>
      <c r="I1229" s="36" t="s">
        <v>415</v>
      </c>
      <c r="J1229" s="53">
        <v>45542</v>
      </c>
      <c r="K1229" t="s">
        <v>3830</v>
      </c>
      <c r="L1229" s="40">
        <v>37257</v>
      </c>
      <c r="M1229" s="39">
        <v>7200297414</v>
      </c>
      <c r="N1229" t="s">
        <v>5108</v>
      </c>
    </row>
    <row r="1230" spans="1:14" x14ac:dyDescent="0.25">
      <c r="A1230" s="7" t="str">
        <f>CONCATENATE(C1230,E1230)</f>
        <v>200400040016</v>
      </c>
      <c r="B1230" s="92"/>
      <c r="C1230" s="182">
        <v>20040004</v>
      </c>
      <c r="D1230" s="8" t="s">
        <v>56</v>
      </c>
      <c r="E1230" s="35" t="s">
        <v>26</v>
      </c>
      <c r="F1230" s="35" t="s">
        <v>4633</v>
      </c>
      <c r="G1230" s="91" t="s">
        <v>5132</v>
      </c>
      <c r="H1230" s="35" t="s">
        <v>275</v>
      </c>
      <c r="I1230" s="36" t="s">
        <v>411</v>
      </c>
      <c r="J1230" s="53">
        <v>45551</v>
      </c>
      <c r="K1230" t="s">
        <v>4755</v>
      </c>
      <c r="L1230" s="40">
        <v>28126</v>
      </c>
      <c r="M1230" s="39">
        <v>9334432339</v>
      </c>
      <c r="N1230" t="s">
        <v>4756</v>
      </c>
    </row>
    <row r="1231" spans="1:14" x14ac:dyDescent="0.25">
      <c r="A1231" s="7" t="str">
        <f t="shared" ref="A1231:A1250" si="43">CONCATENATE(C1231,E1231)</f>
        <v>200400040042</v>
      </c>
      <c r="B1231" s="92"/>
      <c r="C1231" s="182">
        <v>20040004</v>
      </c>
      <c r="D1231" s="8" t="s">
        <v>56</v>
      </c>
      <c r="E1231" s="35" t="s">
        <v>14</v>
      </c>
      <c r="F1231" s="35" t="s">
        <v>5117</v>
      </c>
      <c r="G1231" s="91" t="s">
        <v>5133</v>
      </c>
      <c r="H1231" s="35" t="s">
        <v>1691</v>
      </c>
      <c r="I1231" s="36" t="s">
        <v>411</v>
      </c>
      <c r="J1231" s="53">
        <v>45551</v>
      </c>
      <c r="K1231" t="s">
        <v>2896</v>
      </c>
      <c r="L1231" s="40">
        <v>36957</v>
      </c>
      <c r="M1231" s="39">
        <v>9304236600</v>
      </c>
      <c r="N1231" t="s">
        <v>5156</v>
      </c>
    </row>
    <row r="1232" spans="1:14" x14ac:dyDescent="0.25">
      <c r="A1232" s="7" t="str">
        <f t="shared" si="43"/>
        <v>200400040044</v>
      </c>
      <c r="B1232" s="92"/>
      <c r="C1232" s="182">
        <v>20040004</v>
      </c>
      <c r="D1232" s="8" t="s">
        <v>56</v>
      </c>
      <c r="E1232" s="35" t="s">
        <v>15</v>
      </c>
      <c r="F1232" s="35" t="s">
        <v>5118</v>
      </c>
      <c r="G1232" s="91" t="s">
        <v>5134</v>
      </c>
      <c r="H1232" s="35" t="s">
        <v>1370</v>
      </c>
      <c r="I1232" s="36" t="s">
        <v>413</v>
      </c>
      <c r="J1232" s="53">
        <v>45551</v>
      </c>
      <c r="K1232" t="s">
        <v>5098</v>
      </c>
      <c r="L1232" s="40">
        <v>32143</v>
      </c>
      <c r="M1232" s="39">
        <v>9572565770</v>
      </c>
      <c r="N1232" t="s">
        <v>5157</v>
      </c>
    </row>
    <row r="1233" spans="1:14" x14ac:dyDescent="0.25">
      <c r="A1233" s="7" t="str">
        <f t="shared" si="43"/>
        <v>200200110032</v>
      </c>
      <c r="B1233" s="92"/>
      <c r="C1233" s="182">
        <v>20020011</v>
      </c>
      <c r="D1233" s="8" t="s">
        <v>56</v>
      </c>
      <c r="E1233" s="35" t="s">
        <v>8</v>
      </c>
      <c r="F1233" s="35" t="s">
        <v>5119</v>
      </c>
      <c r="G1233" s="91" t="s">
        <v>5135</v>
      </c>
      <c r="H1233" s="35" t="s">
        <v>274</v>
      </c>
      <c r="I1233" s="36" t="s">
        <v>415</v>
      </c>
      <c r="J1233" s="53">
        <v>45551</v>
      </c>
      <c r="K1233" t="s">
        <v>5158</v>
      </c>
      <c r="L1233" s="40">
        <v>30317</v>
      </c>
      <c r="M1233" s="39">
        <v>8002867065</v>
      </c>
      <c r="N1233" t="s">
        <v>5159</v>
      </c>
    </row>
    <row r="1234" spans="1:14" x14ac:dyDescent="0.25">
      <c r="A1234" s="7" t="str">
        <f t="shared" si="43"/>
        <v>200300020033</v>
      </c>
      <c r="B1234" s="92"/>
      <c r="C1234" s="182">
        <v>20030002</v>
      </c>
      <c r="D1234" s="8" t="s">
        <v>56</v>
      </c>
      <c r="E1234" s="35" t="s">
        <v>32</v>
      </c>
      <c r="F1234" s="35" t="s">
        <v>5120</v>
      </c>
      <c r="G1234" s="91" t="s">
        <v>5136</v>
      </c>
      <c r="H1234" s="35" t="s">
        <v>1032</v>
      </c>
      <c r="I1234" s="36" t="s">
        <v>411</v>
      </c>
      <c r="J1234" s="53">
        <v>45551</v>
      </c>
      <c r="K1234" t="s">
        <v>5160</v>
      </c>
      <c r="L1234" s="40">
        <v>35951</v>
      </c>
      <c r="M1234" s="39">
        <v>9934150048</v>
      </c>
      <c r="N1234" t="s">
        <v>5161</v>
      </c>
    </row>
    <row r="1235" spans="1:14" x14ac:dyDescent="0.25">
      <c r="A1235" s="7" t="str">
        <f t="shared" si="43"/>
        <v>200100150051</v>
      </c>
      <c r="B1235" s="92"/>
      <c r="C1235" s="182">
        <v>20010015</v>
      </c>
      <c r="D1235" s="8" t="s">
        <v>56</v>
      </c>
      <c r="E1235" s="35" t="s">
        <v>130</v>
      </c>
      <c r="F1235" s="35" t="s">
        <v>5121</v>
      </c>
      <c r="G1235" s="91" t="s">
        <v>5137</v>
      </c>
      <c r="H1235" s="35" t="s">
        <v>265</v>
      </c>
      <c r="I1235" s="36" t="s">
        <v>410</v>
      </c>
      <c r="J1235" s="53">
        <v>45551</v>
      </c>
      <c r="K1235" t="s">
        <v>5162</v>
      </c>
      <c r="L1235" s="40">
        <v>29221</v>
      </c>
      <c r="M1235" s="39">
        <v>9934238292</v>
      </c>
      <c r="N1235" t="s">
        <v>5163</v>
      </c>
    </row>
    <row r="1236" spans="1:14" x14ac:dyDescent="0.25">
      <c r="A1236" s="7" t="str">
        <f t="shared" si="43"/>
        <v>200100150052</v>
      </c>
      <c r="B1236" s="92"/>
      <c r="C1236" s="182">
        <v>20010015</v>
      </c>
      <c r="D1236" s="8" t="s">
        <v>56</v>
      </c>
      <c r="E1236" s="35" t="s">
        <v>426</v>
      </c>
      <c r="F1236" s="35" t="s">
        <v>5122</v>
      </c>
      <c r="G1236" s="91" t="s">
        <v>5138</v>
      </c>
      <c r="H1236" s="35" t="s">
        <v>264</v>
      </c>
      <c r="I1236" s="36" t="s">
        <v>1912</v>
      </c>
      <c r="J1236" s="53">
        <v>45551</v>
      </c>
      <c r="K1236" t="s">
        <v>2171</v>
      </c>
      <c r="L1236" s="40">
        <v>28491</v>
      </c>
      <c r="M1236" s="39">
        <v>6202097513</v>
      </c>
      <c r="N1236" t="s">
        <v>5164</v>
      </c>
    </row>
    <row r="1237" spans="1:14" x14ac:dyDescent="0.25">
      <c r="A1237" s="7" t="str">
        <f t="shared" si="43"/>
        <v>200100160051</v>
      </c>
      <c r="B1237" s="92"/>
      <c r="C1237" s="182">
        <v>20010016</v>
      </c>
      <c r="D1237" s="8" t="s">
        <v>56</v>
      </c>
      <c r="E1237" s="35" t="s">
        <v>130</v>
      </c>
      <c r="F1237" s="35" t="s">
        <v>1238</v>
      </c>
      <c r="G1237" s="91" t="s">
        <v>5139</v>
      </c>
      <c r="H1237" s="35" t="s">
        <v>273</v>
      </c>
      <c r="I1237" s="36" t="s">
        <v>413</v>
      </c>
      <c r="J1237" s="53">
        <v>45551</v>
      </c>
      <c r="K1237" t="s">
        <v>5165</v>
      </c>
      <c r="L1237" s="40">
        <v>31413</v>
      </c>
      <c r="M1237" s="39">
        <v>7261071249</v>
      </c>
      <c r="N1237" t="s">
        <v>5166</v>
      </c>
    </row>
    <row r="1238" spans="1:14" x14ac:dyDescent="0.25">
      <c r="A1238" s="7" t="str">
        <f t="shared" si="43"/>
        <v>200100160053</v>
      </c>
      <c r="B1238" s="92"/>
      <c r="C1238" s="182">
        <v>20010016</v>
      </c>
      <c r="D1238" s="8" t="s">
        <v>56</v>
      </c>
      <c r="E1238" s="35" t="s">
        <v>131</v>
      </c>
      <c r="F1238" s="35" t="s">
        <v>5123</v>
      </c>
      <c r="G1238" s="91" t="s">
        <v>5140</v>
      </c>
      <c r="H1238" s="35" t="s">
        <v>273</v>
      </c>
      <c r="I1238" s="36" t="s">
        <v>413</v>
      </c>
      <c r="J1238" s="53">
        <v>45551</v>
      </c>
      <c r="K1238" t="s">
        <v>5167</v>
      </c>
      <c r="L1238" s="40">
        <v>30317</v>
      </c>
      <c r="M1238" s="39">
        <v>9031262565</v>
      </c>
      <c r="N1238" t="s">
        <v>5168</v>
      </c>
    </row>
    <row r="1239" spans="1:14" x14ac:dyDescent="0.25">
      <c r="A1239" s="7" t="str">
        <f t="shared" si="43"/>
        <v>200100160054</v>
      </c>
      <c r="B1239" s="92"/>
      <c r="C1239" s="182">
        <v>20010016</v>
      </c>
      <c r="D1239" s="8" t="s">
        <v>56</v>
      </c>
      <c r="E1239" s="35" t="s">
        <v>760</v>
      </c>
      <c r="F1239" s="35" t="s">
        <v>4845</v>
      </c>
      <c r="G1239" s="91" t="s">
        <v>5141</v>
      </c>
      <c r="H1239" s="35" t="s">
        <v>467</v>
      </c>
      <c r="I1239" s="36" t="s">
        <v>415</v>
      </c>
      <c r="J1239" s="53">
        <v>45551</v>
      </c>
      <c r="K1239" t="s">
        <v>5169</v>
      </c>
      <c r="L1239" s="40">
        <v>30682</v>
      </c>
      <c r="M1239" s="39">
        <v>6202729614</v>
      </c>
      <c r="N1239" t="s">
        <v>5170</v>
      </c>
    </row>
    <row r="1240" spans="1:14" x14ac:dyDescent="0.25">
      <c r="A1240" s="7" t="str">
        <f t="shared" si="43"/>
        <v>200100160055</v>
      </c>
      <c r="B1240" s="92"/>
      <c r="C1240" s="182">
        <v>20010016</v>
      </c>
      <c r="D1240" s="8" t="s">
        <v>56</v>
      </c>
      <c r="E1240" s="35" t="s">
        <v>427</v>
      </c>
      <c r="F1240" s="35" t="s">
        <v>3065</v>
      </c>
      <c r="G1240" s="91" t="s">
        <v>5142</v>
      </c>
      <c r="H1240" s="35" t="s">
        <v>456</v>
      </c>
      <c r="I1240" s="36" t="s">
        <v>457</v>
      </c>
      <c r="J1240" s="53">
        <v>45551</v>
      </c>
      <c r="K1240" t="s">
        <v>5171</v>
      </c>
      <c r="L1240" s="40">
        <v>29587</v>
      </c>
      <c r="M1240" s="39"/>
      <c r="N1240" t="s">
        <v>5172</v>
      </c>
    </row>
    <row r="1241" spans="1:14" x14ac:dyDescent="0.25">
      <c r="A1241" s="7" t="str">
        <f t="shared" si="43"/>
        <v>200100160052</v>
      </c>
      <c r="B1241" s="92"/>
      <c r="C1241" s="182">
        <v>20010016</v>
      </c>
      <c r="D1241" s="8" t="s">
        <v>56</v>
      </c>
      <c r="E1241" s="35" t="s">
        <v>426</v>
      </c>
      <c r="F1241" s="35" t="s">
        <v>1981</v>
      </c>
      <c r="G1241" s="91" t="s">
        <v>5143</v>
      </c>
      <c r="H1241" s="35" t="s">
        <v>467</v>
      </c>
      <c r="I1241" s="36" t="s">
        <v>415</v>
      </c>
      <c r="J1241" s="53">
        <v>45551</v>
      </c>
      <c r="K1241" t="s">
        <v>5173</v>
      </c>
      <c r="L1241" s="40">
        <v>33604</v>
      </c>
      <c r="M1241" s="39">
        <v>7763095189</v>
      </c>
      <c r="N1241" t="s">
        <v>5174</v>
      </c>
    </row>
    <row r="1242" spans="1:14" x14ac:dyDescent="0.25">
      <c r="A1242" s="7" t="str">
        <f t="shared" si="43"/>
        <v>200400010021</v>
      </c>
      <c r="B1242" s="92"/>
      <c r="C1242" s="182">
        <v>20040001</v>
      </c>
      <c r="D1242" s="8" t="s">
        <v>56</v>
      </c>
      <c r="E1242" s="35" t="s">
        <v>28</v>
      </c>
      <c r="F1242" s="35" t="s">
        <v>1415</v>
      </c>
      <c r="G1242" s="91" t="s">
        <v>5144</v>
      </c>
      <c r="H1242" s="35" t="s">
        <v>1370</v>
      </c>
      <c r="I1242" s="36" t="s">
        <v>413</v>
      </c>
      <c r="J1242" s="53">
        <v>45551</v>
      </c>
      <c r="K1242" t="s">
        <v>2896</v>
      </c>
      <c r="L1242" s="40">
        <v>38198</v>
      </c>
      <c r="M1242" s="39">
        <v>7759064637</v>
      </c>
      <c r="N1242" t="s">
        <v>5175</v>
      </c>
    </row>
    <row r="1243" spans="1:14" x14ac:dyDescent="0.25">
      <c r="A1243" s="7" t="str">
        <f t="shared" si="43"/>
        <v>200100400006</v>
      </c>
      <c r="B1243" s="92"/>
      <c r="C1243" s="182">
        <v>20010040</v>
      </c>
      <c r="D1243" s="8" t="s">
        <v>56</v>
      </c>
      <c r="E1243" s="35" t="s">
        <v>19</v>
      </c>
      <c r="F1243" s="35" t="s">
        <v>5124</v>
      </c>
      <c r="G1243" s="91" t="s">
        <v>5145</v>
      </c>
      <c r="H1243" s="35" t="s">
        <v>460</v>
      </c>
      <c r="I1243" s="36" t="s">
        <v>418</v>
      </c>
      <c r="J1243" s="53">
        <v>45551</v>
      </c>
      <c r="K1243" t="s">
        <v>4038</v>
      </c>
      <c r="L1243" s="40">
        <v>29221</v>
      </c>
      <c r="M1243" s="39">
        <v>9693139594</v>
      </c>
      <c r="N1243" t="s">
        <v>5176</v>
      </c>
    </row>
    <row r="1244" spans="1:14" x14ac:dyDescent="0.25">
      <c r="A1244" s="7" t="str">
        <f t="shared" si="43"/>
        <v>200100340030</v>
      </c>
      <c r="B1244" s="92"/>
      <c r="C1244" s="182">
        <v>20010034</v>
      </c>
      <c r="D1244" s="8" t="s">
        <v>56</v>
      </c>
      <c r="E1244" s="35" t="s">
        <v>7</v>
      </c>
      <c r="F1244" s="35" t="s">
        <v>5125</v>
      </c>
      <c r="G1244" s="91" t="s">
        <v>5146</v>
      </c>
      <c r="H1244" s="35" t="s">
        <v>275</v>
      </c>
      <c r="I1244" s="36" t="s">
        <v>411</v>
      </c>
      <c r="J1244" s="53">
        <v>45551</v>
      </c>
      <c r="K1244" t="s">
        <v>5177</v>
      </c>
      <c r="L1244" s="40">
        <v>27030</v>
      </c>
      <c r="M1244" s="39">
        <v>9939186242</v>
      </c>
      <c r="N1244" t="s">
        <v>5178</v>
      </c>
    </row>
    <row r="1245" spans="1:14" x14ac:dyDescent="0.25">
      <c r="A1245" s="7" t="str">
        <f t="shared" si="43"/>
        <v>200100340031</v>
      </c>
      <c r="B1245" s="92"/>
      <c r="C1245" s="182">
        <v>20010034</v>
      </c>
      <c r="D1245" s="8" t="s">
        <v>56</v>
      </c>
      <c r="E1245" s="35" t="s">
        <v>422</v>
      </c>
      <c r="F1245" s="35" t="s">
        <v>5126</v>
      </c>
      <c r="G1245" s="91" t="s">
        <v>5147</v>
      </c>
      <c r="H1245" s="35" t="s">
        <v>275</v>
      </c>
      <c r="I1245" s="36" t="s">
        <v>411</v>
      </c>
      <c r="J1245" s="53">
        <v>45551</v>
      </c>
      <c r="K1245" t="s">
        <v>5179</v>
      </c>
      <c r="L1245" s="40">
        <v>32143</v>
      </c>
      <c r="M1245" s="39">
        <v>8877016065</v>
      </c>
      <c r="N1245" t="s">
        <v>5180</v>
      </c>
    </row>
    <row r="1246" spans="1:14" x14ac:dyDescent="0.25">
      <c r="A1246" s="7" t="str">
        <f t="shared" si="43"/>
        <v>200100390008</v>
      </c>
      <c r="B1246" s="92"/>
      <c r="C1246" s="182">
        <v>20010039</v>
      </c>
      <c r="D1246" s="8" t="s">
        <v>56</v>
      </c>
      <c r="E1246" s="35" t="s">
        <v>41</v>
      </c>
      <c r="F1246" s="35" t="s">
        <v>5127</v>
      </c>
      <c r="G1246" s="91" t="s">
        <v>5148</v>
      </c>
      <c r="H1246" s="35" t="s">
        <v>467</v>
      </c>
      <c r="I1246" s="36" t="s">
        <v>415</v>
      </c>
      <c r="J1246" s="53">
        <v>45551</v>
      </c>
      <c r="K1246" t="s">
        <v>5181</v>
      </c>
      <c r="L1246" s="40">
        <v>38119</v>
      </c>
      <c r="M1246" s="39">
        <v>9142369930</v>
      </c>
      <c r="N1246" t="s">
        <v>5182</v>
      </c>
    </row>
    <row r="1247" spans="1:14" x14ac:dyDescent="0.25">
      <c r="A1247" s="7" t="str">
        <f t="shared" si="43"/>
        <v>200100410024</v>
      </c>
      <c r="B1247" s="92"/>
      <c r="C1247" s="182">
        <v>20010041</v>
      </c>
      <c r="D1247" s="8" t="s">
        <v>56</v>
      </c>
      <c r="E1247" s="35" t="s">
        <v>29</v>
      </c>
      <c r="F1247" s="35" t="s">
        <v>5128</v>
      </c>
      <c r="G1247" s="91" t="s">
        <v>5149</v>
      </c>
      <c r="H1247" s="35" t="s">
        <v>467</v>
      </c>
      <c r="I1247" s="36" t="s">
        <v>415</v>
      </c>
      <c r="J1247" s="53">
        <v>45551</v>
      </c>
      <c r="K1247" t="s">
        <v>5183</v>
      </c>
      <c r="L1247" s="40">
        <v>31048</v>
      </c>
      <c r="M1247" s="39">
        <v>6289285728</v>
      </c>
      <c r="N1247" t="s">
        <v>5184</v>
      </c>
    </row>
    <row r="1248" spans="1:14" x14ac:dyDescent="0.25">
      <c r="A1248" s="7" t="str">
        <f t="shared" si="43"/>
        <v>200100410028</v>
      </c>
      <c r="B1248" s="92"/>
      <c r="C1248" s="182">
        <v>20010041</v>
      </c>
      <c r="D1248" s="8" t="s">
        <v>56</v>
      </c>
      <c r="E1248" s="35" t="s">
        <v>30</v>
      </c>
      <c r="F1248" s="35" t="s">
        <v>5129</v>
      </c>
      <c r="G1248" s="91" t="s">
        <v>5150</v>
      </c>
      <c r="H1248" s="35" t="s">
        <v>273</v>
      </c>
      <c r="I1248" s="36" t="s">
        <v>413</v>
      </c>
      <c r="J1248" s="53">
        <v>45551</v>
      </c>
      <c r="K1248" t="s">
        <v>5185</v>
      </c>
      <c r="L1248" s="40">
        <v>38718</v>
      </c>
      <c r="M1248" s="39">
        <v>6203473692</v>
      </c>
      <c r="N1248" t="s">
        <v>5186</v>
      </c>
    </row>
    <row r="1249" spans="1:14" x14ac:dyDescent="0.25">
      <c r="A1249" s="7" t="str">
        <f t="shared" si="43"/>
        <v>200100410023</v>
      </c>
      <c r="B1249" s="92"/>
      <c r="C1249" s="182">
        <v>20010041</v>
      </c>
      <c r="D1249" s="8" t="s">
        <v>56</v>
      </c>
      <c r="E1249" s="35" t="s">
        <v>38</v>
      </c>
      <c r="F1249" s="35" t="s">
        <v>5130</v>
      </c>
      <c r="G1249" s="91" t="s">
        <v>5151</v>
      </c>
      <c r="H1249" s="35" t="s">
        <v>460</v>
      </c>
      <c r="I1249" s="36" t="s">
        <v>418</v>
      </c>
      <c r="J1249" s="53">
        <v>45551</v>
      </c>
      <c r="K1249" t="s">
        <v>2896</v>
      </c>
      <c r="L1249" s="40">
        <v>39070</v>
      </c>
      <c r="M1249" s="39">
        <v>7857981082</v>
      </c>
      <c r="N1249" t="s">
        <v>5187</v>
      </c>
    </row>
    <row r="1250" spans="1:14" x14ac:dyDescent="0.25">
      <c r="A1250" s="7" t="str">
        <f t="shared" si="43"/>
        <v>200400030017</v>
      </c>
      <c r="B1250" s="92"/>
      <c r="C1250" s="182">
        <v>20040003</v>
      </c>
      <c r="D1250" s="8" t="s">
        <v>56</v>
      </c>
      <c r="E1250" s="35" t="s">
        <v>27</v>
      </c>
      <c r="F1250" s="35" t="s">
        <v>5131</v>
      </c>
      <c r="G1250" s="91" t="s">
        <v>5152</v>
      </c>
      <c r="H1250" s="35" t="s">
        <v>5153</v>
      </c>
      <c r="I1250" s="36" t="s">
        <v>413</v>
      </c>
      <c r="J1250" s="53">
        <v>45551</v>
      </c>
      <c r="K1250" t="s">
        <v>5188</v>
      </c>
      <c r="L1250" s="40">
        <v>31778</v>
      </c>
      <c r="M1250" s="39">
        <v>6205832840</v>
      </c>
      <c r="N1250" t="s">
        <v>5189</v>
      </c>
    </row>
    <row r="1251" spans="1:14" x14ac:dyDescent="0.25">
      <c r="A1251" s="7" t="str">
        <f>CONCATENATE(C1251,E1251)</f>
        <v>200500030002</v>
      </c>
      <c r="B1251" s="92"/>
      <c r="C1251" s="182">
        <v>20050003</v>
      </c>
      <c r="D1251" s="8" t="s">
        <v>56</v>
      </c>
      <c r="E1251" s="35" t="s">
        <v>17</v>
      </c>
      <c r="F1251" s="35" t="s">
        <v>5195</v>
      </c>
      <c r="G1251" s="91" t="s">
        <v>5233</v>
      </c>
      <c r="H1251" s="35" t="s">
        <v>274</v>
      </c>
      <c r="I1251" s="36" t="s">
        <v>415</v>
      </c>
      <c r="J1251" s="53">
        <v>45556</v>
      </c>
      <c r="K1251" t="s">
        <v>5289</v>
      </c>
      <c r="L1251" s="40">
        <v>31329</v>
      </c>
      <c r="M1251" s="39">
        <v>7782099578</v>
      </c>
      <c r="N1251" t="s">
        <v>5290</v>
      </c>
    </row>
    <row r="1252" spans="1:14" x14ac:dyDescent="0.25">
      <c r="A1252" s="7" t="str">
        <f t="shared" ref="A1252:A1283" si="44">CONCATENATE(C1252,E1252)</f>
        <v>200500020002</v>
      </c>
      <c r="B1252" s="92"/>
      <c r="C1252" s="182">
        <v>20050002</v>
      </c>
      <c r="D1252" s="8" t="s">
        <v>56</v>
      </c>
      <c r="E1252" s="35" t="s">
        <v>17</v>
      </c>
      <c r="F1252" s="35" t="s">
        <v>3879</v>
      </c>
      <c r="G1252" s="91" t="s">
        <v>3904</v>
      </c>
      <c r="H1252" s="35" t="s">
        <v>1284</v>
      </c>
      <c r="I1252" s="36" t="s">
        <v>3998</v>
      </c>
      <c r="J1252" s="53">
        <v>45556</v>
      </c>
      <c r="K1252" t="s">
        <v>3937</v>
      </c>
      <c r="L1252" s="40">
        <v>34700</v>
      </c>
      <c r="M1252" s="39">
        <v>9955720380</v>
      </c>
      <c r="N1252" t="s">
        <v>3938</v>
      </c>
    </row>
    <row r="1253" spans="1:14" x14ac:dyDescent="0.25">
      <c r="A1253" s="7" t="str">
        <f t="shared" si="44"/>
        <v>200400010022</v>
      </c>
      <c r="B1253" s="92"/>
      <c r="C1253" s="182">
        <v>20040001</v>
      </c>
      <c r="D1253" s="8" t="s">
        <v>56</v>
      </c>
      <c r="E1253" s="35" t="s">
        <v>37</v>
      </c>
      <c r="F1253" s="35" t="s">
        <v>5196</v>
      </c>
      <c r="G1253" s="91" t="s">
        <v>5234</v>
      </c>
      <c r="H1253" s="35" t="s">
        <v>275</v>
      </c>
      <c r="I1253" s="36" t="s">
        <v>411</v>
      </c>
      <c r="J1253" s="53">
        <v>45556</v>
      </c>
      <c r="K1253" t="s">
        <v>347</v>
      </c>
      <c r="L1253" s="40">
        <v>20821</v>
      </c>
      <c r="M1253" s="39">
        <v>7762866325</v>
      </c>
      <c r="N1253" t="s">
        <v>5291</v>
      </c>
    </row>
    <row r="1254" spans="1:14" x14ac:dyDescent="0.25">
      <c r="A1254" s="7" t="str">
        <f t="shared" si="44"/>
        <v>200400010024</v>
      </c>
      <c r="B1254" s="92"/>
      <c r="C1254" s="182">
        <v>20040001</v>
      </c>
      <c r="D1254" s="8" t="s">
        <v>56</v>
      </c>
      <c r="E1254" s="35" t="s">
        <v>29</v>
      </c>
      <c r="F1254" s="35" t="s">
        <v>5197</v>
      </c>
      <c r="G1254" s="91" t="s">
        <v>5235</v>
      </c>
      <c r="H1254" s="35" t="s">
        <v>275</v>
      </c>
      <c r="I1254" s="36" t="s">
        <v>411</v>
      </c>
      <c r="J1254" s="53">
        <v>45556</v>
      </c>
      <c r="K1254" t="s">
        <v>5292</v>
      </c>
      <c r="L1254" s="40">
        <v>36600</v>
      </c>
      <c r="M1254" s="39"/>
      <c r="N1254" t="s">
        <v>5293</v>
      </c>
    </row>
    <row r="1255" spans="1:14" x14ac:dyDescent="0.25">
      <c r="A1255" s="7" t="str">
        <f t="shared" si="44"/>
        <v>200100390009</v>
      </c>
      <c r="B1255" s="92"/>
      <c r="C1255" s="182">
        <v>20010039</v>
      </c>
      <c r="D1255" s="8" t="s">
        <v>56</v>
      </c>
      <c r="E1255" s="35" t="s">
        <v>36</v>
      </c>
      <c r="F1255" s="35" t="s">
        <v>5198</v>
      </c>
      <c r="G1255" s="91" t="s">
        <v>5236</v>
      </c>
      <c r="H1255" s="35" t="s">
        <v>267</v>
      </c>
      <c r="I1255" s="36" t="s">
        <v>3998</v>
      </c>
      <c r="J1255" s="53">
        <v>45556</v>
      </c>
      <c r="K1255" t="s">
        <v>5294</v>
      </c>
      <c r="L1255" s="40">
        <v>30317</v>
      </c>
      <c r="M1255" s="39">
        <v>7061408390</v>
      </c>
      <c r="N1255" t="s">
        <v>5295</v>
      </c>
    </row>
    <row r="1256" spans="1:14" x14ac:dyDescent="0.25">
      <c r="A1256" s="7" t="str">
        <f t="shared" si="44"/>
        <v>200100340032</v>
      </c>
      <c r="B1256" s="92"/>
      <c r="C1256" s="182">
        <v>20010034</v>
      </c>
      <c r="D1256" s="8" t="s">
        <v>56</v>
      </c>
      <c r="E1256" s="35" t="s">
        <v>8</v>
      </c>
      <c r="F1256" s="35" t="s">
        <v>5199</v>
      </c>
      <c r="G1256" s="91" t="s">
        <v>5237</v>
      </c>
      <c r="H1256" s="35" t="s">
        <v>265</v>
      </c>
      <c r="I1256" s="36" t="s">
        <v>410</v>
      </c>
      <c r="J1256" s="53">
        <v>45556</v>
      </c>
      <c r="K1256" t="s">
        <v>5296</v>
      </c>
      <c r="L1256" s="40">
        <v>37787</v>
      </c>
      <c r="M1256" s="39">
        <v>7856009572</v>
      </c>
      <c r="N1256" t="s">
        <v>5297</v>
      </c>
    </row>
    <row r="1257" spans="1:14" x14ac:dyDescent="0.25">
      <c r="A1257" s="7" t="str">
        <f t="shared" si="44"/>
        <v>200100270033</v>
      </c>
      <c r="B1257" s="92"/>
      <c r="C1257" s="182">
        <v>20010027</v>
      </c>
      <c r="D1257" s="8" t="s">
        <v>56</v>
      </c>
      <c r="E1257" s="35" t="s">
        <v>32</v>
      </c>
      <c r="F1257" s="35" t="s">
        <v>5200</v>
      </c>
      <c r="G1257" s="91" t="s">
        <v>5238</v>
      </c>
      <c r="H1257" s="35" t="s">
        <v>460</v>
      </c>
      <c r="I1257" s="36" t="s">
        <v>418</v>
      </c>
      <c r="J1257" s="53">
        <v>45556</v>
      </c>
      <c r="K1257" t="s">
        <v>2347</v>
      </c>
      <c r="L1257" s="40">
        <v>36083</v>
      </c>
      <c r="M1257" s="39">
        <v>7643966757</v>
      </c>
      <c r="N1257" t="s">
        <v>5298</v>
      </c>
    </row>
    <row r="1258" spans="1:14" x14ac:dyDescent="0.25">
      <c r="A1258" s="7" t="str">
        <f t="shared" si="44"/>
        <v>200200010102</v>
      </c>
      <c r="B1258" s="92"/>
      <c r="C1258" s="182">
        <v>20020001</v>
      </c>
      <c r="D1258" s="8" t="s">
        <v>56</v>
      </c>
      <c r="E1258" s="35" t="s">
        <v>5193</v>
      </c>
      <c r="F1258" s="35" t="s">
        <v>5201</v>
      </c>
      <c r="G1258" s="91" t="s">
        <v>5239</v>
      </c>
      <c r="H1258" s="35" t="s">
        <v>276</v>
      </c>
      <c r="I1258" s="36" t="s">
        <v>413</v>
      </c>
      <c r="J1258" s="53">
        <v>45556</v>
      </c>
      <c r="K1258" t="s">
        <v>176</v>
      </c>
      <c r="L1258" s="40">
        <v>30682</v>
      </c>
      <c r="M1258" s="39">
        <v>7061569865</v>
      </c>
      <c r="N1258" t="s">
        <v>5299</v>
      </c>
    </row>
    <row r="1259" spans="1:14" x14ac:dyDescent="0.25">
      <c r="A1259" s="7" t="str">
        <f t="shared" si="44"/>
        <v>200200010103</v>
      </c>
      <c r="B1259" s="92"/>
      <c r="C1259" s="182">
        <v>20020001</v>
      </c>
      <c r="D1259" s="8" t="s">
        <v>56</v>
      </c>
      <c r="E1259" s="35" t="s">
        <v>5194</v>
      </c>
      <c r="F1259" s="35" t="s">
        <v>5202</v>
      </c>
      <c r="G1259" s="91" t="s">
        <v>5240</v>
      </c>
      <c r="H1259" s="35" t="s">
        <v>274</v>
      </c>
      <c r="I1259" s="36" t="s">
        <v>415</v>
      </c>
      <c r="J1259" s="53">
        <v>45556</v>
      </c>
      <c r="K1259" t="s">
        <v>5300</v>
      </c>
      <c r="L1259" s="40">
        <v>30682</v>
      </c>
      <c r="M1259" s="39">
        <v>7091043835</v>
      </c>
      <c r="N1259" t="s">
        <v>5301</v>
      </c>
    </row>
    <row r="1260" spans="1:14" x14ac:dyDescent="0.25">
      <c r="A1260" s="7" t="str">
        <f t="shared" si="44"/>
        <v>200100410031</v>
      </c>
      <c r="B1260" s="92"/>
      <c r="C1260" s="154">
        <v>20010041</v>
      </c>
      <c r="D1260" s="8" t="s">
        <v>56</v>
      </c>
      <c r="E1260" s="35" t="s">
        <v>422</v>
      </c>
      <c r="F1260" s="35" t="s">
        <v>5203</v>
      </c>
      <c r="G1260" s="91" t="s">
        <v>5241</v>
      </c>
      <c r="H1260" s="35" t="s">
        <v>273</v>
      </c>
      <c r="I1260" s="36" t="s">
        <v>413</v>
      </c>
      <c r="J1260" s="53">
        <v>45556</v>
      </c>
      <c r="K1260" t="s">
        <v>5302</v>
      </c>
      <c r="L1260" s="40">
        <v>22647</v>
      </c>
      <c r="M1260" s="39">
        <v>7765867469</v>
      </c>
      <c r="N1260" t="s">
        <v>5303</v>
      </c>
    </row>
    <row r="1261" spans="1:14" x14ac:dyDescent="0.25">
      <c r="A1261" s="7" t="str">
        <f t="shared" si="44"/>
        <v>200100270034</v>
      </c>
      <c r="B1261" s="92"/>
      <c r="C1261" s="182">
        <v>20010027</v>
      </c>
      <c r="D1261" s="8" t="s">
        <v>56</v>
      </c>
      <c r="E1261" s="35" t="s">
        <v>33</v>
      </c>
      <c r="F1261" s="35" t="s">
        <v>5204</v>
      </c>
      <c r="G1261" s="91" t="s">
        <v>5242</v>
      </c>
      <c r="H1261" s="35" t="s">
        <v>467</v>
      </c>
      <c r="I1261" s="36" t="s">
        <v>415</v>
      </c>
      <c r="J1261" s="53">
        <v>45556</v>
      </c>
      <c r="K1261" t="s">
        <v>5304</v>
      </c>
      <c r="L1261" s="40">
        <v>34700</v>
      </c>
      <c r="M1261" s="39">
        <v>9973383190</v>
      </c>
      <c r="N1261" t="s">
        <v>5305</v>
      </c>
    </row>
    <row r="1262" spans="1:14" x14ac:dyDescent="0.25">
      <c r="A1262" s="7" t="str">
        <f t="shared" si="44"/>
        <v>200100270035</v>
      </c>
      <c r="B1262" s="92"/>
      <c r="C1262" s="182">
        <v>20010027</v>
      </c>
      <c r="D1262" s="8" t="s">
        <v>56</v>
      </c>
      <c r="E1262" s="35" t="s">
        <v>9</v>
      </c>
      <c r="F1262" s="35" t="s">
        <v>5205</v>
      </c>
      <c r="G1262" s="91" t="s">
        <v>5243</v>
      </c>
      <c r="H1262" s="35" t="s">
        <v>275</v>
      </c>
      <c r="I1262" s="36" t="s">
        <v>411</v>
      </c>
      <c r="J1262" s="53">
        <v>45556</v>
      </c>
      <c r="K1262" t="s">
        <v>5306</v>
      </c>
      <c r="L1262" s="40">
        <v>21551</v>
      </c>
      <c r="M1262" s="39"/>
      <c r="N1262" t="s">
        <v>5307</v>
      </c>
    </row>
    <row r="1263" spans="1:14" x14ac:dyDescent="0.25">
      <c r="A1263" s="7" t="str">
        <f t="shared" si="44"/>
        <v>200200110033</v>
      </c>
      <c r="B1263" s="92"/>
      <c r="C1263" s="182">
        <v>20020011</v>
      </c>
      <c r="D1263" s="8" t="s">
        <v>56</v>
      </c>
      <c r="E1263" s="35" t="s">
        <v>32</v>
      </c>
      <c r="F1263" s="35" t="s">
        <v>185</v>
      </c>
      <c r="G1263" s="91" t="s">
        <v>5244</v>
      </c>
      <c r="H1263" s="35" t="s">
        <v>5245</v>
      </c>
      <c r="I1263" s="36" t="s">
        <v>5246</v>
      </c>
      <c r="J1263" s="53">
        <v>45556</v>
      </c>
      <c r="K1263" t="s">
        <v>5308</v>
      </c>
      <c r="L1263" s="40">
        <v>23377</v>
      </c>
      <c r="M1263" s="39">
        <v>9065361047</v>
      </c>
      <c r="N1263" t="s">
        <v>5309</v>
      </c>
    </row>
    <row r="1264" spans="1:14" x14ac:dyDescent="0.25">
      <c r="A1264" s="7" t="str">
        <f t="shared" si="44"/>
        <v>200200110034</v>
      </c>
      <c r="B1264" s="92"/>
      <c r="C1264" s="182">
        <v>20020011</v>
      </c>
      <c r="D1264" s="8" t="s">
        <v>56</v>
      </c>
      <c r="E1264" s="35" t="s">
        <v>33</v>
      </c>
      <c r="F1264" s="35" t="s">
        <v>5206</v>
      </c>
      <c r="G1264" s="91" t="s">
        <v>5247</v>
      </c>
      <c r="H1264" s="35" t="s">
        <v>1284</v>
      </c>
      <c r="I1264" s="36" t="s">
        <v>3998</v>
      </c>
      <c r="J1264" s="53">
        <v>45556</v>
      </c>
      <c r="K1264" t="s">
        <v>5310</v>
      </c>
      <c r="L1264" s="40">
        <v>28856</v>
      </c>
      <c r="M1264" s="39">
        <v>9661879392</v>
      </c>
      <c r="N1264" t="s">
        <v>5311</v>
      </c>
    </row>
    <row r="1265" spans="1:14" x14ac:dyDescent="0.25">
      <c r="A1265" s="7" t="str">
        <f t="shared" si="44"/>
        <v>200600020003</v>
      </c>
      <c r="B1265" s="92"/>
      <c r="C1265" s="182">
        <v>20060002</v>
      </c>
      <c r="D1265" s="8" t="s">
        <v>56</v>
      </c>
      <c r="E1265" s="35" t="s">
        <v>0</v>
      </c>
      <c r="F1265" s="35" t="s">
        <v>185</v>
      </c>
      <c r="G1265" s="91" t="s">
        <v>5248</v>
      </c>
      <c r="H1265" s="35" t="s">
        <v>4452</v>
      </c>
      <c r="I1265" s="36" t="s">
        <v>1912</v>
      </c>
      <c r="J1265" s="53">
        <v>45556</v>
      </c>
      <c r="K1265" t="s">
        <v>5312</v>
      </c>
      <c r="L1265" s="40">
        <v>31413</v>
      </c>
      <c r="M1265" s="39"/>
      <c r="N1265" t="s">
        <v>5313</v>
      </c>
    </row>
    <row r="1266" spans="1:14" x14ac:dyDescent="0.25">
      <c r="A1266" s="7" t="str">
        <f t="shared" si="44"/>
        <v>200600020004</v>
      </c>
      <c r="B1266" s="92"/>
      <c r="C1266" s="182">
        <v>20060002</v>
      </c>
      <c r="D1266" s="8" t="s">
        <v>56</v>
      </c>
      <c r="E1266" s="35" t="s">
        <v>1</v>
      </c>
      <c r="F1266" s="35" t="s">
        <v>5207</v>
      </c>
      <c r="G1266" s="91" t="s">
        <v>5249</v>
      </c>
      <c r="H1266" s="35" t="s">
        <v>5250</v>
      </c>
      <c r="I1266" s="36" t="s">
        <v>414</v>
      </c>
      <c r="J1266" s="53">
        <v>45556</v>
      </c>
      <c r="K1266" t="s">
        <v>5314</v>
      </c>
      <c r="L1266" s="40">
        <v>20821</v>
      </c>
      <c r="M1266" s="39">
        <v>6204595107</v>
      </c>
      <c r="N1266" t="s">
        <v>5315</v>
      </c>
    </row>
    <row r="1267" spans="1:14" x14ac:dyDescent="0.25">
      <c r="A1267" s="7" t="str">
        <f t="shared" si="44"/>
        <v>200600020005</v>
      </c>
      <c r="B1267" s="92"/>
      <c r="C1267" s="182">
        <v>20060002</v>
      </c>
      <c r="D1267" s="8" t="s">
        <v>56</v>
      </c>
      <c r="E1267" s="35" t="s">
        <v>18</v>
      </c>
      <c r="F1267" s="35" t="s">
        <v>739</v>
      </c>
      <c r="G1267" s="91" t="s">
        <v>5251</v>
      </c>
      <c r="H1267" s="35" t="s">
        <v>5252</v>
      </c>
      <c r="I1267" s="36" t="s">
        <v>418</v>
      </c>
      <c r="J1267" s="53">
        <v>45556</v>
      </c>
      <c r="K1267" t="s">
        <v>5316</v>
      </c>
      <c r="L1267" s="40">
        <v>28856</v>
      </c>
      <c r="M1267" s="39">
        <v>7667879242</v>
      </c>
      <c r="N1267" t="s">
        <v>5317</v>
      </c>
    </row>
    <row r="1268" spans="1:14" x14ac:dyDescent="0.25">
      <c r="A1268" s="7" t="str">
        <f t="shared" si="44"/>
        <v>200600020006</v>
      </c>
      <c r="B1268" s="92"/>
      <c r="C1268" s="182">
        <v>20060002</v>
      </c>
      <c r="D1268" s="8" t="s">
        <v>56</v>
      </c>
      <c r="E1268" s="35" t="s">
        <v>19</v>
      </c>
      <c r="F1268" s="35" t="s">
        <v>154</v>
      </c>
      <c r="G1268" s="91" t="s">
        <v>9884</v>
      </c>
      <c r="H1268" s="35" t="s">
        <v>5250</v>
      </c>
      <c r="I1268" s="36" t="s">
        <v>413</v>
      </c>
      <c r="J1268" s="53">
        <v>45556</v>
      </c>
      <c r="K1268" t="s">
        <v>157</v>
      </c>
      <c r="L1268" s="40">
        <v>31778</v>
      </c>
      <c r="M1268" s="39"/>
      <c r="N1268" t="s">
        <v>5318</v>
      </c>
    </row>
    <row r="1269" spans="1:14" x14ac:dyDescent="0.25">
      <c r="A1269" s="7" t="str">
        <f t="shared" si="44"/>
        <v>200600020007</v>
      </c>
      <c r="B1269" s="92"/>
      <c r="C1269" s="182">
        <v>20060002</v>
      </c>
      <c r="D1269" s="8" t="s">
        <v>56</v>
      </c>
      <c r="E1269" s="35" t="s">
        <v>20</v>
      </c>
      <c r="F1269" s="35" t="s">
        <v>5208</v>
      </c>
      <c r="G1269" s="91" t="s">
        <v>5253</v>
      </c>
      <c r="H1269" s="35" t="s">
        <v>5254</v>
      </c>
      <c r="I1269" s="36" t="s">
        <v>430</v>
      </c>
      <c r="J1269" s="53">
        <v>45556</v>
      </c>
      <c r="K1269" t="s">
        <v>5319</v>
      </c>
      <c r="L1269" s="40">
        <v>25569</v>
      </c>
      <c r="M1269" s="39">
        <v>9798424812</v>
      </c>
      <c r="N1269" t="s">
        <v>5320</v>
      </c>
    </row>
    <row r="1270" spans="1:14" x14ac:dyDescent="0.25">
      <c r="A1270" s="7" t="str">
        <f t="shared" si="44"/>
        <v>200600020008</v>
      </c>
      <c r="B1270" s="92"/>
      <c r="C1270" s="182">
        <v>20060002</v>
      </c>
      <c r="D1270" s="8" t="s">
        <v>56</v>
      </c>
      <c r="E1270" s="35" t="s">
        <v>41</v>
      </c>
      <c r="F1270" s="35" t="s">
        <v>5209</v>
      </c>
      <c r="G1270" s="91" t="s">
        <v>5255</v>
      </c>
      <c r="H1270" s="35" t="s">
        <v>4452</v>
      </c>
      <c r="I1270" s="36" t="s">
        <v>1912</v>
      </c>
      <c r="J1270" s="53">
        <v>45556</v>
      </c>
      <c r="K1270" t="s">
        <v>5321</v>
      </c>
      <c r="L1270" s="40">
        <v>21186</v>
      </c>
      <c r="M1270" s="39"/>
      <c r="N1270" t="s">
        <v>5322</v>
      </c>
    </row>
    <row r="1271" spans="1:14" x14ac:dyDescent="0.25">
      <c r="A1271" s="7" t="str">
        <f t="shared" si="44"/>
        <v>200600020009</v>
      </c>
      <c r="B1271" s="92"/>
      <c r="C1271" s="182">
        <v>20060002</v>
      </c>
      <c r="D1271" s="8" t="s">
        <v>56</v>
      </c>
      <c r="E1271" s="35" t="s">
        <v>36</v>
      </c>
      <c r="F1271" s="35" t="s">
        <v>962</v>
      </c>
      <c r="G1271" s="91" t="s">
        <v>5256</v>
      </c>
      <c r="H1271" s="35" t="s">
        <v>1676</v>
      </c>
      <c r="I1271" s="36" t="s">
        <v>413</v>
      </c>
      <c r="J1271" s="53">
        <v>45556</v>
      </c>
      <c r="K1271" t="s">
        <v>5323</v>
      </c>
      <c r="L1271" s="40">
        <v>18994</v>
      </c>
      <c r="M1271" s="39">
        <v>8434416944</v>
      </c>
      <c r="N1271" t="s">
        <v>5324</v>
      </c>
    </row>
    <row r="1272" spans="1:14" x14ac:dyDescent="0.25">
      <c r="A1272" s="7" t="str">
        <f t="shared" si="44"/>
        <v>200600020011</v>
      </c>
      <c r="B1272" s="92"/>
      <c r="C1272" s="182">
        <v>20060002</v>
      </c>
      <c r="D1272" s="8" t="s">
        <v>56</v>
      </c>
      <c r="E1272" s="35" t="s">
        <v>22</v>
      </c>
      <c r="F1272" s="35" t="s">
        <v>5210</v>
      </c>
      <c r="G1272" s="91" t="s">
        <v>5257</v>
      </c>
      <c r="H1272" s="35" t="s">
        <v>4452</v>
      </c>
      <c r="I1272" s="36" t="s">
        <v>1912</v>
      </c>
      <c r="J1272" s="53">
        <v>45556</v>
      </c>
      <c r="K1272" t="s">
        <v>5325</v>
      </c>
      <c r="L1272" s="40">
        <v>38944</v>
      </c>
      <c r="M1272" s="39">
        <v>9263802688</v>
      </c>
      <c r="N1272" t="s">
        <v>5326</v>
      </c>
    </row>
    <row r="1273" spans="1:14" x14ac:dyDescent="0.25">
      <c r="A1273" s="7" t="str">
        <f t="shared" si="44"/>
        <v>200600020012</v>
      </c>
      <c r="B1273" s="92"/>
      <c r="C1273" s="182">
        <v>20060002</v>
      </c>
      <c r="D1273" s="8" t="s">
        <v>56</v>
      </c>
      <c r="E1273" s="35" t="s">
        <v>40</v>
      </c>
      <c r="F1273" s="35" t="s">
        <v>5211</v>
      </c>
      <c r="G1273" s="91" t="s">
        <v>5258</v>
      </c>
      <c r="H1273" s="35" t="s">
        <v>1676</v>
      </c>
      <c r="I1273" s="36" t="s">
        <v>413</v>
      </c>
      <c r="J1273" s="53">
        <v>45556</v>
      </c>
      <c r="K1273" t="s">
        <v>5327</v>
      </c>
      <c r="L1273" s="40">
        <v>36849</v>
      </c>
      <c r="M1273" s="39">
        <v>7667475393</v>
      </c>
      <c r="N1273" t="s">
        <v>5328</v>
      </c>
    </row>
    <row r="1274" spans="1:14" x14ac:dyDescent="0.25">
      <c r="A1274" s="7" t="str">
        <f t="shared" si="44"/>
        <v>200600020013</v>
      </c>
      <c r="B1274" s="92"/>
      <c r="C1274" s="182">
        <v>20060002</v>
      </c>
      <c r="D1274" s="8" t="s">
        <v>56</v>
      </c>
      <c r="E1274" s="35" t="s">
        <v>23</v>
      </c>
      <c r="F1274" s="35" t="s">
        <v>5212</v>
      </c>
      <c r="G1274" s="91" t="s">
        <v>5259</v>
      </c>
      <c r="H1274" s="35" t="s">
        <v>1676</v>
      </c>
      <c r="I1274" s="36" t="s">
        <v>413</v>
      </c>
      <c r="J1274" s="53">
        <v>45556</v>
      </c>
      <c r="K1274" t="s">
        <v>5329</v>
      </c>
      <c r="L1274" s="40">
        <v>25934</v>
      </c>
      <c r="M1274" s="39">
        <v>7250991463</v>
      </c>
      <c r="N1274" t="s">
        <v>5330</v>
      </c>
    </row>
    <row r="1275" spans="1:14" x14ac:dyDescent="0.25">
      <c r="A1275" s="7" t="str">
        <f t="shared" si="44"/>
        <v>200400020011</v>
      </c>
      <c r="B1275" s="92"/>
      <c r="C1275" s="182">
        <v>20040002</v>
      </c>
      <c r="D1275" s="8" t="s">
        <v>56</v>
      </c>
      <c r="E1275" s="35" t="s">
        <v>22</v>
      </c>
      <c r="F1275" s="35" t="s">
        <v>5213</v>
      </c>
      <c r="G1275" s="91" t="s">
        <v>5260</v>
      </c>
      <c r="H1275" s="35" t="s">
        <v>1370</v>
      </c>
      <c r="I1275" s="36" t="s">
        <v>413</v>
      </c>
      <c r="J1275" s="53">
        <v>45556</v>
      </c>
      <c r="K1275" t="s">
        <v>5331</v>
      </c>
      <c r="L1275" s="40">
        <v>35895</v>
      </c>
      <c r="M1275" s="39">
        <v>7321030206</v>
      </c>
      <c r="N1275" t="s">
        <v>5332</v>
      </c>
    </row>
    <row r="1276" spans="1:14" x14ac:dyDescent="0.25">
      <c r="A1276" s="7" t="str">
        <f t="shared" si="44"/>
        <v>200200110035</v>
      </c>
      <c r="B1276" s="92"/>
      <c r="C1276" s="182">
        <v>20020011</v>
      </c>
      <c r="D1276" s="8" t="s">
        <v>56</v>
      </c>
      <c r="E1276" s="35" t="s">
        <v>9</v>
      </c>
      <c r="F1276" s="35" t="s">
        <v>5214</v>
      </c>
      <c r="G1276" s="91" t="s">
        <v>5261</v>
      </c>
      <c r="H1276" s="35" t="s">
        <v>1380</v>
      </c>
      <c r="I1276" s="36" t="s">
        <v>410</v>
      </c>
      <c r="J1276" s="53">
        <v>45556</v>
      </c>
      <c r="K1276" t="s">
        <v>133</v>
      </c>
      <c r="L1276" s="40">
        <v>32509</v>
      </c>
      <c r="M1276" s="39">
        <v>8340108884</v>
      </c>
      <c r="N1276" t="s">
        <v>5333</v>
      </c>
    </row>
    <row r="1277" spans="1:14" x14ac:dyDescent="0.25">
      <c r="A1277" s="7" t="str">
        <f t="shared" si="44"/>
        <v>200200070050</v>
      </c>
      <c r="B1277" s="92"/>
      <c r="C1277" s="182">
        <v>20020007</v>
      </c>
      <c r="D1277" s="8" t="s">
        <v>56</v>
      </c>
      <c r="E1277" s="35" t="s">
        <v>2068</v>
      </c>
      <c r="F1277" s="35" t="s">
        <v>5215</v>
      </c>
      <c r="G1277" s="91" t="s">
        <v>5262</v>
      </c>
      <c r="H1277" s="35" t="s">
        <v>1284</v>
      </c>
      <c r="I1277" s="36" t="s">
        <v>3998</v>
      </c>
      <c r="J1277" s="53">
        <v>45556</v>
      </c>
      <c r="K1277" t="s">
        <v>368</v>
      </c>
      <c r="L1277" s="40">
        <v>25934</v>
      </c>
      <c r="M1277" s="39">
        <v>8936033959</v>
      </c>
      <c r="N1277" t="s">
        <v>5334</v>
      </c>
    </row>
    <row r="1278" spans="1:14" x14ac:dyDescent="0.25">
      <c r="A1278" s="7" t="str">
        <f t="shared" si="44"/>
        <v>200600030003</v>
      </c>
      <c r="B1278" s="92"/>
      <c r="C1278" s="182">
        <v>20060003</v>
      </c>
      <c r="D1278" s="8" t="s">
        <v>56</v>
      </c>
      <c r="E1278" s="35" t="s">
        <v>0</v>
      </c>
      <c r="F1278" s="35" t="s">
        <v>5216</v>
      </c>
      <c r="G1278" s="91" t="s">
        <v>5263</v>
      </c>
      <c r="H1278" s="35" t="s">
        <v>5264</v>
      </c>
      <c r="I1278" s="36" t="s">
        <v>3998</v>
      </c>
      <c r="J1278" s="53">
        <v>45556</v>
      </c>
      <c r="K1278" t="s">
        <v>5335</v>
      </c>
      <c r="L1278" s="40">
        <v>28856</v>
      </c>
      <c r="M1278" s="39">
        <v>9006770675</v>
      </c>
      <c r="N1278" t="s">
        <v>5336</v>
      </c>
    </row>
    <row r="1279" spans="1:14" x14ac:dyDescent="0.25">
      <c r="A1279" s="7" t="str">
        <f t="shared" si="44"/>
        <v>200600040002</v>
      </c>
      <c r="B1279" s="92"/>
      <c r="C1279" s="182">
        <v>20060004</v>
      </c>
      <c r="D1279" s="8" t="s">
        <v>56</v>
      </c>
      <c r="E1279" s="35" t="s">
        <v>17</v>
      </c>
      <c r="F1279" s="35" t="s">
        <v>5217</v>
      </c>
      <c r="G1279" s="91" t="s">
        <v>5265</v>
      </c>
      <c r="H1279" s="35" t="s">
        <v>5266</v>
      </c>
      <c r="I1279" s="36" t="s">
        <v>414</v>
      </c>
      <c r="J1279" s="53">
        <v>45556</v>
      </c>
      <c r="K1279" t="s">
        <v>5337</v>
      </c>
      <c r="L1279" s="40">
        <v>32143</v>
      </c>
      <c r="M1279" s="39">
        <v>9507715083</v>
      </c>
      <c r="N1279" t="s">
        <v>5338</v>
      </c>
    </row>
    <row r="1280" spans="1:14" x14ac:dyDescent="0.25">
      <c r="A1280" s="7" t="str">
        <f t="shared" si="44"/>
        <v>200600040003</v>
      </c>
      <c r="B1280" s="92"/>
      <c r="C1280" s="182">
        <v>20060004</v>
      </c>
      <c r="D1280" s="8" t="s">
        <v>56</v>
      </c>
      <c r="E1280" s="35" t="s">
        <v>0</v>
      </c>
      <c r="F1280" s="35" t="s">
        <v>5218</v>
      </c>
      <c r="G1280" s="91" t="s">
        <v>5267</v>
      </c>
      <c r="H1280" s="35" t="s">
        <v>5268</v>
      </c>
      <c r="I1280" s="36" t="s">
        <v>413</v>
      </c>
      <c r="J1280" s="53">
        <v>45556</v>
      </c>
      <c r="K1280" t="s">
        <v>5339</v>
      </c>
      <c r="L1280" s="40">
        <v>35438</v>
      </c>
      <c r="M1280" s="39">
        <v>9523933275</v>
      </c>
      <c r="N1280" t="s">
        <v>5340</v>
      </c>
    </row>
    <row r="1281" spans="1:14" x14ac:dyDescent="0.25">
      <c r="A1281" s="7" t="str">
        <f t="shared" si="44"/>
        <v>200600040004</v>
      </c>
      <c r="B1281" s="92"/>
      <c r="C1281" s="182">
        <v>20060004</v>
      </c>
      <c r="D1281" s="8" t="s">
        <v>56</v>
      </c>
      <c r="E1281" s="35" t="s">
        <v>1</v>
      </c>
      <c r="F1281" s="35" t="s">
        <v>5219</v>
      </c>
      <c r="G1281" s="91" t="s">
        <v>5269</v>
      </c>
      <c r="H1281" s="35" t="s">
        <v>5266</v>
      </c>
      <c r="I1281" s="36" t="s">
        <v>414</v>
      </c>
      <c r="J1281" s="53">
        <v>45556</v>
      </c>
      <c r="K1281" t="s">
        <v>5341</v>
      </c>
      <c r="L1281" s="40">
        <v>33239</v>
      </c>
      <c r="M1281" s="39">
        <v>7903410952</v>
      </c>
      <c r="N1281" t="s">
        <v>5342</v>
      </c>
    </row>
    <row r="1282" spans="1:14" x14ac:dyDescent="0.25">
      <c r="A1282" s="7" t="str">
        <f t="shared" si="44"/>
        <v>200600040005</v>
      </c>
      <c r="B1282" s="92"/>
      <c r="C1282" s="182">
        <v>20060004</v>
      </c>
      <c r="D1282" s="8" t="s">
        <v>56</v>
      </c>
      <c r="E1282" s="35" t="s">
        <v>18</v>
      </c>
      <c r="F1282" s="35" t="s">
        <v>5220</v>
      </c>
      <c r="G1282" s="91" t="s">
        <v>5270</v>
      </c>
      <c r="H1282" s="35" t="s">
        <v>5271</v>
      </c>
      <c r="I1282" s="36" t="s">
        <v>411</v>
      </c>
      <c r="J1282" s="53">
        <v>45556</v>
      </c>
      <c r="K1282" t="s">
        <v>5343</v>
      </c>
      <c r="L1282" s="40">
        <v>35889</v>
      </c>
      <c r="M1282" s="39">
        <v>7061720876</v>
      </c>
      <c r="N1282" t="s">
        <v>5344</v>
      </c>
    </row>
    <row r="1283" spans="1:14" x14ac:dyDescent="0.25">
      <c r="A1283" s="7" t="str">
        <f t="shared" si="44"/>
        <v>200600040006</v>
      </c>
      <c r="B1283" s="92"/>
      <c r="C1283" s="182">
        <v>20060004</v>
      </c>
      <c r="D1283" s="8" t="s">
        <v>56</v>
      </c>
      <c r="E1283" s="35" t="s">
        <v>19</v>
      </c>
      <c r="F1283" s="35" t="s">
        <v>5221</v>
      </c>
      <c r="G1283" s="91" t="s">
        <v>5272</v>
      </c>
      <c r="H1283" s="35" t="s">
        <v>5266</v>
      </c>
      <c r="I1283" s="36" t="s">
        <v>414</v>
      </c>
      <c r="J1283" s="53">
        <v>45556</v>
      </c>
      <c r="K1283" t="s">
        <v>5345</v>
      </c>
      <c r="L1283" s="40">
        <v>37688</v>
      </c>
      <c r="M1283" s="39">
        <v>9234765576</v>
      </c>
      <c r="N1283" t="s">
        <v>5346</v>
      </c>
    </row>
    <row r="1284" spans="1:14" x14ac:dyDescent="0.25">
      <c r="A1284" s="7" t="str">
        <f t="shared" ref="A1284:A1300" si="45">CONCATENATE(C1284,E1284)</f>
        <v>200600040008</v>
      </c>
      <c r="B1284" s="92"/>
      <c r="C1284" s="182">
        <v>20060004</v>
      </c>
      <c r="D1284" s="8" t="s">
        <v>56</v>
      </c>
      <c r="E1284" s="35" t="s">
        <v>41</v>
      </c>
      <c r="F1284" s="35" t="s">
        <v>590</v>
      </c>
      <c r="G1284" s="91" t="s">
        <v>5273</v>
      </c>
      <c r="H1284" s="35" t="s">
        <v>5266</v>
      </c>
      <c r="I1284" s="36" t="s">
        <v>414</v>
      </c>
      <c r="J1284" s="53">
        <v>45556</v>
      </c>
      <c r="K1284" t="s">
        <v>5347</v>
      </c>
      <c r="L1284" s="40">
        <v>37987</v>
      </c>
      <c r="M1284" s="39">
        <v>6201253206</v>
      </c>
      <c r="N1284" t="s">
        <v>5348</v>
      </c>
    </row>
    <row r="1285" spans="1:14" x14ac:dyDescent="0.25">
      <c r="A1285" s="7" t="str">
        <f t="shared" si="45"/>
        <v>200600040009</v>
      </c>
      <c r="B1285" s="92"/>
      <c r="C1285" s="182">
        <v>20060004</v>
      </c>
      <c r="D1285" s="8" t="s">
        <v>56</v>
      </c>
      <c r="E1285" s="35" t="s">
        <v>36</v>
      </c>
      <c r="F1285" s="35" t="s">
        <v>5222</v>
      </c>
      <c r="G1285" s="91" t="s">
        <v>5274</v>
      </c>
      <c r="H1285" s="35" t="s">
        <v>5266</v>
      </c>
      <c r="I1285" s="36" t="s">
        <v>414</v>
      </c>
      <c r="J1285" s="53">
        <v>45556</v>
      </c>
      <c r="K1285" t="s">
        <v>5349</v>
      </c>
      <c r="L1285" s="40">
        <v>38718</v>
      </c>
      <c r="M1285" s="39">
        <v>9905582117</v>
      </c>
      <c r="N1285" t="s">
        <v>5350</v>
      </c>
    </row>
    <row r="1286" spans="1:14" x14ac:dyDescent="0.25">
      <c r="A1286" s="7" t="str">
        <f t="shared" si="45"/>
        <v>200600040010</v>
      </c>
      <c r="B1286" s="92"/>
      <c r="C1286" s="182">
        <v>20060004</v>
      </c>
      <c r="D1286" s="8" t="s">
        <v>56</v>
      </c>
      <c r="E1286" s="35" t="s">
        <v>21</v>
      </c>
      <c r="F1286" s="35" t="s">
        <v>795</v>
      </c>
      <c r="G1286" s="91" t="s">
        <v>5275</v>
      </c>
      <c r="H1286" s="35" t="s">
        <v>5266</v>
      </c>
      <c r="I1286" s="36" t="s">
        <v>414</v>
      </c>
      <c r="J1286" s="53">
        <v>45556</v>
      </c>
      <c r="K1286" t="s">
        <v>373</v>
      </c>
      <c r="L1286" s="40">
        <v>33604</v>
      </c>
      <c r="M1286" s="39">
        <v>6203694769</v>
      </c>
      <c r="N1286" t="s">
        <v>5351</v>
      </c>
    </row>
    <row r="1287" spans="1:14" x14ac:dyDescent="0.25">
      <c r="A1287" s="7" t="str">
        <f t="shared" si="45"/>
        <v>200600040011</v>
      </c>
      <c r="B1287" s="92"/>
      <c r="C1287" s="182">
        <v>20060004</v>
      </c>
      <c r="D1287" s="8" t="s">
        <v>56</v>
      </c>
      <c r="E1287" s="35" t="s">
        <v>22</v>
      </c>
      <c r="F1287" s="35" t="s">
        <v>5223</v>
      </c>
      <c r="G1287" s="91" t="s">
        <v>12704</v>
      </c>
      <c r="H1287" s="35" t="s">
        <v>5268</v>
      </c>
      <c r="I1287" s="36" t="s">
        <v>413</v>
      </c>
      <c r="J1287" s="53">
        <v>45556</v>
      </c>
      <c r="K1287" t="s">
        <v>5352</v>
      </c>
      <c r="L1287" s="40">
        <v>25204</v>
      </c>
      <c r="M1287" s="39">
        <v>8298192285</v>
      </c>
      <c r="N1287" t="s">
        <v>5353</v>
      </c>
    </row>
    <row r="1288" spans="1:14" x14ac:dyDescent="0.25">
      <c r="A1288" s="7" t="str">
        <f t="shared" si="45"/>
        <v>200600040012</v>
      </c>
      <c r="B1288" s="92"/>
      <c r="C1288" s="182">
        <v>20060004</v>
      </c>
      <c r="D1288" s="8" t="s">
        <v>56</v>
      </c>
      <c r="E1288" s="35" t="s">
        <v>40</v>
      </c>
      <c r="F1288" s="35" t="s">
        <v>1035</v>
      </c>
      <c r="G1288" s="91" t="s">
        <v>5276</v>
      </c>
      <c r="H1288" s="35" t="s">
        <v>5266</v>
      </c>
      <c r="I1288" s="36" t="s">
        <v>414</v>
      </c>
      <c r="J1288" s="53">
        <v>45556</v>
      </c>
      <c r="K1288" t="s">
        <v>5354</v>
      </c>
      <c r="L1288" s="40">
        <v>34048</v>
      </c>
      <c r="M1288" s="39"/>
      <c r="N1288" t="s">
        <v>5355</v>
      </c>
    </row>
    <row r="1289" spans="1:14" x14ac:dyDescent="0.25">
      <c r="A1289" s="7" t="str">
        <f t="shared" si="45"/>
        <v>200600040013</v>
      </c>
      <c r="B1289" s="92"/>
      <c r="C1289" s="182">
        <v>20060004</v>
      </c>
      <c r="D1289" s="8" t="s">
        <v>56</v>
      </c>
      <c r="E1289" s="35" t="s">
        <v>23</v>
      </c>
      <c r="F1289" s="35" t="s">
        <v>5224</v>
      </c>
      <c r="G1289" s="91" t="s">
        <v>5277</v>
      </c>
      <c r="H1289" s="35" t="s">
        <v>5266</v>
      </c>
      <c r="I1289" s="36" t="s">
        <v>414</v>
      </c>
      <c r="J1289" s="53">
        <v>45556</v>
      </c>
      <c r="K1289" t="s">
        <v>5356</v>
      </c>
      <c r="L1289" s="40">
        <v>36660</v>
      </c>
      <c r="M1289" s="39">
        <v>6201157306</v>
      </c>
      <c r="N1289" t="s">
        <v>5357</v>
      </c>
    </row>
    <row r="1290" spans="1:14" x14ac:dyDescent="0.25">
      <c r="A1290" s="7" t="str">
        <f t="shared" si="45"/>
        <v>200600040014</v>
      </c>
      <c r="B1290" s="92"/>
      <c r="C1290" s="182">
        <v>20060004</v>
      </c>
      <c r="D1290" s="8" t="s">
        <v>56</v>
      </c>
      <c r="E1290" s="35" t="s">
        <v>24</v>
      </c>
      <c r="F1290" s="35" t="s">
        <v>5225</v>
      </c>
      <c r="G1290" s="91" t="s">
        <v>5278</v>
      </c>
      <c r="H1290" s="35" t="s">
        <v>5268</v>
      </c>
      <c r="I1290" s="36" t="s">
        <v>413</v>
      </c>
      <c r="J1290" s="53">
        <v>45556</v>
      </c>
      <c r="K1290" t="s">
        <v>5358</v>
      </c>
      <c r="L1290" s="40">
        <v>30774</v>
      </c>
      <c r="M1290" s="39">
        <v>8226871207</v>
      </c>
      <c r="N1290" t="s">
        <v>5359</v>
      </c>
    </row>
    <row r="1291" spans="1:14" x14ac:dyDescent="0.25">
      <c r="A1291" s="7" t="str">
        <f t="shared" si="45"/>
        <v>200600040016</v>
      </c>
      <c r="B1291" s="92"/>
      <c r="C1291" s="182">
        <v>20060004</v>
      </c>
      <c r="D1291" s="8" t="s">
        <v>56</v>
      </c>
      <c r="E1291" s="35" t="s">
        <v>26</v>
      </c>
      <c r="F1291" s="35" t="s">
        <v>5226</v>
      </c>
      <c r="G1291" s="91" t="s">
        <v>5279</v>
      </c>
      <c r="H1291" s="35" t="s">
        <v>5266</v>
      </c>
      <c r="I1291" s="36" t="s">
        <v>414</v>
      </c>
      <c r="J1291" s="53">
        <v>45556</v>
      </c>
      <c r="K1291" t="s">
        <v>5360</v>
      </c>
      <c r="L1291" s="40">
        <v>33970</v>
      </c>
      <c r="M1291" s="39">
        <v>8210715123</v>
      </c>
      <c r="N1291" t="s">
        <v>5361</v>
      </c>
    </row>
    <row r="1292" spans="1:14" x14ac:dyDescent="0.25">
      <c r="A1292" s="7" t="str">
        <f t="shared" si="45"/>
        <v>200600010003</v>
      </c>
      <c r="B1292" s="92"/>
      <c r="C1292" s="182">
        <v>20060001</v>
      </c>
      <c r="D1292" s="8" t="s">
        <v>56</v>
      </c>
      <c r="E1292" s="35" t="s">
        <v>0</v>
      </c>
      <c r="F1292" s="35" t="s">
        <v>5227</v>
      </c>
      <c r="G1292" s="91" t="s">
        <v>5280</v>
      </c>
      <c r="H1292" s="35" t="s">
        <v>5266</v>
      </c>
      <c r="I1292" s="36" t="s">
        <v>414</v>
      </c>
      <c r="J1292" s="53">
        <v>45556</v>
      </c>
      <c r="K1292" t="s">
        <v>5362</v>
      </c>
      <c r="L1292" s="40">
        <v>28106</v>
      </c>
      <c r="M1292" s="39">
        <v>9661138166</v>
      </c>
      <c r="N1292" t="s">
        <v>5363</v>
      </c>
    </row>
    <row r="1293" spans="1:14" x14ac:dyDescent="0.25">
      <c r="A1293" s="7" t="str">
        <f t="shared" si="45"/>
        <v>200400040045</v>
      </c>
      <c r="B1293" s="92"/>
      <c r="C1293" s="182">
        <v>20040004</v>
      </c>
      <c r="D1293" s="8" t="s">
        <v>56</v>
      </c>
      <c r="E1293" s="35" t="s">
        <v>16</v>
      </c>
      <c r="F1293" s="35" t="s">
        <v>5228</v>
      </c>
      <c r="G1293" s="91" t="s">
        <v>5281</v>
      </c>
      <c r="H1293" s="35" t="s">
        <v>275</v>
      </c>
      <c r="I1293" s="36" t="s">
        <v>411</v>
      </c>
      <c r="J1293" s="53">
        <v>45556</v>
      </c>
      <c r="K1293" t="s">
        <v>152</v>
      </c>
      <c r="L1293" s="40">
        <v>30317</v>
      </c>
      <c r="M1293" s="39">
        <v>9939402656</v>
      </c>
      <c r="N1293" t="s">
        <v>5364</v>
      </c>
    </row>
    <row r="1294" spans="1:14" x14ac:dyDescent="0.25">
      <c r="A1294" s="7" t="str">
        <f t="shared" si="45"/>
        <v>200400040046</v>
      </c>
      <c r="B1294" s="92"/>
      <c r="C1294" s="182">
        <v>20040004</v>
      </c>
      <c r="D1294" s="8" t="s">
        <v>56</v>
      </c>
      <c r="E1294" s="35" t="s">
        <v>129</v>
      </c>
      <c r="F1294" s="35" t="s">
        <v>1163</v>
      </c>
      <c r="G1294" s="91" t="s">
        <v>5282</v>
      </c>
      <c r="H1294" s="35" t="s">
        <v>275</v>
      </c>
      <c r="I1294" s="36" t="s">
        <v>411</v>
      </c>
      <c r="J1294" s="53">
        <v>45556</v>
      </c>
      <c r="K1294" t="s">
        <v>5365</v>
      </c>
      <c r="L1294" s="40">
        <v>17533</v>
      </c>
      <c r="M1294" s="39">
        <v>9304493336</v>
      </c>
      <c r="N1294" t="s">
        <v>5366</v>
      </c>
    </row>
    <row r="1295" spans="1:14" x14ac:dyDescent="0.25">
      <c r="A1295" s="7" t="str">
        <f t="shared" si="45"/>
        <v>200100080044</v>
      </c>
      <c r="B1295" s="92"/>
      <c r="C1295" s="182">
        <v>20010008</v>
      </c>
      <c r="D1295" s="8" t="s">
        <v>56</v>
      </c>
      <c r="E1295" s="35" t="s">
        <v>15</v>
      </c>
      <c r="F1295" s="35" t="s">
        <v>2288</v>
      </c>
      <c r="G1295" s="91" t="s">
        <v>5283</v>
      </c>
      <c r="H1295" s="35" t="s">
        <v>270</v>
      </c>
      <c r="I1295" s="36" t="s">
        <v>4722</v>
      </c>
      <c r="J1295" s="53">
        <v>45556</v>
      </c>
      <c r="K1295" t="s">
        <v>5367</v>
      </c>
      <c r="L1295" s="40">
        <v>28856</v>
      </c>
      <c r="M1295" s="39">
        <v>8298700997</v>
      </c>
      <c r="N1295" t="s">
        <v>5368</v>
      </c>
    </row>
    <row r="1296" spans="1:14" x14ac:dyDescent="0.25">
      <c r="A1296" s="7" t="str">
        <f t="shared" si="45"/>
        <v>200100030058</v>
      </c>
      <c r="B1296" s="92"/>
      <c r="C1296" s="182">
        <v>20010003</v>
      </c>
      <c r="D1296" s="8" t="s">
        <v>56</v>
      </c>
      <c r="E1296" s="35" t="s">
        <v>763</v>
      </c>
      <c r="F1296" s="35" t="s">
        <v>185</v>
      </c>
      <c r="G1296" s="91" t="s">
        <v>5284</v>
      </c>
      <c r="H1296" s="35" t="s">
        <v>273</v>
      </c>
      <c r="I1296" s="36" t="s">
        <v>413</v>
      </c>
      <c r="J1296" s="53">
        <v>45556</v>
      </c>
      <c r="K1296" t="s">
        <v>5369</v>
      </c>
      <c r="L1296" s="40">
        <v>25934</v>
      </c>
      <c r="M1296" s="39">
        <v>9973216279</v>
      </c>
      <c r="N1296" t="s">
        <v>5370</v>
      </c>
    </row>
    <row r="1297" spans="1:14" x14ac:dyDescent="0.25">
      <c r="A1297" s="7" t="str">
        <f t="shared" si="45"/>
        <v>200100390010</v>
      </c>
      <c r="B1297" s="92"/>
      <c r="C1297" s="182">
        <v>20010039</v>
      </c>
      <c r="D1297" s="8" t="s">
        <v>56</v>
      </c>
      <c r="E1297" s="35" t="s">
        <v>21</v>
      </c>
      <c r="F1297" s="35" t="s">
        <v>5229</v>
      </c>
      <c r="G1297" s="91" t="s">
        <v>5285</v>
      </c>
      <c r="H1297" s="35" t="s">
        <v>275</v>
      </c>
      <c r="I1297" s="36" t="s">
        <v>411</v>
      </c>
      <c r="J1297" s="53">
        <v>45556</v>
      </c>
      <c r="K1297" t="s">
        <v>5371</v>
      </c>
      <c r="L1297" s="40">
        <v>40479</v>
      </c>
      <c r="M1297" s="39">
        <v>6207891761</v>
      </c>
      <c r="N1297" t="s">
        <v>5372</v>
      </c>
    </row>
    <row r="1298" spans="1:14" x14ac:dyDescent="0.25">
      <c r="A1298" s="7" t="str">
        <f t="shared" si="45"/>
        <v>200100230046</v>
      </c>
      <c r="B1298" s="92"/>
      <c r="C1298" s="182">
        <v>20010023</v>
      </c>
      <c r="D1298" s="8" t="s">
        <v>56</v>
      </c>
      <c r="E1298" s="35" t="s">
        <v>129</v>
      </c>
      <c r="F1298" s="35" t="s">
        <v>5230</v>
      </c>
      <c r="G1298" s="91" t="s">
        <v>5286</v>
      </c>
      <c r="H1298" s="35" t="s">
        <v>272</v>
      </c>
      <c r="I1298" s="36" t="s">
        <v>414</v>
      </c>
      <c r="J1298" s="53">
        <v>45556</v>
      </c>
      <c r="K1298" t="s">
        <v>5373</v>
      </c>
      <c r="L1298" s="40">
        <v>31413</v>
      </c>
      <c r="M1298" s="39">
        <v>9835667675</v>
      </c>
      <c r="N1298" t="s">
        <v>5374</v>
      </c>
    </row>
    <row r="1299" spans="1:14" x14ac:dyDescent="0.25">
      <c r="A1299" s="7" t="str">
        <f t="shared" si="45"/>
        <v>200100230047</v>
      </c>
      <c r="B1299" s="92"/>
      <c r="C1299" s="182">
        <v>20010023</v>
      </c>
      <c r="D1299" s="8" t="s">
        <v>56</v>
      </c>
      <c r="E1299" s="35" t="s">
        <v>423</v>
      </c>
      <c r="F1299" s="35" t="s">
        <v>5231</v>
      </c>
      <c r="G1299" s="91" t="s">
        <v>5287</v>
      </c>
      <c r="H1299" s="35" t="s">
        <v>275</v>
      </c>
      <c r="I1299" s="36" t="s">
        <v>411</v>
      </c>
      <c r="J1299" s="53">
        <v>45556</v>
      </c>
      <c r="K1299" t="s">
        <v>5375</v>
      </c>
      <c r="L1299" s="40">
        <v>29952</v>
      </c>
      <c r="M1299" s="39">
        <v>7061688231</v>
      </c>
      <c r="N1299" t="s">
        <v>5376</v>
      </c>
    </row>
    <row r="1300" spans="1:14" x14ac:dyDescent="0.25">
      <c r="A1300" s="7" t="str">
        <f t="shared" si="45"/>
        <v>200100230048</v>
      </c>
      <c r="B1300" s="92"/>
      <c r="C1300" s="182">
        <v>20010023</v>
      </c>
      <c r="D1300" s="8" t="s">
        <v>56</v>
      </c>
      <c r="E1300" s="35" t="s">
        <v>424</v>
      </c>
      <c r="F1300" s="35" t="s">
        <v>5232</v>
      </c>
      <c r="G1300" s="91" t="s">
        <v>5288</v>
      </c>
      <c r="H1300" s="35" t="s">
        <v>269</v>
      </c>
      <c r="I1300" s="36" t="s">
        <v>411</v>
      </c>
      <c r="J1300" s="53">
        <v>45556</v>
      </c>
      <c r="K1300" t="s">
        <v>5377</v>
      </c>
      <c r="L1300" s="40">
        <v>35670</v>
      </c>
      <c r="M1300" s="39">
        <v>8434317221</v>
      </c>
      <c r="N1300" t="s">
        <v>5378</v>
      </c>
    </row>
    <row r="1301" spans="1:14" x14ac:dyDescent="0.25">
      <c r="A1301" s="7" t="str">
        <f>CONCATENATE(C1301,E1301)</f>
        <v>200100030059</v>
      </c>
      <c r="B1301" s="92"/>
      <c r="C1301" s="182">
        <v>20010003</v>
      </c>
      <c r="D1301" s="8" t="s">
        <v>56</v>
      </c>
      <c r="E1301" s="35" t="s">
        <v>952</v>
      </c>
      <c r="F1301" s="35" t="s">
        <v>5392</v>
      </c>
      <c r="G1301" s="91" t="s">
        <v>5462</v>
      </c>
      <c r="H1301" s="35" t="s">
        <v>429</v>
      </c>
      <c r="I1301" s="36" t="s">
        <v>430</v>
      </c>
      <c r="J1301" s="53">
        <v>45565</v>
      </c>
      <c r="K1301" t="s">
        <v>1774</v>
      </c>
      <c r="L1301" s="40">
        <v>35815</v>
      </c>
      <c r="M1301" s="39">
        <v>9304730760</v>
      </c>
      <c r="N1301" t="s">
        <v>5548</v>
      </c>
    </row>
    <row r="1302" spans="1:14" x14ac:dyDescent="0.25">
      <c r="A1302" s="7" t="str">
        <f t="shared" ref="A1302:A1332" si="46">CONCATENATE(C1302,E1302)</f>
        <v>200100150053</v>
      </c>
      <c r="B1302" s="92"/>
      <c r="C1302" s="182">
        <v>20010015</v>
      </c>
      <c r="D1302" s="8" t="s">
        <v>56</v>
      </c>
      <c r="E1302" s="35" t="s">
        <v>131</v>
      </c>
      <c r="F1302" s="35" t="s">
        <v>5393</v>
      </c>
      <c r="G1302" s="91" t="s">
        <v>5463</v>
      </c>
      <c r="H1302" s="35" t="s">
        <v>265</v>
      </c>
      <c r="I1302" s="36" t="s">
        <v>410</v>
      </c>
      <c r="J1302" s="53">
        <v>45565</v>
      </c>
      <c r="K1302" t="s">
        <v>5549</v>
      </c>
      <c r="L1302" s="40">
        <v>25569</v>
      </c>
      <c r="M1302" s="39">
        <v>9693392684</v>
      </c>
      <c r="N1302" t="s">
        <v>5550</v>
      </c>
    </row>
    <row r="1303" spans="1:14" x14ac:dyDescent="0.25">
      <c r="A1303" s="7" t="str">
        <f t="shared" si="46"/>
        <v>200100050042</v>
      </c>
      <c r="B1303" s="92"/>
      <c r="C1303" s="182">
        <v>20010005</v>
      </c>
      <c r="D1303" s="8" t="s">
        <v>56</v>
      </c>
      <c r="E1303" s="35" t="s">
        <v>14</v>
      </c>
      <c r="F1303" s="35" t="s">
        <v>5394</v>
      </c>
      <c r="G1303" s="91" t="s">
        <v>5464</v>
      </c>
      <c r="H1303" s="35" t="s">
        <v>271</v>
      </c>
      <c r="I1303" s="36" t="s">
        <v>413</v>
      </c>
      <c r="J1303" s="53">
        <v>45565</v>
      </c>
      <c r="K1303" t="s">
        <v>5551</v>
      </c>
      <c r="L1303" s="40">
        <v>35096</v>
      </c>
      <c r="M1303" s="39">
        <v>9534194694</v>
      </c>
      <c r="N1303" t="s">
        <v>5552</v>
      </c>
    </row>
    <row r="1304" spans="1:14" x14ac:dyDescent="0.25">
      <c r="A1304" s="7" t="str">
        <f t="shared" si="46"/>
        <v>200100160056</v>
      </c>
      <c r="B1304" s="92"/>
      <c r="C1304" s="182">
        <v>20010016</v>
      </c>
      <c r="D1304" s="8" t="s">
        <v>56</v>
      </c>
      <c r="E1304" s="35" t="s">
        <v>761</v>
      </c>
      <c r="F1304" s="35" t="s">
        <v>5395</v>
      </c>
      <c r="G1304" s="91" t="s">
        <v>5465</v>
      </c>
      <c r="H1304" s="35" t="s">
        <v>456</v>
      </c>
      <c r="I1304" s="36" t="s">
        <v>457</v>
      </c>
      <c r="J1304" s="53">
        <v>45565</v>
      </c>
      <c r="K1304" t="s">
        <v>5553</v>
      </c>
      <c r="L1304" s="40">
        <v>35542</v>
      </c>
      <c r="M1304" s="39">
        <v>9304414053</v>
      </c>
      <c r="N1304" t="s">
        <v>5554</v>
      </c>
    </row>
    <row r="1305" spans="1:14" x14ac:dyDescent="0.25">
      <c r="A1305" s="7" t="str">
        <f t="shared" si="46"/>
        <v>200100420019</v>
      </c>
      <c r="B1305" s="92"/>
      <c r="C1305" s="182">
        <v>20010042</v>
      </c>
      <c r="D1305" s="8" t="s">
        <v>56</v>
      </c>
      <c r="E1305" s="35" t="s">
        <v>3</v>
      </c>
      <c r="F1305" s="35" t="s">
        <v>5396</v>
      </c>
      <c r="G1305" s="91" t="s">
        <v>5466</v>
      </c>
      <c r="H1305" s="35" t="s">
        <v>4704</v>
      </c>
      <c r="I1305" s="36" t="s">
        <v>411</v>
      </c>
      <c r="J1305" s="53">
        <v>45565</v>
      </c>
      <c r="K1305" t="s">
        <v>5555</v>
      </c>
      <c r="L1305" s="40">
        <v>28126</v>
      </c>
      <c r="M1305" s="39">
        <v>9631210656</v>
      </c>
      <c r="N1305" t="s">
        <v>5556</v>
      </c>
    </row>
    <row r="1306" spans="1:14" x14ac:dyDescent="0.25">
      <c r="A1306" s="7" t="str">
        <f t="shared" si="46"/>
        <v>200300010039</v>
      </c>
      <c r="B1306" s="92"/>
      <c r="C1306" s="182">
        <v>20030001</v>
      </c>
      <c r="D1306" s="8" t="s">
        <v>56</v>
      </c>
      <c r="E1306" s="35" t="s">
        <v>12</v>
      </c>
      <c r="F1306" s="35" t="s">
        <v>165</v>
      </c>
      <c r="G1306" s="91" t="s">
        <v>5467</v>
      </c>
      <c r="H1306" s="35" t="s">
        <v>728</v>
      </c>
      <c r="I1306" s="36" t="s">
        <v>457</v>
      </c>
      <c r="J1306" s="53">
        <v>45565</v>
      </c>
      <c r="K1306" t="s">
        <v>5557</v>
      </c>
      <c r="L1306" s="40">
        <v>34335</v>
      </c>
      <c r="M1306" s="39">
        <v>9905800273</v>
      </c>
      <c r="N1306" t="s">
        <v>5558</v>
      </c>
    </row>
    <row r="1307" spans="1:14" x14ac:dyDescent="0.25">
      <c r="A1307" s="7" t="str">
        <f t="shared" si="46"/>
        <v>200200110036</v>
      </c>
      <c r="B1307" s="92"/>
      <c r="C1307" s="182">
        <v>20020011</v>
      </c>
      <c r="D1307" s="8" t="s">
        <v>56</v>
      </c>
      <c r="E1307" s="35" t="s">
        <v>10</v>
      </c>
      <c r="F1307" s="35" t="s">
        <v>5397</v>
      </c>
      <c r="G1307" s="91" t="s">
        <v>5468</v>
      </c>
      <c r="H1307" s="35" t="s">
        <v>275</v>
      </c>
      <c r="I1307" s="36" t="s">
        <v>411</v>
      </c>
      <c r="J1307" s="53">
        <v>45565</v>
      </c>
      <c r="K1307" t="s">
        <v>5559</v>
      </c>
      <c r="L1307" s="40">
        <v>30317</v>
      </c>
      <c r="M1307" s="39">
        <v>8757724740</v>
      </c>
      <c r="N1307" t="s">
        <v>5560</v>
      </c>
    </row>
    <row r="1308" spans="1:14" x14ac:dyDescent="0.25">
      <c r="A1308" s="7" t="str">
        <f t="shared" si="46"/>
        <v>200200020053</v>
      </c>
      <c r="B1308" s="92"/>
      <c r="C1308" s="182">
        <v>20020002</v>
      </c>
      <c r="D1308" s="8" t="s">
        <v>56</v>
      </c>
      <c r="E1308" s="35" t="s">
        <v>131</v>
      </c>
      <c r="F1308" s="35" t="s">
        <v>5398</v>
      </c>
      <c r="G1308" s="91" t="s">
        <v>5469</v>
      </c>
      <c r="H1308" s="35" t="s">
        <v>276</v>
      </c>
      <c r="I1308" s="36" t="s">
        <v>413</v>
      </c>
      <c r="J1308" s="53">
        <v>45565</v>
      </c>
      <c r="K1308" t="s">
        <v>5561</v>
      </c>
      <c r="L1308" s="40">
        <v>28856</v>
      </c>
      <c r="M1308" s="39">
        <v>9523119150</v>
      </c>
      <c r="N1308" t="s">
        <v>5562</v>
      </c>
    </row>
    <row r="1309" spans="1:14" x14ac:dyDescent="0.25">
      <c r="A1309" s="7" t="str">
        <f t="shared" si="46"/>
        <v>200600020014</v>
      </c>
      <c r="B1309" s="92"/>
      <c r="C1309" s="182">
        <v>20060002</v>
      </c>
      <c r="D1309" s="8" t="s">
        <v>56</v>
      </c>
      <c r="E1309" s="35" t="s">
        <v>24</v>
      </c>
      <c r="F1309" s="35" t="s">
        <v>5399</v>
      </c>
      <c r="G1309" s="91" t="s">
        <v>5470</v>
      </c>
      <c r="H1309" s="35" t="s">
        <v>1676</v>
      </c>
      <c r="I1309" s="36" t="s">
        <v>413</v>
      </c>
      <c r="J1309" s="53">
        <v>45565</v>
      </c>
      <c r="K1309" t="s">
        <v>5563</v>
      </c>
      <c r="L1309" s="40">
        <v>27760</v>
      </c>
      <c r="M1309" s="39">
        <v>9123289001</v>
      </c>
      <c r="N1309" t="s">
        <v>5564</v>
      </c>
    </row>
    <row r="1310" spans="1:14" x14ac:dyDescent="0.25">
      <c r="A1310" s="7" t="str">
        <f t="shared" si="46"/>
        <v>200300020035</v>
      </c>
      <c r="B1310" s="92"/>
      <c r="C1310" s="182">
        <v>20030002</v>
      </c>
      <c r="D1310" s="8" t="s">
        <v>56</v>
      </c>
      <c r="E1310" s="35" t="s">
        <v>9</v>
      </c>
      <c r="F1310" s="35" t="s">
        <v>5400</v>
      </c>
      <c r="G1310" s="91" t="s">
        <v>5471</v>
      </c>
      <c r="H1310" s="35" t="s">
        <v>776</v>
      </c>
      <c r="I1310" s="36" t="s">
        <v>3998</v>
      </c>
      <c r="J1310" s="53">
        <v>45565</v>
      </c>
      <c r="K1310" t="s">
        <v>5565</v>
      </c>
      <c r="L1310" s="40">
        <v>38353</v>
      </c>
      <c r="M1310" s="39">
        <v>7739026770</v>
      </c>
      <c r="N1310" t="s">
        <v>5566</v>
      </c>
    </row>
    <row r="1311" spans="1:14" x14ac:dyDescent="0.25">
      <c r="A1311" s="7" t="str">
        <f t="shared" si="46"/>
        <v>200300020036</v>
      </c>
      <c r="B1311" s="92"/>
      <c r="C1311" s="182">
        <v>20030002</v>
      </c>
      <c r="D1311" s="8" t="s">
        <v>56</v>
      </c>
      <c r="E1311" s="35" t="s">
        <v>10</v>
      </c>
      <c r="F1311" s="35" t="s">
        <v>5401</v>
      </c>
      <c r="G1311" s="91" t="s">
        <v>5472</v>
      </c>
      <c r="H1311" s="35" t="s">
        <v>776</v>
      </c>
      <c r="I1311" s="36" t="s">
        <v>1912</v>
      </c>
      <c r="J1311" s="53">
        <v>45565</v>
      </c>
      <c r="K1311" t="s">
        <v>707</v>
      </c>
      <c r="L1311" s="40">
        <v>31778</v>
      </c>
      <c r="M1311" s="39">
        <v>7857929440</v>
      </c>
      <c r="N1311" t="s">
        <v>5567</v>
      </c>
    </row>
    <row r="1312" spans="1:14" x14ac:dyDescent="0.25">
      <c r="A1312" s="7" t="str">
        <f t="shared" si="46"/>
        <v>200600030004</v>
      </c>
      <c r="B1312" s="92"/>
      <c r="C1312" s="182">
        <v>20060003</v>
      </c>
      <c r="D1312" s="8" t="s">
        <v>56</v>
      </c>
      <c r="E1312" s="35" t="s">
        <v>1</v>
      </c>
      <c r="F1312" s="35" t="s">
        <v>5402</v>
      </c>
      <c r="G1312" s="91" t="s">
        <v>5473</v>
      </c>
      <c r="H1312" s="35" t="s">
        <v>5474</v>
      </c>
      <c r="I1312" s="36" t="s">
        <v>414</v>
      </c>
      <c r="J1312" s="53">
        <v>45565</v>
      </c>
      <c r="K1312" t="s">
        <v>5568</v>
      </c>
      <c r="L1312" s="40">
        <v>37256</v>
      </c>
      <c r="M1312" s="39">
        <v>8797032013</v>
      </c>
      <c r="N1312" t="s">
        <v>5569</v>
      </c>
    </row>
    <row r="1313" spans="1:14" x14ac:dyDescent="0.25">
      <c r="A1313" s="7" t="str">
        <f t="shared" si="46"/>
        <v>200600030005</v>
      </c>
      <c r="B1313" s="92"/>
      <c r="C1313" s="182">
        <v>20060003</v>
      </c>
      <c r="D1313" s="8" t="s">
        <v>56</v>
      </c>
      <c r="E1313" s="35" t="s">
        <v>18</v>
      </c>
      <c r="F1313" s="35" t="s">
        <v>5403</v>
      </c>
      <c r="G1313" s="91" t="s">
        <v>5475</v>
      </c>
      <c r="H1313" s="35" t="s">
        <v>5476</v>
      </c>
      <c r="I1313" s="36" t="s">
        <v>411</v>
      </c>
      <c r="J1313" s="53">
        <v>45565</v>
      </c>
      <c r="K1313" t="s">
        <v>5570</v>
      </c>
      <c r="L1313" s="40">
        <v>19725</v>
      </c>
      <c r="M1313" s="39">
        <v>8271438655</v>
      </c>
      <c r="N1313" t="s">
        <v>5571</v>
      </c>
    </row>
    <row r="1314" spans="1:14" x14ac:dyDescent="0.25">
      <c r="A1314" s="7" t="str">
        <f t="shared" si="46"/>
        <v>200200070052</v>
      </c>
      <c r="B1314" s="92"/>
      <c r="C1314" s="182">
        <v>20020007</v>
      </c>
      <c r="D1314" s="8" t="s">
        <v>56</v>
      </c>
      <c r="E1314" s="35" t="s">
        <v>426</v>
      </c>
      <c r="F1314" s="35" t="s">
        <v>5404</v>
      </c>
      <c r="G1314" s="91" t="s">
        <v>5477</v>
      </c>
      <c r="H1314" s="35" t="s">
        <v>1691</v>
      </c>
      <c r="I1314" s="36" t="s">
        <v>411</v>
      </c>
      <c r="J1314" s="53">
        <v>45565</v>
      </c>
      <c r="K1314" t="s">
        <v>5572</v>
      </c>
      <c r="L1314" s="40">
        <v>22647</v>
      </c>
      <c r="M1314" s="39">
        <v>7764828691</v>
      </c>
      <c r="N1314" t="s">
        <v>5573</v>
      </c>
    </row>
    <row r="1315" spans="1:14" x14ac:dyDescent="0.25">
      <c r="A1315" s="7" t="str">
        <f t="shared" si="46"/>
        <v>200200070051</v>
      </c>
      <c r="B1315" s="92"/>
      <c r="C1315" s="182">
        <v>20020007</v>
      </c>
      <c r="D1315" s="8" t="s">
        <v>56</v>
      </c>
      <c r="E1315" s="35" t="s">
        <v>130</v>
      </c>
      <c r="F1315" s="35" t="s">
        <v>5405</v>
      </c>
      <c r="G1315" s="91" t="s">
        <v>5478</v>
      </c>
      <c r="H1315" s="35" t="s">
        <v>275</v>
      </c>
      <c r="I1315" s="36" t="s">
        <v>411</v>
      </c>
      <c r="J1315" s="53">
        <v>45565</v>
      </c>
      <c r="K1315" t="s">
        <v>5574</v>
      </c>
      <c r="L1315" s="40">
        <v>28126</v>
      </c>
      <c r="M1315" s="39">
        <v>8969244417</v>
      </c>
      <c r="N1315" t="s">
        <v>5575</v>
      </c>
    </row>
    <row r="1316" spans="1:14" x14ac:dyDescent="0.25">
      <c r="A1316" s="7" t="str">
        <f t="shared" si="46"/>
        <v>200600040007</v>
      </c>
      <c r="B1316" s="92"/>
      <c r="C1316" s="182">
        <v>20060004</v>
      </c>
      <c r="D1316" s="8" t="s">
        <v>56</v>
      </c>
      <c r="E1316" s="35" t="s">
        <v>20</v>
      </c>
      <c r="F1316" s="35" t="s">
        <v>5406</v>
      </c>
      <c r="G1316" s="91" t="s">
        <v>5479</v>
      </c>
      <c r="H1316" s="35" t="s">
        <v>5268</v>
      </c>
      <c r="I1316" s="36" t="s">
        <v>413</v>
      </c>
      <c r="J1316" s="53">
        <v>45565</v>
      </c>
      <c r="K1316" t="s">
        <v>5576</v>
      </c>
      <c r="L1316" s="40">
        <v>31273</v>
      </c>
      <c r="M1316" s="39"/>
      <c r="N1316" t="s">
        <v>5577</v>
      </c>
    </row>
    <row r="1317" spans="1:14" x14ac:dyDescent="0.25">
      <c r="A1317" s="7" t="str">
        <f t="shared" si="46"/>
        <v>200600040018</v>
      </c>
      <c r="B1317" s="92"/>
      <c r="C1317" s="182">
        <v>20060004</v>
      </c>
      <c r="D1317" s="8" t="s">
        <v>56</v>
      </c>
      <c r="E1317" s="35" t="s">
        <v>2</v>
      </c>
      <c r="F1317" s="35" t="s">
        <v>5407</v>
      </c>
      <c r="G1317" s="91" t="s">
        <v>5480</v>
      </c>
      <c r="H1317" s="35" t="s">
        <v>5268</v>
      </c>
      <c r="I1317" s="36" t="s">
        <v>413</v>
      </c>
      <c r="J1317" s="53">
        <v>45565</v>
      </c>
      <c r="K1317" t="s">
        <v>5578</v>
      </c>
      <c r="L1317" s="40">
        <v>29690</v>
      </c>
      <c r="M1317" s="39">
        <v>8825220065</v>
      </c>
      <c r="N1317" t="s">
        <v>5579</v>
      </c>
    </row>
    <row r="1318" spans="1:14" x14ac:dyDescent="0.25">
      <c r="A1318" s="7" t="str">
        <f t="shared" si="46"/>
        <v>200600040019</v>
      </c>
      <c r="B1318" s="92"/>
      <c r="C1318" s="182">
        <v>20060004</v>
      </c>
      <c r="D1318" s="8" t="s">
        <v>56</v>
      </c>
      <c r="E1318" s="35" t="s">
        <v>3</v>
      </c>
      <c r="F1318" s="35" t="s">
        <v>5408</v>
      </c>
      <c r="G1318" s="91" t="s">
        <v>5481</v>
      </c>
      <c r="H1318" s="35" t="s">
        <v>5266</v>
      </c>
      <c r="I1318" s="36" t="s">
        <v>414</v>
      </c>
      <c r="J1318" s="53">
        <v>45565</v>
      </c>
      <c r="K1318" t="s">
        <v>5580</v>
      </c>
      <c r="L1318" s="40">
        <v>38144</v>
      </c>
      <c r="M1318" s="39">
        <v>9279675553</v>
      </c>
      <c r="N1318" t="s">
        <v>5581</v>
      </c>
    </row>
    <row r="1319" spans="1:14" x14ac:dyDescent="0.25">
      <c r="A1319" s="7" t="str">
        <f t="shared" si="46"/>
        <v>200600040021</v>
      </c>
      <c r="B1319" s="92"/>
      <c r="C1319" s="182">
        <v>20060004</v>
      </c>
      <c r="D1319" s="8" t="s">
        <v>56</v>
      </c>
      <c r="E1319" s="35" t="s">
        <v>28</v>
      </c>
      <c r="F1319" s="35" t="s">
        <v>5409</v>
      </c>
      <c r="G1319" s="91" t="s">
        <v>5482</v>
      </c>
      <c r="H1319" s="35" t="s">
        <v>5266</v>
      </c>
      <c r="I1319" s="36" t="s">
        <v>414</v>
      </c>
      <c r="J1319" s="53">
        <v>45565</v>
      </c>
      <c r="K1319" t="s">
        <v>5582</v>
      </c>
      <c r="L1319" s="40">
        <v>31048</v>
      </c>
      <c r="M1319" s="39">
        <v>8757708372</v>
      </c>
      <c r="N1319" t="s">
        <v>5583</v>
      </c>
    </row>
    <row r="1320" spans="1:14" x14ac:dyDescent="0.25">
      <c r="A1320" s="7" t="str">
        <f t="shared" si="46"/>
        <v>200600040022</v>
      </c>
      <c r="B1320" s="92"/>
      <c r="C1320" s="182">
        <v>20060004</v>
      </c>
      <c r="D1320" s="8" t="s">
        <v>56</v>
      </c>
      <c r="E1320" s="35" t="s">
        <v>37</v>
      </c>
      <c r="F1320" s="35" t="s">
        <v>5410</v>
      </c>
      <c r="G1320" s="91" t="s">
        <v>5483</v>
      </c>
      <c r="H1320" s="35" t="s">
        <v>5266</v>
      </c>
      <c r="I1320" s="36" t="s">
        <v>414</v>
      </c>
      <c r="J1320" s="53">
        <v>45565</v>
      </c>
      <c r="K1320" t="s">
        <v>5584</v>
      </c>
      <c r="L1320" s="40">
        <v>27246</v>
      </c>
      <c r="M1320" s="39">
        <v>6287867024</v>
      </c>
      <c r="N1320" t="s">
        <v>5585</v>
      </c>
    </row>
    <row r="1321" spans="1:14" x14ac:dyDescent="0.25">
      <c r="A1321" s="7" t="str">
        <f t="shared" si="46"/>
        <v>200600040023</v>
      </c>
      <c r="B1321" s="92"/>
      <c r="C1321" s="182">
        <v>20060004</v>
      </c>
      <c r="D1321" s="8" t="s">
        <v>56</v>
      </c>
      <c r="E1321" s="35" t="s">
        <v>38</v>
      </c>
      <c r="F1321" s="35" t="s">
        <v>5411</v>
      </c>
      <c r="G1321" s="91" t="s">
        <v>5484</v>
      </c>
      <c r="H1321" s="35" t="s">
        <v>5268</v>
      </c>
      <c r="I1321" s="36" t="s">
        <v>413</v>
      </c>
      <c r="J1321" s="53">
        <v>45565</v>
      </c>
      <c r="K1321" t="s">
        <v>5586</v>
      </c>
      <c r="L1321" s="40">
        <v>31778</v>
      </c>
      <c r="M1321" s="39">
        <v>9102258376</v>
      </c>
      <c r="N1321" t="s">
        <v>5587</v>
      </c>
    </row>
    <row r="1322" spans="1:14" x14ac:dyDescent="0.25">
      <c r="A1322" s="7" t="str">
        <f t="shared" si="46"/>
        <v>200600040025</v>
      </c>
      <c r="B1322" s="92"/>
      <c r="C1322" s="182">
        <v>20060004</v>
      </c>
      <c r="D1322" s="8" t="s">
        <v>56</v>
      </c>
      <c r="E1322" s="35" t="s">
        <v>5</v>
      </c>
      <c r="F1322" s="35" t="s">
        <v>5341</v>
      </c>
      <c r="G1322" s="91" t="s">
        <v>5485</v>
      </c>
      <c r="H1322" s="35" t="s">
        <v>5266</v>
      </c>
      <c r="I1322" s="36" t="s">
        <v>414</v>
      </c>
      <c r="J1322" s="53">
        <v>45565</v>
      </c>
      <c r="K1322" t="s">
        <v>5588</v>
      </c>
      <c r="L1322" s="40">
        <v>24944</v>
      </c>
      <c r="M1322" s="39">
        <v>8051124161</v>
      </c>
      <c r="N1322" t="s">
        <v>5589</v>
      </c>
    </row>
    <row r="1323" spans="1:14" x14ac:dyDescent="0.25">
      <c r="A1323" s="7" t="str">
        <f t="shared" si="46"/>
        <v>200600040026</v>
      </c>
      <c r="B1323" s="92"/>
      <c r="C1323" s="182">
        <v>20060004</v>
      </c>
      <c r="D1323" s="8" t="s">
        <v>56</v>
      </c>
      <c r="E1323" s="35" t="s">
        <v>39</v>
      </c>
      <c r="F1323" s="35" t="s">
        <v>5412</v>
      </c>
      <c r="G1323" s="91" t="s">
        <v>5486</v>
      </c>
      <c r="H1323" s="35" t="s">
        <v>5487</v>
      </c>
      <c r="I1323" s="36" t="s">
        <v>418</v>
      </c>
      <c r="J1323" s="53">
        <v>45565</v>
      </c>
      <c r="K1323" t="s">
        <v>744</v>
      </c>
      <c r="L1323" s="40">
        <v>33654</v>
      </c>
      <c r="M1323" s="39">
        <v>6205944535</v>
      </c>
      <c r="N1323" t="s">
        <v>5590</v>
      </c>
    </row>
    <row r="1324" spans="1:14" x14ac:dyDescent="0.25">
      <c r="A1324" s="7" t="str">
        <f t="shared" si="46"/>
        <v>200500010003</v>
      </c>
      <c r="B1324" s="92"/>
      <c r="C1324" s="182">
        <v>20050001</v>
      </c>
      <c r="D1324" s="8" t="s">
        <v>56</v>
      </c>
      <c r="E1324" s="35" t="s">
        <v>0</v>
      </c>
      <c r="F1324" s="35" t="s">
        <v>5413</v>
      </c>
      <c r="G1324" s="91" t="s">
        <v>5488</v>
      </c>
      <c r="H1324" s="35" t="s">
        <v>274</v>
      </c>
      <c r="I1324" s="36" t="s">
        <v>415</v>
      </c>
      <c r="J1324" s="53">
        <v>45565</v>
      </c>
      <c r="K1324" t="s">
        <v>5591</v>
      </c>
      <c r="L1324" s="40">
        <v>31413</v>
      </c>
      <c r="M1324" s="39">
        <v>9155112132</v>
      </c>
      <c r="N1324" t="s">
        <v>5592</v>
      </c>
    </row>
    <row r="1325" spans="1:14" x14ac:dyDescent="0.25">
      <c r="A1325" s="7" t="str">
        <f t="shared" si="46"/>
        <v>200500010004</v>
      </c>
      <c r="B1325" s="92"/>
      <c r="C1325" s="182">
        <v>20050001</v>
      </c>
      <c r="D1325" s="8" t="s">
        <v>56</v>
      </c>
      <c r="E1325" s="35" t="s">
        <v>1</v>
      </c>
      <c r="F1325" s="35" t="s">
        <v>5414</v>
      </c>
      <c r="G1325" s="91" t="s">
        <v>5489</v>
      </c>
      <c r="H1325" s="35" t="s">
        <v>281</v>
      </c>
      <c r="I1325" s="36" t="s">
        <v>418</v>
      </c>
      <c r="J1325" s="53">
        <v>45565</v>
      </c>
      <c r="K1325" t="s">
        <v>5593</v>
      </c>
      <c r="L1325" s="40">
        <v>31048</v>
      </c>
      <c r="M1325" s="39">
        <v>8102020863</v>
      </c>
      <c r="N1325" t="s">
        <v>5594</v>
      </c>
    </row>
    <row r="1326" spans="1:14" x14ac:dyDescent="0.25">
      <c r="A1326" s="7" t="str">
        <f t="shared" si="46"/>
        <v>200500010005</v>
      </c>
      <c r="B1326" s="92"/>
      <c r="C1326" s="182">
        <v>20050001</v>
      </c>
      <c r="D1326" s="8" t="s">
        <v>56</v>
      </c>
      <c r="E1326" s="35" t="s">
        <v>18</v>
      </c>
      <c r="F1326" s="35" t="s">
        <v>5415</v>
      </c>
      <c r="G1326" s="91" t="s">
        <v>5490</v>
      </c>
      <c r="H1326" s="35" t="s">
        <v>274</v>
      </c>
      <c r="I1326" s="36" t="s">
        <v>415</v>
      </c>
      <c r="J1326" s="53">
        <v>45565</v>
      </c>
      <c r="K1326" t="s">
        <v>5595</v>
      </c>
      <c r="L1326" s="40">
        <v>21916</v>
      </c>
      <c r="M1326" s="39">
        <v>8252275816</v>
      </c>
      <c r="N1326" t="s">
        <v>5596</v>
      </c>
    </row>
    <row r="1327" spans="1:14" x14ac:dyDescent="0.25">
      <c r="A1327" s="7" t="str">
        <f t="shared" si="46"/>
        <v>200500010007</v>
      </c>
      <c r="B1327" s="92"/>
      <c r="C1327" s="182">
        <v>20050001</v>
      </c>
      <c r="D1327" s="8" t="s">
        <v>56</v>
      </c>
      <c r="E1327" s="35" t="s">
        <v>20</v>
      </c>
      <c r="F1327" s="35" t="s">
        <v>5416</v>
      </c>
      <c r="G1327" s="91" t="s">
        <v>5491</v>
      </c>
      <c r="H1327" s="35" t="s">
        <v>274</v>
      </c>
      <c r="I1327" s="36" t="s">
        <v>415</v>
      </c>
      <c r="J1327" s="53">
        <v>45565</v>
      </c>
      <c r="K1327" t="s">
        <v>5597</v>
      </c>
      <c r="L1327" s="40">
        <v>23012</v>
      </c>
      <c r="M1327" s="39">
        <v>8292907491</v>
      </c>
      <c r="N1327" t="s">
        <v>5598</v>
      </c>
    </row>
    <row r="1328" spans="1:14" x14ac:dyDescent="0.25">
      <c r="A1328" s="7" t="str">
        <f t="shared" si="46"/>
        <v>200500010008</v>
      </c>
      <c r="B1328" s="92"/>
      <c r="C1328" s="182">
        <v>20050001</v>
      </c>
      <c r="D1328" s="8" t="s">
        <v>56</v>
      </c>
      <c r="E1328" s="35" t="s">
        <v>41</v>
      </c>
      <c r="F1328" s="35" t="s">
        <v>5417</v>
      </c>
      <c r="G1328" s="91" t="s">
        <v>5492</v>
      </c>
      <c r="H1328" s="35" t="s">
        <v>275</v>
      </c>
      <c r="I1328" s="36" t="s">
        <v>411</v>
      </c>
      <c r="J1328" s="53">
        <v>45565</v>
      </c>
      <c r="K1328" t="s">
        <v>5599</v>
      </c>
      <c r="L1328" s="40">
        <v>18264</v>
      </c>
      <c r="M1328" s="39">
        <v>9798400228</v>
      </c>
      <c r="N1328" t="s">
        <v>5600</v>
      </c>
    </row>
    <row r="1329" spans="1:14" x14ac:dyDescent="0.25">
      <c r="A1329" s="7" t="str">
        <f t="shared" si="46"/>
        <v>200500010009</v>
      </c>
      <c r="B1329" s="92"/>
      <c r="C1329" s="182">
        <v>20050001</v>
      </c>
      <c r="D1329" s="8" t="s">
        <v>56</v>
      </c>
      <c r="E1329" s="35" t="s">
        <v>36</v>
      </c>
      <c r="F1329" s="35" t="s">
        <v>5418</v>
      </c>
      <c r="G1329" s="91" t="s">
        <v>5493</v>
      </c>
      <c r="H1329" s="35" t="s">
        <v>274</v>
      </c>
      <c r="I1329" s="36" t="s">
        <v>415</v>
      </c>
      <c r="J1329" s="53">
        <v>45565</v>
      </c>
      <c r="K1329" t="s">
        <v>5601</v>
      </c>
      <c r="L1329" s="40">
        <v>32143</v>
      </c>
      <c r="M1329" s="39">
        <v>7462946721</v>
      </c>
      <c r="N1329" t="s">
        <v>5602</v>
      </c>
    </row>
    <row r="1330" spans="1:14" x14ac:dyDescent="0.25">
      <c r="A1330" s="7" t="str">
        <f t="shared" si="46"/>
        <v>200500010010</v>
      </c>
      <c r="B1330" s="92"/>
      <c r="C1330" s="182">
        <v>20050001</v>
      </c>
      <c r="D1330" s="8" t="s">
        <v>56</v>
      </c>
      <c r="E1330" s="35" t="s">
        <v>21</v>
      </c>
      <c r="F1330" s="35" t="s">
        <v>5419</v>
      </c>
      <c r="G1330" s="91" t="s">
        <v>5494</v>
      </c>
      <c r="H1330" s="35" t="s">
        <v>274</v>
      </c>
      <c r="I1330" s="36" t="s">
        <v>415</v>
      </c>
      <c r="J1330" s="53">
        <v>45565</v>
      </c>
      <c r="K1330" t="s">
        <v>5603</v>
      </c>
      <c r="L1330" s="40">
        <v>33970</v>
      </c>
      <c r="M1330" s="39">
        <v>9113749499</v>
      </c>
      <c r="N1330" t="s">
        <v>5604</v>
      </c>
    </row>
    <row r="1331" spans="1:14" x14ac:dyDescent="0.25">
      <c r="A1331" s="7" t="str">
        <f t="shared" si="46"/>
        <v>200500010011</v>
      </c>
      <c r="B1331" s="92"/>
      <c r="C1331" s="182">
        <v>20050001</v>
      </c>
      <c r="D1331" s="8" t="s">
        <v>56</v>
      </c>
      <c r="E1331" s="35" t="s">
        <v>22</v>
      </c>
      <c r="F1331" s="35" t="s">
        <v>5420</v>
      </c>
      <c r="G1331" s="91" t="s">
        <v>5495</v>
      </c>
      <c r="H1331" s="35" t="s">
        <v>1691</v>
      </c>
      <c r="I1331" s="36" t="s">
        <v>411</v>
      </c>
      <c r="J1331" s="53">
        <v>45565</v>
      </c>
      <c r="K1331" t="s">
        <v>5605</v>
      </c>
      <c r="L1331" s="40">
        <v>34923</v>
      </c>
      <c r="M1331" s="39">
        <v>8789905941</v>
      </c>
      <c r="N1331" t="s">
        <v>5606</v>
      </c>
    </row>
    <row r="1332" spans="1:14" x14ac:dyDescent="0.25">
      <c r="A1332" s="7" t="str">
        <f t="shared" si="46"/>
        <v>200500010012</v>
      </c>
      <c r="B1332" s="92"/>
      <c r="C1332" s="182">
        <v>20050001</v>
      </c>
      <c r="D1332" s="8" t="s">
        <v>56</v>
      </c>
      <c r="E1332" s="35" t="s">
        <v>40</v>
      </c>
      <c r="F1332" s="35" t="s">
        <v>5392</v>
      </c>
      <c r="G1332" s="91" t="s">
        <v>5496</v>
      </c>
      <c r="H1332" s="35" t="s">
        <v>274</v>
      </c>
      <c r="I1332" s="36" t="s">
        <v>415</v>
      </c>
      <c r="J1332" s="53">
        <v>45565</v>
      </c>
      <c r="K1332" t="s">
        <v>5607</v>
      </c>
      <c r="L1332" s="40">
        <v>32509</v>
      </c>
      <c r="M1332" s="39">
        <v>6287529168</v>
      </c>
      <c r="N1332" t="s">
        <v>5608</v>
      </c>
    </row>
    <row r="1333" spans="1:14" x14ac:dyDescent="0.25">
      <c r="A1333" s="7" t="str">
        <f t="shared" ref="A1333:A1363" si="47">CONCATENATE(C1333,E1333)</f>
        <v>200500010013</v>
      </c>
      <c r="B1333" s="92"/>
      <c r="C1333" s="182">
        <v>20050001</v>
      </c>
      <c r="D1333" s="8" t="s">
        <v>56</v>
      </c>
      <c r="E1333" s="35" t="s">
        <v>23</v>
      </c>
      <c r="F1333" s="35" t="s">
        <v>5421</v>
      </c>
      <c r="G1333" s="91" t="s">
        <v>5497</v>
      </c>
      <c r="H1333" s="35" t="s">
        <v>274</v>
      </c>
      <c r="I1333" s="36" t="s">
        <v>415</v>
      </c>
      <c r="J1333" s="53">
        <v>45565</v>
      </c>
      <c r="K1333" t="s">
        <v>5609</v>
      </c>
      <c r="L1333" s="40">
        <v>33970</v>
      </c>
      <c r="M1333" s="39">
        <v>7061320438</v>
      </c>
      <c r="N1333" t="s">
        <v>5610</v>
      </c>
    </row>
    <row r="1334" spans="1:14" x14ac:dyDescent="0.25">
      <c r="A1334" s="7" t="str">
        <f t="shared" si="47"/>
        <v>200500010014</v>
      </c>
      <c r="B1334" s="92"/>
      <c r="C1334" s="182">
        <v>20050001</v>
      </c>
      <c r="D1334" s="8" t="s">
        <v>56</v>
      </c>
      <c r="E1334" s="35" t="s">
        <v>24</v>
      </c>
      <c r="F1334" s="35" t="s">
        <v>5422</v>
      </c>
      <c r="G1334" s="91" t="s">
        <v>5498</v>
      </c>
      <c r="H1334" s="35" t="s">
        <v>281</v>
      </c>
      <c r="I1334" s="36" t="s">
        <v>418</v>
      </c>
      <c r="J1334" s="53">
        <v>45565</v>
      </c>
      <c r="K1334" t="s">
        <v>5611</v>
      </c>
      <c r="L1334" s="40">
        <v>29952</v>
      </c>
      <c r="M1334" s="39">
        <v>7761964456</v>
      </c>
      <c r="N1334" t="s">
        <v>5612</v>
      </c>
    </row>
    <row r="1335" spans="1:14" x14ac:dyDescent="0.25">
      <c r="A1335" s="7" t="str">
        <f t="shared" si="47"/>
        <v>200500010015</v>
      </c>
      <c r="B1335" s="92"/>
      <c r="C1335" s="182">
        <v>20050001</v>
      </c>
      <c r="D1335" s="8" t="s">
        <v>56</v>
      </c>
      <c r="E1335" s="35" t="s">
        <v>25</v>
      </c>
      <c r="F1335" s="35" t="s">
        <v>5423</v>
      </c>
      <c r="G1335" s="91" t="s">
        <v>5499</v>
      </c>
      <c r="H1335" s="35" t="s">
        <v>275</v>
      </c>
      <c r="I1335" s="36" t="s">
        <v>411</v>
      </c>
      <c r="J1335" s="53">
        <v>45565</v>
      </c>
      <c r="K1335" t="s">
        <v>5613</v>
      </c>
      <c r="L1335" s="40">
        <v>25934</v>
      </c>
      <c r="M1335" s="39">
        <v>9905755632</v>
      </c>
      <c r="N1335" t="s">
        <v>5614</v>
      </c>
    </row>
    <row r="1336" spans="1:14" x14ac:dyDescent="0.25">
      <c r="A1336" s="7" t="str">
        <f t="shared" si="47"/>
        <v>200500010016</v>
      </c>
      <c r="B1336" s="92"/>
      <c r="C1336" s="182">
        <v>20050001</v>
      </c>
      <c r="D1336" s="8" t="s">
        <v>56</v>
      </c>
      <c r="E1336" s="35" t="s">
        <v>26</v>
      </c>
      <c r="F1336" s="35" t="s">
        <v>5424</v>
      </c>
      <c r="G1336" s="91" t="s">
        <v>5500</v>
      </c>
      <c r="H1336" s="35" t="s">
        <v>275</v>
      </c>
      <c r="I1336" s="36" t="s">
        <v>411</v>
      </c>
      <c r="J1336" s="53">
        <v>45565</v>
      </c>
      <c r="K1336" t="s">
        <v>5615</v>
      </c>
      <c r="L1336" s="40">
        <v>36526</v>
      </c>
      <c r="M1336" s="39">
        <v>7454087664</v>
      </c>
      <c r="N1336" t="s">
        <v>5616</v>
      </c>
    </row>
    <row r="1337" spans="1:14" x14ac:dyDescent="0.25">
      <c r="A1337" s="7" t="str">
        <f t="shared" si="47"/>
        <v>200500020003</v>
      </c>
      <c r="B1337" s="92"/>
      <c r="C1337" s="182">
        <v>20050002</v>
      </c>
      <c r="D1337" s="8" t="s">
        <v>56</v>
      </c>
      <c r="E1337" s="35" t="s">
        <v>0</v>
      </c>
      <c r="F1337" s="35" t="s">
        <v>5425</v>
      </c>
      <c r="G1337" s="91" t="s">
        <v>5501</v>
      </c>
      <c r="H1337" s="35" t="s">
        <v>5502</v>
      </c>
      <c r="I1337" s="36" t="s">
        <v>4155</v>
      </c>
      <c r="J1337" s="53">
        <v>45565</v>
      </c>
      <c r="K1337" t="s">
        <v>5617</v>
      </c>
      <c r="L1337" s="40">
        <v>31048</v>
      </c>
      <c r="M1337" s="39">
        <v>8210911382</v>
      </c>
      <c r="N1337" t="s">
        <v>5618</v>
      </c>
    </row>
    <row r="1338" spans="1:14" x14ac:dyDescent="0.25">
      <c r="A1338" s="7" t="str">
        <f t="shared" si="47"/>
        <v>200500020004</v>
      </c>
      <c r="B1338" s="92"/>
      <c r="C1338" s="182">
        <v>20050002</v>
      </c>
      <c r="D1338" s="8" t="s">
        <v>56</v>
      </c>
      <c r="E1338" s="35" t="s">
        <v>1</v>
      </c>
      <c r="F1338" s="35" t="s">
        <v>5426</v>
      </c>
      <c r="G1338" s="91" t="s">
        <v>5503</v>
      </c>
      <c r="H1338" s="35" t="s">
        <v>274</v>
      </c>
      <c r="I1338" s="36" t="s">
        <v>415</v>
      </c>
      <c r="J1338" s="53">
        <v>45565</v>
      </c>
      <c r="K1338" t="s">
        <v>5619</v>
      </c>
      <c r="L1338" s="40">
        <v>32143</v>
      </c>
      <c r="M1338" s="39">
        <v>9801795755</v>
      </c>
      <c r="N1338" t="s">
        <v>5620</v>
      </c>
    </row>
    <row r="1339" spans="1:14" x14ac:dyDescent="0.25">
      <c r="A1339" s="7" t="str">
        <f t="shared" si="47"/>
        <v>200500020005</v>
      </c>
      <c r="B1339" s="92"/>
      <c r="C1339" s="182">
        <v>20050002</v>
      </c>
      <c r="D1339" s="8" t="s">
        <v>56</v>
      </c>
      <c r="E1339" s="35" t="s">
        <v>18</v>
      </c>
      <c r="F1339" s="35" t="s">
        <v>5427</v>
      </c>
      <c r="G1339" s="91" t="s">
        <v>5504</v>
      </c>
      <c r="H1339" s="35" t="s">
        <v>275</v>
      </c>
      <c r="I1339" s="36" t="s">
        <v>411</v>
      </c>
      <c r="J1339" s="53">
        <v>45565</v>
      </c>
      <c r="K1339" t="s">
        <v>5621</v>
      </c>
      <c r="L1339" s="40">
        <v>31048</v>
      </c>
      <c r="M1339" s="39">
        <v>9631636868</v>
      </c>
      <c r="N1339" t="s">
        <v>5622</v>
      </c>
    </row>
    <row r="1340" spans="1:14" x14ac:dyDescent="0.25">
      <c r="A1340" s="7" t="str">
        <f t="shared" si="47"/>
        <v>200500020006</v>
      </c>
      <c r="B1340" s="92"/>
      <c r="C1340" s="182">
        <v>20050002</v>
      </c>
      <c r="D1340" s="8" t="s">
        <v>56</v>
      </c>
      <c r="E1340" s="35" t="s">
        <v>19</v>
      </c>
      <c r="F1340" s="35" t="s">
        <v>152</v>
      </c>
      <c r="G1340" s="91" t="s">
        <v>5505</v>
      </c>
      <c r="H1340" s="35" t="s">
        <v>275</v>
      </c>
      <c r="I1340" s="36" t="s">
        <v>411</v>
      </c>
      <c r="J1340" s="53">
        <v>45565</v>
      </c>
      <c r="K1340" t="s">
        <v>5623</v>
      </c>
      <c r="L1340" s="40">
        <v>33239</v>
      </c>
      <c r="M1340" s="39">
        <v>8227962514</v>
      </c>
      <c r="N1340" t="s">
        <v>5624</v>
      </c>
    </row>
    <row r="1341" spans="1:14" x14ac:dyDescent="0.25">
      <c r="A1341" s="7" t="str">
        <f t="shared" si="47"/>
        <v>200500030003</v>
      </c>
      <c r="B1341" s="92"/>
      <c r="C1341" s="182">
        <v>20050003</v>
      </c>
      <c r="D1341" s="8" t="s">
        <v>56</v>
      </c>
      <c r="E1341" s="35" t="s">
        <v>0</v>
      </c>
      <c r="F1341" s="35" t="s">
        <v>5428</v>
      </c>
      <c r="G1341" s="91" t="s">
        <v>5506</v>
      </c>
      <c r="H1341" s="35" t="s">
        <v>273</v>
      </c>
      <c r="I1341" s="36" t="s">
        <v>413</v>
      </c>
      <c r="J1341" s="53">
        <v>45565</v>
      </c>
      <c r="K1341" t="s">
        <v>577</v>
      </c>
      <c r="L1341" s="40">
        <v>36076</v>
      </c>
      <c r="M1341" s="39">
        <v>6205216461</v>
      </c>
      <c r="N1341" t="s">
        <v>5625</v>
      </c>
    </row>
    <row r="1342" spans="1:14" x14ac:dyDescent="0.25">
      <c r="A1342" s="7" t="str">
        <f t="shared" si="47"/>
        <v>200500030004</v>
      </c>
      <c r="B1342" s="92"/>
      <c r="C1342" s="182">
        <v>20050003</v>
      </c>
      <c r="D1342" s="8" t="s">
        <v>56</v>
      </c>
      <c r="E1342" s="35" t="s">
        <v>1</v>
      </c>
      <c r="F1342" s="35" t="s">
        <v>5429</v>
      </c>
      <c r="G1342" s="91" t="s">
        <v>5507</v>
      </c>
      <c r="H1342" s="35" t="s">
        <v>1284</v>
      </c>
      <c r="I1342" s="36" t="s">
        <v>3998</v>
      </c>
      <c r="J1342" s="53">
        <v>45565</v>
      </c>
      <c r="K1342" t="s">
        <v>176</v>
      </c>
      <c r="L1342" s="40">
        <v>30682</v>
      </c>
      <c r="M1342" s="39">
        <v>7857043814</v>
      </c>
      <c r="N1342" t="s">
        <v>5626</v>
      </c>
    </row>
    <row r="1343" spans="1:14" x14ac:dyDescent="0.25">
      <c r="A1343" s="7" t="str">
        <f t="shared" si="47"/>
        <v>200500030005</v>
      </c>
      <c r="B1343" s="92"/>
      <c r="C1343" s="182">
        <v>20050003</v>
      </c>
      <c r="D1343" s="8" t="s">
        <v>56</v>
      </c>
      <c r="E1343" s="35" t="s">
        <v>18</v>
      </c>
      <c r="F1343" s="35" t="s">
        <v>5430</v>
      </c>
      <c r="G1343" s="91" t="s">
        <v>5508</v>
      </c>
      <c r="H1343" s="35" t="s">
        <v>274</v>
      </c>
      <c r="I1343" s="36" t="s">
        <v>415</v>
      </c>
      <c r="J1343" s="53">
        <v>45565</v>
      </c>
      <c r="K1343" t="s">
        <v>5627</v>
      </c>
      <c r="L1343" s="40">
        <v>22282</v>
      </c>
      <c r="M1343" s="39">
        <v>8340301480</v>
      </c>
      <c r="N1343" t="s">
        <v>5628</v>
      </c>
    </row>
    <row r="1344" spans="1:14" x14ac:dyDescent="0.25">
      <c r="A1344" s="7" t="str">
        <f t="shared" si="47"/>
        <v>200200010104</v>
      </c>
      <c r="B1344" s="92"/>
      <c r="C1344" s="182">
        <v>20020001</v>
      </c>
      <c r="D1344" s="8" t="s">
        <v>56</v>
      </c>
      <c r="E1344" s="35" t="s">
        <v>5387</v>
      </c>
      <c r="F1344" s="35" t="s">
        <v>5431</v>
      </c>
      <c r="G1344" s="91" t="s">
        <v>5509</v>
      </c>
      <c r="H1344" s="35" t="s">
        <v>275</v>
      </c>
      <c r="I1344" s="36" t="s">
        <v>411</v>
      </c>
      <c r="J1344" s="53">
        <v>45565</v>
      </c>
      <c r="K1344" t="s">
        <v>5629</v>
      </c>
      <c r="L1344" s="40">
        <v>29952</v>
      </c>
      <c r="M1344" s="39">
        <v>7761013817</v>
      </c>
      <c r="N1344" t="s">
        <v>5630</v>
      </c>
    </row>
    <row r="1345" spans="1:14" x14ac:dyDescent="0.25">
      <c r="A1345" s="7" t="str">
        <f t="shared" si="47"/>
        <v>200200010105</v>
      </c>
      <c r="B1345" s="92"/>
      <c r="C1345" s="182">
        <v>20020001</v>
      </c>
      <c r="D1345" s="8" t="s">
        <v>56</v>
      </c>
      <c r="E1345" s="35" t="s">
        <v>5388</v>
      </c>
      <c r="F1345" s="35" t="s">
        <v>5432</v>
      </c>
      <c r="G1345" s="91" t="s">
        <v>5510</v>
      </c>
      <c r="H1345" s="35" t="s">
        <v>1032</v>
      </c>
      <c r="I1345" s="36" t="s">
        <v>411</v>
      </c>
      <c r="J1345" s="53">
        <v>45565</v>
      </c>
      <c r="K1345" t="s">
        <v>5631</v>
      </c>
      <c r="L1345" s="40">
        <v>32650</v>
      </c>
      <c r="M1345" s="39">
        <v>9241505004</v>
      </c>
      <c r="N1345" t="s">
        <v>5632</v>
      </c>
    </row>
    <row r="1346" spans="1:14" x14ac:dyDescent="0.25">
      <c r="A1346" s="7" t="str">
        <f t="shared" si="47"/>
        <v>200200010106</v>
      </c>
      <c r="B1346" s="92"/>
      <c r="C1346" s="182">
        <v>20020001</v>
      </c>
      <c r="D1346" s="8" t="s">
        <v>56</v>
      </c>
      <c r="E1346" s="35" t="s">
        <v>5389</v>
      </c>
      <c r="F1346" s="35" t="s">
        <v>5433</v>
      </c>
      <c r="G1346" s="91" t="s">
        <v>5511</v>
      </c>
      <c r="H1346" s="35" t="s">
        <v>276</v>
      </c>
      <c r="I1346" s="36" t="s">
        <v>413</v>
      </c>
      <c r="J1346" s="53">
        <v>45565</v>
      </c>
      <c r="K1346" t="s">
        <v>5633</v>
      </c>
      <c r="L1346" s="40">
        <v>37364</v>
      </c>
      <c r="M1346" s="39">
        <v>8102231784</v>
      </c>
      <c r="N1346" t="s">
        <v>5634</v>
      </c>
    </row>
    <row r="1347" spans="1:14" x14ac:dyDescent="0.25">
      <c r="A1347" s="7" t="str">
        <f t="shared" si="47"/>
        <v>200200010107</v>
      </c>
      <c r="B1347" s="92"/>
      <c r="C1347" s="182">
        <v>20020001</v>
      </c>
      <c r="D1347" s="8" t="s">
        <v>56</v>
      </c>
      <c r="E1347" s="35" t="s">
        <v>5390</v>
      </c>
      <c r="F1347" s="35" t="s">
        <v>5434</v>
      </c>
      <c r="G1347" s="91" t="s">
        <v>5512</v>
      </c>
      <c r="H1347" s="35" t="s">
        <v>274</v>
      </c>
      <c r="I1347" s="36" t="s">
        <v>415</v>
      </c>
      <c r="J1347" s="53">
        <v>45565</v>
      </c>
      <c r="K1347" t="s">
        <v>5635</v>
      </c>
      <c r="L1347" s="40">
        <v>27975</v>
      </c>
      <c r="M1347" s="39"/>
      <c r="N1347" t="s">
        <v>5636</v>
      </c>
    </row>
    <row r="1348" spans="1:14" x14ac:dyDescent="0.25">
      <c r="A1348" s="7" t="str">
        <f t="shared" si="47"/>
        <v>200200010108</v>
      </c>
      <c r="B1348" s="92"/>
      <c r="C1348" s="182">
        <v>20020001</v>
      </c>
      <c r="D1348" s="8" t="s">
        <v>56</v>
      </c>
      <c r="E1348" s="35" t="s">
        <v>5391</v>
      </c>
      <c r="F1348" s="35" t="s">
        <v>369</v>
      </c>
      <c r="G1348" s="91" t="s">
        <v>5513</v>
      </c>
      <c r="H1348" s="35" t="s">
        <v>278</v>
      </c>
      <c r="I1348" s="36" t="s">
        <v>416</v>
      </c>
      <c r="J1348" s="53">
        <v>45565</v>
      </c>
      <c r="K1348" t="s">
        <v>5637</v>
      </c>
      <c r="L1348" s="40">
        <v>24108</v>
      </c>
      <c r="M1348" s="39">
        <v>6202696940</v>
      </c>
      <c r="N1348" t="s">
        <v>5638</v>
      </c>
    </row>
    <row r="1349" spans="1:14" x14ac:dyDescent="0.25">
      <c r="A1349" s="7" t="str">
        <f t="shared" si="47"/>
        <v>200100410026</v>
      </c>
      <c r="B1349" s="92"/>
      <c r="C1349" s="182">
        <v>20010041</v>
      </c>
      <c r="D1349" s="8" t="s">
        <v>56</v>
      </c>
      <c r="E1349" s="35" t="s">
        <v>39</v>
      </c>
      <c r="F1349" s="35" t="s">
        <v>5435</v>
      </c>
      <c r="G1349" s="91" t="s">
        <v>5514</v>
      </c>
      <c r="H1349" s="35" t="s">
        <v>273</v>
      </c>
      <c r="I1349" s="36" t="s">
        <v>413</v>
      </c>
      <c r="J1349" s="53">
        <v>45565</v>
      </c>
      <c r="K1349" t="s">
        <v>5639</v>
      </c>
      <c r="L1349" s="40">
        <v>35796</v>
      </c>
      <c r="M1349" s="39">
        <v>8252099237</v>
      </c>
      <c r="N1349" t="s">
        <v>5640</v>
      </c>
    </row>
    <row r="1350" spans="1:14" x14ac:dyDescent="0.25">
      <c r="A1350" s="7" t="str">
        <f t="shared" si="47"/>
        <v>200100410027</v>
      </c>
      <c r="B1350" s="92"/>
      <c r="C1350" s="182">
        <v>20010041</v>
      </c>
      <c r="D1350" s="8" t="s">
        <v>56</v>
      </c>
      <c r="E1350" s="35" t="s">
        <v>6</v>
      </c>
      <c r="F1350" s="35" t="s">
        <v>5436</v>
      </c>
      <c r="G1350" s="91" t="s">
        <v>5515</v>
      </c>
      <c r="H1350" s="35" t="s">
        <v>275</v>
      </c>
      <c r="I1350" s="36" t="s">
        <v>411</v>
      </c>
      <c r="J1350" s="53">
        <v>45565</v>
      </c>
      <c r="K1350" t="s">
        <v>5641</v>
      </c>
      <c r="L1350" s="40">
        <v>31413</v>
      </c>
      <c r="M1350" s="39">
        <v>8002689869</v>
      </c>
      <c r="N1350" t="s">
        <v>5642</v>
      </c>
    </row>
    <row r="1351" spans="1:14" x14ac:dyDescent="0.25">
      <c r="A1351" s="7" t="str">
        <f t="shared" si="47"/>
        <v>200100420004</v>
      </c>
      <c r="B1351" s="92"/>
      <c r="C1351" s="182">
        <v>20010042</v>
      </c>
      <c r="D1351" s="8" t="s">
        <v>56</v>
      </c>
      <c r="E1351" s="35" t="s">
        <v>1</v>
      </c>
      <c r="F1351" s="35" t="s">
        <v>5437</v>
      </c>
      <c r="G1351" s="91" t="s">
        <v>5516</v>
      </c>
      <c r="H1351" s="35" t="s">
        <v>271</v>
      </c>
      <c r="I1351" s="36" t="s">
        <v>413</v>
      </c>
      <c r="J1351" s="53">
        <v>45565</v>
      </c>
      <c r="K1351" t="s">
        <v>5643</v>
      </c>
      <c r="L1351" s="40">
        <v>29587</v>
      </c>
      <c r="M1351" s="39">
        <v>9608975837</v>
      </c>
      <c r="N1351" t="s">
        <v>5644</v>
      </c>
    </row>
    <row r="1352" spans="1:14" x14ac:dyDescent="0.25">
      <c r="A1352" s="7" t="str">
        <f t="shared" si="47"/>
        <v>200100420016</v>
      </c>
      <c r="B1352" s="92"/>
      <c r="C1352" s="182">
        <v>20010042</v>
      </c>
      <c r="D1352" s="8" t="s">
        <v>56</v>
      </c>
      <c r="E1352" s="35" t="s">
        <v>26</v>
      </c>
      <c r="F1352" s="35" t="s">
        <v>5438</v>
      </c>
      <c r="G1352" s="91" t="s">
        <v>5517</v>
      </c>
      <c r="H1352" s="35" t="s">
        <v>4704</v>
      </c>
      <c r="I1352" s="36" t="s">
        <v>411</v>
      </c>
      <c r="J1352" s="53">
        <v>45565</v>
      </c>
      <c r="K1352" t="s">
        <v>5645</v>
      </c>
      <c r="L1352" s="40">
        <v>25569</v>
      </c>
      <c r="M1352" s="39">
        <v>9341164216</v>
      </c>
      <c r="N1352" t="s">
        <v>5646</v>
      </c>
    </row>
    <row r="1353" spans="1:14" x14ac:dyDescent="0.25">
      <c r="A1353" s="7" t="str">
        <f t="shared" si="47"/>
        <v>200100420017</v>
      </c>
      <c r="B1353" s="92"/>
      <c r="C1353" s="182">
        <v>20010042</v>
      </c>
      <c r="D1353" s="8" t="s">
        <v>56</v>
      </c>
      <c r="E1353" s="35" t="s">
        <v>27</v>
      </c>
      <c r="F1353" s="35" t="s">
        <v>5214</v>
      </c>
      <c r="G1353" s="91" t="s">
        <v>5518</v>
      </c>
      <c r="H1353" s="35" t="s">
        <v>5519</v>
      </c>
      <c r="I1353" s="36" t="s">
        <v>3998</v>
      </c>
      <c r="J1353" s="53">
        <v>45565</v>
      </c>
      <c r="K1353" t="s">
        <v>5647</v>
      </c>
      <c r="L1353" s="40">
        <v>39813</v>
      </c>
      <c r="M1353" s="39">
        <v>6206177998</v>
      </c>
      <c r="N1353" t="s">
        <v>5648</v>
      </c>
    </row>
    <row r="1354" spans="1:14" x14ac:dyDescent="0.25">
      <c r="A1354" s="7" t="str">
        <f t="shared" si="47"/>
        <v>200100420018</v>
      </c>
      <c r="B1354" s="92"/>
      <c r="C1354" s="182">
        <v>20010042</v>
      </c>
      <c r="D1354" s="8" t="s">
        <v>56</v>
      </c>
      <c r="E1354" s="35" t="s">
        <v>2</v>
      </c>
      <c r="F1354" s="35" t="s">
        <v>911</v>
      </c>
      <c r="G1354" s="91" t="s">
        <v>5520</v>
      </c>
      <c r="H1354" s="35" t="s">
        <v>4991</v>
      </c>
      <c r="I1354" s="36" t="s">
        <v>413</v>
      </c>
      <c r="J1354" s="53">
        <v>45565</v>
      </c>
      <c r="K1354" t="s">
        <v>5649</v>
      </c>
      <c r="L1354" s="40">
        <v>27030</v>
      </c>
      <c r="M1354" s="39">
        <v>6207688449</v>
      </c>
      <c r="N1354" t="s">
        <v>5650</v>
      </c>
    </row>
    <row r="1355" spans="1:14" x14ac:dyDescent="0.25">
      <c r="A1355" s="7" t="str">
        <f t="shared" si="47"/>
        <v>200100010046</v>
      </c>
      <c r="B1355" s="92"/>
      <c r="C1355" s="182">
        <v>20010001</v>
      </c>
      <c r="D1355" s="8" t="s">
        <v>56</v>
      </c>
      <c r="E1355" s="35" t="s">
        <v>129</v>
      </c>
      <c r="F1355" s="35" t="s">
        <v>5439</v>
      </c>
      <c r="G1355" s="91" t="s">
        <v>5521</v>
      </c>
      <c r="H1355" s="35" t="s">
        <v>265</v>
      </c>
      <c r="I1355" s="36" t="s">
        <v>410</v>
      </c>
      <c r="J1355" s="53">
        <v>45565</v>
      </c>
      <c r="K1355" t="s">
        <v>5651</v>
      </c>
      <c r="L1355" s="40">
        <v>31048</v>
      </c>
      <c r="M1355" s="39">
        <v>9162407614</v>
      </c>
      <c r="N1355" t="s">
        <v>5652</v>
      </c>
    </row>
    <row r="1356" spans="1:14" x14ac:dyDescent="0.25">
      <c r="A1356" s="7" t="str">
        <f t="shared" si="47"/>
        <v>200100160046</v>
      </c>
      <c r="B1356" s="92"/>
      <c r="C1356" s="182">
        <v>20010016</v>
      </c>
      <c r="D1356" s="8" t="s">
        <v>56</v>
      </c>
      <c r="E1356" s="35" t="s">
        <v>129</v>
      </c>
      <c r="F1356" s="35" t="s">
        <v>5440</v>
      </c>
      <c r="G1356" s="91" t="s">
        <v>5522</v>
      </c>
      <c r="H1356" s="35" t="s">
        <v>273</v>
      </c>
      <c r="I1356" s="36" t="s">
        <v>413</v>
      </c>
      <c r="J1356" s="53">
        <v>45565</v>
      </c>
      <c r="K1356" t="s">
        <v>5653</v>
      </c>
      <c r="L1356" s="40">
        <v>30317</v>
      </c>
      <c r="M1356" s="39">
        <v>7991198853</v>
      </c>
      <c r="N1356" t="s">
        <v>5654</v>
      </c>
    </row>
    <row r="1357" spans="1:14" x14ac:dyDescent="0.25">
      <c r="A1357" s="7" t="str">
        <f t="shared" si="47"/>
        <v>200100160050</v>
      </c>
      <c r="B1357" s="92"/>
      <c r="C1357" s="182">
        <v>20010016</v>
      </c>
      <c r="D1357" s="8" t="s">
        <v>56</v>
      </c>
      <c r="E1357" s="35" t="s">
        <v>2068</v>
      </c>
      <c r="F1357" s="35" t="s">
        <v>5441</v>
      </c>
      <c r="G1357" s="91" t="s">
        <v>5523</v>
      </c>
      <c r="H1357" s="35" t="s">
        <v>456</v>
      </c>
      <c r="I1357" s="36" t="s">
        <v>457</v>
      </c>
      <c r="J1357" s="53">
        <v>45565</v>
      </c>
      <c r="K1357" t="s">
        <v>5655</v>
      </c>
      <c r="L1357" s="40">
        <v>29221</v>
      </c>
      <c r="M1357" s="39">
        <v>7070227496</v>
      </c>
      <c r="N1357" t="s">
        <v>5656</v>
      </c>
    </row>
    <row r="1358" spans="1:14" x14ac:dyDescent="0.25">
      <c r="A1358" s="7" t="str">
        <f t="shared" si="47"/>
        <v>200100230061</v>
      </c>
      <c r="B1358" s="92"/>
      <c r="C1358" s="182">
        <v>20010023</v>
      </c>
      <c r="D1358" s="8" t="s">
        <v>56</v>
      </c>
      <c r="E1358" s="35" t="s">
        <v>1061</v>
      </c>
      <c r="F1358" s="35" t="s">
        <v>5442</v>
      </c>
      <c r="G1358" s="91" t="s">
        <v>5524</v>
      </c>
      <c r="H1358" s="35" t="s">
        <v>271</v>
      </c>
      <c r="I1358" s="36" t="s">
        <v>413</v>
      </c>
      <c r="J1358" s="53">
        <v>45565</v>
      </c>
      <c r="K1358" t="s">
        <v>5657</v>
      </c>
      <c r="L1358" s="40">
        <v>25919</v>
      </c>
      <c r="M1358" s="39">
        <v>7677507533</v>
      </c>
      <c r="N1358" t="s">
        <v>5658</v>
      </c>
    </row>
    <row r="1359" spans="1:14" x14ac:dyDescent="0.25">
      <c r="A1359" s="7" t="str">
        <f t="shared" si="47"/>
        <v>200500010006</v>
      </c>
      <c r="B1359" s="92"/>
      <c r="C1359" s="182">
        <v>20050001</v>
      </c>
      <c r="D1359" s="8" t="s">
        <v>56</v>
      </c>
      <c r="E1359" s="35" t="s">
        <v>19</v>
      </c>
      <c r="F1359" s="35" t="s">
        <v>5443</v>
      </c>
      <c r="G1359" s="91" t="s">
        <v>5525</v>
      </c>
      <c r="H1359" s="35" t="s">
        <v>275</v>
      </c>
      <c r="I1359" s="36" t="s">
        <v>411</v>
      </c>
      <c r="J1359" s="53">
        <v>45565</v>
      </c>
      <c r="K1359" t="s">
        <v>5659</v>
      </c>
      <c r="L1359" s="40">
        <v>22282</v>
      </c>
      <c r="M1359" s="39">
        <v>6204877740</v>
      </c>
      <c r="N1359" t="s">
        <v>5660</v>
      </c>
    </row>
    <row r="1360" spans="1:14" x14ac:dyDescent="0.25">
      <c r="A1360" s="7" t="str">
        <f t="shared" si="47"/>
        <v>200500010018</v>
      </c>
      <c r="B1360" s="92"/>
      <c r="C1360" s="182">
        <v>20050001</v>
      </c>
      <c r="D1360" s="8" t="s">
        <v>56</v>
      </c>
      <c r="E1360" s="35" t="s">
        <v>2</v>
      </c>
      <c r="F1360" s="35" t="s">
        <v>5444</v>
      </c>
      <c r="G1360" s="91" t="s">
        <v>5526</v>
      </c>
      <c r="H1360" s="35" t="s">
        <v>5527</v>
      </c>
      <c r="I1360" s="36" t="s">
        <v>430</v>
      </c>
      <c r="J1360" s="53">
        <v>45565</v>
      </c>
      <c r="K1360" t="s">
        <v>1096</v>
      </c>
      <c r="L1360" s="40">
        <v>34324</v>
      </c>
      <c r="M1360" s="39"/>
      <c r="N1360" t="s">
        <v>5661</v>
      </c>
    </row>
    <row r="1361" spans="1:14" x14ac:dyDescent="0.25">
      <c r="A1361" s="7" t="str">
        <f t="shared" si="47"/>
        <v>200500010019</v>
      </c>
      <c r="B1361" s="92"/>
      <c r="C1361" s="182">
        <v>20050001</v>
      </c>
      <c r="D1361" s="8" t="s">
        <v>56</v>
      </c>
      <c r="E1361" s="35" t="s">
        <v>3</v>
      </c>
      <c r="F1361" s="35" t="s">
        <v>5445</v>
      </c>
      <c r="G1361" s="91" t="s">
        <v>5528</v>
      </c>
      <c r="H1361" s="35" t="s">
        <v>274</v>
      </c>
      <c r="I1361" s="36" t="s">
        <v>415</v>
      </c>
      <c r="J1361" s="53">
        <v>45565</v>
      </c>
      <c r="K1361" t="s">
        <v>5662</v>
      </c>
      <c r="L1361" s="40">
        <v>32143</v>
      </c>
      <c r="M1361" s="39">
        <v>8789503496</v>
      </c>
      <c r="N1361" t="s">
        <v>5663</v>
      </c>
    </row>
    <row r="1362" spans="1:14" x14ac:dyDescent="0.25">
      <c r="A1362" s="7" t="str">
        <f t="shared" si="47"/>
        <v>200100020074</v>
      </c>
      <c r="B1362" s="92"/>
      <c r="C1362" s="182">
        <v>20010002</v>
      </c>
      <c r="D1362" s="8" t="s">
        <v>56</v>
      </c>
      <c r="E1362" s="35" t="s">
        <v>2490</v>
      </c>
      <c r="F1362" s="35" t="s">
        <v>5446</v>
      </c>
      <c r="G1362" s="91" t="s">
        <v>5529</v>
      </c>
      <c r="H1362" s="35" t="s">
        <v>456</v>
      </c>
      <c r="I1362" s="36" t="s">
        <v>457</v>
      </c>
      <c r="J1362" s="53">
        <v>45565</v>
      </c>
      <c r="K1362" t="s">
        <v>5664</v>
      </c>
      <c r="L1362" s="40">
        <v>33604</v>
      </c>
      <c r="M1362" s="39">
        <v>9955768233</v>
      </c>
      <c r="N1362" t="s">
        <v>5665</v>
      </c>
    </row>
    <row r="1363" spans="1:14" x14ac:dyDescent="0.25">
      <c r="A1363" s="7" t="str">
        <f t="shared" si="47"/>
        <v>200100340033</v>
      </c>
      <c r="B1363" s="92"/>
      <c r="C1363" s="182">
        <v>20010034</v>
      </c>
      <c r="D1363" s="8" t="s">
        <v>56</v>
      </c>
      <c r="E1363" s="35" t="s">
        <v>32</v>
      </c>
      <c r="F1363" s="35" t="s">
        <v>5447</v>
      </c>
      <c r="G1363" s="91" t="s">
        <v>5530</v>
      </c>
      <c r="H1363" s="35" t="s">
        <v>460</v>
      </c>
      <c r="I1363" s="36" t="s">
        <v>418</v>
      </c>
      <c r="J1363" s="53">
        <v>45565</v>
      </c>
      <c r="K1363" t="s">
        <v>5666</v>
      </c>
      <c r="L1363" s="40">
        <v>27760</v>
      </c>
      <c r="M1363" s="39">
        <v>9955986049</v>
      </c>
      <c r="N1363" t="s">
        <v>5667</v>
      </c>
    </row>
    <row r="1364" spans="1:14" x14ac:dyDescent="0.25">
      <c r="A1364" s="7" t="str">
        <f t="shared" ref="A1364:A1380" si="48">CONCATENATE(C1364,E1364)</f>
        <v>200100340034</v>
      </c>
      <c r="B1364" s="92"/>
      <c r="C1364" s="182">
        <v>20010034</v>
      </c>
      <c r="D1364" s="8" t="s">
        <v>56</v>
      </c>
      <c r="E1364" s="35" t="s">
        <v>33</v>
      </c>
      <c r="F1364" s="35" t="s">
        <v>5448</v>
      </c>
      <c r="G1364" s="91" t="s">
        <v>5531</v>
      </c>
      <c r="H1364" s="35" t="s">
        <v>275</v>
      </c>
      <c r="I1364" s="36" t="s">
        <v>411</v>
      </c>
      <c r="J1364" s="53">
        <v>45565</v>
      </c>
      <c r="K1364" t="s">
        <v>5668</v>
      </c>
      <c r="L1364" s="40">
        <v>34349</v>
      </c>
      <c r="M1364" s="39">
        <v>6351336351</v>
      </c>
      <c r="N1364" t="s">
        <v>5669</v>
      </c>
    </row>
    <row r="1365" spans="1:14" x14ac:dyDescent="0.25">
      <c r="A1365" s="7" t="str">
        <f t="shared" si="48"/>
        <v>200100340035</v>
      </c>
      <c r="B1365" s="92"/>
      <c r="C1365" s="182">
        <v>20010034</v>
      </c>
      <c r="D1365" s="8" t="s">
        <v>56</v>
      </c>
      <c r="E1365" s="35" t="s">
        <v>9</v>
      </c>
      <c r="F1365" s="35" t="s">
        <v>5412</v>
      </c>
      <c r="G1365" s="91" t="s">
        <v>5532</v>
      </c>
      <c r="H1365" s="35" t="s">
        <v>460</v>
      </c>
      <c r="I1365" s="36" t="s">
        <v>418</v>
      </c>
      <c r="J1365" s="53">
        <v>45565</v>
      </c>
      <c r="K1365" t="s">
        <v>5670</v>
      </c>
      <c r="L1365" s="40">
        <v>18629</v>
      </c>
      <c r="M1365" s="39">
        <v>7295942320</v>
      </c>
      <c r="N1365" t="s">
        <v>5671</v>
      </c>
    </row>
    <row r="1366" spans="1:14" x14ac:dyDescent="0.25">
      <c r="A1366" s="7" t="str">
        <f t="shared" si="48"/>
        <v>200600020010</v>
      </c>
      <c r="B1366" s="92"/>
      <c r="C1366" s="182">
        <v>20060002</v>
      </c>
      <c r="D1366" s="8" t="s">
        <v>56</v>
      </c>
      <c r="E1366" s="35" t="s">
        <v>21</v>
      </c>
      <c r="F1366" s="35" t="s">
        <v>5449</v>
      </c>
      <c r="G1366" s="91" t="s">
        <v>5533</v>
      </c>
      <c r="H1366" s="35" t="s">
        <v>4452</v>
      </c>
      <c r="I1366" s="36" t="s">
        <v>1912</v>
      </c>
      <c r="J1366" s="53">
        <v>45565</v>
      </c>
      <c r="K1366" t="s">
        <v>5672</v>
      </c>
      <c r="L1366" s="40">
        <v>19360</v>
      </c>
      <c r="M1366" s="39">
        <v>7765913827</v>
      </c>
      <c r="N1366" t="s">
        <v>5673</v>
      </c>
    </row>
    <row r="1367" spans="1:14" x14ac:dyDescent="0.25">
      <c r="A1367" s="7" t="str">
        <f t="shared" si="48"/>
        <v>200600020015</v>
      </c>
      <c r="B1367" s="92"/>
      <c r="C1367" s="182">
        <v>20060002</v>
      </c>
      <c r="D1367" s="8" t="s">
        <v>56</v>
      </c>
      <c r="E1367" s="35" t="s">
        <v>25</v>
      </c>
      <c r="F1367" s="35" t="s">
        <v>5450</v>
      </c>
      <c r="G1367" s="91" t="s">
        <v>5534</v>
      </c>
      <c r="H1367" s="35" t="s">
        <v>1676</v>
      </c>
      <c r="I1367" s="36" t="s">
        <v>413</v>
      </c>
      <c r="J1367" s="53">
        <v>45565</v>
      </c>
      <c r="K1367" t="s">
        <v>5674</v>
      </c>
      <c r="L1367" s="40">
        <v>24108</v>
      </c>
      <c r="M1367" s="39"/>
      <c r="N1367" t="s">
        <v>5675</v>
      </c>
    </row>
    <row r="1368" spans="1:14" x14ac:dyDescent="0.25">
      <c r="A1368" s="7" t="str">
        <f t="shared" si="48"/>
        <v>200600020016</v>
      </c>
      <c r="B1368" s="92"/>
      <c r="C1368" s="182">
        <v>20060002</v>
      </c>
      <c r="D1368" s="8" t="s">
        <v>56</v>
      </c>
      <c r="E1368" s="35" t="s">
        <v>26</v>
      </c>
      <c r="F1368" s="35" t="s">
        <v>5451</v>
      </c>
      <c r="G1368" s="91" t="s">
        <v>5535</v>
      </c>
      <c r="H1368" s="35" t="s">
        <v>1676</v>
      </c>
      <c r="I1368" s="36" t="s">
        <v>413</v>
      </c>
      <c r="J1368" s="53">
        <v>45565</v>
      </c>
      <c r="K1368" t="s">
        <v>5676</v>
      </c>
      <c r="L1368" s="40">
        <v>35105</v>
      </c>
      <c r="M1368" s="39"/>
      <c r="N1368" t="s">
        <v>5677</v>
      </c>
    </row>
    <row r="1369" spans="1:14" x14ac:dyDescent="0.25">
      <c r="A1369" s="7" t="str">
        <f t="shared" si="48"/>
        <v>200600020017</v>
      </c>
      <c r="B1369" s="92"/>
      <c r="C1369" s="182">
        <v>20060002</v>
      </c>
      <c r="D1369" s="8" t="s">
        <v>56</v>
      </c>
      <c r="E1369" s="35" t="s">
        <v>27</v>
      </c>
      <c r="F1369" s="35" t="s">
        <v>5452</v>
      </c>
      <c r="G1369" s="91" t="s">
        <v>5536</v>
      </c>
      <c r="H1369" s="35" t="s">
        <v>5252</v>
      </c>
      <c r="I1369" s="36" t="s">
        <v>418</v>
      </c>
      <c r="J1369" s="53">
        <v>45565</v>
      </c>
      <c r="K1369" t="s">
        <v>5459</v>
      </c>
      <c r="L1369" s="40">
        <v>24473</v>
      </c>
      <c r="M1369" s="39"/>
      <c r="N1369" t="s">
        <v>5678</v>
      </c>
    </row>
    <row r="1370" spans="1:14" x14ac:dyDescent="0.25">
      <c r="A1370" s="7" t="str">
        <f t="shared" si="48"/>
        <v>200100230049</v>
      </c>
      <c r="B1370" s="92"/>
      <c r="C1370" s="182">
        <v>20010023</v>
      </c>
      <c r="D1370" s="8" t="s">
        <v>56</v>
      </c>
      <c r="E1370" s="35" t="s">
        <v>425</v>
      </c>
      <c r="F1370" s="35" t="s">
        <v>5453</v>
      </c>
      <c r="G1370" s="91" t="s">
        <v>5537</v>
      </c>
      <c r="H1370" s="35" t="s">
        <v>272</v>
      </c>
      <c r="I1370" s="36" t="s">
        <v>414</v>
      </c>
      <c r="J1370" s="53">
        <v>45565</v>
      </c>
      <c r="K1370" t="s">
        <v>5679</v>
      </c>
      <c r="L1370" s="40">
        <v>22496</v>
      </c>
      <c r="M1370" s="39">
        <v>9142853730</v>
      </c>
      <c r="N1370" t="s">
        <v>5680</v>
      </c>
    </row>
    <row r="1371" spans="1:14" x14ac:dyDescent="0.25">
      <c r="A1371" s="7" t="str">
        <f t="shared" si="48"/>
        <v>200100230050</v>
      </c>
      <c r="B1371" s="92"/>
      <c r="C1371" s="182">
        <v>20010023</v>
      </c>
      <c r="D1371" s="8" t="s">
        <v>56</v>
      </c>
      <c r="E1371" s="35" t="s">
        <v>2068</v>
      </c>
      <c r="F1371" s="35" t="s">
        <v>5454</v>
      </c>
      <c r="G1371" s="91" t="s">
        <v>5538</v>
      </c>
      <c r="H1371" s="35" t="s">
        <v>270</v>
      </c>
      <c r="I1371" s="36" t="s">
        <v>4722</v>
      </c>
      <c r="J1371" s="53">
        <v>45565</v>
      </c>
      <c r="K1371" t="s">
        <v>5681</v>
      </c>
      <c r="L1371" s="40">
        <v>29952</v>
      </c>
      <c r="M1371" s="39">
        <v>6207101487</v>
      </c>
      <c r="N1371" t="s">
        <v>5682</v>
      </c>
    </row>
    <row r="1372" spans="1:14" x14ac:dyDescent="0.25">
      <c r="A1372" s="7" t="str">
        <f t="shared" si="48"/>
        <v>200100030061</v>
      </c>
      <c r="B1372" s="92"/>
      <c r="C1372" s="182">
        <v>20010003</v>
      </c>
      <c r="D1372" s="8" t="s">
        <v>56</v>
      </c>
      <c r="E1372" s="35" t="s">
        <v>1061</v>
      </c>
      <c r="F1372" s="35" t="s">
        <v>5455</v>
      </c>
      <c r="G1372" s="91" t="s">
        <v>5539</v>
      </c>
      <c r="H1372" s="35" t="s">
        <v>467</v>
      </c>
      <c r="I1372" s="36" t="s">
        <v>415</v>
      </c>
      <c r="J1372" s="53">
        <v>45565</v>
      </c>
      <c r="K1372" t="s">
        <v>5683</v>
      </c>
      <c r="L1372" s="40">
        <v>31413</v>
      </c>
      <c r="M1372" s="39">
        <v>8434979369</v>
      </c>
      <c r="N1372" t="s">
        <v>5684</v>
      </c>
    </row>
    <row r="1373" spans="1:14" x14ac:dyDescent="0.25">
      <c r="A1373" s="7" t="str">
        <f t="shared" si="48"/>
        <v>200700010002</v>
      </c>
      <c r="B1373" s="92"/>
      <c r="C1373" s="182">
        <v>20070001</v>
      </c>
      <c r="D1373" s="8" t="s">
        <v>56</v>
      </c>
      <c r="E1373" s="35" t="s">
        <v>17</v>
      </c>
      <c r="F1373" s="35" t="s">
        <v>5456</v>
      </c>
      <c r="G1373" s="91" t="s">
        <v>5540</v>
      </c>
      <c r="H1373" s="35" t="s">
        <v>2021</v>
      </c>
      <c r="I1373" s="36" t="s">
        <v>415</v>
      </c>
      <c r="J1373" s="53">
        <v>45565</v>
      </c>
      <c r="K1373" t="s">
        <v>5685</v>
      </c>
      <c r="L1373" s="40">
        <v>35195</v>
      </c>
      <c r="M1373" s="39">
        <v>6207993754</v>
      </c>
      <c r="N1373" t="s">
        <v>5686</v>
      </c>
    </row>
    <row r="1374" spans="1:14" x14ac:dyDescent="0.25">
      <c r="A1374" s="7" t="str">
        <f t="shared" si="48"/>
        <v>200700030002</v>
      </c>
      <c r="B1374" s="92"/>
      <c r="C1374" s="182">
        <v>20070003</v>
      </c>
      <c r="D1374" s="8" t="s">
        <v>56</v>
      </c>
      <c r="E1374" s="35" t="s">
        <v>17</v>
      </c>
      <c r="F1374" s="35" t="s">
        <v>5457</v>
      </c>
      <c r="G1374" s="91" t="s">
        <v>5541</v>
      </c>
      <c r="H1374" s="35" t="s">
        <v>2021</v>
      </c>
      <c r="I1374" s="36" t="s">
        <v>415</v>
      </c>
      <c r="J1374" s="53">
        <v>45565</v>
      </c>
      <c r="K1374" t="s">
        <v>5687</v>
      </c>
      <c r="L1374" s="40">
        <v>33239</v>
      </c>
      <c r="M1374" s="39">
        <v>7321940575</v>
      </c>
      <c r="N1374" t="s">
        <v>5688</v>
      </c>
    </row>
    <row r="1375" spans="1:14" x14ac:dyDescent="0.25">
      <c r="A1375" s="7" t="str">
        <f t="shared" si="48"/>
        <v>200700040002</v>
      </c>
      <c r="B1375" s="92"/>
      <c r="C1375" s="182">
        <v>20070004</v>
      </c>
      <c r="D1375" s="8" t="s">
        <v>56</v>
      </c>
      <c r="E1375" s="35" t="s">
        <v>17</v>
      </c>
      <c r="F1375" s="35" t="s">
        <v>5458</v>
      </c>
      <c r="G1375" s="91" t="s">
        <v>5542</v>
      </c>
      <c r="H1375" s="35" t="s">
        <v>275</v>
      </c>
      <c r="I1375" s="36" t="s">
        <v>411</v>
      </c>
      <c r="J1375" s="53">
        <v>45565</v>
      </c>
      <c r="K1375" t="s">
        <v>5689</v>
      </c>
      <c r="L1375" s="40">
        <v>33748</v>
      </c>
      <c r="M1375" s="39">
        <v>7782800206</v>
      </c>
      <c r="N1375" t="s">
        <v>5690</v>
      </c>
    </row>
    <row r="1376" spans="1:14" x14ac:dyDescent="0.25">
      <c r="A1376" s="7" t="str">
        <f t="shared" si="48"/>
        <v>200700070002</v>
      </c>
      <c r="B1376" s="92"/>
      <c r="C1376" s="182">
        <v>20070007</v>
      </c>
      <c r="D1376" s="8" t="s">
        <v>56</v>
      </c>
      <c r="E1376" s="35" t="s">
        <v>17</v>
      </c>
      <c r="F1376" s="35" t="s">
        <v>5459</v>
      </c>
      <c r="G1376" s="91" t="s">
        <v>5543</v>
      </c>
      <c r="H1376" s="35" t="s">
        <v>1048</v>
      </c>
      <c r="I1376" s="36" t="s">
        <v>413</v>
      </c>
      <c r="J1376" s="53">
        <v>45565</v>
      </c>
      <c r="K1376" t="s">
        <v>5691</v>
      </c>
      <c r="L1376" s="40">
        <v>24108</v>
      </c>
      <c r="M1376" s="39">
        <v>8757375821</v>
      </c>
      <c r="N1376" t="s">
        <v>5692</v>
      </c>
    </row>
    <row r="1377" spans="1:14" x14ac:dyDescent="0.25">
      <c r="A1377" s="7" t="str">
        <f t="shared" si="48"/>
        <v>200700060002</v>
      </c>
      <c r="B1377" s="92"/>
      <c r="C1377" s="182">
        <v>20070006</v>
      </c>
      <c r="D1377" s="8" t="s">
        <v>56</v>
      </c>
      <c r="E1377" s="35" t="s">
        <v>17</v>
      </c>
      <c r="F1377" s="35" t="s">
        <v>5460</v>
      </c>
      <c r="G1377" s="91" t="s">
        <v>5544</v>
      </c>
      <c r="H1377" s="35" t="s">
        <v>5545</v>
      </c>
      <c r="I1377" s="36" t="s">
        <v>411</v>
      </c>
      <c r="J1377" s="53">
        <v>45565</v>
      </c>
      <c r="K1377" t="s">
        <v>5456</v>
      </c>
      <c r="L1377" s="40">
        <v>35889</v>
      </c>
      <c r="M1377" s="39">
        <v>6201459329</v>
      </c>
      <c r="N1377" t="s">
        <v>5693</v>
      </c>
    </row>
    <row r="1378" spans="1:14" x14ac:dyDescent="0.25">
      <c r="A1378" s="7" t="str">
        <f t="shared" si="48"/>
        <v>200700020002</v>
      </c>
      <c r="B1378" s="92"/>
      <c r="C1378" s="182">
        <v>20070002</v>
      </c>
      <c r="D1378" s="8" t="s">
        <v>56</v>
      </c>
      <c r="E1378" s="35" t="s">
        <v>17</v>
      </c>
      <c r="F1378" s="35" t="s">
        <v>5216</v>
      </c>
      <c r="G1378" s="91" t="s">
        <v>5546</v>
      </c>
      <c r="H1378" s="35" t="s">
        <v>1048</v>
      </c>
      <c r="I1378" s="36" t="s">
        <v>413</v>
      </c>
      <c r="J1378" s="53">
        <v>45565</v>
      </c>
      <c r="K1378" t="s">
        <v>5694</v>
      </c>
      <c r="L1378" s="40">
        <v>29221</v>
      </c>
      <c r="M1378" s="39">
        <v>9693248313</v>
      </c>
      <c r="N1378" t="s">
        <v>5695</v>
      </c>
    </row>
    <row r="1379" spans="1:14" x14ac:dyDescent="0.25">
      <c r="A1379" s="7" t="str">
        <f t="shared" si="48"/>
        <v>200700080002</v>
      </c>
      <c r="B1379" s="92"/>
      <c r="C1379" s="182">
        <v>20070008</v>
      </c>
      <c r="D1379" s="8" t="s">
        <v>56</v>
      </c>
      <c r="E1379" s="35" t="s">
        <v>17</v>
      </c>
      <c r="F1379" s="35" t="s">
        <v>5461</v>
      </c>
      <c r="G1379" s="91" t="s">
        <v>5547</v>
      </c>
      <c r="H1379" s="35" t="s">
        <v>281</v>
      </c>
      <c r="I1379" s="36" t="s">
        <v>418</v>
      </c>
      <c r="J1379" s="53">
        <v>45565</v>
      </c>
      <c r="K1379" t="s">
        <v>5696</v>
      </c>
      <c r="L1379" s="40">
        <v>34700</v>
      </c>
      <c r="M1379" s="39">
        <v>6202950975</v>
      </c>
      <c r="N1379" t="s">
        <v>5697</v>
      </c>
    </row>
    <row r="1380" spans="1:14" x14ac:dyDescent="0.25">
      <c r="A1380" s="7" t="str">
        <f t="shared" si="48"/>
        <v>200400040031</v>
      </c>
      <c r="B1380" s="92"/>
      <c r="C1380" s="182">
        <v>20040004</v>
      </c>
      <c r="D1380" s="8" t="s">
        <v>56</v>
      </c>
      <c r="E1380" s="35" t="s">
        <v>422</v>
      </c>
      <c r="F1380" s="35" t="s">
        <v>4650</v>
      </c>
      <c r="G1380" s="91" t="s">
        <v>4709</v>
      </c>
      <c r="H1380" s="35" t="s">
        <v>4690</v>
      </c>
      <c r="I1380" s="36" t="s">
        <v>4155</v>
      </c>
      <c r="J1380" s="53">
        <v>45565</v>
      </c>
      <c r="K1380" t="s">
        <v>3192</v>
      </c>
      <c r="L1380" s="40">
        <v>35431</v>
      </c>
      <c r="M1380" s="39">
        <v>7033635656</v>
      </c>
      <c r="N1380" t="s">
        <v>4796</v>
      </c>
    </row>
    <row r="1381" spans="1:14" x14ac:dyDescent="0.25">
      <c r="A1381" s="7" t="str">
        <f>CONCATENATE(C1381,E1381)</f>
        <v>200700040003</v>
      </c>
      <c r="B1381" s="92"/>
      <c r="C1381" s="182">
        <v>20070004</v>
      </c>
      <c r="D1381" s="8" t="s">
        <v>56</v>
      </c>
      <c r="E1381" s="35" t="s">
        <v>0</v>
      </c>
      <c r="F1381" s="35" t="s">
        <v>5689</v>
      </c>
      <c r="G1381" s="91" t="s">
        <v>5764</v>
      </c>
      <c r="H1381" s="35" t="s">
        <v>275</v>
      </c>
      <c r="I1381" s="156" t="s">
        <v>411</v>
      </c>
      <c r="J1381" s="53">
        <v>45572</v>
      </c>
      <c r="K1381" t="s">
        <v>5845</v>
      </c>
      <c r="L1381" s="40">
        <v>24838</v>
      </c>
      <c r="M1381" s="39">
        <v>9939233407</v>
      </c>
      <c r="N1381" t="s">
        <v>5846</v>
      </c>
    </row>
    <row r="1382" spans="1:14" x14ac:dyDescent="0.25">
      <c r="A1382" s="7" t="str">
        <f>CONCATENATE(C1382,E1382)</f>
        <v>200700040004</v>
      </c>
      <c r="B1382" s="92"/>
      <c r="C1382" s="182">
        <v>20070004</v>
      </c>
      <c r="D1382" s="8" t="s">
        <v>56</v>
      </c>
      <c r="E1382" s="35" t="s">
        <v>1</v>
      </c>
      <c r="F1382" s="35" t="s">
        <v>602</v>
      </c>
      <c r="G1382" s="35" t="s">
        <v>5765</v>
      </c>
      <c r="H1382" s="35" t="s">
        <v>5766</v>
      </c>
      <c r="I1382" s="36" t="s">
        <v>430</v>
      </c>
      <c r="J1382" s="53">
        <v>45572</v>
      </c>
      <c r="K1382" t="s">
        <v>5458</v>
      </c>
      <c r="L1382" s="40">
        <v>33604</v>
      </c>
      <c r="M1382" s="39">
        <v>8235000729</v>
      </c>
      <c r="N1382" t="s">
        <v>5847</v>
      </c>
    </row>
    <row r="1383" spans="1:14" x14ac:dyDescent="0.25">
      <c r="A1383" s="7" t="str">
        <f>CONCATENATE(C1383,E1383)</f>
        <v>200700040006</v>
      </c>
      <c r="B1383" s="92"/>
      <c r="C1383" s="182">
        <v>20070004</v>
      </c>
      <c r="D1383" s="8" t="s">
        <v>56</v>
      </c>
      <c r="E1383" s="35" t="s">
        <v>19</v>
      </c>
      <c r="F1383" s="35" t="s">
        <v>5702</v>
      </c>
      <c r="G1383" s="91" t="s">
        <v>5767</v>
      </c>
      <c r="H1383" s="35" t="s">
        <v>275</v>
      </c>
      <c r="I1383" s="36" t="s">
        <v>411</v>
      </c>
      <c r="J1383" s="53">
        <v>45572</v>
      </c>
      <c r="K1383" t="s">
        <v>5848</v>
      </c>
      <c r="L1383" s="40">
        <v>27395</v>
      </c>
      <c r="M1383" s="39">
        <v>8521006545</v>
      </c>
      <c r="N1383" t="s">
        <v>5849</v>
      </c>
    </row>
    <row r="1384" spans="1:14" x14ac:dyDescent="0.25">
      <c r="A1384" s="7" t="str">
        <f t="shared" ref="A1384:A1415" si="49">CONCATENATE(C1384,E1384)</f>
        <v>200700040007</v>
      </c>
      <c r="B1384" s="92"/>
      <c r="C1384" s="182">
        <v>20070004</v>
      </c>
      <c r="D1384" s="8" t="s">
        <v>56</v>
      </c>
      <c r="E1384" s="35" t="s">
        <v>20</v>
      </c>
      <c r="F1384" s="35" t="s">
        <v>5703</v>
      </c>
      <c r="G1384" s="35" t="s">
        <v>5768</v>
      </c>
      <c r="H1384" s="35" t="s">
        <v>1370</v>
      </c>
      <c r="I1384" s="36" t="s">
        <v>413</v>
      </c>
      <c r="J1384" s="53">
        <v>45572</v>
      </c>
      <c r="K1384" t="s">
        <v>5850</v>
      </c>
      <c r="L1384" s="40">
        <v>36892</v>
      </c>
      <c r="M1384" s="39">
        <v>7634808605</v>
      </c>
      <c r="N1384" t="s">
        <v>5851</v>
      </c>
    </row>
    <row r="1385" spans="1:14" x14ac:dyDescent="0.25">
      <c r="A1385" s="7" t="str">
        <f t="shared" si="49"/>
        <v>200700040008</v>
      </c>
      <c r="B1385" s="92"/>
      <c r="C1385" s="182">
        <v>20070004</v>
      </c>
      <c r="D1385" s="8" t="s">
        <v>56</v>
      </c>
      <c r="E1385" s="35" t="s">
        <v>41</v>
      </c>
      <c r="F1385" s="35" t="s">
        <v>635</v>
      </c>
      <c r="G1385" s="35" t="s">
        <v>5769</v>
      </c>
      <c r="H1385" s="35" t="s">
        <v>275</v>
      </c>
      <c r="I1385" s="36" t="s">
        <v>411</v>
      </c>
      <c r="J1385" s="53">
        <v>45572</v>
      </c>
      <c r="K1385" t="s">
        <v>5852</v>
      </c>
      <c r="L1385" s="40">
        <v>28491</v>
      </c>
      <c r="M1385" s="39">
        <v>7480021523</v>
      </c>
      <c r="N1385" t="s">
        <v>5853</v>
      </c>
    </row>
    <row r="1386" spans="1:14" x14ac:dyDescent="0.25">
      <c r="A1386" s="7" t="str">
        <f t="shared" si="49"/>
        <v>200700040009</v>
      </c>
      <c r="B1386" s="92"/>
      <c r="C1386" s="182">
        <v>20070004</v>
      </c>
      <c r="D1386" s="8" t="s">
        <v>56</v>
      </c>
      <c r="E1386" s="35" t="s">
        <v>36</v>
      </c>
      <c r="F1386" s="35" t="s">
        <v>5704</v>
      </c>
      <c r="G1386" s="35" t="s">
        <v>5770</v>
      </c>
      <c r="H1386" s="35" t="s">
        <v>275</v>
      </c>
      <c r="I1386" s="36" t="s">
        <v>411</v>
      </c>
      <c r="J1386" s="53">
        <v>45572</v>
      </c>
      <c r="K1386" t="s">
        <v>5854</v>
      </c>
      <c r="L1386" s="40">
        <v>23377</v>
      </c>
      <c r="M1386" s="39">
        <v>7070019780</v>
      </c>
      <c r="N1386" t="s">
        <v>5855</v>
      </c>
    </row>
    <row r="1387" spans="1:14" x14ac:dyDescent="0.25">
      <c r="A1387" s="7" t="str">
        <f t="shared" si="49"/>
        <v>200700040010</v>
      </c>
      <c r="B1387" s="92"/>
      <c r="C1387" s="182">
        <v>20070004</v>
      </c>
      <c r="D1387" s="8" t="s">
        <v>56</v>
      </c>
      <c r="E1387" s="35" t="s">
        <v>21</v>
      </c>
      <c r="F1387" s="35" t="s">
        <v>5705</v>
      </c>
      <c r="G1387" s="35" t="s">
        <v>5771</v>
      </c>
      <c r="H1387" s="35" t="s">
        <v>275</v>
      </c>
      <c r="I1387" s="36" t="s">
        <v>411</v>
      </c>
      <c r="J1387" s="53">
        <v>45572</v>
      </c>
      <c r="K1387" t="s">
        <v>5856</v>
      </c>
      <c r="L1387" s="40">
        <v>26299</v>
      </c>
      <c r="M1387" s="39">
        <v>9102963087</v>
      </c>
      <c r="N1387" t="s">
        <v>5857</v>
      </c>
    </row>
    <row r="1388" spans="1:14" x14ac:dyDescent="0.25">
      <c r="A1388" s="7" t="str">
        <f t="shared" si="49"/>
        <v>200700040011</v>
      </c>
      <c r="B1388" s="92"/>
      <c r="C1388" s="182">
        <v>20070004</v>
      </c>
      <c r="D1388" s="8" t="s">
        <v>56</v>
      </c>
      <c r="E1388" s="35" t="s">
        <v>22</v>
      </c>
      <c r="F1388" s="35" t="s">
        <v>5706</v>
      </c>
      <c r="G1388" s="35" t="s">
        <v>5772</v>
      </c>
      <c r="H1388" s="35" t="s">
        <v>275</v>
      </c>
      <c r="I1388" s="36" t="s">
        <v>411</v>
      </c>
      <c r="J1388" s="53">
        <v>45572</v>
      </c>
      <c r="K1388" t="s">
        <v>5858</v>
      </c>
      <c r="L1388" s="40">
        <v>26665</v>
      </c>
      <c r="M1388" s="39">
        <v>7033096964</v>
      </c>
      <c r="N1388" t="s">
        <v>5859</v>
      </c>
    </row>
    <row r="1389" spans="1:14" x14ac:dyDescent="0.25">
      <c r="A1389" s="7" t="str">
        <f t="shared" si="49"/>
        <v>200700040012</v>
      </c>
      <c r="B1389" s="92"/>
      <c r="C1389" s="182">
        <v>20070004</v>
      </c>
      <c r="D1389" s="8" t="s">
        <v>56</v>
      </c>
      <c r="E1389" s="35" t="s">
        <v>40</v>
      </c>
      <c r="F1389" s="35" t="s">
        <v>5707</v>
      </c>
      <c r="G1389" s="35" t="s">
        <v>5773</v>
      </c>
      <c r="H1389" s="35" t="s">
        <v>275</v>
      </c>
      <c r="I1389" s="36" t="s">
        <v>411</v>
      </c>
      <c r="J1389" s="53">
        <v>45572</v>
      </c>
      <c r="K1389" t="s">
        <v>5860</v>
      </c>
      <c r="L1389" s="40">
        <v>32874</v>
      </c>
      <c r="M1389" s="39">
        <v>7739903910</v>
      </c>
      <c r="N1389" t="s">
        <v>5861</v>
      </c>
    </row>
    <row r="1390" spans="1:14" x14ac:dyDescent="0.25">
      <c r="A1390" s="7" t="str">
        <f t="shared" si="49"/>
        <v>200700040013</v>
      </c>
      <c r="B1390" s="92"/>
      <c r="C1390" s="182">
        <v>20070004</v>
      </c>
      <c r="D1390" s="8" t="s">
        <v>56</v>
      </c>
      <c r="E1390" s="35" t="s">
        <v>23</v>
      </c>
      <c r="F1390" s="35" t="s">
        <v>5708</v>
      </c>
      <c r="G1390" s="35" t="s">
        <v>5774</v>
      </c>
      <c r="H1390" s="35" t="s">
        <v>275</v>
      </c>
      <c r="I1390" s="36" t="s">
        <v>411</v>
      </c>
      <c r="J1390" s="53">
        <v>45572</v>
      </c>
      <c r="K1390" t="s">
        <v>5862</v>
      </c>
      <c r="L1390" s="40">
        <v>22647</v>
      </c>
      <c r="M1390" s="39">
        <v>7480021454</v>
      </c>
      <c r="N1390" t="s">
        <v>5863</v>
      </c>
    </row>
    <row r="1391" spans="1:14" x14ac:dyDescent="0.25">
      <c r="A1391" s="7" t="str">
        <f t="shared" si="49"/>
        <v>200700040014</v>
      </c>
      <c r="B1391" s="92"/>
      <c r="C1391" s="182">
        <v>20070004</v>
      </c>
      <c r="D1391" s="8" t="s">
        <v>56</v>
      </c>
      <c r="E1391" s="35" t="s">
        <v>24</v>
      </c>
      <c r="F1391" s="35" t="s">
        <v>5709</v>
      </c>
      <c r="G1391" s="35" t="s">
        <v>5775</v>
      </c>
      <c r="H1391" s="35" t="s">
        <v>275</v>
      </c>
      <c r="I1391" s="36" t="s">
        <v>411</v>
      </c>
      <c r="J1391" s="53">
        <v>45572</v>
      </c>
      <c r="K1391" t="s">
        <v>5864</v>
      </c>
      <c r="L1391" s="40">
        <v>34745</v>
      </c>
      <c r="M1391" s="39">
        <v>8969946003</v>
      </c>
      <c r="N1391" t="s">
        <v>5865</v>
      </c>
    </row>
    <row r="1392" spans="1:14" x14ac:dyDescent="0.25">
      <c r="A1392" s="7" t="str">
        <f t="shared" si="49"/>
        <v>200700030003</v>
      </c>
      <c r="B1392" s="92"/>
      <c r="C1392" s="182">
        <v>20070003</v>
      </c>
      <c r="D1392" s="8" t="s">
        <v>56</v>
      </c>
      <c r="E1392" s="35" t="s">
        <v>0</v>
      </c>
      <c r="F1392" s="35" t="s">
        <v>5710</v>
      </c>
      <c r="G1392" s="35" t="s">
        <v>5776</v>
      </c>
      <c r="H1392" s="35" t="s">
        <v>1048</v>
      </c>
      <c r="I1392" s="36" t="s">
        <v>413</v>
      </c>
      <c r="J1392" s="53">
        <v>45572</v>
      </c>
      <c r="K1392" t="s">
        <v>5866</v>
      </c>
      <c r="L1392" s="40">
        <v>27228</v>
      </c>
      <c r="M1392" s="39">
        <v>7739498082</v>
      </c>
      <c r="N1392" t="s">
        <v>5867</v>
      </c>
    </row>
    <row r="1393" spans="1:14" x14ac:dyDescent="0.25">
      <c r="A1393" s="7" t="str">
        <f t="shared" si="49"/>
        <v>200700030004</v>
      </c>
      <c r="B1393" s="92"/>
      <c r="C1393" s="182">
        <v>20070003</v>
      </c>
      <c r="D1393" s="8" t="s">
        <v>56</v>
      </c>
      <c r="E1393" s="35" t="s">
        <v>1</v>
      </c>
      <c r="F1393" s="35" t="s">
        <v>5711</v>
      </c>
      <c r="G1393" s="35" t="s">
        <v>5777</v>
      </c>
      <c r="H1393" s="35" t="s">
        <v>2021</v>
      </c>
      <c r="I1393" s="36" t="s">
        <v>415</v>
      </c>
      <c r="J1393" s="53">
        <v>45572</v>
      </c>
      <c r="K1393" t="s">
        <v>946</v>
      </c>
      <c r="L1393" s="40">
        <v>38353</v>
      </c>
      <c r="M1393" s="39">
        <v>9693857313</v>
      </c>
      <c r="N1393" t="s">
        <v>5868</v>
      </c>
    </row>
    <row r="1394" spans="1:14" x14ac:dyDescent="0.25">
      <c r="A1394" s="7" t="str">
        <f t="shared" si="49"/>
        <v>200700030005</v>
      </c>
      <c r="B1394" s="92"/>
      <c r="C1394" s="182">
        <v>20070003</v>
      </c>
      <c r="D1394" s="8" t="s">
        <v>56</v>
      </c>
      <c r="E1394" s="35" t="s">
        <v>18</v>
      </c>
      <c r="F1394" s="35" t="s">
        <v>5712</v>
      </c>
      <c r="G1394" s="35" t="s">
        <v>5778</v>
      </c>
      <c r="H1394" s="35" t="s">
        <v>1048</v>
      </c>
      <c r="I1394" s="36" t="s">
        <v>413</v>
      </c>
      <c r="J1394" s="53">
        <v>45572</v>
      </c>
      <c r="K1394" t="s">
        <v>5869</v>
      </c>
      <c r="L1394" s="40">
        <v>32143</v>
      </c>
      <c r="M1394" s="39">
        <v>9060757808</v>
      </c>
      <c r="N1394" t="s">
        <v>5870</v>
      </c>
    </row>
    <row r="1395" spans="1:14" x14ac:dyDescent="0.25">
      <c r="A1395" s="7" t="str">
        <f t="shared" si="49"/>
        <v>200700030006</v>
      </c>
      <c r="B1395" s="92"/>
      <c r="C1395" s="182">
        <v>20070003</v>
      </c>
      <c r="D1395" s="8" t="s">
        <v>56</v>
      </c>
      <c r="E1395" s="35" t="s">
        <v>19</v>
      </c>
      <c r="F1395" s="35" t="s">
        <v>5713</v>
      </c>
      <c r="G1395" s="35" t="s">
        <v>5779</v>
      </c>
      <c r="H1395" s="35" t="s">
        <v>2021</v>
      </c>
      <c r="I1395" s="36" t="s">
        <v>415</v>
      </c>
      <c r="J1395" s="53">
        <v>45572</v>
      </c>
      <c r="K1395" t="s">
        <v>5871</v>
      </c>
      <c r="L1395" s="40">
        <v>37080</v>
      </c>
      <c r="M1395" s="39">
        <v>7250613205</v>
      </c>
      <c r="N1395" t="s">
        <v>5872</v>
      </c>
    </row>
    <row r="1396" spans="1:14" x14ac:dyDescent="0.25">
      <c r="A1396" s="7" t="str">
        <f t="shared" si="49"/>
        <v>200700030007</v>
      </c>
      <c r="B1396" s="92"/>
      <c r="C1396" s="182">
        <v>20070003</v>
      </c>
      <c r="D1396" s="8" t="s">
        <v>56</v>
      </c>
      <c r="E1396" s="35" t="s">
        <v>20</v>
      </c>
      <c r="F1396" s="35" t="s">
        <v>5714</v>
      </c>
      <c r="G1396" s="35" t="s">
        <v>5780</v>
      </c>
      <c r="H1396" s="35" t="s">
        <v>2021</v>
      </c>
      <c r="I1396" s="36" t="s">
        <v>415</v>
      </c>
      <c r="J1396" s="53">
        <v>45572</v>
      </c>
      <c r="K1396" t="s">
        <v>5873</v>
      </c>
      <c r="L1396" s="40">
        <v>34809</v>
      </c>
      <c r="M1396" s="39">
        <v>7061906998</v>
      </c>
      <c r="N1396" t="s">
        <v>5874</v>
      </c>
    </row>
    <row r="1397" spans="1:14" x14ac:dyDescent="0.25">
      <c r="A1397" s="7" t="str">
        <f t="shared" si="49"/>
        <v>200700050003</v>
      </c>
      <c r="B1397" s="92"/>
      <c r="C1397" s="182">
        <v>20070005</v>
      </c>
      <c r="D1397" s="8" t="s">
        <v>56</v>
      </c>
      <c r="E1397" s="35" t="s">
        <v>0</v>
      </c>
      <c r="F1397" s="35" t="s">
        <v>5715</v>
      </c>
      <c r="G1397" s="35" t="s">
        <v>5781</v>
      </c>
      <c r="H1397" s="35" t="s">
        <v>728</v>
      </c>
      <c r="I1397" s="36" t="s">
        <v>457</v>
      </c>
      <c r="J1397" s="53">
        <v>45572</v>
      </c>
      <c r="K1397" t="s">
        <v>5875</v>
      </c>
      <c r="L1397" s="40">
        <v>36983</v>
      </c>
      <c r="M1397" s="39">
        <v>9341363002</v>
      </c>
      <c r="N1397" t="s">
        <v>5876</v>
      </c>
    </row>
    <row r="1398" spans="1:14" x14ac:dyDescent="0.25">
      <c r="A1398" s="7" t="str">
        <f t="shared" si="49"/>
        <v>200700050005</v>
      </c>
      <c r="B1398" s="92"/>
      <c r="C1398" s="182">
        <v>20070005</v>
      </c>
      <c r="D1398" s="8" t="s">
        <v>56</v>
      </c>
      <c r="E1398" s="35" t="s">
        <v>18</v>
      </c>
      <c r="F1398" s="35" t="s">
        <v>5716</v>
      </c>
      <c r="G1398" s="35" t="s">
        <v>5782</v>
      </c>
      <c r="H1398" s="35" t="s">
        <v>2021</v>
      </c>
      <c r="I1398" s="36" t="s">
        <v>415</v>
      </c>
      <c r="J1398" s="53">
        <v>45572</v>
      </c>
      <c r="K1398" t="s">
        <v>5877</v>
      </c>
      <c r="L1398" s="40">
        <v>27760</v>
      </c>
      <c r="M1398" s="39">
        <v>9931305528</v>
      </c>
      <c r="N1398" t="s">
        <v>5878</v>
      </c>
    </row>
    <row r="1399" spans="1:14" x14ac:dyDescent="0.25">
      <c r="A1399" s="7" t="str">
        <f t="shared" si="49"/>
        <v>200700010003</v>
      </c>
      <c r="B1399" s="92"/>
      <c r="C1399" s="182">
        <v>20070001</v>
      </c>
      <c r="D1399" s="8" t="s">
        <v>56</v>
      </c>
      <c r="E1399" s="35" t="s">
        <v>0</v>
      </c>
      <c r="F1399" s="35" t="s">
        <v>5717</v>
      </c>
      <c r="G1399" s="35" t="s">
        <v>5783</v>
      </c>
      <c r="H1399" s="35" t="s">
        <v>1048</v>
      </c>
      <c r="I1399" s="36" t="s">
        <v>413</v>
      </c>
      <c r="J1399" s="53">
        <v>45572</v>
      </c>
      <c r="K1399" t="s">
        <v>5879</v>
      </c>
      <c r="L1399" s="40">
        <v>37083</v>
      </c>
      <c r="M1399" s="39">
        <v>9798296637</v>
      </c>
      <c r="N1399" t="s">
        <v>5880</v>
      </c>
    </row>
    <row r="1400" spans="1:14" x14ac:dyDescent="0.25">
      <c r="A1400" s="7" t="str">
        <f t="shared" si="49"/>
        <v>200700010005</v>
      </c>
      <c r="B1400" s="92"/>
      <c r="C1400" s="182">
        <v>20070001</v>
      </c>
      <c r="D1400" s="8" t="s">
        <v>56</v>
      </c>
      <c r="E1400" s="35" t="s">
        <v>18</v>
      </c>
      <c r="F1400" s="35" t="s">
        <v>5718</v>
      </c>
      <c r="G1400" s="35" t="s">
        <v>5784</v>
      </c>
      <c r="H1400" s="35" t="s">
        <v>2021</v>
      </c>
      <c r="I1400" s="36" t="s">
        <v>415</v>
      </c>
      <c r="J1400" s="53">
        <v>45572</v>
      </c>
      <c r="K1400" t="s">
        <v>5881</v>
      </c>
      <c r="L1400" s="40">
        <v>33239</v>
      </c>
      <c r="M1400" s="39">
        <v>9162908587</v>
      </c>
      <c r="N1400" t="s">
        <v>5882</v>
      </c>
    </row>
    <row r="1401" spans="1:14" x14ac:dyDescent="0.25">
      <c r="A1401" s="7" t="str">
        <f t="shared" si="49"/>
        <v>200700010007</v>
      </c>
      <c r="B1401" s="92"/>
      <c r="C1401" s="182">
        <v>20070001</v>
      </c>
      <c r="D1401" s="8" t="s">
        <v>56</v>
      </c>
      <c r="E1401" s="35" t="s">
        <v>20</v>
      </c>
      <c r="F1401" s="35" t="s">
        <v>5719</v>
      </c>
      <c r="G1401" s="35" t="s">
        <v>5785</v>
      </c>
      <c r="H1401" s="35" t="s">
        <v>2021</v>
      </c>
      <c r="I1401" s="36" t="s">
        <v>415</v>
      </c>
      <c r="J1401" s="53">
        <v>45572</v>
      </c>
      <c r="K1401" t="s">
        <v>5883</v>
      </c>
      <c r="L1401" s="40">
        <v>27854</v>
      </c>
      <c r="M1401" s="39">
        <v>9199939406</v>
      </c>
      <c r="N1401" t="s">
        <v>5884</v>
      </c>
    </row>
    <row r="1402" spans="1:14" x14ac:dyDescent="0.25">
      <c r="A1402" s="7" t="str">
        <f t="shared" si="49"/>
        <v>200700010009</v>
      </c>
      <c r="B1402" s="92"/>
      <c r="C1402" s="182">
        <v>20070001</v>
      </c>
      <c r="D1402" s="8" t="s">
        <v>56</v>
      </c>
      <c r="E1402" s="35" t="s">
        <v>36</v>
      </c>
      <c r="F1402" s="35" t="s">
        <v>739</v>
      </c>
      <c r="G1402" s="35" t="s">
        <v>5786</v>
      </c>
      <c r="H1402" s="35" t="s">
        <v>1048</v>
      </c>
      <c r="I1402" s="36" t="s">
        <v>413</v>
      </c>
      <c r="J1402" s="53">
        <v>45572</v>
      </c>
      <c r="K1402" t="s">
        <v>5885</v>
      </c>
      <c r="L1402" s="40">
        <v>33970</v>
      </c>
      <c r="M1402" s="39">
        <v>9801557393</v>
      </c>
      <c r="N1402" t="s">
        <v>5886</v>
      </c>
    </row>
    <row r="1403" spans="1:14" x14ac:dyDescent="0.25">
      <c r="A1403" s="7" t="str">
        <f t="shared" si="49"/>
        <v>200700010010</v>
      </c>
      <c r="B1403" s="92"/>
      <c r="C1403" s="182">
        <v>20070001</v>
      </c>
      <c r="D1403" s="8" t="s">
        <v>56</v>
      </c>
      <c r="E1403" s="35" t="s">
        <v>21</v>
      </c>
      <c r="F1403" s="35" t="s">
        <v>5720</v>
      </c>
      <c r="G1403" s="35" t="s">
        <v>5787</v>
      </c>
      <c r="H1403" s="35" t="s">
        <v>1048</v>
      </c>
      <c r="I1403" s="36" t="s">
        <v>413</v>
      </c>
      <c r="J1403" s="53">
        <v>45572</v>
      </c>
      <c r="K1403" t="s">
        <v>5887</v>
      </c>
      <c r="L1403" s="40">
        <v>29647</v>
      </c>
      <c r="M1403" s="39">
        <v>9801050873</v>
      </c>
      <c r="N1403" t="s">
        <v>5888</v>
      </c>
    </row>
    <row r="1404" spans="1:14" x14ac:dyDescent="0.25">
      <c r="A1404" s="7" t="str">
        <f t="shared" si="49"/>
        <v>200700060003</v>
      </c>
      <c r="B1404" s="92"/>
      <c r="C1404" s="182">
        <v>20070006</v>
      </c>
      <c r="D1404" s="8" t="s">
        <v>56</v>
      </c>
      <c r="E1404" s="35" t="s">
        <v>0</v>
      </c>
      <c r="F1404" s="35" t="s">
        <v>5721</v>
      </c>
      <c r="G1404" s="35" t="s">
        <v>5788</v>
      </c>
      <c r="H1404" s="35" t="s">
        <v>2021</v>
      </c>
      <c r="I1404" s="36" t="s">
        <v>415</v>
      </c>
      <c r="J1404" s="53">
        <v>45572</v>
      </c>
      <c r="K1404" t="s">
        <v>5889</v>
      </c>
      <c r="L1404" s="40">
        <v>37987</v>
      </c>
      <c r="M1404" s="39">
        <v>6299595034</v>
      </c>
      <c r="N1404" t="s">
        <v>5890</v>
      </c>
    </row>
    <row r="1405" spans="1:14" x14ac:dyDescent="0.25">
      <c r="A1405" s="7" t="str">
        <f t="shared" si="49"/>
        <v>200700060005</v>
      </c>
      <c r="B1405" s="92"/>
      <c r="C1405" s="182">
        <v>20070006</v>
      </c>
      <c r="D1405" s="8" t="s">
        <v>56</v>
      </c>
      <c r="E1405" s="35" t="s">
        <v>18</v>
      </c>
      <c r="F1405" s="35" t="s">
        <v>5722</v>
      </c>
      <c r="G1405" s="35" t="s">
        <v>5789</v>
      </c>
      <c r="H1405" s="35" t="s">
        <v>1048</v>
      </c>
      <c r="I1405" s="36" t="s">
        <v>413</v>
      </c>
      <c r="J1405" s="53">
        <v>45572</v>
      </c>
      <c r="K1405" t="s">
        <v>5891</v>
      </c>
      <c r="L1405" s="40">
        <v>37257</v>
      </c>
      <c r="M1405" s="39">
        <v>9693696726</v>
      </c>
      <c r="N1405" t="s">
        <v>5892</v>
      </c>
    </row>
    <row r="1406" spans="1:14" x14ac:dyDescent="0.25">
      <c r="A1406" s="7" t="str">
        <f t="shared" si="49"/>
        <v>200700060007</v>
      </c>
      <c r="B1406" s="92"/>
      <c r="C1406" s="182">
        <v>20070006</v>
      </c>
      <c r="D1406" s="8" t="s">
        <v>56</v>
      </c>
      <c r="E1406" s="35" t="s">
        <v>20</v>
      </c>
      <c r="F1406" s="35" t="s">
        <v>5723</v>
      </c>
      <c r="G1406" s="35" t="s">
        <v>5790</v>
      </c>
      <c r="H1406" s="35" t="s">
        <v>1048</v>
      </c>
      <c r="I1406" s="36" t="s">
        <v>413</v>
      </c>
      <c r="J1406" s="53">
        <v>45572</v>
      </c>
      <c r="K1406" t="s">
        <v>5893</v>
      </c>
      <c r="L1406" s="40">
        <v>23743</v>
      </c>
      <c r="M1406" s="39">
        <v>9572119929</v>
      </c>
      <c r="N1406" t="s">
        <v>5894</v>
      </c>
    </row>
    <row r="1407" spans="1:14" x14ac:dyDescent="0.25">
      <c r="A1407" s="7" t="str">
        <f t="shared" si="49"/>
        <v>200700060004</v>
      </c>
      <c r="B1407" s="92"/>
      <c r="C1407" s="182">
        <v>20070006</v>
      </c>
      <c r="D1407" s="8" t="s">
        <v>56</v>
      </c>
      <c r="E1407" s="35" t="s">
        <v>1</v>
      </c>
      <c r="F1407" s="35" t="s">
        <v>5724</v>
      </c>
      <c r="G1407" s="35" t="s">
        <v>5791</v>
      </c>
      <c r="H1407" s="35" t="s">
        <v>2021</v>
      </c>
      <c r="I1407" s="36" t="s">
        <v>415</v>
      </c>
      <c r="J1407" s="53">
        <v>45572</v>
      </c>
      <c r="K1407" t="s">
        <v>5895</v>
      </c>
      <c r="L1407" s="40">
        <v>39448</v>
      </c>
      <c r="M1407" s="39">
        <v>9942111380</v>
      </c>
      <c r="N1407" t="s">
        <v>5896</v>
      </c>
    </row>
    <row r="1408" spans="1:14" x14ac:dyDescent="0.25">
      <c r="A1408" s="7" t="str">
        <f t="shared" si="49"/>
        <v>200700060006</v>
      </c>
      <c r="B1408" s="92"/>
      <c r="C1408" s="182">
        <v>20070006</v>
      </c>
      <c r="D1408" s="8" t="s">
        <v>56</v>
      </c>
      <c r="E1408" s="35" t="s">
        <v>19</v>
      </c>
      <c r="F1408" s="35" t="s">
        <v>5725</v>
      </c>
      <c r="G1408" s="35" t="s">
        <v>5792</v>
      </c>
      <c r="H1408" s="35" t="s">
        <v>1048</v>
      </c>
      <c r="I1408" s="36" t="s">
        <v>413</v>
      </c>
      <c r="J1408" s="53">
        <v>45572</v>
      </c>
      <c r="K1408" t="s">
        <v>5897</v>
      </c>
      <c r="L1408" s="40">
        <v>39083</v>
      </c>
      <c r="M1408" s="39">
        <v>9608851364</v>
      </c>
      <c r="N1408" t="s">
        <v>5898</v>
      </c>
    </row>
    <row r="1409" spans="1:14" x14ac:dyDescent="0.25">
      <c r="A1409" s="7" t="str">
        <f t="shared" si="49"/>
        <v>200700070003</v>
      </c>
      <c r="B1409" s="92"/>
      <c r="C1409" s="182">
        <v>20070007</v>
      </c>
      <c r="D1409" s="8" t="s">
        <v>56</v>
      </c>
      <c r="E1409" s="35" t="s">
        <v>0</v>
      </c>
      <c r="F1409" s="35" t="s">
        <v>5726</v>
      </c>
      <c r="G1409" s="35" t="s">
        <v>5793</v>
      </c>
      <c r="H1409" s="35" t="s">
        <v>2021</v>
      </c>
      <c r="I1409" s="36" t="s">
        <v>415</v>
      </c>
      <c r="J1409" s="53">
        <v>45572</v>
      </c>
      <c r="K1409" t="s">
        <v>5899</v>
      </c>
      <c r="L1409" s="40">
        <v>26308</v>
      </c>
      <c r="M1409" s="39">
        <v>9973914354</v>
      </c>
      <c r="N1409" t="s">
        <v>5900</v>
      </c>
    </row>
    <row r="1410" spans="1:14" x14ac:dyDescent="0.25">
      <c r="A1410" s="7" t="str">
        <f t="shared" si="49"/>
        <v>200700070004</v>
      </c>
      <c r="B1410" s="92"/>
      <c r="C1410" s="182">
        <v>20070007</v>
      </c>
      <c r="D1410" s="8" t="s">
        <v>56</v>
      </c>
      <c r="E1410" s="35" t="s">
        <v>1</v>
      </c>
      <c r="F1410" s="35" t="s">
        <v>5727</v>
      </c>
      <c r="G1410" s="35" t="s">
        <v>5794</v>
      </c>
      <c r="H1410" s="35" t="s">
        <v>5795</v>
      </c>
      <c r="I1410" s="36" t="s">
        <v>413</v>
      </c>
      <c r="J1410" s="53">
        <v>45572</v>
      </c>
      <c r="K1410" t="s">
        <v>5901</v>
      </c>
      <c r="L1410" s="40">
        <v>35930</v>
      </c>
      <c r="M1410" s="39">
        <v>6201836769</v>
      </c>
      <c r="N1410" t="s">
        <v>5902</v>
      </c>
    </row>
    <row r="1411" spans="1:14" x14ac:dyDescent="0.25">
      <c r="A1411" s="7" t="str">
        <f t="shared" si="49"/>
        <v>200700070005</v>
      </c>
      <c r="B1411" s="92"/>
      <c r="C1411" s="182">
        <v>20070007</v>
      </c>
      <c r="D1411" s="8" t="s">
        <v>56</v>
      </c>
      <c r="E1411" s="35" t="s">
        <v>18</v>
      </c>
      <c r="F1411" s="35" t="s">
        <v>5728</v>
      </c>
      <c r="G1411" s="35" t="s">
        <v>5796</v>
      </c>
      <c r="H1411" s="35" t="s">
        <v>1048</v>
      </c>
      <c r="I1411" s="36" t="s">
        <v>413</v>
      </c>
      <c r="J1411" s="53">
        <v>45572</v>
      </c>
      <c r="K1411" t="s">
        <v>5903</v>
      </c>
      <c r="L1411" s="40">
        <v>35431</v>
      </c>
      <c r="M1411" s="39">
        <v>6201042654</v>
      </c>
      <c r="N1411" t="s">
        <v>5904</v>
      </c>
    </row>
    <row r="1412" spans="1:14" x14ac:dyDescent="0.25">
      <c r="A1412" s="7" t="str">
        <f t="shared" si="49"/>
        <v>200700070006</v>
      </c>
      <c r="B1412" s="92"/>
      <c r="C1412" s="182">
        <v>20070007</v>
      </c>
      <c r="D1412" s="8" t="s">
        <v>56</v>
      </c>
      <c r="E1412" s="35" t="s">
        <v>19</v>
      </c>
      <c r="F1412" s="35" t="s">
        <v>5729</v>
      </c>
      <c r="G1412" s="35" t="s">
        <v>5797</v>
      </c>
      <c r="H1412" s="35" t="s">
        <v>5795</v>
      </c>
      <c r="I1412" s="36" t="s">
        <v>413</v>
      </c>
      <c r="J1412" s="53">
        <v>45572</v>
      </c>
      <c r="K1412" t="s">
        <v>5903</v>
      </c>
      <c r="L1412" s="40">
        <v>37729</v>
      </c>
      <c r="M1412" s="39">
        <v>8252324415</v>
      </c>
      <c r="N1412" t="s">
        <v>5905</v>
      </c>
    </row>
    <row r="1413" spans="1:14" x14ac:dyDescent="0.25">
      <c r="A1413" s="7" t="str">
        <f t="shared" si="49"/>
        <v>200700070007</v>
      </c>
      <c r="B1413" s="92"/>
      <c r="C1413" s="182">
        <v>20070007</v>
      </c>
      <c r="D1413" s="8" t="s">
        <v>56</v>
      </c>
      <c r="E1413" s="35" t="s">
        <v>20</v>
      </c>
      <c r="F1413" s="35" t="s">
        <v>602</v>
      </c>
      <c r="G1413" s="35" t="s">
        <v>5798</v>
      </c>
      <c r="H1413" s="35" t="s">
        <v>1048</v>
      </c>
      <c r="I1413" s="36" t="s">
        <v>413</v>
      </c>
      <c r="J1413" s="53">
        <v>45572</v>
      </c>
      <c r="K1413" t="s">
        <v>5906</v>
      </c>
      <c r="L1413" s="40">
        <v>28856</v>
      </c>
      <c r="M1413" s="39">
        <v>9661468994</v>
      </c>
      <c r="N1413" t="s">
        <v>5907</v>
      </c>
    </row>
    <row r="1414" spans="1:14" x14ac:dyDescent="0.25">
      <c r="A1414" s="7" t="str">
        <f t="shared" si="49"/>
        <v>200700070008</v>
      </c>
      <c r="B1414" s="92"/>
      <c r="C1414" s="182">
        <v>20070007</v>
      </c>
      <c r="D1414" s="8" t="s">
        <v>56</v>
      </c>
      <c r="E1414" s="35" t="s">
        <v>41</v>
      </c>
      <c r="F1414" s="35" t="s">
        <v>5730</v>
      </c>
      <c r="G1414" s="35" t="s">
        <v>5799</v>
      </c>
      <c r="H1414" s="35" t="s">
        <v>5795</v>
      </c>
      <c r="I1414" s="36" t="s">
        <v>413</v>
      </c>
      <c r="J1414" s="53">
        <v>45572</v>
      </c>
      <c r="K1414" t="s">
        <v>5860</v>
      </c>
      <c r="L1414" s="40">
        <v>35241</v>
      </c>
      <c r="M1414" s="39">
        <v>8809100641</v>
      </c>
      <c r="N1414" t="s">
        <v>5908</v>
      </c>
    </row>
    <row r="1415" spans="1:14" x14ac:dyDescent="0.25">
      <c r="A1415" s="7" t="str">
        <f t="shared" si="49"/>
        <v>200700070009</v>
      </c>
      <c r="B1415" s="92"/>
      <c r="C1415" s="182">
        <v>20070007</v>
      </c>
      <c r="D1415" s="8" t="s">
        <v>56</v>
      </c>
      <c r="E1415" s="35" t="s">
        <v>36</v>
      </c>
      <c r="F1415" s="35" t="s">
        <v>434</v>
      </c>
      <c r="G1415" s="35" t="s">
        <v>5800</v>
      </c>
      <c r="H1415" s="35" t="s">
        <v>1048</v>
      </c>
      <c r="I1415" s="36" t="s">
        <v>413</v>
      </c>
      <c r="J1415" s="53">
        <v>45572</v>
      </c>
      <c r="K1415" t="s">
        <v>5909</v>
      </c>
      <c r="L1415" s="40">
        <v>33604</v>
      </c>
      <c r="M1415" s="39">
        <v>7091101938</v>
      </c>
      <c r="N1415" t="s">
        <v>5910</v>
      </c>
    </row>
    <row r="1416" spans="1:14" x14ac:dyDescent="0.25">
      <c r="A1416" s="7" t="str">
        <f t="shared" ref="A1416:A1446" si="50">CONCATENATE(C1416,E1416)</f>
        <v>200700070010</v>
      </c>
      <c r="B1416" s="92"/>
      <c r="C1416" s="182">
        <v>20070007</v>
      </c>
      <c r="D1416" s="8" t="s">
        <v>56</v>
      </c>
      <c r="E1416" s="35" t="s">
        <v>21</v>
      </c>
      <c r="F1416" s="35" t="s">
        <v>5731</v>
      </c>
      <c r="G1416" s="35" t="s">
        <v>5801</v>
      </c>
      <c r="H1416" s="35" t="s">
        <v>1048</v>
      </c>
      <c r="I1416" s="36" t="s">
        <v>413</v>
      </c>
      <c r="J1416" s="53">
        <v>45572</v>
      </c>
      <c r="K1416" t="s">
        <v>5725</v>
      </c>
      <c r="L1416" s="40">
        <v>32874</v>
      </c>
      <c r="M1416" s="39">
        <v>9905062429</v>
      </c>
      <c r="N1416" t="s">
        <v>5911</v>
      </c>
    </row>
    <row r="1417" spans="1:14" x14ac:dyDescent="0.25">
      <c r="A1417" s="7" t="str">
        <f t="shared" si="50"/>
        <v>200700070011</v>
      </c>
      <c r="B1417" s="92"/>
      <c r="C1417" s="182">
        <v>20070007</v>
      </c>
      <c r="D1417" s="8" t="s">
        <v>56</v>
      </c>
      <c r="E1417" s="35" t="s">
        <v>22</v>
      </c>
      <c r="F1417" s="35" t="s">
        <v>5732</v>
      </c>
      <c r="G1417" s="35" t="s">
        <v>5802</v>
      </c>
      <c r="H1417" s="35" t="s">
        <v>1048</v>
      </c>
      <c r="I1417" s="36" t="s">
        <v>413</v>
      </c>
      <c r="J1417" s="53">
        <v>45572</v>
      </c>
      <c r="K1417" t="s">
        <v>5912</v>
      </c>
      <c r="L1417" s="40">
        <v>24108</v>
      </c>
      <c r="M1417" s="39">
        <v>6200156756</v>
      </c>
      <c r="N1417" t="s">
        <v>5913</v>
      </c>
    </row>
    <row r="1418" spans="1:14" x14ac:dyDescent="0.25">
      <c r="A1418" s="7" t="str">
        <f t="shared" si="50"/>
        <v>200700070012</v>
      </c>
      <c r="B1418" s="92"/>
      <c r="C1418" s="182">
        <v>20070007</v>
      </c>
      <c r="D1418" s="8" t="s">
        <v>56</v>
      </c>
      <c r="E1418" s="35" t="s">
        <v>40</v>
      </c>
      <c r="F1418" s="35" t="s">
        <v>5733</v>
      </c>
      <c r="G1418" s="35" t="s">
        <v>5803</v>
      </c>
      <c r="H1418" s="35" t="s">
        <v>1048</v>
      </c>
      <c r="I1418" s="36" t="s">
        <v>413</v>
      </c>
      <c r="J1418" s="53">
        <v>45572</v>
      </c>
      <c r="K1418" t="s">
        <v>5730</v>
      </c>
      <c r="L1418" s="40">
        <v>37273</v>
      </c>
      <c r="M1418" s="39">
        <v>7856002376</v>
      </c>
      <c r="N1418" t="s">
        <v>5914</v>
      </c>
    </row>
    <row r="1419" spans="1:14" x14ac:dyDescent="0.25">
      <c r="A1419" s="7" t="str">
        <f t="shared" si="50"/>
        <v>200600010004</v>
      </c>
      <c r="B1419" s="92"/>
      <c r="C1419" s="182">
        <v>20060001</v>
      </c>
      <c r="D1419" s="8" t="s">
        <v>56</v>
      </c>
      <c r="E1419" s="35" t="s">
        <v>1</v>
      </c>
      <c r="F1419" s="35" t="s">
        <v>5734</v>
      </c>
      <c r="G1419" s="35" t="s">
        <v>5804</v>
      </c>
      <c r="H1419" s="35" t="s">
        <v>5805</v>
      </c>
      <c r="I1419" s="36" t="s">
        <v>411</v>
      </c>
      <c r="J1419" s="53">
        <v>45572</v>
      </c>
      <c r="K1419" t="s">
        <v>5915</v>
      </c>
      <c r="L1419" s="40">
        <v>33923</v>
      </c>
      <c r="M1419" s="39">
        <v>7903630247</v>
      </c>
      <c r="N1419" t="s">
        <v>5916</v>
      </c>
    </row>
    <row r="1420" spans="1:14" x14ac:dyDescent="0.25">
      <c r="A1420" s="7" t="str">
        <f t="shared" si="50"/>
        <v>200600010005</v>
      </c>
      <c r="B1420" s="92"/>
      <c r="C1420" s="182">
        <v>20060001</v>
      </c>
      <c r="D1420" s="8" t="s">
        <v>56</v>
      </c>
      <c r="E1420" s="35" t="s">
        <v>18</v>
      </c>
      <c r="F1420" s="35" t="s">
        <v>5735</v>
      </c>
      <c r="G1420" s="35" t="s">
        <v>5806</v>
      </c>
      <c r="H1420" s="35" t="s">
        <v>5807</v>
      </c>
      <c r="I1420" s="36" t="s">
        <v>430</v>
      </c>
      <c r="J1420" s="53">
        <v>45572</v>
      </c>
      <c r="K1420" t="s">
        <v>5736</v>
      </c>
      <c r="L1420" s="40">
        <v>33250</v>
      </c>
      <c r="M1420" s="39">
        <v>9709480773</v>
      </c>
      <c r="N1420" t="s">
        <v>5917</v>
      </c>
    </row>
    <row r="1421" spans="1:14" x14ac:dyDescent="0.25">
      <c r="A1421" s="7" t="str">
        <f t="shared" si="50"/>
        <v>200600010006</v>
      </c>
      <c r="B1421" s="92"/>
      <c r="C1421" s="182">
        <v>20060001</v>
      </c>
      <c r="D1421" s="8" t="s">
        <v>56</v>
      </c>
      <c r="E1421" s="35" t="s">
        <v>19</v>
      </c>
      <c r="F1421" s="35" t="s">
        <v>5736</v>
      </c>
      <c r="G1421" s="35" t="s">
        <v>5808</v>
      </c>
      <c r="H1421" s="35" t="s">
        <v>5809</v>
      </c>
      <c r="I1421" s="36" t="s">
        <v>413</v>
      </c>
      <c r="J1421" s="53">
        <v>45572</v>
      </c>
      <c r="K1421" t="s">
        <v>5918</v>
      </c>
      <c r="L1421" s="40">
        <v>32095</v>
      </c>
      <c r="M1421" s="39">
        <v>9110953029</v>
      </c>
      <c r="N1421" t="s">
        <v>5919</v>
      </c>
    </row>
    <row r="1422" spans="1:14" x14ac:dyDescent="0.25">
      <c r="A1422" s="7" t="str">
        <f t="shared" si="50"/>
        <v>200100030062</v>
      </c>
      <c r="B1422" s="92"/>
      <c r="C1422" s="182">
        <v>20010003</v>
      </c>
      <c r="D1422" s="8" t="s">
        <v>56</v>
      </c>
      <c r="E1422" s="35" t="s">
        <v>1147</v>
      </c>
      <c r="F1422" s="35" t="s">
        <v>5737</v>
      </c>
      <c r="G1422" s="35" t="s">
        <v>5810</v>
      </c>
      <c r="H1422" s="35" t="s">
        <v>451</v>
      </c>
      <c r="I1422" s="36" t="s">
        <v>411</v>
      </c>
      <c r="J1422" s="53">
        <v>45572</v>
      </c>
      <c r="K1422" t="s">
        <v>5920</v>
      </c>
      <c r="L1422" s="40">
        <v>34635</v>
      </c>
      <c r="M1422" s="39">
        <v>7485018841</v>
      </c>
      <c r="N1422" t="s">
        <v>5921</v>
      </c>
    </row>
    <row r="1423" spans="1:14" x14ac:dyDescent="0.25">
      <c r="A1423" s="7" t="str">
        <f t="shared" si="50"/>
        <v>200100030064</v>
      </c>
      <c r="B1423" s="92"/>
      <c r="C1423" s="182">
        <v>20010003</v>
      </c>
      <c r="D1423" s="8" t="s">
        <v>56</v>
      </c>
      <c r="E1423" s="35" t="s">
        <v>1237</v>
      </c>
      <c r="F1423" s="35" t="s">
        <v>5738</v>
      </c>
      <c r="G1423" s="35" t="s">
        <v>5811</v>
      </c>
      <c r="H1423" s="35" t="s">
        <v>273</v>
      </c>
      <c r="I1423" s="36" t="s">
        <v>413</v>
      </c>
      <c r="J1423" s="53">
        <v>45572</v>
      </c>
      <c r="K1423" t="s">
        <v>5922</v>
      </c>
      <c r="L1423" s="40">
        <v>20090</v>
      </c>
      <c r="M1423" s="39">
        <v>9801399329</v>
      </c>
      <c r="N1423" t="s">
        <v>5923</v>
      </c>
    </row>
    <row r="1424" spans="1:14" x14ac:dyDescent="0.25">
      <c r="A1424" s="7" t="str">
        <f t="shared" si="50"/>
        <v>200100420006</v>
      </c>
      <c r="B1424" s="92"/>
      <c r="C1424" s="182">
        <v>20010042</v>
      </c>
      <c r="D1424" s="8" t="s">
        <v>56</v>
      </c>
      <c r="E1424" s="35" t="s">
        <v>19</v>
      </c>
      <c r="F1424" s="35" t="s">
        <v>5739</v>
      </c>
      <c r="G1424" s="35" t="s">
        <v>5812</v>
      </c>
      <c r="H1424" s="35" t="s">
        <v>4704</v>
      </c>
      <c r="I1424" s="36" t="s">
        <v>411</v>
      </c>
      <c r="J1424" s="53">
        <v>45572</v>
      </c>
      <c r="K1424" t="s">
        <v>1069</v>
      </c>
      <c r="L1424" s="40">
        <v>32143</v>
      </c>
      <c r="M1424" s="39">
        <v>9508153995</v>
      </c>
      <c r="N1424" t="s">
        <v>5924</v>
      </c>
    </row>
    <row r="1425" spans="1:14" x14ac:dyDescent="0.25">
      <c r="A1425" s="7" t="str">
        <f t="shared" si="50"/>
        <v>200100420009</v>
      </c>
      <c r="B1425" s="92"/>
      <c r="C1425" s="182">
        <v>20010042</v>
      </c>
      <c r="D1425" s="8" t="s">
        <v>56</v>
      </c>
      <c r="E1425" s="35" t="s">
        <v>36</v>
      </c>
      <c r="F1425" s="35" t="s">
        <v>739</v>
      </c>
      <c r="G1425" s="35" t="s">
        <v>5813</v>
      </c>
      <c r="H1425" s="35" t="s">
        <v>272</v>
      </c>
      <c r="I1425" s="36" t="s">
        <v>414</v>
      </c>
      <c r="J1425" s="53">
        <v>45572</v>
      </c>
      <c r="K1425" t="s">
        <v>5925</v>
      </c>
      <c r="L1425" s="40">
        <v>32509</v>
      </c>
      <c r="M1425" s="39">
        <v>8252947564</v>
      </c>
      <c r="N1425" t="s">
        <v>5926</v>
      </c>
    </row>
    <row r="1426" spans="1:14" x14ac:dyDescent="0.25">
      <c r="A1426" s="7" t="str">
        <f t="shared" si="50"/>
        <v>200100420020</v>
      </c>
      <c r="B1426" s="92"/>
      <c r="C1426" s="182">
        <v>20010042</v>
      </c>
      <c r="D1426" s="8" t="s">
        <v>56</v>
      </c>
      <c r="E1426" s="35" t="s">
        <v>4</v>
      </c>
      <c r="F1426" s="35" t="s">
        <v>5740</v>
      </c>
      <c r="G1426" s="35" t="s">
        <v>5814</v>
      </c>
      <c r="H1426" s="35" t="s">
        <v>270</v>
      </c>
      <c r="I1426" s="36" t="s">
        <v>1685</v>
      </c>
      <c r="J1426" s="53">
        <v>45572</v>
      </c>
      <c r="K1426" t="s">
        <v>5927</v>
      </c>
      <c r="L1426" s="40">
        <v>38438</v>
      </c>
      <c r="M1426" s="39">
        <v>6299723936</v>
      </c>
      <c r="N1426" t="s">
        <v>5928</v>
      </c>
    </row>
    <row r="1427" spans="1:14" x14ac:dyDescent="0.25">
      <c r="A1427" s="7" t="str">
        <f t="shared" si="50"/>
        <v>200100410033</v>
      </c>
      <c r="B1427" s="92"/>
      <c r="C1427" s="182">
        <v>20010041</v>
      </c>
      <c r="D1427" s="8" t="s">
        <v>56</v>
      </c>
      <c r="E1427" s="35" t="s">
        <v>32</v>
      </c>
      <c r="F1427" s="35" t="s">
        <v>4544</v>
      </c>
      <c r="G1427" s="35" t="s">
        <v>5815</v>
      </c>
      <c r="H1427" s="35" t="s">
        <v>275</v>
      </c>
      <c r="I1427" s="36" t="s">
        <v>411</v>
      </c>
      <c r="J1427" s="53">
        <v>45572</v>
      </c>
      <c r="K1427" t="s">
        <v>5929</v>
      </c>
      <c r="L1427" s="40">
        <v>27395</v>
      </c>
      <c r="M1427" s="39"/>
      <c r="N1427" t="s">
        <v>5930</v>
      </c>
    </row>
    <row r="1428" spans="1:14" x14ac:dyDescent="0.25">
      <c r="A1428" s="7" t="str">
        <f t="shared" si="50"/>
        <v>200100410034</v>
      </c>
      <c r="B1428" s="92"/>
      <c r="C1428" s="182">
        <v>20010041</v>
      </c>
      <c r="D1428" s="8" t="s">
        <v>56</v>
      </c>
      <c r="E1428" s="35" t="s">
        <v>33</v>
      </c>
      <c r="F1428" s="35" t="s">
        <v>5741</v>
      </c>
      <c r="G1428" s="35" t="s">
        <v>5816</v>
      </c>
      <c r="H1428" s="35" t="s">
        <v>467</v>
      </c>
      <c r="I1428" s="36" t="s">
        <v>415</v>
      </c>
      <c r="J1428" s="53">
        <v>45572</v>
      </c>
      <c r="K1428" t="s">
        <v>5931</v>
      </c>
      <c r="L1428" s="40">
        <v>22647</v>
      </c>
      <c r="M1428" s="39"/>
      <c r="N1428" t="s">
        <v>5932</v>
      </c>
    </row>
    <row r="1429" spans="1:14" x14ac:dyDescent="0.25">
      <c r="A1429" s="7" t="str">
        <f t="shared" si="50"/>
        <v>200100410035</v>
      </c>
      <c r="B1429" s="92"/>
      <c r="C1429" s="182">
        <v>20010041</v>
      </c>
      <c r="D1429" s="8" t="s">
        <v>56</v>
      </c>
      <c r="E1429" s="35" t="s">
        <v>9</v>
      </c>
      <c r="F1429" s="35" t="s">
        <v>5742</v>
      </c>
      <c r="G1429" s="35" t="s">
        <v>5817</v>
      </c>
      <c r="H1429" s="35" t="s">
        <v>275</v>
      </c>
      <c r="I1429" s="36" t="s">
        <v>411</v>
      </c>
      <c r="J1429" s="53">
        <v>45572</v>
      </c>
      <c r="K1429" t="s">
        <v>5933</v>
      </c>
      <c r="L1429" s="40">
        <v>27795</v>
      </c>
      <c r="M1429" s="39">
        <v>7258941623</v>
      </c>
      <c r="N1429" t="s">
        <v>5934</v>
      </c>
    </row>
    <row r="1430" spans="1:14" x14ac:dyDescent="0.25">
      <c r="A1430" s="7" t="str">
        <f t="shared" si="50"/>
        <v>200100410036</v>
      </c>
      <c r="B1430" s="92"/>
      <c r="C1430" s="182">
        <v>20010041</v>
      </c>
      <c r="D1430" s="8" t="s">
        <v>56</v>
      </c>
      <c r="E1430" s="35" t="s">
        <v>10</v>
      </c>
      <c r="F1430" s="35" t="s">
        <v>5743</v>
      </c>
      <c r="G1430" s="35" t="s">
        <v>5818</v>
      </c>
      <c r="H1430" s="35" t="s">
        <v>451</v>
      </c>
      <c r="I1430" s="36" t="s">
        <v>411</v>
      </c>
      <c r="J1430" s="53">
        <v>45572</v>
      </c>
      <c r="K1430" t="s">
        <v>5935</v>
      </c>
      <c r="L1430" s="40">
        <v>23012</v>
      </c>
      <c r="M1430" s="39">
        <v>9973420151</v>
      </c>
      <c r="N1430" t="s">
        <v>5936</v>
      </c>
    </row>
    <row r="1431" spans="1:14" x14ac:dyDescent="0.25">
      <c r="A1431" s="7" t="str">
        <f t="shared" si="50"/>
        <v>200100410037</v>
      </c>
      <c r="B1431" s="92"/>
      <c r="C1431" s="182">
        <v>20010041</v>
      </c>
      <c r="D1431" s="8" t="s">
        <v>56</v>
      </c>
      <c r="E1431" s="35" t="s">
        <v>34</v>
      </c>
      <c r="F1431" s="35" t="s">
        <v>5744</v>
      </c>
      <c r="G1431" s="35" t="s">
        <v>5819</v>
      </c>
      <c r="H1431" s="35" t="s">
        <v>467</v>
      </c>
      <c r="I1431" s="36" t="s">
        <v>415</v>
      </c>
      <c r="J1431" s="53">
        <v>45572</v>
      </c>
      <c r="K1431" t="s">
        <v>5436</v>
      </c>
      <c r="L1431" s="40">
        <v>31413</v>
      </c>
      <c r="M1431" s="39"/>
      <c r="N1431" t="s">
        <v>5937</v>
      </c>
    </row>
    <row r="1432" spans="1:14" x14ac:dyDescent="0.25">
      <c r="A1432" s="7" t="str">
        <f t="shared" si="50"/>
        <v>200200080016</v>
      </c>
      <c r="B1432" s="92"/>
      <c r="C1432" s="182">
        <v>20020008</v>
      </c>
      <c r="D1432" s="8" t="s">
        <v>56</v>
      </c>
      <c r="E1432" s="35" t="s">
        <v>26</v>
      </c>
      <c r="F1432" s="35" t="s">
        <v>5745</v>
      </c>
      <c r="G1432" s="35" t="s">
        <v>5820</v>
      </c>
      <c r="H1432" s="35" t="s">
        <v>1380</v>
      </c>
      <c r="I1432" s="36" t="s">
        <v>410</v>
      </c>
      <c r="J1432" s="53">
        <v>45572</v>
      </c>
      <c r="K1432" t="s">
        <v>5938</v>
      </c>
      <c r="L1432" s="40">
        <v>22282</v>
      </c>
      <c r="M1432" s="39">
        <v>9122175337</v>
      </c>
      <c r="N1432" t="s">
        <v>5939</v>
      </c>
    </row>
    <row r="1433" spans="1:14" x14ac:dyDescent="0.25">
      <c r="A1433" s="7" t="str">
        <f t="shared" si="50"/>
        <v>200300090024</v>
      </c>
      <c r="B1433" s="92"/>
      <c r="C1433" s="182">
        <v>20030009</v>
      </c>
      <c r="D1433" s="8" t="s">
        <v>56</v>
      </c>
      <c r="E1433" s="35" t="s">
        <v>29</v>
      </c>
      <c r="F1433" s="35" t="s">
        <v>739</v>
      </c>
      <c r="G1433" s="35" t="s">
        <v>5821</v>
      </c>
      <c r="H1433" s="35" t="s">
        <v>728</v>
      </c>
      <c r="I1433" s="36" t="s">
        <v>457</v>
      </c>
      <c r="J1433" s="53">
        <v>45572</v>
      </c>
      <c r="K1433" t="s">
        <v>5940</v>
      </c>
      <c r="L1433" s="40">
        <v>28491</v>
      </c>
      <c r="M1433" s="39">
        <v>7366909288</v>
      </c>
      <c r="N1433" t="s">
        <v>5941</v>
      </c>
    </row>
    <row r="1434" spans="1:14" x14ac:dyDescent="0.25">
      <c r="A1434" s="7" t="str">
        <f t="shared" si="50"/>
        <v>200300090026</v>
      </c>
      <c r="B1434" s="92"/>
      <c r="C1434" s="182">
        <v>20030009</v>
      </c>
      <c r="D1434" s="8" t="s">
        <v>56</v>
      </c>
      <c r="E1434" s="35" t="s">
        <v>39</v>
      </c>
      <c r="F1434" s="35" t="s">
        <v>5746</v>
      </c>
      <c r="G1434" s="35" t="s">
        <v>5822</v>
      </c>
      <c r="H1434" s="35" t="s">
        <v>728</v>
      </c>
      <c r="I1434" s="36" t="s">
        <v>457</v>
      </c>
      <c r="J1434" s="53">
        <v>45572</v>
      </c>
      <c r="K1434" t="s">
        <v>5942</v>
      </c>
      <c r="L1434" s="40">
        <v>30682</v>
      </c>
      <c r="M1434" s="39">
        <v>9334680856</v>
      </c>
      <c r="N1434" t="s">
        <v>5943</v>
      </c>
    </row>
    <row r="1435" spans="1:14" x14ac:dyDescent="0.25">
      <c r="A1435" s="7" t="str">
        <f t="shared" si="50"/>
        <v>200500030007</v>
      </c>
      <c r="B1435" s="92"/>
      <c r="C1435" s="182">
        <v>20050003</v>
      </c>
      <c r="D1435" s="8" t="s">
        <v>56</v>
      </c>
      <c r="E1435" s="35" t="s">
        <v>20</v>
      </c>
      <c r="F1435" s="35" t="s">
        <v>5747</v>
      </c>
      <c r="G1435" s="35" t="s">
        <v>5823</v>
      </c>
      <c r="H1435" s="35" t="s">
        <v>276</v>
      </c>
      <c r="I1435" s="36" t="s">
        <v>413</v>
      </c>
      <c r="J1435" s="53">
        <v>45572</v>
      </c>
      <c r="K1435" t="s">
        <v>5747</v>
      </c>
      <c r="L1435" s="40">
        <v>35836</v>
      </c>
      <c r="M1435" s="39">
        <v>7488853248</v>
      </c>
      <c r="N1435" t="s">
        <v>5944</v>
      </c>
    </row>
    <row r="1436" spans="1:14" x14ac:dyDescent="0.25">
      <c r="A1436" s="7" t="str">
        <f t="shared" si="50"/>
        <v>200100250019</v>
      </c>
      <c r="B1436" s="92"/>
      <c r="C1436" s="182">
        <v>20010025</v>
      </c>
      <c r="D1436" s="8" t="s">
        <v>56</v>
      </c>
      <c r="E1436" s="35" t="s">
        <v>3</v>
      </c>
      <c r="F1436" s="35" t="s">
        <v>5748</v>
      </c>
      <c r="G1436" s="35" t="s">
        <v>5824</v>
      </c>
      <c r="H1436" s="35" t="s">
        <v>268</v>
      </c>
      <c r="I1436" s="36" t="s">
        <v>411</v>
      </c>
      <c r="J1436" s="53">
        <v>45572</v>
      </c>
      <c r="K1436" t="s">
        <v>5945</v>
      </c>
      <c r="L1436" s="40">
        <v>36702</v>
      </c>
      <c r="M1436" s="39">
        <v>7700828621</v>
      </c>
      <c r="N1436" t="s">
        <v>5946</v>
      </c>
    </row>
    <row r="1437" spans="1:14" x14ac:dyDescent="0.25">
      <c r="A1437" s="7" t="str">
        <f t="shared" si="50"/>
        <v>200100260008</v>
      </c>
      <c r="B1437" s="92"/>
      <c r="C1437" s="182">
        <v>20010026</v>
      </c>
      <c r="D1437" s="8" t="s">
        <v>56</v>
      </c>
      <c r="E1437" s="35" t="s">
        <v>41</v>
      </c>
      <c r="F1437" s="35" t="s">
        <v>5749</v>
      </c>
      <c r="G1437" s="35" t="s">
        <v>5825</v>
      </c>
      <c r="H1437" s="35" t="s">
        <v>268</v>
      </c>
      <c r="I1437" s="36" t="s">
        <v>411</v>
      </c>
      <c r="J1437" s="53">
        <v>45572</v>
      </c>
      <c r="K1437" t="s">
        <v>5947</v>
      </c>
      <c r="L1437" s="40">
        <v>38448</v>
      </c>
      <c r="M1437" s="39"/>
      <c r="N1437" t="s">
        <v>5948</v>
      </c>
    </row>
    <row r="1438" spans="1:14" x14ac:dyDescent="0.25">
      <c r="A1438" s="7" t="str">
        <f t="shared" si="50"/>
        <v>200600040027</v>
      </c>
      <c r="B1438" s="92"/>
      <c r="C1438" s="182">
        <v>20060004</v>
      </c>
      <c r="D1438" s="8" t="s">
        <v>56</v>
      </c>
      <c r="E1438" s="35" t="s">
        <v>6</v>
      </c>
      <c r="F1438" s="35" t="s">
        <v>5750</v>
      </c>
      <c r="G1438" s="35" t="s">
        <v>5826</v>
      </c>
      <c r="H1438" s="35" t="s">
        <v>5266</v>
      </c>
      <c r="I1438" s="36" t="s">
        <v>414</v>
      </c>
      <c r="J1438" s="53">
        <v>45572</v>
      </c>
      <c r="K1438" t="s">
        <v>5354</v>
      </c>
      <c r="L1438" s="40">
        <v>35889</v>
      </c>
      <c r="M1438" s="39">
        <v>7903381455</v>
      </c>
      <c r="N1438" t="s">
        <v>5949</v>
      </c>
    </row>
    <row r="1439" spans="1:14" x14ac:dyDescent="0.25">
      <c r="A1439" s="7" t="str">
        <f t="shared" si="50"/>
        <v>200300020037</v>
      </c>
      <c r="B1439" s="92"/>
      <c r="C1439" s="182">
        <v>20030002</v>
      </c>
      <c r="D1439" s="8" t="s">
        <v>56</v>
      </c>
      <c r="E1439" s="35" t="s">
        <v>34</v>
      </c>
      <c r="F1439" s="35" t="s">
        <v>5751</v>
      </c>
      <c r="G1439" s="35" t="s">
        <v>5827</v>
      </c>
      <c r="H1439" s="35" t="s">
        <v>776</v>
      </c>
      <c r="I1439" s="36" t="s">
        <v>3998</v>
      </c>
      <c r="J1439" s="53">
        <v>45572</v>
      </c>
      <c r="K1439" t="s">
        <v>5950</v>
      </c>
      <c r="L1439" s="40">
        <v>33239</v>
      </c>
      <c r="M1439" s="39">
        <v>7667356217</v>
      </c>
      <c r="N1439" t="s">
        <v>5951</v>
      </c>
    </row>
    <row r="1440" spans="1:14" x14ac:dyDescent="0.25">
      <c r="A1440" s="7" t="str">
        <f t="shared" si="50"/>
        <v>200300020038</v>
      </c>
      <c r="B1440" s="92"/>
      <c r="C1440" s="182">
        <v>20030002</v>
      </c>
      <c r="D1440" s="8" t="s">
        <v>56</v>
      </c>
      <c r="E1440" s="35" t="s">
        <v>11</v>
      </c>
      <c r="F1440" s="35" t="s">
        <v>5752</v>
      </c>
      <c r="G1440" s="35" t="s">
        <v>5828</v>
      </c>
      <c r="H1440" s="35" t="s">
        <v>1048</v>
      </c>
      <c r="I1440" s="36" t="s">
        <v>413</v>
      </c>
      <c r="J1440" s="53">
        <v>45572</v>
      </c>
      <c r="K1440" t="s">
        <v>5952</v>
      </c>
      <c r="L1440" s="40">
        <v>32143</v>
      </c>
      <c r="M1440" s="39">
        <v>8292678497</v>
      </c>
      <c r="N1440" t="s">
        <v>5953</v>
      </c>
    </row>
    <row r="1441" spans="1:14" x14ac:dyDescent="0.25">
      <c r="A1441" s="7" t="str">
        <f t="shared" si="50"/>
        <v>200200010109</v>
      </c>
      <c r="B1441" s="92"/>
      <c r="C1441" s="182">
        <v>20020001</v>
      </c>
      <c r="D1441" s="8" t="s">
        <v>56</v>
      </c>
      <c r="E1441" s="35" t="s">
        <v>5700</v>
      </c>
      <c r="F1441" s="35" t="s">
        <v>5753</v>
      </c>
      <c r="G1441" s="35" t="s">
        <v>5829</v>
      </c>
      <c r="H1441" s="35" t="s">
        <v>275</v>
      </c>
      <c r="I1441" s="36" t="s">
        <v>411</v>
      </c>
      <c r="J1441" s="53">
        <v>45572</v>
      </c>
      <c r="K1441" t="s">
        <v>5954</v>
      </c>
      <c r="L1441" s="40">
        <v>25569</v>
      </c>
      <c r="M1441" s="39">
        <v>9798687409</v>
      </c>
      <c r="N1441" t="s">
        <v>5955</v>
      </c>
    </row>
    <row r="1442" spans="1:14" x14ac:dyDescent="0.25">
      <c r="A1442" s="7" t="str">
        <f t="shared" si="50"/>
        <v>200200010110</v>
      </c>
      <c r="B1442" s="92"/>
      <c r="C1442" s="182">
        <v>20020001</v>
      </c>
      <c r="D1442" s="8" t="s">
        <v>56</v>
      </c>
      <c r="E1442" s="35" t="s">
        <v>5701</v>
      </c>
      <c r="F1442" s="35" t="s">
        <v>5754</v>
      </c>
      <c r="G1442" s="35" t="s">
        <v>5830</v>
      </c>
      <c r="H1442" s="35" t="s">
        <v>274</v>
      </c>
      <c r="I1442" s="36" t="s">
        <v>415</v>
      </c>
      <c r="J1442" s="53">
        <v>45572</v>
      </c>
      <c r="K1442" t="s">
        <v>758</v>
      </c>
      <c r="L1442" s="40">
        <v>36161</v>
      </c>
      <c r="M1442" s="39">
        <v>9304334718</v>
      </c>
      <c r="N1442" t="s">
        <v>5956</v>
      </c>
    </row>
    <row r="1443" spans="1:14" x14ac:dyDescent="0.25">
      <c r="A1443" s="7" t="str">
        <f t="shared" si="50"/>
        <v>200100400007</v>
      </c>
      <c r="B1443" s="92"/>
      <c r="C1443" s="182">
        <v>20010040</v>
      </c>
      <c r="D1443" s="8" t="s">
        <v>56</v>
      </c>
      <c r="E1443" s="35" t="s">
        <v>20</v>
      </c>
      <c r="F1443" s="35" t="s">
        <v>133</v>
      </c>
      <c r="G1443" s="35" t="s">
        <v>5831</v>
      </c>
      <c r="H1443" s="35" t="s">
        <v>451</v>
      </c>
      <c r="I1443" s="36" t="s">
        <v>411</v>
      </c>
      <c r="J1443" s="53">
        <v>45572</v>
      </c>
      <c r="K1443" t="s">
        <v>5957</v>
      </c>
      <c r="L1443" s="40">
        <v>25569</v>
      </c>
      <c r="M1443" s="39">
        <v>9534183716</v>
      </c>
      <c r="N1443" t="s">
        <v>5958</v>
      </c>
    </row>
    <row r="1444" spans="1:14" x14ac:dyDescent="0.25">
      <c r="A1444" s="7" t="str">
        <f t="shared" si="50"/>
        <v>200500010020</v>
      </c>
      <c r="B1444" s="92"/>
      <c r="C1444" s="182">
        <v>20050001</v>
      </c>
      <c r="D1444" s="8" t="s">
        <v>56</v>
      </c>
      <c r="E1444" s="35" t="s">
        <v>4</v>
      </c>
      <c r="F1444" s="35" t="s">
        <v>5755</v>
      </c>
      <c r="G1444" s="35" t="s">
        <v>5833</v>
      </c>
      <c r="H1444" s="35" t="s">
        <v>274</v>
      </c>
      <c r="I1444" s="36" t="s">
        <v>415</v>
      </c>
      <c r="J1444" s="53">
        <v>45572</v>
      </c>
      <c r="K1444" t="s">
        <v>5959</v>
      </c>
      <c r="L1444" s="40">
        <v>31413</v>
      </c>
      <c r="M1444" s="39">
        <v>8757286703</v>
      </c>
      <c r="N1444" t="s">
        <v>5960</v>
      </c>
    </row>
    <row r="1445" spans="1:14" x14ac:dyDescent="0.25">
      <c r="A1445" s="7" t="str">
        <f t="shared" si="50"/>
        <v>200300010042</v>
      </c>
      <c r="B1445" s="92"/>
      <c r="C1445" s="182">
        <v>20030001</v>
      </c>
      <c r="D1445" s="8" t="s">
        <v>56</v>
      </c>
      <c r="E1445" s="35" t="s">
        <v>14</v>
      </c>
      <c r="F1445" s="35" t="s">
        <v>5756</v>
      </c>
      <c r="G1445" s="35" t="s">
        <v>5834</v>
      </c>
      <c r="H1445" s="35" t="s">
        <v>721</v>
      </c>
      <c r="I1445" s="36" t="s">
        <v>413</v>
      </c>
      <c r="J1445" s="53">
        <v>45572</v>
      </c>
      <c r="K1445" t="s">
        <v>5961</v>
      </c>
      <c r="L1445" s="40">
        <v>24838</v>
      </c>
      <c r="M1445" s="39">
        <v>9304126033</v>
      </c>
      <c r="N1445" t="s">
        <v>5962</v>
      </c>
    </row>
    <row r="1446" spans="1:14" x14ac:dyDescent="0.25">
      <c r="A1446" s="7" t="str">
        <f t="shared" si="50"/>
        <v>200200050048</v>
      </c>
      <c r="B1446" s="92"/>
      <c r="C1446" s="182">
        <v>20020005</v>
      </c>
      <c r="D1446" s="8" t="s">
        <v>56</v>
      </c>
      <c r="E1446" s="35" t="s">
        <v>424</v>
      </c>
      <c r="F1446" s="35" t="s">
        <v>5757</v>
      </c>
      <c r="G1446" s="35" t="s">
        <v>5835</v>
      </c>
      <c r="H1446" s="35" t="s">
        <v>275</v>
      </c>
      <c r="I1446" s="36" t="s">
        <v>411</v>
      </c>
      <c r="J1446" s="53">
        <v>45572</v>
      </c>
      <c r="K1446" t="s">
        <v>406</v>
      </c>
      <c r="L1446" s="40">
        <v>35079</v>
      </c>
      <c r="M1446" s="39">
        <v>7654713296</v>
      </c>
      <c r="N1446" t="s">
        <v>5963</v>
      </c>
    </row>
    <row r="1447" spans="1:14" x14ac:dyDescent="0.25">
      <c r="A1447" s="7" t="str">
        <f t="shared" ref="A1447:A1454" si="51">CONCATENATE(C1447,E1447)</f>
        <v>200100410038</v>
      </c>
      <c r="B1447" s="92"/>
      <c r="C1447" s="182">
        <v>20010041</v>
      </c>
      <c r="D1447" s="8" t="s">
        <v>56</v>
      </c>
      <c r="E1447" s="35" t="s">
        <v>11</v>
      </c>
      <c r="F1447" s="35" t="s">
        <v>5746</v>
      </c>
      <c r="G1447" s="35" t="s">
        <v>5836</v>
      </c>
      <c r="H1447" s="35" t="s">
        <v>275</v>
      </c>
      <c r="I1447" s="36" t="s">
        <v>411</v>
      </c>
      <c r="J1447" s="53">
        <v>45572</v>
      </c>
      <c r="K1447" t="s">
        <v>5964</v>
      </c>
      <c r="L1447" s="40">
        <v>23377</v>
      </c>
      <c r="M1447" s="39">
        <v>8434376190</v>
      </c>
      <c r="N1447" t="s">
        <v>5965</v>
      </c>
    </row>
    <row r="1448" spans="1:14" x14ac:dyDescent="0.25">
      <c r="A1448" s="7" t="str">
        <f t="shared" si="51"/>
        <v>200200090039</v>
      </c>
      <c r="B1448" s="92"/>
      <c r="C1448" s="182">
        <v>20020009</v>
      </c>
      <c r="D1448" s="8" t="s">
        <v>56</v>
      </c>
      <c r="E1448" s="35" t="s">
        <v>12</v>
      </c>
      <c r="F1448" s="35" t="s">
        <v>5758</v>
      </c>
      <c r="G1448" s="35" t="s">
        <v>5837</v>
      </c>
      <c r="H1448" s="35" t="s">
        <v>275</v>
      </c>
      <c r="I1448" s="36" t="s">
        <v>411</v>
      </c>
      <c r="J1448" s="53">
        <v>45572</v>
      </c>
      <c r="K1448" t="s">
        <v>5966</v>
      </c>
      <c r="L1448" s="40">
        <v>32577</v>
      </c>
      <c r="M1448" s="39"/>
      <c r="N1448" t="s">
        <v>4817</v>
      </c>
    </row>
    <row r="1449" spans="1:14" x14ac:dyDescent="0.25">
      <c r="A1449" s="7" t="str">
        <f t="shared" si="51"/>
        <v>200300010041</v>
      </c>
      <c r="B1449" s="92"/>
      <c r="C1449" s="182">
        <v>20030001</v>
      </c>
      <c r="D1449" s="8" t="s">
        <v>56</v>
      </c>
      <c r="E1449" s="35" t="s">
        <v>35</v>
      </c>
      <c r="F1449" s="35" t="s">
        <v>735</v>
      </c>
      <c r="G1449" s="35" t="s">
        <v>5838</v>
      </c>
      <c r="H1449" s="35" t="s">
        <v>275</v>
      </c>
      <c r="I1449" s="36" t="s">
        <v>411</v>
      </c>
      <c r="J1449" s="53">
        <v>45572</v>
      </c>
      <c r="K1449" t="s">
        <v>5967</v>
      </c>
      <c r="L1449" s="40">
        <v>32143</v>
      </c>
      <c r="M1449" s="39">
        <v>7256833051</v>
      </c>
      <c r="N1449" t="s">
        <v>5968</v>
      </c>
    </row>
    <row r="1450" spans="1:14" x14ac:dyDescent="0.25">
      <c r="A1450" s="7" t="str">
        <f t="shared" si="51"/>
        <v>200600010007</v>
      </c>
      <c r="B1450" s="92"/>
      <c r="C1450" s="182">
        <v>20060001</v>
      </c>
      <c r="D1450" s="8" t="s">
        <v>56</v>
      </c>
      <c r="E1450" s="35" t="s">
        <v>20</v>
      </c>
      <c r="F1450" s="35" t="s">
        <v>5759</v>
      </c>
      <c r="G1450" s="35" t="s">
        <v>5839</v>
      </c>
      <c r="H1450" s="35" t="s">
        <v>5840</v>
      </c>
      <c r="I1450" s="36" t="s">
        <v>430</v>
      </c>
      <c r="J1450" s="53">
        <v>45572</v>
      </c>
      <c r="K1450" t="s">
        <v>5969</v>
      </c>
      <c r="L1450" s="40">
        <v>21186</v>
      </c>
      <c r="M1450" s="39">
        <v>9334549142</v>
      </c>
      <c r="N1450" t="s">
        <v>5970</v>
      </c>
    </row>
    <row r="1451" spans="1:14" x14ac:dyDescent="0.25">
      <c r="A1451" s="7" t="str">
        <f t="shared" si="51"/>
        <v>200700060009</v>
      </c>
      <c r="B1451" s="92"/>
      <c r="C1451" s="182">
        <v>20070006</v>
      </c>
      <c r="D1451" s="8" t="s">
        <v>56</v>
      </c>
      <c r="E1451" s="35" t="s">
        <v>36</v>
      </c>
      <c r="F1451" s="35" t="s">
        <v>5760</v>
      </c>
      <c r="G1451" s="35" t="s">
        <v>5841</v>
      </c>
      <c r="H1451" s="35" t="s">
        <v>1048</v>
      </c>
      <c r="I1451" s="36" t="s">
        <v>413</v>
      </c>
      <c r="J1451" s="53">
        <v>45572</v>
      </c>
      <c r="K1451" t="s">
        <v>5971</v>
      </c>
      <c r="L1451" s="40">
        <v>16803</v>
      </c>
      <c r="M1451" s="39">
        <v>9508807747</v>
      </c>
      <c r="N1451" t="s">
        <v>5972</v>
      </c>
    </row>
    <row r="1452" spans="1:14" x14ac:dyDescent="0.25">
      <c r="A1452" s="7" t="str">
        <f t="shared" si="51"/>
        <v>200700010012</v>
      </c>
      <c r="B1452" s="92"/>
      <c r="C1452" s="182">
        <v>20070001</v>
      </c>
      <c r="D1452" s="8" t="s">
        <v>56</v>
      </c>
      <c r="E1452" s="35" t="s">
        <v>40</v>
      </c>
      <c r="F1452" s="35" t="s">
        <v>5761</v>
      </c>
      <c r="G1452" s="35" t="s">
        <v>5842</v>
      </c>
      <c r="H1452" s="35" t="s">
        <v>1048</v>
      </c>
      <c r="I1452" s="36" t="s">
        <v>413</v>
      </c>
      <c r="J1452" s="53">
        <v>45572</v>
      </c>
      <c r="K1452" t="s">
        <v>5973</v>
      </c>
      <c r="L1452" s="40">
        <v>35316</v>
      </c>
      <c r="M1452" s="39">
        <v>6299311643</v>
      </c>
      <c r="N1452" t="s">
        <v>5974</v>
      </c>
    </row>
    <row r="1453" spans="1:14" x14ac:dyDescent="0.25">
      <c r="A1453" s="7" t="str">
        <f t="shared" si="51"/>
        <v>200700010013</v>
      </c>
      <c r="B1453" s="92"/>
      <c r="C1453" s="182">
        <v>20070001</v>
      </c>
      <c r="D1453" s="8" t="s">
        <v>56</v>
      </c>
      <c r="E1453" s="35" t="s">
        <v>23</v>
      </c>
      <c r="F1453" s="35" t="s">
        <v>5762</v>
      </c>
      <c r="G1453" s="35" t="s">
        <v>5843</v>
      </c>
      <c r="H1453" s="35" t="s">
        <v>1048</v>
      </c>
      <c r="I1453" s="36" t="s">
        <v>413</v>
      </c>
      <c r="J1453" s="53">
        <v>45572</v>
      </c>
      <c r="K1453" t="s">
        <v>5975</v>
      </c>
      <c r="L1453" s="40">
        <v>37657</v>
      </c>
      <c r="M1453" s="39">
        <v>7366885804</v>
      </c>
      <c r="N1453" t="s">
        <v>5976</v>
      </c>
    </row>
    <row r="1454" spans="1:14" x14ac:dyDescent="0.25">
      <c r="A1454" s="7" t="str">
        <f t="shared" si="51"/>
        <v>200100040031</v>
      </c>
      <c r="B1454" s="92"/>
      <c r="C1454" s="182">
        <v>20010004</v>
      </c>
      <c r="D1454" s="8" t="s">
        <v>56</v>
      </c>
      <c r="E1454" s="35" t="s">
        <v>422</v>
      </c>
      <c r="F1454" s="35" t="s">
        <v>5763</v>
      </c>
      <c r="G1454" s="35" t="s">
        <v>5844</v>
      </c>
      <c r="H1454" s="35" t="s">
        <v>268</v>
      </c>
      <c r="I1454" s="36" t="s">
        <v>411</v>
      </c>
      <c r="J1454" s="53">
        <v>45572</v>
      </c>
      <c r="K1454" t="s">
        <v>455</v>
      </c>
      <c r="L1454" s="40">
        <v>36595</v>
      </c>
      <c r="M1454" s="39">
        <v>8590765715</v>
      </c>
      <c r="N1454" t="s">
        <v>5977</v>
      </c>
    </row>
    <row r="1455" spans="1:14" x14ac:dyDescent="0.25">
      <c r="A1455" s="7" t="str">
        <f>CONCATENATE(C1455,E1455)</f>
        <v>200600020021</v>
      </c>
      <c r="B1455" s="92"/>
      <c r="C1455" s="182">
        <v>20060002</v>
      </c>
      <c r="D1455" s="8" t="s">
        <v>56</v>
      </c>
      <c r="E1455" s="35" t="s">
        <v>28</v>
      </c>
      <c r="F1455" s="35" t="s">
        <v>5987</v>
      </c>
      <c r="G1455" s="35" t="s">
        <v>6006</v>
      </c>
      <c r="H1455" s="35" t="s">
        <v>5250</v>
      </c>
      <c r="I1455" s="36" t="s">
        <v>414</v>
      </c>
      <c r="J1455" s="53">
        <v>45579</v>
      </c>
      <c r="K1455" t="s">
        <v>6032</v>
      </c>
      <c r="L1455" s="40">
        <v>31778</v>
      </c>
      <c r="M1455" s="39">
        <v>9334862288</v>
      </c>
      <c r="N1455" t="s">
        <v>6033</v>
      </c>
    </row>
    <row r="1456" spans="1:14" x14ac:dyDescent="0.25">
      <c r="A1456" s="7" t="str">
        <f t="shared" ref="A1456:A1479" si="52">CONCATENATE(C1456,E1456)</f>
        <v>200200080017</v>
      </c>
      <c r="B1456" s="92"/>
      <c r="C1456" s="182">
        <v>20020008</v>
      </c>
      <c r="D1456" s="8" t="s">
        <v>56</v>
      </c>
      <c r="E1456" s="35" t="s">
        <v>27</v>
      </c>
      <c r="F1456" s="35" t="s">
        <v>5988</v>
      </c>
      <c r="G1456" s="35" t="s">
        <v>6007</v>
      </c>
      <c r="H1456" s="35" t="s">
        <v>278</v>
      </c>
      <c r="I1456" s="36" t="s">
        <v>416</v>
      </c>
      <c r="J1456" s="53">
        <v>45579</v>
      </c>
      <c r="K1456" t="s">
        <v>6034</v>
      </c>
      <c r="L1456" s="40">
        <v>35591</v>
      </c>
      <c r="M1456" s="39">
        <v>7050453633</v>
      </c>
      <c r="N1456" t="s">
        <v>6035</v>
      </c>
    </row>
    <row r="1457" spans="1:14" x14ac:dyDescent="0.25">
      <c r="A1457" s="7" t="str">
        <f t="shared" si="52"/>
        <v>200500010021</v>
      </c>
      <c r="B1457" s="92"/>
      <c r="C1457" s="182">
        <v>20050001</v>
      </c>
      <c r="D1457" s="8" t="s">
        <v>56</v>
      </c>
      <c r="E1457" s="35" t="s">
        <v>28</v>
      </c>
      <c r="F1457" s="35" t="s">
        <v>5989</v>
      </c>
      <c r="G1457" s="35" t="s">
        <v>6008</v>
      </c>
      <c r="H1457" s="35" t="s">
        <v>281</v>
      </c>
      <c r="I1457" s="36" t="s">
        <v>418</v>
      </c>
      <c r="J1457" s="53">
        <v>45579</v>
      </c>
      <c r="K1457" t="s">
        <v>6036</v>
      </c>
      <c r="L1457" s="40">
        <v>33970</v>
      </c>
      <c r="M1457" s="39">
        <v>6206653446</v>
      </c>
      <c r="N1457" t="s">
        <v>6037</v>
      </c>
    </row>
    <row r="1458" spans="1:14" x14ac:dyDescent="0.25">
      <c r="A1458" s="7" t="str">
        <f t="shared" si="52"/>
        <v>200100340036</v>
      </c>
      <c r="B1458" s="92"/>
      <c r="C1458" s="182">
        <v>20010034</v>
      </c>
      <c r="D1458" s="8" t="s">
        <v>56</v>
      </c>
      <c r="E1458" s="35" t="s">
        <v>10</v>
      </c>
      <c r="F1458" s="35" t="s">
        <v>5990</v>
      </c>
      <c r="G1458" s="35" t="s">
        <v>6009</v>
      </c>
      <c r="H1458" s="35" t="s">
        <v>451</v>
      </c>
      <c r="I1458" s="36" t="s">
        <v>410</v>
      </c>
      <c r="J1458" s="53">
        <v>45579</v>
      </c>
      <c r="K1458" t="s">
        <v>6038</v>
      </c>
      <c r="L1458" s="40">
        <v>34335</v>
      </c>
      <c r="M1458" s="39">
        <v>6201659265</v>
      </c>
      <c r="N1458" t="s">
        <v>6039</v>
      </c>
    </row>
    <row r="1459" spans="1:14" x14ac:dyDescent="0.25">
      <c r="A1459" s="7" t="str">
        <f t="shared" si="52"/>
        <v>200500030010</v>
      </c>
      <c r="B1459" s="92"/>
      <c r="C1459" s="182">
        <v>20050003</v>
      </c>
      <c r="D1459" s="8" t="s">
        <v>56</v>
      </c>
      <c r="E1459" s="35" t="s">
        <v>21</v>
      </c>
      <c r="F1459" s="35" t="s">
        <v>5603</v>
      </c>
      <c r="G1459" s="35" t="s">
        <v>6010</v>
      </c>
      <c r="H1459" s="35" t="s">
        <v>264</v>
      </c>
      <c r="I1459" s="36" t="s">
        <v>1912</v>
      </c>
      <c r="J1459" s="53">
        <v>45579</v>
      </c>
      <c r="K1459" t="s">
        <v>5627</v>
      </c>
      <c r="L1459" s="40">
        <v>31048</v>
      </c>
      <c r="M1459" s="39">
        <v>8084894984</v>
      </c>
      <c r="N1459" t="s">
        <v>6040</v>
      </c>
    </row>
    <row r="1460" spans="1:14" x14ac:dyDescent="0.25">
      <c r="A1460" s="7" t="str">
        <f t="shared" si="52"/>
        <v>200100420022</v>
      </c>
      <c r="B1460" s="92"/>
      <c r="C1460" s="182">
        <v>20010042</v>
      </c>
      <c r="D1460" s="8" t="s">
        <v>56</v>
      </c>
      <c r="E1460" s="35" t="s">
        <v>37</v>
      </c>
      <c r="F1460" s="35" t="s">
        <v>5991</v>
      </c>
      <c r="G1460" s="35" t="s">
        <v>6011</v>
      </c>
      <c r="H1460" s="35" t="s">
        <v>271</v>
      </c>
      <c r="I1460" s="36" t="s">
        <v>413</v>
      </c>
      <c r="J1460" s="53">
        <v>45579</v>
      </c>
      <c r="K1460" t="s">
        <v>6041</v>
      </c>
      <c r="L1460" s="40">
        <v>27760</v>
      </c>
      <c r="M1460" s="39">
        <v>7292967837</v>
      </c>
      <c r="N1460" t="s">
        <v>6042</v>
      </c>
    </row>
    <row r="1461" spans="1:14" x14ac:dyDescent="0.25">
      <c r="A1461" s="7" t="str">
        <f t="shared" si="52"/>
        <v>200100420021</v>
      </c>
      <c r="B1461" s="92"/>
      <c r="C1461" s="182">
        <v>20010042</v>
      </c>
      <c r="D1461" s="8" t="s">
        <v>56</v>
      </c>
      <c r="E1461" s="35" t="s">
        <v>28</v>
      </c>
      <c r="F1461" s="35" t="s">
        <v>5992</v>
      </c>
      <c r="G1461" s="35" t="s">
        <v>6012</v>
      </c>
      <c r="H1461" s="35" t="s">
        <v>4991</v>
      </c>
      <c r="I1461" s="36" t="s">
        <v>413</v>
      </c>
      <c r="J1461" s="53">
        <v>45579</v>
      </c>
      <c r="K1461" t="s">
        <v>6043</v>
      </c>
      <c r="L1461" s="40">
        <v>31048</v>
      </c>
      <c r="M1461" s="39">
        <v>6204963159</v>
      </c>
      <c r="N1461" t="s">
        <v>6044</v>
      </c>
    </row>
    <row r="1462" spans="1:14" x14ac:dyDescent="0.25">
      <c r="A1462" s="7" t="str">
        <f t="shared" si="52"/>
        <v>200600020018</v>
      </c>
      <c r="B1462" s="92"/>
      <c r="C1462" s="182">
        <v>20060002</v>
      </c>
      <c r="D1462" s="8" t="s">
        <v>56</v>
      </c>
      <c r="E1462" s="35" t="s">
        <v>2</v>
      </c>
      <c r="F1462" s="35" t="s">
        <v>5993</v>
      </c>
      <c r="G1462" s="35" t="s">
        <v>6013</v>
      </c>
      <c r="H1462" s="35" t="s">
        <v>1676</v>
      </c>
      <c r="I1462" s="36" t="s">
        <v>413</v>
      </c>
      <c r="J1462" s="53">
        <v>45579</v>
      </c>
      <c r="K1462" t="s">
        <v>6045</v>
      </c>
      <c r="L1462" s="40">
        <v>22282</v>
      </c>
      <c r="M1462" s="39"/>
      <c r="N1462" t="s">
        <v>6046</v>
      </c>
    </row>
    <row r="1463" spans="1:14" x14ac:dyDescent="0.25">
      <c r="A1463" s="7" t="str">
        <f t="shared" si="52"/>
        <v>200600020019</v>
      </c>
      <c r="B1463" s="92"/>
      <c r="C1463" s="182">
        <v>20060002</v>
      </c>
      <c r="D1463" s="8" t="s">
        <v>56</v>
      </c>
      <c r="E1463" s="35" t="s">
        <v>3</v>
      </c>
      <c r="F1463" s="35" t="s">
        <v>1035</v>
      </c>
      <c r="G1463" s="35" t="s">
        <v>6014</v>
      </c>
      <c r="H1463" s="35" t="s">
        <v>5250</v>
      </c>
      <c r="I1463" s="36" t="s">
        <v>414</v>
      </c>
      <c r="J1463" s="53">
        <v>45579</v>
      </c>
      <c r="K1463" t="s">
        <v>6047</v>
      </c>
      <c r="L1463" s="40">
        <v>33239</v>
      </c>
      <c r="M1463" s="39">
        <v>7765055182</v>
      </c>
      <c r="N1463" t="s">
        <v>6048</v>
      </c>
    </row>
    <row r="1464" spans="1:14" x14ac:dyDescent="0.25">
      <c r="A1464" s="7" t="str">
        <f t="shared" si="52"/>
        <v>200600020020</v>
      </c>
      <c r="B1464" s="92"/>
      <c r="C1464" s="182">
        <v>20060002</v>
      </c>
      <c r="D1464" s="8" t="s">
        <v>56</v>
      </c>
      <c r="E1464" s="35" t="s">
        <v>4</v>
      </c>
      <c r="F1464" s="35" t="s">
        <v>5994</v>
      </c>
      <c r="G1464" s="35" t="s">
        <v>6015</v>
      </c>
      <c r="H1464" s="35" t="s">
        <v>6016</v>
      </c>
      <c r="I1464" s="36" t="s">
        <v>418</v>
      </c>
      <c r="J1464" s="53">
        <v>45579</v>
      </c>
      <c r="K1464" t="s">
        <v>6049</v>
      </c>
      <c r="L1464" s="40">
        <v>34156</v>
      </c>
      <c r="M1464" s="39">
        <v>6206217606</v>
      </c>
      <c r="N1464" t="s">
        <v>6050</v>
      </c>
    </row>
    <row r="1465" spans="1:14" x14ac:dyDescent="0.25">
      <c r="A1465" s="7" t="str">
        <f t="shared" si="52"/>
        <v>200100360008</v>
      </c>
      <c r="B1465" s="92"/>
      <c r="C1465" s="182">
        <v>20010036</v>
      </c>
      <c r="D1465" s="8" t="s">
        <v>56</v>
      </c>
      <c r="E1465" s="35" t="s">
        <v>41</v>
      </c>
      <c r="F1465" s="35" t="s">
        <v>5995</v>
      </c>
      <c r="G1465" s="35" t="s">
        <v>6017</v>
      </c>
      <c r="H1465" s="35" t="s">
        <v>273</v>
      </c>
      <c r="I1465" s="36" t="s">
        <v>413</v>
      </c>
      <c r="J1465" s="53">
        <v>45579</v>
      </c>
      <c r="K1465" t="s">
        <v>6051</v>
      </c>
      <c r="L1465" s="40">
        <v>23012</v>
      </c>
      <c r="M1465" s="39">
        <v>8969211577</v>
      </c>
      <c r="N1465" t="s">
        <v>6052</v>
      </c>
    </row>
    <row r="1466" spans="1:14" x14ac:dyDescent="0.25">
      <c r="A1466" s="7" t="str">
        <f t="shared" si="52"/>
        <v>200500030006</v>
      </c>
      <c r="B1466" s="92"/>
      <c r="C1466" s="182">
        <v>20050003</v>
      </c>
      <c r="D1466" s="8" t="s">
        <v>56</v>
      </c>
      <c r="E1466" s="35" t="s">
        <v>19</v>
      </c>
      <c r="F1466" s="35" t="s">
        <v>5996</v>
      </c>
      <c r="G1466" s="35" t="s">
        <v>6018</v>
      </c>
      <c r="H1466" s="35" t="s">
        <v>274</v>
      </c>
      <c r="I1466" s="36" t="s">
        <v>415</v>
      </c>
      <c r="J1466" s="53">
        <v>45579</v>
      </c>
      <c r="K1466" t="s">
        <v>6053</v>
      </c>
      <c r="L1466" s="40">
        <v>36317</v>
      </c>
      <c r="M1466" s="39">
        <v>9337587158</v>
      </c>
      <c r="N1466" t="s">
        <v>6054</v>
      </c>
    </row>
    <row r="1467" spans="1:14" x14ac:dyDescent="0.25">
      <c r="A1467" s="7" t="str">
        <f t="shared" si="52"/>
        <v>200500030008</v>
      </c>
      <c r="B1467" s="92"/>
      <c r="C1467" s="182">
        <v>20050003</v>
      </c>
      <c r="D1467" s="8" t="s">
        <v>56</v>
      </c>
      <c r="E1467" s="35" t="s">
        <v>41</v>
      </c>
      <c r="F1467" s="35" t="s">
        <v>5997</v>
      </c>
      <c r="G1467" s="35" t="s">
        <v>6019</v>
      </c>
      <c r="H1467" s="35" t="s">
        <v>1380</v>
      </c>
      <c r="I1467" s="36" t="s">
        <v>410</v>
      </c>
      <c r="J1467" s="53">
        <v>45579</v>
      </c>
      <c r="K1467" t="s">
        <v>6055</v>
      </c>
      <c r="L1467" s="40">
        <v>28856</v>
      </c>
      <c r="M1467" s="39">
        <v>9341030933</v>
      </c>
      <c r="N1467" t="s">
        <v>6056</v>
      </c>
    </row>
    <row r="1468" spans="1:14" x14ac:dyDescent="0.25">
      <c r="A1468" s="7" t="str">
        <f t="shared" si="52"/>
        <v>200500020007</v>
      </c>
      <c r="B1468" s="92"/>
      <c r="C1468" s="182">
        <v>20050002</v>
      </c>
      <c r="D1468" s="8" t="s">
        <v>56</v>
      </c>
      <c r="E1468" s="35" t="s">
        <v>20</v>
      </c>
      <c r="F1468" s="35" t="s">
        <v>5998</v>
      </c>
      <c r="G1468" s="35" t="s">
        <v>6020</v>
      </c>
      <c r="H1468" s="35" t="s">
        <v>1380</v>
      </c>
      <c r="I1468" s="36" t="s">
        <v>410</v>
      </c>
      <c r="J1468" s="53">
        <v>45579</v>
      </c>
      <c r="K1468" t="s">
        <v>6057</v>
      </c>
      <c r="L1468" s="40">
        <v>35951</v>
      </c>
      <c r="M1468" s="39">
        <v>9708054404</v>
      </c>
      <c r="N1468" t="s">
        <v>6058</v>
      </c>
    </row>
    <row r="1469" spans="1:14" x14ac:dyDescent="0.25">
      <c r="A1469" s="7" t="str">
        <f t="shared" si="52"/>
        <v>200500020008</v>
      </c>
      <c r="B1469" s="92"/>
      <c r="C1469" s="182">
        <v>20050002</v>
      </c>
      <c r="D1469" s="8" t="s">
        <v>56</v>
      </c>
      <c r="E1469" s="35" t="s">
        <v>41</v>
      </c>
      <c r="F1469" s="35" t="s">
        <v>5999</v>
      </c>
      <c r="G1469" s="35" t="s">
        <v>6021</v>
      </c>
      <c r="H1469" s="35" t="s">
        <v>1380</v>
      </c>
      <c r="I1469" s="36" t="s">
        <v>410</v>
      </c>
      <c r="J1469" s="53">
        <v>45579</v>
      </c>
      <c r="K1469" t="s">
        <v>6059</v>
      </c>
      <c r="L1469" s="40">
        <v>25934</v>
      </c>
      <c r="M1469" s="39">
        <v>7764837551</v>
      </c>
      <c r="N1469" t="s">
        <v>6060</v>
      </c>
    </row>
    <row r="1470" spans="1:14" x14ac:dyDescent="0.25">
      <c r="A1470" s="7" t="str">
        <f t="shared" si="52"/>
        <v>200500020009</v>
      </c>
      <c r="B1470" s="92"/>
      <c r="C1470" s="182">
        <v>20050002</v>
      </c>
      <c r="D1470" s="8" t="s">
        <v>56</v>
      </c>
      <c r="E1470" s="35" t="s">
        <v>36</v>
      </c>
      <c r="F1470" s="35" t="s">
        <v>6000</v>
      </c>
      <c r="G1470" s="35" t="s">
        <v>6022</v>
      </c>
      <c r="H1470" s="35" t="s">
        <v>1380</v>
      </c>
      <c r="I1470" s="36" t="s">
        <v>410</v>
      </c>
      <c r="J1470" s="53">
        <v>45579</v>
      </c>
      <c r="K1470" t="s">
        <v>1163</v>
      </c>
      <c r="L1470" s="40">
        <v>34700</v>
      </c>
      <c r="M1470" s="39">
        <v>7677242269</v>
      </c>
      <c r="N1470" t="s">
        <v>6061</v>
      </c>
    </row>
    <row r="1471" spans="1:14" x14ac:dyDescent="0.25">
      <c r="A1471" s="7" t="str">
        <f t="shared" si="52"/>
        <v>200500020010</v>
      </c>
      <c r="B1471" s="92"/>
      <c r="C1471" s="182">
        <v>20050002</v>
      </c>
      <c r="D1471" s="8" t="s">
        <v>56</v>
      </c>
      <c r="E1471" s="35" t="s">
        <v>21</v>
      </c>
      <c r="F1471" s="35" t="s">
        <v>6001</v>
      </c>
      <c r="G1471" s="35" t="s">
        <v>6023</v>
      </c>
      <c r="H1471" s="35" t="s">
        <v>1380</v>
      </c>
      <c r="I1471" s="36" t="s">
        <v>410</v>
      </c>
      <c r="J1471" s="53">
        <v>45579</v>
      </c>
      <c r="K1471" t="s">
        <v>6062</v>
      </c>
      <c r="L1471" s="40">
        <v>36966</v>
      </c>
      <c r="M1471" s="39">
        <v>9262931726</v>
      </c>
      <c r="N1471" t="s">
        <v>6063</v>
      </c>
    </row>
    <row r="1472" spans="1:14" x14ac:dyDescent="0.25">
      <c r="A1472" s="7" t="str">
        <f t="shared" si="52"/>
        <v>200500020011</v>
      </c>
      <c r="B1472" s="92"/>
      <c r="C1472" s="182">
        <v>20050002</v>
      </c>
      <c r="D1472" s="8" t="s">
        <v>56</v>
      </c>
      <c r="E1472" s="35" t="s">
        <v>22</v>
      </c>
      <c r="F1472" s="35" t="s">
        <v>4950</v>
      </c>
      <c r="G1472" s="35" t="s">
        <v>6024</v>
      </c>
      <c r="H1472" s="35" t="s">
        <v>1380</v>
      </c>
      <c r="I1472" s="36" t="s">
        <v>410</v>
      </c>
      <c r="J1472" s="53">
        <v>45579</v>
      </c>
      <c r="K1472" t="s">
        <v>473</v>
      </c>
      <c r="L1472" s="40">
        <v>32330</v>
      </c>
      <c r="M1472" s="39">
        <v>8252862061</v>
      </c>
      <c r="N1472" t="s">
        <v>6064</v>
      </c>
    </row>
    <row r="1473" spans="1:14" x14ac:dyDescent="0.25">
      <c r="A1473" s="7" t="str">
        <f t="shared" si="52"/>
        <v>200500020012</v>
      </c>
      <c r="B1473" s="92"/>
      <c r="C1473" s="182">
        <v>20050002</v>
      </c>
      <c r="D1473" s="8" t="s">
        <v>56</v>
      </c>
      <c r="E1473" s="35" t="s">
        <v>40</v>
      </c>
      <c r="F1473" s="35" t="s">
        <v>3591</v>
      </c>
      <c r="G1473" s="35" t="s">
        <v>6025</v>
      </c>
      <c r="H1473" s="35" t="s">
        <v>1284</v>
      </c>
      <c r="I1473" s="36" t="s">
        <v>3998</v>
      </c>
      <c r="J1473" s="53">
        <v>45579</v>
      </c>
      <c r="K1473" t="s">
        <v>6065</v>
      </c>
      <c r="L1473" s="40">
        <v>29221</v>
      </c>
      <c r="M1473" s="39">
        <v>8084827382</v>
      </c>
      <c r="N1473" t="s">
        <v>6066</v>
      </c>
    </row>
    <row r="1474" spans="1:14" x14ac:dyDescent="0.25">
      <c r="A1474" s="7" t="str">
        <f t="shared" si="52"/>
        <v>200500020014</v>
      </c>
      <c r="B1474" s="92"/>
      <c r="C1474" s="182">
        <v>20050002</v>
      </c>
      <c r="D1474" s="8" t="s">
        <v>56</v>
      </c>
      <c r="E1474" s="35" t="s">
        <v>24</v>
      </c>
      <c r="F1474" s="35" t="s">
        <v>6002</v>
      </c>
      <c r="G1474" s="35" t="s">
        <v>6026</v>
      </c>
      <c r="H1474" s="35" t="s">
        <v>1380</v>
      </c>
      <c r="I1474" s="36" t="s">
        <v>410</v>
      </c>
      <c r="J1474" s="53">
        <v>45579</v>
      </c>
      <c r="K1474" t="s">
        <v>6067</v>
      </c>
      <c r="L1474" s="40">
        <v>25575</v>
      </c>
      <c r="M1474" s="39">
        <v>8002501574</v>
      </c>
      <c r="N1474" t="s">
        <v>6068</v>
      </c>
    </row>
    <row r="1475" spans="1:14" x14ac:dyDescent="0.25">
      <c r="A1475" s="7" t="str">
        <f t="shared" si="52"/>
        <v>200500020015</v>
      </c>
      <c r="B1475" s="92"/>
      <c r="C1475" s="182">
        <v>20050002</v>
      </c>
      <c r="D1475" s="8" t="s">
        <v>56</v>
      </c>
      <c r="E1475" s="35" t="s">
        <v>25</v>
      </c>
      <c r="F1475" s="35" t="s">
        <v>6003</v>
      </c>
      <c r="G1475" s="35" t="s">
        <v>6027</v>
      </c>
      <c r="H1475" s="35" t="s">
        <v>1691</v>
      </c>
      <c r="I1475" s="36" t="s">
        <v>411</v>
      </c>
      <c r="J1475" s="53">
        <v>45579</v>
      </c>
      <c r="K1475" t="s">
        <v>6069</v>
      </c>
      <c r="L1475" s="40">
        <v>31778</v>
      </c>
      <c r="M1475" s="39">
        <v>7764020125</v>
      </c>
      <c r="N1475" t="s">
        <v>6070</v>
      </c>
    </row>
    <row r="1476" spans="1:14" x14ac:dyDescent="0.25">
      <c r="A1476" s="7" t="str">
        <f t="shared" si="52"/>
        <v>200500020017</v>
      </c>
      <c r="B1476" s="92"/>
      <c r="C1476" s="182">
        <v>20050002</v>
      </c>
      <c r="D1476" s="8" t="s">
        <v>56</v>
      </c>
      <c r="E1476" s="35" t="s">
        <v>27</v>
      </c>
      <c r="F1476" s="35" t="s">
        <v>821</v>
      </c>
      <c r="G1476" s="35" t="s">
        <v>6028</v>
      </c>
      <c r="H1476" s="35" t="s">
        <v>1380</v>
      </c>
      <c r="I1476" s="36" t="s">
        <v>410</v>
      </c>
      <c r="J1476" s="53">
        <v>45579</v>
      </c>
      <c r="K1476" t="s">
        <v>3479</v>
      </c>
      <c r="L1476" s="40">
        <v>33239</v>
      </c>
      <c r="M1476" s="39">
        <v>9693768256</v>
      </c>
      <c r="N1476" t="s">
        <v>6071</v>
      </c>
    </row>
    <row r="1477" spans="1:14" x14ac:dyDescent="0.25">
      <c r="A1477" s="7" t="str">
        <f t="shared" si="52"/>
        <v>200500020019</v>
      </c>
      <c r="B1477" s="92"/>
      <c r="C1477" s="182">
        <v>20050002</v>
      </c>
      <c r="D1477" s="8" t="s">
        <v>56</v>
      </c>
      <c r="E1477" s="35" t="s">
        <v>3</v>
      </c>
      <c r="F1477" s="35" t="s">
        <v>2601</v>
      </c>
      <c r="G1477" s="35" t="s">
        <v>6029</v>
      </c>
      <c r="H1477" s="35" t="s">
        <v>274</v>
      </c>
      <c r="I1477" s="36" t="s">
        <v>415</v>
      </c>
      <c r="J1477" s="53">
        <v>45579</v>
      </c>
      <c r="K1477" t="s">
        <v>6072</v>
      </c>
      <c r="L1477" s="40">
        <v>29587</v>
      </c>
      <c r="M1477" s="39">
        <v>7781955420</v>
      </c>
      <c r="N1477" t="s">
        <v>6073</v>
      </c>
    </row>
    <row r="1478" spans="1:14" x14ac:dyDescent="0.25">
      <c r="A1478" s="7" t="str">
        <f t="shared" si="52"/>
        <v>200100340037</v>
      </c>
      <c r="B1478" s="92"/>
      <c r="C1478" s="182">
        <v>20010034</v>
      </c>
      <c r="D1478" s="8" t="s">
        <v>56</v>
      </c>
      <c r="E1478" s="35" t="s">
        <v>34</v>
      </c>
      <c r="F1478" s="35" t="s">
        <v>6004</v>
      </c>
      <c r="G1478" s="35" t="s">
        <v>6030</v>
      </c>
      <c r="H1478" s="35" t="s">
        <v>265</v>
      </c>
      <c r="I1478" s="36" t="s">
        <v>410</v>
      </c>
      <c r="J1478" s="53">
        <v>45579</v>
      </c>
      <c r="K1478" t="s">
        <v>6038</v>
      </c>
      <c r="L1478" s="40">
        <v>25204</v>
      </c>
      <c r="M1478" s="39">
        <v>7250288235</v>
      </c>
      <c r="N1478" t="s">
        <v>6074</v>
      </c>
    </row>
    <row r="1479" spans="1:14" x14ac:dyDescent="0.25">
      <c r="A1479" s="7" t="str">
        <f t="shared" si="52"/>
        <v>200100390011</v>
      </c>
      <c r="B1479" s="92"/>
      <c r="C1479" s="182">
        <v>20010039</v>
      </c>
      <c r="D1479" s="8" t="s">
        <v>56</v>
      </c>
      <c r="E1479" s="35" t="s">
        <v>22</v>
      </c>
      <c r="F1479" s="35" t="s">
        <v>6005</v>
      </c>
      <c r="G1479" s="35" t="s">
        <v>6031</v>
      </c>
      <c r="H1479" s="35" t="s">
        <v>467</v>
      </c>
      <c r="I1479" s="36" t="s">
        <v>415</v>
      </c>
      <c r="J1479" s="53">
        <v>45579</v>
      </c>
      <c r="K1479" t="s">
        <v>6075</v>
      </c>
      <c r="L1479" s="40">
        <v>36791</v>
      </c>
      <c r="M1479" s="39">
        <v>7667638453</v>
      </c>
      <c r="N1479" t="s">
        <v>6076</v>
      </c>
    </row>
    <row r="1480" spans="1:14" x14ac:dyDescent="0.25">
      <c r="A1480" s="7" t="str">
        <f>CONCATENATE(C1480,E1480)</f>
        <v>200400040047</v>
      </c>
      <c r="B1480" s="92"/>
      <c r="C1480" s="182">
        <v>20040004</v>
      </c>
      <c r="D1480" s="8" t="s">
        <v>56</v>
      </c>
      <c r="E1480" s="35" t="s">
        <v>423</v>
      </c>
      <c r="F1480" s="35" t="s">
        <v>6077</v>
      </c>
      <c r="G1480" s="35" t="s">
        <v>6105</v>
      </c>
      <c r="H1480" s="35" t="s">
        <v>1370</v>
      </c>
      <c r="I1480" s="36" t="s">
        <v>413</v>
      </c>
      <c r="J1480" s="53">
        <v>45586</v>
      </c>
      <c r="K1480" t="s">
        <v>6140</v>
      </c>
      <c r="L1480" s="40">
        <v>36233</v>
      </c>
      <c r="M1480" s="39"/>
      <c r="N1480" t="s">
        <v>6141</v>
      </c>
    </row>
    <row r="1481" spans="1:14" x14ac:dyDescent="0.25">
      <c r="A1481" s="7" t="str">
        <f t="shared" ref="A1481:A1511" si="53">CONCATENATE(C1481,E1481)</f>
        <v>200400040048</v>
      </c>
      <c r="B1481" s="92"/>
      <c r="C1481" s="182">
        <v>20040004</v>
      </c>
      <c r="D1481" s="8" t="s">
        <v>56</v>
      </c>
      <c r="E1481" s="35" t="s">
        <v>424</v>
      </c>
      <c r="F1481" s="35" t="s">
        <v>6078</v>
      </c>
      <c r="G1481" s="35" t="s">
        <v>6106</v>
      </c>
      <c r="H1481" s="35" t="s">
        <v>278</v>
      </c>
      <c r="I1481" s="36" t="s">
        <v>416</v>
      </c>
      <c r="J1481" s="53">
        <v>45586</v>
      </c>
      <c r="K1481" t="s">
        <v>6142</v>
      </c>
      <c r="L1481" s="40">
        <v>35065</v>
      </c>
      <c r="M1481" s="39">
        <v>9113303448</v>
      </c>
      <c r="N1481" t="s">
        <v>6143</v>
      </c>
    </row>
    <row r="1482" spans="1:14" x14ac:dyDescent="0.25">
      <c r="A1482" s="7" t="str">
        <f t="shared" si="53"/>
        <v>200400040049</v>
      </c>
      <c r="B1482" s="92"/>
      <c r="C1482" s="182">
        <v>20040004</v>
      </c>
      <c r="D1482" s="8" t="s">
        <v>56</v>
      </c>
      <c r="E1482" s="35" t="s">
        <v>425</v>
      </c>
      <c r="F1482" s="35" t="s">
        <v>6079</v>
      </c>
      <c r="G1482" s="35" t="s">
        <v>6107</v>
      </c>
      <c r="H1482" s="35" t="s">
        <v>1370</v>
      </c>
      <c r="I1482" s="36" t="s">
        <v>413</v>
      </c>
      <c r="J1482" s="53">
        <v>45586</v>
      </c>
      <c r="K1482" t="s">
        <v>6079</v>
      </c>
      <c r="L1482" s="40">
        <v>33673</v>
      </c>
      <c r="M1482" s="39">
        <v>8105672563</v>
      </c>
      <c r="N1482" t="s">
        <v>6144</v>
      </c>
    </row>
    <row r="1483" spans="1:14" x14ac:dyDescent="0.25">
      <c r="A1483" s="7" t="str">
        <f t="shared" si="53"/>
        <v>200200010111</v>
      </c>
      <c r="B1483" s="92"/>
      <c r="C1483" s="182">
        <v>20020001</v>
      </c>
      <c r="D1483" s="8" t="s">
        <v>56</v>
      </c>
      <c r="E1483" s="35" t="s">
        <v>6080</v>
      </c>
      <c r="F1483" s="35" t="s">
        <v>6081</v>
      </c>
      <c r="G1483" s="35" t="s">
        <v>6108</v>
      </c>
      <c r="H1483" s="35" t="s">
        <v>274</v>
      </c>
      <c r="I1483" s="36" t="s">
        <v>415</v>
      </c>
      <c r="J1483" s="53">
        <v>45586</v>
      </c>
      <c r="K1483" t="s">
        <v>6145</v>
      </c>
      <c r="L1483" s="40">
        <v>37658</v>
      </c>
      <c r="M1483" s="39">
        <v>8210147764</v>
      </c>
      <c r="N1483" t="s">
        <v>6146</v>
      </c>
    </row>
    <row r="1484" spans="1:14" x14ac:dyDescent="0.25">
      <c r="A1484" s="7" t="str">
        <f t="shared" si="53"/>
        <v>200700010016</v>
      </c>
      <c r="B1484" s="92"/>
      <c r="C1484" s="182">
        <v>20070001</v>
      </c>
      <c r="D1484" s="8" t="s">
        <v>56</v>
      </c>
      <c r="E1484" s="35" t="s">
        <v>26</v>
      </c>
      <c r="F1484" s="35" t="s">
        <v>6082</v>
      </c>
      <c r="G1484" s="35" t="s">
        <v>6109</v>
      </c>
      <c r="H1484" s="35" t="s">
        <v>1048</v>
      </c>
      <c r="I1484" s="36" t="s">
        <v>413</v>
      </c>
      <c r="J1484" s="53">
        <v>45586</v>
      </c>
      <c r="K1484" t="s">
        <v>6147</v>
      </c>
      <c r="L1484" s="40">
        <v>29587</v>
      </c>
      <c r="M1484" s="39"/>
      <c r="N1484" t="s">
        <v>6148</v>
      </c>
    </row>
    <row r="1485" spans="1:14" x14ac:dyDescent="0.25">
      <c r="A1485" s="7" t="str">
        <f t="shared" si="53"/>
        <v>200700010017</v>
      </c>
      <c r="B1485" s="92"/>
      <c r="C1485" s="182">
        <v>20070001</v>
      </c>
      <c r="D1485" s="8" t="s">
        <v>56</v>
      </c>
      <c r="E1485" s="35" t="s">
        <v>27</v>
      </c>
      <c r="F1485" s="35" t="s">
        <v>6083</v>
      </c>
      <c r="G1485" s="35" t="s">
        <v>6110</v>
      </c>
      <c r="H1485" s="35" t="s">
        <v>1048</v>
      </c>
      <c r="I1485" s="36" t="s">
        <v>413</v>
      </c>
      <c r="J1485" s="53">
        <v>45586</v>
      </c>
      <c r="K1485" t="s">
        <v>6147</v>
      </c>
      <c r="L1485" s="40">
        <v>31079</v>
      </c>
      <c r="M1485" s="39">
        <v>6207495156</v>
      </c>
      <c r="N1485" t="s">
        <v>6149</v>
      </c>
    </row>
    <row r="1486" spans="1:14" x14ac:dyDescent="0.25">
      <c r="A1486" s="7" t="str">
        <f t="shared" si="53"/>
        <v>200700010018</v>
      </c>
      <c r="B1486" s="92"/>
      <c r="C1486" s="182">
        <v>20070001</v>
      </c>
      <c r="D1486" s="8" t="s">
        <v>56</v>
      </c>
      <c r="E1486" s="35" t="s">
        <v>2</v>
      </c>
      <c r="F1486" s="35" t="s">
        <v>6084</v>
      </c>
      <c r="G1486" s="35" t="s">
        <v>6111</v>
      </c>
      <c r="H1486" s="35" t="s">
        <v>2021</v>
      </c>
      <c r="I1486" s="36" t="s">
        <v>415</v>
      </c>
      <c r="J1486" s="53">
        <v>45586</v>
      </c>
      <c r="K1486" t="s">
        <v>6150</v>
      </c>
      <c r="L1486" s="40">
        <v>35961</v>
      </c>
      <c r="M1486" s="39">
        <v>6202839702</v>
      </c>
      <c r="N1486" t="s">
        <v>6151</v>
      </c>
    </row>
    <row r="1487" spans="1:14" x14ac:dyDescent="0.25">
      <c r="A1487" s="7" t="str">
        <f t="shared" si="53"/>
        <v>200700010021</v>
      </c>
      <c r="B1487" s="92"/>
      <c r="C1487" s="182">
        <v>20070001</v>
      </c>
      <c r="D1487" s="8" t="s">
        <v>56</v>
      </c>
      <c r="E1487" s="35" t="s">
        <v>28</v>
      </c>
      <c r="F1487" s="35" t="s">
        <v>6085</v>
      </c>
      <c r="G1487" s="35" t="s">
        <v>6112</v>
      </c>
      <c r="H1487" s="35" t="s">
        <v>1048</v>
      </c>
      <c r="I1487" s="36" t="s">
        <v>413</v>
      </c>
      <c r="J1487" s="53">
        <v>45586</v>
      </c>
      <c r="K1487" t="s">
        <v>6152</v>
      </c>
      <c r="L1487" s="40">
        <v>40210</v>
      </c>
      <c r="M1487" s="39"/>
      <c r="N1487" t="s">
        <v>6153</v>
      </c>
    </row>
    <row r="1488" spans="1:14" x14ac:dyDescent="0.25">
      <c r="A1488" s="7" t="str">
        <f t="shared" si="53"/>
        <v>200700040015</v>
      </c>
      <c r="B1488" s="92"/>
      <c r="C1488" s="182">
        <v>20070004</v>
      </c>
      <c r="D1488" s="8" t="s">
        <v>56</v>
      </c>
      <c r="E1488" s="35" t="s">
        <v>25</v>
      </c>
      <c r="F1488" s="35" t="s">
        <v>559</v>
      </c>
      <c r="G1488" s="35" t="s">
        <v>6113</v>
      </c>
      <c r="H1488" s="35" t="s">
        <v>1370</v>
      </c>
      <c r="I1488" s="36" t="s">
        <v>413</v>
      </c>
      <c r="J1488" s="53">
        <v>45586</v>
      </c>
      <c r="K1488" t="s">
        <v>6154</v>
      </c>
      <c r="L1488" s="40">
        <v>32143</v>
      </c>
      <c r="M1488" s="39">
        <v>7766975479</v>
      </c>
      <c r="N1488" t="s">
        <v>6155</v>
      </c>
    </row>
    <row r="1489" spans="1:14" x14ac:dyDescent="0.25">
      <c r="A1489" s="7" t="str">
        <f t="shared" si="53"/>
        <v>200700040016</v>
      </c>
      <c r="B1489" s="92"/>
      <c r="C1489" s="182">
        <v>20070004</v>
      </c>
      <c r="D1489" s="8" t="s">
        <v>56</v>
      </c>
      <c r="E1489" s="35" t="s">
        <v>26</v>
      </c>
      <c r="F1489" s="35" t="s">
        <v>6086</v>
      </c>
      <c r="G1489" s="35" t="s">
        <v>6114</v>
      </c>
      <c r="H1489" s="35" t="s">
        <v>275</v>
      </c>
      <c r="I1489" s="36" t="s">
        <v>411</v>
      </c>
      <c r="J1489" s="53">
        <v>45586</v>
      </c>
      <c r="K1489" t="s">
        <v>6156</v>
      </c>
      <c r="L1489" s="40">
        <v>25934</v>
      </c>
      <c r="M1489" s="39">
        <v>7759083602</v>
      </c>
      <c r="N1489" t="s">
        <v>6157</v>
      </c>
    </row>
    <row r="1490" spans="1:14" x14ac:dyDescent="0.25">
      <c r="A1490" s="7" t="str">
        <f t="shared" si="53"/>
        <v>200600040028</v>
      </c>
      <c r="B1490" s="92"/>
      <c r="C1490" s="182">
        <v>20060004</v>
      </c>
      <c r="D1490" s="8" t="s">
        <v>56</v>
      </c>
      <c r="E1490" s="35" t="s">
        <v>30</v>
      </c>
      <c r="F1490" s="35" t="s">
        <v>6087</v>
      </c>
      <c r="G1490" s="35" t="s">
        <v>6115</v>
      </c>
      <c r="H1490" s="35" t="s">
        <v>6116</v>
      </c>
      <c r="I1490" s="36" t="s">
        <v>414</v>
      </c>
      <c r="J1490" s="53">
        <v>45586</v>
      </c>
      <c r="K1490" t="s">
        <v>6158</v>
      </c>
      <c r="L1490" s="40">
        <v>34335</v>
      </c>
      <c r="M1490" s="39">
        <v>8084312461</v>
      </c>
      <c r="N1490" t="s">
        <v>6159</v>
      </c>
    </row>
    <row r="1491" spans="1:14" x14ac:dyDescent="0.25">
      <c r="A1491" s="7" t="str">
        <f t="shared" si="53"/>
        <v>200600040029</v>
      </c>
      <c r="B1491" s="92"/>
      <c r="C1491" s="182">
        <v>20060004</v>
      </c>
      <c r="D1491" s="8" t="s">
        <v>56</v>
      </c>
      <c r="E1491" s="35" t="s">
        <v>31</v>
      </c>
      <c r="F1491" s="35" t="s">
        <v>6088</v>
      </c>
      <c r="G1491" s="35" t="s">
        <v>6117</v>
      </c>
      <c r="H1491" s="35" t="s">
        <v>5266</v>
      </c>
      <c r="I1491" s="36" t="s">
        <v>414</v>
      </c>
      <c r="J1491" s="53">
        <v>45586</v>
      </c>
      <c r="K1491" t="s">
        <v>6160</v>
      </c>
      <c r="L1491" s="40">
        <v>25204</v>
      </c>
      <c r="M1491" s="39">
        <v>7484817750</v>
      </c>
      <c r="N1491" t="s">
        <v>6161</v>
      </c>
    </row>
    <row r="1492" spans="1:14" x14ac:dyDescent="0.25">
      <c r="A1492" s="7" t="str">
        <f t="shared" si="53"/>
        <v>200600040030</v>
      </c>
      <c r="B1492" s="92"/>
      <c r="C1492" s="182">
        <v>20060004</v>
      </c>
      <c r="D1492" s="8" t="s">
        <v>56</v>
      </c>
      <c r="E1492" s="35" t="s">
        <v>7</v>
      </c>
      <c r="F1492" s="35" t="s">
        <v>6089</v>
      </c>
      <c r="G1492" s="35" t="s">
        <v>6118</v>
      </c>
      <c r="H1492" s="35" t="s">
        <v>6116</v>
      </c>
      <c r="I1492" s="36" t="s">
        <v>414</v>
      </c>
      <c r="J1492" s="53">
        <v>45586</v>
      </c>
      <c r="K1492" t="s">
        <v>6162</v>
      </c>
      <c r="L1492" s="40">
        <v>31168</v>
      </c>
      <c r="M1492" s="39">
        <v>9199974074</v>
      </c>
      <c r="N1492" t="s">
        <v>6163</v>
      </c>
    </row>
    <row r="1493" spans="1:14" x14ac:dyDescent="0.25">
      <c r="A1493" s="7" t="str">
        <f t="shared" si="53"/>
        <v>200600040031</v>
      </c>
      <c r="B1493" s="92"/>
      <c r="C1493" s="182">
        <v>20060004</v>
      </c>
      <c r="D1493" s="8" t="s">
        <v>56</v>
      </c>
      <c r="E1493" s="35" t="s">
        <v>422</v>
      </c>
      <c r="F1493" s="35" t="s">
        <v>6090</v>
      </c>
      <c r="G1493" s="35" t="s">
        <v>6119</v>
      </c>
      <c r="H1493" s="35" t="s">
        <v>5266</v>
      </c>
      <c r="I1493" s="36" t="s">
        <v>414</v>
      </c>
      <c r="J1493" s="53">
        <v>45586</v>
      </c>
      <c r="K1493" t="s">
        <v>6164</v>
      </c>
      <c r="L1493" s="40">
        <v>30168</v>
      </c>
      <c r="M1493" s="39">
        <v>9709734035</v>
      </c>
      <c r="N1493" t="s">
        <v>6165</v>
      </c>
    </row>
    <row r="1494" spans="1:14" x14ac:dyDescent="0.25">
      <c r="A1494" s="7" t="str">
        <f t="shared" si="53"/>
        <v>200600040032</v>
      </c>
      <c r="B1494" s="92"/>
      <c r="C1494" s="182">
        <v>20060004</v>
      </c>
      <c r="D1494" s="8" t="s">
        <v>56</v>
      </c>
      <c r="E1494" s="35" t="s">
        <v>8</v>
      </c>
      <c r="F1494" s="35" t="s">
        <v>6091</v>
      </c>
      <c r="G1494" s="35" t="s">
        <v>6120</v>
      </c>
      <c r="H1494" s="35" t="s">
        <v>5266</v>
      </c>
      <c r="I1494" s="36" t="s">
        <v>414</v>
      </c>
      <c r="J1494" s="53">
        <v>45586</v>
      </c>
      <c r="K1494" t="s">
        <v>6166</v>
      </c>
      <c r="L1494" s="40">
        <v>23144</v>
      </c>
      <c r="M1494" s="39">
        <v>7646087210</v>
      </c>
      <c r="N1494" t="s">
        <v>6167</v>
      </c>
    </row>
    <row r="1495" spans="1:14" x14ac:dyDescent="0.25">
      <c r="A1495" s="7" t="str">
        <f t="shared" si="53"/>
        <v>200100410039</v>
      </c>
      <c r="B1495" s="92"/>
      <c r="C1495" s="182">
        <v>20010041</v>
      </c>
      <c r="D1495" s="8" t="s">
        <v>56</v>
      </c>
      <c r="E1495" s="35" t="s">
        <v>12</v>
      </c>
      <c r="F1495" s="35" t="s">
        <v>6092</v>
      </c>
      <c r="G1495" s="35" t="s">
        <v>6121</v>
      </c>
      <c r="H1495" s="35" t="s">
        <v>275</v>
      </c>
      <c r="I1495" s="36" t="s">
        <v>411</v>
      </c>
      <c r="J1495" s="53">
        <v>45586</v>
      </c>
      <c r="K1495" t="s">
        <v>6168</v>
      </c>
      <c r="L1495" s="40">
        <v>21916</v>
      </c>
      <c r="M1495" s="39">
        <v>8521910945</v>
      </c>
      <c r="N1495" t="s">
        <v>6169</v>
      </c>
    </row>
    <row r="1496" spans="1:14" x14ac:dyDescent="0.25">
      <c r="A1496" s="7" t="str">
        <f t="shared" si="53"/>
        <v>200200070053</v>
      </c>
      <c r="B1496" s="92"/>
      <c r="C1496" s="182">
        <v>20020007</v>
      </c>
      <c r="D1496" s="8" t="s">
        <v>56</v>
      </c>
      <c r="E1496" s="35" t="s">
        <v>131</v>
      </c>
      <c r="F1496" s="35" t="s">
        <v>739</v>
      </c>
      <c r="G1496" s="35" t="s">
        <v>6122</v>
      </c>
      <c r="H1496" s="35" t="s">
        <v>275</v>
      </c>
      <c r="I1496" s="36" t="s">
        <v>411</v>
      </c>
      <c r="J1496" s="53">
        <v>45586</v>
      </c>
      <c r="K1496" t="s">
        <v>5396</v>
      </c>
      <c r="L1496" s="40">
        <v>29221</v>
      </c>
      <c r="M1496" s="39">
        <v>9110928970</v>
      </c>
      <c r="N1496" t="s">
        <v>6170</v>
      </c>
    </row>
    <row r="1497" spans="1:14" x14ac:dyDescent="0.25">
      <c r="A1497" s="7" t="str">
        <f t="shared" si="53"/>
        <v>200600040034</v>
      </c>
      <c r="B1497" s="92"/>
      <c r="C1497" s="182">
        <v>20060004</v>
      </c>
      <c r="D1497" s="8" t="s">
        <v>56</v>
      </c>
      <c r="E1497" s="35" t="s">
        <v>33</v>
      </c>
      <c r="F1497" s="35" t="s">
        <v>6093</v>
      </c>
      <c r="G1497" s="35" t="s">
        <v>6123</v>
      </c>
      <c r="H1497" s="35" t="s">
        <v>6116</v>
      </c>
      <c r="I1497" s="36" t="s">
        <v>414</v>
      </c>
      <c r="J1497" s="53">
        <v>45586</v>
      </c>
      <c r="K1497" t="s">
        <v>6171</v>
      </c>
      <c r="L1497" s="40">
        <v>36526</v>
      </c>
      <c r="M1497" s="39">
        <v>6204252760</v>
      </c>
      <c r="N1497" t="s">
        <v>6172</v>
      </c>
    </row>
    <row r="1498" spans="1:14" x14ac:dyDescent="0.25">
      <c r="A1498" s="7" t="str">
        <f t="shared" si="53"/>
        <v>200100360009</v>
      </c>
      <c r="B1498" s="92"/>
      <c r="C1498" s="182">
        <v>20010036</v>
      </c>
      <c r="D1498" s="8" t="s">
        <v>56</v>
      </c>
      <c r="E1498" s="35" t="s">
        <v>36</v>
      </c>
      <c r="F1498" s="35" t="s">
        <v>6094</v>
      </c>
      <c r="G1498" s="35" t="s">
        <v>6124</v>
      </c>
      <c r="H1498" s="35" t="s">
        <v>460</v>
      </c>
      <c r="I1498" s="36" t="s">
        <v>418</v>
      </c>
      <c r="J1498" s="53">
        <v>45586</v>
      </c>
      <c r="K1498" t="s">
        <v>6173</v>
      </c>
      <c r="L1498" s="40">
        <v>29587</v>
      </c>
      <c r="M1498" s="39">
        <v>9931548538</v>
      </c>
      <c r="N1498" t="s">
        <v>6174</v>
      </c>
    </row>
    <row r="1499" spans="1:14" x14ac:dyDescent="0.25">
      <c r="A1499" s="7" t="str">
        <f t="shared" si="53"/>
        <v>200100360010</v>
      </c>
      <c r="B1499" s="92"/>
      <c r="C1499" s="182">
        <v>20010036</v>
      </c>
      <c r="D1499" s="8" t="s">
        <v>56</v>
      </c>
      <c r="E1499" s="35" t="s">
        <v>21</v>
      </c>
      <c r="F1499" s="35" t="s">
        <v>6095</v>
      </c>
      <c r="G1499" s="35" t="s">
        <v>6125</v>
      </c>
      <c r="H1499" s="35" t="s">
        <v>467</v>
      </c>
      <c r="I1499" s="36" t="s">
        <v>415</v>
      </c>
      <c r="J1499" s="53">
        <v>45586</v>
      </c>
      <c r="K1499" t="s">
        <v>6175</v>
      </c>
      <c r="L1499" s="40">
        <v>38151</v>
      </c>
      <c r="M1499" s="39">
        <v>8252384202</v>
      </c>
      <c r="N1499" t="s">
        <v>6176</v>
      </c>
    </row>
    <row r="1500" spans="1:14" x14ac:dyDescent="0.25">
      <c r="A1500" s="7" t="str">
        <f t="shared" si="53"/>
        <v>200100150054</v>
      </c>
      <c r="B1500" s="92"/>
      <c r="C1500" s="182">
        <v>20010015</v>
      </c>
      <c r="D1500" s="8" t="s">
        <v>56</v>
      </c>
      <c r="E1500" s="35" t="s">
        <v>760</v>
      </c>
      <c r="F1500" s="35" t="s">
        <v>6096</v>
      </c>
      <c r="G1500" s="35" t="s">
        <v>6126</v>
      </c>
      <c r="H1500" s="35" t="s">
        <v>265</v>
      </c>
      <c r="I1500" s="36" t="s">
        <v>410</v>
      </c>
      <c r="J1500" s="53">
        <v>45586</v>
      </c>
      <c r="K1500" t="s">
        <v>6177</v>
      </c>
      <c r="L1500" s="40">
        <v>29221</v>
      </c>
      <c r="M1500" s="39">
        <v>9021483991</v>
      </c>
      <c r="N1500" t="s">
        <v>6178</v>
      </c>
    </row>
    <row r="1501" spans="1:14" x14ac:dyDescent="0.25">
      <c r="A1501" s="7" t="str">
        <f t="shared" si="53"/>
        <v>200100050044</v>
      </c>
      <c r="B1501" s="92"/>
      <c r="C1501" s="182">
        <v>20010005</v>
      </c>
      <c r="D1501" s="8" t="s">
        <v>56</v>
      </c>
      <c r="E1501" s="35" t="s">
        <v>15</v>
      </c>
      <c r="F1501" s="35" t="s">
        <v>367</v>
      </c>
      <c r="G1501" s="35" t="s">
        <v>6127</v>
      </c>
      <c r="H1501" s="35" t="s">
        <v>6128</v>
      </c>
      <c r="I1501" s="36" t="s">
        <v>416</v>
      </c>
      <c r="J1501" s="53">
        <v>45586</v>
      </c>
      <c r="K1501" t="s">
        <v>6179</v>
      </c>
      <c r="L1501" s="40">
        <v>31778</v>
      </c>
      <c r="M1501" s="39">
        <v>9241556279</v>
      </c>
      <c r="N1501" t="s">
        <v>6180</v>
      </c>
    </row>
    <row r="1502" spans="1:14" x14ac:dyDescent="0.25">
      <c r="A1502" s="7" t="str">
        <f t="shared" si="53"/>
        <v>200100050043</v>
      </c>
      <c r="B1502" s="92"/>
      <c r="C1502" s="182">
        <v>20010005</v>
      </c>
      <c r="D1502" s="8" t="s">
        <v>56</v>
      </c>
      <c r="E1502" s="35" t="s">
        <v>1650</v>
      </c>
      <c r="F1502" s="35" t="s">
        <v>6097</v>
      </c>
      <c r="G1502" s="35" t="s">
        <v>6129</v>
      </c>
      <c r="H1502" s="35" t="s">
        <v>269</v>
      </c>
      <c r="I1502" s="36" t="s">
        <v>411</v>
      </c>
      <c r="J1502" s="53">
        <v>45586</v>
      </c>
      <c r="K1502" t="s">
        <v>6181</v>
      </c>
      <c r="L1502" s="40">
        <v>34006</v>
      </c>
      <c r="M1502" s="39">
        <v>9835538317</v>
      </c>
      <c r="N1502" t="s">
        <v>6182</v>
      </c>
    </row>
    <row r="1503" spans="1:14" x14ac:dyDescent="0.25">
      <c r="A1503" s="7" t="str">
        <f t="shared" si="53"/>
        <v>200600030006</v>
      </c>
      <c r="B1503" s="92"/>
      <c r="C1503" s="182">
        <v>20060003</v>
      </c>
      <c r="D1503" s="8" t="s">
        <v>56</v>
      </c>
      <c r="E1503" s="35" t="s">
        <v>19</v>
      </c>
      <c r="F1503" s="35" t="s">
        <v>6098</v>
      </c>
      <c r="G1503" s="35" t="s">
        <v>6130</v>
      </c>
      <c r="H1503" s="35" t="s">
        <v>6131</v>
      </c>
      <c r="I1503" s="36" t="s">
        <v>414</v>
      </c>
      <c r="J1503" s="53">
        <v>45586</v>
      </c>
      <c r="K1503" t="s">
        <v>6183</v>
      </c>
      <c r="L1503" s="40">
        <v>31048</v>
      </c>
      <c r="M1503" s="39">
        <v>9304893071</v>
      </c>
      <c r="N1503" t="s">
        <v>6184</v>
      </c>
    </row>
    <row r="1504" spans="1:14" x14ac:dyDescent="0.25">
      <c r="A1504" s="7" t="str">
        <f t="shared" si="53"/>
        <v>200100030068</v>
      </c>
      <c r="B1504" s="92"/>
      <c r="C1504" s="182">
        <v>20010003</v>
      </c>
      <c r="D1504" s="8" t="s">
        <v>56</v>
      </c>
      <c r="E1504" s="35" t="s">
        <v>1489</v>
      </c>
      <c r="F1504" s="35" t="s">
        <v>6099</v>
      </c>
      <c r="G1504" s="35" t="s">
        <v>6132</v>
      </c>
      <c r="H1504" s="35" t="s">
        <v>451</v>
      </c>
      <c r="I1504" s="36" t="s">
        <v>411</v>
      </c>
      <c r="J1504" s="53">
        <v>45586</v>
      </c>
      <c r="K1504" t="s">
        <v>6185</v>
      </c>
      <c r="L1504" s="40">
        <v>34854</v>
      </c>
      <c r="M1504" s="39">
        <v>6207832572</v>
      </c>
      <c r="N1504" t="s">
        <v>6186</v>
      </c>
    </row>
    <row r="1505" spans="1:14" x14ac:dyDescent="0.25">
      <c r="A1505" s="7" t="str">
        <f t="shared" si="53"/>
        <v>200200070054</v>
      </c>
      <c r="B1505" s="92"/>
      <c r="C1505" s="182">
        <v>20020007</v>
      </c>
      <c r="D1505" s="8" t="s">
        <v>56</v>
      </c>
      <c r="E1505" s="35" t="s">
        <v>760</v>
      </c>
      <c r="F1505" s="35" t="s">
        <v>6100</v>
      </c>
      <c r="G1505" s="35" t="s">
        <v>6133</v>
      </c>
      <c r="H1505" s="35" t="s">
        <v>1284</v>
      </c>
      <c r="I1505" s="36" t="s">
        <v>3998</v>
      </c>
      <c r="J1505" s="53">
        <v>45586</v>
      </c>
      <c r="K1505" t="s">
        <v>6187</v>
      </c>
      <c r="L1505" s="40">
        <v>29587</v>
      </c>
      <c r="M1505" s="39">
        <v>6203310912</v>
      </c>
      <c r="N1505" t="s">
        <v>6188</v>
      </c>
    </row>
    <row r="1506" spans="1:14" x14ac:dyDescent="0.25">
      <c r="A1506" s="7" t="str">
        <f t="shared" si="53"/>
        <v>200200070055</v>
      </c>
      <c r="B1506" s="92"/>
      <c r="C1506" s="182">
        <v>20020007</v>
      </c>
      <c r="D1506" s="8" t="s">
        <v>56</v>
      </c>
      <c r="E1506" s="35" t="s">
        <v>427</v>
      </c>
      <c r="F1506" s="35" t="s">
        <v>6101</v>
      </c>
      <c r="G1506" s="35" t="s">
        <v>6134</v>
      </c>
      <c r="H1506" s="35" t="s">
        <v>281</v>
      </c>
      <c r="I1506" s="36" t="s">
        <v>418</v>
      </c>
      <c r="J1506" s="53">
        <v>45586</v>
      </c>
      <c r="K1506" t="s">
        <v>6189</v>
      </c>
      <c r="L1506" s="40">
        <v>26665</v>
      </c>
      <c r="M1506" s="39">
        <v>8709421644</v>
      </c>
      <c r="N1506" t="s">
        <v>6190</v>
      </c>
    </row>
    <row r="1507" spans="1:14" x14ac:dyDescent="0.25">
      <c r="A1507" s="7" t="str">
        <f t="shared" si="53"/>
        <v>200700030008</v>
      </c>
      <c r="B1507" s="92"/>
      <c r="C1507" s="182">
        <v>20070003</v>
      </c>
      <c r="D1507" s="8" t="s">
        <v>56</v>
      </c>
      <c r="E1507" s="35" t="s">
        <v>41</v>
      </c>
      <c r="F1507" s="35" t="s">
        <v>5418</v>
      </c>
      <c r="G1507" s="35" t="s">
        <v>6135</v>
      </c>
      <c r="H1507" s="35" t="s">
        <v>1048</v>
      </c>
      <c r="I1507" s="36" t="s">
        <v>413</v>
      </c>
      <c r="J1507" s="53">
        <v>45586</v>
      </c>
      <c r="K1507" t="s">
        <v>6191</v>
      </c>
      <c r="L1507" s="40">
        <v>35034</v>
      </c>
      <c r="M1507" s="39">
        <v>9631868723</v>
      </c>
      <c r="N1507" t="s">
        <v>6192</v>
      </c>
    </row>
    <row r="1508" spans="1:14" x14ac:dyDescent="0.25">
      <c r="A1508" s="7" t="str">
        <f t="shared" si="53"/>
        <v>200700030009</v>
      </c>
      <c r="B1508" s="92"/>
      <c r="C1508" s="182">
        <v>20070003</v>
      </c>
      <c r="D1508" s="8" t="s">
        <v>56</v>
      </c>
      <c r="E1508" s="35" t="s">
        <v>36</v>
      </c>
      <c r="F1508" s="35" t="s">
        <v>6102</v>
      </c>
      <c r="G1508" s="35" t="s">
        <v>6136</v>
      </c>
      <c r="H1508" s="35" t="s">
        <v>2021</v>
      </c>
      <c r="I1508" s="36" t="s">
        <v>415</v>
      </c>
      <c r="J1508" s="53">
        <v>45586</v>
      </c>
      <c r="K1508" t="s">
        <v>5457</v>
      </c>
      <c r="L1508" s="40">
        <v>36526</v>
      </c>
      <c r="M1508" s="39">
        <v>7091639093</v>
      </c>
      <c r="N1508" t="s">
        <v>6193</v>
      </c>
    </row>
    <row r="1509" spans="1:14" x14ac:dyDescent="0.25">
      <c r="A1509" s="7" t="str">
        <f t="shared" si="53"/>
        <v>200700030010</v>
      </c>
      <c r="B1509" s="92"/>
      <c r="C1509" s="182">
        <v>20070003</v>
      </c>
      <c r="D1509" s="8" t="s">
        <v>56</v>
      </c>
      <c r="E1509" s="35" t="s">
        <v>21</v>
      </c>
      <c r="F1509" s="35" t="s">
        <v>6103</v>
      </c>
      <c r="G1509" s="35" t="s">
        <v>6137</v>
      </c>
      <c r="H1509" s="35" t="s">
        <v>1048</v>
      </c>
      <c r="I1509" s="36" t="s">
        <v>413</v>
      </c>
      <c r="J1509" s="53">
        <v>45586</v>
      </c>
      <c r="K1509" t="s">
        <v>6194</v>
      </c>
      <c r="L1509" s="40">
        <v>38774</v>
      </c>
      <c r="M1509" s="39">
        <v>8709895977</v>
      </c>
      <c r="N1509" t="s">
        <v>6195</v>
      </c>
    </row>
    <row r="1510" spans="1:14" x14ac:dyDescent="0.25">
      <c r="A1510" s="7" t="str">
        <f t="shared" si="53"/>
        <v>200100150055</v>
      </c>
      <c r="B1510" s="92"/>
      <c r="C1510" s="182">
        <v>20010015</v>
      </c>
      <c r="D1510" s="8" t="s">
        <v>56</v>
      </c>
      <c r="E1510" s="35" t="s">
        <v>427</v>
      </c>
      <c r="F1510" s="35" t="s">
        <v>6104</v>
      </c>
      <c r="G1510" s="35" t="s">
        <v>6138</v>
      </c>
      <c r="H1510" s="35" t="s">
        <v>265</v>
      </c>
      <c r="I1510" s="36" t="s">
        <v>410</v>
      </c>
      <c r="J1510" s="53">
        <v>45586</v>
      </c>
      <c r="K1510" t="s">
        <v>6196</v>
      </c>
      <c r="L1510" s="40">
        <v>37692</v>
      </c>
      <c r="M1510" s="39">
        <v>9304181348</v>
      </c>
      <c r="N1510" t="s">
        <v>6197</v>
      </c>
    </row>
    <row r="1511" spans="1:14" x14ac:dyDescent="0.25">
      <c r="A1511" s="7" t="str">
        <f t="shared" si="53"/>
        <v>200400040025</v>
      </c>
      <c r="B1511" s="92"/>
      <c r="C1511" s="182">
        <v>20040004</v>
      </c>
      <c r="D1511" s="8" t="s">
        <v>56</v>
      </c>
      <c r="E1511" s="35" t="s">
        <v>5</v>
      </c>
      <c r="F1511" s="35" t="s">
        <v>4634</v>
      </c>
      <c r="G1511" s="35" t="s">
        <v>6139</v>
      </c>
      <c r="H1511" s="35" t="s">
        <v>4690</v>
      </c>
      <c r="I1511" s="36" t="s">
        <v>4155</v>
      </c>
      <c r="J1511" s="53">
        <v>45535</v>
      </c>
      <c r="K1511" t="s">
        <v>6198</v>
      </c>
      <c r="L1511" s="40">
        <v>33239</v>
      </c>
      <c r="M1511" s="39">
        <v>8084464294</v>
      </c>
      <c r="N1511" t="s">
        <v>6199</v>
      </c>
    </row>
    <row r="1512" spans="1:14" x14ac:dyDescent="0.25">
      <c r="A1512" s="7" t="str">
        <f>CONCATENATE(C1512,E1512)</f>
        <v>200500030011</v>
      </c>
      <c r="B1512" s="92"/>
      <c r="C1512" s="182">
        <v>20050003</v>
      </c>
      <c r="D1512" s="8" t="s">
        <v>56</v>
      </c>
      <c r="E1512" s="35" t="s">
        <v>22</v>
      </c>
      <c r="F1512" s="35" t="s">
        <v>6200</v>
      </c>
      <c r="G1512" s="35" t="s">
        <v>6233</v>
      </c>
      <c r="H1512" s="35" t="s">
        <v>274</v>
      </c>
      <c r="I1512" s="36" t="s">
        <v>415</v>
      </c>
      <c r="J1512" s="53">
        <v>45593</v>
      </c>
      <c r="K1512" t="s">
        <v>6274</v>
      </c>
      <c r="L1512" s="40">
        <v>35065</v>
      </c>
      <c r="M1512" s="39">
        <v>9031748392</v>
      </c>
      <c r="N1512" t="s">
        <v>6275</v>
      </c>
    </row>
    <row r="1513" spans="1:14" x14ac:dyDescent="0.25">
      <c r="A1513" s="7" t="str">
        <f>CONCATENATE(C1513,E1513)</f>
        <v>200200100015</v>
      </c>
      <c r="B1513" s="92"/>
      <c r="C1513" s="182">
        <v>20020010</v>
      </c>
      <c r="D1513" s="8" t="s">
        <v>56</v>
      </c>
      <c r="E1513" s="35" t="s">
        <v>25</v>
      </c>
      <c r="F1513" s="35" t="s">
        <v>6201</v>
      </c>
      <c r="G1513" s="35" t="s">
        <v>6234</v>
      </c>
      <c r="H1513" s="35" t="s">
        <v>276</v>
      </c>
      <c r="I1513" s="36" t="s">
        <v>413</v>
      </c>
      <c r="J1513" s="53">
        <v>45593</v>
      </c>
      <c r="K1513" t="s">
        <v>6276</v>
      </c>
      <c r="L1513" s="40">
        <v>27030</v>
      </c>
      <c r="M1513" s="39">
        <v>9142926388</v>
      </c>
      <c r="N1513" t="s">
        <v>6277</v>
      </c>
    </row>
    <row r="1514" spans="1:14" x14ac:dyDescent="0.25">
      <c r="A1514" s="7" t="str">
        <f t="shared" ref="A1514:A1544" si="54">CONCATENATE(C1514,E1514)</f>
        <v>200700060011</v>
      </c>
      <c r="B1514" s="92"/>
      <c r="C1514" s="182">
        <v>20070006</v>
      </c>
      <c r="D1514" s="8" t="s">
        <v>56</v>
      </c>
      <c r="E1514" s="35" t="s">
        <v>22</v>
      </c>
      <c r="F1514" s="35" t="s">
        <v>5418</v>
      </c>
      <c r="G1514" s="35" t="s">
        <v>6235</v>
      </c>
      <c r="H1514" s="35" t="s">
        <v>2021</v>
      </c>
      <c r="I1514" s="36" t="s">
        <v>415</v>
      </c>
      <c r="J1514" s="53">
        <v>45593</v>
      </c>
      <c r="K1514" t="s">
        <v>6278</v>
      </c>
      <c r="L1514" s="40">
        <v>33332</v>
      </c>
      <c r="M1514" s="39">
        <v>8757164457</v>
      </c>
      <c r="N1514" t="s">
        <v>6279</v>
      </c>
    </row>
    <row r="1515" spans="1:14" x14ac:dyDescent="0.25">
      <c r="A1515" s="7" t="str">
        <f t="shared" si="54"/>
        <v>200100170021</v>
      </c>
      <c r="B1515" s="92"/>
      <c r="C1515" s="182">
        <v>20010017</v>
      </c>
      <c r="D1515" s="8" t="s">
        <v>56</v>
      </c>
      <c r="E1515" s="35" t="s">
        <v>28</v>
      </c>
      <c r="F1515" s="35" t="s">
        <v>6202</v>
      </c>
      <c r="G1515" s="35" t="s">
        <v>6236</v>
      </c>
      <c r="H1515" s="35" t="s">
        <v>429</v>
      </c>
      <c r="I1515" s="36" t="s">
        <v>430</v>
      </c>
      <c r="J1515" s="53">
        <v>45593</v>
      </c>
      <c r="K1515" t="s">
        <v>6280</v>
      </c>
      <c r="L1515" s="40">
        <v>24838</v>
      </c>
      <c r="M1515" s="39">
        <v>7779952716</v>
      </c>
      <c r="N1515" t="s">
        <v>6281</v>
      </c>
    </row>
    <row r="1516" spans="1:14" x14ac:dyDescent="0.25">
      <c r="A1516" s="7" t="str">
        <f t="shared" si="54"/>
        <v>200200020054</v>
      </c>
      <c r="B1516" s="92"/>
      <c r="C1516" s="182">
        <v>20020002</v>
      </c>
      <c r="D1516" s="8" t="s">
        <v>56</v>
      </c>
      <c r="E1516" s="35" t="s">
        <v>760</v>
      </c>
      <c r="F1516" s="35" t="s">
        <v>6203</v>
      </c>
      <c r="G1516" s="35" t="s">
        <v>6237</v>
      </c>
      <c r="H1516" s="35" t="s">
        <v>275</v>
      </c>
      <c r="I1516" s="36" t="s">
        <v>411</v>
      </c>
      <c r="J1516" s="53">
        <v>45593</v>
      </c>
      <c r="K1516" t="s">
        <v>6282</v>
      </c>
      <c r="L1516" s="40">
        <v>26299</v>
      </c>
      <c r="M1516" s="39">
        <v>9570463588</v>
      </c>
      <c r="N1516" t="s">
        <v>6283</v>
      </c>
    </row>
    <row r="1517" spans="1:14" x14ac:dyDescent="0.25">
      <c r="A1517" s="7" t="str">
        <f t="shared" si="54"/>
        <v>200500030009</v>
      </c>
      <c r="B1517" s="92"/>
      <c r="C1517" s="182">
        <v>20050003</v>
      </c>
      <c r="D1517" s="8" t="s">
        <v>56</v>
      </c>
      <c r="E1517" s="35" t="s">
        <v>36</v>
      </c>
      <c r="F1517" s="35" t="s">
        <v>6204</v>
      </c>
      <c r="G1517" s="35" t="s">
        <v>6238</v>
      </c>
      <c r="H1517" s="35" t="s">
        <v>6239</v>
      </c>
      <c r="I1517" s="36" t="s">
        <v>6240</v>
      </c>
      <c r="J1517" s="53">
        <v>45593</v>
      </c>
      <c r="K1517" t="s">
        <v>6284</v>
      </c>
      <c r="L1517" s="40">
        <v>32443</v>
      </c>
      <c r="M1517" s="39">
        <v>8294694667</v>
      </c>
      <c r="N1517" t="s">
        <v>6285</v>
      </c>
    </row>
    <row r="1518" spans="1:14" x14ac:dyDescent="0.25">
      <c r="A1518" s="7" t="str">
        <f t="shared" si="54"/>
        <v>200200040030</v>
      </c>
      <c r="B1518" s="92"/>
      <c r="C1518" s="182">
        <v>20020004</v>
      </c>
      <c r="D1518" s="8" t="s">
        <v>56</v>
      </c>
      <c r="E1518" s="35" t="s">
        <v>7</v>
      </c>
      <c r="F1518" s="35" t="s">
        <v>6205</v>
      </c>
      <c r="G1518" s="35" t="s">
        <v>6241</v>
      </c>
      <c r="H1518" s="35" t="s">
        <v>275</v>
      </c>
      <c r="I1518" s="36" t="s">
        <v>411</v>
      </c>
      <c r="J1518" s="53">
        <v>45593</v>
      </c>
      <c r="K1518" t="s">
        <v>6286</v>
      </c>
      <c r="L1518" s="40">
        <v>33239</v>
      </c>
      <c r="M1518" s="39">
        <v>8434562619</v>
      </c>
      <c r="N1518" t="s">
        <v>6287</v>
      </c>
    </row>
    <row r="1519" spans="1:14" x14ac:dyDescent="0.25">
      <c r="A1519" s="7" t="str">
        <f t="shared" si="54"/>
        <v>200400040050</v>
      </c>
      <c r="B1519" s="92"/>
      <c r="C1519" s="182">
        <v>20040004</v>
      </c>
      <c r="D1519" s="8" t="s">
        <v>56</v>
      </c>
      <c r="E1519" s="35" t="s">
        <v>2068</v>
      </c>
      <c r="F1519" s="35" t="s">
        <v>6206</v>
      </c>
      <c r="G1519" s="35" t="s">
        <v>6242</v>
      </c>
      <c r="H1519" s="35" t="s">
        <v>1691</v>
      </c>
      <c r="I1519" s="36" t="s">
        <v>411</v>
      </c>
      <c r="J1519" s="53">
        <v>45593</v>
      </c>
      <c r="K1519" t="s">
        <v>6288</v>
      </c>
      <c r="L1519" s="40">
        <v>35955</v>
      </c>
      <c r="M1519" s="39">
        <v>8102207407</v>
      </c>
      <c r="N1519" t="s">
        <v>6289</v>
      </c>
    </row>
    <row r="1520" spans="1:14" x14ac:dyDescent="0.25">
      <c r="A1520" s="7" t="str">
        <f t="shared" si="54"/>
        <v>200100420023</v>
      </c>
      <c r="B1520" s="92"/>
      <c r="C1520" s="182">
        <v>20010042</v>
      </c>
      <c r="D1520" s="8" t="s">
        <v>56</v>
      </c>
      <c r="E1520" s="35" t="s">
        <v>38</v>
      </c>
      <c r="F1520" s="35" t="s">
        <v>6207</v>
      </c>
      <c r="G1520" s="35" t="s">
        <v>6243</v>
      </c>
      <c r="H1520" s="35" t="s">
        <v>4991</v>
      </c>
      <c r="I1520" s="36" t="s">
        <v>413</v>
      </c>
      <c r="J1520" s="53">
        <v>45593</v>
      </c>
      <c r="K1520" t="s">
        <v>6290</v>
      </c>
      <c r="L1520" s="40">
        <v>33239</v>
      </c>
      <c r="M1520" s="39">
        <v>6205684573</v>
      </c>
      <c r="N1520" t="s">
        <v>6291</v>
      </c>
    </row>
    <row r="1521" spans="1:14" x14ac:dyDescent="0.25">
      <c r="A1521" s="7" t="str">
        <f t="shared" si="54"/>
        <v>200100010049</v>
      </c>
      <c r="B1521" s="92"/>
      <c r="C1521" s="182">
        <v>20010001</v>
      </c>
      <c r="D1521" s="8" t="s">
        <v>56</v>
      </c>
      <c r="E1521" s="35" t="s">
        <v>425</v>
      </c>
      <c r="F1521" s="35" t="s">
        <v>6208</v>
      </c>
      <c r="G1521" s="35" t="s">
        <v>6244</v>
      </c>
      <c r="H1521" s="35" t="s">
        <v>265</v>
      </c>
      <c r="I1521" s="36" t="s">
        <v>410</v>
      </c>
      <c r="J1521" s="53">
        <v>45593</v>
      </c>
      <c r="K1521" t="s">
        <v>6292</v>
      </c>
      <c r="L1521" s="40">
        <v>25569</v>
      </c>
      <c r="M1521" s="39">
        <v>8409924762</v>
      </c>
      <c r="N1521" t="s">
        <v>6293</v>
      </c>
    </row>
    <row r="1522" spans="1:14" x14ac:dyDescent="0.25">
      <c r="A1522" s="7" t="str">
        <f t="shared" si="54"/>
        <v>200200140002</v>
      </c>
      <c r="B1522" s="92"/>
      <c r="C1522" s="182">
        <v>20020014</v>
      </c>
      <c r="D1522" s="8" t="s">
        <v>56</v>
      </c>
      <c r="E1522" s="35" t="s">
        <v>17</v>
      </c>
      <c r="F1522" s="35" t="s">
        <v>6209</v>
      </c>
      <c r="G1522" s="35" t="s">
        <v>6245</v>
      </c>
      <c r="H1522" s="35" t="s">
        <v>274</v>
      </c>
      <c r="I1522" s="36" t="s">
        <v>415</v>
      </c>
      <c r="J1522" s="53">
        <v>45593</v>
      </c>
      <c r="K1522" t="s">
        <v>6294</v>
      </c>
      <c r="L1522" s="40">
        <v>31048</v>
      </c>
      <c r="M1522" s="39">
        <v>9955795693</v>
      </c>
      <c r="N1522" t="s">
        <v>6295</v>
      </c>
    </row>
    <row r="1523" spans="1:14" x14ac:dyDescent="0.25">
      <c r="A1523" s="7" t="str">
        <f t="shared" si="54"/>
        <v>200300010043</v>
      </c>
      <c r="B1523" s="92"/>
      <c r="C1523" s="182">
        <v>20030001</v>
      </c>
      <c r="D1523" s="8" t="s">
        <v>56</v>
      </c>
      <c r="E1523" s="35" t="s">
        <v>1650</v>
      </c>
      <c r="F1523" s="35" t="s">
        <v>6210</v>
      </c>
      <c r="G1523" s="35" t="s">
        <v>6246</v>
      </c>
      <c r="H1523" s="35" t="s">
        <v>721</v>
      </c>
      <c r="I1523" s="36" t="s">
        <v>413</v>
      </c>
      <c r="J1523" s="53">
        <v>45593</v>
      </c>
      <c r="K1523" t="s">
        <v>6296</v>
      </c>
      <c r="L1523" s="40">
        <v>30682</v>
      </c>
      <c r="M1523" s="39">
        <v>6299329523</v>
      </c>
      <c r="N1523" t="s">
        <v>6297</v>
      </c>
    </row>
    <row r="1524" spans="1:14" x14ac:dyDescent="0.25">
      <c r="A1524" s="7" t="str">
        <f t="shared" si="54"/>
        <v>200400030020</v>
      </c>
      <c r="B1524" s="92"/>
      <c r="C1524" s="182">
        <v>20040003</v>
      </c>
      <c r="D1524" s="8" t="s">
        <v>56</v>
      </c>
      <c r="E1524" s="35" t="s">
        <v>4</v>
      </c>
      <c r="F1524" s="35" t="s">
        <v>6211</v>
      </c>
      <c r="G1524" s="35" t="s">
        <v>6247</v>
      </c>
      <c r="H1524" s="35" t="s">
        <v>1380</v>
      </c>
      <c r="I1524" s="36" t="s">
        <v>410</v>
      </c>
      <c r="J1524" s="53">
        <v>45593</v>
      </c>
      <c r="K1524" t="s">
        <v>6298</v>
      </c>
      <c r="L1524" s="40">
        <v>32874</v>
      </c>
      <c r="M1524" s="39">
        <v>8084554674</v>
      </c>
      <c r="N1524" t="s">
        <v>6299</v>
      </c>
    </row>
    <row r="1525" spans="1:14" x14ac:dyDescent="0.25">
      <c r="A1525" s="7" t="str">
        <f t="shared" si="54"/>
        <v>200400030021</v>
      </c>
      <c r="B1525" s="92"/>
      <c r="C1525" s="182">
        <v>20040003</v>
      </c>
      <c r="D1525" s="8" t="s">
        <v>56</v>
      </c>
      <c r="E1525" s="35" t="s">
        <v>28</v>
      </c>
      <c r="F1525" s="35" t="s">
        <v>6212</v>
      </c>
      <c r="G1525" s="35" t="s">
        <v>6248</v>
      </c>
      <c r="H1525" s="35" t="s">
        <v>4438</v>
      </c>
      <c r="I1525" s="36" t="s">
        <v>413</v>
      </c>
      <c r="J1525" s="53">
        <v>45593</v>
      </c>
      <c r="K1525" t="s">
        <v>6300</v>
      </c>
      <c r="L1525" s="40">
        <v>35331</v>
      </c>
      <c r="M1525" s="39">
        <v>9931918841</v>
      </c>
      <c r="N1525" t="s">
        <v>6301</v>
      </c>
    </row>
    <row r="1526" spans="1:14" x14ac:dyDescent="0.25">
      <c r="A1526" s="7" t="str">
        <f t="shared" si="54"/>
        <v>200400030022</v>
      </c>
      <c r="B1526" s="92"/>
      <c r="C1526" s="182">
        <v>20040003</v>
      </c>
      <c r="D1526" s="8" t="s">
        <v>56</v>
      </c>
      <c r="E1526" s="35" t="s">
        <v>37</v>
      </c>
      <c r="F1526" s="35" t="s">
        <v>6213</v>
      </c>
      <c r="G1526" s="35" t="s">
        <v>6249</v>
      </c>
      <c r="H1526" s="35" t="s">
        <v>4438</v>
      </c>
      <c r="I1526" s="36" t="s">
        <v>413</v>
      </c>
      <c r="J1526" s="53">
        <v>45593</v>
      </c>
      <c r="K1526" t="s">
        <v>6302</v>
      </c>
      <c r="L1526" s="40">
        <v>32143</v>
      </c>
      <c r="M1526" s="39">
        <v>7033785680</v>
      </c>
      <c r="N1526" t="s">
        <v>6303</v>
      </c>
    </row>
    <row r="1527" spans="1:14" x14ac:dyDescent="0.25">
      <c r="A1527" s="7" t="str">
        <f t="shared" si="54"/>
        <v>200400030024</v>
      </c>
      <c r="B1527" s="92"/>
      <c r="C1527" s="182">
        <v>20040003</v>
      </c>
      <c r="D1527" s="8" t="s">
        <v>56</v>
      </c>
      <c r="E1527" s="35" t="s">
        <v>29</v>
      </c>
      <c r="F1527" s="35" t="s">
        <v>6214</v>
      </c>
      <c r="G1527" s="35" t="s">
        <v>6250</v>
      </c>
      <c r="H1527" s="35" t="s">
        <v>1380</v>
      </c>
      <c r="I1527" s="36" t="s">
        <v>410</v>
      </c>
      <c r="J1527" s="53">
        <v>45593</v>
      </c>
      <c r="K1527" t="s">
        <v>6304</v>
      </c>
      <c r="L1527" s="40">
        <v>24108</v>
      </c>
      <c r="M1527" s="39"/>
      <c r="N1527" t="s">
        <v>6305</v>
      </c>
    </row>
    <row r="1528" spans="1:14" x14ac:dyDescent="0.25">
      <c r="A1528" s="7" t="str">
        <f t="shared" si="54"/>
        <v>200400030025</v>
      </c>
      <c r="B1528" s="92"/>
      <c r="C1528" s="182">
        <v>20040003</v>
      </c>
      <c r="D1528" s="8" t="s">
        <v>56</v>
      </c>
      <c r="E1528" s="35" t="s">
        <v>5</v>
      </c>
      <c r="F1528" s="35" t="s">
        <v>6215</v>
      </c>
      <c r="G1528" s="35" t="s">
        <v>6251</v>
      </c>
      <c r="H1528" s="35" t="s">
        <v>1691</v>
      </c>
      <c r="I1528" s="36" t="s">
        <v>411</v>
      </c>
      <c r="J1528" s="53">
        <v>45593</v>
      </c>
      <c r="K1528" t="s">
        <v>6306</v>
      </c>
      <c r="L1528" s="40">
        <v>35387</v>
      </c>
      <c r="M1528" s="39">
        <v>8969100682</v>
      </c>
      <c r="N1528" t="s">
        <v>6307</v>
      </c>
    </row>
    <row r="1529" spans="1:14" x14ac:dyDescent="0.25">
      <c r="A1529" s="7" t="str">
        <f t="shared" si="54"/>
        <v>200400030026</v>
      </c>
      <c r="B1529" s="92"/>
      <c r="C1529" s="182">
        <v>20040003</v>
      </c>
      <c r="D1529" s="8" t="s">
        <v>56</v>
      </c>
      <c r="E1529" s="35" t="s">
        <v>39</v>
      </c>
      <c r="F1529" s="35" t="s">
        <v>6216</v>
      </c>
      <c r="G1529" s="35" t="s">
        <v>6252</v>
      </c>
      <c r="H1529" s="35" t="s">
        <v>4438</v>
      </c>
      <c r="I1529" s="36" t="s">
        <v>413</v>
      </c>
      <c r="J1529" s="53">
        <v>45593</v>
      </c>
      <c r="K1529" t="s">
        <v>6308</v>
      </c>
      <c r="L1529" s="40">
        <v>29587</v>
      </c>
      <c r="M1529" s="39">
        <v>8789865670</v>
      </c>
      <c r="N1529" t="s">
        <v>6309</v>
      </c>
    </row>
    <row r="1530" spans="1:14" x14ac:dyDescent="0.25">
      <c r="A1530" s="7" t="str">
        <f t="shared" si="54"/>
        <v>200400030027</v>
      </c>
      <c r="B1530" s="92"/>
      <c r="C1530" s="182">
        <v>20040003</v>
      </c>
      <c r="D1530" s="8" t="s">
        <v>56</v>
      </c>
      <c r="E1530" s="35" t="s">
        <v>6</v>
      </c>
      <c r="F1530" s="35" t="s">
        <v>6217</v>
      </c>
      <c r="G1530" s="35" t="s">
        <v>6253</v>
      </c>
      <c r="H1530" s="35" t="s">
        <v>1380</v>
      </c>
      <c r="I1530" s="36" t="s">
        <v>410</v>
      </c>
      <c r="J1530" s="53">
        <v>45593</v>
      </c>
      <c r="K1530" t="s">
        <v>6310</v>
      </c>
      <c r="L1530" s="40">
        <v>34206</v>
      </c>
      <c r="M1530" s="39">
        <v>7070786322</v>
      </c>
      <c r="N1530" t="s">
        <v>6311</v>
      </c>
    </row>
    <row r="1531" spans="1:14" x14ac:dyDescent="0.25">
      <c r="A1531" s="7" t="str">
        <f t="shared" si="54"/>
        <v>200100410040</v>
      </c>
      <c r="B1531" s="92"/>
      <c r="C1531" s="182">
        <v>20010041</v>
      </c>
      <c r="D1531" s="8" t="s">
        <v>56</v>
      </c>
      <c r="E1531" s="35" t="s">
        <v>13</v>
      </c>
      <c r="F1531" s="35" t="s">
        <v>6218</v>
      </c>
      <c r="G1531" s="35" t="s">
        <v>6254</v>
      </c>
      <c r="H1531" s="35" t="s">
        <v>460</v>
      </c>
      <c r="I1531" s="36" t="s">
        <v>418</v>
      </c>
      <c r="J1531" s="53">
        <v>45593</v>
      </c>
      <c r="K1531" t="s">
        <v>5203</v>
      </c>
      <c r="L1531" s="40">
        <v>31778</v>
      </c>
      <c r="M1531" s="39">
        <v>8583990834</v>
      </c>
      <c r="N1531" t="s">
        <v>6312</v>
      </c>
    </row>
    <row r="1532" spans="1:14" x14ac:dyDescent="0.25">
      <c r="A1532" s="7" t="str">
        <f t="shared" si="54"/>
        <v>200100410041</v>
      </c>
      <c r="B1532" s="92"/>
      <c r="C1532" s="182">
        <v>20010041</v>
      </c>
      <c r="D1532" s="8" t="s">
        <v>56</v>
      </c>
      <c r="E1532" s="35" t="s">
        <v>35</v>
      </c>
      <c r="F1532" s="35" t="s">
        <v>6219</v>
      </c>
      <c r="G1532" s="35" t="s">
        <v>6255</v>
      </c>
      <c r="H1532" s="35" t="s">
        <v>467</v>
      </c>
      <c r="I1532" s="36" t="s">
        <v>415</v>
      </c>
      <c r="J1532" s="53">
        <v>45593</v>
      </c>
      <c r="K1532" t="s">
        <v>133</v>
      </c>
      <c r="L1532" s="40">
        <v>22647</v>
      </c>
      <c r="M1532" s="39">
        <v>9262961494</v>
      </c>
      <c r="N1532" t="s">
        <v>6313</v>
      </c>
    </row>
    <row r="1533" spans="1:14" x14ac:dyDescent="0.25">
      <c r="A1533" s="7" t="str">
        <f t="shared" si="54"/>
        <v>200100410042</v>
      </c>
      <c r="B1533" s="92"/>
      <c r="C1533" s="182">
        <v>20010041</v>
      </c>
      <c r="D1533" s="8" t="s">
        <v>56</v>
      </c>
      <c r="E1533" s="35" t="s">
        <v>14</v>
      </c>
      <c r="F1533" s="35" t="s">
        <v>3173</v>
      </c>
      <c r="G1533" s="35" t="s">
        <v>6256</v>
      </c>
      <c r="H1533" s="35" t="s">
        <v>460</v>
      </c>
      <c r="I1533" s="36" t="s">
        <v>418</v>
      </c>
      <c r="J1533" s="53">
        <v>45593</v>
      </c>
      <c r="K1533" t="s">
        <v>6314</v>
      </c>
      <c r="L1533" s="40">
        <v>35074</v>
      </c>
      <c r="M1533" s="39">
        <v>9334410200</v>
      </c>
      <c r="N1533" t="s">
        <v>6315</v>
      </c>
    </row>
    <row r="1534" spans="1:14" x14ac:dyDescent="0.25">
      <c r="A1534" s="7" t="str">
        <f t="shared" si="54"/>
        <v>200600030007</v>
      </c>
      <c r="B1534" s="92"/>
      <c r="C1534" s="182">
        <v>20060003</v>
      </c>
      <c r="D1534" s="8" t="s">
        <v>56</v>
      </c>
      <c r="E1534" s="35" t="s">
        <v>20</v>
      </c>
      <c r="F1534" s="35" t="s">
        <v>6220</v>
      </c>
      <c r="G1534" s="35" t="s">
        <v>6257</v>
      </c>
      <c r="H1534" s="35" t="s">
        <v>2837</v>
      </c>
      <c r="I1534" s="36" t="s">
        <v>413</v>
      </c>
      <c r="J1534" s="53">
        <v>45593</v>
      </c>
      <c r="K1534" t="s">
        <v>6316</v>
      </c>
      <c r="L1534" s="40">
        <v>28856</v>
      </c>
      <c r="M1534" s="39">
        <v>9006991886</v>
      </c>
      <c r="N1534" t="s">
        <v>6317</v>
      </c>
    </row>
    <row r="1535" spans="1:14" x14ac:dyDescent="0.25">
      <c r="A1535" s="7" t="str">
        <f t="shared" si="54"/>
        <v>200600030009</v>
      </c>
      <c r="B1535" s="92"/>
      <c r="C1535" s="182">
        <v>20060003</v>
      </c>
      <c r="D1535" s="8" t="s">
        <v>56</v>
      </c>
      <c r="E1535" s="35" t="s">
        <v>36</v>
      </c>
      <c r="F1535" s="35" t="s">
        <v>6221</v>
      </c>
      <c r="G1535" s="35" t="s">
        <v>6258</v>
      </c>
      <c r="H1535" s="35" t="s">
        <v>6259</v>
      </c>
      <c r="I1535" s="36" t="s">
        <v>410</v>
      </c>
      <c r="J1535" s="53">
        <v>45593</v>
      </c>
      <c r="K1535" t="s">
        <v>6318</v>
      </c>
      <c r="L1535" s="40">
        <v>28398</v>
      </c>
      <c r="M1535" s="39"/>
      <c r="N1535" t="s">
        <v>6319</v>
      </c>
    </row>
    <row r="1536" spans="1:14" x14ac:dyDescent="0.25">
      <c r="A1536" s="7" t="str">
        <f t="shared" si="54"/>
        <v>200200070056</v>
      </c>
      <c r="B1536" s="92"/>
      <c r="C1536" s="182">
        <v>20020007</v>
      </c>
      <c r="D1536" s="8" t="s">
        <v>56</v>
      </c>
      <c r="E1536" s="35" t="s">
        <v>761</v>
      </c>
      <c r="F1536" s="35" t="s">
        <v>6222</v>
      </c>
      <c r="G1536" s="35" t="s">
        <v>6260</v>
      </c>
      <c r="H1536" s="35" t="s">
        <v>274</v>
      </c>
      <c r="I1536" s="36" t="s">
        <v>415</v>
      </c>
      <c r="J1536" s="53">
        <v>45593</v>
      </c>
      <c r="K1536" t="s">
        <v>6320</v>
      </c>
      <c r="L1536" s="40">
        <v>32509</v>
      </c>
      <c r="M1536" s="39">
        <v>6201811032</v>
      </c>
      <c r="N1536" t="s">
        <v>6321</v>
      </c>
    </row>
    <row r="1537" spans="1:14" x14ac:dyDescent="0.25">
      <c r="A1537" s="7" t="str">
        <f t="shared" si="54"/>
        <v>200200070057</v>
      </c>
      <c r="B1537" s="92"/>
      <c r="C1537" s="182">
        <v>20020007</v>
      </c>
      <c r="D1537" s="8" t="s">
        <v>56</v>
      </c>
      <c r="E1537" s="35" t="s">
        <v>762</v>
      </c>
      <c r="F1537" s="35" t="s">
        <v>1183</v>
      </c>
      <c r="G1537" s="35" t="s">
        <v>6261</v>
      </c>
      <c r="H1537" s="35" t="s">
        <v>6262</v>
      </c>
      <c r="I1537" s="36" t="s">
        <v>416</v>
      </c>
      <c r="J1537" s="53">
        <v>45593</v>
      </c>
      <c r="K1537" t="s">
        <v>874</v>
      </c>
      <c r="L1537" s="40">
        <v>36019</v>
      </c>
      <c r="M1537" s="39">
        <v>6203931217</v>
      </c>
      <c r="N1537" t="s">
        <v>6322</v>
      </c>
    </row>
    <row r="1538" spans="1:14" x14ac:dyDescent="0.25">
      <c r="A1538" s="7" t="str">
        <f t="shared" si="54"/>
        <v>200700010014</v>
      </c>
      <c r="B1538" s="92"/>
      <c r="C1538" s="182">
        <v>20070001</v>
      </c>
      <c r="D1538" s="8" t="s">
        <v>56</v>
      </c>
      <c r="E1538" s="35" t="s">
        <v>24</v>
      </c>
      <c r="F1538" s="35" t="s">
        <v>6223</v>
      </c>
      <c r="G1538" s="35" t="s">
        <v>6263</v>
      </c>
      <c r="H1538" s="35" t="s">
        <v>2021</v>
      </c>
      <c r="I1538" s="36" t="s">
        <v>415</v>
      </c>
      <c r="J1538" s="53">
        <v>45593</v>
      </c>
      <c r="K1538" t="s">
        <v>6323</v>
      </c>
      <c r="L1538" s="40">
        <v>33604</v>
      </c>
      <c r="M1538" s="39">
        <v>9141032503</v>
      </c>
      <c r="N1538" t="s">
        <v>6324</v>
      </c>
    </row>
    <row r="1539" spans="1:14" x14ac:dyDescent="0.25">
      <c r="A1539" s="7" t="str">
        <f t="shared" si="54"/>
        <v>200700010015</v>
      </c>
      <c r="B1539" s="92"/>
      <c r="C1539" s="182">
        <v>20070001</v>
      </c>
      <c r="D1539" s="8" t="s">
        <v>56</v>
      </c>
      <c r="E1539" s="35" t="s">
        <v>25</v>
      </c>
      <c r="F1539" s="35" t="s">
        <v>6224</v>
      </c>
      <c r="G1539" s="35" t="s">
        <v>6264</v>
      </c>
      <c r="H1539" s="35" t="s">
        <v>6265</v>
      </c>
      <c r="I1539" s="36" t="s">
        <v>1058</v>
      </c>
      <c r="J1539" s="53">
        <v>45593</v>
      </c>
      <c r="K1539" t="s">
        <v>6325</v>
      </c>
      <c r="L1539" s="40">
        <v>26042</v>
      </c>
      <c r="M1539" s="39">
        <v>9831752746</v>
      </c>
      <c r="N1539" t="s">
        <v>6326</v>
      </c>
    </row>
    <row r="1540" spans="1:14" x14ac:dyDescent="0.25">
      <c r="A1540" s="7" t="str">
        <f t="shared" si="54"/>
        <v>200700010020</v>
      </c>
      <c r="B1540" s="92"/>
      <c r="C1540" s="182">
        <v>20070001</v>
      </c>
      <c r="D1540" s="8" t="s">
        <v>56</v>
      </c>
      <c r="E1540" s="35" t="s">
        <v>4</v>
      </c>
      <c r="F1540" s="35" t="s">
        <v>6225</v>
      </c>
      <c r="G1540" s="35" t="s">
        <v>5154</v>
      </c>
      <c r="H1540" s="35" t="s">
        <v>5155</v>
      </c>
      <c r="I1540" s="36" t="s">
        <v>418</v>
      </c>
      <c r="J1540" s="53">
        <v>45593</v>
      </c>
      <c r="K1540" t="s">
        <v>6327</v>
      </c>
      <c r="L1540" s="40">
        <v>37474</v>
      </c>
      <c r="M1540" s="39">
        <v>6207507287</v>
      </c>
      <c r="N1540" t="s">
        <v>5190</v>
      </c>
    </row>
    <row r="1541" spans="1:14" x14ac:dyDescent="0.25">
      <c r="A1541" s="7" t="str">
        <f t="shared" si="54"/>
        <v>200700010022</v>
      </c>
      <c r="B1541" s="92"/>
      <c r="C1541" s="182">
        <v>20070001</v>
      </c>
      <c r="D1541" s="8" t="s">
        <v>56</v>
      </c>
      <c r="E1541" s="35" t="s">
        <v>37</v>
      </c>
      <c r="F1541" s="35" t="s">
        <v>6226</v>
      </c>
      <c r="G1541" s="35" t="s">
        <v>6266</v>
      </c>
      <c r="H1541" s="35" t="s">
        <v>1048</v>
      </c>
      <c r="I1541" s="36" t="s">
        <v>413</v>
      </c>
      <c r="J1541" s="53">
        <v>45593</v>
      </c>
      <c r="K1541" t="s">
        <v>6328</v>
      </c>
      <c r="L1541" s="40">
        <v>28856</v>
      </c>
      <c r="M1541" s="39">
        <v>7039797992</v>
      </c>
      <c r="N1541" t="s">
        <v>6329</v>
      </c>
    </row>
    <row r="1542" spans="1:14" x14ac:dyDescent="0.25">
      <c r="A1542" s="7" t="str">
        <f t="shared" si="54"/>
        <v>200700010023</v>
      </c>
      <c r="B1542" s="92"/>
      <c r="C1542" s="182">
        <v>20070001</v>
      </c>
      <c r="D1542" s="8" t="s">
        <v>56</v>
      </c>
      <c r="E1542" s="35" t="s">
        <v>38</v>
      </c>
      <c r="F1542" s="35" t="s">
        <v>6227</v>
      </c>
      <c r="G1542" s="35" t="s">
        <v>6267</v>
      </c>
      <c r="H1542" s="35" t="s">
        <v>2021</v>
      </c>
      <c r="I1542" s="36" t="s">
        <v>415</v>
      </c>
      <c r="J1542" s="53">
        <v>45593</v>
      </c>
      <c r="K1542" t="s">
        <v>6330</v>
      </c>
      <c r="L1542" s="40">
        <v>29221</v>
      </c>
      <c r="M1542" s="39">
        <v>9572120289</v>
      </c>
      <c r="N1542" t="s">
        <v>6331</v>
      </c>
    </row>
    <row r="1543" spans="1:14" x14ac:dyDescent="0.25">
      <c r="A1543" s="7" t="str">
        <f t="shared" si="54"/>
        <v>200500020020</v>
      </c>
      <c r="B1543" s="92"/>
      <c r="C1543" s="182">
        <v>20050002</v>
      </c>
      <c r="D1543" s="8" t="s">
        <v>56</v>
      </c>
      <c r="E1543" s="35" t="s">
        <v>4</v>
      </c>
      <c r="F1543" s="35" t="s">
        <v>6228</v>
      </c>
      <c r="G1543" s="35" t="s">
        <v>6268</v>
      </c>
      <c r="H1543" s="35" t="s">
        <v>1284</v>
      </c>
      <c r="I1543" s="36" t="s">
        <v>6269</v>
      </c>
      <c r="J1543" s="53">
        <v>45593</v>
      </c>
      <c r="K1543" t="s">
        <v>6332</v>
      </c>
      <c r="L1543" s="40">
        <v>31413</v>
      </c>
      <c r="M1543" s="39">
        <v>7461044925</v>
      </c>
      <c r="N1543" t="s">
        <v>6333</v>
      </c>
    </row>
    <row r="1544" spans="1:14" x14ac:dyDescent="0.25">
      <c r="A1544" s="7" t="str">
        <f t="shared" si="54"/>
        <v>200500020021</v>
      </c>
      <c r="B1544" s="92"/>
      <c r="C1544" s="182">
        <v>20050002</v>
      </c>
      <c r="D1544" s="8" t="s">
        <v>56</v>
      </c>
      <c r="E1544" s="35" t="s">
        <v>28</v>
      </c>
      <c r="F1544" s="35" t="s">
        <v>6229</v>
      </c>
      <c r="G1544" s="35" t="s">
        <v>6270</v>
      </c>
      <c r="H1544" s="35" t="s">
        <v>1284</v>
      </c>
      <c r="I1544" s="36" t="s">
        <v>6269</v>
      </c>
      <c r="J1544" s="53">
        <v>45593</v>
      </c>
      <c r="K1544" t="s">
        <v>6334</v>
      </c>
      <c r="L1544" s="40">
        <v>38798</v>
      </c>
      <c r="M1544" s="39">
        <v>8294715020</v>
      </c>
      <c r="N1544" t="s">
        <v>6335</v>
      </c>
    </row>
    <row r="1545" spans="1:14" x14ac:dyDescent="0.25">
      <c r="A1545" s="7" t="str">
        <f t="shared" ref="A1545:A1547" si="55">CONCATENATE(C1545,E1545)</f>
        <v>200500020022</v>
      </c>
      <c r="B1545" s="92"/>
      <c r="C1545" s="182">
        <v>20050002</v>
      </c>
      <c r="D1545" s="8" t="s">
        <v>56</v>
      </c>
      <c r="E1545" s="35" t="s">
        <v>37</v>
      </c>
      <c r="F1545" s="35" t="s">
        <v>6230</v>
      </c>
      <c r="G1545" s="35" t="s">
        <v>6271</v>
      </c>
      <c r="H1545" s="35" t="s">
        <v>274</v>
      </c>
      <c r="I1545" s="36" t="s">
        <v>415</v>
      </c>
      <c r="J1545" s="53">
        <v>45593</v>
      </c>
      <c r="K1545" t="s">
        <v>367</v>
      </c>
      <c r="L1545" s="40">
        <v>38749</v>
      </c>
      <c r="M1545" s="39">
        <v>7079616538</v>
      </c>
      <c r="N1545" t="s">
        <v>6336</v>
      </c>
    </row>
    <row r="1546" spans="1:14" x14ac:dyDescent="0.25">
      <c r="A1546" s="7" t="str">
        <f t="shared" si="55"/>
        <v>200500020023</v>
      </c>
      <c r="B1546" s="92"/>
      <c r="C1546" s="182">
        <v>20050002</v>
      </c>
      <c r="D1546" s="8" t="s">
        <v>56</v>
      </c>
      <c r="E1546" s="35" t="s">
        <v>38</v>
      </c>
      <c r="F1546" s="35" t="s">
        <v>6231</v>
      </c>
      <c r="G1546" s="35" t="s">
        <v>6272</v>
      </c>
      <c r="H1546" s="35" t="s">
        <v>1380</v>
      </c>
      <c r="I1546" s="36" t="s">
        <v>410</v>
      </c>
      <c r="J1546" s="53">
        <v>45593</v>
      </c>
      <c r="K1546" t="s">
        <v>6337</v>
      </c>
      <c r="L1546" s="40">
        <v>32509</v>
      </c>
      <c r="M1546" s="39">
        <v>7070375564</v>
      </c>
      <c r="N1546" t="s">
        <v>6338</v>
      </c>
    </row>
    <row r="1547" spans="1:14" x14ac:dyDescent="0.25">
      <c r="A1547" s="7" t="str">
        <f t="shared" si="55"/>
        <v>200100270028</v>
      </c>
      <c r="B1547" s="92"/>
      <c r="C1547" s="182">
        <v>20010027</v>
      </c>
      <c r="D1547" s="8" t="s">
        <v>56</v>
      </c>
      <c r="E1547" s="35" t="s">
        <v>30</v>
      </c>
      <c r="F1547" s="35" t="s">
        <v>6232</v>
      </c>
      <c r="G1547" s="35" t="s">
        <v>6273</v>
      </c>
      <c r="H1547" s="35" t="s">
        <v>275</v>
      </c>
      <c r="I1547" s="36" t="s">
        <v>4061</v>
      </c>
      <c r="J1547" s="53">
        <v>45593</v>
      </c>
      <c r="K1547" t="s">
        <v>4106</v>
      </c>
      <c r="L1547" s="40">
        <v>31048</v>
      </c>
      <c r="M1547" s="39"/>
      <c r="N1547" t="s">
        <v>4107</v>
      </c>
    </row>
    <row r="1548" spans="1:14" x14ac:dyDescent="0.25">
      <c r="A1548" s="7" t="str">
        <f>CONCATENATE(C1548,E1548)</f>
        <v>200600010009</v>
      </c>
      <c r="B1548" s="92"/>
      <c r="C1548" s="182">
        <v>20060001</v>
      </c>
      <c r="D1548" s="8" t="s">
        <v>56</v>
      </c>
      <c r="E1548" s="35" t="s">
        <v>36</v>
      </c>
      <c r="F1548" s="35" t="s">
        <v>6339</v>
      </c>
      <c r="G1548" s="35" t="s">
        <v>6380</v>
      </c>
      <c r="H1548" s="35" t="s">
        <v>6381</v>
      </c>
      <c r="I1548" s="36" t="s">
        <v>1058</v>
      </c>
      <c r="J1548" s="53">
        <v>45600</v>
      </c>
      <c r="K1548" t="s">
        <v>6439</v>
      </c>
      <c r="L1548" s="40">
        <v>37279</v>
      </c>
      <c r="M1548" s="39">
        <v>8434928683</v>
      </c>
      <c r="N1548" t="s">
        <v>6440</v>
      </c>
    </row>
    <row r="1549" spans="1:14" x14ac:dyDescent="0.25">
      <c r="A1549" s="7" t="str">
        <f t="shared" ref="A1549:A1580" si="56">CONCATENATE(C1549,E1549)</f>
        <v>200100410043</v>
      </c>
      <c r="B1549" s="92"/>
      <c r="C1549" s="182">
        <v>20010041</v>
      </c>
      <c r="D1549" s="8" t="s">
        <v>56</v>
      </c>
      <c r="E1549" s="35" t="s">
        <v>1650</v>
      </c>
      <c r="F1549" s="35" t="s">
        <v>6340</v>
      </c>
      <c r="G1549" s="35" t="s">
        <v>6382</v>
      </c>
      <c r="H1549" s="35" t="s">
        <v>275</v>
      </c>
      <c r="I1549" s="36" t="s">
        <v>411</v>
      </c>
      <c r="J1549" s="53">
        <v>45600</v>
      </c>
      <c r="K1549" t="s">
        <v>6441</v>
      </c>
      <c r="L1549" s="40">
        <v>33604</v>
      </c>
      <c r="M1549" s="39">
        <v>7366881608</v>
      </c>
      <c r="N1549" t="s">
        <v>6442</v>
      </c>
    </row>
    <row r="1550" spans="1:14" x14ac:dyDescent="0.25">
      <c r="A1550" s="7" t="str">
        <f t="shared" si="56"/>
        <v>200100410044</v>
      </c>
      <c r="B1550" s="92"/>
      <c r="C1550" s="182">
        <v>20010041</v>
      </c>
      <c r="D1550" s="8" t="s">
        <v>56</v>
      </c>
      <c r="E1550" s="35" t="s">
        <v>15</v>
      </c>
      <c r="F1550" s="35" t="s">
        <v>6341</v>
      </c>
      <c r="G1550" s="35" t="s">
        <v>6383</v>
      </c>
      <c r="H1550" s="35" t="s">
        <v>275</v>
      </c>
      <c r="I1550" s="36" t="s">
        <v>411</v>
      </c>
      <c r="J1550" s="53">
        <v>45600</v>
      </c>
      <c r="K1550" t="s">
        <v>6314</v>
      </c>
      <c r="L1550" s="40">
        <v>31413</v>
      </c>
      <c r="M1550" s="39">
        <v>8757288592</v>
      </c>
      <c r="N1550" t="s">
        <v>6443</v>
      </c>
    </row>
    <row r="1551" spans="1:14" x14ac:dyDescent="0.25">
      <c r="A1551" s="7" t="str">
        <f t="shared" si="56"/>
        <v>200100410045</v>
      </c>
      <c r="B1551" s="92"/>
      <c r="C1551" s="182">
        <v>20010041</v>
      </c>
      <c r="D1551" s="8" t="s">
        <v>56</v>
      </c>
      <c r="E1551" s="35" t="s">
        <v>16</v>
      </c>
      <c r="F1551" s="35" t="s">
        <v>6342</v>
      </c>
      <c r="G1551" s="35" t="s">
        <v>6384</v>
      </c>
      <c r="H1551" s="35" t="s">
        <v>273</v>
      </c>
      <c r="I1551" s="36" t="s">
        <v>413</v>
      </c>
      <c r="J1551" s="53">
        <v>45600</v>
      </c>
      <c r="K1551" t="s">
        <v>6444</v>
      </c>
      <c r="L1551" s="40">
        <v>35142</v>
      </c>
      <c r="M1551" s="39">
        <v>9973421139</v>
      </c>
      <c r="N1551" t="s">
        <v>6445</v>
      </c>
    </row>
    <row r="1552" spans="1:14" x14ac:dyDescent="0.25">
      <c r="A1552" s="7" t="str">
        <f t="shared" si="56"/>
        <v>200100410046</v>
      </c>
      <c r="B1552" s="92"/>
      <c r="C1552" s="182">
        <v>20010041</v>
      </c>
      <c r="D1552" s="8" t="s">
        <v>56</v>
      </c>
      <c r="E1552" s="35" t="s">
        <v>129</v>
      </c>
      <c r="F1552" s="35" t="s">
        <v>5639</v>
      </c>
      <c r="G1552" s="35" t="s">
        <v>6385</v>
      </c>
      <c r="H1552" s="35" t="s">
        <v>456</v>
      </c>
      <c r="I1552" s="36" t="s">
        <v>457</v>
      </c>
      <c r="J1552" s="53">
        <v>45600</v>
      </c>
      <c r="K1552" t="s">
        <v>6314</v>
      </c>
      <c r="L1552" s="40">
        <v>30682</v>
      </c>
      <c r="M1552" s="39">
        <v>8757467709</v>
      </c>
      <c r="N1552" t="s">
        <v>6446</v>
      </c>
    </row>
    <row r="1553" spans="1:14" x14ac:dyDescent="0.25">
      <c r="A1553" s="7" t="str">
        <f t="shared" si="56"/>
        <v>200100410047</v>
      </c>
      <c r="B1553" s="92"/>
      <c r="C1553" s="182">
        <v>20010041</v>
      </c>
      <c r="D1553" s="8" t="s">
        <v>56</v>
      </c>
      <c r="E1553" s="35" t="s">
        <v>423</v>
      </c>
      <c r="F1553" s="35" t="s">
        <v>6343</v>
      </c>
      <c r="G1553" s="35" t="s">
        <v>6386</v>
      </c>
      <c r="H1553" s="35" t="s">
        <v>467</v>
      </c>
      <c r="I1553" s="36" t="s">
        <v>415</v>
      </c>
      <c r="J1553" s="53">
        <v>45600</v>
      </c>
      <c r="K1553" t="s">
        <v>353</v>
      </c>
      <c r="L1553" s="40">
        <v>31778</v>
      </c>
      <c r="M1553" s="39">
        <v>6207036019</v>
      </c>
      <c r="N1553" t="s">
        <v>6447</v>
      </c>
    </row>
    <row r="1554" spans="1:14" x14ac:dyDescent="0.25">
      <c r="A1554" s="7" t="str">
        <f t="shared" si="56"/>
        <v>200100010050</v>
      </c>
      <c r="B1554" s="92"/>
      <c r="C1554" s="182">
        <v>20010001</v>
      </c>
      <c r="D1554" s="8" t="s">
        <v>56</v>
      </c>
      <c r="E1554" s="35" t="s">
        <v>2068</v>
      </c>
      <c r="F1554" s="35" t="s">
        <v>6344</v>
      </c>
      <c r="G1554" s="35" t="s">
        <v>6387</v>
      </c>
      <c r="H1554" s="35" t="s">
        <v>6388</v>
      </c>
      <c r="I1554" s="36" t="s">
        <v>6389</v>
      </c>
      <c r="J1554" s="53">
        <v>45600</v>
      </c>
      <c r="K1554" t="s">
        <v>6448</v>
      </c>
      <c r="L1554" s="40">
        <v>32509</v>
      </c>
      <c r="M1554" s="39">
        <v>7979098826</v>
      </c>
      <c r="N1554" t="s">
        <v>6449</v>
      </c>
    </row>
    <row r="1555" spans="1:14" x14ac:dyDescent="0.25">
      <c r="A1555" s="7" t="str">
        <f t="shared" si="56"/>
        <v>200100010051</v>
      </c>
      <c r="B1555" s="92"/>
      <c r="C1555" s="182">
        <v>20010001</v>
      </c>
      <c r="D1555" s="8" t="s">
        <v>56</v>
      </c>
      <c r="E1555" s="35" t="s">
        <v>130</v>
      </c>
      <c r="F1555" s="35" t="s">
        <v>6345</v>
      </c>
      <c r="G1555" s="35" t="s">
        <v>6390</v>
      </c>
      <c r="H1555" s="35" t="s">
        <v>6391</v>
      </c>
      <c r="I1555" s="36" t="s">
        <v>411</v>
      </c>
      <c r="J1555" s="53">
        <v>45600</v>
      </c>
      <c r="K1555" t="s">
        <v>6450</v>
      </c>
      <c r="L1555" s="40">
        <v>37954</v>
      </c>
      <c r="M1555" s="39">
        <v>9525662584</v>
      </c>
      <c r="N1555" t="s">
        <v>6451</v>
      </c>
    </row>
    <row r="1556" spans="1:14" x14ac:dyDescent="0.25">
      <c r="A1556" s="7" t="str">
        <f t="shared" si="56"/>
        <v>200100090030</v>
      </c>
      <c r="B1556" s="92"/>
      <c r="C1556" s="182">
        <v>20010009</v>
      </c>
      <c r="D1556" s="8" t="s">
        <v>56</v>
      </c>
      <c r="E1556" s="35" t="s">
        <v>7</v>
      </c>
      <c r="F1556" s="35" t="s">
        <v>5749</v>
      </c>
      <c r="G1556" s="35" t="s">
        <v>6392</v>
      </c>
      <c r="H1556" s="35" t="s">
        <v>267</v>
      </c>
      <c r="I1556" s="36" t="s">
        <v>3998</v>
      </c>
      <c r="J1556" s="53">
        <v>45600</v>
      </c>
      <c r="K1556" t="s">
        <v>403</v>
      </c>
      <c r="L1556" s="40">
        <v>38823</v>
      </c>
      <c r="M1556" s="39">
        <v>6299559296</v>
      </c>
      <c r="N1556" t="s">
        <v>6452</v>
      </c>
    </row>
    <row r="1557" spans="1:14" x14ac:dyDescent="0.25">
      <c r="A1557" s="7" t="str">
        <f t="shared" si="56"/>
        <v>200700060008</v>
      </c>
      <c r="B1557" s="92"/>
      <c r="C1557" s="182">
        <v>20070006</v>
      </c>
      <c r="D1557" s="8" t="s">
        <v>56</v>
      </c>
      <c r="E1557" s="35" t="s">
        <v>41</v>
      </c>
      <c r="F1557" s="35" t="s">
        <v>6346</v>
      </c>
      <c r="G1557" s="35" t="s">
        <v>6393</v>
      </c>
      <c r="H1557" s="35" t="s">
        <v>2021</v>
      </c>
      <c r="I1557" s="36" t="s">
        <v>415</v>
      </c>
      <c r="J1557" s="53">
        <v>45600</v>
      </c>
      <c r="K1557" t="s">
        <v>6453</v>
      </c>
      <c r="L1557" s="40">
        <v>32509</v>
      </c>
      <c r="M1557" s="39">
        <v>9264213769</v>
      </c>
      <c r="N1557" t="s">
        <v>6454</v>
      </c>
    </row>
    <row r="1558" spans="1:14" x14ac:dyDescent="0.25">
      <c r="A1558" s="7" t="str">
        <f t="shared" si="56"/>
        <v>200700060010</v>
      </c>
      <c r="B1558" s="92"/>
      <c r="C1558" s="182">
        <v>20070006</v>
      </c>
      <c r="D1558" s="8" t="s">
        <v>56</v>
      </c>
      <c r="E1558" s="35" t="s">
        <v>21</v>
      </c>
      <c r="F1558" s="35" t="s">
        <v>6347</v>
      </c>
      <c r="G1558" s="35" t="s">
        <v>6394</v>
      </c>
      <c r="H1558" s="35" t="s">
        <v>6395</v>
      </c>
      <c r="I1558" s="36" t="s">
        <v>410</v>
      </c>
      <c r="J1558" s="53">
        <v>45600</v>
      </c>
      <c r="K1558" t="s">
        <v>6455</v>
      </c>
      <c r="L1558" s="40">
        <v>35796</v>
      </c>
      <c r="M1558" s="39">
        <v>7004494185</v>
      </c>
      <c r="N1558" t="s">
        <v>6456</v>
      </c>
    </row>
    <row r="1559" spans="1:14" x14ac:dyDescent="0.25">
      <c r="A1559" s="7" t="str">
        <f t="shared" si="56"/>
        <v>200700060012</v>
      </c>
      <c r="B1559" s="92"/>
      <c r="C1559" s="182">
        <v>20070006</v>
      </c>
      <c r="D1559" s="8" t="s">
        <v>56</v>
      </c>
      <c r="E1559" s="35" t="s">
        <v>40</v>
      </c>
      <c r="F1559" s="35" t="s">
        <v>6348</v>
      </c>
      <c r="G1559" s="35" t="s">
        <v>6396</v>
      </c>
      <c r="H1559" s="35" t="s">
        <v>1048</v>
      </c>
      <c r="I1559" s="36" t="s">
        <v>413</v>
      </c>
      <c r="J1559" s="53">
        <v>45600</v>
      </c>
      <c r="K1559" t="s">
        <v>6227</v>
      </c>
      <c r="L1559" s="40">
        <v>38016</v>
      </c>
      <c r="M1559" s="39">
        <v>7761024975</v>
      </c>
      <c r="N1559" t="s">
        <v>6457</v>
      </c>
    </row>
    <row r="1560" spans="1:14" x14ac:dyDescent="0.25">
      <c r="A1560" s="7" t="str">
        <f t="shared" si="56"/>
        <v>200700060013</v>
      </c>
      <c r="B1560" s="92"/>
      <c r="C1560" s="182">
        <v>20070006</v>
      </c>
      <c r="D1560" s="8" t="s">
        <v>56</v>
      </c>
      <c r="E1560" s="35" t="s">
        <v>23</v>
      </c>
      <c r="F1560" s="35" t="s">
        <v>6349</v>
      </c>
      <c r="G1560" s="35" t="s">
        <v>6397</v>
      </c>
      <c r="H1560" s="35" t="s">
        <v>5245</v>
      </c>
      <c r="I1560" s="36" t="s">
        <v>5246</v>
      </c>
      <c r="J1560" s="53">
        <v>45600</v>
      </c>
      <c r="K1560" t="s">
        <v>6458</v>
      </c>
      <c r="L1560" s="40">
        <v>38718</v>
      </c>
      <c r="M1560" s="39">
        <v>8084222701</v>
      </c>
      <c r="N1560" t="s">
        <v>6459</v>
      </c>
    </row>
    <row r="1561" spans="1:14" x14ac:dyDescent="0.25">
      <c r="A1561" s="7" t="str">
        <f t="shared" si="56"/>
        <v>200600020023</v>
      </c>
      <c r="B1561" s="92"/>
      <c r="C1561" s="182">
        <v>20060002</v>
      </c>
      <c r="D1561" s="8" t="s">
        <v>56</v>
      </c>
      <c r="E1561" s="35" t="s">
        <v>38</v>
      </c>
      <c r="F1561" s="35" t="s">
        <v>6350</v>
      </c>
      <c r="G1561" s="35" t="s">
        <v>6398</v>
      </c>
      <c r="H1561" s="35" t="s">
        <v>4452</v>
      </c>
      <c r="I1561" s="36" t="s">
        <v>1912</v>
      </c>
      <c r="J1561" s="53">
        <v>45600</v>
      </c>
      <c r="K1561" t="s">
        <v>6460</v>
      </c>
      <c r="L1561" s="40">
        <v>35065</v>
      </c>
      <c r="M1561" s="39">
        <v>8252685383</v>
      </c>
      <c r="N1561" t="s">
        <v>6461</v>
      </c>
    </row>
    <row r="1562" spans="1:14" x14ac:dyDescent="0.25">
      <c r="A1562" s="7" t="str">
        <f t="shared" si="56"/>
        <v>200600020024</v>
      </c>
      <c r="B1562" s="92"/>
      <c r="C1562" s="182">
        <v>20060002</v>
      </c>
      <c r="D1562" s="8" t="s">
        <v>56</v>
      </c>
      <c r="E1562" s="35" t="s">
        <v>29</v>
      </c>
      <c r="F1562" s="35" t="s">
        <v>1079</v>
      </c>
      <c r="G1562" s="35" t="s">
        <v>6399</v>
      </c>
      <c r="H1562" s="35" t="s">
        <v>4452</v>
      </c>
      <c r="I1562" s="36" t="s">
        <v>1912</v>
      </c>
      <c r="J1562" s="53">
        <v>45600</v>
      </c>
      <c r="K1562" t="s">
        <v>6462</v>
      </c>
      <c r="L1562" s="40">
        <v>34012</v>
      </c>
      <c r="M1562" s="39">
        <v>6299350645</v>
      </c>
      <c r="N1562" t="s">
        <v>6463</v>
      </c>
    </row>
    <row r="1563" spans="1:14" x14ac:dyDescent="0.25">
      <c r="A1563" s="7" t="str">
        <f t="shared" si="56"/>
        <v>200600020026</v>
      </c>
      <c r="B1563" s="92"/>
      <c r="C1563" s="182">
        <v>20060002</v>
      </c>
      <c r="D1563" s="8" t="s">
        <v>56</v>
      </c>
      <c r="E1563" s="35" t="s">
        <v>39</v>
      </c>
      <c r="F1563" s="35" t="s">
        <v>6351</v>
      </c>
      <c r="G1563" s="35" t="s">
        <v>6400</v>
      </c>
      <c r="H1563" s="35" t="s">
        <v>1676</v>
      </c>
      <c r="I1563" s="36" t="s">
        <v>413</v>
      </c>
      <c r="J1563" s="53">
        <v>45600</v>
      </c>
      <c r="K1563" t="s">
        <v>5961</v>
      </c>
      <c r="L1563" s="40">
        <v>22282</v>
      </c>
      <c r="M1563" s="39">
        <v>6201807327</v>
      </c>
      <c r="N1563" t="s">
        <v>6464</v>
      </c>
    </row>
    <row r="1564" spans="1:14" x14ac:dyDescent="0.25">
      <c r="A1564" s="7" t="str">
        <f t="shared" si="56"/>
        <v>200700040017</v>
      </c>
      <c r="B1564" s="92"/>
      <c r="C1564" s="182">
        <v>20070004</v>
      </c>
      <c r="D1564" s="8" t="s">
        <v>56</v>
      </c>
      <c r="E1564" s="35" t="s">
        <v>27</v>
      </c>
      <c r="F1564" s="35" t="s">
        <v>6352</v>
      </c>
      <c r="G1564" s="35" t="s">
        <v>6401</v>
      </c>
      <c r="H1564" s="35" t="s">
        <v>275</v>
      </c>
      <c r="I1564" s="36" t="s">
        <v>411</v>
      </c>
      <c r="J1564" s="53">
        <v>45600</v>
      </c>
      <c r="K1564" t="s">
        <v>6465</v>
      </c>
      <c r="L1564" s="40">
        <v>21551</v>
      </c>
      <c r="M1564" s="39">
        <v>7091031230</v>
      </c>
      <c r="N1564" t="s">
        <v>6466</v>
      </c>
    </row>
    <row r="1565" spans="1:14" x14ac:dyDescent="0.25">
      <c r="A1565" s="7" t="str">
        <f t="shared" si="56"/>
        <v>200700040018</v>
      </c>
      <c r="B1565" s="92"/>
      <c r="C1565" s="182">
        <v>20070004</v>
      </c>
      <c r="D1565" s="8" t="s">
        <v>56</v>
      </c>
      <c r="E1565" s="35" t="s">
        <v>2</v>
      </c>
      <c r="F1565" s="35" t="s">
        <v>6353</v>
      </c>
      <c r="G1565" s="35" t="s">
        <v>6402</v>
      </c>
      <c r="H1565" s="35" t="s">
        <v>275</v>
      </c>
      <c r="I1565" s="36" t="s">
        <v>411</v>
      </c>
      <c r="J1565" s="53">
        <v>45600</v>
      </c>
      <c r="K1565" t="s">
        <v>6467</v>
      </c>
      <c r="L1565" s="40">
        <v>35431</v>
      </c>
      <c r="M1565" s="39">
        <v>7739927770</v>
      </c>
      <c r="N1565" t="s">
        <v>6468</v>
      </c>
    </row>
    <row r="1566" spans="1:14" x14ac:dyDescent="0.25">
      <c r="A1566" s="7" t="str">
        <f t="shared" si="56"/>
        <v>200700040019</v>
      </c>
      <c r="B1566" s="92"/>
      <c r="C1566" s="182">
        <v>20070004</v>
      </c>
      <c r="D1566" s="8" t="s">
        <v>56</v>
      </c>
      <c r="E1566" s="35" t="s">
        <v>3</v>
      </c>
      <c r="F1566" s="35" t="s">
        <v>5461</v>
      </c>
      <c r="G1566" s="35" t="s">
        <v>6403</v>
      </c>
      <c r="H1566" s="35" t="s">
        <v>5766</v>
      </c>
      <c r="I1566" s="36" t="s">
        <v>430</v>
      </c>
      <c r="J1566" s="53">
        <v>45600</v>
      </c>
      <c r="K1566" t="s">
        <v>6352</v>
      </c>
      <c r="L1566" s="40">
        <v>27760</v>
      </c>
      <c r="M1566" s="39">
        <v>7070603702</v>
      </c>
      <c r="N1566" t="s">
        <v>6469</v>
      </c>
    </row>
    <row r="1567" spans="1:14" x14ac:dyDescent="0.25">
      <c r="A1567" s="7" t="str">
        <f t="shared" si="56"/>
        <v>200700040021</v>
      </c>
      <c r="B1567" s="92"/>
      <c r="C1567" s="182">
        <v>20070004</v>
      </c>
      <c r="D1567" s="8" t="s">
        <v>56</v>
      </c>
      <c r="E1567" s="35" t="s">
        <v>28</v>
      </c>
      <c r="F1567" s="35" t="s">
        <v>6354</v>
      </c>
      <c r="G1567" s="35" t="s">
        <v>6404</v>
      </c>
      <c r="H1567" s="35" t="s">
        <v>275</v>
      </c>
      <c r="I1567" s="36" t="s">
        <v>411</v>
      </c>
      <c r="J1567" s="53">
        <v>45600</v>
      </c>
      <c r="K1567" t="s">
        <v>6470</v>
      </c>
      <c r="L1567" s="40">
        <v>34834</v>
      </c>
      <c r="M1567" s="39">
        <v>8789882684</v>
      </c>
      <c r="N1567" t="s">
        <v>6471</v>
      </c>
    </row>
    <row r="1568" spans="1:14" x14ac:dyDescent="0.25">
      <c r="A1568" s="7" t="str">
        <f t="shared" si="56"/>
        <v>200100030063</v>
      </c>
      <c r="B1568" s="92"/>
      <c r="C1568" s="182">
        <v>20010003</v>
      </c>
      <c r="D1568" s="8" t="s">
        <v>56</v>
      </c>
      <c r="E1568" s="35" t="s">
        <v>1151</v>
      </c>
      <c r="F1568" s="35" t="s">
        <v>6355</v>
      </c>
      <c r="G1568" s="35" t="s">
        <v>6405</v>
      </c>
      <c r="H1568" s="35" t="s">
        <v>273</v>
      </c>
      <c r="I1568" s="36" t="s">
        <v>413</v>
      </c>
      <c r="J1568" s="53">
        <v>45600</v>
      </c>
      <c r="K1568" t="s">
        <v>6472</v>
      </c>
      <c r="L1568" s="40">
        <v>31228</v>
      </c>
      <c r="M1568" s="39">
        <v>8220443321</v>
      </c>
      <c r="N1568" t="s">
        <v>6473</v>
      </c>
    </row>
    <row r="1569" spans="1:14" x14ac:dyDescent="0.25">
      <c r="A1569" s="7" t="str">
        <f t="shared" si="56"/>
        <v>200100030069</v>
      </c>
      <c r="B1569" s="92"/>
      <c r="C1569" s="182">
        <v>20010003</v>
      </c>
      <c r="D1569" s="8" t="s">
        <v>56</v>
      </c>
      <c r="E1569" s="35" t="s">
        <v>1491</v>
      </c>
      <c r="F1569" s="35" t="s">
        <v>6356</v>
      </c>
      <c r="G1569" s="35" t="s">
        <v>6406</v>
      </c>
      <c r="H1569" s="35" t="s">
        <v>6407</v>
      </c>
      <c r="I1569" s="36" t="s">
        <v>413</v>
      </c>
      <c r="J1569" s="53">
        <v>45600</v>
      </c>
      <c r="K1569" t="s">
        <v>6474</v>
      </c>
      <c r="L1569" s="40">
        <v>36290</v>
      </c>
      <c r="M1569" s="39">
        <v>6203457089</v>
      </c>
      <c r="N1569" t="s">
        <v>6475</v>
      </c>
    </row>
    <row r="1570" spans="1:14" x14ac:dyDescent="0.25">
      <c r="A1570" s="7" t="str">
        <f t="shared" si="56"/>
        <v>200100030070</v>
      </c>
      <c r="B1570" s="92"/>
      <c r="C1570" s="182">
        <v>20010003</v>
      </c>
      <c r="D1570" s="8" t="s">
        <v>56</v>
      </c>
      <c r="E1570" s="35" t="s">
        <v>1850</v>
      </c>
      <c r="F1570" s="35" t="s">
        <v>911</v>
      </c>
      <c r="G1570" s="35" t="s">
        <v>6408</v>
      </c>
      <c r="H1570" s="35" t="s">
        <v>467</v>
      </c>
      <c r="I1570" s="36" t="s">
        <v>415</v>
      </c>
      <c r="J1570" s="53">
        <v>45600</v>
      </c>
      <c r="K1570" t="s">
        <v>1013</v>
      </c>
      <c r="L1570" s="40">
        <v>30682</v>
      </c>
      <c r="M1570" s="39">
        <v>9905481363</v>
      </c>
      <c r="N1570" t="s">
        <v>6476</v>
      </c>
    </row>
    <row r="1571" spans="1:14" x14ac:dyDescent="0.25">
      <c r="A1571" s="7" t="str">
        <f t="shared" si="56"/>
        <v>200100030071</v>
      </c>
      <c r="B1571" s="92"/>
      <c r="C1571" s="182">
        <v>20010003</v>
      </c>
      <c r="D1571" s="8" t="s">
        <v>56</v>
      </c>
      <c r="E1571" s="35" t="s">
        <v>1750</v>
      </c>
      <c r="F1571" s="35" t="s">
        <v>6357</v>
      </c>
      <c r="G1571" s="35" t="s">
        <v>6409</v>
      </c>
      <c r="H1571" s="35" t="s">
        <v>273</v>
      </c>
      <c r="I1571" s="36" t="s">
        <v>413</v>
      </c>
      <c r="J1571" s="53">
        <v>45600</v>
      </c>
      <c r="K1571" t="s">
        <v>6477</v>
      </c>
      <c r="L1571" s="40">
        <v>25661</v>
      </c>
      <c r="M1571" s="39">
        <v>9801377934</v>
      </c>
      <c r="N1571" t="s">
        <v>6478</v>
      </c>
    </row>
    <row r="1572" spans="1:14" x14ac:dyDescent="0.25">
      <c r="A1572" s="7" t="str">
        <f t="shared" si="56"/>
        <v>200600040035</v>
      </c>
      <c r="B1572" s="92"/>
      <c r="C1572" s="182">
        <v>20060004</v>
      </c>
      <c r="D1572" s="8" t="s">
        <v>56</v>
      </c>
      <c r="E1572" s="35" t="s">
        <v>9</v>
      </c>
      <c r="F1572" s="35" t="s">
        <v>148</v>
      </c>
      <c r="G1572" s="35" t="s">
        <v>6410</v>
      </c>
      <c r="H1572" s="35" t="s">
        <v>6116</v>
      </c>
      <c r="I1572" s="36" t="s">
        <v>414</v>
      </c>
      <c r="J1572" s="53">
        <v>45600</v>
      </c>
      <c r="K1572" t="s">
        <v>6479</v>
      </c>
      <c r="L1572" s="40">
        <v>34071</v>
      </c>
      <c r="M1572" s="39">
        <v>9905037704</v>
      </c>
      <c r="N1572" t="s">
        <v>6480</v>
      </c>
    </row>
    <row r="1573" spans="1:14" x14ac:dyDescent="0.25">
      <c r="A1573" s="7" t="str">
        <f t="shared" si="56"/>
        <v>200600040036</v>
      </c>
      <c r="B1573" s="92"/>
      <c r="C1573" s="182">
        <v>20060004</v>
      </c>
      <c r="D1573" s="8" t="s">
        <v>56</v>
      </c>
      <c r="E1573" s="35" t="s">
        <v>10</v>
      </c>
      <c r="F1573" s="35" t="s">
        <v>6358</v>
      </c>
      <c r="G1573" s="35" t="s">
        <v>6411</v>
      </c>
      <c r="H1573" s="35" t="s">
        <v>5266</v>
      </c>
      <c r="I1573" s="36" t="s">
        <v>414</v>
      </c>
      <c r="J1573" s="53">
        <v>45600</v>
      </c>
      <c r="K1573" t="s">
        <v>5961</v>
      </c>
      <c r="L1573" s="40">
        <v>25204</v>
      </c>
      <c r="M1573" s="39">
        <v>9113310503</v>
      </c>
      <c r="N1573" t="s">
        <v>6481</v>
      </c>
    </row>
    <row r="1574" spans="1:14" x14ac:dyDescent="0.25">
      <c r="A1574" s="7" t="str">
        <f t="shared" si="56"/>
        <v>200600040037</v>
      </c>
      <c r="B1574" s="92"/>
      <c r="C1574" s="182">
        <v>20060004</v>
      </c>
      <c r="D1574" s="8" t="s">
        <v>56</v>
      </c>
      <c r="E1574" s="35" t="s">
        <v>34</v>
      </c>
      <c r="F1574" s="35" t="s">
        <v>6359</v>
      </c>
      <c r="G1574" s="35" t="s">
        <v>6412</v>
      </c>
      <c r="H1574" s="35" t="s">
        <v>6413</v>
      </c>
      <c r="I1574" s="36" t="s">
        <v>457</v>
      </c>
      <c r="J1574" s="53">
        <v>45600</v>
      </c>
      <c r="K1574" t="s">
        <v>6482</v>
      </c>
      <c r="L1574" s="40">
        <v>23900</v>
      </c>
      <c r="M1574" s="39">
        <v>9973518230</v>
      </c>
      <c r="N1574" t="s">
        <v>6483</v>
      </c>
    </row>
    <row r="1575" spans="1:14" x14ac:dyDescent="0.25">
      <c r="A1575" s="7" t="str">
        <f t="shared" si="56"/>
        <v>200600040038</v>
      </c>
      <c r="B1575" s="92"/>
      <c r="C1575" s="182">
        <v>20060004</v>
      </c>
      <c r="D1575" s="8" t="s">
        <v>56</v>
      </c>
      <c r="E1575" s="35" t="s">
        <v>11</v>
      </c>
      <c r="F1575" s="35" t="s">
        <v>6360</v>
      </c>
      <c r="G1575" s="35" t="s">
        <v>6414</v>
      </c>
      <c r="H1575" s="35" t="s">
        <v>5268</v>
      </c>
      <c r="I1575" s="36" t="s">
        <v>413</v>
      </c>
      <c r="J1575" s="53">
        <v>45600</v>
      </c>
      <c r="K1575" t="s">
        <v>6484</v>
      </c>
      <c r="L1575" s="40">
        <v>31382</v>
      </c>
      <c r="M1575" s="39">
        <v>9504022003</v>
      </c>
      <c r="N1575" t="s">
        <v>6485</v>
      </c>
    </row>
    <row r="1576" spans="1:14" x14ac:dyDescent="0.25">
      <c r="A1576" s="7" t="str">
        <f t="shared" si="56"/>
        <v>200700050006</v>
      </c>
      <c r="B1576" s="92"/>
      <c r="C1576" s="182">
        <v>20070005</v>
      </c>
      <c r="D1576" s="8" t="s">
        <v>56</v>
      </c>
      <c r="E1576" s="35" t="s">
        <v>19</v>
      </c>
      <c r="F1576" s="35" t="s">
        <v>6361</v>
      </c>
      <c r="G1576" s="35" t="s">
        <v>6415</v>
      </c>
      <c r="H1576" s="35" t="s">
        <v>279</v>
      </c>
      <c r="I1576" s="36" t="s">
        <v>410</v>
      </c>
      <c r="J1576" s="53">
        <v>45600</v>
      </c>
      <c r="K1576" t="s">
        <v>6486</v>
      </c>
      <c r="L1576" s="40">
        <v>36019</v>
      </c>
      <c r="M1576" s="39">
        <v>9234362756</v>
      </c>
      <c r="N1576" t="s">
        <v>6487</v>
      </c>
    </row>
    <row r="1577" spans="1:14" x14ac:dyDescent="0.25">
      <c r="A1577" s="7" t="str">
        <f t="shared" si="56"/>
        <v>200700050008</v>
      </c>
      <c r="B1577" s="92"/>
      <c r="C1577" s="182">
        <v>20070005</v>
      </c>
      <c r="D1577" s="8" t="s">
        <v>56</v>
      </c>
      <c r="E1577" s="35" t="s">
        <v>41</v>
      </c>
      <c r="F1577" s="35" t="s">
        <v>6362</v>
      </c>
      <c r="G1577" s="35" t="s">
        <v>6416</v>
      </c>
      <c r="H1577" s="35" t="s">
        <v>1048</v>
      </c>
      <c r="I1577" s="36" t="s">
        <v>413</v>
      </c>
      <c r="J1577" s="53">
        <v>45600</v>
      </c>
      <c r="K1577" t="s">
        <v>6488</v>
      </c>
      <c r="L1577" s="40">
        <v>24838</v>
      </c>
      <c r="M1577" s="39">
        <v>9334862924</v>
      </c>
      <c r="N1577" t="s">
        <v>6489</v>
      </c>
    </row>
    <row r="1578" spans="1:14" x14ac:dyDescent="0.25">
      <c r="A1578" s="7" t="str">
        <f t="shared" si="56"/>
        <v>200700050009</v>
      </c>
      <c r="B1578" s="92"/>
      <c r="C1578" s="182">
        <v>20070005</v>
      </c>
      <c r="D1578" s="8" t="s">
        <v>56</v>
      </c>
      <c r="E1578" s="35" t="s">
        <v>36</v>
      </c>
      <c r="F1578" s="35" t="s">
        <v>6154</v>
      </c>
      <c r="G1578" s="35" t="s">
        <v>6417</v>
      </c>
      <c r="H1578" s="35" t="s">
        <v>2021</v>
      </c>
      <c r="I1578" s="36" t="s">
        <v>415</v>
      </c>
      <c r="J1578" s="53">
        <v>45600</v>
      </c>
      <c r="K1578" t="s">
        <v>6488</v>
      </c>
      <c r="L1578" s="40">
        <v>31413</v>
      </c>
      <c r="M1578" s="39">
        <v>9234236822</v>
      </c>
      <c r="N1578" t="s">
        <v>6490</v>
      </c>
    </row>
    <row r="1579" spans="1:14" x14ac:dyDescent="0.25">
      <c r="A1579" s="7" t="str">
        <f t="shared" si="56"/>
        <v>200700050011</v>
      </c>
      <c r="B1579" s="92"/>
      <c r="C1579" s="182">
        <v>20070005</v>
      </c>
      <c r="D1579" s="8" t="s">
        <v>56</v>
      </c>
      <c r="E1579" s="35" t="s">
        <v>22</v>
      </c>
      <c r="F1579" s="35" t="s">
        <v>6363</v>
      </c>
      <c r="G1579" s="35" t="s">
        <v>6418</v>
      </c>
      <c r="H1579" s="35" t="s">
        <v>1048</v>
      </c>
      <c r="I1579" s="36" t="s">
        <v>413</v>
      </c>
      <c r="J1579" s="53">
        <v>45600</v>
      </c>
      <c r="K1579" t="s">
        <v>6491</v>
      </c>
      <c r="L1579" s="40">
        <v>37622</v>
      </c>
      <c r="M1579" s="39">
        <v>9798318981</v>
      </c>
      <c r="N1579" t="s">
        <v>6492</v>
      </c>
    </row>
    <row r="1580" spans="1:14" x14ac:dyDescent="0.25">
      <c r="A1580" s="7" t="str">
        <f t="shared" si="56"/>
        <v>200700050012</v>
      </c>
      <c r="B1580" s="92"/>
      <c r="C1580" s="182">
        <v>20070005</v>
      </c>
      <c r="D1580" s="8" t="s">
        <v>56</v>
      </c>
      <c r="E1580" s="35" t="s">
        <v>40</v>
      </c>
      <c r="F1580" s="35" t="s">
        <v>6364</v>
      </c>
      <c r="G1580" s="35" t="s">
        <v>6419</v>
      </c>
      <c r="H1580" s="35" t="s">
        <v>2021</v>
      </c>
      <c r="I1580" s="36" t="s">
        <v>415</v>
      </c>
      <c r="J1580" s="53">
        <v>45600</v>
      </c>
      <c r="K1580" t="s">
        <v>6493</v>
      </c>
      <c r="L1580" s="40">
        <v>36584</v>
      </c>
      <c r="M1580" s="39">
        <v>7261880726</v>
      </c>
      <c r="N1580" t="s">
        <v>6494</v>
      </c>
    </row>
    <row r="1581" spans="1:14" x14ac:dyDescent="0.25">
      <c r="A1581" s="7" t="str">
        <f t="shared" ref="A1581:A1597" si="57">CONCATENATE(C1581,E1581)</f>
        <v>200700050013</v>
      </c>
      <c r="B1581" s="92"/>
      <c r="C1581" s="182">
        <v>20070005</v>
      </c>
      <c r="D1581" s="8" t="s">
        <v>56</v>
      </c>
      <c r="E1581" s="35" t="s">
        <v>23</v>
      </c>
      <c r="F1581" s="35" t="s">
        <v>6365</v>
      </c>
      <c r="G1581" s="35" t="s">
        <v>6420</v>
      </c>
      <c r="H1581" s="35" t="s">
        <v>2021</v>
      </c>
      <c r="I1581" s="36" t="s">
        <v>415</v>
      </c>
      <c r="J1581" s="53">
        <v>45600</v>
      </c>
      <c r="K1581" t="s">
        <v>6495</v>
      </c>
      <c r="L1581" s="40">
        <v>38838</v>
      </c>
      <c r="M1581" s="39">
        <v>7485084276</v>
      </c>
      <c r="N1581" t="s">
        <v>6496</v>
      </c>
    </row>
    <row r="1582" spans="1:14" x14ac:dyDescent="0.25">
      <c r="A1582" s="7" t="str">
        <f t="shared" si="57"/>
        <v>200200020055</v>
      </c>
      <c r="B1582" s="92"/>
      <c r="C1582" s="182">
        <v>20020002</v>
      </c>
      <c r="D1582" s="8" t="s">
        <v>56</v>
      </c>
      <c r="E1582" s="35" t="s">
        <v>427</v>
      </c>
      <c r="F1582" s="35" t="s">
        <v>6366</v>
      </c>
      <c r="G1582" s="35" t="s">
        <v>6421</v>
      </c>
      <c r="H1582" s="35" t="s">
        <v>1380</v>
      </c>
      <c r="I1582" s="36" t="s">
        <v>410</v>
      </c>
      <c r="J1582" s="53">
        <v>45600</v>
      </c>
      <c r="K1582" t="s">
        <v>6497</v>
      </c>
      <c r="L1582" s="40">
        <v>38353</v>
      </c>
      <c r="M1582" s="39">
        <v>6299611688</v>
      </c>
      <c r="N1582" t="s">
        <v>6498</v>
      </c>
    </row>
    <row r="1583" spans="1:14" x14ac:dyDescent="0.25">
      <c r="A1583" s="7" t="str">
        <f t="shared" si="57"/>
        <v>200200110038</v>
      </c>
      <c r="B1583" s="92"/>
      <c r="C1583" s="182">
        <v>20020011</v>
      </c>
      <c r="D1583" s="8" t="s">
        <v>56</v>
      </c>
      <c r="E1583" s="35" t="s">
        <v>11</v>
      </c>
      <c r="F1583" s="35" t="s">
        <v>6367</v>
      </c>
      <c r="G1583" s="35" t="s">
        <v>6422</v>
      </c>
      <c r="H1583" s="35" t="s">
        <v>275</v>
      </c>
      <c r="I1583" s="36" t="s">
        <v>411</v>
      </c>
      <c r="J1583" s="53">
        <v>45600</v>
      </c>
      <c r="K1583" t="s">
        <v>6499</v>
      </c>
      <c r="L1583" s="40">
        <v>20455</v>
      </c>
      <c r="M1583" s="39">
        <v>7488081387</v>
      </c>
      <c r="N1583" t="s">
        <v>6500</v>
      </c>
    </row>
    <row r="1584" spans="1:14" x14ac:dyDescent="0.25">
      <c r="A1584" s="7" t="str">
        <f t="shared" si="57"/>
        <v>200200070058</v>
      </c>
      <c r="B1584" s="92"/>
      <c r="C1584" s="182">
        <v>20020007</v>
      </c>
      <c r="D1584" s="8" t="s">
        <v>56</v>
      </c>
      <c r="E1584" s="35" t="s">
        <v>763</v>
      </c>
      <c r="F1584" s="35" t="s">
        <v>6368</v>
      </c>
      <c r="G1584" s="35" t="s">
        <v>6423</v>
      </c>
      <c r="H1584" s="35" t="s">
        <v>275</v>
      </c>
      <c r="I1584" s="36" t="s">
        <v>411</v>
      </c>
      <c r="J1584" s="53">
        <v>45600</v>
      </c>
      <c r="K1584" t="s">
        <v>6501</v>
      </c>
      <c r="L1584" s="40">
        <v>28491</v>
      </c>
      <c r="M1584" s="39">
        <v>7061261089</v>
      </c>
      <c r="N1584" t="s">
        <v>6502</v>
      </c>
    </row>
    <row r="1585" spans="1:14" x14ac:dyDescent="0.25">
      <c r="A1585" s="7" t="str">
        <f t="shared" si="57"/>
        <v>200100230052</v>
      </c>
      <c r="B1585" s="92"/>
      <c r="C1585" s="182">
        <v>20010023</v>
      </c>
      <c r="D1585" s="8" t="s">
        <v>56</v>
      </c>
      <c r="E1585" s="35" t="s">
        <v>426</v>
      </c>
      <c r="F1585" s="35" t="s">
        <v>6369</v>
      </c>
      <c r="G1585" s="35" t="s">
        <v>6424</v>
      </c>
      <c r="H1585" s="35" t="s">
        <v>278</v>
      </c>
      <c r="I1585" s="36" t="s">
        <v>416</v>
      </c>
      <c r="J1585" s="53">
        <v>45600</v>
      </c>
      <c r="K1585" t="s">
        <v>6503</v>
      </c>
      <c r="L1585" s="40">
        <v>24473</v>
      </c>
      <c r="M1585" s="39">
        <v>9835941185</v>
      </c>
      <c r="N1585" t="s">
        <v>6504</v>
      </c>
    </row>
    <row r="1586" spans="1:14" x14ac:dyDescent="0.25">
      <c r="A1586" s="7" t="str">
        <f t="shared" si="57"/>
        <v>200100230053</v>
      </c>
      <c r="B1586" s="92"/>
      <c r="C1586" s="182">
        <v>20010023</v>
      </c>
      <c r="D1586" s="8" t="s">
        <v>56</v>
      </c>
      <c r="E1586" s="35" t="s">
        <v>131</v>
      </c>
      <c r="F1586" s="35" t="s">
        <v>6370</v>
      </c>
      <c r="G1586" s="35" t="s">
        <v>6425</v>
      </c>
      <c r="H1586" s="35" t="s">
        <v>272</v>
      </c>
      <c r="I1586" s="36" t="s">
        <v>414</v>
      </c>
      <c r="J1586" s="53">
        <v>45600</v>
      </c>
      <c r="K1586" t="s">
        <v>6505</v>
      </c>
      <c r="L1586" s="40">
        <v>37478</v>
      </c>
      <c r="M1586" s="39">
        <v>6202621267</v>
      </c>
      <c r="N1586" t="s">
        <v>6506</v>
      </c>
    </row>
    <row r="1587" spans="1:14" x14ac:dyDescent="0.25">
      <c r="A1587" s="7" t="str">
        <f t="shared" si="57"/>
        <v>200700050010</v>
      </c>
      <c r="B1587" s="92"/>
      <c r="C1587" s="182">
        <v>20070005</v>
      </c>
      <c r="D1587" s="8" t="s">
        <v>56</v>
      </c>
      <c r="E1587" s="35" t="s">
        <v>21</v>
      </c>
      <c r="F1587" s="35" t="s">
        <v>6371</v>
      </c>
      <c r="G1587" s="35" t="s">
        <v>6426</v>
      </c>
      <c r="H1587" s="35" t="s">
        <v>1048</v>
      </c>
      <c r="I1587" s="36" t="s">
        <v>413</v>
      </c>
      <c r="J1587" s="53">
        <v>45600</v>
      </c>
      <c r="K1587" t="s">
        <v>6507</v>
      </c>
      <c r="L1587" s="40">
        <v>35411</v>
      </c>
      <c r="M1587" s="39">
        <v>8709588138</v>
      </c>
      <c r="N1587" t="s">
        <v>6508</v>
      </c>
    </row>
    <row r="1588" spans="1:14" x14ac:dyDescent="0.25">
      <c r="A1588" s="7" t="str">
        <f t="shared" si="57"/>
        <v>200700050014</v>
      </c>
      <c r="B1588" s="92"/>
      <c r="C1588" s="182">
        <v>20070005</v>
      </c>
      <c r="D1588" s="8" t="s">
        <v>56</v>
      </c>
      <c r="E1588" s="35" t="s">
        <v>24</v>
      </c>
      <c r="F1588" s="35" t="s">
        <v>6372</v>
      </c>
      <c r="G1588" s="35" t="s">
        <v>6427</v>
      </c>
      <c r="H1588" s="35" t="s">
        <v>1048</v>
      </c>
      <c r="I1588" s="36" t="s">
        <v>413</v>
      </c>
      <c r="J1588" s="53">
        <v>45600</v>
      </c>
      <c r="K1588" t="s">
        <v>5854</v>
      </c>
      <c r="L1588" s="40">
        <v>38110</v>
      </c>
      <c r="M1588" s="39"/>
      <c r="N1588" t="s">
        <v>6509</v>
      </c>
    </row>
    <row r="1589" spans="1:14" x14ac:dyDescent="0.25">
      <c r="A1589" s="7" t="str">
        <f t="shared" si="57"/>
        <v>200700050015</v>
      </c>
      <c r="B1589" s="92"/>
      <c r="C1589" s="182">
        <v>20070005</v>
      </c>
      <c r="D1589" s="8" t="s">
        <v>56</v>
      </c>
      <c r="E1589" s="35" t="s">
        <v>25</v>
      </c>
      <c r="F1589" s="35" t="s">
        <v>6373</v>
      </c>
      <c r="G1589" s="35" t="s">
        <v>6428</v>
      </c>
      <c r="H1589" s="35" t="s">
        <v>5245</v>
      </c>
      <c r="I1589" s="36" t="s">
        <v>5246</v>
      </c>
      <c r="J1589" s="53">
        <v>45600</v>
      </c>
      <c r="K1589" t="s">
        <v>6510</v>
      </c>
      <c r="L1589" s="40">
        <v>39083</v>
      </c>
      <c r="M1589" s="39"/>
      <c r="N1589" t="s">
        <v>6511</v>
      </c>
    </row>
    <row r="1590" spans="1:14" x14ac:dyDescent="0.25">
      <c r="A1590" s="7" t="str">
        <f t="shared" si="57"/>
        <v>200700050024</v>
      </c>
      <c r="B1590" s="92"/>
      <c r="C1590" s="182">
        <v>20070005</v>
      </c>
      <c r="D1590" s="8" t="s">
        <v>56</v>
      </c>
      <c r="E1590" s="35" t="s">
        <v>29</v>
      </c>
      <c r="F1590" s="35" t="s">
        <v>6374</v>
      </c>
      <c r="G1590" s="35" t="s">
        <v>6429</v>
      </c>
      <c r="H1590" s="35" t="s">
        <v>1048</v>
      </c>
      <c r="I1590" s="36" t="s">
        <v>413</v>
      </c>
      <c r="J1590" s="53">
        <v>45600</v>
      </c>
      <c r="K1590" t="s">
        <v>6512</v>
      </c>
      <c r="L1590" s="40">
        <v>19360</v>
      </c>
      <c r="M1590" s="39">
        <v>7050527335</v>
      </c>
      <c r="N1590" t="s">
        <v>6513</v>
      </c>
    </row>
    <row r="1591" spans="1:14" x14ac:dyDescent="0.25">
      <c r="A1591" s="7" t="str">
        <f t="shared" si="57"/>
        <v>200700050027</v>
      </c>
      <c r="B1591" s="92"/>
      <c r="C1591" s="182">
        <v>20070005</v>
      </c>
      <c r="D1591" s="8" t="s">
        <v>56</v>
      </c>
      <c r="E1591" s="35" t="s">
        <v>6</v>
      </c>
      <c r="F1591" s="35" t="s">
        <v>6375</v>
      </c>
      <c r="G1591" s="35" t="s">
        <v>6430</v>
      </c>
      <c r="H1591" s="35" t="s">
        <v>1048</v>
      </c>
      <c r="I1591" s="36" t="s">
        <v>413</v>
      </c>
      <c r="J1591" s="53">
        <v>45600</v>
      </c>
      <c r="K1591" t="s">
        <v>6514</v>
      </c>
      <c r="L1591" s="40">
        <v>27030</v>
      </c>
      <c r="M1591" s="39">
        <v>6207376419</v>
      </c>
      <c r="N1591" t="s">
        <v>6515</v>
      </c>
    </row>
    <row r="1592" spans="1:14" x14ac:dyDescent="0.25">
      <c r="A1592" s="7" t="str">
        <f t="shared" si="57"/>
        <v>200700050028</v>
      </c>
      <c r="B1592" s="92"/>
      <c r="C1592" s="182">
        <v>20070005</v>
      </c>
      <c r="D1592" s="8" t="s">
        <v>56</v>
      </c>
      <c r="E1592" s="35" t="s">
        <v>30</v>
      </c>
      <c r="F1592" s="35" t="s">
        <v>6376</v>
      </c>
      <c r="G1592" s="35" t="s">
        <v>6431</v>
      </c>
      <c r="H1592" s="35" t="s">
        <v>1048</v>
      </c>
      <c r="I1592" s="36" t="s">
        <v>413</v>
      </c>
      <c r="J1592" s="53">
        <v>45600</v>
      </c>
      <c r="K1592" t="s">
        <v>6514</v>
      </c>
      <c r="L1592" s="40">
        <v>31048</v>
      </c>
      <c r="M1592" s="39">
        <v>9102844081</v>
      </c>
      <c r="N1592" t="s">
        <v>6516</v>
      </c>
    </row>
    <row r="1593" spans="1:14" x14ac:dyDescent="0.25">
      <c r="A1593" s="7" t="str">
        <f t="shared" si="57"/>
        <v>200700050030</v>
      </c>
      <c r="B1593" s="92"/>
      <c r="C1593" s="182">
        <v>20070005</v>
      </c>
      <c r="D1593" s="8" t="s">
        <v>56</v>
      </c>
      <c r="E1593" s="35" t="s">
        <v>7</v>
      </c>
      <c r="F1593" s="35" t="s">
        <v>6377</v>
      </c>
      <c r="G1593" s="35" t="s">
        <v>6432</v>
      </c>
      <c r="H1593" s="35" t="s">
        <v>1048</v>
      </c>
      <c r="I1593" s="36" t="s">
        <v>413</v>
      </c>
      <c r="J1593" s="53">
        <v>45600</v>
      </c>
      <c r="K1593" t="s">
        <v>6517</v>
      </c>
      <c r="L1593" s="40">
        <v>34709</v>
      </c>
      <c r="M1593" s="39">
        <v>7979768299</v>
      </c>
      <c r="N1593" t="s">
        <v>6518</v>
      </c>
    </row>
    <row r="1594" spans="1:14" x14ac:dyDescent="0.25">
      <c r="A1594" s="7" t="str">
        <f t="shared" si="57"/>
        <v>200700050002</v>
      </c>
      <c r="B1594" s="92"/>
      <c r="C1594" s="182">
        <v>20070005</v>
      </c>
      <c r="D1594" s="8" t="s">
        <v>56</v>
      </c>
      <c r="E1594" s="35" t="s">
        <v>17</v>
      </c>
      <c r="F1594" s="35" t="s">
        <v>6378</v>
      </c>
      <c r="G1594" s="35" t="s">
        <v>6433</v>
      </c>
      <c r="H1594" s="35" t="s">
        <v>2021</v>
      </c>
      <c r="I1594" s="36" t="s">
        <v>415</v>
      </c>
      <c r="J1594" s="53">
        <v>45600</v>
      </c>
      <c r="K1594" t="s">
        <v>6362</v>
      </c>
      <c r="L1594" s="40">
        <v>35510</v>
      </c>
      <c r="M1594" s="39"/>
      <c r="N1594" t="s">
        <v>6519</v>
      </c>
    </row>
    <row r="1595" spans="1:14" x14ac:dyDescent="0.25">
      <c r="A1595" s="7" t="str">
        <f t="shared" si="57"/>
        <v>200700080003</v>
      </c>
      <c r="B1595" s="92"/>
      <c r="C1595" s="182">
        <v>20070008</v>
      </c>
      <c r="D1595" s="8" t="s">
        <v>56</v>
      </c>
      <c r="E1595" s="35" t="s">
        <v>0</v>
      </c>
      <c r="F1595" s="35" t="s">
        <v>962</v>
      </c>
      <c r="G1595" s="35" t="s">
        <v>6434</v>
      </c>
      <c r="H1595" s="35" t="s">
        <v>1048</v>
      </c>
      <c r="I1595" s="36" t="s">
        <v>413</v>
      </c>
      <c r="J1595" s="53">
        <v>45600</v>
      </c>
      <c r="K1595" t="s">
        <v>6520</v>
      </c>
      <c r="L1595" s="40">
        <v>31413</v>
      </c>
      <c r="M1595" s="39">
        <v>9931616229</v>
      </c>
      <c r="N1595" t="s">
        <v>6521</v>
      </c>
    </row>
    <row r="1596" spans="1:14" x14ac:dyDescent="0.25">
      <c r="A1596" s="7" t="str">
        <f t="shared" si="57"/>
        <v>200700080004</v>
      </c>
      <c r="B1596" s="92"/>
      <c r="C1596" s="182">
        <v>20070008</v>
      </c>
      <c r="D1596" s="8" t="s">
        <v>56</v>
      </c>
      <c r="E1596" s="35" t="s">
        <v>1</v>
      </c>
      <c r="F1596" s="35" t="s">
        <v>602</v>
      </c>
      <c r="G1596" s="35" t="s">
        <v>6435</v>
      </c>
      <c r="H1596" s="35" t="s">
        <v>1048</v>
      </c>
      <c r="I1596" s="36" t="s">
        <v>413</v>
      </c>
      <c r="J1596" s="53">
        <v>45600</v>
      </c>
      <c r="K1596" t="s">
        <v>6522</v>
      </c>
      <c r="L1596" s="40">
        <v>31048</v>
      </c>
      <c r="M1596" s="39">
        <v>9835597651</v>
      </c>
      <c r="N1596" t="s">
        <v>6523</v>
      </c>
    </row>
    <row r="1597" spans="1:14" x14ac:dyDescent="0.25">
      <c r="A1597" s="7" t="str">
        <f t="shared" si="57"/>
        <v>200600040039</v>
      </c>
      <c r="B1597" s="92"/>
      <c r="C1597" s="182">
        <v>20060004</v>
      </c>
      <c r="D1597" s="8" t="s">
        <v>56</v>
      </c>
      <c r="E1597" s="35" t="s">
        <v>12</v>
      </c>
      <c r="F1597" s="35" t="s">
        <v>6379</v>
      </c>
      <c r="G1597" s="35" t="s">
        <v>6436</v>
      </c>
      <c r="H1597" s="35" t="s">
        <v>6437</v>
      </c>
      <c r="I1597" s="36" t="s">
        <v>6438</v>
      </c>
      <c r="J1597" s="53">
        <v>45600</v>
      </c>
      <c r="K1597" t="s">
        <v>6524</v>
      </c>
      <c r="L1597" s="40">
        <v>33636</v>
      </c>
      <c r="M1597" s="39">
        <v>9471714208</v>
      </c>
      <c r="N1597" t="s">
        <v>6525</v>
      </c>
    </row>
    <row r="1598" spans="1:14" x14ac:dyDescent="0.25">
      <c r="A1598" s="7" t="str">
        <f>CONCATENATE(C1598,E1598)</f>
        <v>200300150002</v>
      </c>
      <c r="B1598" s="92"/>
      <c r="C1598" s="182">
        <v>20030015</v>
      </c>
      <c r="D1598" s="8" t="s">
        <v>56</v>
      </c>
      <c r="E1598" s="35" t="s">
        <v>17</v>
      </c>
      <c r="F1598" s="35" t="s">
        <v>6223</v>
      </c>
      <c r="G1598" s="35" t="s">
        <v>6544</v>
      </c>
      <c r="H1598" s="35" t="s">
        <v>721</v>
      </c>
      <c r="I1598" s="36" t="s">
        <v>413</v>
      </c>
      <c r="J1598" s="53">
        <v>45614</v>
      </c>
      <c r="K1598" t="s">
        <v>6564</v>
      </c>
      <c r="L1598" s="40">
        <v>31048</v>
      </c>
      <c r="M1598" s="39">
        <v>7366910933</v>
      </c>
      <c r="N1598" t="s">
        <v>6565</v>
      </c>
    </row>
    <row r="1599" spans="1:14" x14ac:dyDescent="0.25">
      <c r="A1599" s="7" t="str">
        <f>CONCATENATE(C1599,E1599)</f>
        <v>200100150056</v>
      </c>
      <c r="B1599" s="92"/>
      <c r="C1599" s="182">
        <v>20010015</v>
      </c>
      <c r="D1599" s="8" t="s">
        <v>56</v>
      </c>
      <c r="E1599" s="35" t="s">
        <v>761</v>
      </c>
      <c r="F1599" s="35" t="s">
        <v>6528</v>
      </c>
      <c r="G1599" s="35" t="s">
        <v>6545</v>
      </c>
      <c r="H1599" s="35" t="s">
        <v>265</v>
      </c>
      <c r="I1599" s="36" t="s">
        <v>410</v>
      </c>
      <c r="J1599" s="53">
        <v>45614</v>
      </c>
      <c r="K1599" t="s">
        <v>618</v>
      </c>
      <c r="L1599" s="40">
        <v>30317</v>
      </c>
      <c r="M1599" s="39">
        <v>9097667023</v>
      </c>
      <c r="N1599" t="s">
        <v>6566</v>
      </c>
    </row>
    <row r="1600" spans="1:14" x14ac:dyDescent="0.25">
      <c r="A1600" s="7" t="str">
        <f>CONCATENATE(C1600,E1600)</f>
        <v>200100150057</v>
      </c>
      <c r="B1600" s="92"/>
      <c r="C1600" s="182">
        <v>20010015</v>
      </c>
      <c r="D1600" s="8" t="s">
        <v>56</v>
      </c>
      <c r="E1600" s="35" t="s">
        <v>762</v>
      </c>
      <c r="F1600" s="35" t="s">
        <v>1152</v>
      </c>
      <c r="G1600" s="35" t="s">
        <v>6546</v>
      </c>
      <c r="H1600" s="35" t="s">
        <v>265</v>
      </c>
      <c r="I1600" s="36" t="s">
        <v>410</v>
      </c>
      <c r="J1600" s="53">
        <v>45614</v>
      </c>
      <c r="K1600" t="s">
        <v>6567</v>
      </c>
      <c r="L1600" s="40">
        <v>28491</v>
      </c>
      <c r="M1600" s="39">
        <v>9014430893</v>
      </c>
      <c r="N1600" t="s">
        <v>6568</v>
      </c>
    </row>
    <row r="1601" spans="1:14" x14ac:dyDescent="0.25">
      <c r="A1601" s="7" t="str">
        <f t="shared" ref="A1601:A1616" si="58">CONCATENATE(C1601,E1601)</f>
        <v>200700050033</v>
      </c>
      <c r="B1601" s="92"/>
      <c r="C1601" s="182">
        <v>20070005</v>
      </c>
      <c r="D1601" s="8" t="s">
        <v>56</v>
      </c>
      <c r="E1601" s="35" t="s">
        <v>32</v>
      </c>
      <c r="F1601" s="35" t="s">
        <v>6529</v>
      </c>
      <c r="G1601" s="35" t="s">
        <v>6547</v>
      </c>
      <c r="H1601" s="35" t="s">
        <v>728</v>
      </c>
      <c r="I1601" s="36" t="s">
        <v>457</v>
      </c>
      <c r="J1601" s="53">
        <v>45614</v>
      </c>
      <c r="K1601" t="s">
        <v>6569</v>
      </c>
      <c r="L1601" s="40">
        <v>35431</v>
      </c>
      <c r="M1601" s="39">
        <v>9264281256</v>
      </c>
      <c r="N1601" t="s">
        <v>6570</v>
      </c>
    </row>
    <row r="1602" spans="1:14" x14ac:dyDescent="0.25">
      <c r="A1602" s="7" t="str">
        <f t="shared" si="58"/>
        <v>200200040031</v>
      </c>
      <c r="B1602" s="92"/>
      <c r="C1602" s="182">
        <v>20020004</v>
      </c>
      <c r="D1602" s="8" t="s">
        <v>56</v>
      </c>
      <c r="E1602" s="35" t="s">
        <v>422</v>
      </c>
      <c r="F1602" s="35" t="s">
        <v>6530</v>
      </c>
      <c r="G1602" s="35" t="s">
        <v>6548</v>
      </c>
      <c r="H1602" s="35" t="s">
        <v>274</v>
      </c>
      <c r="I1602" s="36" t="s">
        <v>415</v>
      </c>
      <c r="J1602" s="53">
        <v>45614</v>
      </c>
      <c r="K1602" t="s">
        <v>6571</v>
      </c>
      <c r="L1602" s="40">
        <v>31048</v>
      </c>
      <c r="M1602" s="39">
        <v>9508642674</v>
      </c>
      <c r="N1602" t="s">
        <v>6572</v>
      </c>
    </row>
    <row r="1603" spans="1:14" x14ac:dyDescent="0.25">
      <c r="A1603" s="7" t="str">
        <f t="shared" si="58"/>
        <v>200100390012</v>
      </c>
      <c r="B1603" s="92"/>
      <c r="C1603" s="182">
        <v>20010039</v>
      </c>
      <c r="D1603" s="8" t="s">
        <v>56</v>
      </c>
      <c r="E1603" s="35" t="s">
        <v>40</v>
      </c>
      <c r="F1603" s="35" t="s">
        <v>6210</v>
      </c>
      <c r="G1603" s="35" t="s">
        <v>6549</v>
      </c>
      <c r="H1603" s="35" t="s">
        <v>275</v>
      </c>
      <c r="I1603" s="36" t="s">
        <v>411</v>
      </c>
      <c r="J1603" s="53">
        <v>45614</v>
      </c>
      <c r="K1603" t="s">
        <v>6573</v>
      </c>
      <c r="L1603" s="40">
        <v>30682</v>
      </c>
      <c r="M1603" s="39">
        <v>7549029493</v>
      </c>
      <c r="N1603" t="s">
        <v>6574</v>
      </c>
    </row>
    <row r="1604" spans="1:14" x14ac:dyDescent="0.25">
      <c r="A1604" s="7" t="str">
        <f t="shared" si="58"/>
        <v>200200070059</v>
      </c>
      <c r="B1604" s="92"/>
      <c r="C1604" s="182">
        <v>20020007</v>
      </c>
      <c r="D1604" s="8" t="s">
        <v>56</v>
      </c>
      <c r="E1604" s="35" t="s">
        <v>952</v>
      </c>
      <c r="F1604" s="35" t="s">
        <v>6531</v>
      </c>
      <c r="G1604" s="35" t="s">
        <v>6550</v>
      </c>
      <c r="H1604" s="35" t="s">
        <v>281</v>
      </c>
      <c r="I1604" s="36" t="s">
        <v>418</v>
      </c>
      <c r="J1604" s="53">
        <v>45614</v>
      </c>
      <c r="K1604" t="s">
        <v>6575</v>
      </c>
      <c r="L1604" s="40">
        <v>27030</v>
      </c>
      <c r="M1604" s="39">
        <v>7677419341</v>
      </c>
      <c r="N1604" t="s">
        <v>6576</v>
      </c>
    </row>
    <row r="1605" spans="1:14" x14ac:dyDescent="0.25">
      <c r="A1605" s="7" t="str">
        <f t="shared" si="58"/>
        <v>200200110030</v>
      </c>
      <c r="B1605" s="92"/>
      <c r="C1605" s="182">
        <v>20020011</v>
      </c>
      <c r="D1605" s="8" t="s">
        <v>56</v>
      </c>
      <c r="E1605" s="35" t="s">
        <v>7</v>
      </c>
      <c r="F1605" s="35" t="s">
        <v>6532</v>
      </c>
      <c r="G1605" s="35" t="s">
        <v>6551</v>
      </c>
      <c r="H1605" s="35" t="s">
        <v>1284</v>
      </c>
      <c r="I1605" s="36" t="s">
        <v>3998</v>
      </c>
      <c r="J1605" s="53">
        <v>45614</v>
      </c>
      <c r="K1605" t="s">
        <v>6577</v>
      </c>
      <c r="L1605" s="40">
        <v>32509</v>
      </c>
      <c r="M1605" s="39"/>
      <c r="N1605" t="s">
        <v>6578</v>
      </c>
    </row>
    <row r="1606" spans="1:14" x14ac:dyDescent="0.25">
      <c r="A1606" s="7" t="str">
        <f t="shared" si="58"/>
        <v>200200010113</v>
      </c>
      <c r="B1606" s="92"/>
      <c r="C1606" s="182">
        <v>20020001</v>
      </c>
      <c r="D1606" s="8" t="s">
        <v>56</v>
      </c>
      <c r="E1606" s="35" t="s">
        <v>6533</v>
      </c>
      <c r="F1606" s="35" t="s">
        <v>6534</v>
      </c>
      <c r="G1606" s="35" t="s">
        <v>6552</v>
      </c>
      <c r="H1606" s="35" t="s">
        <v>275</v>
      </c>
      <c r="I1606" s="36" t="s">
        <v>411</v>
      </c>
      <c r="J1606" s="53">
        <v>45614</v>
      </c>
      <c r="K1606" t="s">
        <v>6579</v>
      </c>
      <c r="L1606" s="40">
        <v>21186</v>
      </c>
      <c r="M1606" s="39">
        <v>9263975013</v>
      </c>
      <c r="N1606" t="s">
        <v>6580</v>
      </c>
    </row>
    <row r="1607" spans="1:14" x14ac:dyDescent="0.25">
      <c r="A1607" s="7" t="str">
        <f t="shared" si="58"/>
        <v>200600040040</v>
      </c>
      <c r="B1607" s="92"/>
      <c r="C1607" s="182">
        <v>20060004</v>
      </c>
      <c r="D1607" s="8" t="s">
        <v>56</v>
      </c>
      <c r="E1607" s="35" t="s">
        <v>13</v>
      </c>
      <c r="F1607" s="35" t="s">
        <v>5211</v>
      </c>
      <c r="G1607" s="35" t="s">
        <v>6553</v>
      </c>
      <c r="H1607" s="35" t="s">
        <v>5487</v>
      </c>
      <c r="I1607" s="36" t="s">
        <v>418</v>
      </c>
      <c r="J1607" s="53">
        <v>45614</v>
      </c>
      <c r="K1607" t="s">
        <v>6581</v>
      </c>
      <c r="L1607" s="40">
        <v>35756</v>
      </c>
      <c r="M1607" s="39">
        <v>9709914500</v>
      </c>
      <c r="N1607" t="s">
        <v>6582</v>
      </c>
    </row>
    <row r="1608" spans="1:14" x14ac:dyDescent="0.25">
      <c r="A1608" s="7" t="str">
        <f t="shared" si="58"/>
        <v>200600040041</v>
      </c>
      <c r="B1608" s="92"/>
      <c r="C1608" s="182">
        <v>20060004</v>
      </c>
      <c r="D1608" s="8" t="s">
        <v>56</v>
      </c>
      <c r="E1608" s="35" t="s">
        <v>35</v>
      </c>
      <c r="F1608" s="35" t="s">
        <v>6535</v>
      </c>
      <c r="G1608" s="35" t="s">
        <v>6554</v>
      </c>
      <c r="H1608" s="35" t="s">
        <v>5266</v>
      </c>
      <c r="I1608" s="36" t="s">
        <v>414</v>
      </c>
      <c r="J1608" s="53">
        <v>45614</v>
      </c>
      <c r="K1608" t="s">
        <v>6583</v>
      </c>
      <c r="L1608" s="40">
        <v>27395</v>
      </c>
      <c r="M1608" s="39">
        <v>9708160827</v>
      </c>
      <c r="N1608" t="s">
        <v>6584</v>
      </c>
    </row>
    <row r="1609" spans="1:14" x14ac:dyDescent="0.25">
      <c r="A1609" s="7" t="str">
        <f t="shared" si="58"/>
        <v>200200030016</v>
      </c>
      <c r="B1609" s="92"/>
      <c r="C1609" s="182">
        <v>20020003</v>
      </c>
      <c r="D1609" s="8" t="s">
        <v>56</v>
      </c>
      <c r="E1609" s="35" t="s">
        <v>26</v>
      </c>
      <c r="F1609" s="35" t="s">
        <v>6536</v>
      </c>
      <c r="G1609" s="35" t="s">
        <v>6555</v>
      </c>
      <c r="H1609" s="35" t="s">
        <v>6556</v>
      </c>
      <c r="I1609" s="36" t="s">
        <v>415</v>
      </c>
      <c r="J1609" s="53">
        <v>45614</v>
      </c>
      <c r="K1609" t="s">
        <v>368</v>
      </c>
      <c r="L1609" s="40">
        <v>36892</v>
      </c>
      <c r="M1609" s="39">
        <v>9905734200</v>
      </c>
      <c r="N1609" t="s">
        <v>6585</v>
      </c>
    </row>
    <row r="1610" spans="1:14" x14ac:dyDescent="0.25">
      <c r="A1610" s="7" t="str">
        <f t="shared" si="58"/>
        <v>200200050049</v>
      </c>
      <c r="B1610" s="92"/>
      <c r="C1610" s="182">
        <v>20020005</v>
      </c>
      <c r="D1610" s="8" t="s">
        <v>56</v>
      </c>
      <c r="E1610" s="35" t="s">
        <v>425</v>
      </c>
      <c r="F1610" s="35" t="s">
        <v>6537</v>
      </c>
      <c r="G1610" s="35" t="s">
        <v>6557</v>
      </c>
      <c r="H1610" s="35" t="s">
        <v>275</v>
      </c>
      <c r="I1610" s="36" t="s">
        <v>411</v>
      </c>
      <c r="J1610" s="53">
        <v>45614</v>
      </c>
      <c r="K1610" t="s">
        <v>6586</v>
      </c>
      <c r="L1610" s="40">
        <v>23012</v>
      </c>
      <c r="M1610" s="39">
        <v>7492827514</v>
      </c>
      <c r="N1610" t="s">
        <v>6587</v>
      </c>
    </row>
    <row r="1611" spans="1:14" x14ac:dyDescent="0.25">
      <c r="A1611" s="7" t="str">
        <f t="shared" si="58"/>
        <v>200400040051</v>
      </c>
      <c r="B1611" s="92"/>
      <c r="C1611" s="182">
        <v>20040004</v>
      </c>
      <c r="D1611" s="8" t="s">
        <v>56</v>
      </c>
      <c r="E1611" s="35" t="s">
        <v>130</v>
      </c>
      <c r="F1611" s="35" t="s">
        <v>6538</v>
      </c>
      <c r="G1611" s="35" t="s">
        <v>6558</v>
      </c>
      <c r="H1611" s="35" t="s">
        <v>1380</v>
      </c>
      <c r="I1611" s="36" t="s">
        <v>410</v>
      </c>
      <c r="J1611" s="53">
        <v>45614</v>
      </c>
      <c r="K1611" t="s">
        <v>6588</v>
      </c>
      <c r="L1611" s="40">
        <v>35864</v>
      </c>
      <c r="M1611" s="39"/>
      <c r="N1611" t="s">
        <v>6589</v>
      </c>
    </row>
    <row r="1612" spans="1:14" x14ac:dyDescent="0.25">
      <c r="A1612" s="7" t="str">
        <f t="shared" si="58"/>
        <v>200200010112</v>
      </c>
      <c r="B1612" s="92"/>
      <c r="C1612" s="182">
        <v>20020001</v>
      </c>
      <c r="D1612" s="8" t="s">
        <v>56</v>
      </c>
      <c r="E1612" s="35" t="s">
        <v>6539</v>
      </c>
      <c r="F1612" s="35" t="s">
        <v>6540</v>
      </c>
      <c r="G1612" s="35" t="s">
        <v>6559</v>
      </c>
      <c r="H1612" s="35" t="s">
        <v>278</v>
      </c>
      <c r="I1612" s="36" t="s">
        <v>416</v>
      </c>
      <c r="J1612" s="53">
        <v>45614</v>
      </c>
      <c r="K1612" t="s">
        <v>6590</v>
      </c>
      <c r="L1612" s="40">
        <v>33239</v>
      </c>
      <c r="M1612" s="39">
        <v>9199555620</v>
      </c>
      <c r="N1612" t="s">
        <v>6591</v>
      </c>
    </row>
    <row r="1613" spans="1:14" x14ac:dyDescent="0.25">
      <c r="A1613" s="7" t="str">
        <f t="shared" si="58"/>
        <v>200200020057</v>
      </c>
      <c r="B1613" s="92"/>
      <c r="C1613" s="182">
        <v>20020002</v>
      </c>
      <c r="D1613" s="8" t="s">
        <v>56</v>
      </c>
      <c r="E1613" s="35" t="s">
        <v>762</v>
      </c>
      <c r="F1613" s="35" t="s">
        <v>6541</v>
      </c>
      <c r="G1613" s="35" t="s">
        <v>6560</v>
      </c>
      <c r="H1613" s="35" t="s">
        <v>276</v>
      </c>
      <c r="I1613" s="36" t="s">
        <v>413</v>
      </c>
      <c r="J1613" s="53">
        <v>45614</v>
      </c>
      <c r="K1613" t="s">
        <v>6592</v>
      </c>
      <c r="L1613" s="40">
        <v>35842</v>
      </c>
      <c r="M1613" s="39">
        <v>7050476690</v>
      </c>
      <c r="N1613" t="s">
        <v>6593</v>
      </c>
    </row>
    <row r="1614" spans="1:14" x14ac:dyDescent="0.25">
      <c r="A1614" s="7" t="str">
        <f t="shared" si="58"/>
        <v>200700040022</v>
      </c>
      <c r="B1614" s="92"/>
      <c r="C1614" s="182">
        <v>20070004</v>
      </c>
      <c r="D1614" s="8" t="s">
        <v>56</v>
      </c>
      <c r="E1614" s="35" t="s">
        <v>37</v>
      </c>
      <c r="F1614" s="35" t="s">
        <v>6542</v>
      </c>
      <c r="G1614" s="35" t="s">
        <v>6561</v>
      </c>
      <c r="H1614" s="35" t="s">
        <v>5795</v>
      </c>
      <c r="I1614" s="36" t="s">
        <v>413</v>
      </c>
      <c r="J1614" s="53">
        <v>45614</v>
      </c>
      <c r="K1614" t="s">
        <v>6594</v>
      </c>
      <c r="L1614" s="40">
        <v>24473</v>
      </c>
      <c r="M1614" s="39">
        <v>7782094006</v>
      </c>
      <c r="N1614" t="s">
        <v>6595</v>
      </c>
    </row>
    <row r="1615" spans="1:14" x14ac:dyDescent="0.25">
      <c r="A1615" s="7" t="str">
        <f t="shared" si="58"/>
        <v>200700070013</v>
      </c>
      <c r="B1615" s="92"/>
      <c r="C1615" s="182">
        <v>20070007</v>
      </c>
      <c r="D1615" s="8" t="s">
        <v>56</v>
      </c>
      <c r="E1615" s="35" t="s">
        <v>23</v>
      </c>
      <c r="F1615" s="35" t="s">
        <v>5725</v>
      </c>
      <c r="G1615" s="35" t="s">
        <v>6562</v>
      </c>
      <c r="H1615" s="35" t="s">
        <v>2021</v>
      </c>
      <c r="I1615" s="36" t="s">
        <v>415</v>
      </c>
      <c r="J1615" s="53">
        <v>45614</v>
      </c>
      <c r="K1615" t="s">
        <v>6596</v>
      </c>
      <c r="L1615" s="40">
        <v>32509</v>
      </c>
      <c r="M1615" s="39"/>
      <c r="N1615" t="s">
        <v>6597</v>
      </c>
    </row>
    <row r="1616" spans="1:14" x14ac:dyDescent="0.25">
      <c r="A1616" s="7" t="str">
        <f t="shared" si="58"/>
        <v>200700070014</v>
      </c>
      <c r="B1616" s="92"/>
      <c r="C1616" s="182">
        <v>20070007</v>
      </c>
      <c r="D1616" s="8" t="s">
        <v>56</v>
      </c>
      <c r="E1616" s="35" t="s">
        <v>24</v>
      </c>
      <c r="F1616" s="35" t="s">
        <v>6543</v>
      </c>
      <c r="G1616" s="35" t="s">
        <v>6563</v>
      </c>
      <c r="H1616" s="35" t="s">
        <v>1048</v>
      </c>
      <c r="I1616" s="36" t="s">
        <v>413</v>
      </c>
      <c r="J1616" s="53">
        <v>45614</v>
      </c>
      <c r="K1616" t="s">
        <v>6598</v>
      </c>
      <c r="L1616" s="40">
        <v>39245</v>
      </c>
      <c r="M1616" s="39">
        <v>8409525020</v>
      </c>
      <c r="N1616" t="s">
        <v>6599</v>
      </c>
    </row>
    <row r="1617" spans="1:14" x14ac:dyDescent="0.25">
      <c r="A1617" s="7" t="str">
        <f t="shared" ref="A1617:A1630" si="59">CONCATENATE(C1617,E1617)</f>
        <v>200300150003</v>
      </c>
      <c r="B1617" s="92"/>
      <c r="C1617" s="182">
        <v>20030015</v>
      </c>
      <c r="D1617" s="8" t="s">
        <v>56</v>
      </c>
      <c r="E1617" s="35" t="s">
        <v>0</v>
      </c>
      <c r="F1617" s="35" t="s">
        <v>6604</v>
      </c>
      <c r="G1617" s="35" t="s">
        <v>6632</v>
      </c>
      <c r="H1617" s="35" t="s">
        <v>721</v>
      </c>
      <c r="I1617" s="36" t="s">
        <v>413</v>
      </c>
      <c r="J1617" s="53">
        <v>45619</v>
      </c>
      <c r="K1617" t="s">
        <v>6671</v>
      </c>
      <c r="L1617" s="40">
        <v>27760</v>
      </c>
      <c r="M1617" s="39">
        <v>9608072367</v>
      </c>
      <c r="N1617" t="s">
        <v>6672</v>
      </c>
    </row>
    <row r="1618" spans="1:14" x14ac:dyDescent="0.25">
      <c r="A1618" s="7" t="str">
        <f t="shared" si="59"/>
        <v>200300150004</v>
      </c>
      <c r="B1618" s="92"/>
      <c r="C1618" s="182">
        <v>20030015</v>
      </c>
      <c r="D1618" s="8" t="s">
        <v>56</v>
      </c>
      <c r="E1618" s="35" t="s">
        <v>1</v>
      </c>
      <c r="F1618" s="35" t="s">
        <v>6605</v>
      </c>
      <c r="G1618" s="35" t="s">
        <v>6633</v>
      </c>
      <c r="H1618" s="35" t="s">
        <v>721</v>
      </c>
      <c r="I1618" s="36" t="s">
        <v>413</v>
      </c>
      <c r="J1618" s="53">
        <v>45619</v>
      </c>
      <c r="K1618" t="s">
        <v>6673</v>
      </c>
      <c r="L1618" s="40">
        <v>23743</v>
      </c>
      <c r="M1618" s="39">
        <v>6207696299</v>
      </c>
      <c r="N1618" t="s">
        <v>6674</v>
      </c>
    </row>
    <row r="1619" spans="1:14" x14ac:dyDescent="0.25">
      <c r="A1619" s="7" t="str">
        <f t="shared" si="59"/>
        <v>200300150005</v>
      </c>
      <c r="B1619" s="92"/>
      <c r="C1619" s="182">
        <v>20030015</v>
      </c>
      <c r="D1619" s="8" t="s">
        <v>56</v>
      </c>
      <c r="E1619" s="35" t="s">
        <v>18</v>
      </c>
      <c r="F1619" s="35" t="s">
        <v>6606</v>
      </c>
      <c r="G1619" s="35" t="s">
        <v>6634</v>
      </c>
      <c r="H1619" s="35" t="s">
        <v>721</v>
      </c>
      <c r="I1619" s="36" t="s">
        <v>413</v>
      </c>
      <c r="J1619" s="53">
        <v>45619</v>
      </c>
      <c r="K1619" t="s">
        <v>6675</v>
      </c>
      <c r="L1619" s="40">
        <v>32509</v>
      </c>
      <c r="M1619" s="39">
        <v>7632826345</v>
      </c>
      <c r="N1619" t="s">
        <v>6676</v>
      </c>
    </row>
    <row r="1620" spans="1:14" x14ac:dyDescent="0.25">
      <c r="A1620" s="7" t="str">
        <f t="shared" si="59"/>
        <v>200300150006</v>
      </c>
      <c r="B1620" s="92"/>
      <c r="C1620" s="182">
        <v>20030015</v>
      </c>
      <c r="D1620" s="8" t="s">
        <v>56</v>
      </c>
      <c r="E1620" s="35" t="s">
        <v>19</v>
      </c>
      <c r="F1620" s="35" t="s">
        <v>6607</v>
      </c>
      <c r="G1620" s="35" t="s">
        <v>6635</v>
      </c>
      <c r="H1620" s="35" t="s">
        <v>721</v>
      </c>
      <c r="I1620" s="36" t="s">
        <v>413</v>
      </c>
      <c r="J1620" s="53">
        <v>45619</v>
      </c>
      <c r="K1620" t="s">
        <v>5653</v>
      </c>
      <c r="L1620" s="40">
        <v>25570</v>
      </c>
      <c r="M1620" s="39">
        <v>9341952547</v>
      </c>
      <c r="N1620" t="s">
        <v>6677</v>
      </c>
    </row>
    <row r="1621" spans="1:14" x14ac:dyDescent="0.25">
      <c r="A1621" s="7" t="str">
        <f t="shared" si="59"/>
        <v>200300150007</v>
      </c>
      <c r="B1621" s="92"/>
      <c r="C1621" s="182">
        <v>20030015</v>
      </c>
      <c r="D1621" s="8" t="s">
        <v>56</v>
      </c>
      <c r="E1621" s="35" t="s">
        <v>20</v>
      </c>
      <c r="F1621" s="35" t="s">
        <v>6608</v>
      </c>
      <c r="G1621" s="35" t="s">
        <v>6636</v>
      </c>
      <c r="H1621" s="35" t="s">
        <v>721</v>
      </c>
      <c r="I1621" s="36" t="s">
        <v>413</v>
      </c>
      <c r="J1621" s="53">
        <v>45619</v>
      </c>
      <c r="K1621" t="s">
        <v>6678</v>
      </c>
      <c r="L1621" s="40">
        <v>29952</v>
      </c>
      <c r="M1621" s="39">
        <v>7321939076</v>
      </c>
      <c r="N1621" t="s">
        <v>6679</v>
      </c>
    </row>
    <row r="1622" spans="1:14" x14ac:dyDescent="0.25">
      <c r="A1622" s="7" t="str">
        <f t="shared" si="59"/>
        <v>200300150008</v>
      </c>
      <c r="B1622" s="92"/>
      <c r="C1622" s="182">
        <v>20030015</v>
      </c>
      <c r="D1622" s="8" t="s">
        <v>56</v>
      </c>
      <c r="E1622" s="35" t="s">
        <v>41</v>
      </c>
      <c r="F1622" s="35" t="s">
        <v>6609</v>
      </c>
      <c r="G1622" s="35" t="s">
        <v>6637</v>
      </c>
      <c r="H1622" s="35" t="s">
        <v>721</v>
      </c>
      <c r="I1622" s="36" t="s">
        <v>413</v>
      </c>
      <c r="J1622" s="53">
        <v>45619</v>
      </c>
      <c r="K1622" t="s">
        <v>6680</v>
      </c>
      <c r="L1622" s="40">
        <v>27760</v>
      </c>
      <c r="M1622" s="39">
        <v>9334050667</v>
      </c>
      <c r="N1622" t="s">
        <v>6681</v>
      </c>
    </row>
    <row r="1623" spans="1:14" x14ac:dyDescent="0.25">
      <c r="A1623" s="7" t="str">
        <f t="shared" si="59"/>
        <v>200300150009</v>
      </c>
      <c r="B1623" s="92"/>
      <c r="C1623" s="182">
        <v>20030015</v>
      </c>
      <c r="D1623" s="8" t="s">
        <v>56</v>
      </c>
      <c r="E1623" s="35" t="s">
        <v>36</v>
      </c>
      <c r="F1623" s="35" t="s">
        <v>602</v>
      </c>
      <c r="G1623" s="35" t="s">
        <v>6638</v>
      </c>
      <c r="H1623" s="35" t="s">
        <v>728</v>
      </c>
      <c r="I1623" s="36" t="s">
        <v>457</v>
      </c>
      <c r="J1623" s="53">
        <v>45619</v>
      </c>
      <c r="K1623" t="s">
        <v>6682</v>
      </c>
      <c r="L1623" s="40">
        <v>30682</v>
      </c>
      <c r="M1623" s="39">
        <v>8987913531</v>
      </c>
      <c r="N1623" t="s">
        <v>6683</v>
      </c>
    </row>
    <row r="1624" spans="1:14" x14ac:dyDescent="0.25">
      <c r="A1624" s="7" t="str">
        <f t="shared" si="59"/>
        <v>200300150010</v>
      </c>
      <c r="B1624" s="92"/>
      <c r="C1624" s="182">
        <v>20030015</v>
      </c>
      <c r="D1624" s="8" t="s">
        <v>56</v>
      </c>
      <c r="E1624" s="35" t="s">
        <v>21</v>
      </c>
      <c r="F1624" s="35" t="s">
        <v>1079</v>
      </c>
      <c r="G1624" s="35" t="s">
        <v>6639</v>
      </c>
      <c r="H1624" s="35" t="s">
        <v>721</v>
      </c>
      <c r="I1624" s="36" t="s">
        <v>413</v>
      </c>
      <c r="J1624" s="53">
        <v>45619</v>
      </c>
      <c r="K1624" t="s">
        <v>6684</v>
      </c>
      <c r="L1624" s="40">
        <v>29952</v>
      </c>
      <c r="M1624" s="39">
        <v>9631209928</v>
      </c>
      <c r="N1624" t="s">
        <v>6685</v>
      </c>
    </row>
    <row r="1625" spans="1:14" x14ac:dyDescent="0.25">
      <c r="A1625" s="7" t="str">
        <f t="shared" si="59"/>
        <v>200500020024</v>
      </c>
      <c r="B1625" s="92"/>
      <c r="C1625" s="182">
        <v>20050002</v>
      </c>
      <c r="D1625" s="8" t="s">
        <v>56</v>
      </c>
      <c r="E1625" s="35" t="s">
        <v>29</v>
      </c>
      <c r="F1625" s="35" t="s">
        <v>6610</v>
      </c>
      <c r="G1625" s="35" t="s">
        <v>6640</v>
      </c>
      <c r="H1625" s="35" t="s">
        <v>1380</v>
      </c>
      <c r="I1625" s="36" t="s">
        <v>410</v>
      </c>
      <c r="J1625" s="53">
        <v>45619</v>
      </c>
      <c r="K1625" t="s">
        <v>6686</v>
      </c>
      <c r="L1625" s="40">
        <v>23377</v>
      </c>
      <c r="M1625" s="39">
        <v>6207570697</v>
      </c>
      <c r="N1625" t="s">
        <v>6687</v>
      </c>
    </row>
    <row r="1626" spans="1:14" x14ac:dyDescent="0.25">
      <c r="A1626" s="7" t="str">
        <f t="shared" si="59"/>
        <v>200500020025</v>
      </c>
      <c r="B1626" s="92"/>
      <c r="C1626" s="182">
        <v>20050002</v>
      </c>
      <c r="D1626" s="8" t="s">
        <v>56</v>
      </c>
      <c r="E1626" s="35" t="s">
        <v>5</v>
      </c>
      <c r="F1626" s="35" t="s">
        <v>6611</v>
      </c>
      <c r="G1626" s="35" t="s">
        <v>6641</v>
      </c>
      <c r="H1626" s="35" t="s">
        <v>1284</v>
      </c>
      <c r="I1626" s="36" t="s">
        <v>412</v>
      </c>
      <c r="J1626" s="53">
        <v>45619</v>
      </c>
      <c r="K1626" t="s">
        <v>6688</v>
      </c>
      <c r="L1626" s="40">
        <v>27760</v>
      </c>
      <c r="M1626" s="39">
        <v>6201955437</v>
      </c>
      <c r="N1626" t="s">
        <v>6689</v>
      </c>
    </row>
    <row r="1627" spans="1:14" x14ac:dyDescent="0.25">
      <c r="A1627" s="7" t="str">
        <f t="shared" si="59"/>
        <v>200500020027</v>
      </c>
      <c r="B1627" s="92"/>
      <c r="C1627" s="182">
        <v>20050002</v>
      </c>
      <c r="D1627" s="8" t="s">
        <v>56</v>
      </c>
      <c r="E1627" s="35" t="s">
        <v>6</v>
      </c>
      <c r="F1627" s="35" t="s">
        <v>6612</v>
      </c>
      <c r="G1627" s="35" t="s">
        <v>6642</v>
      </c>
      <c r="H1627" s="35" t="s">
        <v>1380</v>
      </c>
      <c r="I1627" s="36" t="s">
        <v>410</v>
      </c>
      <c r="J1627" s="53">
        <v>45619</v>
      </c>
      <c r="K1627" t="s">
        <v>144</v>
      </c>
      <c r="L1627" s="40">
        <v>35796</v>
      </c>
      <c r="M1627" s="39">
        <v>8294754467</v>
      </c>
      <c r="N1627" t="s">
        <v>6690</v>
      </c>
    </row>
    <row r="1628" spans="1:14" x14ac:dyDescent="0.25">
      <c r="A1628" s="7" t="str">
        <f t="shared" si="59"/>
        <v>200600020025</v>
      </c>
      <c r="B1628" s="92"/>
      <c r="C1628" s="182">
        <v>20060002</v>
      </c>
      <c r="D1628" s="8" t="s">
        <v>56</v>
      </c>
      <c r="E1628" s="35" t="s">
        <v>5</v>
      </c>
      <c r="F1628" s="35" t="s">
        <v>6613</v>
      </c>
      <c r="G1628" s="35" t="s">
        <v>6643</v>
      </c>
      <c r="H1628" s="35" t="s">
        <v>1676</v>
      </c>
      <c r="I1628" s="36" t="s">
        <v>413</v>
      </c>
      <c r="J1628" s="53">
        <v>45619</v>
      </c>
      <c r="K1628" t="s">
        <v>6691</v>
      </c>
      <c r="L1628" s="40">
        <v>35065</v>
      </c>
      <c r="M1628" s="39">
        <v>9430355602</v>
      </c>
      <c r="N1628" t="s">
        <v>6692</v>
      </c>
    </row>
    <row r="1629" spans="1:14" x14ac:dyDescent="0.25">
      <c r="A1629" s="7" t="str">
        <f t="shared" si="59"/>
        <v>200600020027</v>
      </c>
      <c r="B1629" s="92"/>
      <c r="C1629" s="182">
        <v>20060002</v>
      </c>
      <c r="D1629" s="8" t="s">
        <v>56</v>
      </c>
      <c r="E1629" s="35" t="s">
        <v>6</v>
      </c>
      <c r="F1629" s="35" t="s">
        <v>6614</v>
      </c>
      <c r="G1629" s="35" t="s">
        <v>6644</v>
      </c>
      <c r="H1629" s="35" t="s">
        <v>4452</v>
      </c>
      <c r="I1629" s="36" t="s">
        <v>1912</v>
      </c>
      <c r="J1629" s="53">
        <v>45619</v>
      </c>
      <c r="K1629" t="s">
        <v>6693</v>
      </c>
      <c r="L1629" s="40">
        <v>21551</v>
      </c>
      <c r="M1629" s="39">
        <v>7870959318</v>
      </c>
      <c r="N1629" t="s">
        <v>6694</v>
      </c>
    </row>
    <row r="1630" spans="1:14" x14ac:dyDescent="0.25">
      <c r="A1630" s="7" t="str">
        <f t="shared" si="59"/>
        <v>200600020028</v>
      </c>
      <c r="B1630" s="92"/>
      <c r="C1630" s="182">
        <v>20060002</v>
      </c>
      <c r="D1630" s="8" t="s">
        <v>56</v>
      </c>
      <c r="E1630" s="35" t="s">
        <v>30</v>
      </c>
      <c r="F1630" s="35" t="s">
        <v>6615</v>
      </c>
      <c r="G1630" s="35" t="s">
        <v>6645</v>
      </c>
      <c r="H1630" s="35" t="s">
        <v>1676</v>
      </c>
      <c r="I1630" s="36" t="s">
        <v>413</v>
      </c>
      <c r="J1630" s="53">
        <v>45619</v>
      </c>
      <c r="K1630" t="s">
        <v>6567</v>
      </c>
      <c r="L1630" s="40">
        <v>32509</v>
      </c>
      <c r="M1630" s="39">
        <v>7903971420</v>
      </c>
      <c r="N1630" t="s">
        <v>6695</v>
      </c>
    </row>
    <row r="1631" spans="1:14" x14ac:dyDescent="0.25">
      <c r="A1631" s="7" t="str">
        <f t="shared" ref="A1631:A1653" si="60">CONCATENATE(C1631,E1631)</f>
        <v>200100150058</v>
      </c>
      <c r="B1631" s="92"/>
      <c r="C1631" s="182">
        <v>20010015</v>
      </c>
      <c r="D1631" s="8" t="s">
        <v>56</v>
      </c>
      <c r="E1631" s="35" t="s">
        <v>763</v>
      </c>
      <c r="F1631" s="35" t="s">
        <v>1114</v>
      </c>
      <c r="G1631" s="35" t="s">
        <v>6646</v>
      </c>
      <c r="H1631" s="35" t="s">
        <v>265</v>
      </c>
      <c r="I1631" s="36" t="s">
        <v>410</v>
      </c>
      <c r="J1631" s="53">
        <v>45619</v>
      </c>
      <c r="K1631" t="s">
        <v>6696</v>
      </c>
      <c r="L1631" s="40">
        <v>26299</v>
      </c>
      <c r="M1631" s="39">
        <v>9155456207</v>
      </c>
      <c r="N1631" t="s">
        <v>6697</v>
      </c>
    </row>
    <row r="1632" spans="1:14" x14ac:dyDescent="0.25">
      <c r="A1632" s="7" t="str">
        <f t="shared" si="60"/>
        <v>200400040052</v>
      </c>
      <c r="B1632" s="92"/>
      <c r="C1632" s="182">
        <v>20040004</v>
      </c>
      <c r="D1632" s="8" t="s">
        <v>56</v>
      </c>
      <c r="E1632" s="35" t="s">
        <v>426</v>
      </c>
      <c r="F1632" s="35" t="s">
        <v>6616</v>
      </c>
      <c r="G1632" s="35" t="s">
        <v>6647</v>
      </c>
      <c r="H1632" s="35" t="s">
        <v>278</v>
      </c>
      <c r="I1632" s="36" t="s">
        <v>416</v>
      </c>
      <c r="J1632" s="53">
        <v>45619</v>
      </c>
      <c r="K1632" t="s">
        <v>6698</v>
      </c>
      <c r="L1632" s="40">
        <v>32143</v>
      </c>
      <c r="M1632" s="39">
        <v>9661817223</v>
      </c>
      <c r="N1632" t="s">
        <v>6699</v>
      </c>
    </row>
    <row r="1633" spans="1:14" x14ac:dyDescent="0.25">
      <c r="A1633" s="7" t="str">
        <f t="shared" si="60"/>
        <v>200100030072</v>
      </c>
      <c r="B1633" s="92"/>
      <c r="C1633" s="182">
        <v>20010003</v>
      </c>
      <c r="D1633" s="8" t="s">
        <v>56</v>
      </c>
      <c r="E1633" s="35" t="s">
        <v>2067</v>
      </c>
      <c r="F1633" s="35" t="s">
        <v>455</v>
      </c>
      <c r="G1633" s="35" t="s">
        <v>6648</v>
      </c>
      <c r="H1633" s="35" t="s">
        <v>275</v>
      </c>
      <c r="I1633" s="36" t="s">
        <v>411</v>
      </c>
      <c r="J1633" s="53">
        <v>45619</v>
      </c>
      <c r="K1633" t="s">
        <v>6700</v>
      </c>
      <c r="L1633" s="40">
        <v>33970</v>
      </c>
      <c r="M1633" s="39">
        <v>7209947174</v>
      </c>
      <c r="N1633" t="s">
        <v>6701</v>
      </c>
    </row>
    <row r="1634" spans="1:14" x14ac:dyDescent="0.25">
      <c r="A1634" s="7" t="str">
        <f t="shared" si="60"/>
        <v>200100030073</v>
      </c>
      <c r="B1634" s="92"/>
      <c r="C1634" s="182">
        <v>20010003</v>
      </c>
      <c r="D1634" s="8" t="s">
        <v>56</v>
      </c>
      <c r="E1634" s="35" t="s">
        <v>2491</v>
      </c>
      <c r="F1634" s="35" t="s">
        <v>6617</v>
      </c>
      <c r="G1634" s="35" t="s">
        <v>6649</v>
      </c>
      <c r="H1634" s="35" t="s">
        <v>451</v>
      </c>
      <c r="I1634" s="36" t="s">
        <v>411</v>
      </c>
      <c r="J1634" s="53">
        <v>45619</v>
      </c>
      <c r="K1634" t="s">
        <v>6702</v>
      </c>
      <c r="L1634" s="40">
        <v>36289</v>
      </c>
      <c r="M1634" s="39">
        <v>7070729684</v>
      </c>
      <c r="N1634" t="s">
        <v>6703</v>
      </c>
    </row>
    <row r="1635" spans="1:14" x14ac:dyDescent="0.25">
      <c r="A1635" s="7" t="str">
        <f t="shared" si="60"/>
        <v>200100270036</v>
      </c>
      <c r="B1635" s="92"/>
      <c r="C1635" s="182">
        <v>20010027</v>
      </c>
      <c r="D1635" s="8" t="s">
        <v>56</v>
      </c>
      <c r="E1635" s="35" t="s">
        <v>10</v>
      </c>
      <c r="F1635" s="35" t="s">
        <v>6618</v>
      </c>
      <c r="G1635" s="35" t="s">
        <v>6650</v>
      </c>
      <c r="H1635" s="35" t="s">
        <v>456</v>
      </c>
      <c r="I1635" s="36" t="s">
        <v>457</v>
      </c>
      <c r="J1635" s="53">
        <v>45619</v>
      </c>
      <c r="K1635" t="s">
        <v>6704</v>
      </c>
      <c r="L1635" s="40">
        <v>24108</v>
      </c>
      <c r="M1635" s="39">
        <v>8521177949</v>
      </c>
      <c r="N1635" t="s">
        <v>6705</v>
      </c>
    </row>
    <row r="1636" spans="1:14" x14ac:dyDescent="0.25">
      <c r="A1636" s="7" t="str">
        <f t="shared" si="60"/>
        <v>200600040043</v>
      </c>
      <c r="B1636" s="92"/>
      <c r="C1636" s="182">
        <v>20060004</v>
      </c>
      <c r="D1636" s="8" t="s">
        <v>56</v>
      </c>
      <c r="E1636" s="35" t="s">
        <v>1650</v>
      </c>
      <c r="F1636" s="35" t="s">
        <v>5413</v>
      </c>
      <c r="G1636" s="35" t="s">
        <v>6651</v>
      </c>
      <c r="H1636" s="35" t="s">
        <v>5266</v>
      </c>
      <c r="I1636" s="36" t="s">
        <v>414</v>
      </c>
      <c r="J1636" s="53">
        <v>45619</v>
      </c>
      <c r="K1636" t="s">
        <v>6706</v>
      </c>
      <c r="L1636" s="40">
        <v>32894</v>
      </c>
      <c r="M1636" s="39">
        <v>6202509420</v>
      </c>
      <c r="N1636" t="s">
        <v>6707</v>
      </c>
    </row>
    <row r="1637" spans="1:14" x14ac:dyDescent="0.25">
      <c r="A1637" s="7" t="str">
        <f t="shared" si="60"/>
        <v>200600040044</v>
      </c>
      <c r="B1637" s="92"/>
      <c r="C1637" s="182">
        <v>20060004</v>
      </c>
      <c r="D1637" s="8" t="s">
        <v>56</v>
      </c>
      <c r="E1637" s="35" t="s">
        <v>15</v>
      </c>
      <c r="F1637" s="35" t="s">
        <v>6619</v>
      </c>
      <c r="G1637" s="35" t="s">
        <v>6652</v>
      </c>
      <c r="H1637" s="35" t="s">
        <v>6653</v>
      </c>
      <c r="I1637" s="36" t="s">
        <v>411</v>
      </c>
      <c r="J1637" s="53">
        <v>45619</v>
      </c>
      <c r="K1637" t="s">
        <v>6708</v>
      </c>
      <c r="L1637" s="40">
        <v>37695</v>
      </c>
      <c r="M1637" s="39">
        <v>8287749797</v>
      </c>
      <c r="N1637" t="s">
        <v>6709</v>
      </c>
    </row>
    <row r="1638" spans="1:14" x14ac:dyDescent="0.25">
      <c r="A1638" s="7" t="str">
        <f t="shared" si="60"/>
        <v>200600040045</v>
      </c>
      <c r="B1638" s="92"/>
      <c r="C1638" s="182">
        <v>20060004</v>
      </c>
      <c r="D1638" s="8" t="s">
        <v>56</v>
      </c>
      <c r="E1638" s="35" t="s">
        <v>16</v>
      </c>
      <c r="F1638" s="35" t="s">
        <v>6620</v>
      </c>
      <c r="G1638" s="35" t="s">
        <v>6654</v>
      </c>
      <c r="H1638" s="35" t="s">
        <v>5487</v>
      </c>
      <c r="I1638" s="36" t="s">
        <v>418</v>
      </c>
      <c r="J1638" s="53">
        <v>45619</v>
      </c>
      <c r="K1638" t="s">
        <v>817</v>
      </c>
      <c r="L1638" s="40">
        <v>29221</v>
      </c>
      <c r="M1638" s="39">
        <v>6202760137</v>
      </c>
      <c r="N1638" t="s">
        <v>6710</v>
      </c>
    </row>
    <row r="1639" spans="1:14" x14ac:dyDescent="0.25">
      <c r="A1639" s="7" t="str">
        <f t="shared" si="60"/>
        <v>200600040047</v>
      </c>
      <c r="B1639" s="92"/>
      <c r="C1639" s="182">
        <v>20060004</v>
      </c>
      <c r="D1639" s="8" t="s">
        <v>56</v>
      </c>
      <c r="E1639" s="35" t="s">
        <v>423</v>
      </c>
      <c r="F1639" s="35" t="s">
        <v>6621</v>
      </c>
      <c r="G1639" s="35" t="s">
        <v>6655</v>
      </c>
      <c r="H1639" s="35" t="s">
        <v>6116</v>
      </c>
      <c r="I1639" s="36" t="s">
        <v>414</v>
      </c>
      <c r="J1639" s="53">
        <v>45619</v>
      </c>
      <c r="K1639" t="s">
        <v>6711</v>
      </c>
      <c r="L1639" s="40">
        <v>36307</v>
      </c>
      <c r="M1639" s="39">
        <v>6204509859</v>
      </c>
      <c r="N1639" t="s">
        <v>6712</v>
      </c>
    </row>
    <row r="1640" spans="1:14" x14ac:dyDescent="0.25">
      <c r="A1640" s="7" t="str">
        <f t="shared" si="60"/>
        <v>200600040048</v>
      </c>
      <c r="B1640" s="92"/>
      <c r="C1640" s="182">
        <v>20060004</v>
      </c>
      <c r="D1640" s="8" t="s">
        <v>56</v>
      </c>
      <c r="E1640" s="35" t="s">
        <v>424</v>
      </c>
      <c r="F1640" s="35" t="s">
        <v>6622</v>
      </c>
      <c r="G1640" s="35" t="s">
        <v>6656</v>
      </c>
      <c r="H1640" s="35" t="s">
        <v>5266</v>
      </c>
      <c r="I1640" s="36" t="s">
        <v>414</v>
      </c>
      <c r="J1640" s="53">
        <v>45619</v>
      </c>
      <c r="K1640" t="s">
        <v>5217</v>
      </c>
      <c r="L1640" s="40">
        <v>41167</v>
      </c>
      <c r="M1640" s="39">
        <v>9123401766</v>
      </c>
      <c r="N1640" t="s">
        <v>6713</v>
      </c>
    </row>
    <row r="1641" spans="1:14" x14ac:dyDescent="0.25">
      <c r="A1641" s="7" t="str">
        <f t="shared" si="60"/>
        <v>200300090029</v>
      </c>
      <c r="B1641" s="92"/>
      <c r="C1641" s="182">
        <v>20030009</v>
      </c>
      <c r="D1641" s="8" t="s">
        <v>56</v>
      </c>
      <c r="E1641" s="35" t="s">
        <v>31</v>
      </c>
      <c r="F1641" s="35" t="s">
        <v>6623</v>
      </c>
      <c r="G1641" s="35" t="s">
        <v>6657</v>
      </c>
      <c r="H1641" s="35" t="s">
        <v>721</v>
      </c>
      <c r="I1641" s="36" t="s">
        <v>413</v>
      </c>
      <c r="J1641" s="53">
        <v>45619</v>
      </c>
      <c r="K1641" t="s">
        <v>6714</v>
      </c>
      <c r="L1641" s="40">
        <v>31694</v>
      </c>
      <c r="M1641" s="39"/>
      <c r="N1641" t="s">
        <v>6715</v>
      </c>
    </row>
    <row r="1642" spans="1:14" x14ac:dyDescent="0.25">
      <c r="A1642" s="7" t="str">
        <f t="shared" si="60"/>
        <v>200200020056</v>
      </c>
      <c r="B1642" s="92"/>
      <c r="C1642" s="182">
        <v>20020002</v>
      </c>
      <c r="D1642" s="8" t="s">
        <v>56</v>
      </c>
      <c r="E1642" s="35" t="s">
        <v>761</v>
      </c>
      <c r="F1642" s="35" t="s">
        <v>6624</v>
      </c>
      <c r="G1642" s="35" t="s">
        <v>6658</v>
      </c>
      <c r="H1642" s="35" t="s">
        <v>279</v>
      </c>
      <c r="I1642" s="36" t="s">
        <v>410</v>
      </c>
      <c r="J1642" s="53">
        <v>45619</v>
      </c>
      <c r="K1642" t="s">
        <v>6716</v>
      </c>
      <c r="L1642" s="40">
        <v>35543</v>
      </c>
      <c r="M1642" s="39">
        <v>6200813998</v>
      </c>
      <c r="N1642" t="s">
        <v>6717</v>
      </c>
    </row>
    <row r="1643" spans="1:14" x14ac:dyDescent="0.25">
      <c r="A1643" s="7" t="str">
        <f t="shared" si="60"/>
        <v>200200020058</v>
      </c>
      <c r="B1643" s="92"/>
      <c r="C1643" s="182">
        <v>20020002</v>
      </c>
      <c r="D1643" s="8" t="s">
        <v>56</v>
      </c>
      <c r="E1643" s="35" t="s">
        <v>763</v>
      </c>
      <c r="F1643" s="35" t="s">
        <v>6625</v>
      </c>
      <c r="G1643" s="35" t="s">
        <v>6659</v>
      </c>
      <c r="H1643" s="35" t="s">
        <v>277</v>
      </c>
      <c r="I1643" s="36" t="s">
        <v>413</v>
      </c>
      <c r="J1643" s="53">
        <v>45619</v>
      </c>
      <c r="K1643" t="s">
        <v>6718</v>
      </c>
      <c r="L1643" s="40">
        <v>36161</v>
      </c>
      <c r="M1643" s="39">
        <v>7488856297</v>
      </c>
      <c r="N1643" t="s">
        <v>6719</v>
      </c>
    </row>
    <row r="1644" spans="1:14" x14ac:dyDescent="0.25">
      <c r="A1644" s="7" t="str">
        <f t="shared" si="60"/>
        <v>200400010026</v>
      </c>
      <c r="B1644" s="92"/>
      <c r="C1644" s="182">
        <v>20040001</v>
      </c>
      <c r="D1644" s="8" t="s">
        <v>56</v>
      </c>
      <c r="E1644" s="35" t="s">
        <v>39</v>
      </c>
      <c r="F1644" s="35" t="s">
        <v>6626</v>
      </c>
      <c r="G1644" s="35" t="s">
        <v>6660</v>
      </c>
      <c r="H1644" s="35" t="s">
        <v>275</v>
      </c>
      <c r="I1644" s="36" t="s">
        <v>411</v>
      </c>
      <c r="J1644" s="53">
        <v>45619</v>
      </c>
      <c r="K1644" t="s">
        <v>6720</v>
      </c>
      <c r="L1644" s="40">
        <v>31048</v>
      </c>
      <c r="M1644" s="39">
        <v>9798511568</v>
      </c>
      <c r="N1644" t="s">
        <v>6721</v>
      </c>
    </row>
    <row r="1645" spans="1:14" x14ac:dyDescent="0.25">
      <c r="A1645" s="7" t="str">
        <f t="shared" si="60"/>
        <v>200400010027</v>
      </c>
      <c r="B1645" s="92"/>
      <c r="C1645" s="182">
        <v>20040001</v>
      </c>
      <c r="D1645" s="8" t="s">
        <v>56</v>
      </c>
      <c r="E1645" s="35" t="s">
        <v>6</v>
      </c>
      <c r="F1645" s="35" t="s">
        <v>6627</v>
      </c>
      <c r="G1645" s="35" t="s">
        <v>6661</v>
      </c>
      <c r="H1645" s="35" t="s">
        <v>275</v>
      </c>
      <c r="I1645" s="36" t="s">
        <v>411</v>
      </c>
      <c r="J1645" s="53">
        <v>45619</v>
      </c>
      <c r="K1645" t="s">
        <v>5641</v>
      </c>
      <c r="L1645" s="40">
        <v>38538</v>
      </c>
      <c r="M1645" s="39"/>
      <c r="N1645" t="s">
        <v>6722</v>
      </c>
    </row>
    <row r="1646" spans="1:14" x14ac:dyDescent="0.25">
      <c r="A1646" s="7" t="str">
        <f t="shared" si="60"/>
        <v>200400010028</v>
      </c>
      <c r="B1646" s="92"/>
      <c r="C1646" s="182">
        <v>20040001</v>
      </c>
      <c r="D1646" s="8" t="s">
        <v>56</v>
      </c>
      <c r="E1646" s="35" t="s">
        <v>30</v>
      </c>
      <c r="F1646" s="35" t="s">
        <v>6609</v>
      </c>
      <c r="G1646" s="35" t="s">
        <v>6662</v>
      </c>
      <c r="H1646" s="35" t="s">
        <v>275</v>
      </c>
      <c r="I1646" s="36" t="s">
        <v>411</v>
      </c>
      <c r="J1646" s="53">
        <v>45619</v>
      </c>
      <c r="K1646" t="s">
        <v>6723</v>
      </c>
      <c r="L1646" s="40">
        <v>22647</v>
      </c>
      <c r="M1646" s="39">
        <v>8084996140</v>
      </c>
      <c r="N1646" t="s">
        <v>6724</v>
      </c>
    </row>
    <row r="1647" spans="1:14" x14ac:dyDescent="0.25">
      <c r="A1647" s="7" t="str">
        <f t="shared" si="60"/>
        <v>200200110039</v>
      </c>
      <c r="B1647" s="92"/>
      <c r="C1647" s="182">
        <v>20020011</v>
      </c>
      <c r="D1647" s="8" t="s">
        <v>56</v>
      </c>
      <c r="E1647" s="35" t="s">
        <v>12</v>
      </c>
      <c r="F1647" s="35" t="s">
        <v>362</v>
      </c>
      <c r="G1647" s="35" t="s">
        <v>6663</v>
      </c>
      <c r="H1647" s="35" t="s">
        <v>275</v>
      </c>
      <c r="I1647" s="36" t="s">
        <v>411</v>
      </c>
      <c r="J1647" s="53">
        <v>45619</v>
      </c>
      <c r="K1647" t="s">
        <v>6725</v>
      </c>
      <c r="L1647" s="40">
        <v>27760</v>
      </c>
      <c r="M1647" s="39">
        <v>9693867121</v>
      </c>
      <c r="N1647" t="s">
        <v>6726</v>
      </c>
    </row>
    <row r="1648" spans="1:14" x14ac:dyDescent="0.25">
      <c r="A1648" s="7" t="str">
        <f t="shared" si="60"/>
        <v>200700060014</v>
      </c>
      <c r="B1648" s="92"/>
      <c r="C1648" s="182">
        <v>20070006</v>
      </c>
      <c r="D1648" s="8" t="s">
        <v>56</v>
      </c>
      <c r="E1648" s="35" t="s">
        <v>24</v>
      </c>
      <c r="F1648" s="35" t="s">
        <v>6374</v>
      </c>
      <c r="G1648" s="35" t="s">
        <v>6664</v>
      </c>
      <c r="H1648" s="35" t="s">
        <v>1048</v>
      </c>
      <c r="I1648" s="36" t="s">
        <v>413</v>
      </c>
      <c r="J1648" s="53">
        <v>45619</v>
      </c>
      <c r="K1648" t="s">
        <v>6727</v>
      </c>
      <c r="L1648" s="40">
        <v>23743</v>
      </c>
      <c r="M1648" s="39">
        <v>7250464750</v>
      </c>
      <c r="N1648" t="s">
        <v>6728</v>
      </c>
    </row>
    <row r="1649" spans="1:14" x14ac:dyDescent="0.25">
      <c r="A1649" s="7" t="str">
        <f t="shared" si="60"/>
        <v>200500010017</v>
      </c>
      <c r="B1649" s="92"/>
      <c r="C1649" s="182">
        <v>20050001</v>
      </c>
      <c r="D1649" s="8" t="s">
        <v>56</v>
      </c>
      <c r="E1649" s="35" t="s">
        <v>27</v>
      </c>
      <c r="F1649" s="35" t="s">
        <v>6628</v>
      </c>
      <c r="G1649" s="35" t="s">
        <v>6665</v>
      </c>
      <c r="H1649" s="35" t="s">
        <v>281</v>
      </c>
      <c r="I1649" s="36" t="s">
        <v>418</v>
      </c>
      <c r="J1649" s="53">
        <v>45619</v>
      </c>
      <c r="K1649" t="s">
        <v>6729</v>
      </c>
      <c r="L1649" s="40">
        <v>39116</v>
      </c>
      <c r="M1649" s="39">
        <v>8709694794</v>
      </c>
      <c r="N1649" t="s">
        <v>6730</v>
      </c>
    </row>
    <row r="1650" spans="1:14" x14ac:dyDescent="0.25">
      <c r="A1650" s="7" t="str">
        <f t="shared" si="60"/>
        <v>200100400008</v>
      </c>
      <c r="B1650" s="92"/>
      <c r="C1650" s="182">
        <v>20010040</v>
      </c>
      <c r="D1650" s="8" t="s">
        <v>56</v>
      </c>
      <c r="E1650" s="35" t="s">
        <v>41</v>
      </c>
      <c r="F1650" s="35" t="s">
        <v>6629</v>
      </c>
      <c r="G1650" s="35" t="s">
        <v>6666</v>
      </c>
      <c r="H1650" s="35" t="s">
        <v>460</v>
      </c>
      <c r="I1650" s="36" t="s">
        <v>418</v>
      </c>
      <c r="J1650" s="53">
        <v>45619</v>
      </c>
      <c r="K1650" t="s">
        <v>6731</v>
      </c>
      <c r="L1650" s="40">
        <v>32509</v>
      </c>
      <c r="M1650" s="39">
        <v>8409503980</v>
      </c>
      <c r="N1650" t="s">
        <v>6732</v>
      </c>
    </row>
    <row r="1651" spans="1:14" x14ac:dyDescent="0.25">
      <c r="A1651" s="7" t="str">
        <f t="shared" si="60"/>
        <v>200300020039</v>
      </c>
      <c r="B1651" s="92"/>
      <c r="C1651" s="182">
        <v>20030002</v>
      </c>
      <c r="D1651" s="8" t="s">
        <v>56</v>
      </c>
      <c r="E1651" s="35" t="s">
        <v>12</v>
      </c>
      <c r="F1651" s="35" t="s">
        <v>6630</v>
      </c>
      <c r="G1651" s="35" t="s">
        <v>6667</v>
      </c>
      <c r="H1651" s="35" t="s">
        <v>776</v>
      </c>
      <c r="I1651" s="36" t="s">
        <v>6668</v>
      </c>
      <c r="J1651" s="53">
        <v>45619</v>
      </c>
      <c r="K1651" t="s">
        <v>6733</v>
      </c>
      <c r="L1651" s="40">
        <v>35678</v>
      </c>
      <c r="M1651" s="39">
        <v>9905835691</v>
      </c>
      <c r="N1651" t="s">
        <v>6734</v>
      </c>
    </row>
    <row r="1652" spans="1:14" x14ac:dyDescent="0.25">
      <c r="A1652" s="7" t="str">
        <f t="shared" si="60"/>
        <v>200300020040</v>
      </c>
      <c r="B1652" s="92"/>
      <c r="C1652" s="182">
        <v>20030002</v>
      </c>
      <c r="D1652" s="8" t="s">
        <v>56</v>
      </c>
      <c r="E1652" s="35" t="s">
        <v>13</v>
      </c>
      <c r="F1652" s="35" t="s">
        <v>6631</v>
      </c>
      <c r="G1652" s="35" t="s">
        <v>6669</v>
      </c>
      <c r="H1652" s="35" t="s">
        <v>776</v>
      </c>
      <c r="I1652" s="36" t="s">
        <v>6668</v>
      </c>
      <c r="J1652" s="53">
        <v>45619</v>
      </c>
      <c r="K1652" t="s">
        <v>6735</v>
      </c>
      <c r="L1652" s="40">
        <v>35158</v>
      </c>
      <c r="M1652" s="39">
        <v>6200894291</v>
      </c>
      <c r="N1652" t="s">
        <v>6736</v>
      </c>
    </row>
    <row r="1653" spans="1:14" x14ac:dyDescent="0.25">
      <c r="A1653" s="7" t="str">
        <f t="shared" si="60"/>
        <v>200200070060</v>
      </c>
      <c r="B1653" s="92"/>
      <c r="C1653" s="182">
        <v>20020007</v>
      </c>
      <c r="D1653" s="8" t="s">
        <v>56</v>
      </c>
      <c r="E1653" s="35" t="s">
        <v>957</v>
      </c>
      <c r="F1653" s="35" t="s">
        <v>455</v>
      </c>
      <c r="G1653" s="35" t="s">
        <v>6670</v>
      </c>
      <c r="H1653" s="35" t="s">
        <v>275</v>
      </c>
      <c r="I1653" s="36" t="s">
        <v>411</v>
      </c>
      <c r="J1653" s="53">
        <v>45619</v>
      </c>
      <c r="K1653" t="s">
        <v>6737</v>
      </c>
      <c r="L1653" s="40">
        <v>23377</v>
      </c>
      <c r="M1653" s="39">
        <v>7739606988</v>
      </c>
      <c r="N1653" t="s">
        <v>6738</v>
      </c>
    </row>
    <row r="1654" spans="1:14" x14ac:dyDescent="0.25">
      <c r="A1654" s="7" t="str">
        <f t="shared" ref="A1654:A1663" si="61">CONCATENATE(C1654,E1654)</f>
        <v>200700010024</v>
      </c>
      <c r="B1654" s="92"/>
      <c r="C1654" s="182">
        <v>20070001</v>
      </c>
      <c r="D1654" s="8" t="s">
        <v>56</v>
      </c>
      <c r="E1654" s="35" t="s">
        <v>29</v>
      </c>
      <c r="F1654" s="35" t="s">
        <v>739</v>
      </c>
      <c r="G1654" s="35" t="s">
        <v>6746</v>
      </c>
      <c r="H1654" s="35" t="s">
        <v>2021</v>
      </c>
      <c r="I1654" s="36" t="s">
        <v>415</v>
      </c>
      <c r="J1654" s="53">
        <v>45625</v>
      </c>
      <c r="K1654" t="s">
        <v>6756</v>
      </c>
      <c r="L1654" s="40">
        <v>32874</v>
      </c>
      <c r="M1654" s="39"/>
      <c r="N1654" t="s">
        <v>6764</v>
      </c>
    </row>
    <row r="1655" spans="1:14" x14ac:dyDescent="0.25">
      <c r="A1655" s="7" t="str">
        <f t="shared" si="61"/>
        <v>200700010025</v>
      </c>
      <c r="B1655" s="92"/>
      <c r="C1655" s="182">
        <v>20070001</v>
      </c>
      <c r="D1655" s="8" t="s">
        <v>56</v>
      </c>
      <c r="E1655" s="35" t="s">
        <v>5</v>
      </c>
      <c r="F1655" s="35" t="s">
        <v>6739</v>
      </c>
      <c r="G1655" s="35" t="s">
        <v>6747</v>
      </c>
      <c r="H1655" s="35" t="s">
        <v>1048</v>
      </c>
      <c r="I1655" s="36" t="s">
        <v>413</v>
      </c>
      <c r="J1655" s="53">
        <v>45625</v>
      </c>
      <c r="K1655" t="s">
        <v>6757</v>
      </c>
      <c r="L1655" s="40">
        <v>16926</v>
      </c>
      <c r="M1655" s="39"/>
      <c r="N1655" t="s">
        <v>6765</v>
      </c>
    </row>
    <row r="1656" spans="1:14" x14ac:dyDescent="0.25">
      <c r="A1656" s="7" t="str">
        <f t="shared" si="61"/>
        <v>200200070063</v>
      </c>
      <c r="B1656" s="92"/>
      <c r="C1656" s="182">
        <v>20020007</v>
      </c>
      <c r="D1656" s="8" t="s">
        <v>56</v>
      </c>
      <c r="E1656" s="35" t="s">
        <v>1151</v>
      </c>
      <c r="F1656" s="35" t="s">
        <v>6740</v>
      </c>
      <c r="G1656" s="35" t="s">
        <v>6748</v>
      </c>
      <c r="H1656" s="35" t="s">
        <v>275</v>
      </c>
      <c r="I1656" s="36" t="s">
        <v>411</v>
      </c>
      <c r="J1656" s="53">
        <v>45625</v>
      </c>
      <c r="K1656" t="s">
        <v>6758</v>
      </c>
      <c r="L1656" s="40">
        <v>33604</v>
      </c>
      <c r="M1656" s="39">
        <v>9973368660</v>
      </c>
      <c r="N1656" t="s">
        <v>6766</v>
      </c>
    </row>
    <row r="1657" spans="1:14" x14ac:dyDescent="0.25">
      <c r="A1657" s="7" t="str">
        <f t="shared" si="61"/>
        <v>200200070064</v>
      </c>
      <c r="B1657" s="92"/>
      <c r="C1657" s="182">
        <v>20020007</v>
      </c>
      <c r="D1657" s="8" t="s">
        <v>56</v>
      </c>
      <c r="E1657" s="35" t="s">
        <v>1237</v>
      </c>
      <c r="F1657" s="35" t="s">
        <v>6741</v>
      </c>
      <c r="G1657" s="35" t="s">
        <v>6749</v>
      </c>
      <c r="H1657" s="35" t="s">
        <v>1691</v>
      </c>
      <c r="I1657" s="36" t="s">
        <v>411</v>
      </c>
      <c r="J1657" s="53">
        <v>45625</v>
      </c>
      <c r="K1657" t="s">
        <v>6759</v>
      </c>
      <c r="L1657" s="40">
        <v>30317</v>
      </c>
      <c r="M1657" s="39">
        <v>9122832784</v>
      </c>
      <c r="N1657" t="s">
        <v>6767</v>
      </c>
    </row>
    <row r="1658" spans="1:14" x14ac:dyDescent="0.25">
      <c r="A1658" s="7" t="str">
        <f t="shared" si="61"/>
        <v>200700010011</v>
      </c>
      <c r="B1658" s="92"/>
      <c r="C1658" s="182">
        <v>20070001</v>
      </c>
      <c r="D1658" s="8" t="s">
        <v>56</v>
      </c>
      <c r="E1658" s="35" t="s">
        <v>22</v>
      </c>
      <c r="F1658" s="35" t="s">
        <v>559</v>
      </c>
      <c r="G1658" s="35" t="s">
        <v>6750</v>
      </c>
      <c r="H1658" s="35" t="s">
        <v>1048</v>
      </c>
      <c r="I1658" s="36" t="s">
        <v>413</v>
      </c>
      <c r="J1658" s="53">
        <v>45625</v>
      </c>
      <c r="K1658" t="s">
        <v>6760</v>
      </c>
      <c r="L1658" s="40">
        <v>32601</v>
      </c>
      <c r="M1658" s="39">
        <v>7368867034</v>
      </c>
      <c r="N1658" t="s">
        <v>6768</v>
      </c>
    </row>
    <row r="1659" spans="1:14" x14ac:dyDescent="0.25">
      <c r="A1659" s="7" t="str">
        <f t="shared" si="61"/>
        <v>200700060016</v>
      </c>
      <c r="B1659" s="92"/>
      <c r="C1659" s="182">
        <v>20070006</v>
      </c>
      <c r="D1659" s="8" t="s">
        <v>56</v>
      </c>
      <c r="E1659" s="35" t="s">
        <v>26</v>
      </c>
      <c r="F1659" s="35" t="s">
        <v>6742</v>
      </c>
      <c r="G1659" s="35" t="s">
        <v>6751</v>
      </c>
      <c r="H1659" s="35" t="s">
        <v>1048</v>
      </c>
      <c r="I1659" s="36" t="s">
        <v>413</v>
      </c>
      <c r="J1659" s="53">
        <v>45625</v>
      </c>
      <c r="K1659" t="s">
        <v>6761</v>
      </c>
      <c r="L1659" s="40">
        <v>27853</v>
      </c>
      <c r="M1659" s="39">
        <v>9973946882</v>
      </c>
      <c r="N1659" t="s">
        <v>6769</v>
      </c>
    </row>
    <row r="1660" spans="1:14" x14ac:dyDescent="0.25">
      <c r="A1660" s="7" t="str">
        <f t="shared" si="61"/>
        <v>200200070061</v>
      </c>
      <c r="B1660" s="92"/>
      <c r="C1660" s="182">
        <v>20020007</v>
      </c>
      <c r="D1660" s="8" t="s">
        <v>56</v>
      </c>
      <c r="E1660" s="35" t="s">
        <v>1061</v>
      </c>
      <c r="F1660" s="35" t="s">
        <v>6743</v>
      </c>
      <c r="G1660" s="35" t="s">
        <v>6752</v>
      </c>
      <c r="H1660" s="35" t="s">
        <v>275</v>
      </c>
      <c r="I1660" s="36" t="s">
        <v>411</v>
      </c>
      <c r="J1660" s="53">
        <v>45625</v>
      </c>
      <c r="K1660" t="s">
        <v>6759</v>
      </c>
      <c r="L1660" s="40">
        <v>27395</v>
      </c>
      <c r="M1660" s="39">
        <v>7061125083</v>
      </c>
      <c r="N1660" t="s">
        <v>6770</v>
      </c>
    </row>
    <row r="1661" spans="1:14" x14ac:dyDescent="0.25">
      <c r="A1661" s="7" t="str">
        <f t="shared" si="61"/>
        <v>200300010044</v>
      </c>
      <c r="B1661" s="92"/>
      <c r="C1661" s="182">
        <v>20030001</v>
      </c>
      <c r="D1661" s="8" t="s">
        <v>56</v>
      </c>
      <c r="E1661" s="35" t="s">
        <v>15</v>
      </c>
      <c r="F1661" s="35" t="s">
        <v>6744</v>
      </c>
      <c r="G1661" s="35" t="s">
        <v>6753</v>
      </c>
      <c r="H1661" s="35" t="s">
        <v>721</v>
      </c>
      <c r="I1661" s="36" t="s">
        <v>413</v>
      </c>
      <c r="J1661" s="53">
        <v>45625</v>
      </c>
      <c r="K1661" t="s">
        <v>5639</v>
      </c>
      <c r="L1661" s="40">
        <v>34278</v>
      </c>
      <c r="M1661" s="39">
        <v>9508542945</v>
      </c>
      <c r="N1661" t="s">
        <v>6771</v>
      </c>
    </row>
    <row r="1662" spans="1:14" x14ac:dyDescent="0.25">
      <c r="A1662" s="7" t="str">
        <f t="shared" si="61"/>
        <v>200100420024</v>
      </c>
      <c r="B1662" s="92"/>
      <c r="C1662" s="182">
        <v>20010042</v>
      </c>
      <c r="D1662" s="8" t="s">
        <v>56</v>
      </c>
      <c r="E1662" s="35" t="s">
        <v>29</v>
      </c>
      <c r="F1662" s="35" t="s">
        <v>5206</v>
      </c>
      <c r="G1662" s="35" t="s">
        <v>6754</v>
      </c>
      <c r="H1662" s="35" t="s">
        <v>264</v>
      </c>
      <c r="I1662" s="36" t="s">
        <v>1912</v>
      </c>
      <c r="J1662" s="53">
        <v>45625</v>
      </c>
      <c r="K1662" t="s">
        <v>6762</v>
      </c>
      <c r="L1662" s="40">
        <v>27760</v>
      </c>
      <c r="M1662" s="39">
        <v>7677919792</v>
      </c>
      <c r="N1662" t="s">
        <v>6772</v>
      </c>
    </row>
    <row r="1663" spans="1:14" x14ac:dyDescent="0.25">
      <c r="A1663" s="7" t="str">
        <f t="shared" si="61"/>
        <v>200300020041</v>
      </c>
      <c r="B1663" s="92"/>
      <c r="C1663" s="182">
        <v>20030002</v>
      </c>
      <c r="D1663" s="8" t="s">
        <v>56</v>
      </c>
      <c r="E1663" s="35" t="s">
        <v>35</v>
      </c>
      <c r="F1663" s="35" t="s">
        <v>6745</v>
      </c>
      <c r="G1663" s="35" t="s">
        <v>6755</v>
      </c>
      <c r="H1663" s="35" t="s">
        <v>1048</v>
      </c>
      <c r="I1663" s="36" t="s">
        <v>413</v>
      </c>
      <c r="J1663" s="53">
        <v>45625</v>
      </c>
      <c r="K1663" t="s">
        <v>6763</v>
      </c>
      <c r="L1663" s="40">
        <v>38874</v>
      </c>
      <c r="M1663" s="39">
        <v>6203255692</v>
      </c>
      <c r="N1663" t="s">
        <v>6773</v>
      </c>
    </row>
    <row r="1664" spans="1:14" x14ac:dyDescent="0.25">
      <c r="A1664" s="7" t="str">
        <f t="shared" ref="A1664:A1690" si="62">CONCATENATE(C1664,E1664)</f>
        <v>200300090027</v>
      </c>
      <c r="B1664" s="92"/>
      <c r="C1664" s="182">
        <v>20030009</v>
      </c>
      <c r="D1664" s="8" t="s">
        <v>56</v>
      </c>
      <c r="E1664" s="35" t="s">
        <v>6</v>
      </c>
      <c r="F1664" s="35" t="s">
        <v>6777</v>
      </c>
      <c r="G1664" s="35" t="s">
        <v>6798</v>
      </c>
      <c r="H1664" s="35" t="s">
        <v>721</v>
      </c>
      <c r="I1664" s="36" t="s">
        <v>413</v>
      </c>
      <c r="J1664" s="53">
        <v>45635</v>
      </c>
      <c r="K1664" t="s">
        <v>6825</v>
      </c>
      <c r="L1664" s="40">
        <v>25934</v>
      </c>
      <c r="M1664">
        <v>9508550578</v>
      </c>
      <c r="N1664" s="167" t="s">
        <v>6845</v>
      </c>
    </row>
    <row r="1665" spans="1:14" x14ac:dyDescent="0.25">
      <c r="A1665" s="7" t="str">
        <f t="shared" si="62"/>
        <v>200600040049</v>
      </c>
      <c r="B1665" s="92"/>
      <c r="C1665" s="182">
        <v>20060004</v>
      </c>
      <c r="D1665" s="8" t="s">
        <v>56</v>
      </c>
      <c r="E1665" s="35" t="s">
        <v>425</v>
      </c>
      <c r="F1665" s="35" t="s">
        <v>6778</v>
      </c>
      <c r="G1665" s="35" t="s">
        <v>6799</v>
      </c>
      <c r="H1665" s="35" t="s">
        <v>5266</v>
      </c>
      <c r="I1665" s="36" t="s">
        <v>414</v>
      </c>
      <c r="J1665" s="53">
        <v>45635</v>
      </c>
      <c r="K1665" t="s">
        <v>6826</v>
      </c>
      <c r="L1665" s="40">
        <v>28707</v>
      </c>
      <c r="M1665">
        <v>6205090339</v>
      </c>
      <c r="N1665" s="167" t="s">
        <v>6846</v>
      </c>
    </row>
    <row r="1666" spans="1:14" x14ac:dyDescent="0.25">
      <c r="A1666" s="7" t="str">
        <f t="shared" si="62"/>
        <v>200100030074</v>
      </c>
      <c r="B1666" s="92"/>
      <c r="C1666" s="182">
        <v>20010003</v>
      </c>
      <c r="D1666" s="8" t="s">
        <v>56</v>
      </c>
      <c r="E1666" s="35" t="s">
        <v>2490</v>
      </c>
      <c r="F1666" s="35" t="s">
        <v>6779</v>
      </c>
      <c r="G1666" s="35" t="s">
        <v>6800</v>
      </c>
      <c r="H1666" s="35" t="s">
        <v>460</v>
      </c>
      <c r="I1666" s="36" t="s">
        <v>418</v>
      </c>
      <c r="J1666" s="53">
        <v>45635</v>
      </c>
      <c r="K1666" t="s">
        <v>6827</v>
      </c>
      <c r="L1666" s="40">
        <v>26299</v>
      </c>
      <c r="M1666">
        <v>7091834964</v>
      </c>
      <c r="N1666" s="167" t="s">
        <v>6847</v>
      </c>
    </row>
    <row r="1667" spans="1:14" x14ac:dyDescent="0.25">
      <c r="A1667" s="7" t="str">
        <f t="shared" si="62"/>
        <v>200100010052</v>
      </c>
      <c r="B1667" s="92"/>
      <c r="C1667" s="182">
        <v>20010001</v>
      </c>
      <c r="D1667" s="8" t="s">
        <v>56</v>
      </c>
      <c r="E1667" s="35" t="s">
        <v>426</v>
      </c>
      <c r="F1667" s="35" t="s">
        <v>6780</v>
      </c>
      <c r="G1667" s="35" t="s">
        <v>6801</v>
      </c>
      <c r="H1667" s="35" t="s">
        <v>266</v>
      </c>
      <c r="I1667" s="36" t="s">
        <v>411</v>
      </c>
      <c r="J1667" s="53">
        <v>45635</v>
      </c>
      <c r="K1667" t="s">
        <v>6828</v>
      </c>
      <c r="L1667" s="40">
        <v>32875</v>
      </c>
      <c r="M1667">
        <v>9931602332</v>
      </c>
      <c r="N1667" s="167" t="s">
        <v>6848</v>
      </c>
    </row>
    <row r="1668" spans="1:14" x14ac:dyDescent="0.25">
      <c r="A1668" s="7" t="str">
        <f t="shared" si="62"/>
        <v>200100010053</v>
      </c>
      <c r="B1668" s="92"/>
      <c r="C1668" s="182">
        <v>20010001</v>
      </c>
      <c r="D1668" s="8" t="s">
        <v>56</v>
      </c>
      <c r="E1668" s="35" t="s">
        <v>131</v>
      </c>
      <c r="F1668" s="35" t="s">
        <v>6781</v>
      </c>
      <c r="G1668" s="35" t="s">
        <v>6802</v>
      </c>
      <c r="H1668" s="35" t="s">
        <v>267</v>
      </c>
      <c r="I1668" s="36" t="s">
        <v>3998</v>
      </c>
      <c r="J1668" s="53">
        <v>45635</v>
      </c>
      <c r="K1668" t="s">
        <v>6829</v>
      </c>
      <c r="L1668" s="40">
        <v>16803</v>
      </c>
      <c r="M1668">
        <v>7091362753</v>
      </c>
      <c r="N1668" s="167" t="s">
        <v>6849</v>
      </c>
    </row>
    <row r="1669" spans="1:14" x14ac:dyDescent="0.25">
      <c r="A1669" s="7" t="str">
        <f t="shared" si="62"/>
        <v>200100010054</v>
      </c>
      <c r="B1669" s="92"/>
      <c r="C1669" s="182">
        <v>20010001</v>
      </c>
      <c r="D1669" s="8" t="s">
        <v>56</v>
      </c>
      <c r="E1669" s="35" t="s">
        <v>760</v>
      </c>
      <c r="F1669" s="35" t="s">
        <v>6782</v>
      </c>
      <c r="G1669" s="35" t="s">
        <v>6803</v>
      </c>
      <c r="H1669" s="35" t="s">
        <v>265</v>
      </c>
      <c r="I1669" s="36" t="s">
        <v>410</v>
      </c>
      <c r="J1669" s="53">
        <v>45635</v>
      </c>
      <c r="K1669" t="s">
        <v>6290</v>
      </c>
      <c r="L1669" s="40">
        <v>36062</v>
      </c>
      <c r="M1669">
        <v>7667358869</v>
      </c>
      <c r="N1669" s="167" t="s">
        <v>6850</v>
      </c>
    </row>
    <row r="1670" spans="1:14" x14ac:dyDescent="0.25">
      <c r="A1670" s="7" t="str">
        <f t="shared" si="62"/>
        <v>200600040050</v>
      </c>
      <c r="B1670" s="92"/>
      <c r="C1670" s="182">
        <v>20060004</v>
      </c>
      <c r="D1670" s="8" t="s">
        <v>56</v>
      </c>
      <c r="E1670" s="35" t="s">
        <v>2068</v>
      </c>
      <c r="F1670" s="35" t="s">
        <v>6783</v>
      </c>
      <c r="G1670" s="35" t="s">
        <v>6804</v>
      </c>
      <c r="H1670" s="35" t="s">
        <v>6116</v>
      </c>
      <c r="I1670" s="36" t="s">
        <v>414</v>
      </c>
      <c r="J1670" s="53">
        <v>45635</v>
      </c>
      <c r="K1670" t="s">
        <v>6830</v>
      </c>
      <c r="L1670" s="40">
        <v>37196</v>
      </c>
      <c r="M1670">
        <v>7667798553</v>
      </c>
      <c r="N1670" s="167" t="s">
        <v>6851</v>
      </c>
    </row>
    <row r="1671" spans="1:14" x14ac:dyDescent="0.25">
      <c r="A1671" s="7" t="str">
        <f t="shared" si="62"/>
        <v>200600040051</v>
      </c>
      <c r="B1671" s="92"/>
      <c r="C1671" s="182">
        <v>20060004</v>
      </c>
      <c r="D1671" s="8" t="s">
        <v>56</v>
      </c>
      <c r="E1671" s="35" t="s">
        <v>130</v>
      </c>
      <c r="F1671" s="35" t="s">
        <v>6784</v>
      </c>
      <c r="G1671" s="35" t="s">
        <v>6805</v>
      </c>
      <c r="H1671" s="35" t="s">
        <v>5266</v>
      </c>
      <c r="I1671" s="36" t="s">
        <v>414</v>
      </c>
      <c r="J1671" s="53">
        <v>45635</v>
      </c>
      <c r="K1671" t="s">
        <v>6462</v>
      </c>
      <c r="L1671" s="40">
        <v>39448</v>
      </c>
      <c r="M1671">
        <v>7856832255</v>
      </c>
      <c r="N1671" s="167" t="s">
        <v>6852</v>
      </c>
    </row>
    <row r="1672" spans="1:14" x14ac:dyDescent="0.25">
      <c r="A1672" s="7" t="str">
        <f t="shared" si="62"/>
        <v>200100080045</v>
      </c>
      <c r="B1672" s="92"/>
      <c r="C1672" s="182">
        <v>20010008</v>
      </c>
      <c r="D1672" s="8" t="s">
        <v>56</v>
      </c>
      <c r="E1672" s="35" t="s">
        <v>16</v>
      </c>
      <c r="F1672" s="35" t="s">
        <v>6785</v>
      </c>
      <c r="G1672" s="35" t="s">
        <v>6806</v>
      </c>
      <c r="H1672" s="35" t="s">
        <v>269</v>
      </c>
      <c r="I1672" s="36" t="s">
        <v>411</v>
      </c>
      <c r="J1672" s="53">
        <v>45635</v>
      </c>
      <c r="K1672" t="s">
        <v>6831</v>
      </c>
      <c r="L1672" s="40">
        <v>37297</v>
      </c>
      <c r="M1672">
        <v>6206572958</v>
      </c>
      <c r="N1672" s="167" t="s">
        <v>6853</v>
      </c>
    </row>
    <row r="1673" spans="1:14" x14ac:dyDescent="0.25">
      <c r="A1673" s="7" t="str">
        <f t="shared" si="62"/>
        <v>200200110040</v>
      </c>
      <c r="B1673" s="92"/>
      <c r="C1673" s="182">
        <v>20020011</v>
      </c>
      <c r="D1673" s="8" t="s">
        <v>56</v>
      </c>
      <c r="E1673" s="35" t="s">
        <v>13</v>
      </c>
      <c r="F1673" s="35" t="s">
        <v>5228</v>
      </c>
      <c r="G1673" s="35" t="s">
        <v>6807</v>
      </c>
      <c r="H1673" s="35" t="s">
        <v>1284</v>
      </c>
      <c r="I1673" s="36" t="s">
        <v>3998</v>
      </c>
      <c r="J1673" s="53">
        <v>45635</v>
      </c>
      <c r="K1673" t="s">
        <v>6832</v>
      </c>
      <c r="L1673" s="40">
        <v>35644</v>
      </c>
      <c r="M1673">
        <v>8051190782</v>
      </c>
      <c r="N1673" s="167" t="s">
        <v>6854</v>
      </c>
    </row>
    <row r="1674" spans="1:14" x14ac:dyDescent="0.25">
      <c r="A1674" s="7" t="str">
        <f t="shared" si="62"/>
        <v>200100150060</v>
      </c>
      <c r="B1674" s="92"/>
      <c r="C1674" s="182">
        <v>20010015</v>
      </c>
      <c r="D1674" s="8" t="s">
        <v>56</v>
      </c>
      <c r="E1674" s="35" t="s">
        <v>957</v>
      </c>
      <c r="F1674" s="35" t="s">
        <v>6786</v>
      </c>
      <c r="G1674" s="35" t="s">
        <v>6808</v>
      </c>
      <c r="H1674" s="35" t="s">
        <v>267</v>
      </c>
      <c r="I1674" s="36" t="s">
        <v>3998</v>
      </c>
      <c r="J1674" s="53">
        <v>45635</v>
      </c>
      <c r="K1674" t="s">
        <v>5935</v>
      </c>
      <c r="L1674" s="40">
        <v>27395</v>
      </c>
      <c r="M1674">
        <v>9264267635</v>
      </c>
      <c r="N1674" s="167" t="s">
        <v>6855</v>
      </c>
    </row>
    <row r="1675" spans="1:14" x14ac:dyDescent="0.25">
      <c r="A1675" s="7" t="str">
        <f t="shared" si="62"/>
        <v>200100150061</v>
      </c>
      <c r="B1675" s="92"/>
      <c r="C1675" s="182">
        <v>20010015</v>
      </c>
      <c r="D1675" s="8" t="s">
        <v>56</v>
      </c>
      <c r="E1675" s="35" t="s">
        <v>1061</v>
      </c>
      <c r="F1675" s="35" t="s">
        <v>6787</v>
      </c>
      <c r="G1675" s="35" t="s">
        <v>6809</v>
      </c>
      <c r="H1675" s="35" t="s">
        <v>266</v>
      </c>
      <c r="I1675" s="36" t="s">
        <v>411</v>
      </c>
      <c r="J1675" s="53">
        <v>45635</v>
      </c>
      <c r="K1675" t="s">
        <v>6833</v>
      </c>
      <c r="L1675" s="40">
        <v>36161</v>
      </c>
      <c r="M1675">
        <v>9334518587</v>
      </c>
      <c r="N1675" s="167" t="s">
        <v>6856</v>
      </c>
    </row>
    <row r="1676" spans="1:14" x14ac:dyDescent="0.25">
      <c r="A1676" s="7" t="str">
        <f t="shared" si="62"/>
        <v>200700060015</v>
      </c>
      <c r="B1676" s="92"/>
      <c r="C1676" s="182">
        <v>20070006</v>
      </c>
      <c r="D1676" s="8" t="s">
        <v>56</v>
      </c>
      <c r="E1676" s="35" t="s">
        <v>25</v>
      </c>
      <c r="F1676" s="35" t="s">
        <v>6788</v>
      </c>
      <c r="G1676" s="35" t="s">
        <v>6810</v>
      </c>
      <c r="H1676" s="35" t="s">
        <v>1048</v>
      </c>
      <c r="I1676" s="36" t="s">
        <v>413</v>
      </c>
      <c r="J1676" s="53">
        <v>45635</v>
      </c>
      <c r="K1676" t="s">
        <v>6834</v>
      </c>
      <c r="L1676" s="40">
        <v>32509</v>
      </c>
      <c r="N1676" s="167" t="s">
        <v>6857</v>
      </c>
    </row>
    <row r="1677" spans="1:14" x14ac:dyDescent="0.25">
      <c r="A1677" s="7" t="str">
        <f t="shared" si="62"/>
        <v>200700070015</v>
      </c>
      <c r="B1677" s="92"/>
      <c r="C1677" s="182">
        <v>20070007</v>
      </c>
      <c r="D1677" s="8" t="s">
        <v>56</v>
      </c>
      <c r="E1677" s="35" t="s">
        <v>25</v>
      </c>
      <c r="F1677" s="35" t="s">
        <v>6614</v>
      </c>
      <c r="G1677" s="35" t="s">
        <v>6811</v>
      </c>
      <c r="H1677" s="35" t="s">
        <v>2021</v>
      </c>
      <c r="I1677" s="36" t="s">
        <v>415</v>
      </c>
      <c r="J1677" s="53">
        <v>45635</v>
      </c>
      <c r="K1677" t="s">
        <v>6835</v>
      </c>
      <c r="L1677" s="40">
        <v>33239</v>
      </c>
      <c r="N1677" s="167" t="s">
        <v>6858</v>
      </c>
    </row>
    <row r="1678" spans="1:14" x14ac:dyDescent="0.25">
      <c r="A1678" s="7" t="str">
        <f t="shared" si="62"/>
        <v>200200070066</v>
      </c>
      <c r="B1678" s="92"/>
      <c r="C1678" s="182">
        <v>20020007</v>
      </c>
      <c r="D1678" s="8" t="s">
        <v>56</v>
      </c>
      <c r="E1678" s="35" t="s">
        <v>1247</v>
      </c>
      <c r="F1678" s="35" t="s">
        <v>6789</v>
      </c>
      <c r="G1678" s="35" t="s">
        <v>6812</v>
      </c>
      <c r="H1678" s="35" t="s">
        <v>280</v>
      </c>
      <c r="I1678" s="36" t="s">
        <v>417</v>
      </c>
      <c r="J1678" s="53">
        <v>45635</v>
      </c>
      <c r="K1678" t="s">
        <v>6836</v>
      </c>
      <c r="L1678" s="40">
        <v>37987</v>
      </c>
      <c r="N1678" s="167" t="s">
        <v>6859</v>
      </c>
    </row>
    <row r="1679" spans="1:14" x14ac:dyDescent="0.25">
      <c r="A1679" s="7" t="str">
        <f t="shared" si="62"/>
        <v>200700020003</v>
      </c>
      <c r="B1679" s="92"/>
      <c r="C1679" s="182">
        <v>20070002</v>
      </c>
      <c r="D1679" s="8" t="s">
        <v>56</v>
      </c>
      <c r="E1679" s="35" t="s">
        <v>0</v>
      </c>
      <c r="F1679" s="35" t="s">
        <v>6790</v>
      </c>
      <c r="G1679" s="35" t="s">
        <v>6813</v>
      </c>
      <c r="H1679" s="35" t="s">
        <v>1048</v>
      </c>
      <c r="I1679" s="36" t="s">
        <v>413</v>
      </c>
      <c r="J1679" s="53">
        <v>45635</v>
      </c>
      <c r="K1679" t="s">
        <v>6837</v>
      </c>
      <c r="L1679" s="40">
        <v>34339</v>
      </c>
      <c r="M1679">
        <v>9934609742</v>
      </c>
      <c r="N1679" s="167" t="s">
        <v>6860</v>
      </c>
    </row>
    <row r="1680" spans="1:14" x14ac:dyDescent="0.25">
      <c r="A1680" s="7" t="str">
        <f t="shared" si="62"/>
        <v>200700070016</v>
      </c>
      <c r="B1680" s="92"/>
      <c r="C1680" s="182">
        <v>20070007</v>
      </c>
      <c r="D1680" s="8" t="s">
        <v>56</v>
      </c>
      <c r="E1680" s="35" t="s">
        <v>26</v>
      </c>
      <c r="F1680" s="35" t="s">
        <v>6458</v>
      </c>
      <c r="G1680" s="35" t="s">
        <v>6814</v>
      </c>
      <c r="H1680" s="35" t="s">
        <v>2021</v>
      </c>
      <c r="I1680" s="36" t="s">
        <v>415</v>
      </c>
      <c r="J1680" s="53">
        <v>45635</v>
      </c>
      <c r="K1680" t="s">
        <v>6838</v>
      </c>
      <c r="L1680" s="40">
        <v>31813</v>
      </c>
      <c r="M1680">
        <v>9153836612</v>
      </c>
      <c r="N1680" s="167" t="s">
        <v>6861</v>
      </c>
    </row>
    <row r="1681" spans="1:14" x14ac:dyDescent="0.25">
      <c r="A1681" s="7" t="str">
        <f t="shared" si="62"/>
        <v>200700070017</v>
      </c>
      <c r="B1681" s="92"/>
      <c r="C1681" s="182">
        <v>20070007</v>
      </c>
      <c r="D1681" s="8" t="s">
        <v>56</v>
      </c>
      <c r="E1681" s="35" t="s">
        <v>27</v>
      </c>
      <c r="F1681" s="35" t="s">
        <v>5893</v>
      </c>
      <c r="G1681" s="35" t="s">
        <v>6815</v>
      </c>
      <c r="H1681" s="35" t="s">
        <v>1048</v>
      </c>
      <c r="I1681" s="36" t="s">
        <v>413</v>
      </c>
      <c r="J1681" s="53">
        <v>45635</v>
      </c>
      <c r="K1681" t="s">
        <v>6495</v>
      </c>
      <c r="L1681" s="40">
        <v>34201</v>
      </c>
      <c r="M1681">
        <v>7294156398</v>
      </c>
      <c r="N1681" s="167" t="s">
        <v>6862</v>
      </c>
    </row>
    <row r="1682" spans="1:14" x14ac:dyDescent="0.25">
      <c r="A1682" s="7" t="str">
        <f t="shared" si="62"/>
        <v>200500020013</v>
      </c>
      <c r="B1682" s="92"/>
      <c r="C1682" s="182">
        <v>20050002</v>
      </c>
      <c r="D1682" s="8" t="s">
        <v>56</v>
      </c>
      <c r="E1682" s="35" t="s">
        <v>23</v>
      </c>
      <c r="F1682" s="35" t="s">
        <v>6791</v>
      </c>
      <c r="G1682" s="35" t="s">
        <v>6816</v>
      </c>
      <c r="H1682" s="35" t="s">
        <v>1380</v>
      </c>
      <c r="I1682" s="36" t="s">
        <v>410</v>
      </c>
      <c r="J1682" s="53">
        <v>45635</v>
      </c>
      <c r="K1682" t="s">
        <v>6839</v>
      </c>
      <c r="L1682" s="40">
        <v>35065</v>
      </c>
      <c r="M1682">
        <v>9229197972</v>
      </c>
      <c r="N1682" s="167" t="s">
        <v>6863</v>
      </c>
    </row>
    <row r="1683" spans="1:14" x14ac:dyDescent="0.25">
      <c r="A1683" s="7" t="str">
        <f t="shared" si="62"/>
        <v>200500020016</v>
      </c>
      <c r="B1683" s="92"/>
      <c r="C1683" s="182">
        <v>20050002</v>
      </c>
      <c r="D1683" s="8" t="s">
        <v>56</v>
      </c>
      <c r="E1683" s="35" t="s">
        <v>26</v>
      </c>
      <c r="F1683" s="35" t="s">
        <v>6792</v>
      </c>
      <c r="G1683" s="35" t="s">
        <v>6817</v>
      </c>
      <c r="H1683" s="35" t="s">
        <v>1284</v>
      </c>
      <c r="I1683" s="36" t="s">
        <v>412</v>
      </c>
      <c r="J1683" s="53">
        <v>45635</v>
      </c>
      <c r="K1683" t="s">
        <v>6332</v>
      </c>
      <c r="L1683" s="40">
        <v>32143</v>
      </c>
      <c r="M1683">
        <v>7091617821</v>
      </c>
      <c r="N1683" s="167" t="s">
        <v>6864</v>
      </c>
    </row>
    <row r="1684" spans="1:14" x14ac:dyDescent="0.25">
      <c r="A1684" s="7" t="str">
        <f t="shared" si="62"/>
        <v>200200110013</v>
      </c>
      <c r="B1684" s="92"/>
      <c r="C1684" s="182">
        <v>20020011</v>
      </c>
      <c r="D1684" s="8" t="s">
        <v>56</v>
      </c>
      <c r="E1684" s="35" t="s">
        <v>23</v>
      </c>
      <c r="F1684" s="35" t="s">
        <v>4135</v>
      </c>
      <c r="G1684" s="35" t="s">
        <v>6818</v>
      </c>
      <c r="H1684" s="35" t="s">
        <v>274</v>
      </c>
      <c r="I1684" s="36" t="s">
        <v>415</v>
      </c>
      <c r="J1684" s="53">
        <v>45635</v>
      </c>
      <c r="K1684" t="s">
        <v>4182</v>
      </c>
      <c r="L1684" s="40">
        <v>28856</v>
      </c>
      <c r="M1684">
        <v>9939977343</v>
      </c>
      <c r="N1684" s="167" t="s">
        <v>4183</v>
      </c>
    </row>
    <row r="1685" spans="1:14" x14ac:dyDescent="0.25">
      <c r="A1685" s="7" t="str">
        <f t="shared" si="62"/>
        <v>200200140012</v>
      </c>
      <c r="B1685" s="92"/>
      <c r="C1685" s="182">
        <v>20020014</v>
      </c>
      <c r="D1685" s="8" t="s">
        <v>56</v>
      </c>
      <c r="E1685" s="35" t="s">
        <v>40</v>
      </c>
      <c r="F1685" s="35" t="s">
        <v>6793</v>
      </c>
      <c r="G1685" s="35" t="s">
        <v>6819</v>
      </c>
      <c r="H1685" s="35" t="s">
        <v>1284</v>
      </c>
      <c r="I1685" s="36" t="s">
        <v>6668</v>
      </c>
      <c r="J1685" s="53">
        <v>45635</v>
      </c>
      <c r="K1685" t="s">
        <v>6840</v>
      </c>
      <c r="L1685" s="40">
        <v>32143</v>
      </c>
      <c r="N1685" s="167" t="s">
        <v>6865</v>
      </c>
    </row>
    <row r="1686" spans="1:14" x14ac:dyDescent="0.25">
      <c r="A1686" s="7" t="str">
        <f t="shared" si="62"/>
        <v>200100150062</v>
      </c>
      <c r="B1686" s="92"/>
      <c r="C1686" s="182">
        <v>20010015</v>
      </c>
      <c r="D1686" s="8" t="s">
        <v>56</v>
      </c>
      <c r="E1686" s="35" t="s">
        <v>1147</v>
      </c>
      <c r="F1686" s="35" t="s">
        <v>6794</v>
      </c>
      <c r="G1686" s="35" t="s">
        <v>6820</v>
      </c>
      <c r="H1686" s="35" t="s">
        <v>275</v>
      </c>
      <c r="I1686" s="36" t="s">
        <v>411</v>
      </c>
      <c r="J1686" s="53">
        <v>45635</v>
      </c>
      <c r="K1686" t="s">
        <v>6841</v>
      </c>
      <c r="L1686" s="40">
        <v>33465</v>
      </c>
      <c r="M1686">
        <v>6207292108</v>
      </c>
      <c r="N1686" s="167" t="s">
        <v>6866</v>
      </c>
    </row>
    <row r="1687" spans="1:14" x14ac:dyDescent="0.25">
      <c r="A1687" s="7" t="str">
        <f t="shared" si="62"/>
        <v>200200110037</v>
      </c>
      <c r="B1687" s="92"/>
      <c r="C1687" s="182">
        <v>20020011</v>
      </c>
      <c r="D1687" s="8" t="s">
        <v>56</v>
      </c>
      <c r="E1687" s="35" t="s">
        <v>34</v>
      </c>
      <c r="F1687" s="35" t="s">
        <v>6795</v>
      </c>
      <c r="G1687" s="35" t="s">
        <v>6821</v>
      </c>
      <c r="H1687" s="35" t="s">
        <v>274</v>
      </c>
      <c r="I1687" s="36" t="s">
        <v>415</v>
      </c>
      <c r="J1687" s="53">
        <v>45635</v>
      </c>
      <c r="K1687" t="s">
        <v>6842</v>
      </c>
      <c r="L1687" s="40">
        <v>28491</v>
      </c>
      <c r="M1687">
        <v>9905516771</v>
      </c>
      <c r="N1687" s="167" t="s">
        <v>6867</v>
      </c>
    </row>
    <row r="1688" spans="1:14" x14ac:dyDescent="0.25">
      <c r="A1688" s="7" t="str">
        <f t="shared" si="62"/>
        <v>200100030075</v>
      </c>
      <c r="B1688" s="92"/>
      <c r="C1688" s="182">
        <v>20010003</v>
      </c>
      <c r="D1688" s="8" t="s">
        <v>56</v>
      </c>
      <c r="E1688" s="35" t="s">
        <v>2594</v>
      </c>
      <c r="F1688" s="35" t="s">
        <v>6796</v>
      </c>
      <c r="G1688" s="35" t="s">
        <v>6822</v>
      </c>
      <c r="H1688" s="35" t="s">
        <v>273</v>
      </c>
      <c r="I1688" s="36" t="s">
        <v>413</v>
      </c>
      <c r="J1688" s="53">
        <v>45635</v>
      </c>
      <c r="K1688" t="s">
        <v>6843</v>
      </c>
      <c r="L1688" s="40">
        <v>35559</v>
      </c>
      <c r="M1688">
        <v>7209423086</v>
      </c>
      <c r="N1688" s="167" t="s">
        <v>6868</v>
      </c>
    </row>
    <row r="1689" spans="1:14" x14ac:dyDescent="0.25">
      <c r="A1689" s="7" t="str">
        <f t="shared" si="62"/>
        <v>200200040032</v>
      </c>
      <c r="B1689" s="92"/>
      <c r="C1689" s="182">
        <v>20020004</v>
      </c>
      <c r="D1689" s="8" t="s">
        <v>56</v>
      </c>
      <c r="E1689" s="35" t="s">
        <v>8</v>
      </c>
      <c r="F1689" s="35" t="s">
        <v>6797</v>
      </c>
      <c r="G1689" s="35" t="s">
        <v>6823</v>
      </c>
      <c r="H1689" s="35" t="s">
        <v>276</v>
      </c>
      <c r="I1689" s="36" t="s">
        <v>413</v>
      </c>
      <c r="J1689" s="53">
        <v>45635</v>
      </c>
      <c r="K1689" t="s">
        <v>6844</v>
      </c>
      <c r="L1689" s="40">
        <v>23743</v>
      </c>
      <c r="M1689">
        <v>8789699233</v>
      </c>
      <c r="N1689" s="167" t="s">
        <v>6869</v>
      </c>
    </row>
    <row r="1690" spans="1:14" x14ac:dyDescent="0.25">
      <c r="A1690" s="7" t="str">
        <f t="shared" si="62"/>
        <v>200500010022</v>
      </c>
      <c r="B1690" s="92"/>
      <c r="C1690" s="182">
        <v>20050001</v>
      </c>
      <c r="D1690" s="8" t="s">
        <v>56</v>
      </c>
      <c r="E1690" s="35" t="s">
        <v>37</v>
      </c>
      <c r="F1690" s="35" t="s">
        <v>5757</v>
      </c>
      <c r="G1690" s="35" t="s">
        <v>6824</v>
      </c>
      <c r="H1690" s="35" t="s">
        <v>275</v>
      </c>
      <c r="I1690" s="36" t="s">
        <v>411</v>
      </c>
      <c r="J1690" s="53">
        <v>45635</v>
      </c>
      <c r="K1690" t="s">
        <v>174</v>
      </c>
      <c r="L1690" s="40">
        <v>35801</v>
      </c>
      <c r="M1690">
        <v>7462826649</v>
      </c>
      <c r="N1690" s="167" t="s">
        <v>6870</v>
      </c>
    </row>
    <row r="1691" spans="1:14" x14ac:dyDescent="0.25">
      <c r="A1691" s="7" t="str">
        <f t="shared" ref="A1691:A1718" si="63">CONCATENATE(C1691,E1691)</f>
        <v>200600040015</v>
      </c>
      <c r="B1691" s="92"/>
      <c r="C1691" s="182">
        <v>20060004</v>
      </c>
      <c r="D1691" s="8" t="s">
        <v>56</v>
      </c>
      <c r="E1691" s="35" t="s">
        <v>25</v>
      </c>
      <c r="F1691" s="35" t="s">
        <v>6874</v>
      </c>
      <c r="G1691" s="35" t="s">
        <v>6898</v>
      </c>
      <c r="H1691" s="35" t="s">
        <v>5254</v>
      </c>
      <c r="I1691" s="36" t="s">
        <v>430</v>
      </c>
      <c r="J1691" s="53">
        <v>45642</v>
      </c>
      <c r="K1691" t="s">
        <v>6928</v>
      </c>
      <c r="L1691" s="40">
        <v>31413</v>
      </c>
      <c r="M1691" s="39">
        <v>7764000697</v>
      </c>
      <c r="N1691" t="s">
        <v>6953</v>
      </c>
    </row>
    <row r="1692" spans="1:14" x14ac:dyDescent="0.25">
      <c r="A1692" s="7" t="str">
        <f t="shared" si="63"/>
        <v>200600040017</v>
      </c>
      <c r="B1692" s="92"/>
      <c r="C1692" s="182">
        <v>20060004</v>
      </c>
      <c r="D1692" s="8" t="s">
        <v>56</v>
      </c>
      <c r="E1692" s="35" t="s">
        <v>27</v>
      </c>
      <c r="F1692" s="35" t="s">
        <v>6875</v>
      </c>
      <c r="G1692" s="35" t="s">
        <v>6899</v>
      </c>
      <c r="H1692" s="35" t="s">
        <v>5268</v>
      </c>
      <c r="I1692" s="36" t="s">
        <v>411</v>
      </c>
      <c r="J1692" s="53">
        <v>45642</v>
      </c>
      <c r="K1692" t="s">
        <v>6929</v>
      </c>
      <c r="L1692" s="40">
        <v>38825</v>
      </c>
      <c r="M1692" s="39">
        <v>6203080565</v>
      </c>
      <c r="N1692" t="s">
        <v>6954</v>
      </c>
    </row>
    <row r="1693" spans="1:14" x14ac:dyDescent="0.25">
      <c r="A1693" s="7" t="str">
        <f t="shared" si="63"/>
        <v>200600040020</v>
      </c>
      <c r="B1693" s="92"/>
      <c r="C1693" s="182">
        <v>20060004</v>
      </c>
      <c r="D1693" s="8" t="s">
        <v>56</v>
      </c>
      <c r="E1693" s="35" t="s">
        <v>4</v>
      </c>
      <c r="F1693" s="35" t="s">
        <v>6876</v>
      </c>
      <c r="G1693" s="35" t="s">
        <v>6900</v>
      </c>
      <c r="H1693" s="35" t="s">
        <v>5271</v>
      </c>
      <c r="I1693" s="36" t="s">
        <v>411</v>
      </c>
      <c r="J1693" s="53">
        <v>45642</v>
      </c>
      <c r="K1693" t="s">
        <v>6930</v>
      </c>
      <c r="L1693" s="40">
        <v>33552</v>
      </c>
      <c r="M1693" s="39">
        <v>9534242917</v>
      </c>
      <c r="N1693" t="s">
        <v>6955</v>
      </c>
    </row>
    <row r="1694" spans="1:14" x14ac:dyDescent="0.25">
      <c r="A1694" s="7" t="str">
        <f t="shared" si="63"/>
        <v>200600040052</v>
      </c>
      <c r="B1694" s="92"/>
      <c r="C1694" s="182">
        <v>20060004</v>
      </c>
      <c r="D1694" s="8" t="s">
        <v>56</v>
      </c>
      <c r="E1694" s="35" t="s">
        <v>426</v>
      </c>
      <c r="F1694" s="35" t="s">
        <v>6877</v>
      </c>
      <c r="G1694" s="35" t="s">
        <v>6901</v>
      </c>
      <c r="H1694" s="35" t="s">
        <v>5271</v>
      </c>
      <c r="I1694" s="36" t="s">
        <v>411</v>
      </c>
      <c r="J1694" s="53">
        <v>45642</v>
      </c>
      <c r="K1694" t="s">
        <v>6931</v>
      </c>
      <c r="L1694" s="40">
        <v>27760</v>
      </c>
      <c r="M1694" s="39">
        <v>8102481799</v>
      </c>
      <c r="N1694" t="s">
        <v>6956</v>
      </c>
    </row>
    <row r="1695" spans="1:14" x14ac:dyDescent="0.25">
      <c r="A1695" s="7" t="str">
        <f t="shared" si="63"/>
        <v>200600040053</v>
      </c>
      <c r="B1695" s="92"/>
      <c r="C1695" s="182">
        <v>20060004</v>
      </c>
      <c r="D1695" s="8" t="s">
        <v>56</v>
      </c>
      <c r="E1695" s="35" t="s">
        <v>131</v>
      </c>
      <c r="F1695" s="35" t="s">
        <v>6878</v>
      </c>
      <c r="G1695" s="35" t="s">
        <v>6902</v>
      </c>
      <c r="H1695" s="35" t="s">
        <v>5266</v>
      </c>
      <c r="I1695" s="36" t="s">
        <v>414</v>
      </c>
      <c r="J1695" s="53">
        <v>45642</v>
      </c>
      <c r="K1695" t="s">
        <v>6932</v>
      </c>
      <c r="L1695" s="40">
        <v>37472</v>
      </c>
      <c r="M1695" s="39">
        <v>9113341978</v>
      </c>
      <c r="N1695" t="s">
        <v>6957</v>
      </c>
    </row>
    <row r="1696" spans="1:14" x14ac:dyDescent="0.25">
      <c r="A1696" s="7" t="str">
        <f t="shared" si="63"/>
        <v>200100030076</v>
      </c>
      <c r="B1696" s="92"/>
      <c r="C1696" s="182">
        <v>20010003</v>
      </c>
      <c r="D1696" s="8" t="s">
        <v>56</v>
      </c>
      <c r="E1696" s="35" t="s">
        <v>2801</v>
      </c>
      <c r="F1696" s="35" t="s">
        <v>6608</v>
      </c>
      <c r="G1696" s="35" t="s">
        <v>6903</v>
      </c>
      <c r="H1696" s="35" t="s">
        <v>456</v>
      </c>
      <c r="I1696" s="36" t="s">
        <v>457</v>
      </c>
      <c r="J1696" s="53">
        <v>45642</v>
      </c>
      <c r="K1696" t="s">
        <v>6933</v>
      </c>
      <c r="L1696" s="40">
        <v>29587</v>
      </c>
      <c r="M1696" s="39">
        <v>7061012293</v>
      </c>
      <c r="N1696" t="s">
        <v>6958</v>
      </c>
    </row>
    <row r="1697" spans="1:14" x14ac:dyDescent="0.25">
      <c r="A1697" s="7" t="str">
        <f t="shared" si="63"/>
        <v>200100260010</v>
      </c>
      <c r="B1697" s="92"/>
      <c r="C1697" s="182">
        <v>20010026</v>
      </c>
      <c r="D1697" s="8" t="s">
        <v>56</v>
      </c>
      <c r="E1697" s="35" t="s">
        <v>21</v>
      </c>
      <c r="F1697" s="35" t="s">
        <v>6879</v>
      </c>
      <c r="G1697" s="35" t="s">
        <v>6905</v>
      </c>
      <c r="H1697" s="35" t="s">
        <v>467</v>
      </c>
      <c r="I1697" s="36" t="s">
        <v>415</v>
      </c>
      <c r="J1697" s="53">
        <v>45642</v>
      </c>
      <c r="K1697" t="s">
        <v>6934</v>
      </c>
      <c r="L1697" s="40">
        <v>30317</v>
      </c>
      <c r="M1697" s="39">
        <v>6206799883</v>
      </c>
      <c r="N1697" t="s">
        <v>6959</v>
      </c>
    </row>
    <row r="1698" spans="1:14" x14ac:dyDescent="0.25">
      <c r="A1698" s="7" t="str">
        <f t="shared" si="63"/>
        <v>200600020029</v>
      </c>
      <c r="B1698" s="92"/>
      <c r="C1698" s="182">
        <v>20060002</v>
      </c>
      <c r="D1698" s="8" t="s">
        <v>56</v>
      </c>
      <c r="E1698" s="35" t="s">
        <v>31</v>
      </c>
      <c r="F1698" s="35" t="s">
        <v>6880</v>
      </c>
      <c r="G1698" s="35" t="s">
        <v>6906</v>
      </c>
      <c r="H1698" s="35" t="s">
        <v>6927</v>
      </c>
      <c r="I1698" s="36" t="s">
        <v>411</v>
      </c>
      <c r="J1698" s="53">
        <v>45642</v>
      </c>
      <c r="K1698" t="s">
        <v>6935</v>
      </c>
      <c r="L1698" s="40">
        <v>36196</v>
      </c>
      <c r="M1698" s="39">
        <v>7667548073</v>
      </c>
      <c r="N1698" t="s">
        <v>6960</v>
      </c>
    </row>
    <row r="1699" spans="1:14" x14ac:dyDescent="0.25">
      <c r="A1699" s="7" t="str">
        <f t="shared" si="63"/>
        <v>200600020030</v>
      </c>
      <c r="B1699" s="92"/>
      <c r="C1699" s="182">
        <v>20060002</v>
      </c>
      <c r="D1699" s="8" t="s">
        <v>56</v>
      </c>
      <c r="E1699" s="35" t="s">
        <v>7</v>
      </c>
      <c r="F1699" s="35" t="s">
        <v>6881</v>
      </c>
      <c r="G1699" s="35" t="s">
        <v>6907</v>
      </c>
      <c r="H1699" s="35" t="s">
        <v>275</v>
      </c>
      <c r="I1699" s="36" t="s">
        <v>411</v>
      </c>
      <c r="J1699" s="53">
        <v>45642</v>
      </c>
      <c r="K1699" t="s">
        <v>6936</v>
      </c>
      <c r="L1699" s="40">
        <v>33604</v>
      </c>
      <c r="M1699" s="39">
        <v>7759979600</v>
      </c>
      <c r="N1699" t="s">
        <v>6961</v>
      </c>
    </row>
    <row r="1700" spans="1:14" x14ac:dyDescent="0.25">
      <c r="A1700" s="7" t="str">
        <f t="shared" si="63"/>
        <v>200200110041</v>
      </c>
      <c r="B1700" s="92"/>
      <c r="C1700" s="182">
        <v>20020011</v>
      </c>
      <c r="D1700" s="8" t="s">
        <v>56</v>
      </c>
      <c r="E1700" s="35" t="s">
        <v>35</v>
      </c>
      <c r="F1700" s="35" t="s">
        <v>6882</v>
      </c>
      <c r="G1700" s="35" t="s">
        <v>6908</v>
      </c>
      <c r="H1700" s="35" t="s">
        <v>274</v>
      </c>
      <c r="I1700" s="36" t="s">
        <v>415</v>
      </c>
      <c r="J1700" s="53">
        <v>45642</v>
      </c>
      <c r="K1700" t="s">
        <v>6937</v>
      </c>
      <c r="L1700" s="40">
        <v>32486</v>
      </c>
      <c r="M1700" s="39">
        <v>6206008278</v>
      </c>
      <c r="N1700" t="s">
        <v>6962</v>
      </c>
    </row>
    <row r="1701" spans="1:14" x14ac:dyDescent="0.25">
      <c r="A1701" s="7" t="str">
        <f t="shared" si="63"/>
        <v>200100270038</v>
      </c>
      <c r="B1701" s="92"/>
      <c r="C1701" s="182">
        <v>20010027</v>
      </c>
      <c r="D1701" s="8" t="s">
        <v>56</v>
      </c>
      <c r="E1701" s="35" t="s">
        <v>11</v>
      </c>
      <c r="F1701" s="35" t="s">
        <v>6883</v>
      </c>
      <c r="G1701" s="35" t="s">
        <v>6909</v>
      </c>
      <c r="H1701" s="35" t="s">
        <v>467</v>
      </c>
      <c r="I1701" s="36" t="s">
        <v>415</v>
      </c>
      <c r="J1701" s="53">
        <v>45642</v>
      </c>
      <c r="K1701" t="s">
        <v>6298</v>
      </c>
      <c r="L1701" s="40">
        <v>35962</v>
      </c>
      <c r="M1701" s="39">
        <v>9065172369</v>
      </c>
      <c r="N1701" t="s">
        <v>6963</v>
      </c>
    </row>
    <row r="1702" spans="1:14" x14ac:dyDescent="0.25">
      <c r="A1702" s="7" t="str">
        <f t="shared" si="63"/>
        <v>200100270039</v>
      </c>
      <c r="B1702" s="92"/>
      <c r="C1702" s="182">
        <v>20010027</v>
      </c>
      <c r="D1702" s="8" t="s">
        <v>56</v>
      </c>
      <c r="E1702" s="35" t="s">
        <v>12</v>
      </c>
      <c r="F1702" s="35" t="s">
        <v>6884</v>
      </c>
      <c r="G1702" s="35" t="s">
        <v>6910</v>
      </c>
      <c r="H1702" s="35" t="s">
        <v>467</v>
      </c>
      <c r="I1702" s="36" t="s">
        <v>415</v>
      </c>
      <c r="J1702" s="53">
        <v>45642</v>
      </c>
      <c r="K1702" t="s">
        <v>6938</v>
      </c>
      <c r="L1702" s="40">
        <v>32570</v>
      </c>
      <c r="M1702" s="39">
        <v>6205241921</v>
      </c>
      <c r="N1702" t="s">
        <v>6964</v>
      </c>
    </row>
    <row r="1703" spans="1:14" x14ac:dyDescent="0.25">
      <c r="A1703" s="7" t="str">
        <f t="shared" si="63"/>
        <v>200100410048</v>
      </c>
      <c r="B1703" s="92"/>
      <c r="C1703" s="182">
        <v>20010041</v>
      </c>
      <c r="D1703" s="8" t="s">
        <v>56</v>
      </c>
      <c r="E1703" s="35" t="s">
        <v>424</v>
      </c>
      <c r="F1703" s="35" t="s">
        <v>6885</v>
      </c>
      <c r="G1703" s="35" t="s">
        <v>6911</v>
      </c>
      <c r="H1703" s="35" t="s">
        <v>460</v>
      </c>
      <c r="I1703" s="36" t="s">
        <v>418</v>
      </c>
      <c r="J1703" s="53">
        <v>45642</v>
      </c>
      <c r="K1703" t="s">
        <v>6885</v>
      </c>
      <c r="L1703" s="40">
        <v>31048</v>
      </c>
      <c r="M1703" s="39">
        <v>8102767048</v>
      </c>
      <c r="N1703" t="s">
        <v>6965</v>
      </c>
    </row>
    <row r="1704" spans="1:14" x14ac:dyDescent="0.25">
      <c r="A1704" s="7" t="str">
        <f t="shared" si="63"/>
        <v>200300090025</v>
      </c>
      <c r="B1704" s="92"/>
      <c r="C1704" s="182">
        <v>20030009</v>
      </c>
      <c r="D1704" s="8" t="s">
        <v>56</v>
      </c>
      <c r="E1704" s="35" t="s">
        <v>5</v>
      </c>
      <c r="F1704" s="35" t="s">
        <v>6886</v>
      </c>
      <c r="G1704" s="35" t="s">
        <v>6912</v>
      </c>
      <c r="H1704" s="35" t="s">
        <v>721</v>
      </c>
      <c r="I1704" s="36" t="s">
        <v>413</v>
      </c>
      <c r="J1704" s="53">
        <v>45642</v>
      </c>
      <c r="K1704" t="s">
        <v>6939</v>
      </c>
      <c r="L1704" s="40">
        <v>27760</v>
      </c>
      <c r="M1704" s="39">
        <v>9931165836</v>
      </c>
      <c r="N1704" t="s">
        <v>6966</v>
      </c>
    </row>
    <row r="1705" spans="1:14" x14ac:dyDescent="0.25">
      <c r="A1705" s="7" t="str">
        <f t="shared" si="63"/>
        <v>200500020031</v>
      </c>
      <c r="B1705" s="92"/>
      <c r="C1705" s="182">
        <v>20050002</v>
      </c>
      <c r="D1705" s="8" t="s">
        <v>56</v>
      </c>
      <c r="E1705" s="35" t="s">
        <v>422</v>
      </c>
      <c r="F1705" s="35" t="s">
        <v>939</v>
      </c>
      <c r="G1705" s="35" t="s">
        <v>6913</v>
      </c>
      <c r="H1705" s="35" t="s">
        <v>275</v>
      </c>
      <c r="I1705" s="36" t="s">
        <v>411</v>
      </c>
      <c r="J1705" s="53">
        <v>45642</v>
      </c>
      <c r="K1705" t="s">
        <v>6940</v>
      </c>
      <c r="L1705" s="40">
        <v>27030</v>
      </c>
      <c r="M1705" s="39"/>
      <c r="N1705" t="s">
        <v>6967</v>
      </c>
    </row>
    <row r="1706" spans="1:14" x14ac:dyDescent="0.25">
      <c r="A1706" s="7" t="str">
        <f t="shared" si="63"/>
        <v>200500020032</v>
      </c>
      <c r="B1706" s="92"/>
      <c r="C1706" s="182">
        <v>20050002</v>
      </c>
      <c r="D1706" s="8" t="s">
        <v>56</v>
      </c>
      <c r="E1706" s="35" t="s">
        <v>8</v>
      </c>
      <c r="F1706" s="35" t="s">
        <v>6887</v>
      </c>
      <c r="G1706" s="35" t="s">
        <v>6914</v>
      </c>
      <c r="H1706" s="35" t="s">
        <v>1380</v>
      </c>
      <c r="I1706" s="36" t="s">
        <v>410</v>
      </c>
      <c r="J1706" s="53">
        <v>45642</v>
      </c>
      <c r="K1706" t="s">
        <v>6941</v>
      </c>
      <c r="L1706" s="40">
        <v>36526</v>
      </c>
      <c r="M1706" s="39"/>
      <c r="N1706" t="s">
        <v>6968</v>
      </c>
    </row>
    <row r="1707" spans="1:14" x14ac:dyDescent="0.25">
      <c r="A1707" s="7" t="str">
        <f t="shared" si="63"/>
        <v>200500020033</v>
      </c>
      <c r="B1707" s="92"/>
      <c r="C1707" s="182">
        <v>20050002</v>
      </c>
      <c r="D1707" s="8" t="s">
        <v>56</v>
      </c>
      <c r="E1707" s="35" t="s">
        <v>32</v>
      </c>
      <c r="F1707" s="35" t="s">
        <v>5615</v>
      </c>
      <c r="G1707" s="35" t="s">
        <v>6915</v>
      </c>
      <c r="H1707" s="35" t="s">
        <v>1380</v>
      </c>
      <c r="I1707" s="36" t="s">
        <v>410</v>
      </c>
      <c r="J1707" s="53">
        <v>45642</v>
      </c>
      <c r="K1707" t="s">
        <v>6942</v>
      </c>
      <c r="L1707" s="40">
        <v>21916</v>
      </c>
      <c r="M1707" s="39"/>
      <c r="N1707" t="s">
        <v>6969</v>
      </c>
    </row>
    <row r="1708" spans="1:14" x14ac:dyDescent="0.25">
      <c r="A1708" s="7" t="str">
        <f t="shared" si="63"/>
        <v>200200070068</v>
      </c>
      <c r="B1708" s="92"/>
      <c r="C1708" s="182">
        <v>20020007</v>
      </c>
      <c r="D1708" s="8" t="s">
        <v>56</v>
      </c>
      <c r="E1708" s="35" t="s">
        <v>1489</v>
      </c>
      <c r="F1708" s="35" t="s">
        <v>6888</v>
      </c>
      <c r="G1708" s="35" t="s">
        <v>6916</v>
      </c>
      <c r="H1708" s="35" t="s">
        <v>275</v>
      </c>
      <c r="I1708" s="36" t="s">
        <v>411</v>
      </c>
      <c r="J1708" s="53">
        <v>45642</v>
      </c>
      <c r="K1708" t="s">
        <v>6943</v>
      </c>
      <c r="L1708" s="40">
        <v>27760</v>
      </c>
      <c r="M1708" s="39">
        <v>9973669515</v>
      </c>
      <c r="N1708" t="s">
        <v>6970</v>
      </c>
    </row>
    <row r="1709" spans="1:14" x14ac:dyDescent="0.25">
      <c r="A1709" s="7" t="str">
        <f t="shared" si="63"/>
        <v>200200070069</v>
      </c>
      <c r="B1709" s="92"/>
      <c r="C1709" s="182">
        <v>20020007</v>
      </c>
      <c r="D1709" s="8" t="s">
        <v>56</v>
      </c>
      <c r="E1709" s="35" t="s">
        <v>1491</v>
      </c>
      <c r="F1709" s="35" t="s">
        <v>6889</v>
      </c>
      <c r="G1709" s="35" t="s">
        <v>6917</v>
      </c>
      <c r="H1709" s="35" t="s">
        <v>274</v>
      </c>
      <c r="I1709" s="36" t="s">
        <v>415</v>
      </c>
      <c r="J1709" s="53">
        <v>45642</v>
      </c>
      <c r="K1709" t="s">
        <v>6944</v>
      </c>
      <c r="L1709" s="40">
        <v>18629</v>
      </c>
      <c r="M1709" s="39">
        <v>9334278791</v>
      </c>
      <c r="N1709" t="s">
        <v>6971</v>
      </c>
    </row>
    <row r="1710" spans="1:14" x14ac:dyDescent="0.25">
      <c r="A1710" s="7" t="str">
        <f t="shared" si="63"/>
        <v>200200010114</v>
      </c>
      <c r="B1710" s="92"/>
      <c r="C1710" s="182">
        <v>20020001</v>
      </c>
      <c r="D1710" s="8" t="s">
        <v>56</v>
      </c>
      <c r="E1710" s="35" t="s">
        <v>6872</v>
      </c>
      <c r="F1710" s="35" t="s">
        <v>6890</v>
      </c>
      <c r="G1710" s="35" t="s">
        <v>6918</v>
      </c>
      <c r="H1710" s="35" t="s">
        <v>274</v>
      </c>
      <c r="I1710" s="36" t="s">
        <v>415</v>
      </c>
      <c r="J1710" s="53">
        <v>45642</v>
      </c>
      <c r="K1710" t="s">
        <v>6945</v>
      </c>
      <c r="L1710" s="40">
        <v>35796</v>
      </c>
      <c r="M1710" s="39">
        <v>9931961491</v>
      </c>
      <c r="N1710" t="s">
        <v>6972</v>
      </c>
    </row>
    <row r="1711" spans="1:14" x14ac:dyDescent="0.25">
      <c r="A1711" s="7" t="str">
        <f t="shared" si="63"/>
        <v>200200010115</v>
      </c>
      <c r="B1711" s="92"/>
      <c r="C1711" s="182">
        <v>20020001</v>
      </c>
      <c r="D1711" s="8" t="s">
        <v>56</v>
      </c>
      <c r="E1711" s="35" t="s">
        <v>6873</v>
      </c>
      <c r="F1711" s="35" t="s">
        <v>6891</v>
      </c>
      <c r="G1711" s="35" t="s">
        <v>6919</v>
      </c>
      <c r="H1711" s="35" t="s">
        <v>275</v>
      </c>
      <c r="I1711" s="36" t="s">
        <v>411</v>
      </c>
      <c r="J1711" s="53">
        <v>45642</v>
      </c>
      <c r="K1711" t="s">
        <v>6946</v>
      </c>
      <c r="L1711" s="40">
        <v>27760</v>
      </c>
      <c r="M1711" s="39">
        <v>9608348832</v>
      </c>
      <c r="N1711" t="s">
        <v>6973</v>
      </c>
    </row>
    <row r="1712" spans="1:14" x14ac:dyDescent="0.25">
      <c r="A1712" s="7" t="str">
        <f t="shared" si="63"/>
        <v>200300010045</v>
      </c>
      <c r="B1712" s="92"/>
      <c r="C1712" s="182">
        <v>20030001</v>
      </c>
      <c r="D1712" s="8" t="s">
        <v>56</v>
      </c>
      <c r="E1712" s="35" t="s">
        <v>16</v>
      </c>
      <c r="F1712" s="35" t="s">
        <v>6892</v>
      </c>
      <c r="G1712" s="35" t="s">
        <v>6920</v>
      </c>
      <c r="H1712" s="35" t="s">
        <v>728</v>
      </c>
      <c r="I1712" s="36" t="s">
        <v>457</v>
      </c>
      <c r="J1712" s="53">
        <v>45642</v>
      </c>
      <c r="K1712" t="s">
        <v>719</v>
      </c>
      <c r="L1712" s="40">
        <v>35431</v>
      </c>
      <c r="M1712" s="39">
        <v>6060109781</v>
      </c>
      <c r="N1712" t="s">
        <v>6974</v>
      </c>
    </row>
    <row r="1713" spans="1:14" x14ac:dyDescent="0.25">
      <c r="A1713" s="7" t="str">
        <f t="shared" si="63"/>
        <v>200200070067</v>
      </c>
      <c r="B1713" s="92"/>
      <c r="C1713" s="182">
        <v>20020007</v>
      </c>
      <c r="D1713" s="8" t="s">
        <v>56</v>
      </c>
      <c r="E1713" s="35" t="s">
        <v>1346</v>
      </c>
      <c r="F1713" s="35" t="s">
        <v>6893</v>
      </c>
      <c r="G1713" s="35" t="s">
        <v>6921</v>
      </c>
      <c r="H1713" s="35" t="s">
        <v>275</v>
      </c>
      <c r="I1713" s="36" t="s">
        <v>411</v>
      </c>
      <c r="J1713" s="53">
        <v>45642</v>
      </c>
      <c r="K1713" t="s">
        <v>6947</v>
      </c>
      <c r="L1713" s="40">
        <v>23377</v>
      </c>
      <c r="M1713" s="39"/>
      <c r="N1713" t="s">
        <v>6975</v>
      </c>
    </row>
    <row r="1714" spans="1:14" x14ac:dyDescent="0.25">
      <c r="A1714" s="7" t="str">
        <f t="shared" si="63"/>
        <v>200100050039</v>
      </c>
      <c r="B1714" s="92"/>
      <c r="C1714" s="182">
        <v>20010005</v>
      </c>
      <c r="D1714" s="8" t="s">
        <v>56</v>
      </c>
      <c r="E1714" s="35" t="s">
        <v>12</v>
      </c>
      <c r="F1714" s="35" t="s">
        <v>6832</v>
      </c>
      <c r="G1714" s="35" t="s">
        <v>6922</v>
      </c>
      <c r="H1714" s="35" t="s">
        <v>271</v>
      </c>
      <c r="I1714" s="36" t="s">
        <v>413</v>
      </c>
      <c r="J1714" s="53">
        <v>45642</v>
      </c>
      <c r="K1714" t="s">
        <v>6948</v>
      </c>
      <c r="L1714" s="40">
        <v>37831</v>
      </c>
      <c r="M1714" s="39">
        <v>6204434037</v>
      </c>
      <c r="N1714" t="s">
        <v>6976</v>
      </c>
    </row>
    <row r="1715" spans="1:14" x14ac:dyDescent="0.25">
      <c r="A1715" s="7" t="str">
        <f t="shared" si="63"/>
        <v>200300020043</v>
      </c>
      <c r="B1715" s="92"/>
      <c r="C1715" s="182">
        <v>20030002</v>
      </c>
      <c r="D1715" s="8" t="s">
        <v>56</v>
      </c>
      <c r="E1715" s="35" t="s">
        <v>1650</v>
      </c>
      <c r="F1715" s="35" t="s">
        <v>6894</v>
      </c>
      <c r="G1715" s="35" t="s">
        <v>6923</v>
      </c>
      <c r="H1715" s="35" t="s">
        <v>776</v>
      </c>
      <c r="I1715" s="36" t="s">
        <v>6668</v>
      </c>
      <c r="J1715" s="53">
        <v>45642</v>
      </c>
      <c r="K1715" t="s">
        <v>6949</v>
      </c>
      <c r="L1715" s="40">
        <v>36892</v>
      </c>
      <c r="M1715" s="39">
        <v>7250653725</v>
      </c>
      <c r="N1715" t="s">
        <v>6977</v>
      </c>
    </row>
    <row r="1716" spans="1:14" x14ac:dyDescent="0.25">
      <c r="A1716" s="7" t="str">
        <f t="shared" si="63"/>
        <v>200700010008</v>
      </c>
      <c r="B1716" s="92"/>
      <c r="C1716" s="182">
        <v>20070001</v>
      </c>
      <c r="D1716" s="8" t="s">
        <v>56</v>
      </c>
      <c r="E1716" s="35" t="s">
        <v>41</v>
      </c>
      <c r="F1716" s="35" t="s">
        <v>6895</v>
      </c>
      <c r="G1716" s="35" t="s">
        <v>6924</v>
      </c>
      <c r="H1716" s="35" t="s">
        <v>2021</v>
      </c>
      <c r="I1716" s="36" t="s">
        <v>415</v>
      </c>
      <c r="J1716" s="53">
        <v>45642</v>
      </c>
      <c r="K1716" t="s">
        <v>6950</v>
      </c>
      <c r="L1716" s="40">
        <v>37013</v>
      </c>
      <c r="M1716" s="39">
        <v>7858999768</v>
      </c>
      <c r="N1716" t="s">
        <v>6978</v>
      </c>
    </row>
    <row r="1717" spans="1:14" x14ac:dyDescent="0.25">
      <c r="A1717" s="7" t="str">
        <f t="shared" si="63"/>
        <v>200700010026</v>
      </c>
      <c r="B1717" s="92"/>
      <c r="C1717" s="182">
        <v>20070001</v>
      </c>
      <c r="D1717" s="8" t="s">
        <v>56</v>
      </c>
      <c r="E1717" s="35" t="s">
        <v>39</v>
      </c>
      <c r="F1717" s="35" t="s">
        <v>6896</v>
      </c>
      <c r="G1717" s="35" t="s">
        <v>6925</v>
      </c>
      <c r="H1717" s="35" t="s">
        <v>1048</v>
      </c>
      <c r="I1717" s="36" t="s">
        <v>413</v>
      </c>
      <c r="J1717" s="53">
        <v>45642</v>
      </c>
      <c r="K1717" t="s">
        <v>6951</v>
      </c>
      <c r="L1717" s="40">
        <v>32602</v>
      </c>
      <c r="M1717" s="39">
        <v>7033946266</v>
      </c>
      <c r="N1717" t="s">
        <v>6979</v>
      </c>
    </row>
    <row r="1718" spans="1:14" x14ac:dyDescent="0.25">
      <c r="A1718" s="7" t="str">
        <f t="shared" si="63"/>
        <v>200200140009</v>
      </c>
      <c r="B1718" s="92"/>
      <c r="C1718" s="182">
        <v>20020014</v>
      </c>
      <c r="D1718" s="8" t="s">
        <v>56</v>
      </c>
      <c r="E1718" s="35" t="s">
        <v>36</v>
      </c>
      <c r="F1718" s="35" t="s">
        <v>6897</v>
      </c>
      <c r="G1718" s="35" t="s">
        <v>6926</v>
      </c>
      <c r="H1718" s="35" t="s">
        <v>1691</v>
      </c>
      <c r="I1718" s="36" t="s">
        <v>411</v>
      </c>
      <c r="J1718" s="53">
        <v>45642</v>
      </c>
      <c r="K1718" t="s">
        <v>6952</v>
      </c>
      <c r="L1718" s="40">
        <v>38919</v>
      </c>
      <c r="M1718" s="39">
        <v>8709279679</v>
      </c>
      <c r="N1718" t="s">
        <v>6980</v>
      </c>
    </row>
    <row r="1719" spans="1:14" x14ac:dyDescent="0.25">
      <c r="A1719" s="7" t="str">
        <f t="shared" ref="A1719:A1747" si="64">CONCATENATE(C1719,E1719)</f>
        <v>200200050050</v>
      </c>
      <c r="B1719" s="92"/>
      <c r="C1719" s="182">
        <v>20020005</v>
      </c>
      <c r="D1719" s="8" t="s">
        <v>56</v>
      </c>
      <c r="E1719" s="35" t="s">
        <v>2068</v>
      </c>
      <c r="F1719" s="35" t="s">
        <v>6888</v>
      </c>
      <c r="G1719" s="35" t="s">
        <v>7003</v>
      </c>
      <c r="H1719" s="35" t="s">
        <v>274</v>
      </c>
      <c r="I1719" s="36" t="s">
        <v>415</v>
      </c>
      <c r="J1719" s="53">
        <v>45649</v>
      </c>
      <c r="K1719" t="s">
        <v>7032</v>
      </c>
      <c r="L1719" s="40">
        <v>36892</v>
      </c>
      <c r="M1719" s="39">
        <v>9334608084</v>
      </c>
      <c r="N1719" t="s">
        <v>7057</v>
      </c>
    </row>
    <row r="1720" spans="1:14" x14ac:dyDescent="0.25">
      <c r="A1720" s="7" t="str">
        <f t="shared" si="64"/>
        <v>200200010116</v>
      </c>
      <c r="B1720" s="92"/>
      <c r="C1720" s="182">
        <v>20020001</v>
      </c>
      <c r="D1720" s="8" t="s">
        <v>56</v>
      </c>
      <c r="E1720" s="35" t="s">
        <v>6981</v>
      </c>
      <c r="F1720" s="35" t="s">
        <v>6982</v>
      </c>
      <c r="G1720" s="35" t="s">
        <v>7004</v>
      </c>
      <c r="H1720" s="35" t="s">
        <v>275</v>
      </c>
      <c r="I1720" s="36" t="s">
        <v>411</v>
      </c>
      <c r="J1720" s="53">
        <v>45649</v>
      </c>
      <c r="K1720" t="s">
        <v>7033</v>
      </c>
      <c r="L1720" s="40">
        <v>33604</v>
      </c>
      <c r="M1720" s="39">
        <v>8271248563</v>
      </c>
      <c r="N1720" t="s">
        <v>7058</v>
      </c>
    </row>
    <row r="1721" spans="1:14" x14ac:dyDescent="0.25">
      <c r="A1721" s="7" t="str">
        <f t="shared" si="64"/>
        <v>200100430003</v>
      </c>
      <c r="B1721" s="92"/>
      <c r="C1721" s="182">
        <v>20010043</v>
      </c>
      <c r="D1721" s="8" t="s">
        <v>56</v>
      </c>
      <c r="E1721" s="35" t="s">
        <v>0</v>
      </c>
      <c r="F1721" s="35" t="s">
        <v>6983</v>
      </c>
      <c r="G1721" s="35" t="s">
        <v>7005</v>
      </c>
      <c r="H1721" s="35" t="s">
        <v>451</v>
      </c>
      <c r="I1721" s="36" t="s">
        <v>411</v>
      </c>
      <c r="J1721" s="53">
        <v>45649</v>
      </c>
      <c r="K1721" t="s">
        <v>7034</v>
      </c>
      <c r="L1721" s="40">
        <v>31048</v>
      </c>
      <c r="M1721" s="39">
        <v>7632908999</v>
      </c>
      <c r="N1721" t="s">
        <v>7059</v>
      </c>
    </row>
    <row r="1722" spans="1:14" x14ac:dyDescent="0.25">
      <c r="A1722" s="7" t="str">
        <f t="shared" si="64"/>
        <v>200100430002</v>
      </c>
      <c r="B1722" s="92"/>
      <c r="C1722" s="182">
        <v>20010043</v>
      </c>
      <c r="D1722" s="8" t="s">
        <v>56</v>
      </c>
      <c r="E1722" s="35" t="s">
        <v>17</v>
      </c>
      <c r="F1722" s="35" t="s">
        <v>6984</v>
      </c>
      <c r="G1722" s="91" t="s">
        <v>9685</v>
      </c>
      <c r="H1722" s="35" t="s">
        <v>275</v>
      </c>
      <c r="I1722" s="36" t="s">
        <v>411</v>
      </c>
      <c r="J1722" s="53">
        <v>45649</v>
      </c>
      <c r="K1722" t="s">
        <v>7035</v>
      </c>
      <c r="L1722" s="40">
        <v>32874</v>
      </c>
      <c r="M1722" s="39">
        <v>9102466409</v>
      </c>
      <c r="N1722" t="s">
        <v>7060</v>
      </c>
    </row>
    <row r="1723" spans="1:14" x14ac:dyDescent="0.25">
      <c r="A1723" s="7" t="str">
        <f t="shared" si="64"/>
        <v>200200060007</v>
      </c>
      <c r="B1723" s="92"/>
      <c r="C1723" s="182">
        <v>20020006</v>
      </c>
      <c r="D1723" s="8" t="s">
        <v>56</v>
      </c>
      <c r="E1723" s="35" t="s">
        <v>20</v>
      </c>
      <c r="F1723" s="35" t="s">
        <v>6985</v>
      </c>
      <c r="G1723" s="35" t="s">
        <v>7006</v>
      </c>
      <c r="H1723" s="35" t="s">
        <v>266</v>
      </c>
      <c r="I1723" s="36" t="s">
        <v>411</v>
      </c>
      <c r="J1723" s="53">
        <v>45649</v>
      </c>
      <c r="K1723" t="s">
        <v>7036</v>
      </c>
      <c r="L1723" s="40">
        <v>30625</v>
      </c>
      <c r="M1723" s="39">
        <v>7520425692</v>
      </c>
      <c r="N1723" t="s">
        <v>7061</v>
      </c>
    </row>
    <row r="1724" spans="1:14" x14ac:dyDescent="0.25">
      <c r="A1724" s="7" t="str">
        <f t="shared" si="64"/>
        <v>200200060008</v>
      </c>
      <c r="B1724" s="92"/>
      <c r="C1724" s="182">
        <v>20020006</v>
      </c>
      <c r="D1724" s="8" t="s">
        <v>56</v>
      </c>
      <c r="E1724" s="35" t="s">
        <v>41</v>
      </c>
      <c r="F1724" s="35" t="s">
        <v>6986</v>
      </c>
      <c r="G1724" s="35" t="s">
        <v>7007</v>
      </c>
      <c r="H1724" s="35" t="s">
        <v>275</v>
      </c>
      <c r="I1724" s="36" t="s">
        <v>411</v>
      </c>
      <c r="J1724" s="53">
        <v>45649</v>
      </c>
      <c r="K1724" t="s">
        <v>7037</v>
      </c>
      <c r="L1724" s="40">
        <v>31424</v>
      </c>
      <c r="M1724" s="39">
        <v>9955333950</v>
      </c>
      <c r="N1724" t="s">
        <v>7062</v>
      </c>
    </row>
    <row r="1725" spans="1:14" x14ac:dyDescent="0.25">
      <c r="A1725" s="7" t="str">
        <f t="shared" si="64"/>
        <v>200200060010</v>
      </c>
      <c r="B1725" s="92"/>
      <c r="C1725" s="182">
        <v>20020006</v>
      </c>
      <c r="D1725" s="8" t="s">
        <v>56</v>
      </c>
      <c r="E1725" s="35" t="s">
        <v>21</v>
      </c>
      <c r="F1725" s="35" t="s">
        <v>6987</v>
      </c>
      <c r="G1725" s="35" t="s">
        <v>7008</v>
      </c>
      <c r="H1725" s="35" t="s">
        <v>266</v>
      </c>
      <c r="I1725" s="36" t="s">
        <v>411</v>
      </c>
      <c r="J1725" s="53">
        <v>45649</v>
      </c>
      <c r="K1725" t="s">
        <v>7036</v>
      </c>
      <c r="L1725" s="40">
        <v>36161</v>
      </c>
      <c r="M1725" s="39">
        <v>8252219857</v>
      </c>
      <c r="N1725" t="s">
        <v>7063</v>
      </c>
    </row>
    <row r="1726" spans="1:14" x14ac:dyDescent="0.25">
      <c r="A1726" s="7" t="str">
        <f t="shared" si="64"/>
        <v>200100420025</v>
      </c>
      <c r="B1726" s="92"/>
      <c r="C1726" s="182">
        <v>20010042</v>
      </c>
      <c r="D1726" s="8" t="s">
        <v>56</v>
      </c>
      <c r="E1726" s="35" t="s">
        <v>5</v>
      </c>
      <c r="F1726" s="35" t="s">
        <v>6988</v>
      </c>
      <c r="G1726" s="35" t="s">
        <v>7009</v>
      </c>
      <c r="H1726" s="35" t="s">
        <v>270</v>
      </c>
      <c r="I1726" s="36" t="s">
        <v>6269</v>
      </c>
      <c r="J1726" s="53">
        <v>45649</v>
      </c>
      <c r="K1726" t="s">
        <v>7038</v>
      </c>
      <c r="L1726" s="40">
        <v>35474</v>
      </c>
      <c r="M1726" s="39">
        <v>7909202487</v>
      </c>
      <c r="N1726" t="s">
        <v>7064</v>
      </c>
    </row>
    <row r="1727" spans="1:14" x14ac:dyDescent="0.25">
      <c r="A1727" s="7" t="str">
        <f t="shared" si="64"/>
        <v>200100150063</v>
      </c>
      <c r="B1727" s="92"/>
      <c r="C1727" s="182">
        <v>20010015</v>
      </c>
      <c r="D1727" s="8" t="s">
        <v>56</v>
      </c>
      <c r="E1727" s="35" t="s">
        <v>1151</v>
      </c>
      <c r="F1727" s="35" t="s">
        <v>434</v>
      </c>
      <c r="G1727" s="35" t="s">
        <v>7010</v>
      </c>
      <c r="H1727" s="35" t="s">
        <v>275</v>
      </c>
      <c r="I1727" s="36" t="s">
        <v>411</v>
      </c>
      <c r="J1727" s="53">
        <v>45649</v>
      </c>
      <c r="K1727" t="s">
        <v>7039</v>
      </c>
      <c r="L1727" s="40">
        <v>22647</v>
      </c>
      <c r="M1727" s="39">
        <v>7667715573</v>
      </c>
      <c r="N1727" t="s">
        <v>7065</v>
      </c>
    </row>
    <row r="1728" spans="1:14" x14ac:dyDescent="0.25">
      <c r="A1728" s="7" t="str">
        <f t="shared" si="64"/>
        <v>200100150064</v>
      </c>
      <c r="B1728" s="92"/>
      <c r="C1728" s="182">
        <v>20010015</v>
      </c>
      <c r="D1728" s="8" t="s">
        <v>56</v>
      </c>
      <c r="E1728" s="35" t="s">
        <v>1237</v>
      </c>
      <c r="F1728" s="35" t="s">
        <v>637</v>
      </c>
      <c r="G1728" s="35" t="s">
        <v>7011</v>
      </c>
      <c r="H1728" s="35" t="s">
        <v>265</v>
      </c>
      <c r="I1728" s="36" t="s">
        <v>410</v>
      </c>
      <c r="J1728" s="53">
        <v>45649</v>
      </c>
      <c r="K1728" t="s">
        <v>7040</v>
      </c>
      <c r="L1728" s="40">
        <v>39026</v>
      </c>
      <c r="M1728" s="39">
        <v>8877276199</v>
      </c>
      <c r="N1728" t="s">
        <v>7066</v>
      </c>
    </row>
    <row r="1729" spans="1:14" x14ac:dyDescent="0.25">
      <c r="A1729" s="7" t="str">
        <f t="shared" si="64"/>
        <v>200100150065</v>
      </c>
      <c r="B1729" s="92"/>
      <c r="C1729" s="182">
        <v>20010015</v>
      </c>
      <c r="D1729" s="8" t="s">
        <v>56</v>
      </c>
      <c r="E1729" s="35" t="s">
        <v>1242</v>
      </c>
      <c r="F1729" s="35" t="s">
        <v>6989</v>
      </c>
      <c r="G1729" s="35" t="s">
        <v>7012</v>
      </c>
      <c r="H1729" s="35" t="s">
        <v>267</v>
      </c>
      <c r="I1729" s="36" t="s">
        <v>6668</v>
      </c>
      <c r="J1729" s="53">
        <v>45649</v>
      </c>
      <c r="K1729" t="s">
        <v>7041</v>
      </c>
      <c r="L1729" s="40">
        <v>33604</v>
      </c>
      <c r="M1729" s="39">
        <v>9122040078</v>
      </c>
      <c r="N1729" t="s">
        <v>7067</v>
      </c>
    </row>
    <row r="1730" spans="1:14" x14ac:dyDescent="0.25">
      <c r="A1730" s="7" t="str">
        <f t="shared" si="64"/>
        <v>200200020059</v>
      </c>
      <c r="B1730" s="92"/>
      <c r="C1730" s="182">
        <v>20020002</v>
      </c>
      <c r="D1730" s="8" t="s">
        <v>56</v>
      </c>
      <c r="E1730" s="35" t="s">
        <v>952</v>
      </c>
      <c r="F1730" s="35" t="s">
        <v>739</v>
      </c>
      <c r="G1730" s="35" t="s">
        <v>7013</v>
      </c>
      <c r="H1730" s="35" t="s">
        <v>276</v>
      </c>
      <c r="I1730" s="36" t="s">
        <v>413</v>
      </c>
      <c r="J1730" s="53">
        <v>45649</v>
      </c>
      <c r="K1730" t="s">
        <v>7042</v>
      </c>
      <c r="L1730" s="40">
        <v>30682</v>
      </c>
      <c r="M1730" s="39">
        <v>9241479286</v>
      </c>
      <c r="N1730" t="s">
        <v>7068</v>
      </c>
    </row>
    <row r="1731" spans="1:14" x14ac:dyDescent="0.25">
      <c r="A1731" s="7" t="str">
        <f t="shared" si="64"/>
        <v>200200020060</v>
      </c>
      <c r="B1731" s="92"/>
      <c r="C1731" s="182">
        <v>20020002</v>
      </c>
      <c r="D1731" s="8" t="s">
        <v>56</v>
      </c>
      <c r="E1731" s="35" t="s">
        <v>957</v>
      </c>
      <c r="F1731" s="35" t="s">
        <v>6990</v>
      </c>
      <c r="G1731" s="35" t="s">
        <v>7014</v>
      </c>
      <c r="H1731" s="35" t="s">
        <v>276</v>
      </c>
      <c r="I1731" s="36" t="s">
        <v>413</v>
      </c>
      <c r="J1731" s="53">
        <v>45649</v>
      </c>
      <c r="K1731" t="s">
        <v>7043</v>
      </c>
      <c r="L1731" s="40">
        <v>33970</v>
      </c>
      <c r="M1731" s="39">
        <v>9153372251</v>
      </c>
      <c r="N1731" t="s">
        <v>7069</v>
      </c>
    </row>
    <row r="1732" spans="1:14" x14ac:dyDescent="0.25">
      <c r="A1732" s="7" t="str">
        <f t="shared" si="64"/>
        <v>200200110042</v>
      </c>
      <c r="B1732" s="92"/>
      <c r="C1732" s="182">
        <v>20020011</v>
      </c>
      <c r="D1732" s="8" t="s">
        <v>56</v>
      </c>
      <c r="E1732" s="35" t="s">
        <v>14</v>
      </c>
      <c r="F1732" s="35" t="s">
        <v>6991</v>
      </c>
      <c r="G1732" s="35" t="s">
        <v>7015</v>
      </c>
      <c r="H1732" s="35" t="s">
        <v>276</v>
      </c>
      <c r="I1732" s="36" t="s">
        <v>413</v>
      </c>
      <c r="J1732" s="53">
        <v>45649</v>
      </c>
      <c r="K1732" t="s">
        <v>7044</v>
      </c>
      <c r="L1732" s="40">
        <v>25569</v>
      </c>
      <c r="M1732" s="39">
        <v>7367926295</v>
      </c>
      <c r="N1732" t="s">
        <v>7070</v>
      </c>
    </row>
    <row r="1733" spans="1:14" x14ac:dyDescent="0.25">
      <c r="A1733" s="7" t="str">
        <f t="shared" si="64"/>
        <v>200200110043</v>
      </c>
      <c r="B1733" s="92"/>
      <c r="C1733" s="182">
        <v>20020011</v>
      </c>
      <c r="D1733" s="8" t="s">
        <v>56</v>
      </c>
      <c r="E1733" s="35" t="s">
        <v>1650</v>
      </c>
      <c r="F1733" s="35" t="s">
        <v>6992</v>
      </c>
      <c r="G1733" s="35" t="s">
        <v>7016</v>
      </c>
      <c r="H1733" s="35" t="s">
        <v>1284</v>
      </c>
      <c r="I1733" s="36" t="s">
        <v>412</v>
      </c>
      <c r="J1733" s="53">
        <v>45649</v>
      </c>
      <c r="K1733" t="s">
        <v>6002</v>
      </c>
      <c r="L1733" s="40">
        <v>34700</v>
      </c>
      <c r="M1733" s="39">
        <v>8521173592</v>
      </c>
      <c r="N1733" t="s">
        <v>7071</v>
      </c>
    </row>
    <row r="1734" spans="1:14" x14ac:dyDescent="0.25">
      <c r="A1734" s="7" t="str">
        <f t="shared" si="64"/>
        <v>200700030012</v>
      </c>
      <c r="B1734" s="92"/>
      <c r="C1734" s="182">
        <v>20070003</v>
      </c>
      <c r="D1734" s="8" t="s">
        <v>56</v>
      </c>
      <c r="E1734" s="35" t="s">
        <v>40</v>
      </c>
      <c r="F1734" s="35" t="s">
        <v>6993</v>
      </c>
      <c r="G1734" s="35" t="s">
        <v>7017</v>
      </c>
      <c r="H1734" s="35" t="s">
        <v>1048</v>
      </c>
      <c r="I1734" s="36" t="s">
        <v>413</v>
      </c>
      <c r="J1734" s="53">
        <v>45649</v>
      </c>
      <c r="K1734" t="s">
        <v>7045</v>
      </c>
      <c r="L1734" s="40">
        <v>37419</v>
      </c>
      <c r="M1734" s="39">
        <v>6299136022</v>
      </c>
      <c r="N1734" t="s">
        <v>7072</v>
      </c>
    </row>
    <row r="1735" spans="1:14" x14ac:dyDescent="0.25">
      <c r="A1735" s="7" t="str">
        <f t="shared" si="64"/>
        <v>200600020031</v>
      </c>
      <c r="B1735" s="92"/>
      <c r="C1735" s="182">
        <v>20060002</v>
      </c>
      <c r="D1735" s="8" t="s">
        <v>56</v>
      </c>
      <c r="E1735" s="35" t="s">
        <v>422</v>
      </c>
      <c r="F1735" s="35" t="s">
        <v>6994</v>
      </c>
      <c r="G1735" s="35" t="s">
        <v>7018</v>
      </c>
      <c r="H1735" s="35" t="s">
        <v>1676</v>
      </c>
      <c r="I1735" s="36" t="s">
        <v>413</v>
      </c>
      <c r="J1735" s="53">
        <v>45649</v>
      </c>
      <c r="K1735" t="s">
        <v>7046</v>
      </c>
      <c r="L1735" s="40">
        <v>31048</v>
      </c>
      <c r="M1735" s="39"/>
      <c r="N1735" t="s">
        <v>7073</v>
      </c>
    </row>
    <row r="1736" spans="1:14" x14ac:dyDescent="0.25">
      <c r="A1736" s="7" t="str">
        <f t="shared" si="64"/>
        <v>200200070070</v>
      </c>
      <c r="B1736" s="92"/>
      <c r="C1736" s="182">
        <v>20020007</v>
      </c>
      <c r="D1736" s="8" t="s">
        <v>56</v>
      </c>
      <c r="E1736" s="35" t="s">
        <v>1850</v>
      </c>
      <c r="F1736" s="35" t="s">
        <v>598</v>
      </c>
      <c r="G1736" s="35" t="s">
        <v>7019</v>
      </c>
      <c r="H1736" s="35" t="s">
        <v>275</v>
      </c>
      <c r="I1736" s="36" t="s">
        <v>411</v>
      </c>
      <c r="J1736" s="53">
        <v>45649</v>
      </c>
      <c r="K1736" t="s">
        <v>7047</v>
      </c>
      <c r="L1736" s="40">
        <v>21186</v>
      </c>
      <c r="M1736" s="39">
        <v>8298169559</v>
      </c>
      <c r="N1736" t="s">
        <v>7074</v>
      </c>
    </row>
    <row r="1737" spans="1:14" x14ac:dyDescent="0.25">
      <c r="A1737" s="7" t="str">
        <f t="shared" si="64"/>
        <v>200100030077</v>
      </c>
      <c r="B1737" s="92"/>
      <c r="C1737" s="182">
        <v>20010003</v>
      </c>
      <c r="D1737" s="8" t="s">
        <v>56</v>
      </c>
      <c r="E1737" s="35" t="s">
        <v>2802</v>
      </c>
      <c r="F1737" s="35" t="s">
        <v>6995</v>
      </c>
      <c r="G1737" s="35" t="s">
        <v>6904</v>
      </c>
      <c r="H1737" s="35" t="s">
        <v>273</v>
      </c>
      <c r="I1737" s="36" t="s">
        <v>413</v>
      </c>
      <c r="J1737" s="53">
        <v>45649</v>
      </c>
      <c r="K1737" t="s">
        <v>7048</v>
      </c>
      <c r="L1737" s="40">
        <v>27030</v>
      </c>
      <c r="M1737" s="39">
        <v>8789904511</v>
      </c>
      <c r="N1737" t="s">
        <v>7075</v>
      </c>
    </row>
    <row r="1738" spans="1:14" x14ac:dyDescent="0.25">
      <c r="A1738" s="7" t="str">
        <f t="shared" si="64"/>
        <v>200500010023</v>
      </c>
      <c r="B1738" s="92"/>
      <c r="C1738" s="182">
        <v>20050001</v>
      </c>
      <c r="D1738" s="8" t="s">
        <v>56</v>
      </c>
      <c r="E1738" s="35" t="s">
        <v>38</v>
      </c>
      <c r="F1738" s="35" t="s">
        <v>6996</v>
      </c>
      <c r="G1738" s="35" t="s">
        <v>7020</v>
      </c>
      <c r="H1738" s="35" t="s">
        <v>274</v>
      </c>
      <c r="I1738" s="36" t="s">
        <v>415</v>
      </c>
      <c r="J1738" s="53">
        <v>45649</v>
      </c>
      <c r="K1738" t="s">
        <v>7049</v>
      </c>
      <c r="L1738" s="40">
        <v>24270</v>
      </c>
      <c r="M1738" s="39"/>
      <c r="N1738" t="s">
        <v>7076</v>
      </c>
    </row>
    <row r="1739" spans="1:14" x14ac:dyDescent="0.25">
      <c r="A1739" s="7" t="str">
        <f t="shared" si="64"/>
        <v>200100440002</v>
      </c>
      <c r="B1739" s="92"/>
      <c r="C1739" s="182">
        <v>20010044</v>
      </c>
      <c r="D1739" s="8" t="s">
        <v>56</v>
      </c>
      <c r="E1739" s="35" t="s">
        <v>17</v>
      </c>
      <c r="F1739" s="35" t="s">
        <v>6997</v>
      </c>
      <c r="G1739" s="35" t="s">
        <v>7021</v>
      </c>
      <c r="H1739" s="35" t="s">
        <v>269</v>
      </c>
      <c r="I1739" s="36" t="s">
        <v>411</v>
      </c>
      <c r="J1739" s="53">
        <v>45649</v>
      </c>
      <c r="K1739" t="s">
        <v>7050</v>
      </c>
      <c r="L1739" s="40">
        <v>34760</v>
      </c>
      <c r="M1739" s="39">
        <v>9973678570</v>
      </c>
      <c r="N1739" t="s">
        <v>7077</v>
      </c>
    </row>
    <row r="1740" spans="1:14" x14ac:dyDescent="0.25">
      <c r="A1740" s="7" t="str">
        <f t="shared" si="64"/>
        <v>200100090031</v>
      </c>
      <c r="B1740" s="92"/>
      <c r="C1740" s="182">
        <v>20010009</v>
      </c>
      <c r="D1740" s="8" t="s">
        <v>56</v>
      </c>
      <c r="E1740" s="35" t="s">
        <v>422</v>
      </c>
      <c r="F1740" s="35" t="s">
        <v>182</v>
      </c>
      <c r="G1740" s="35" t="s">
        <v>7022</v>
      </c>
      <c r="H1740" s="35" t="s">
        <v>7030</v>
      </c>
      <c r="I1740" s="36" t="s">
        <v>413</v>
      </c>
      <c r="J1740" s="53">
        <v>45649</v>
      </c>
      <c r="K1740" t="s">
        <v>7051</v>
      </c>
      <c r="L1740" s="40">
        <v>34555</v>
      </c>
      <c r="M1740" s="39">
        <v>8789927410</v>
      </c>
      <c r="N1740" t="s">
        <v>7078</v>
      </c>
    </row>
    <row r="1741" spans="1:14" x14ac:dyDescent="0.25">
      <c r="A1741" s="7" t="str">
        <f t="shared" si="64"/>
        <v>200400010030</v>
      </c>
      <c r="B1741" s="92"/>
      <c r="C1741" s="182">
        <v>20040001</v>
      </c>
      <c r="D1741" s="8" t="s">
        <v>56</v>
      </c>
      <c r="E1741" s="35" t="s">
        <v>7</v>
      </c>
      <c r="F1741" s="35" t="s">
        <v>6998</v>
      </c>
      <c r="G1741" s="35" t="s">
        <v>7023</v>
      </c>
      <c r="H1741" s="35" t="s">
        <v>275</v>
      </c>
      <c r="I1741" s="36" t="s">
        <v>411</v>
      </c>
      <c r="J1741" s="53">
        <v>45649</v>
      </c>
      <c r="K1741" t="s">
        <v>7052</v>
      </c>
      <c r="L1741" s="40">
        <v>28126</v>
      </c>
      <c r="M1741" s="39">
        <v>9162696524</v>
      </c>
      <c r="N1741" t="s">
        <v>7079</v>
      </c>
    </row>
    <row r="1742" spans="1:14" x14ac:dyDescent="0.25">
      <c r="A1742" s="7" t="str">
        <f t="shared" si="64"/>
        <v>200400010031</v>
      </c>
      <c r="B1742" s="92"/>
      <c r="C1742" s="182">
        <v>20040001</v>
      </c>
      <c r="D1742" s="8" t="s">
        <v>56</v>
      </c>
      <c r="E1742" s="35" t="s">
        <v>422</v>
      </c>
      <c r="F1742" s="35" t="s">
        <v>155</v>
      </c>
      <c r="G1742" s="35" t="s">
        <v>7024</v>
      </c>
      <c r="H1742" s="35" t="s">
        <v>275</v>
      </c>
      <c r="I1742" s="36" t="s">
        <v>411</v>
      </c>
      <c r="J1742" s="53">
        <v>45649</v>
      </c>
      <c r="K1742" t="s">
        <v>7053</v>
      </c>
      <c r="L1742" s="40">
        <v>31048</v>
      </c>
      <c r="M1742" s="39">
        <v>7992326410</v>
      </c>
      <c r="N1742" t="s">
        <v>7080</v>
      </c>
    </row>
    <row r="1743" spans="1:14" x14ac:dyDescent="0.25">
      <c r="A1743" s="7" t="str">
        <f t="shared" si="64"/>
        <v>200100430004</v>
      </c>
      <c r="B1743" s="92"/>
      <c r="C1743" s="182">
        <v>20010043</v>
      </c>
      <c r="D1743" s="8" t="s">
        <v>56</v>
      </c>
      <c r="E1743" s="35" t="s">
        <v>1</v>
      </c>
      <c r="F1743" s="35" t="s">
        <v>6999</v>
      </c>
      <c r="G1743" s="35" t="s">
        <v>7025</v>
      </c>
      <c r="H1743" s="35" t="s">
        <v>451</v>
      </c>
      <c r="I1743" s="36" t="s">
        <v>411</v>
      </c>
      <c r="J1743" s="53">
        <v>45649</v>
      </c>
      <c r="K1743" t="s">
        <v>7054</v>
      </c>
      <c r="L1743" s="40">
        <v>29289</v>
      </c>
      <c r="M1743" s="39">
        <v>6204319326</v>
      </c>
      <c r="N1743" t="s">
        <v>7081</v>
      </c>
    </row>
    <row r="1744" spans="1:14" x14ac:dyDescent="0.25">
      <c r="A1744" s="7" t="str">
        <f t="shared" si="64"/>
        <v>200100450002</v>
      </c>
      <c r="B1744" s="92"/>
      <c r="C1744" s="182">
        <v>20010045</v>
      </c>
      <c r="D1744" s="8" t="s">
        <v>56</v>
      </c>
      <c r="E1744" s="35" t="s">
        <v>17</v>
      </c>
      <c r="F1744" s="35" t="s">
        <v>5757</v>
      </c>
      <c r="G1744" s="35" t="s">
        <v>7026</v>
      </c>
      <c r="H1744" s="35" t="s">
        <v>271</v>
      </c>
      <c r="I1744" s="36" t="s">
        <v>413</v>
      </c>
      <c r="J1744" s="53">
        <v>45649</v>
      </c>
      <c r="K1744" t="s">
        <v>864</v>
      </c>
      <c r="L1744" s="40">
        <v>34663</v>
      </c>
      <c r="M1744" s="39">
        <v>9060098228</v>
      </c>
      <c r="N1744" t="s">
        <v>7082</v>
      </c>
    </row>
    <row r="1745" spans="1:14" x14ac:dyDescent="0.25">
      <c r="A1745" s="7" t="str">
        <f t="shared" si="64"/>
        <v>200600060002</v>
      </c>
      <c r="B1745" s="92"/>
      <c r="C1745" s="182">
        <v>20060006</v>
      </c>
      <c r="D1745" s="8" t="s">
        <v>56</v>
      </c>
      <c r="E1745" s="35" t="s">
        <v>17</v>
      </c>
      <c r="F1745" s="35" t="s">
        <v>7000</v>
      </c>
      <c r="G1745" s="35" t="s">
        <v>7027</v>
      </c>
      <c r="H1745" s="35" t="s">
        <v>7031</v>
      </c>
      <c r="I1745" s="36" t="s">
        <v>411</v>
      </c>
      <c r="J1745" s="53">
        <v>45649</v>
      </c>
      <c r="K1745" t="s">
        <v>7055</v>
      </c>
      <c r="L1745" s="40">
        <v>37709</v>
      </c>
      <c r="M1745" s="39">
        <v>7667871273</v>
      </c>
      <c r="N1745" t="s">
        <v>7083</v>
      </c>
    </row>
    <row r="1746" spans="1:14" x14ac:dyDescent="0.25">
      <c r="A1746" s="7" t="str">
        <f t="shared" si="64"/>
        <v>200600050002</v>
      </c>
      <c r="B1746" s="92"/>
      <c r="C1746" s="182">
        <v>20060005</v>
      </c>
      <c r="D1746" s="8" t="s">
        <v>56</v>
      </c>
      <c r="E1746" s="35" t="s">
        <v>17</v>
      </c>
      <c r="F1746" s="35" t="s">
        <v>7001</v>
      </c>
      <c r="G1746" s="35" t="s">
        <v>7028</v>
      </c>
      <c r="H1746" s="35" t="s">
        <v>4452</v>
      </c>
      <c r="I1746" s="36" t="s">
        <v>1912</v>
      </c>
      <c r="J1746" s="53">
        <v>45649</v>
      </c>
      <c r="K1746" t="s">
        <v>7056</v>
      </c>
      <c r="L1746" s="40">
        <v>33604</v>
      </c>
      <c r="M1746" s="39">
        <v>9546272517</v>
      </c>
      <c r="N1746" t="s">
        <v>7084</v>
      </c>
    </row>
    <row r="1747" spans="1:14" x14ac:dyDescent="0.25">
      <c r="A1747" s="7" t="str">
        <f t="shared" si="64"/>
        <v>200600070002</v>
      </c>
      <c r="B1747" s="92"/>
      <c r="C1747" s="182">
        <v>20060007</v>
      </c>
      <c r="D1747" s="8" t="s">
        <v>56</v>
      </c>
      <c r="E1747" s="35" t="s">
        <v>17</v>
      </c>
      <c r="F1747" s="35" t="s">
        <v>7002</v>
      </c>
      <c r="G1747" s="35" t="s">
        <v>7029</v>
      </c>
      <c r="H1747" s="35" t="s">
        <v>5809</v>
      </c>
      <c r="I1747" s="36" t="s">
        <v>413</v>
      </c>
      <c r="J1747" s="53">
        <v>45649</v>
      </c>
      <c r="K1747" t="s">
        <v>5918</v>
      </c>
      <c r="L1747" s="40">
        <v>34711</v>
      </c>
      <c r="M1747" s="39">
        <v>7992316696</v>
      </c>
      <c r="N1747" t="s">
        <v>7085</v>
      </c>
    </row>
    <row r="1748" spans="1:14" x14ac:dyDescent="0.25">
      <c r="A1748" s="7" t="str">
        <f t="shared" ref="A1748:A1753" si="65">CONCATENATE(C1748,E1748)</f>
        <v>200700100002</v>
      </c>
      <c r="B1748" s="92"/>
      <c r="C1748" s="182">
        <v>20070010</v>
      </c>
      <c r="D1748" s="8" t="s">
        <v>56</v>
      </c>
      <c r="E1748" s="35" t="s">
        <v>17</v>
      </c>
      <c r="F1748" s="35" t="s">
        <v>7086</v>
      </c>
      <c r="G1748" s="35" t="s">
        <v>7091</v>
      </c>
      <c r="H1748" s="35" t="s">
        <v>2021</v>
      </c>
      <c r="I1748" s="36" t="s">
        <v>415</v>
      </c>
      <c r="J1748" s="53">
        <v>45663</v>
      </c>
      <c r="K1748" t="s">
        <v>5850</v>
      </c>
      <c r="L1748" s="40">
        <v>33970</v>
      </c>
      <c r="M1748" s="39">
        <v>6203724732</v>
      </c>
      <c r="N1748" t="s">
        <v>7103</v>
      </c>
    </row>
    <row r="1749" spans="1:14" x14ac:dyDescent="0.25">
      <c r="A1749" s="7" t="str">
        <f t="shared" si="65"/>
        <v>200700100004</v>
      </c>
      <c r="B1749" s="92"/>
      <c r="C1749" s="182">
        <v>20070010</v>
      </c>
      <c r="D1749" s="8" t="s">
        <v>56</v>
      </c>
      <c r="E1749" s="35" t="s">
        <v>1</v>
      </c>
      <c r="F1749" s="35" t="s">
        <v>6892</v>
      </c>
      <c r="G1749" s="35" t="s">
        <v>7092</v>
      </c>
      <c r="H1749" s="35" t="s">
        <v>7097</v>
      </c>
      <c r="I1749" s="36" t="s">
        <v>413</v>
      </c>
      <c r="J1749" s="53">
        <v>45663</v>
      </c>
      <c r="K1749" t="s">
        <v>7098</v>
      </c>
      <c r="L1749" s="40">
        <v>36469</v>
      </c>
      <c r="M1749" s="39">
        <v>6203504304</v>
      </c>
      <c r="N1749" t="s">
        <v>7104</v>
      </c>
    </row>
    <row r="1750" spans="1:14" x14ac:dyDescent="0.25">
      <c r="A1750" s="7" t="str">
        <f t="shared" si="65"/>
        <v>200700100005</v>
      </c>
      <c r="B1750" s="92"/>
      <c r="C1750" s="182">
        <v>20070010</v>
      </c>
      <c r="D1750" s="8" t="s">
        <v>56</v>
      </c>
      <c r="E1750" s="35" t="s">
        <v>18</v>
      </c>
      <c r="F1750" s="35" t="s">
        <v>7087</v>
      </c>
      <c r="G1750" s="35" t="s">
        <v>7093</v>
      </c>
      <c r="H1750" s="35" t="s">
        <v>1048</v>
      </c>
      <c r="I1750" s="36" t="s">
        <v>413</v>
      </c>
      <c r="J1750" s="53">
        <v>45663</v>
      </c>
      <c r="K1750" t="s">
        <v>7099</v>
      </c>
      <c r="L1750" s="40">
        <v>38568</v>
      </c>
      <c r="M1750" s="39">
        <v>8789531564</v>
      </c>
      <c r="N1750" t="s">
        <v>7105</v>
      </c>
    </row>
    <row r="1751" spans="1:14" x14ac:dyDescent="0.25">
      <c r="A1751" s="7" t="str">
        <f t="shared" si="65"/>
        <v>200700100006</v>
      </c>
      <c r="B1751" s="92"/>
      <c r="C1751" s="182">
        <v>20070010</v>
      </c>
      <c r="D1751" s="8" t="s">
        <v>56</v>
      </c>
      <c r="E1751" s="35" t="s">
        <v>19</v>
      </c>
      <c r="F1751" s="35" t="s">
        <v>7088</v>
      </c>
      <c r="G1751" s="35" t="s">
        <v>7094</v>
      </c>
      <c r="H1751" s="35" t="s">
        <v>1048</v>
      </c>
      <c r="I1751" s="36" t="s">
        <v>413</v>
      </c>
      <c r="J1751" s="53">
        <v>45663</v>
      </c>
      <c r="K1751" t="s">
        <v>7100</v>
      </c>
      <c r="L1751" s="40">
        <v>30317</v>
      </c>
      <c r="M1751" s="39">
        <v>8294331050</v>
      </c>
      <c r="N1751" t="s">
        <v>7106</v>
      </c>
    </row>
    <row r="1752" spans="1:14" x14ac:dyDescent="0.25">
      <c r="A1752" s="7" t="str">
        <f t="shared" si="65"/>
        <v>200700100007</v>
      </c>
      <c r="B1752" s="92"/>
      <c r="C1752" s="182">
        <v>20070010</v>
      </c>
      <c r="D1752" s="8" t="s">
        <v>56</v>
      </c>
      <c r="E1752" s="35" t="s">
        <v>20</v>
      </c>
      <c r="F1752" s="35" t="s">
        <v>7089</v>
      </c>
      <c r="G1752" s="35" t="s">
        <v>7095</v>
      </c>
      <c r="H1752" s="35" t="s">
        <v>1048</v>
      </c>
      <c r="I1752" s="36" t="s">
        <v>413</v>
      </c>
      <c r="J1752" s="53">
        <v>45663</v>
      </c>
      <c r="K1752" t="s">
        <v>7101</v>
      </c>
      <c r="L1752" s="40">
        <v>31048</v>
      </c>
      <c r="M1752" s="39">
        <v>9973764190</v>
      </c>
      <c r="N1752" t="s">
        <v>7107</v>
      </c>
    </row>
    <row r="1753" spans="1:14" x14ac:dyDescent="0.25">
      <c r="A1753" s="7" t="str">
        <f t="shared" si="65"/>
        <v>200700100008</v>
      </c>
      <c r="B1753" s="92"/>
      <c r="C1753" s="182">
        <v>20070010</v>
      </c>
      <c r="D1753" s="8" t="s">
        <v>56</v>
      </c>
      <c r="E1753" s="35" t="s">
        <v>41</v>
      </c>
      <c r="F1753" s="35" t="s">
        <v>7090</v>
      </c>
      <c r="G1753" s="35" t="s">
        <v>7096</v>
      </c>
      <c r="H1753" s="35" t="s">
        <v>1048</v>
      </c>
      <c r="I1753" s="36" t="s">
        <v>413</v>
      </c>
      <c r="J1753" s="53">
        <v>45663</v>
      </c>
      <c r="K1753" t="s">
        <v>7102</v>
      </c>
      <c r="L1753" s="40"/>
      <c r="M1753" s="39">
        <v>8987982270</v>
      </c>
    </row>
    <row r="1754" spans="1:14" x14ac:dyDescent="0.25">
      <c r="A1754" s="7" t="str">
        <f t="shared" ref="A1754:A1794" si="66">CONCATENATE(C1754,E1754)</f>
        <v>200200010050</v>
      </c>
      <c r="B1754" s="92"/>
      <c r="C1754" s="182">
        <v>20020001</v>
      </c>
      <c r="D1754" s="8" t="s">
        <v>56</v>
      </c>
      <c r="E1754" s="35" t="s">
        <v>2068</v>
      </c>
      <c r="F1754" s="35" t="s">
        <v>7108</v>
      </c>
      <c r="G1754" s="35" t="s">
        <v>7140</v>
      </c>
      <c r="H1754" s="35" t="s">
        <v>275</v>
      </c>
      <c r="I1754" s="36" t="s">
        <v>411</v>
      </c>
      <c r="J1754" s="53">
        <v>45663</v>
      </c>
      <c r="K1754" t="s">
        <v>7184</v>
      </c>
      <c r="L1754" s="40">
        <v>36282</v>
      </c>
      <c r="M1754" s="39">
        <v>7033892815</v>
      </c>
      <c r="N1754" t="s">
        <v>7222</v>
      </c>
    </row>
    <row r="1755" spans="1:14" x14ac:dyDescent="0.25">
      <c r="A1755" s="7" t="str">
        <f t="shared" si="66"/>
        <v>200200160002</v>
      </c>
      <c r="B1755" s="92"/>
      <c r="C1755" s="182">
        <v>20020016</v>
      </c>
      <c r="D1755" s="8" t="s">
        <v>56</v>
      </c>
      <c r="E1755" s="35" t="s">
        <v>17</v>
      </c>
      <c r="F1755" s="35" t="s">
        <v>7109</v>
      </c>
      <c r="G1755" s="35" t="s">
        <v>7141</v>
      </c>
      <c r="H1755" s="35" t="s">
        <v>279</v>
      </c>
      <c r="I1755" s="36" t="s">
        <v>410</v>
      </c>
      <c r="J1755" s="53">
        <v>45663</v>
      </c>
      <c r="K1755" t="s">
        <v>7185</v>
      </c>
      <c r="L1755" s="40">
        <v>38353</v>
      </c>
      <c r="M1755" s="39">
        <v>8340180775</v>
      </c>
      <c r="N1755" t="s">
        <v>7223</v>
      </c>
    </row>
    <row r="1756" spans="1:14" x14ac:dyDescent="0.25">
      <c r="A1756" s="7" t="str">
        <f t="shared" si="66"/>
        <v>200600050012</v>
      </c>
      <c r="B1756" s="92"/>
      <c r="C1756" s="182">
        <v>20060005</v>
      </c>
      <c r="D1756" s="8" t="s">
        <v>56</v>
      </c>
      <c r="E1756" s="35" t="s">
        <v>40</v>
      </c>
      <c r="F1756" s="35" t="s">
        <v>7110</v>
      </c>
      <c r="G1756" s="35" t="s">
        <v>7142</v>
      </c>
      <c r="H1756" s="35" t="s">
        <v>7181</v>
      </c>
      <c r="I1756" s="36" t="s">
        <v>6389</v>
      </c>
      <c r="J1756" s="53">
        <v>45663</v>
      </c>
      <c r="K1756" t="s">
        <v>7186</v>
      </c>
      <c r="L1756" s="40">
        <v>28915</v>
      </c>
      <c r="M1756" s="39">
        <v>8677022229</v>
      </c>
      <c r="N1756" t="s">
        <v>7224</v>
      </c>
    </row>
    <row r="1757" spans="1:14" x14ac:dyDescent="0.25">
      <c r="A1757" s="7" t="str">
        <f t="shared" si="66"/>
        <v>200600050013</v>
      </c>
      <c r="B1757" s="92"/>
      <c r="C1757" s="182">
        <v>20060005</v>
      </c>
      <c r="D1757" s="8" t="s">
        <v>56</v>
      </c>
      <c r="E1757" s="35" t="s">
        <v>23</v>
      </c>
      <c r="F1757" s="35" t="s">
        <v>7111</v>
      </c>
      <c r="G1757" s="35" t="s">
        <v>7143</v>
      </c>
      <c r="H1757" s="35" t="s">
        <v>4452</v>
      </c>
      <c r="I1757" s="36" t="s">
        <v>1912</v>
      </c>
      <c r="J1757" s="53">
        <v>45663</v>
      </c>
      <c r="K1757" t="s">
        <v>7187</v>
      </c>
      <c r="L1757" s="40">
        <v>21916</v>
      </c>
      <c r="M1757" s="39"/>
      <c r="N1757" t="s">
        <v>7225</v>
      </c>
    </row>
    <row r="1758" spans="1:14" x14ac:dyDescent="0.25">
      <c r="A1758" s="7" t="str">
        <f t="shared" si="66"/>
        <v>200600070009</v>
      </c>
      <c r="B1758" s="92"/>
      <c r="C1758" s="182">
        <v>20060007</v>
      </c>
      <c r="D1758" s="8" t="s">
        <v>56</v>
      </c>
      <c r="E1758" s="35" t="s">
        <v>36</v>
      </c>
      <c r="F1758" s="35" t="s">
        <v>7112</v>
      </c>
      <c r="G1758" s="35" t="s">
        <v>7144</v>
      </c>
      <c r="H1758" s="35" t="s">
        <v>7182</v>
      </c>
      <c r="I1758" s="36" t="s">
        <v>430</v>
      </c>
      <c r="J1758" s="53">
        <v>45663</v>
      </c>
      <c r="K1758" t="s">
        <v>7188</v>
      </c>
      <c r="L1758" s="40">
        <v>30046</v>
      </c>
      <c r="M1758" s="39">
        <v>7488690218</v>
      </c>
      <c r="N1758" t="s">
        <v>7226</v>
      </c>
    </row>
    <row r="1759" spans="1:14" x14ac:dyDescent="0.25">
      <c r="A1759" s="7" t="str">
        <f t="shared" si="66"/>
        <v>200600070010</v>
      </c>
      <c r="B1759" s="92"/>
      <c r="C1759" s="182">
        <v>20060007</v>
      </c>
      <c r="D1759" s="8" t="s">
        <v>56</v>
      </c>
      <c r="E1759" s="35" t="s">
        <v>21</v>
      </c>
      <c r="F1759" s="35" t="s">
        <v>7113</v>
      </c>
      <c r="G1759" s="35" t="s">
        <v>7145</v>
      </c>
      <c r="H1759" s="35" t="s">
        <v>275</v>
      </c>
      <c r="I1759" s="36" t="s">
        <v>411</v>
      </c>
      <c r="J1759" s="53">
        <v>45663</v>
      </c>
      <c r="K1759" t="s">
        <v>7189</v>
      </c>
      <c r="L1759" s="40">
        <v>33032</v>
      </c>
      <c r="M1759" s="39">
        <v>8580292056</v>
      </c>
      <c r="N1759" t="s">
        <v>7227</v>
      </c>
    </row>
    <row r="1760" spans="1:14" x14ac:dyDescent="0.25">
      <c r="A1760" s="7" t="str">
        <f t="shared" si="66"/>
        <v>200600070011</v>
      </c>
      <c r="B1760" s="92"/>
      <c r="C1760" s="182">
        <v>20060007</v>
      </c>
      <c r="D1760" s="8" t="s">
        <v>56</v>
      </c>
      <c r="E1760" s="35" t="s">
        <v>22</v>
      </c>
      <c r="F1760" s="35" t="s">
        <v>7114</v>
      </c>
      <c r="G1760" s="35" t="s">
        <v>7146</v>
      </c>
      <c r="H1760" s="35" t="s">
        <v>5807</v>
      </c>
      <c r="I1760" s="36" t="s">
        <v>430</v>
      </c>
      <c r="J1760" s="53">
        <v>45663</v>
      </c>
      <c r="K1760" t="s">
        <v>7112</v>
      </c>
      <c r="L1760" s="40">
        <v>35412</v>
      </c>
      <c r="M1760" s="39"/>
      <c r="N1760" t="s">
        <v>7228</v>
      </c>
    </row>
    <row r="1761" spans="1:14" x14ac:dyDescent="0.25">
      <c r="A1761" s="7" t="str">
        <f t="shared" si="66"/>
        <v>200100340038</v>
      </c>
      <c r="B1761" s="92"/>
      <c r="C1761" s="182">
        <v>20010034</v>
      </c>
      <c r="D1761" s="8" t="s">
        <v>56</v>
      </c>
      <c r="E1761" s="35" t="s">
        <v>11</v>
      </c>
      <c r="F1761" s="35" t="s">
        <v>726</v>
      </c>
      <c r="G1761" s="35" t="s">
        <v>7147</v>
      </c>
      <c r="H1761" s="35" t="s">
        <v>7183</v>
      </c>
      <c r="I1761" s="36" t="s">
        <v>6389</v>
      </c>
      <c r="J1761" s="53">
        <v>45663</v>
      </c>
      <c r="K1761" t="s">
        <v>7190</v>
      </c>
      <c r="L1761" s="40" t="s">
        <v>7215</v>
      </c>
      <c r="M1761" s="39"/>
      <c r="N1761" t="s">
        <v>7229</v>
      </c>
    </row>
    <row r="1762" spans="1:14" x14ac:dyDescent="0.25">
      <c r="A1762" s="7" t="str">
        <f t="shared" si="66"/>
        <v>200200140006</v>
      </c>
      <c r="B1762" s="92"/>
      <c r="C1762" s="182">
        <v>20020014</v>
      </c>
      <c r="D1762" s="8" t="s">
        <v>56</v>
      </c>
      <c r="E1762" s="35" t="s">
        <v>19</v>
      </c>
      <c r="F1762" s="35" t="s">
        <v>7115</v>
      </c>
      <c r="G1762" s="35" t="s">
        <v>7148</v>
      </c>
      <c r="H1762" s="35" t="s">
        <v>275</v>
      </c>
      <c r="I1762" s="36" t="s">
        <v>411</v>
      </c>
      <c r="J1762" s="53">
        <v>45663</v>
      </c>
      <c r="K1762" t="s">
        <v>7191</v>
      </c>
      <c r="L1762" s="40">
        <v>25204</v>
      </c>
      <c r="M1762" s="39">
        <v>8235960270</v>
      </c>
      <c r="N1762" t="s">
        <v>7230</v>
      </c>
    </row>
    <row r="1763" spans="1:14" x14ac:dyDescent="0.25">
      <c r="A1763" s="7" t="str">
        <f t="shared" si="66"/>
        <v>200200140007</v>
      </c>
      <c r="B1763" s="92"/>
      <c r="C1763" s="182">
        <v>20020014</v>
      </c>
      <c r="D1763" s="8" t="s">
        <v>56</v>
      </c>
      <c r="E1763" s="35" t="s">
        <v>20</v>
      </c>
      <c r="F1763" s="35" t="s">
        <v>7116</v>
      </c>
      <c r="G1763" s="35" t="s">
        <v>7149</v>
      </c>
      <c r="H1763" s="35" t="s">
        <v>274</v>
      </c>
      <c r="I1763" s="36" t="s">
        <v>415</v>
      </c>
      <c r="J1763" s="53">
        <v>45663</v>
      </c>
      <c r="K1763" t="s">
        <v>7192</v>
      </c>
      <c r="L1763" s="40">
        <v>26665</v>
      </c>
      <c r="M1763" s="39">
        <v>9546188774</v>
      </c>
      <c r="N1763" t="s">
        <v>7231</v>
      </c>
    </row>
    <row r="1764" spans="1:14" x14ac:dyDescent="0.25">
      <c r="A1764" s="7" t="str">
        <f t="shared" si="66"/>
        <v>200400030018</v>
      </c>
      <c r="B1764" s="92"/>
      <c r="C1764" s="182">
        <v>20040003</v>
      </c>
      <c r="D1764" s="8" t="s">
        <v>56</v>
      </c>
      <c r="E1764" s="35" t="s">
        <v>2</v>
      </c>
      <c r="F1764" s="35" t="s">
        <v>7117</v>
      </c>
      <c r="G1764" s="35" t="s">
        <v>7150</v>
      </c>
      <c r="H1764" s="35" t="s">
        <v>1380</v>
      </c>
      <c r="I1764" s="36" t="s">
        <v>410</v>
      </c>
      <c r="J1764" s="53">
        <v>45663</v>
      </c>
      <c r="K1764" t="s">
        <v>7193</v>
      </c>
      <c r="L1764" s="40">
        <v>41463</v>
      </c>
      <c r="M1764" s="39">
        <v>7667364133</v>
      </c>
      <c r="N1764" t="s">
        <v>7232</v>
      </c>
    </row>
    <row r="1765" spans="1:14" x14ac:dyDescent="0.25">
      <c r="A1765" s="7" t="str">
        <f t="shared" si="66"/>
        <v>200400030023</v>
      </c>
      <c r="B1765" s="92"/>
      <c r="C1765" s="182">
        <v>20040003</v>
      </c>
      <c r="D1765" s="8" t="s">
        <v>56</v>
      </c>
      <c r="E1765" s="35" t="s">
        <v>38</v>
      </c>
      <c r="F1765" s="35" t="s">
        <v>7118</v>
      </c>
      <c r="G1765" s="35" t="s">
        <v>7151</v>
      </c>
      <c r="H1765" s="35" t="s">
        <v>1380</v>
      </c>
      <c r="I1765" s="36" t="s">
        <v>410</v>
      </c>
      <c r="J1765" s="53">
        <v>45663</v>
      </c>
      <c r="K1765" t="s">
        <v>6759</v>
      </c>
      <c r="L1765" s="40" t="s">
        <v>7216</v>
      </c>
      <c r="M1765" s="39">
        <v>8340706823</v>
      </c>
      <c r="N1765" t="s">
        <v>7233</v>
      </c>
    </row>
    <row r="1766" spans="1:14" x14ac:dyDescent="0.25">
      <c r="A1766" s="7" t="str">
        <f t="shared" si="66"/>
        <v>200400030028</v>
      </c>
      <c r="B1766" s="92"/>
      <c r="C1766" s="182">
        <v>20040003</v>
      </c>
      <c r="D1766" s="8" t="s">
        <v>56</v>
      </c>
      <c r="E1766" s="35" t="s">
        <v>30</v>
      </c>
      <c r="F1766" s="35" t="s">
        <v>7119</v>
      </c>
      <c r="G1766" s="35" t="s">
        <v>7152</v>
      </c>
      <c r="H1766" s="35" t="s">
        <v>1380</v>
      </c>
      <c r="I1766" s="36" t="s">
        <v>410</v>
      </c>
      <c r="J1766" s="53">
        <v>45663</v>
      </c>
      <c r="K1766" t="s">
        <v>1208</v>
      </c>
      <c r="L1766" s="40">
        <v>38718</v>
      </c>
      <c r="M1766" s="39">
        <v>9905135102</v>
      </c>
      <c r="N1766" t="s">
        <v>7234</v>
      </c>
    </row>
    <row r="1767" spans="1:14" x14ac:dyDescent="0.25">
      <c r="A1767" s="7" t="str">
        <f t="shared" si="66"/>
        <v>200400030029</v>
      </c>
      <c r="B1767" s="92"/>
      <c r="C1767" s="182">
        <v>20040003</v>
      </c>
      <c r="D1767" s="8" t="s">
        <v>56</v>
      </c>
      <c r="E1767" s="35" t="s">
        <v>31</v>
      </c>
      <c r="F1767" s="35" t="s">
        <v>739</v>
      </c>
      <c r="G1767" s="35" t="s">
        <v>7153</v>
      </c>
      <c r="H1767" s="35" t="s">
        <v>4438</v>
      </c>
      <c r="I1767" s="36" t="s">
        <v>413</v>
      </c>
      <c r="J1767" s="53">
        <v>45663</v>
      </c>
      <c r="K1767" t="s">
        <v>7194</v>
      </c>
      <c r="L1767" s="40" t="s">
        <v>7217</v>
      </c>
      <c r="M1767" s="39">
        <v>9142489065</v>
      </c>
      <c r="N1767" t="s">
        <v>7235</v>
      </c>
    </row>
    <row r="1768" spans="1:14" x14ac:dyDescent="0.25">
      <c r="A1768" s="7" t="str">
        <f t="shared" si="66"/>
        <v>200100430006</v>
      </c>
      <c r="B1768" s="92"/>
      <c r="C1768" s="182">
        <v>20010043</v>
      </c>
      <c r="D1768" s="8" t="s">
        <v>56</v>
      </c>
      <c r="E1768" s="35" t="s">
        <v>19</v>
      </c>
      <c r="F1768" s="35" t="s">
        <v>7120</v>
      </c>
      <c r="G1768" s="35" t="s">
        <v>7154</v>
      </c>
      <c r="H1768" s="35" t="s">
        <v>275</v>
      </c>
      <c r="I1768" s="36" t="s">
        <v>411</v>
      </c>
      <c r="J1768" s="53">
        <v>45663</v>
      </c>
      <c r="K1768" t="s">
        <v>7195</v>
      </c>
      <c r="L1768" s="40">
        <v>25569</v>
      </c>
      <c r="M1768" s="39">
        <v>9939072256</v>
      </c>
      <c r="N1768" t="s">
        <v>7236</v>
      </c>
    </row>
    <row r="1769" spans="1:14" x14ac:dyDescent="0.25">
      <c r="A1769" s="7" t="str">
        <f t="shared" si="66"/>
        <v>200100430007</v>
      </c>
      <c r="B1769" s="92"/>
      <c r="C1769" s="182">
        <v>20010043</v>
      </c>
      <c r="D1769" s="8" t="s">
        <v>56</v>
      </c>
      <c r="E1769" s="35" t="s">
        <v>20</v>
      </c>
      <c r="F1769" s="35" t="s">
        <v>7121</v>
      </c>
      <c r="G1769" s="35" t="s">
        <v>7155</v>
      </c>
      <c r="H1769" s="35" t="s">
        <v>275</v>
      </c>
      <c r="I1769" s="36" t="s">
        <v>411</v>
      </c>
      <c r="J1769" s="53">
        <v>45663</v>
      </c>
      <c r="K1769" t="s">
        <v>7196</v>
      </c>
      <c r="L1769" s="40">
        <v>25204</v>
      </c>
      <c r="M1769" s="39"/>
      <c r="N1769" t="s">
        <v>7237</v>
      </c>
    </row>
    <row r="1770" spans="1:14" x14ac:dyDescent="0.25">
      <c r="A1770" s="7" t="str">
        <f t="shared" si="66"/>
        <v>200100430008</v>
      </c>
      <c r="B1770" s="92"/>
      <c r="C1770" s="182">
        <v>20010043</v>
      </c>
      <c r="D1770" s="8" t="s">
        <v>56</v>
      </c>
      <c r="E1770" s="35" t="s">
        <v>41</v>
      </c>
      <c r="F1770" s="35" t="s">
        <v>5718</v>
      </c>
      <c r="G1770" s="35" t="s">
        <v>7156</v>
      </c>
      <c r="H1770" s="35" t="s">
        <v>467</v>
      </c>
      <c r="I1770" s="36" t="s">
        <v>415</v>
      </c>
      <c r="J1770" s="53">
        <v>45663</v>
      </c>
      <c r="K1770" t="s">
        <v>7197</v>
      </c>
      <c r="L1770" s="40">
        <v>40857</v>
      </c>
      <c r="M1770" s="39"/>
      <c r="N1770" t="s">
        <v>7238</v>
      </c>
    </row>
    <row r="1771" spans="1:14" x14ac:dyDescent="0.25">
      <c r="A1771" s="7" t="str">
        <f t="shared" si="66"/>
        <v>200100430010</v>
      </c>
      <c r="B1771" s="92"/>
      <c r="C1771" s="182">
        <v>20010043</v>
      </c>
      <c r="D1771" s="8" t="s">
        <v>56</v>
      </c>
      <c r="E1771" s="35" t="s">
        <v>21</v>
      </c>
      <c r="F1771" s="35" t="s">
        <v>7122</v>
      </c>
      <c r="G1771" s="35" t="s">
        <v>7157</v>
      </c>
      <c r="H1771" s="35" t="s">
        <v>273</v>
      </c>
      <c r="I1771" s="36" t="s">
        <v>413</v>
      </c>
      <c r="J1771" s="53">
        <v>45663</v>
      </c>
      <c r="K1771" t="s">
        <v>7198</v>
      </c>
      <c r="L1771" s="40">
        <v>32509</v>
      </c>
      <c r="M1771" s="39">
        <v>8809793877</v>
      </c>
      <c r="N1771" t="s">
        <v>7239</v>
      </c>
    </row>
    <row r="1772" spans="1:14" x14ac:dyDescent="0.25">
      <c r="A1772" s="7" t="str">
        <f t="shared" si="66"/>
        <v>200100430011</v>
      </c>
      <c r="B1772" s="92"/>
      <c r="C1772" s="182">
        <v>20010043</v>
      </c>
      <c r="D1772" s="8" t="s">
        <v>56</v>
      </c>
      <c r="E1772" s="35" t="s">
        <v>22</v>
      </c>
      <c r="F1772" s="35" t="s">
        <v>7123</v>
      </c>
      <c r="G1772" s="35" t="s">
        <v>7158</v>
      </c>
      <c r="H1772" s="35" t="s">
        <v>467</v>
      </c>
      <c r="I1772" s="36" t="s">
        <v>415</v>
      </c>
      <c r="J1772" s="53">
        <v>45663</v>
      </c>
      <c r="K1772" t="s">
        <v>7199</v>
      </c>
      <c r="L1772" s="40">
        <v>33970</v>
      </c>
      <c r="M1772" s="39">
        <v>7484092251</v>
      </c>
      <c r="N1772" t="s">
        <v>7240</v>
      </c>
    </row>
    <row r="1773" spans="1:14" x14ac:dyDescent="0.25">
      <c r="A1773" s="7" t="str">
        <f t="shared" si="66"/>
        <v>200100430012</v>
      </c>
      <c r="B1773" s="92"/>
      <c r="C1773" s="182">
        <v>20010043</v>
      </c>
      <c r="D1773" s="8" t="s">
        <v>56</v>
      </c>
      <c r="E1773" s="35" t="s">
        <v>40</v>
      </c>
      <c r="F1773" s="35" t="s">
        <v>7124</v>
      </c>
      <c r="G1773" s="35" t="s">
        <v>7159</v>
      </c>
      <c r="H1773" s="35" t="s">
        <v>273</v>
      </c>
      <c r="I1773" s="36" t="s">
        <v>413</v>
      </c>
      <c r="J1773" s="53">
        <v>45663</v>
      </c>
      <c r="K1773" t="s">
        <v>7200</v>
      </c>
      <c r="L1773" s="40">
        <v>30317</v>
      </c>
      <c r="M1773" s="39">
        <v>8434662212</v>
      </c>
      <c r="N1773" t="s">
        <v>7241</v>
      </c>
    </row>
    <row r="1774" spans="1:14" x14ac:dyDescent="0.25">
      <c r="A1774" s="7" t="str">
        <f t="shared" si="66"/>
        <v>200100270041</v>
      </c>
      <c r="B1774" s="92"/>
      <c r="C1774" s="182">
        <v>20010027</v>
      </c>
      <c r="D1774" s="8" t="s">
        <v>56</v>
      </c>
      <c r="E1774" s="35" t="s">
        <v>35</v>
      </c>
      <c r="F1774" s="35" t="s">
        <v>6314</v>
      </c>
      <c r="G1774" s="35" t="s">
        <v>7160</v>
      </c>
      <c r="H1774" s="35" t="s">
        <v>467</v>
      </c>
      <c r="I1774" s="36" t="s">
        <v>415</v>
      </c>
      <c r="J1774" s="53">
        <v>45663</v>
      </c>
      <c r="K1774" t="s">
        <v>7201</v>
      </c>
      <c r="L1774" s="40">
        <v>18629</v>
      </c>
      <c r="M1774" s="39">
        <v>6201721504</v>
      </c>
      <c r="N1774" t="s">
        <v>7242</v>
      </c>
    </row>
    <row r="1775" spans="1:14" x14ac:dyDescent="0.25">
      <c r="A1775" s="7" t="str">
        <f t="shared" si="66"/>
        <v>200100410049</v>
      </c>
      <c r="B1775" s="92"/>
      <c r="C1775" s="182">
        <v>20010041</v>
      </c>
      <c r="D1775" s="8" t="s">
        <v>56</v>
      </c>
      <c r="E1775" s="35" t="s">
        <v>425</v>
      </c>
      <c r="F1775" s="35" t="s">
        <v>7125</v>
      </c>
      <c r="G1775" s="35" t="s">
        <v>7161</v>
      </c>
      <c r="H1775" s="35" t="s">
        <v>275</v>
      </c>
      <c r="I1775" s="36" t="s">
        <v>411</v>
      </c>
      <c r="J1775" s="53">
        <v>45663</v>
      </c>
      <c r="K1775" t="s">
        <v>7202</v>
      </c>
      <c r="L1775" s="40">
        <v>27395</v>
      </c>
      <c r="M1775" s="39">
        <v>7292979568</v>
      </c>
      <c r="N1775" t="s">
        <v>7243</v>
      </c>
    </row>
    <row r="1776" spans="1:14" x14ac:dyDescent="0.25">
      <c r="A1776" s="7" t="str">
        <f t="shared" si="66"/>
        <v>200600040054</v>
      </c>
      <c r="B1776" s="92"/>
      <c r="C1776" s="182">
        <v>20060004</v>
      </c>
      <c r="D1776" s="8" t="s">
        <v>56</v>
      </c>
      <c r="E1776" s="35" t="s">
        <v>760</v>
      </c>
      <c r="F1776" s="35" t="s">
        <v>7126</v>
      </c>
      <c r="G1776" s="35" t="s">
        <v>7162</v>
      </c>
      <c r="H1776" s="35" t="s">
        <v>5266</v>
      </c>
      <c r="I1776" s="36" t="s">
        <v>414</v>
      </c>
      <c r="J1776" s="53">
        <v>45663</v>
      </c>
      <c r="K1776" t="s">
        <v>6535</v>
      </c>
      <c r="L1776" s="40" t="s">
        <v>7218</v>
      </c>
      <c r="M1776" s="39">
        <v>7667006148</v>
      </c>
      <c r="N1776" t="s">
        <v>7244</v>
      </c>
    </row>
    <row r="1777" spans="1:14" x14ac:dyDescent="0.25">
      <c r="A1777" s="7" t="str">
        <f t="shared" si="66"/>
        <v>200600040055</v>
      </c>
      <c r="B1777" s="92"/>
      <c r="C1777" s="182">
        <v>20060004</v>
      </c>
      <c r="D1777" s="8" t="s">
        <v>56</v>
      </c>
      <c r="E1777" s="35" t="s">
        <v>427</v>
      </c>
      <c r="F1777" s="35" t="s">
        <v>7127</v>
      </c>
      <c r="G1777" s="35" t="s">
        <v>7163</v>
      </c>
      <c r="H1777" s="35" t="s">
        <v>5266</v>
      </c>
      <c r="I1777" s="36" t="s">
        <v>414</v>
      </c>
      <c r="J1777" s="53">
        <v>45663</v>
      </c>
      <c r="K1777" t="s">
        <v>7203</v>
      </c>
      <c r="L1777" s="40">
        <v>23590</v>
      </c>
      <c r="M1777" s="39"/>
      <c r="N1777" t="s">
        <v>7245</v>
      </c>
    </row>
    <row r="1778" spans="1:14" x14ac:dyDescent="0.25">
      <c r="A1778" s="7" t="str">
        <f t="shared" si="66"/>
        <v>200700040023</v>
      </c>
      <c r="B1778" s="92"/>
      <c r="C1778" s="182">
        <v>20070004</v>
      </c>
      <c r="D1778" s="8" t="s">
        <v>56</v>
      </c>
      <c r="E1778" s="35" t="s">
        <v>38</v>
      </c>
      <c r="F1778" s="35" t="s">
        <v>7128</v>
      </c>
      <c r="G1778" s="35" t="s">
        <v>7164</v>
      </c>
      <c r="H1778" s="35" t="s">
        <v>275</v>
      </c>
      <c r="I1778" s="36" t="s">
        <v>411</v>
      </c>
      <c r="J1778" s="53">
        <v>45663</v>
      </c>
      <c r="K1778" t="s">
        <v>5856</v>
      </c>
      <c r="L1778" s="40">
        <v>27395</v>
      </c>
      <c r="M1778" s="39">
        <v>9939501204</v>
      </c>
      <c r="N1778" t="s">
        <v>7246</v>
      </c>
    </row>
    <row r="1779" spans="1:14" x14ac:dyDescent="0.25">
      <c r="A1779" s="7" t="str">
        <f t="shared" si="66"/>
        <v>200200110024</v>
      </c>
      <c r="B1779" s="92"/>
      <c r="C1779" s="182">
        <v>20020011</v>
      </c>
      <c r="D1779" s="8" t="s">
        <v>56</v>
      </c>
      <c r="E1779" s="35" t="s">
        <v>29</v>
      </c>
      <c r="F1779" s="35" t="s">
        <v>7129</v>
      </c>
      <c r="G1779" s="35" t="s">
        <v>7165</v>
      </c>
      <c r="H1779" s="35" t="s">
        <v>1284</v>
      </c>
      <c r="I1779" s="36" t="s">
        <v>3998</v>
      </c>
      <c r="J1779" s="53">
        <v>45663</v>
      </c>
      <c r="K1779" t="s">
        <v>7204</v>
      </c>
      <c r="L1779" s="40">
        <v>33970</v>
      </c>
      <c r="M1779" s="39">
        <v>9798364323</v>
      </c>
      <c r="N1779" t="s">
        <v>4823</v>
      </c>
    </row>
    <row r="1780" spans="1:14" x14ac:dyDescent="0.25">
      <c r="A1780" s="7" t="str">
        <f t="shared" si="66"/>
        <v>200700090002</v>
      </c>
      <c r="B1780" s="92"/>
      <c r="C1780" s="182">
        <v>20070009</v>
      </c>
      <c r="D1780" s="8" t="s">
        <v>56</v>
      </c>
      <c r="E1780" s="35" t="s">
        <v>17</v>
      </c>
      <c r="F1780" s="35" t="s">
        <v>7130</v>
      </c>
      <c r="G1780" s="35" t="s">
        <v>7166</v>
      </c>
      <c r="H1780" s="35" t="s">
        <v>1048</v>
      </c>
      <c r="I1780" s="36" t="s">
        <v>413</v>
      </c>
      <c r="J1780" s="53">
        <v>45663</v>
      </c>
      <c r="K1780" t="s">
        <v>6470</v>
      </c>
      <c r="L1780" s="40" t="s">
        <v>7219</v>
      </c>
      <c r="M1780" s="39">
        <v>9608736756</v>
      </c>
      <c r="N1780" t="s">
        <v>7247</v>
      </c>
    </row>
    <row r="1781" spans="1:14" x14ac:dyDescent="0.25">
      <c r="A1781" s="7" t="str">
        <f t="shared" si="66"/>
        <v>200100030078</v>
      </c>
      <c r="B1781" s="92"/>
      <c r="C1781" s="182">
        <v>20010003</v>
      </c>
      <c r="D1781" s="8" t="s">
        <v>56</v>
      </c>
      <c r="E1781" s="35" t="s">
        <v>2803</v>
      </c>
      <c r="F1781" s="35" t="s">
        <v>5723</v>
      </c>
      <c r="G1781" s="35" t="s">
        <v>7167</v>
      </c>
      <c r="H1781" s="35" t="s">
        <v>467</v>
      </c>
      <c r="I1781" s="36" t="s">
        <v>415</v>
      </c>
      <c r="J1781" s="53">
        <v>45663</v>
      </c>
      <c r="K1781" t="s">
        <v>1013</v>
      </c>
      <c r="L1781" s="40" t="s">
        <v>7220</v>
      </c>
      <c r="M1781" s="39">
        <v>6299876703</v>
      </c>
      <c r="N1781" t="s">
        <v>7248</v>
      </c>
    </row>
    <row r="1782" spans="1:14" x14ac:dyDescent="0.25">
      <c r="A1782" s="7" t="str">
        <f t="shared" si="66"/>
        <v>200600020032</v>
      </c>
      <c r="B1782" s="92"/>
      <c r="C1782" s="182">
        <v>20060002</v>
      </c>
      <c r="D1782" s="8" t="s">
        <v>56</v>
      </c>
      <c r="E1782" s="35" t="s">
        <v>8</v>
      </c>
      <c r="F1782" s="35" t="s">
        <v>7131</v>
      </c>
      <c r="G1782" s="35" t="s">
        <v>7168</v>
      </c>
      <c r="H1782" s="35" t="s">
        <v>1676</v>
      </c>
      <c r="I1782" s="36" t="s">
        <v>413</v>
      </c>
      <c r="J1782" s="53">
        <v>45663</v>
      </c>
      <c r="K1782" t="s">
        <v>6160</v>
      </c>
      <c r="L1782" s="40">
        <v>27395</v>
      </c>
      <c r="M1782" s="39"/>
      <c r="N1782" t="s">
        <v>7249</v>
      </c>
    </row>
    <row r="1783" spans="1:14" x14ac:dyDescent="0.25">
      <c r="A1783" s="7" t="str">
        <f t="shared" si="66"/>
        <v>200200070071</v>
      </c>
      <c r="B1783" s="92"/>
      <c r="C1783" s="182">
        <v>20020007</v>
      </c>
      <c r="D1783" s="8" t="s">
        <v>56</v>
      </c>
      <c r="E1783" s="35" t="s">
        <v>1750</v>
      </c>
      <c r="F1783" s="35" t="s">
        <v>7132</v>
      </c>
      <c r="G1783" s="35" t="s">
        <v>7169</v>
      </c>
      <c r="H1783" s="35" t="s">
        <v>274</v>
      </c>
      <c r="I1783" s="36" t="s">
        <v>415</v>
      </c>
      <c r="J1783" s="53">
        <v>45663</v>
      </c>
      <c r="K1783" t="s">
        <v>7205</v>
      </c>
      <c r="L1783" s="40" t="s">
        <v>7221</v>
      </c>
      <c r="M1783" s="39"/>
      <c r="N1783" t="s">
        <v>7250</v>
      </c>
    </row>
    <row r="1784" spans="1:14" x14ac:dyDescent="0.25">
      <c r="A1784" s="7" t="str">
        <f t="shared" si="66"/>
        <v>200600050003</v>
      </c>
      <c r="B1784" s="92"/>
      <c r="C1784" s="182">
        <v>20060005</v>
      </c>
      <c r="D1784" s="8" t="s">
        <v>56</v>
      </c>
      <c r="E1784" s="35" t="s">
        <v>0</v>
      </c>
      <c r="F1784" s="35" t="s">
        <v>7133</v>
      </c>
      <c r="G1784" s="35" t="s">
        <v>7170</v>
      </c>
      <c r="H1784" s="35" t="s">
        <v>4452</v>
      </c>
      <c r="I1784" s="36" t="s">
        <v>1912</v>
      </c>
      <c r="J1784" s="53">
        <v>45663</v>
      </c>
      <c r="K1784" t="s">
        <v>7001</v>
      </c>
      <c r="L1784" s="40">
        <v>32852</v>
      </c>
      <c r="M1784" s="39">
        <v>9534152087</v>
      </c>
      <c r="N1784" t="s">
        <v>7251</v>
      </c>
    </row>
    <row r="1785" spans="1:14" x14ac:dyDescent="0.25">
      <c r="A1785" s="7" t="str">
        <f t="shared" si="66"/>
        <v>200600050004</v>
      </c>
      <c r="B1785" s="92"/>
      <c r="C1785" s="182">
        <v>20060005</v>
      </c>
      <c r="D1785" s="8" t="s">
        <v>56</v>
      </c>
      <c r="E1785" s="35" t="s">
        <v>1</v>
      </c>
      <c r="F1785" s="35" t="s">
        <v>137</v>
      </c>
      <c r="G1785" s="35" t="s">
        <v>7171</v>
      </c>
      <c r="H1785" s="35" t="s">
        <v>4452</v>
      </c>
      <c r="I1785" s="36" t="s">
        <v>1912</v>
      </c>
      <c r="J1785" s="53">
        <v>45663</v>
      </c>
      <c r="K1785" t="s">
        <v>7206</v>
      </c>
      <c r="L1785" s="40">
        <v>25204</v>
      </c>
      <c r="M1785" s="39">
        <v>8294313189</v>
      </c>
      <c r="N1785" t="s">
        <v>7252</v>
      </c>
    </row>
    <row r="1786" spans="1:14" x14ac:dyDescent="0.25">
      <c r="A1786" s="7" t="str">
        <f t="shared" si="66"/>
        <v>200600050005</v>
      </c>
      <c r="B1786" s="92"/>
      <c r="C1786" s="182">
        <v>20060005</v>
      </c>
      <c r="D1786" s="8" t="s">
        <v>56</v>
      </c>
      <c r="E1786" s="35" t="s">
        <v>18</v>
      </c>
      <c r="F1786" s="35" t="s">
        <v>810</v>
      </c>
      <c r="G1786" s="35" t="s">
        <v>7172</v>
      </c>
      <c r="H1786" s="35" t="s">
        <v>4452</v>
      </c>
      <c r="I1786" s="36" t="s">
        <v>1912</v>
      </c>
      <c r="J1786" s="53">
        <v>45663</v>
      </c>
      <c r="K1786" t="s">
        <v>7207</v>
      </c>
      <c r="L1786" s="40">
        <v>33604</v>
      </c>
      <c r="M1786" s="39">
        <v>8603207170</v>
      </c>
      <c r="N1786" t="s">
        <v>7253</v>
      </c>
    </row>
    <row r="1787" spans="1:14" x14ac:dyDescent="0.25">
      <c r="A1787" s="7" t="str">
        <f t="shared" si="66"/>
        <v>200600050006</v>
      </c>
      <c r="B1787" s="92"/>
      <c r="C1787" s="182">
        <v>20060005</v>
      </c>
      <c r="D1787" s="8" t="s">
        <v>56</v>
      </c>
      <c r="E1787" s="35" t="s">
        <v>19</v>
      </c>
      <c r="F1787" s="35" t="s">
        <v>434</v>
      </c>
      <c r="G1787" s="35" t="s">
        <v>7173</v>
      </c>
      <c r="H1787" s="35" t="s">
        <v>4452</v>
      </c>
      <c r="I1787" s="36" t="s">
        <v>1912</v>
      </c>
      <c r="J1787" s="53">
        <v>45663</v>
      </c>
      <c r="K1787" t="s">
        <v>7208</v>
      </c>
      <c r="L1787" s="40">
        <v>34700</v>
      </c>
      <c r="M1787" s="39">
        <v>9341699981</v>
      </c>
      <c r="N1787" t="s">
        <v>7254</v>
      </c>
    </row>
    <row r="1788" spans="1:14" x14ac:dyDescent="0.25">
      <c r="A1788" s="7" t="str">
        <f t="shared" si="66"/>
        <v>200100450003</v>
      </c>
      <c r="B1788" s="92"/>
      <c r="C1788" s="182">
        <v>20010045</v>
      </c>
      <c r="D1788" s="8" t="s">
        <v>56</v>
      </c>
      <c r="E1788" s="35" t="s">
        <v>0</v>
      </c>
      <c r="F1788" s="35" t="s">
        <v>7134</v>
      </c>
      <c r="G1788" s="35" t="s">
        <v>7174</v>
      </c>
      <c r="H1788" s="35" t="s">
        <v>272</v>
      </c>
      <c r="I1788" s="36" t="s">
        <v>414</v>
      </c>
      <c r="J1788" s="53">
        <v>45663</v>
      </c>
      <c r="K1788" t="s">
        <v>7209</v>
      </c>
      <c r="L1788" s="40">
        <v>33239</v>
      </c>
      <c r="M1788" s="39"/>
      <c r="N1788" t="s">
        <v>7255</v>
      </c>
    </row>
    <row r="1789" spans="1:14" x14ac:dyDescent="0.25">
      <c r="A1789" s="7" t="str">
        <f t="shared" si="66"/>
        <v>200100450004</v>
      </c>
      <c r="B1789" s="92"/>
      <c r="C1789" s="182">
        <v>20010045</v>
      </c>
      <c r="D1789" s="8" t="s">
        <v>56</v>
      </c>
      <c r="E1789" s="35" t="s">
        <v>1</v>
      </c>
      <c r="F1789" s="35" t="s">
        <v>7135</v>
      </c>
      <c r="G1789" s="35" t="s">
        <v>7175</v>
      </c>
      <c r="H1789" s="35" t="s">
        <v>271</v>
      </c>
      <c r="I1789" s="36" t="s">
        <v>413</v>
      </c>
      <c r="J1789" s="53">
        <v>45663</v>
      </c>
      <c r="K1789" t="s">
        <v>7210</v>
      </c>
      <c r="L1789" s="40">
        <v>31048</v>
      </c>
      <c r="M1789" s="39">
        <v>8797731447</v>
      </c>
      <c r="N1789" t="s">
        <v>7256</v>
      </c>
    </row>
    <row r="1790" spans="1:14" x14ac:dyDescent="0.25">
      <c r="A1790" s="7" t="str">
        <f t="shared" si="66"/>
        <v>200100450005</v>
      </c>
      <c r="B1790" s="92"/>
      <c r="C1790" s="182">
        <v>20010045</v>
      </c>
      <c r="D1790" s="8" t="s">
        <v>56</v>
      </c>
      <c r="E1790" s="35" t="s">
        <v>18</v>
      </c>
      <c r="F1790" s="35" t="s">
        <v>7136</v>
      </c>
      <c r="G1790" s="35" t="s">
        <v>7176</v>
      </c>
      <c r="H1790" s="35" t="s">
        <v>269</v>
      </c>
      <c r="I1790" s="36" t="s">
        <v>411</v>
      </c>
      <c r="J1790" s="53">
        <v>45663</v>
      </c>
      <c r="K1790" t="s">
        <v>7211</v>
      </c>
      <c r="L1790" s="40">
        <v>28491</v>
      </c>
      <c r="M1790" s="39"/>
      <c r="N1790" t="s">
        <v>7257</v>
      </c>
    </row>
    <row r="1791" spans="1:14" x14ac:dyDescent="0.25">
      <c r="A1791" s="7" t="str">
        <f t="shared" si="66"/>
        <v>200100450007</v>
      </c>
      <c r="B1791" s="92"/>
      <c r="C1791" s="182">
        <v>20010045</v>
      </c>
      <c r="D1791" s="8" t="s">
        <v>56</v>
      </c>
      <c r="E1791" s="35" t="s">
        <v>20</v>
      </c>
      <c r="F1791" s="35" t="s">
        <v>7137</v>
      </c>
      <c r="G1791" s="35" t="s">
        <v>7177</v>
      </c>
      <c r="H1791" s="35" t="s">
        <v>272</v>
      </c>
      <c r="I1791" s="36" t="s">
        <v>414</v>
      </c>
      <c r="J1791" s="53">
        <v>45663</v>
      </c>
      <c r="K1791" t="s">
        <v>834</v>
      </c>
      <c r="L1791" s="40">
        <v>29221</v>
      </c>
      <c r="M1791" s="39">
        <v>7292827660</v>
      </c>
      <c r="N1791" t="s">
        <v>7258</v>
      </c>
    </row>
    <row r="1792" spans="1:14" x14ac:dyDescent="0.25">
      <c r="A1792" s="7" t="str">
        <f t="shared" si="66"/>
        <v>200100450008</v>
      </c>
      <c r="B1792" s="92"/>
      <c r="C1792" s="182">
        <v>20010045</v>
      </c>
      <c r="D1792" s="8" t="s">
        <v>56</v>
      </c>
      <c r="E1792" s="35" t="s">
        <v>41</v>
      </c>
      <c r="F1792" s="35" t="s">
        <v>7138</v>
      </c>
      <c r="G1792" s="35" t="s">
        <v>7178</v>
      </c>
      <c r="H1792" s="35" t="s">
        <v>272</v>
      </c>
      <c r="I1792" s="36" t="s">
        <v>414</v>
      </c>
      <c r="J1792" s="53">
        <v>45663</v>
      </c>
      <c r="K1792" t="s">
        <v>7212</v>
      </c>
      <c r="L1792" s="40">
        <v>33364</v>
      </c>
      <c r="M1792" s="39">
        <v>7970694804</v>
      </c>
      <c r="N1792" t="s">
        <v>7259</v>
      </c>
    </row>
    <row r="1793" spans="1:14" x14ac:dyDescent="0.25">
      <c r="A1793" s="7" t="str">
        <f t="shared" si="66"/>
        <v>200100450010</v>
      </c>
      <c r="B1793" s="92"/>
      <c r="C1793" s="182">
        <v>20010045</v>
      </c>
      <c r="D1793" s="8" t="s">
        <v>56</v>
      </c>
      <c r="E1793" s="35" t="s">
        <v>21</v>
      </c>
      <c r="F1793" s="35" t="s">
        <v>7139</v>
      </c>
      <c r="G1793" s="35" t="s">
        <v>7179</v>
      </c>
      <c r="H1793" s="35" t="s">
        <v>272</v>
      </c>
      <c r="I1793" s="36" t="s">
        <v>414</v>
      </c>
      <c r="J1793" s="53">
        <v>45663</v>
      </c>
      <c r="K1793" t="s">
        <v>7213</v>
      </c>
      <c r="L1793" s="40">
        <v>28126</v>
      </c>
      <c r="M1793" s="39">
        <v>7903786504</v>
      </c>
      <c r="N1793" t="s">
        <v>7260</v>
      </c>
    </row>
    <row r="1794" spans="1:14" x14ac:dyDescent="0.25">
      <c r="A1794" s="7" t="str">
        <f t="shared" si="66"/>
        <v>200100450011</v>
      </c>
      <c r="B1794" s="92"/>
      <c r="C1794" s="182">
        <v>20010045</v>
      </c>
      <c r="D1794" s="8" t="s">
        <v>56</v>
      </c>
      <c r="E1794" s="35" t="s">
        <v>22</v>
      </c>
      <c r="F1794" s="35" t="s">
        <v>5399</v>
      </c>
      <c r="G1794" s="35" t="s">
        <v>7180</v>
      </c>
      <c r="H1794" s="35" t="s">
        <v>272</v>
      </c>
      <c r="I1794" s="36" t="s">
        <v>414</v>
      </c>
      <c r="J1794" s="53">
        <v>45663</v>
      </c>
      <c r="K1794" t="s">
        <v>7214</v>
      </c>
      <c r="L1794" s="40">
        <v>28491</v>
      </c>
      <c r="M1794" s="39">
        <v>9955029870</v>
      </c>
      <c r="N1794" t="s">
        <v>7261</v>
      </c>
    </row>
    <row r="1795" spans="1:14" x14ac:dyDescent="0.25">
      <c r="A1795" s="7" t="str">
        <f t="shared" ref="A1795:A1804" si="67">CONCATENATE(C1795,E1795)</f>
        <v>200200150002</v>
      </c>
      <c r="B1795" s="92"/>
      <c r="C1795" s="182">
        <v>20020015</v>
      </c>
      <c r="D1795" s="8" t="s">
        <v>56</v>
      </c>
      <c r="E1795" s="35" t="s">
        <v>17</v>
      </c>
      <c r="F1795" s="35" t="s">
        <v>602</v>
      </c>
      <c r="G1795" s="35" t="s">
        <v>7269</v>
      </c>
      <c r="H1795" s="35" t="s">
        <v>721</v>
      </c>
      <c r="I1795" s="36" t="s">
        <v>413</v>
      </c>
      <c r="J1795" s="53">
        <v>45664</v>
      </c>
      <c r="K1795" t="s">
        <v>7279</v>
      </c>
      <c r="L1795" s="40">
        <v>29221</v>
      </c>
      <c r="M1795" s="39">
        <v>7061213059</v>
      </c>
      <c r="N1795" t="s">
        <v>7289</v>
      </c>
    </row>
    <row r="1796" spans="1:14" x14ac:dyDescent="0.25">
      <c r="A1796" s="7" t="str">
        <f t="shared" si="67"/>
        <v>200200150003</v>
      </c>
      <c r="B1796" s="92"/>
      <c r="C1796" s="182">
        <v>20020015</v>
      </c>
      <c r="D1796" s="8" t="s">
        <v>56</v>
      </c>
      <c r="E1796" s="35" t="s">
        <v>0</v>
      </c>
      <c r="F1796" s="35" t="s">
        <v>7264</v>
      </c>
      <c r="G1796" s="35" t="s">
        <v>7270</v>
      </c>
      <c r="H1796" s="35" t="s">
        <v>276</v>
      </c>
      <c r="I1796" s="36" t="s">
        <v>413</v>
      </c>
      <c r="J1796" s="53">
        <v>45664</v>
      </c>
      <c r="K1796" t="s">
        <v>5639</v>
      </c>
      <c r="L1796" s="40">
        <v>32143</v>
      </c>
      <c r="M1796" s="39">
        <v>8210849143</v>
      </c>
      <c r="N1796" t="s">
        <v>7290</v>
      </c>
    </row>
    <row r="1797" spans="1:14" x14ac:dyDescent="0.25">
      <c r="A1797" s="7" t="str">
        <f t="shared" si="67"/>
        <v>200200150004</v>
      </c>
      <c r="B1797" s="92"/>
      <c r="C1797" s="182">
        <v>20020015</v>
      </c>
      <c r="D1797" s="8" t="s">
        <v>56</v>
      </c>
      <c r="E1797" s="35" t="s">
        <v>1</v>
      </c>
      <c r="F1797" s="35" t="s">
        <v>7265</v>
      </c>
      <c r="G1797" s="35" t="s">
        <v>7271</v>
      </c>
      <c r="H1797" s="35" t="s">
        <v>721</v>
      </c>
      <c r="I1797" s="36" t="s">
        <v>413</v>
      </c>
      <c r="J1797" s="53">
        <v>45664</v>
      </c>
      <c r="K1797" t="s">
        <v>7280</v>
      </c>
      <c r="L1797" s="40">
        <v>16803</v>
      </c>
      <c r="M1797" s="39">
        <v>7488783260</v>
      </c>
      <c r="N1797" t="s">
        <v>7291</v>
      </c>
    </row>
    <row r="1798" spans="1:14" x14ac:dyDescent="0.25">
      <c r="A1798" s="7" t="str">
        <f t="shared" si="67"/>
        <v>200200150005</v>
      </c>
      <c r="B1798" s="92"/>
      <c r="C1798" s="182">
        <v>20020015</v>
      </c>
      <c r="D1798" s="8" t="s">
        <v>56</v>
      </c>
      <c r="E1798" s="35" t="s">
        <v>18</v>
      </c>
      <c r="F1798" s="35" t="s">
        <v>7266</v>
      </c>
      <c r="G1798" s="35" t="s">
        <v>7272</v>
      </c>
      <c r="H1798" s="35" t="s">
        <v>721</v>
      </c>
      <c r="I1798" s="36" t="s">
        <v>413</v>
      </c>
      <c r="J1798" s="53">
        <v>45664</v>
      </c>
      <c r="K1798" t="s">
        <v>7281</v>
      </c>
      <c r="L1798" s="40">
        <v>34335</v>
      </c>
      <c r="M1798" s="39">
        <v>6202442125</v>
      </c>
      <c r="N1798" t="s">
        <v>7292</v>
      </c>
    </row>
    <row r="1799" spans="1:14" x14ac:dyDescent="0.25">
      <c r="A1799" s="7" t="str">
        <f t="shared" si="67"/>
        <v>200200150006</v>
      </c>
      <c r="B1799" s="92"/>
      <c r="C1799" s="182">
        <v>20020015</v>
      </c>
      <c r="D1799" s="8" t="s">
        <v>56</v>
      </c>
      <c r="E1799" s="35" t="s">
        <v>19</v>
      </c>
      <c r="F1799" s="35" t="s">
        <v>434</v>
      </c>
      <c r="G1799" s="35" t="s">
        <v>7273</v>
      </c>
      <c r="H1799" s="35" t="s">
        <v>721</v>
      </c>
      <c r="I1799" s="36" t="s">
        <v>413</v>
      </c>
      <c r="J1799" s="53">
        <v>45664</v>
      </c>
      <c r="K1799" t="s">
        <v>7282</v>
      </c>
      <c r="L1799" s="40">
        <v>25204</v>
      </c>
      <c r="M1799" s="39">
        <v>9931514661</v>
      </c>
      <c r="N1799" t="s">
        <v>7293</v>
      </c>
    </row>
    <row r="1800" spans="1:14" x14ac:dyDescent="0.25">
      <c r="A1800" s="7" t="str">
        <f t="shared" si="67"/>
        <v>200200150007</v>
      </c>
      <c r="B1800" s="92"/>
      <c r="C1800" s="182">
        <v>20020015</v>
      </c>
      <c r="D1800" s="8" t="s">
        <v>56</v>
      </c>
      <c r="E1800" s="35" t="s">
        <v>20</v>
      </c>
      <c r="F1800" s="35" t="s">
        <v>559</v>
      </c>
      <c r="G1800" s="35" t="s">
        <v>7274</v>
      </c>
      <c r="H1800" s="35" t="s">
        <v>721</v>
      </c>
      <c r="I1800" s="36" t="s">
        <v>413</v>
      </c>
      <c r="J1800" s="53">
        <v>45664</v>
      </c>
      <c r="K1800" t="s">
        <v>7283</v>
      </c>
      <c r="L1800" s="40">
        <v>28856</v>
      </c>
      <c r="M1800" s="39">
        <v>9291005237</v>
      </c>
      <c r="N1800" t="s">
        <v>7294</v>
      </c>
    </row>
    <row r="1801" spans="1:14" x14ac:dyDescent="0.25">
      <c r="A1801" s="7" t="str">
        <f t="shared" si="67"/>
        <v>200200150008</v>
      </c>
      <c r="B1801" s="92"/>
      <c r="C1801" s="182">
        <v>20020015</v>
      </c>
      <c r="D1801" s="8" t="s">
        <v>56</v>
      </c>
      <c r="E1801" s="35" t="s">
        <v>41</v>
      </c>
      <c r="F1801" s="35" t="s">
        <v>7267</v>
      </c>
      <c r="G1801" s="35" t="s">
        <v>7275</v>
      </c>
      <c r="H1801" s="35" t="s">
        <v>721</v>
      </c>
      <c r="I1801" s="36" t="s">
        <v>413</v>
      </c>
      <c r="J1801" s="53">
        <v>45664</v>
      </c>
      <c r="K1801" t="s">
        <v>7284</v>
      </c>
      <c r="L1801" s="40">
        <v>33970</v>
      </c>
      <c r="M1801" s="39">
        <v>7667753598</v>
      </c>
      <c r="N1801" t="s">
        <v>7295</v>
      </c>
    </row>
    <row r="1802" spans="1:14" x14ac:dyDescent="0.25">
      <c r="A1802" s="7" t="str">
        <f t="shared" si="67"/>
        <v>200200150009</v>
      </c>
      <c r="B1802" s="92"/>
      <c r="C1802" s="182">
        <v>20020015</v>
      </c>
      <c r="D1802" s="8" t="s">
        <v>56</v>
      </c>
      <c r="E1802" s="35" t="s">
        <v>36</v>
      </c>
      <c r="F1802" s="35" t="s">
        <v>5639</v>
      </c>
      <c r="G1802" s="35" t="s">
        <v>7276</v>
      </c>
      <c r="H1802" s="35" t="s">
        <v>721</v>
      </c>
      <c r="I1802" s="36" t="s">
        <v>413</v>
      </c>
      <c r="J1802" s="53">
        <v>45664</v>
      </c>
      <c r="K1802" t="s">
        <v>7285</v>
      </c>
      <c r="L1802" s="40">
        <v>33970</v>
      </c>
      <c r="M1802" s="39">
        <v>9608741593</v>
      </c>
      <c r="N1802" t="s">
        <v>7296</v>
      </c>
    </row>
    <row r="1803" spans="1:14" x14ac:dyDescent="0.25">
      <c r="A1803" s="7" t="str">
        <f t="shared" si="67"/>
        <v>200200150010</v>
      </c>
      <c r="B1803" s="92"/>
      <c r="C1803" s="182">
        <v>20020015</v>
      </c>
      <c r="D1803" s="8" t="s">
        <v>56</v>
      </c>
      <c r="E1803" s="35" t="s">
        <v>21</v>
      </c>
      <c r="F1803" s="35" t="s">
        <v>739</v>
      </c>
      <c r="G1803" s="35" t="s">
        <v>7277</v>
      </c>
      <c r="H1803" s="35" t="s">
        <v>721</v>
      </c>
      <c r="I1803" s="36" t="s">
        <v>413</v>
      </c>
      <c r="J1803" s="53">
        <v>45664</v>
      </c>
      <c r="K1803" t="s">
        <v>7286</v>
      </c>
      <c r="L1803" s="40">
        <v>33359</v>
      </c>
      <c r="M1803" s="39"/>
      <c r="N1803" t="s">
        <v>7297</v>
      </c>
    </row>
    <row r="1804" spans="1:14" x14ac:dyDescent="0.25">
      <c r="A1804" s="7" t="str">
        <f t="shared" si="67"/>
        <v>200200150011</v>
      </c>
      <c r="B1804" s="92"/>
      <c r="C1804" s="182">
        <v>20020015</v>
      </c>
      <c r="D1804" s="8" t="s">
        <v>56</v>
      </c>
      <c r="E1804" s="35" t="s">
        <v>22</v>
      </c>
      <c r="F1804" s="35" t="s">
        <v>7268</v>
      </c>
      <c r="G1804" s="35" t="s">
        <v>7278</v>
      </c>
      <c r="H1804" s="35" t="s">
        <v>721</v>
      </c>
      <c r="I1804" s="36" t="s">
        <v>413</v>
      </c>
      <c r="J1804" s="53">
        <v>45664</v>
      </c>
      <c r="K1804" t="s">
        <v>7287</v>
      </c>
      <c r="L1804" s="40" t="s">
        <v>7288</v>
      </c>
      <c r="M1804" s="39">
        <v>9102793696</v>
      </c>
      <c r="N1804" t="s">
        <v>7298</v>
      </c>
    </row>
    <row r="1805" spans="1:14" x14ac:dyDescent="0.25">
      <c r="A1805" s="7" t="str">
        <f t="shared" ref="A1805:A1848" si="68">CONCATENATE(C1805,E1805)</f>
        <v>200100030079</v>
      </c>
      <c r="B1805" s="92"/>
      <c r="C1805" s="182">
        <v>20010003</v>
      </c>
      <c r="D1805" s="8" t="s">
        <v>56</v>
      </c>
      <c r="E1805" s="35" t="s">
        <v>2804</v>
      </c>
      <c r="F1805" s="35" t="s">
        <v>133</v>
      </c>
      <c r="G1805" s="35" t="s">
        <v>7326</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7299</v>
      </c>
      <c r="G1806" s="35" t="s">
        <v>7327</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6205</v>
      </c>
      <c r="G1807" s="35" t="s">
        <v>7328</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7300</v>
      </c>
      <c r="G1808" s="35" t="s">
        <v>7329</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7301</v>
      </c>
      <c r="G1809" s="35" t="s">
        <v>7330</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7331</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7302</v>
      </c>
      <c r="G1811" s="35" t="s">
        <v>7332</v>
      </c>
      <c r="H1811" s="35" t="s">
        <v>4704</v>
      </c>
      <c r="I1811" s="36" t="s">
        <v>411</v>
      </c>
      <c r="J1811" s="53"/>
      <c r="L1811" s="40"/>
      <c r="M1811" s="39"/>
    </row>
    <row r="1812" spans="1:13" x14ac:dyDescent="0.25">
      <c r="A1812" s="7" t="str">
        <f t="shared" si="68"/>
        <v>200100430013</v>
      </c>
      <c r="B1812" s="92"/>
      <c r="C1812" s="182">
        <v>20010043</v>
      </c>
      <c r="D1812" s="8" t="s">
        <v>56</v>
      </c>
      <c r="E1812" s="35" t="s">
        <v>23</v>
      </c>
      <c r="F1812" s="35" t="s">
        <v>7303</v>
      </c>
      <c r="G1812" s="35" t="s">
        <v>7333</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7304</v>
      </c>
      <c r="G1813" s="35" t="s">
        <v>7334</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6573</v>
      </c>
      <c r="G1814" s="35" t="s">
        <v>7335</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7305</v>
      </c>
      <c r="G1815" s="35" t="s">
        <v>7336</v>
      </c>
      <c r="H1815" s="35" t="s">
        <v>271</v>
      </c>
      <c r="I1815" s="36" t="s">
        <v>413</v>
      </c>
      <c r="J1815" s="53"/>
      <c r="L1815" s="40"/>
      <c r="M1815" s="39"/>
    </row>
    <row r="1816" spans="1:13" x14ac:dyDescent="0.25">
      <c r="A1816" s="7" t="str">
        <f t="shared" si="68"/>
        <v>200200010117</v>
      </c>
      <c r="B1816" s="92"/>
      <c r="C1816" s="182">
        <v>20020001</v>
      </c>
      <c r="D1816" s="8" t="s">
        <v>56</v>
      </c>
      <c r="E1816" s="35" t="s">
        <v>7262</v>
      </c>
      <c r="F1816" s="35" t="s">
        <v>7306</v>
      </c>
      <c r="G1816" s="35" t="s">
        <v>7337</v>
      </c>
      <c r="H1816" s="35" t="s">
        <v>276</v>
      </c>
      <c r="I1816" s="36" t="s">
        <v>413</v>
      </c>
      <c r="J1816" s="53"/>
      <c r="L1816" s="40"/>
      <c r="M1816" s="39"/>
    </row>
    <row r="1817" spans="1:13" x14ac:dyDescent="0.25">
      <c r="A1817" s="7" t="str">
        <f t="shared" si="68"/>
        <v>200200010118</v>
      </c>
      <c r="B1817" s="92"/>
      <c r="C1817" s="182">
        <v>20020001</v>
      </c>
      <c r="D1817" s="8" t="s">
        <v>56</v>
      </c>
      <c r="E1817" s="35" t="s">
        <v>7263</v>
      </c>
      <c r="F1817" s="35" t="s">
        <v>7307</v>
      </c>
      <c r="G1817" s="35" t="s">
        <v>7338</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7308</v>
      </c>
      <c r="G1818" s="35" t="s">
        <v>7339</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7309</v>
      </c>
      <c r="G1819" s="35" t="s">
        <v>7340</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7341</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7342</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7310</v>
      </c>
      <c r="G1822" s="35" t="s">
        <v>7343</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7311</v>
      </c>
      <c r="G1823" s="35" t="s">
        <v>7344</v>
      </c>
      <c r="H1823" s="35" t="s">
        <v>7368</v>
      </c>
      <c r="I1823" s="36" t="s">
        <v>409</v>
      </c>
      <c r="J1823" s="53"/>
      <c r="L1823" s="40"/>
      <c r="M1823" s="39"/>
    </row>
    <row r="1824" spans="1:13" x14ac:dyDescent="0.25">
      <c r="A1824" s="7" t="str">
        <f t="shared" si="68"/>
        <v>200200140008</v>
      </c>
      <c r="B1824" s="92"/>
      <c r="C1824" s="182">
        <v>20020014</v>
      </c>
      <c r="D1824" s="8" t="s">
        <v>56</v>
      </c>
      <c r="E1824" s="35" t="s">
        <v>41</v>
      </c>
      <c r="F1824" s="35" t="s">
        <v>5421</v>
      </c>
      <c r="G1824" s="35" t="s">
        <v>7345</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7312</v>
      </c>
      <c r="G1825" s="35" t="s">
        <v>7346</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6210</v>
      </c>
      <c r="G1826" s="35" t="s">
        <v>7347</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7313</v>
      </c>
      <c r="G1827" s="35" t="s">
        <v>7348</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7349</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7314</v>
      </c>
      <c r="G1829" s="35" t="s">
        <v>7350</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7351</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7315</v>
      </c>
      <c r="G1831" s="35" t="s">
        <v>7352</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7353</v>
      </c>
      <c r="H1832" s="35" t="s">
        <v>7369</v>
      </c>
      <c r="I1832" s="36" t="s">
        <v>411</v>
      </c>
      <c r="J1832" s="53"/>
      <c r="L1832" s="40"/>
      <c r="M1832" s="39"/>
    </row>
    <row r="1833" spans="1:13" x14ac:dyDescent="0.25">
      <c r="A1833" s="7" t="str">
        <f t="shared" si="68"/>
        <v>200600010011</v>
      </c>
      <c r="B1833" s="92"/>
      <c r="C1833" s="182">
        <v>20060001</v>
      </c>
      <c r="D1833" s="8" t="s">
        <v>56</v>
      </c>
      <c r="E1833" s="35" t="s">
        <v>22</v>
      </c>
      <c r="F1833" s="35" t="s">
        <v>7316</v>
      </c>
      <c r="G1833" s="35" t="s">
        <v>7354</v>
      </c>
      <c r="H1833" s="35" t="s">
        <v>5266</v>
      </c>
      <c r="I1833" s="36" t="s">
        <v>414</v>
      </c>
      <c r="J1833" s="53"/>
      <c r="L1833" s="40"/>
      <c r="M1833" s="39"/>
    </row>
    <row r="1834" spans="1:13" x14ac:dyDescent="0.25">
      <c r="A1834" s="7" t="str">
        <f t="shared" si="68"/>
        <v>200600040046</v>
      </c>
      <c r="B1834" s="92"/>
      <c r="C1834" s="182">
        <v>20060004</v>
      </c>
      <c r="D1834" s="8" t="s">
        <v>56</v>
      </c>
      <c r="E1834" s="35" t="s">
        <v>129</v>
      </c>
      <c r="F1834" s="35" t="s">
        <v>7317</v>
      </c>
      <c r="G1834" s="35" t="s">
        <v>7355</v>
      </c>
      <c r="H1834" s="35" t="s">
        <v>5266</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7356</v>
      </c>
      <c r="H1835" s="35" t="s">
        <v>4452</v>
      </c>
      <c r="I1835" s="36" t="s">
        <v>409</v>
      </c>
      <c r="J1835" s="53"/>
      <c r="L1835" s="40"/>
      <c r="M1835" s="39"/>
    </row>
    <row r="1836" spans="1:13" x14ac:dyDescent="0.25">
      <c r="A1836" s="7" t="str">
        <f t="shared" si="68"/>
        <v>200600050010</v>
      </c>
      <c r="B1836" s="92"/>
      <c r="C1836" s="182">
        <v>20060005</v>
      </c>
      <c r="D1836" s="8" t="s">
        <v>56</v>
      </c>
      <c r="E1836" s="35" t="s">
        <v>21</v>
      </c>
      <c r="F1836" s="35" t="s">
        <v>7318</v>
      </c>
      <c r="G1836" s="35" t="s">
        <v>7357</v>
      </c>
      <c r="H1836" s="35" t="s">
        <v>5250</v>
      </c>
      <c r="I1836" s="36" t="s">
        <v>414</v>
      </c>
      <c r="J1836" s="53"/>
      <c r="L1836" s="40"/>
      <c r="M1836" s="39"/>
    </row>
    <row r="1837" spans="1:13" x14ac:dyDescent="0.25">
      <c r="A1837" s="7" t="str">
        <f t="shared" si="68"/>
        <v>200600050011</v>
      </c>
      <c r="B1837" s="92"/>
      <c r="C1837" s="182">
        <v>20060005</v>
      </c>
      <c r="D1837" s="8" t="s">
        <v>56</v>
      </c>
      <c r="E1837" s="35" t="s">
        <v>22</v>
      </c>
      <c r="F1837" s="35" t="s">
        <v>7319</v>
      </c>
      <c r="G1837" s="35" t="s">
        <v>7358</v>
      </c>
      <c r="H1837" s="35" t="s">
        <v>6116</v>
      </c>
      <c r="I1837" s="36" t="s">
        <v>414</v>
      </c>
      <c r="J1837" s="53"/>
      <c r="L1837" s="40"/>
      <c r="M1837" s="39"/>
    </row>
    <row r="1838" spans="1:13" x14ac:dyDescent="0.25">
      <c r="A1838" s="7" t="str">
        <f t="shared" si="68"/>
        <v>200600070003</v>
      </c>
      <c r="B1838" s="92"/>
      <c r="C1838" s="182">
        <v>20060007</v>
      </c>
      <c r="D1838" s="8" t="s">
        <v>56</v>
      </c>
      <c r="E1838" s="35" t="s">
        <v>0</v>
      </c>
      <c r="F1838" s="35" t="s">
        <v>5736</v>
      </c>
      <c r="G1838" s="35" t="s">
        <v>5808</v>
      </c>
      <c r="H1838" s="35" t="s">
        <v>5809</v>
      </c>
      <c r="I1838" s="36" t="s">
        <v>413</v>
      </c>
      <c r="J1838" s="53"/>
      <c r="L1838" s="40"/>
      <c r="M1838" s="39"/>
    </row>
    <row r="1839" spans="1:13" x14ac:dyDescent="0.25">
      <c r="A1839" s="7" t="str">
        <f t="shared" si="68"/>
        <v>200600070004</v>
      </c>
      <c r="B1839" s="92"/>
      <c r="C1839" s="182">
        <v>20060007</v>
      </c>
      <c r="D1839" s="8" t="s">
        <v>56</v>
      </c>
      <c r="E1839" s="35" t="s">
        <v>1</v>
      </c>
      <c r="F1839" s="35" t="s">
        <v>5734</v>
      </c>
      <c r="G1839" s="35" t="s">
        <v>5804</v>
      </c>
      <c r="H1839" s="35" t="s">
        <v>5805</v>
      </c>
      <c r="I1839" s="36" t="s">
        <v>411</v>
      </c>
      <c r="J1839" s="53"/>
      <c r="L1839" s="40"/>
      <c r="M1839" s="39"/>
    </row>
    <row r="1840" spans="1:13" x14ac:dyDescent="0.25">
      <c r="A1840" s="7" t="str">
        <f t="shared" si="68"/>
        <v>200600070005</v>
      </c>
      <c r="B1840" s="92"/>
      <c r="C1840" s="182">
        <v>20060007</v>
      </c>
      <c r="D1840" s="8" t="s">
        <v>56</v>
      </c>
      <c r="E1840" s="35" t="s">
        <v>18</v>
      </c>
      <c r="F1840" s="35" t="s">
        <v>7320</v>
      </c>
      <c r="G1840" s="35" t="s">
        <v>7359</v>
      </c>
      <c r="H1840" s="35" t="s">
        <v>7370</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7360</v>
      </c>
      <c r="H1841" s="35" t="s">
        <v>5807</v>
      </c>
      <c r="I1841" s="36" t="s">
        <v>7372</v>
      </c>
      <c r="J1841" s="53"/>
      <c r="L1841" s="40"/>
      <c r="M1841" s="39"/>
    </row>
    <row r="1842" spans="1:13" x14ac:dyDescent="0.25">
      <c r="A1842" s="7" t="str">
        <f t="shared" si="68"/>
        <v>200600070008</v>
      </c>
      <c r="B1842" s="92"/>
      <c r="C1842" s="182">
        <v>20060007</v>
      </c>
      <c r="D1842" s="8" t="s">
        <v>56</v>
      </c>
      <c r="E1842" s="35" t="s">
        <v>41</v>
      </c>
      <c r="F1842" s="35" t="s">
        <v>7321</v>
      </c>
      <c r="G1842" s="35" t="s">
        <v>7361</v>
      </c>
      <c r="H1842" s="35" t="s">
        <v>5807</v>
      </c>
      <c r="I1842" s="36" t="s">
        <v>7372</v>
      </c>
      <c r="J1842" s="53"/>
      <c r="L1842" s="40"/>
      <c r="M1842" s="39"/>
    </row>
    <row r="1843" spans="1:13" x14ac:dyDescent="0.25">
      <c r="A1843" s="7" t="str">
        <f t="shared" si="68"/>
        <v>200600070012</v>
      </c>
      <c r="B1843" s="92"/>
      <c r="C1843" s="182">
        <v>20060007</v>
      </c>
      <c r="D1843" s="8" t="s">
        <v>56</v>
      </c>
      <c r="E1843" s="35" t="s">
        <v>40</v>
      </c>
      <c r="F1843" s="35" t="s">
        <v>7322</v>
      </c>
      <c r="G1843" s="35" t="s">
        <v>7362</v>
      </c>
      <c r="H1843" s="35" t="s">
        <v>5807</v>
      </c>
      <c r="I1843" s="36" t="s">
        <v>7372</v>
      </c>
      <c r="J1843" s="53"/>
      <c r="L1843" s="40"/>
      <c r="M1843" s="39"/>
    </row>
    <row r="1844" spans="1:13" x14ac:dyDescent="0.25">
      <c r="A1844" s="7" t="str">
        <f t="shared" si="68"/>
        <v>200700010027</v>
      </c>
      <c r="B1844" s="92"/>
      <c r="C1844" s="182">
        <v>20070001</v>
      </c>
      <c r="D1844" s="8" t="s">
        <v>56</v>
      </c>
      <c r="E1844" s="35" t="s">
        <v>6</v>
      </c>
      <c r="F1844" s="35" t="s">
        <v>7129</v>
      </c>
      <c r="G1844" s="35" t="s">
        <v>7363</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7323</v>
      </c>
      <c r="G1845" s="35" t="s">
        <v>7364</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7324</v>
      </c>
      <c r="G1846" s="35" t="s">
        <v>7365</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7325</v>
      </c>
      <c r="G1847" s="35" t="s">
        <v>7366</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6994</v>
      </c>
      <c r="G1848" s="35" t="s">
        <v>7367</v>
      </c>
      <c r="H1848" s="35" t="s">
        <v>7371</v>
      </c>
      <c r="I1848" s="36" t="s">
        <v>412</v>
      </c>
      <c r="J1848" s="53"/>
      <c r="L1848" s="40"/>
      <c r="M1848" s="39"/>
    </row>
    <row r="1849" spans="1:13" x14ac:dyDescent="0.25">
      <c r="A1849" s="7" t="str">
        <f>CONCATENATE(C1849,E1849)</f>
        <v>200100460002</v>
      </c>
      <c r="B1849" s="92"/>
      <c r="C1849" s="181">
        <v>20010046</v>
      </c>
      <c r="D1849" s="8" t="s">
        <v>56</v>
      </c>
      <c r="E1849" s="35" t="s">
        <v>17</v>
      </c>
      <c r="F1849" s="35" t="s">
        <v>9678</v>
      </c>
      <c r="G1849" s="35" t="s">
        <v>9679</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7378</v>
      </c>
      <c r="G1850" s="35" t="s">
        <v>7395</v>
      </c>
      <c r="H1850" s="35" t="s">
        <v>7412</v>
      </c>
      <c r="I1850" s="36" t="s">
        <v>457</v>
      </c>
      <c r="J1850" s="53"/>
      <c r="L1850" s="40"/>
      <c r="M1850" s="39"/>
    </row>
    <row r="1851" spans="1:13" x14ac:dyDescent="0.25">
      <c r="A1851" s="7" t="str">
        <f t="shared" si="69"/>
        <v>200800040003</v>
      </c>
      <c r="B1851" s="92"/>
      <c r="C1851" s="182">
        <v>20080004</v>
      </c>
      <c r="D1851" s="8" t="s">
        <v>56</v>
      </c>
      <c r="E1851" s="35" t="s">
        <v>0</v>
      </c>
      <c r="F1851" s="35" t="s">
        <v>7379</v>
      </c>
      <c r="G1851" s="35" t="s">
        <v>7396</v>
      </c>
      <c r="H1851" s="35" t="s">
        <v>7412</v>
      </c>
      <c r="I1851" s="36" t="s">
        <v>457</v>
      </c>
      <c r="J1851" s="53"/>
      <c r="L1851" s="40"/>
      <c r="M1851" s="39"/>
    </row>
    <row r="1852" spans="1:13" x14ac:dyDescent="0.25">
      <c r="A1852" s="7" t="str">
        <f t="shared" si="69"/>
        <v>200800040004</v>
      </c>
      <c r="B1852" s="92"/>
      <c r="C1852" s="182">
        <v>20080004</v>
      </c>
      <c r="D1852" s="8" t="s">
        <v>56</v>
      </c>
      <c r="E1852" s="35" t="s">
        <v>1</v>
      </c>
      <c r="F1852" s="35" t="s">
        <v>7380</v>
      </c>
      <c r="G1852" s="35" t="s">
        <v>7397</v>
      </c>
      <c r="H1852" s="35" t="s">
        <v>7413</v>
      </c>
      <c r="I1852" s="36" t="s">
        <v>411</v>
      </c>
      <c r="J1852" s="53"/>
      <c r="L1852" s="40"/>
      <c r="M1852" s="39"/>
    </row>
    <row r="1853" spans="1:13" x14ac:dyDescent="0.25">
      <c r="A1853" s="7" t="str">
        <f t="shared" si="69"/>
        <v>200800040005</v>
      </c>
      <c r="B1853" s="92"/>
      <c r="C1853" s="182">
        <v>20080004</v>
      </c>
      <c r="D1853" s="8" t="s">
        <v>56</v>
      </c>
      <c r="E1853" s="35" t="s">
        <v>18</v>
      </c>
      <c r="F1853" s="35" t="s">
        <v>7381</v>
      </c>
      <c r="G1853" s="35" t="s">
        <v>7398</v>
      </c>
      <c r="H1853" s="35" t="s">
        <v>7412</v>
      </c>
      <c r="I1853" s="36" t="s">
        <v>457</v>
      </c>
      <c r="J1853" s="53"/>
      <c r="L1853" s="40"/>
      <c r="M1853" s="39"/>
    </row>
    <row r="1854" spans="1:13" x14ac:dyDescent="0.25">
      <c r="A1854" s="7" t="str">
        <f t="shared" si="69"/>
        <v>200800040006</v>
      </c>
      <c r="B1854" s="92"/>
      <c r="C1854" s="182">
        <v>20080004</v>
      </c>
      <c r="D1854" s="8" t="s">
        <v>56</v>
      </c>
      <c r="E1854" s="35" t="s">
        <v>19</v>
      </c>
      <c r="F1854" s="35" t="s">
        <v>7382</v>
      </c>
      <c r="G1854" s="35" t="s">
        <v>7399</v>
      </c>
      <c r="H1854" s="35" t="s">
        <v>7414</v>
      </c>
      <c r="I1854" s="36" t="s">
        <v>411</v>
      </c>
      <c r="J1854" s="53"/>
      <c r="L1854" s="40"/>
      <c r="M1854" s="39"/>
    </row>
    <row r="1855" spans="1:13" x14ac:dyDescent="0.25">
      <c r="A1855" s="7" t="str">
        <f t="shared" si="69"/>
        <v>200800040007</v>
      </c>
      <c r="B1855" s="92"/>
      <c r="C1855" s="182">
        <v>20080004</v>
      </c>
      <c r="D1855" s="8" t="s">
        <v>56</v>
      </c>
      <c r="E1855" s="35" t="s">
        <v>20</v>
      </c>
      <c r="F1855" s="35" t="s">
        <v>7383</v>
      </c>
      <c r="G1855" s="35" t="s">
        <v>7400</v>
      </c>
      <c r="H1855" s="35" t="s">
        <v>7415</v>
      </c>
      <c r="I1855" s="36" t="s">
        <v>7372</v>
      </c>
      <c r="J1855" s="53"/>
      <c r="L1855" s="40"/>
      <c r="M1855" s="39"/>
    </row>
    <row r="1856" spans="1:13" x14ac:dyDescent="0.25">
      <c r="A1856" s="7" t="str">
        <f t="shared" si="69"/>
        <v>200800040008</v>
      </c>
      <c r="B1856" s="92"/>
      <c r="C1856" s="182">
        <v>20080004</v>
      </c>
      <c r="D1856" s="8" t="s">
        <v>56</v>
      </c>
      <c r="E1856" s="35" t="s">
        <v>41</v>
      </c>
      <c r="F1856" s="35" t="s">
        <v>7384</v>
      </c>
      <c r="G1856" s="35" t="s">
        <v>7401</v>
      </c>
      <c r="H1856" s="35" t="s">
        <v>7413</v>
      </c>
      <c r="I1856" s="36" t="s">
        <v>411</v>
      </c>
      <c r="J1856" s="53"/>
      <c r="L1856" s="40"/>
      <c r="M1856" s="39"/>
    </row>
    <row r="1857" spans="1:13" x14ac:dyDescent="0.25">
      <c r="A1857" s="7" t="str">
        <f t="shared" si="69"/>
        <v>200800040009</v>
      </c>
      <c r="B1857" s="92"/>
      <c r="C1857" s="182">
        <v>20080004</v>
      </c>
      <c r="D1857" s="8" t="s">
        <v>56</v>
      </c>
      <c r="E1857" s="35" t="s">
        <v>36</v>
      </c>
      <c r="F1857" s="35" t="s">
        <v>7385</v>
      </c>
      <c r="G1857" s="35" t="s">
        <v>7402</v>
      </c>
      <c r="H1857" s="35" t="s">
        <v>7412</v>
      </c>
      <c r="I1857" s="36" t="s">
        <v>7372</v>
      </c>
      <c r="J1857" s="53"/>
      <c r="L1857" s="40"/>
      <c r="M1857" s="39"/>
    </row>
    <row r="1858" spans="1:13" x14ac:dyDescent="0.25">
      <c r="A1858" s="7" t="str">
        <f t="shared" si="69"/>
        <v>200800040010</v>
      </c>
      <c r="B1858" s="92"/>
      <c r="C1858" s="182">
        <v>20080004</v>
      </c>
      <c r="D1858" s="8" t="s">
        <v>56</v>
      </c>
      <c r="E1858" s="35" t="s">
        <v>21</v>
      </c>
      <c r="F1858" s="35" t="s">
        <v>7386</v>
      </c>
      <c r="G1858" s="35" t="s">
        <v>7403</v>
      </c>
      <c r="H1858" s="35" t="s">
        <v>7416</v>
      </c>
      <c r="I1858" s="36" t="s">
        <v>7372</v>
      </c>
      <c r="J1858" s="53"/>
      <c r="L1858" s="40"/>
      <c r="M1858" s="39"/>
    </row>
    <row r="1859" spans="1:13" x14ac:dyDescent="0.25">
      <c r="A1859" s="7" t="str">
        <f t="shared" si="69"/>
        <v>200800040011</v>
      </c>
      <c r="B1859" s="92"/>
      <c r="C1859" s="182">
        <v>20080004</v>
      </c>
      <c r="D1859" s="8" t="s">
        <v>56</v>
      </c>
      <c r="E1859" s="35" t="s">
        <v>22</v>
      </c>
      <c r="F1859" s="35" t="s">
        <v>7387</v>
      </c>
      <c r="G1859" s="35" t="s">
        <v>7404</v>
      </c>
      <c r="H1859" s="35" t="s">
        <v>7412</v>
      </c>
      <c r="I1859" s="36" t="s">
        <v>457</v>
      </c>
      <c r="J1859" s="53"/>
      <c r="L1859" s="40"/>
      <c r="M1859" s="39"/>
    </row>
    <row r="1860" spans="1:13" x14ac:dyDescent="0.25">
      <c r="A1860" s="7" t="str">
        <f t="shared" si="69"/>
        <v>200800040012</v>
      </c>
      <c r="B1860" s="92"/>
      <c r="C1860" s="182">
        <v>20080004</v>
      </c>
      <c r="D1860" s="8" t="s">
        <v>56</v>
      </c>
      <c r="E1860" s="35" t="s">
        <v>40</v>
      </c>
      <c r="F1860" s="35" t="s">
        <v>7388</v>
      </c>
      <c r="G1860" s="35" t="s">
        <v>7405</v>
      </c>
      <c r="H1860" s="35" t="s">
        <v>7412</v>
      </c>
      <c r="I1860" s="36" t="s">
        <v>457</v>
      </c>
      <c r="J1860" s="53"/>
      <c r="L1860" s="40"/>
      <c r="M1860" s="39"/>
    </row>
    <row r="1861" spans="1:13" x14ac:dyDescent="0.25">
      <c r="A1861" s="7" t="str">
        <f t="shared" si="69"/>
        <v>200800040013</v>
      </c>
      <c r="B1861" s="92"/>
      <c r="C1861" s="182">
        <v>20080004</v>
      </c>
      <c r="D1861" s="8" t="s">
        <v>56</v>
      </c>
      <c r="E1861" s="35" t="s">
        <v>23</v>
      </c>
      <c r="F1861" s="35" t="s">
        <v>7389</v>
      </c>
      <c r="G1861" s="35" t="s">
        <v>7406</v>
      </c>
      <c r="H1861" s="35" t="s">
        <v>7417</v>
      </c>
      <c r="I1861" s="36" t="s">
        <v>411</v>
      </c>
      <c r="J1861" s="53"/>
      <c r="L1861" s="40"/>
      <c r="M1861" s="39"/>
    </row>
    <row r="1862" spans="1:13" x14ac:dyDescent="0.25">
      <c r="A1862" s="7" t="str">
        <f t="shared" si="69"/>
        <v>200800040014</v>
      </c>
      <c r="B1862" s="92"/>
      <c r="C1862" s="182">
        <v>20080004</v>
      </c>
      <c r="D1862" s="8" t="s">
        <v>56</v>
      </c>
      <c r="E1862" s="35" t="s">
        <v>24</v>
      </c>
      <c r="F1862" s="35" t="s">
        <v>7390</v>
      </c>
      <c r="G1862" s="35" t="s">
        <v>7407</v>
      </c>
      <c r="H1862" s="35" t="s">
        <v>7412</v>
      </c>
      <c r="I1862" s="36" t="s">
        <v>457</v>
      </c>
      <c r="J1862" s="53"/>
      <c r="L1862" s="40"/>
      <c r="M1862" s="39"/>
    </row>
    <row r="1863" spans="1:13" x14ac:dyDescent="0.25">
      <c r="A1863" s="7" t="str">
        <f t="shared" si="69"/>
        <v>200800040015</v>
      </c>
      <c r="B1863" s="92"/>
      <c r="C1863" s="182">
        <v>20080004</v>
      </c>
      <c r="D1863" s="8" t="s">
        <v>56</v>
      </c>
      <c r="E1863" s="35" t="s">
        <v>25</v>
      </c>
      <c r="F1863" s="35" t="s">
        <v>7391</v>
      </c>
      <c r="G1863" s="35" t="s">
        <v>7408</v>
      </c>
      <c r="H1863" s="35" t="s">
        <v>7412</v>
      </c>
      <c r="I1863" s="36" t="s">
        <v>457</v>
      </c>
      <c r="J1863" s="53"/>
      <c r="L1863" s="40"/>
      <c r="M1863" s="39"/>
    </row>
    <row r="1864" spans="1:13" x14ac:dyDescent="0.25">
      <c r="A1864" s="7" t="str">
        <f t="shared" si="69"/>
        <v>200800040016</v>
      </c>
      <c r="B1864" s="92"/>
      <c r="C1864" s="182">
        <v>20080004</v>
      </c>
      <c r="D1864" s="8" t="s">
        <v>56</v>
      </c>
      <c r="E1864" s="35" t="s">
        <v>26</v>
      </c>
      <c r="F1864" s="35" t="s">
        <v>7392</v>
      </c>
      <c r="G1864" s="35" t="s">
        <v>7409</v>
      </c>
      <c r="H1864" s="35" t="s">
        <v>7412</v>
      </c>
      <c r="I1864" s="36" t="s">
        <v>457</v>
      </c>
      <c r="J1864" s="53"/>
      <c r="L1864" s="40"/>
      <c r="M1864" s="39"/>
    </row>
    <row r="1865" spans="1:13" x14ac:dyDescent="0.25">
      <c r="A1865" s="7" t="str">
        <f t="shared" si="69"/>
        <v>200800040017</v>
      </c>
      <c r="B1865" s="92"/>
      <c r="C1865" s="182">
        <v>20080004</v>
      </c>
      <c r="D1865" s="8" t="s">
        <v>56</v>
      </c>
      <c r="E1865" s="35" t="s">
        <v>27</v>
      </c>
      <c r="F1865" s="35" t="s">
        <v>7393</v>
      </c>
      <c r="G1865" s="35" t="s">
        <v>7410</v>
      </c>
      <c r="H1865" s="35" t="s">
        <v>7412</v>
      </c>
      <c r="I1865" s="36" t="s">
        <v>457</v>
      </c>
      <c r="J1865" s="53"/>
      <c r="L1865" s="40"/>
      <c r="M1865" s="39"/>
    </row>
    <row r="1866" spans="1:13" x14ac:dyDescent="0.25">
      <c r="A1866" s="7" t="str">
        <f t="shared" si="69"/>
        <v>200800040018</v>
      </c>
      <c r="B1866" s="92"/>
      <c r="C1866" s="182">
        <v>20080004</v>
      </c>
      <c r="D1866" s="8" t="s">
        <v>56</v>
      </c>
      <c r="E1866" s="35" t="s">
        <v>2</v>
      </c>
      <c r="F1866" s="35" t="s">
        <v>7394</v>
      </c>
      <c r="G1866" s="35" t="s">
        <v>7411</v>
      </c>
      <c r="H1866" s="35" t="s">
        <v>7417</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7418</v>
      </c>
      <c r="G1867" s="91" t="s">
        <v>14710</v>
      </c>
      <c r="H1867" s="91" t="s">
        <v>14711</v>
      </c>
      <c r="I1867" s="36" t="s">
        <v>418</v>
      </c>
      <c r="J1867" s="53"/>
      <c r="L1867" s="40"/>
      <c r="M1867" s="39"/>
    </row>
    <row r="1868" spans="1:13" x14ac:dyDescent="0.25">
      <c r="A1868" s="7" t="str">
        <f t="shared" si="70"/>
        <v>200800010003</v>
      </c>
      <c r="B1868" s="92"/>
      <c r="C1868" s="182">
        <v>20080001</v>
      </c>
      <c r="D1868" s="8" t="s">
        <v>56</v>
      </c>
      <c r="E1868" s="35" t="s">
        <v>0</v>
      </c>
      <c r="F1868" s="35" t="s">
        <v>7419</v>
      </c>
      <c r="G1868" s="35" t="s">
        <v>7429</v>
      </c>
      <c r="H1868" s="35" t="s">
        <v>7439</v>
      </c>
      <c r="I1868" s="36" t="s">
        <v>413</v>
      </c>
      <c r="J1868" s="53"/>
      <c r="L1868" s="40"/>
      <c r="M1868" s="39"/>
    </row>
    <row r="1869" spans="1:13" x14ac:dyDescent="0.25">
      <c r="A1869" s="7" t="str">
        <f t="shared" si="70"/>
        <v>200800010004</v>
      </c>
      <c r="B1869" s="92"/>
      <c r="C1869" s="182">
        <v>20080001</v>
      </c>
      <c r="D1869" s="8" t="s">
        <v>56</v>
      </c>
      <c r="E1869" s="35" t="s">
        <v>1</v>
      </c>
      <c r="F1869" s="35" t="s">
        <v>7420</v>
      </c>
      <c r="G1869" s="35" t="s">
        <v>7430</v>
      </c>
      <c r="H1869" s="35" t="s">
        <v>7417</v>
      </c>
      <c r="I1869" s="36" t="s">
        <v>411</v>
      </c>
      <c r="J1869" s="53"/>
      <c r="L1869" s="40"/>
      <c r="M1869" s="39"/>
    </row>
    <row r="1870" spans="1:13" x14ac:dyDescent="0.25">
      <c r="A1870" s="7" t="str">
        <f t="shared" si="70"/>
        <v>200800010005</v>
      </c>
      <c r="B1870" s="92"/>
      <c r="C1870" s="182">
        <v>20080001</v>
      </c>
      <c r="D1870" s="8" t="s">
        <v>56</v>
      </c>
      <c r="E1870" s="35" t="s">
        <v>18</v>
      </c>
      <c r="F1870" s="35" t="s">
        <v>7421</v>
      </c>
      <c r="G1870" s="35" t="s">
        <v>7431</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7422</v>
      </c>
      <c r="G1871" s="35" t="s">
        <v>7432</v>
      </c>
      <c r="H1871" s="35" t="s">
        <v>7439</v>
      </c>
      <c r="I1871" s="36" t="s">
        <v>413</v>
      </c>
      <c r="J1871" s="53"/>
      <c r="L1871" s="40"/>
      <c r="M1871" s="39"/>
    </row>
    <row r="1872" spans="1:13" x14ac:dyDescent="0.25">
      <c r="A1872" s="7" t="str">
        <f t="shared" si="70"/>
        <v>200800010007</v>
      </c>
      <c r="B1872" s="92"/>
      <c r="C1872" s="182">
        <v>20080001</v>
      </c>
      <c r="D1872" s="8" t="s">
        <v>56</v>
      </c>
      <c r="E1872" s="35" t="s">
        <v>20</v>
      </c>
      <c r="F1872" s="35" t="s">
        <v>7423</v>
      </c>
      <c r="G1872" s="35" t="s">
        <v>7433</v>
      </c>
      <c r="H1872" s="35" t="s">
        <v>7439</v>
      </c>
      <c r="I1872" s="36" t="s">
        <v>413</v>
      </c>
      <c r="J1872" s="53"/>
      <c r="L1872" s="40"/>
      <c r="M1872" s="39"/>
    </row>
    <row r="1873" spans="1:13" x14ac:dyDescent="0.25">
      <c r="A1873" s="7" t="str">
        <f t="shared" si="70"/>
        <v>200800010008</v>
      </c>
      <c r="B1873" s="92"/>
      <c r="C1873" s="182">
        <v>20080001</v>
      </c>
      <c r="D1873" s="8" t="s">
        <v>56</v>
      </c>
      <c r="E1873" s="35" t="s">
        <v>41</v>
      </c>
      <c r="F1873" s="35" t="s">
        <v>7424</v>
      </c>
      <c r="G1873" s="35" t="s">
        <v>7434</v>
      </c>
      <c r="H1873" s="35" t="s">
        <v>7439</v>
      </c>
      <c r="I1873" s="36" t="s">
        <v>413</v>
      </c>
      <c r="J1873" s="53"/>
      <c r="L1873" s="40"/>
      <c r="M1873" s="39"/>
    </row>
    <row r="1874" spans="1:13" x14ac:dyDescent="0.25">
      <c r="A1874" s="7" t="str">
        <f t="shared" si="70"/>
        <v>200800010009</v>
      </c>
      <c r="B1874" s="92"/>
      <c r="C1874" s="182">
        <v>20080001</v>
      </c>
      <c r="D1874" s="8" t="s">
        <v>56</v>
      </c>
      <c r="E1874" s="35" t="s">
        <v>36</v>
      </c>
      <c r="F1874" s="35" t="s">
        <v>7425</v>
      </c>
      <c r="G1874" s="35" t="s">
        <v>7435</v>
      </c>
      <c r="H1874" s="35" t="s">
        <v>7417</v>
      </c>
      <c r="I1874" s="36" t="s">
        <v>411</v>
      </c>
      <c r="J1874" s="53"/>
      <c r="L1874" s="40"/>
      <c r="M1874" s="39"/>
    </row>
    <row r="1875" spans="1:13" x14ac:dyDescent="0.25">
      <c r="A1875" s="7" t="str">
        <f t="shared" si="70"/>
        <v>200800010010</v>
      </c>
      <c r="B1875" s="92"/>
      <c r="C1875" s="182">
        <v>20080001</v>
      </c>
      <c r="D1875" s="8" t="s">
        <v>56</v>
      </c>
      <c r="E1875" s="35" t="s">
        <v>21</v>
      </c>
      <c r="F1875" s="35" t="s">
        <v>7426</v>
      </c>
      <c r="G1875" s="35" t="s">
        <v>7436</v>
      </c>
      <c r="H1875" s="35" t="s">
        <v>7440</v>
      </c>
      <c r="I1875" s="36" t="s">
        <v>413</v>
      </c>
      <c r="J1875" s="53"/>
      <c r="L1875" s="40"/>
      <c r="M1875" s="39"/>
    </row>
    <row r="1876" spans="1:13" x14ac:dyDescent="0.25">
      <c r="A1876" s="7" t="str">
        <f t="shared" si="70"/>
        <v>200800010011</v>
      </c>
      <c r="B1876" s="92"/>
      <c r="C1876" s="182">
        <v>20080001</v>
      </c>
      <c r="D1876" s="8" t="s">
        <v>56</v>
      </c>
      <c r="E1876" s="35" t="s">
        <v>22</v>
      </c>
      <c r="F1876" s="35" t="s">
        <v>7427</v>
      </c>
      <c r="G1876" s="35" t="s">
        <v>7437</v>
      </c>
      <c r="H1876" s="35" t="s">
        <v>5245</v>
      </c>
      <c r="I1876" s="36" t="s">
        <v>7502</v>
      </c>
      <c r="J1876" s="53"/>
      <c r="L1876" s="40"/>
      <c r="M1876" s="39"/>
    </row>
    <row r="1877" spans="1:13" x14ac:dyDescent="0.25">
      <c r="A1877" s="7" t="str">
        <f t="shared" si="70"/>
        <v>200800010012</v>
      </c>
      <c r="B1877" s="92"/>
      <c r="C1877" s="182">
        <v>20080001</v>
      </c>
      <c r="D1877" s="8" t="s">
        <v>56</v>
      </c>
      <c r="E1877" s="35" t="s">
        <v>40</v>
      </c>
      <c r="F1877" s="35" t="s">
        <v>7428</v>
      </c>
      <c r="G1877" s="35" t="s">
        <v>7438</v>
      </c>
      <c r="H1877" s="35" t="s">
        <v>7439</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7441</v>
      </c>
      <c r="G1878" s="35" t="s">
        <v>7460</v>
      </c>
      <c r="H1878" s="35" t="s">
        <v>7479</v>
      </c>
      <c r="I1878" s="36" t="s">
        <v>409</v>
      </c>
      <c r="J1878" s="53"/>
      <c r="L1878" s="40"/>
      <c r="M1878" s="39"/>
    </row>
    <row r="1879" spans="1:13" x14ac:dyDescent="0.25">
      <c r="A1879" s="7" t="str">
        <f t="shared" si="71"/>
        <v>200800070003</v>
      </c>
      <c r="B1879" s="92"/>
      <c r="C1879" s="182">
        <v>20080007</v>
      </c>
      <c r="D1879" s="8" t="s">
        <v>56</v>
      </c>
      <c r="E1879" s="35" t="s">
        <v>0</v>
      </c>
      <c r="F1879" s="35" t="s">
        <v>7442</v>
      </c>
      <c r="G1879" s="35" t="s">
        <v>7461</v>
      </c>
      <c r="H1879" s="35" t="s">
        <v>7440</v>
      </c>
      <c r="I1879" s="36" t="s">
        <v>413</v>
      </c>
      <c r="J1879" s="53"/>
      <c r="L1879" s="40"/>
      <c r="M1879" s="39"/>
    </row>
    <row r="1880" spans="1:13" x14ac:dyDescent="0.25">
      <c r="A1880" s="7" t="str">
        <f t="shared" si="71"/>
        <v>200800070004</v>
      </c>
      <c r="B1880" s="92"/>
      <c r="C1880" s="182">
        <v>20080007</v>
      </c>
      <c r="D1880" s="8" t="s">
        <v>56</v>
      </c>
      <c r="E1880" s="35" t="s">
        <v>1</v>
      </c>
      <c r="F1880" s="35" t="s">
        <v>7443</v>
      </c>
      <c r="G1880" s="35" t="s">
        <v>7462</v>
      </c>
      <c r="H1880" s="35" t="s">
        <v>7479</v>
      </c>
      <c r="I1880" s="36" t="s">
        <v>409</v>
      </c>
      <c r="J1880" s="53"/>
      <c r="L1880" s="40"/>
      <c r="M1880" s="39"/>
    </row>
    <row r="1881" spans="1:13" x14ac:dyDescent="0.25">
      <c r="A1881" s="7" t="str">
        <f t="shared" si="71"/>
        <v>200800070005</v>
      </c>
      <c r="B1881" s="92"/>
      <c r="C1881" s="182">
        <v>20080007</v>
      </c>
      <c r="D1881" s="8" t="s">
        <v>56</v>
      </c>
      <c r="E1881" s="35" t="s">
        <v>18</v>
      </c>
      <c r="F1881" s="35" t="s">
        <v>7444</v>
      </c>
      <c r="G1881" s="35" t="s">
        <v>7463</v>
      </c>
      <c r="H1881" s="35" t="s">
        <v>7415</v>
      </c>
      <c r="I1881" s="36" t="s">
        <v>7503</v>
      </c>
      <c r="J1881" s="53"/>
      <c r="L1881" s="40"/>
      <c r="M1881" s="39"/>
    </row>
    <row r="1882" spans="1:13" x14ac:dyDescent="0.25">
      <c r="A1882" s="7" t="str">
        <f t="shared" si="71"/>
        <v>200800070006</v>
      </c>
      <c r="B1882" s="92"/>
      <c r="C1882" s="182">
        <v>20080007</v>
      </c>
      <c r="D1882" s="8" t="s">
        <v>56</v>
      </c>
      <c r="E1882" s="35" t="s">
        <v>19</v>
      </c>
      <c r="F1882" s="35" t="s">
        <v>7445</v>
      </c>
      <c r="G1882" s="35" t="s">
        <v>7464</v>
      </c>
      <c r="H1882" s="35" t="s">
        <v>7479</v>
      </c>
      <c r="I1882" s="36" t="s">
        <v>409</v>
      </c>
      <c r="J1882" s="53"/>
      <c r="L1882" s="40"/>
      <c r="M1882" s="39"/>
    </row>
    <row r="1883" spans="1:13" x14ac:dyDescent="0.25">
      <c r="A1883" s="7" t="str">
        <f t="shared" si="71"/>
        <v>200800070007</v>
      </c>
      <c r="B1883" s="92"/>
      <c r="C1883" s="182">
        <v>20080007</v>
      </c>
      <c r="D1883" s="8" t="s">
        <v>56</v>
      </c>
      <c r="E1883" s="35" t="s">
        <v>20</v>
      </c>
      <c r="F1883" s="35" t="s">
        <v>7446</v>
      </c>
      <c r="G1883" s="35" t="s">
        <v>7465</v>
      </c>
      <c r="H1883" s="35" t="s">
        <v>7415</v>
      </c>
      <c r="I1883" s="36" t="s">
        <v>7503</v>
      </c>
      <c r="J1883" s="53"/>
      <c r="L1883" s="40"/>
      <c r="M1883" s="39"/>
    </row>
    <row r="1884" spans="1:13" x14ac:dyDescent="0.25">
      <c r="A1884" s="7" t="str">
        <f t="shared" si="71"/>
        <v>200800070009</v>
      </c>
      <c r="B1884" s="92"/>
      <c r="C1884" s="182">
        <v>20080007</v>
      </c>
      <c r="D1884" s="8" t="s">
        <v>56</v>
      </c>
      <c r="E1884" s="35" t="s">
        <v>36</v>
      </c>
      <c r="F1884" s="35" t="s">
        <v>7447</v>
      </c>
      <c r="G1884" s="35" t="s">
        <v>7466</v>
      </c>
      <c r="H1884" s="35" t="s">
        <v>7412</v>
      </c>
      <c r="I1884" s="36" t="s">
        <v>457</v>
      </c>
      <c r="J1884" s="53"/>
      <c r="L1884" s="40"/>
      <c r="M1884" s="39"/>
    </row>
    <row r="1885" spans="1:13" x14ac:dyDescent="0.25">
      <c r="A1885" s="7" t="str">
        <f t="shared" si="71"/>
        <v>200800070010</v>
      </c>
      <c r="B1885" s="92"/>
      <c r="C1885" s="182">
        <v>20080007</v>
      </c>
      <c r="D1885" s="8" t="s">
        <v>56</v>
      </c>
      <c r="E1885" s="35" t="s">
        <v>21</v>
      </c>
      <c r="F1885" s="35" t="s">
        <v>7448</v>
      </c>
      <c r="G1885" s="35" t="s">
        <v>7467</v>
      </c>
      <c r="H1885" s="35" t="s">
        <v>7415</v>
      </c>
      <c r="I1885" s="36" t="s">
        <v>7503</v>
      </c>
      <c r="J1885" s="53"/>
      <c r="L1885" s="40"/>
      <c r="M1885" s="39"/>
    </row>
    <row r="1886" spans="1:13" x14ac:dyDescent="0.25">
      <c r="A1886" s="7" t="str">
        <f t="shared" si="71"/>
        <v>200800070011</v>
      </c>
      <c r="B1886" s="92"/>
      <c r="C1886" s="182">
        <v>20080007</v>
      </c>
      <c r="D1886" s="8" t="s">
        <v>56</v>
      </c>
      <c r="E1886" s="35" t="s">
        <v>22</v>
      </c>
      <c r="F1886" s="35" t="s">
        <v>7449</v>
      </c>
      <c r="G1886" s="35" t="s">
        <v>7468</v>
      </c>
      <c r="H1886" s="35" t="s">
        <v>7479</v>
      </c>
      <c r="I1886" s="36" t="s">
        <v>409</v>
      </c>
      <c r="J1886" s="53"/>
      <c r="L1886" s="40"/>
      <c r="M1886" s="39"/>
    </row>
    <row r="1887" spans="1:13" x14ac:dyDescent="0.25">
      <c r="A1887" s="7" t="str">
        <f t="shared" si="71"/>
        <v>200800070012</v>
      </c>
      <c r="B1887" s="92"/>
      <c r="C1887" s="182">
        <v>20080007</v>
      </c>
      <c r="D1887" s="8" t="s">
        <v>56</v>
      </c>
      <c r="E1887" s="35" t="s">
        <v>40</v>
      </c>
      <c r="F1887" s="35" t="s">
        <v>7450</v>
      </c>
      <c r="G1887" s="35" t="s">
        <v>7469</v>
      </c>
      <c r="H1887" s="35" t="s">
        <v>7416</v>
      </c>
      <c r="I1887" s="36" t="s">
        <v>7503</v>
      </c>
      <c r="J1887" s="53"/>
      <c r="L1887" s="40"/>
      <c r="M1887" s="39"/>
    </row>
    <row r="1888" spans="1:13" x14ac:dyDescent="0.25">
      <c r="A1888" s="7" t="str">
        <f t="shared" si="71"/>
        <v>200800070013</v>
      </c>
      <c r="B1888" s="92"/>
      <c r="C1888" s="182">
        <v>20080007</v>
      </c>
      <c r="D1888" s="8" t="s">
        <v>56</v>
      </c>
      <c r="E1888" s="35" t="s">
        <v>23</v>
      </c>
      <c r="F1888" s="35" t="s">
        <v>7451</v>
      </c>
      <c r="G1888" s="35" t="s">
        <v>7470</v>
      </c>
      <c r="H1888" s="35" t="s">
        <v>7480</v>
      </c>
      <c r="I1888" s="36" t="s">
        <v>413</v>
      </c>
      <c r="J1888" s="53"/>
      <c r="L1888" s="40"/>
      <c r="M1888" s="39"/>
    </row>
    <row r="1889" spans="1:13" x14ac:dyDescent="0.25">
      <c r="A1889" s="7" t="str">
        <f t="shared" si="71"/>
        <v>200800070014</v>
      </c>
      <c r="B1889" s="92"/>
      <c r="C1889" s="182">
        <v>20080007</v>
      </c>
      <c r="D1889" s="8" t="s">
        <v>56</v>
      </c>
      <c r="E1889" s="35" t="s">
        <v>24</v>
      </c>
      <c r="F1889" s="35" t="s">
        <v>7452</v>
      </c>
      <c r="G1889" s="35" t="s">
        <v>7471</v>
      </c>
      <c r="H1889" s="35" t="s">
        <v>7440</v>
      </c>
      <c r="I1889" s="36" t="s">
        <v>413</v>
      </c>
      <c r="J1889" s="53"/>
      <c r="L1889" s="40"/>
      <c r="M1889" s="39"/>
    </row>
    <row r="1890" spans="1:13" x14ac:dyDescent="0.25">
      <c r="A1890" s="7" t="str">
        <f t="shared" si="71"/>
        <v>200800070015</v>
      </c>
      <c r="B1890" s="92"/>
      <c r="C1890" s="182">
        <v>20080007</v>
      </c>
      <c r="D1890" s="8" t="s">
        <v>56</v>
      </c>
      <c r="E1890" s="35" t="s">
        <v>25</v>
      </c>
      <c r="F1890" s="35" t="s">
        <v>7453</v>
      </c>
      <c r="G1890" s="35" t="s">
        <v>7472</v>
      </c>
      <c r="H1890" s="35" t="s">
        <v>7416</v>
      </c>
      <c r="I1890" s="36" t="s">
        <v>7503</v>
      </c>
      <c r="J1890" s="53"/>
      <c r="L1890" s="40"/>
      <c r="M1890" s="39"/>
    </row>
    <row r="1891" spans="1:13" x14ac:dyDescent="0.25">
      <c r="A1891" s="7" t="str">
        <f t="shared" si="71"/>
        <v>200800070016</v>
      </c>
      <c r="B1891" s="92"/>
      <c r="C1891" s="182">
        <v>20080007</v>
      </c>
      <c r="D1891" s="8" t="s">
        <v>56</v>
      </c>
      <c r="E1891" s="35" t="s">
        <v>26</v>
      </c>
      <c r="F1891" s="35" t="s">
        <v>7454</v>
      </c>
      <c r="G1891" s="35" t="s">
        <v>7473</v>
      </c>
      <c r="H1891" s="35" t="s">
        <v>7415</v>
      </c>
      <c r="I1891" s="36" t="s">
        <v>7503</v>
      </c>
      <c r="J1891" s="53"/>
      <c r="L1891" s="40"/>
      <c r="M1891" s="39"/>
    </row>
    <row r="1892" spans="1:13" x14ac:dyDescent="0.25">
      <c r="A1892" s="7" t="str">
        <f t="shared" si="71"/>
        <v>200800070017</v>
      </c>
      <c r="B1892" s="92"/>
      <c r="C1892" s="182">
        <v>20080007</v>
      </c>
      <c r="D1892" s="8" t="s">
        <v>56</v>
      </c>
      <c r="E1892" s="35" t="s">
        <v>27</v>
      </c>
      <c r="F1892" s="35" t="s">
        <v>7455</v>
      </c>
      <c r="G1892" s="35" t="s">
        <v>7474</v>
      </c>
      <c r="H1892" s="35" t="s">
        <v>7416</v>
      </c>
      <c r="I1892" s="36" t="s">
        <v>7503</v>
      </c>
      <c r="J1892" s="53"/>
      <c r="L1892" s="40"/>
      <c r="M1892" s="39"/>
    </row>
    <row r="1893" spans="1:13" x14ac:dyDescent="0.25">
      <c r="A1893" s="7" t="str">
        <f t="shared" si="71"/>
        <v>200800070019</v>
      </c>
      <c r="B1893" s="92"/>
      <c r="C1893" s="182">
        <v>20080007</v>
      </c>
      <c r="D1893" s="8" t="s">
        <v>56</v>
      </c>
      <c r="E1893" s="35" t="s">
        <v>3</v>
      </c>
      <c r="F1893" s="35" t="s">
        <v>7456</v>
      </c>
      <c r="G1893" s="35" t="s">
        <v>7475</v>
      </c>
      <c r="H1893" s="35" t="s">
        <v>5245</v>
      </c>
      <c r="I1893" s="36" t="s">
        <v>7502</v>
      </c>
      <c r="J1893" s="53"/>
      <c r="L1893" s="40"/>
      <c r="M1893" s="39"/>
    </row>
    <row r="1894" spans="1:13" x14ac:dyDescent="0.25">
      <c r="A1894" s="7" t="str">
        <f t="shared" si="71"/>
        <v>200800070020</v>
      </c>
      <c r="B1894" s="92"/>
      <c r="C1894" s="182">
        <v>20080007</v>
      </c>
      <c r="D1894" s="8" t="s">
        <v>56</v>
      </c>
      <c r="E1894" s="35" t="s">
        <v>4</v>
      </c>
      <c r="F1894" s="35" t="s">
        <v>7457</v>
      </c>
      <c r="G1894" s="35" t="s">
        <v>7476</v>
      </c>
      <c r="H1894" s="35" t="s">
        <v>7479</v>
      </c>
      <c r="I1894" s="36" t="s">
        <v>409</v>
      </c>
      <c r="J1894" s="53"/>
      <c r="L1894" s="40"/>
      <c r="M1894" s="39"/>
    </row>
    <row r="1895" spans="1:13" x14ac:dyDescent="0.25">
      <c r="A1895" s="7" t="str">
        <f t="shared" si="71"/>
        <v>200800070021</v>
      </c>
      <c r="B1895" s="92"/>
      <c r="C1895" s="182">
        <v>20080007</v>
      </c>
      <c r="D1895" s="8" t="s">
        <v>56</v>
      </c>
      <c r="E1895" s="35" t="s">
        <v>28</v>
      </c>
      <c r="F1895" s="35" t="s">
        <v>7458</v>
      </c>
      <c r="G1895" s="35" t="s">
        <v>7477</v>
      </c>
      <c r="H1895" s="35" t="s">
        <v>7414</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7459</v>
      </c>
      <c r="G1896" s="35" t="s">
        <v>7478</v>
      </c>
      <c r="H1896" s="35" t="s">
        <v>7481</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7482</v>
      </c>
      <c r="G1897" s="35" t="s">
        <v>7491</v>
      </c>
      <c r="H1897" s="35" t="s">
        <v>7415</v>
      </c>
      <c r="I1897" s="36" t="s">
        <v>7503</v>
      </c>
      <c r="J1897" s="53"/>
      <c r="L1897" s="40"/>
      <c r="M1897" s="39"/>
    </row>
    <row r="1898" spans="1:13" x14ac:dyDescent="0.25">
      <c r="A1898" s="7" t="str">
        <f t="shared" si="73"/>
        <v>200800120005</v>
      </c>
      <c r="B1898" s="92"/>
      <c r="C1898" s="182">
        <v>20080012</v>
      </c>
      <c r="D1898" s="8" t="s">
        <v>56</v>
      </c>
      <c r="E1898" s="35" t="s">
        <v>18</v>
      </c>
      <c r="F1898" s="35" t="s">
        <v>7483</v>
      </c>
      <c r="G1898" s="35" t="s">
        <v>7492</v>
      </c>
      <c r="H1898" s="35" t="s">
        <v>7440</v>
      </c>
      <c r="I1898" s="36" t="s">
        <v>413</v>
      </c>
      <c r="J1898" s="53"/>
      <c r="L1898" s="40"/>
      <c r="M1898" s="39"/>
    </row>
    <row r="1899" spans="1:13" x14ac:dyDescent="0.25">
      <c r="A1899" s="7" t="str">
        <f t="shared" si="73"/>
        <v>200800120006</v>
      </c>
      <c r="B1899" s="92"/>
      <c r="C1899" s="182">
        <v>20080012</v>
      </c>
      <c r="D1899" s="8" t="s">
        <v>56</v>
      </c>
      <c r="E1899" s="35" t="s">
        <v>19</v>
      </c>
      <c r="F1899" s="35" t="s">
        <v>7484</v>
      </c>
      <c r="G1899" s="35" t="s">
        <v>7493</v>
      </c>
      <c r="H1899" s="35" t="s">
        <v>7415</v>
      </c>
      <c r="I1899" s="36" t="s">
        <v>7503</v>
      </c>
      <c r="J1899" s="53"/>
      <c r="L1899" s="40"/>
      <c r="M1899" s="39"/>
    </row>
    <row r="1900" spans="1:13" x14ac:dyDescent="0.25">
      <c r="A1900" s="7" t="str">
        <f t="shared" si="73"/>
        <v>200800120007</v>
      </c>
      <c r="B1900" s="92"/>
      <c r="C1900" s="182">
        <v>20080012</v>
      </c>
      <c r="D1900" s="8" t="s">
        <v>56</v>
      </c>
      <c r="E1900" s="35" t="s">
        <v>20</v>
      </c>
      <c r="F1900" s="35" t="s">
        <v>7485</v>
      </c>
      <c r="G1900" s="35" t="s">
        <v>7494</v>
      </c>
      <c r="H1900" s="35" t="s">
        <v>7440</v>
      </c>
      <c r="I1900" s="36" t="s">
        <v>413</v>
      </c>
      <c r="J1900" s="53"/>
      <c r="L1900" s="40"/>
      <c r="M1900" s="39"/>
    </row>
    <row r="1901" spans="1:13" x14ac:dyDescent="0.25">
      <c r="A1901" s="7" t="str">
        <f t="shared" si="73"/>
        <v>200800120008</v>
      </c>
      <c r="B1901" s="92"/>
      <c r="C1901" s="182">
        <v>20080012</v>
      </c>
      <c r="D1901" s="8" t="s">
        <v>56</v>
      </c>
      <c r="E1901" s="35" t="s">
        <v>41</v>
      </c>
      <c r="F1901" s="35" t="s">
        <v>7486</v>
      </c>
      <c r="G1901" s="35" t="s">
        <v>7495</v>
      </c>
      <c r="H1901" s="35" t="s">
        <v>7500</v>
      </c>
      <c r="I1901" s="36" t="s">
        <v>413</v>
      </c>
      <c r="J1901" s="53"/>
      <c r="L1901" s="40"/>
      <c r="M1901" s="39"/>
    </row>
    <row r="1902" spans="1:13" x14ac:dyDescent="0.25">
      <c r="A1902" s="7" t="str">
        <f t="shared" si="73"/>
        <v>200800120009</v>
      </c>
      <c r="B1902" s="92"/>
      <c r="C1902" s="182">
        <v>20080012</v>
      </c>
      <c r="D1902" s="8" t="s">
        <v>56</v>
      </c>
      <c r="E1902" s="35" t="s">
        <v>36</v>
      </c>
      <c r="F1902" s="35" t="s">
        <v>7487</v>
      </c>
      <c r="G1902" s="35" t="s">
        <v>7496</v>
      </c>
      <c r="H1902" s="35" t="s">
        <v>7440</v>
      </c>
      <c r="I1902" s="36" t="s">
        <v>413</v>
      </c>
      <c r="J1902" s="53"/>
      <c r="L1902" s="40"/>
      <c r="M1902" s="39"/>
    </row>
    <row r="1903" spans="1:13" x14ac:dyDescent="0.25">
      <c r="A1903" s="7" t="str">
        <f t="shared" si="73"/>
        <v>200800120010</v>
      </c>
      <c r="B1903" s="92"/>
      <c r="C1903" s="182">
        <v>20080012</v>
      </c>
      <c r="D1903" s="8" t="s">
        <v>56</v>
      </c>
      <c r="E1903" s="35" t="s">
        <v>21</v>
      </c>
      <c r="F1903" s="35" t="s">
        <v>7488</v>
      </c>
      <c r="G1903" s="35" t="s">
        <v>7497</v>
      </c>
      <c r="H1903" s="35" t="s">
        <v>7501</v>
      </c>
      <c r="I1903" s="36"/>
      <c r="J1903" s="53"/>
      <c r="L1903" s="40"/>
      <c r="M1903" s="39"/>
    </row>
    <row r="1904" spans="1:13" x14ac:dyDescent="0.25">
      <c r="A1904" s="7" t="str">
        <f t="shared" si="73"/>
        <v>200800120011</v>
      </c>
      <c r="B1904" s="92"/>
      <c r="C1904" s="182">
        <v>20080012</v>
      </c>
      <c r="D1904" s="8" t="s">
        <v>56</v>
      </c>
      <c r="E1904" s="35" t="s">
        <v>22</v>
      </c>
      <c r="F1904" s="35" t="s">
        <v>7489</v>
      </c>
      <c r="G1904" s="35" t="s">
        <v>7498</v>
      </c>
      <c r="H1904" s="35" t="s">
        <v>7413</v>
      </c>
      <c r="I1904" s="36" t="s">
        <v>411</v>
      </c>
      <c r="J1904" s="53"/>
      <c r="L1904" s="40"/>
      <c r="M1904" s="39"/>
    </row>
    <row r="1905" spans="1:13" x14ac:dyDescent="0.25">
      <c r="A1905" s="7" t="str">
        <f t="shared" si="73"/>
        <v>200800120012</v>
      </c>
      <c r="B1905" s="92"/>
      <c r="C1905" s="182">
        <v>20080012</v>
      </c>
      <c r="D1905" s="8" t="s">
        <v>56</v>
      </c>
      <c r="E1905" s="35" t="s">
        <v>40</v>
      </c>
      <c r="F1905" s="35" t="s">
        <v>7490</v>
      </c>
      <c r="G1905" s="35" t="s">
        <v>7499</v>
      </c>
      <c r="H1905" s="35" t="s">
        <v>7481</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7505</v>
      </c>
      <c r="G1906" s="35" t="s">
        <v>7506</v>
      </c>
      <c r="H1906" s="35" t="s">
        <v>7440</v>
      </c>
      <c r="I1906" s="36" t="s">
        <v>413</v>
      </c>
      <c r="J1906" s="53"/>
      <c r="L1906" s="40"/>
      <c r="M1906" s="39"/>
    </row>
    <row r="1907" spans="1:13" x14ac:dyDescent="0.25">
      <c r="A1907" s="7" t="str">
        <f t="shared" si="74"/>
        <v>200100470002</v>
      </c>
      <c r="B1907" s="92"/>
      <c r="C1907" s="181">
        <v>20010047</v>
      </c>
      <c r="D1907" s="8" t="s">
        <v>56</v>
      </c>
      <c r="E1907" s="1" t="s">
        <v>17</v>
      </c>
      <c r="F1907" s="35" t="s">
        <v>7507</v>
      </c>
      <c r="G1907" s="35" t="s">
        <v>7508</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7509</v>
      </c>
      <c r="G1908" s="35" t="s">
        <v>7510</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7511</v>
      </c>
      <c r="G1909" s="35" t="s">
        <v>7512</v>
      </c>
      <c r="H1909" s="35" t="s">
        <v>7417</v>
      </c>
      <c r="I1909" s="36" t="s">
        <v>411</v>
      </c>
      <c r="J1909" s="53"/>
      <c r="L1909" s="40"/>
      <c r="M1909" s="39"/>
    </row>
    <row r="1910" spans="1:13" x14ac:dyDescent="0.25">
      <c r="A1910" s="7" t="str">
        <f t="shared" si="74"/>
        <v>200800110002</v>
      </c>
      <c r="B1910" s="92"/>
      <c r="C1910" s="181">
        <v>20080011</v>
      </c>
      <c r="D1910" s="8" t="s">
        <v>56</v>
      </c>
      <c r="E1910" s="1" t="s">
        <v>17</v>
      </c>
      <c r="F1910" s="35" t="s">
        <v>10939</v>
      </c>
      <c r="G1910" s="91" t="s">
        <v>10940</v>
      </c>
      <c r="H1910" s="35" t="s">
        <v>7704</v>
      </c>
      <c r="I1910" s="36" t="s">
        <v>411</v>
      </c>
      <c r="J1910" s="53"/>
      <c r="L1910" s="40"/>
      <c r="M1910" s="39"/>
    </row>
    <row r="1911" spans="1:13" x14ac:dyDescent="0.25">
      <c r="A1911" s="7" t="str">
        <f t="shared" si="74"/>
        <v>200800130002</v>
      </c>
      <c r="B1911" s="92"/>
      <c r="C1911" s="181">
        <v>20080013</v>
      </c>
      <c r="D1911" s="8" t="s">
        <v>56</v>
      </c>
      <c r="E1911" s="1" t="s">
        <v>17</v>
      </c>
      <c r="F1911" s="35" t="s">
        <v>7513</v>
      </c>
      <c r="G1911" s="91" t="s">
        <v>7727</v>
      </c>
      <c r="H1911" s="35" t="s">
        <v>7479</v>
      </c>
      <c r="I1911" s="36" t="s">
        <v>7728</v>
      </c>
      <c r="J1911" s="53"/>
      <c r="L1911" s="40"/>
      <c r="M1911" s="39"/>
    </row>
    <row r="1912" spans="1:13" x14ac:dyDescent="0.25">
      <c r="A1912" s="7" t="str">
        <f>CONCATENATE(C1912,E1912)</f>
        <v>200700110002</v>
      </c>
      <c r="B1912" s="92"/>
      <c r="C1912" s="181">
        <v>20070011</v>
      </c>
      <c r="D1912" s="8" t="s">
        <v>56</v>
      </c>
      <c r="E1912" s="1" t="s">
        <v>17</v>
      </c>
      <c r="F1912" s="35" t="s">
        <v>7721</v>
      </c>
      <c r="G1912" s="35" t="s">
        <v>7722</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7723</v>
      </c>
      <c r="G1913" s="35" t="s">
        <v>7516</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7515</v>
      </c>
      <c r="G1914" s="35" t="s">
        <v>7517</v>
      </c>
      <c r="H1914" s="35" t="s">
        <v>7479</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7521</v>
      </c>
      <c r="H1915" s="35" t="s">
        <v>275</v>
      </c>
      <c r="I1915" s="36"/>
      <c r="J1915" s="53"/>
      <c r="K1915" t="s">
        <v>7525</v>
      </c>
      <c r="L1915" s="40"/>
      <c r="M1915" s="39" t="s">
        <v>7528</v>
      </c>
    </row>
    <row r="1916" spans="1:13" x14ac:dyDescent="0.25">
      <c r="A1916" s="7" t="str">
        <f t="shared" si="75"/>
        <v>200400050003</v>
      </c>
      <c r="B1916" s="92"/>
      <c r="C1916" s="181">
        <v>20040005</v>
      </c>
      <c r="D1916" s="8" t="s">
        <v>56</v>
      </c>
      <c r="E1916" s="35" t="s">
        <v>0</v>
      </c>
      <c r="F1916" s="35" t="s">
        <v>7519</v>
      </c>
      <c r="G1916" s="35" t="s">
        <v>7522</v>
      </c>
      <c r="H1916" s="35" t="s">
        <v>1370</v>
      </c>
      <c r="I1916" s="36"/>
      <c r="J1916" s="53"/>
      <c r="K1916" t="s">
        <v>6160</v>
      </c>
      <c r="L1916" s="40"/>
      <c r="M1916" s="39" t="s">
        <v>7529</v>
      </c>
    </row>
    <row r="1917" spans="1:13" x14ac:dyDescent="0.25">
      <c r="A1917" s="7" t="str">
        <f t="shared" si="75"/>
        <v>200400050004</v>
      </c>
      <c r="B1917" s="92"/>
      <c r="C1917" s="182">
        <v>20040005</v>
      </c>
      <c r="D1917" s="8" t="s">
        <v>56</v>
      </c>
      <c r="E1917" s="35" t="s">
        <v>1</v>
      </c>
      <c r="F1917" s="35" t="s">
        <v>7520</v>
      </c>
      <c r="G1917" s="35" t="s">
        <v>7523</v>
      </c>
      <c r="H1917" s="35" t="s">
        <v>1370</v>
      </c>
      <c r="I1917" s="36"/>
      <c r="J1917" s="53"/>
      <c r="K1917" t="s">
        <v>7526</v>
      </c>
      <c r="L1917" s="40"/>
      <c r="M1917" s="39" t="s">
        <v>7530</v>
      </c>
    </row>
    <row r="1918" spans="1:13" x14ac:dyDescent="0.25">
      <c r="A1918" s="7" t="str">
        <f t="shared" si="75"/>
        <v>200400050005</v>
      </c>
      <c r="B1918" s="92"/>
      <c r="C1918" s="182">
        <v>20040005</v>
      </c>
      <c r="D1918" s="8" t="s">
        <v>56</v>
      </c>
      <c r="E1918" s="35" t="s">
        <v>18</v>
      </c>
      <c r="F1918" s="35" t="s">
        <v>610</v>
      </c>
      <c r="G1918" s="35" t="s">
        <v>7524</v>
      </c>
      <c r="H1918" s="35" t="s">
        <v>1370</v>
      </c>
      <c r="I1918" s="36"/>
      <c r="J1918" s="53"/>
      <c r="K1918" t="s">
        <v>7527</v>
      </c>
      <c r="L1918" s="40"/>
      <c r="M1918" s="39" t="s">
        <v>7531</v>
      </c>
    </row>
    <row r="1919" spans="1:13" x14ac:dyDescent="0.25">
      <c r="A1919" s="7" t="str">
        <f>CONCATENATE(C1919,E1919)</f>
        <v>200700120002</v>
      </c>
      <c r="B1919" s="92"/>
      <c r="C1919" s="181">
        <v>20070012</v>
      </c>
      <c r="D1919" s="8" t="s">
        <v>56</v>
      </c>
      <c r="E1919" s="35" t="s">
        <v>17</v>
      </c>
      <c r="F1919" s="35" t="s">
        <v>7532</v>
      </c>
      <c r="G1919" s="35" t="s">
        <v>7533</v>
      </c>
      <c r="H1919" s="35" t="s">
        <v>1048</v>
      </c>
      <c r="I1919" s="36"/>
      <c r="J1919" s="53"/>
      <c r="K1919" t="s">
        <v>7534</v>
      </c>
      <c r="L1919" s="40"/>
      <c r="M1919" s="39" t="s">
        <v>7535</v>
      </c>
    </row>
    <row r="1920" spans="1:13" x14ac:dyDescent="0.25">
      <c r="A1920" s="7" t="str">
        <f t="shared" ref="A1920:A1928" si="76">CONCATENATE(C1920,E1920)</f>
        <v>200800020002</v>
      </c>
      <c r="B1920" s="92"/>
      <c r="C1920" s="17">
        <v>20080002</v>
      </c>
      <c r="D1920" s="8" t="s">
        <v>56</v>
      </c>
      <c r="E1920" s="35" t="s">
        <v>17</v>
      </c>
      <c r="F1920" s="35" t="s">
        <v>7536</v>
      </c>
      <c r="G1920" s="91" t="s">
        <v>7570</v>
      </c>
      <c r="H1920" s="35" t="s">
        <v>7439</v>
      </c>
      <c r="I1920" s="36"/>
      <c r="J1920" s="53"/>
      <c r="K1920" t="s">
        <v>7552</v>
      </c>
      <c r="L1920" s="40"/>
      <c r="M1920" s="39" t="s">
        <v>7561</v>
      </c>
    </row>
    <row r="1921" spans="1:13" x14ac:dyDescent="0.25">
      <c r="A1921" s="7" t="str">
        <f t="shared" si="76"/>
        <v>200800020003</v>
      </c>
      <c r="B1921" s="92"/>
      <c r="C1921" s="17">
        <v>20080002</v>
      </c>
      <c r="D1921" s="8" t="s">
        <v>56</v>
      </c>
      <c r="E1921" s="35" t="s">
        <v>0</v>
      </c>
      <c r="F1921" s="35" t="s">
        <v>7537</v>
      </c>
      <c r="G1921" s="35" t="s">
        <v>7544</v>
      </c>
      <c r="H1921" s="35" t="s">
        <v>7439</v>
      </c>
      <c r="I1921" s="36"/>
      <c r="J1921" s="53"/>
      <c r="K1921" t="s">
        <v>7553</v>
      </c>
      <c r="L1921" s="40"/>
      <c r="M1921" s="39" t="s">
        <v>7562</v>
      </c>
    </row>
    <row r="1922" spans="1:13" x14ac:dyDescent="0.25">
      <c r="A1922" s="7" t="str">
        <f t="shared" si="76"/>
        <v>200800020004</v>
      </c>
      <c r="B1922" s="92"/>
      <c r="C1922" s="17">
        <v>20080002</v>
      </c>
      <c r="D1922" s="8" t="s">
        <v>56</v>
      </c>
      <c r="E1922" s="35" t="s">
        <v>1</v>
      </c>
      <c r="F1922" s="35" t="s">
        <v>7538</v>
      </c>
      <c r="G1922" s="35" t="s">
        <v>7545</v>
      </c>
      <c r="H1922" s="35" t="s">
        <v>7439</v>
      </c>
      <c r="I1922" s="36"/>
      <c r="J1922" s="53"/>
      <c r="K1922" t="s">
        <v>7554</v>
      </c>
      <c r="L1922" s="40"/>
      <c r="M1922" s="39" t="s">
        <v>7563</v>
      </c>
    </row>
    <row r="1923" spans="1:13" x14ac:dyDescent="0.25">
      <c r="A1923" s="7" t="str">
        <f t="shared" si="76"/>
        <v>200800020005</v>
      </c>
      <c r="B1923" s="92"/>
      <c r="C1923" s="17">
        <v>20080002</v>
      </c>
      <c r="D1923" s="8" t="s">
        <v>56</v>
      </c>
      <c r="E1923" s="35" t="s">
        <v>18</v>
      </c>
      <c r="F1923" s="35" t="s">
        <v>7539</v>
      </c>
      <c r="G1923" s="35" t="s">
        <v>7546</v>
      </c>
      <c r="H1923" s="35" t="s">
        <v>7439</v>
      </c>
      <c r="I1923" s="36"/>
      <c r="J1923" s="53"/>
      <c r="K1923" t="s">
        <v>7555</v>
      </c>
      <c r="L1923" s="40"/>
      <c r="M1923" s="39" t="s">
        <v>7564</v>
      </c>
    </row>
    <row r="1924" spans="1:13" x14ac:dyDescent="0.25">
      <c r="A1924" s="7" t="str">
        <f t="shared" si="76"/>
        <v>200800020006</v>
      </c>
      <c r="B1924" s="92"/>
      <c r="C1924" s="17">
        <v>20080002</v>
      </c>
      <c r="D1924" s="8" t="s">
        <v>56</v>
      </c>
      <c r="E1924" s="35" t="s">
        <v>19</v>
      </c>
      <c r="F1924" s="35" t="s">
        <v>7540</v>
      </c>
      <c r="G1924" s="35" t="s">
        <v>7547</v>
      </c>
      <c r="H1924" s="35" t="s">
        <v>7439</v>
      </c>
      <c r="I1924" s="36"/>
      <c r="J1924" s="53"/>
      <c r="K1924" t="s">
        <v>7556</v>
      </c>
      <c r="L1924" s="40"/>
      <c r="M1924" s="39" t="s">
        <v>7565</v>
      </c>
    </row>
    <row r="1925" spans="1:13" x14ac:dyDescent="0.25">
      <c r="A1925" s="7" t="str">
        <f t="shared" si="76"/>
        <v>200800020007</v>
      </c>
      <c r="B1925" s="92"/>
      <c r="C1925" s="17">
        <v>20080002</v>
      </c>
      <c r="D1925" s="8" t="s">
        <v>56</v>
      </c>
      <c r="E1925" s="35" t="s">
        <v>20</v>
      </c>
      <c r="F1925" s="35" t="s">
        <v>7541</v>
      </c>
      <c r="G1925" s="35" t="s">
        <v>7548</v>
      </c>
      <c r="H1925" s="35" t="s">
        <v>7439</v>
      </c>
      <c r="I1925" s="36"/>
      <c r="J1925" s="53"/>
      <c r="K1925" t="s">
        <v>7557</v>
      </c>
      <c r="L1925" s="40"/>
      <c r="M1925" s="39" t="s">
        <v>7566</v>
      </c>
    </row>
    <row r="1926" spans="1:13" x14ac:dyDescent="0.25">
      <c r="A1926" s="7" t="str">
        <f t="shared" si="76"/>
        <v>200800020008</v>
      </c>
      <c r="B1926" s="92"/>
      <c r="C1926" s="17">
        <v>20080002</v>
      </c>
      <c r="D1926" s="8" t="s">
        <v>56</v>
      </c>
      <c r="E1926" s="35" t="s">
        <v>41</v>
      </c>
      <c r="F1926" s="35" t="s">
        <v>171</v>
      </c>
      <c r="G1926" s="35" t="s">
        <v>7549</v>
      </c>
      <c r="H1926" s="35" t="s">
        <v>7415</v>
      </c>
      <c r="I1926" s="36"/>
      <c r="J1926" s="53"/>
      <c r="K1926" t="s">
        <v>7558</v>
      </c>
      <c r="L1926" s="40"/>
      <c r="M1926" s="39" t="s">
        <v>7567</v>
      </c>
    </row>
    <row r="1927" spans="1:13" x14ac:dyDescent="0.25">
      <c r="A1927" s="7" t="str">
        <f t="shared" si="76"/>
        <v>200800020011</v>
      </c>
      <c r="B1927" s="92"/>
      <c r="C1927" s="17">
        <v>20080002</v>
      </c>
      <c r="D1927" s="8" t="s">
        <v>56</v>
      </c>
      <c r="E1927" s="35" t="s">
        <v>22</v>
      </c>
      <c r="F1927" s="35" t="s">
        <v>7542</v>
      </c>
      <c r="G1927" s="35" t="s">
        <v>7550</v>
      </c>
      <c r="H1927" s="35" t="s">
        <v>7417</v>
      </c>
      <c r="I1927" s="36"/>
      <c r="J1927" s="53"/>
      <c r="K1927" t="s">
        <v>7559</v>
      </c>
      <c r="L1927" s="40"/>
      <c r="M1927" s="39" t="s">
        <v>7568</v>
      </c>
    </row>
    <row r="1928" spans="1:13" x14ac:dyDescent="0.25">
      <c r="A1928" s="7" t="str">
        <f t="shared" si="76"/>
        <v>200800020012</v>
      </c>
      <c r="B1928" s="92"/>
      <c r="C1928" s="17">
        <v>20080002</v>
      </c>
      <c r="D1928" s="8" t="s">
        <v>56</v>
      </c>
      <c r="E1928" s="35" t="s">
        <v>40</v>
      </c>
      <c r="F1928" s="35" t="s">
        <v>7543</v>
      </c>
      <c r="G1928" s="35" t="s">
        <v>7551</v>
      </c>
      <c r="H1928" s="35" t="s">
        <v>7439</v>
      </c>
      <c r="I1928" s="36"/>
      <c r="J1928" s="53"/>
      <c r="K1928" t="s">
        <v>7560</v>
      </c>
      <c r="L1928" s="40"/>
      <c r="M1928" s="39" t="s">
        <v>7569</v>
      </c>
    </row>
    <row r="1929" spans="1:13" x14ac:dyDescent="0.25">
      <c r="A1929" s="7" t="str">
        <f>CONCATENATE(C1929,E1929)</f>
        <v>200800030002</v>
      </c>
      <c r="B1929" s="92"/>
      <c r="C1929" s="17">
        <v>20080003</v>
      </c>
      <c r="D1929" s="8" t="s">
        <v>56</v>
      </c>
      <c r="E1929" s="35" t="s">
        <v>17</v>
      </c>
      <c r="F1929" s="35" t="s">
        <v>7571</v>
      </c>
      <c r="G1929" s="35" t="s">
        <v>7572</v>
      </c>
      <c r="H1929" s="35" t="s">
        <v>7573</v>
      </c>
      <c r="I1929" s="36"/>
      <c r="J1929" s="53"/>
      <c r="K1929" t="s">
        <v>7574</v>
      </c>
      <c r="L1929" s="40"/>
      <c r="M1929" s="39" t="s">
        <v>7575</v>
      </c>
    </row>
    <row r="1930" spans="1:13" x14ac:dyDescent="0.25">
      <c r="A1930" s="7" t="str">
        <f t="shared" ref="A1930:A1939" si="77">CONCATENATE(C1930,E1930)</f>
        <v>200800050002</v>
      </c>
      <c r="B1930" s="92"/>
      <c r="C1930" s="17">
        <v>20080005</v>
      </c>
      <c r="D1930" s="8" t="s">
        <v>56</v>
      </c>
      <c r="E1930" s="35" t="s">
        <v>17</v>
      </c>
      <c r="F1930" s="35" t="s">
        <v>7576</v>
      </c>
      <c r="G1930" s="35" t="s">
        <v>7585</v>
      </c>
      <c r="H1930" s="35" t="s">
        <v>7417</v>
      </c>
      <c r="I1930" s="36"/>
      <c r="J1930" s="53"/>
      <c r="K1930" t="s">
        <v>7596</v>
      </c>
      <c r="L1930" s="40"/>
      <c r="M1930" s="39" t="s">
        <v>7606</v>
      </c>
    </row>
    <row r="1931" spans="1:13" x14ac:dyDescent="0.25">
      <c r="A1931" s="7" t="str">
        <f t="shared" si="77"/>
        <v>200800050003</v>
      </c>
      <c r="B1931" s="92"/>
      <c r="C1931" s="17">
        <v>20080005</v>
      </c>
      <c r="D1931" s="8" t="s">
        <v>56</v>
      </c>
      <c r="E1931" s="35" t="s">
        <v>0</v>
      </c>
      <c r="F1931" s="35" t="s">
        <v>7577</v>
      </c>
      <c r="G1931" s="35" t="s">
        <v>7586</v>
      </c>
      <c r="H1931" s="35" t="s">
        <v>7412</v>
      </c>
      <c r="I1931" s="36"/>
      <c r="J1931" s="53"/>
      <c r="K1931" t="s">
        <v>7597</v>
      </c>
      <c r="L1931" s="40"/>
      <c r="M1931" s="39" t="s">
        <v>7607</v>
      </c>
    </row>
    <row r="1932" spans="1:13" x14ac:dyDescent="0.25">
      <c r="A1932" s="7" t="str">
        <f t="shared" si="77"/>
        <v>200800050004</v>
      </c>
      <c r="B1932" s="92"/>
      <c r="C1932" s="17">
        <v>20080005</v>
      </c>
      <c r="D1932" s="8" t="s">
        <v>56</v>
      </c>
      <c r="E1932" s="35" t="s">
        <v>1</v>
      </c>
      <c r="F1932" s="35" t="s">
        <v>7578</v>
      </c>
      <c r="G1932" s="35" t="s">
        <v>7587</v>
      </c>
      <c r="H1932" s="35" t="s">
        <v>7439</v>
      </c>
      <c r="I1932" s="36"/>
      <c r="J1932" s="53"/>
      <c r="K1932" t="s">
        <v>7598</v>
      </c>
      <c r="L1932" s="40"/>
      <c r="M1932" s="39" t="s">
        <v>7608</v>
      </c>
    </row>
    <row r="1933" spans="1:13" x14ac:dyDescent="0.25">
      <c r="A1933" s="7" t="str">
        <f t="shared" si="77"/>
        <v>200800050005</v>
      </c>
      <c r="B1933" s="92"/>
      <c r="C1933" s="17">
        <v>20080005</v>
      </c>
      <c r="D1933" s="8" t="s">
        <v>56</v>
      </c>
      <c r="E1933" s="35" t="s">
        <v>18</v>
      </c>
      <c r="F1933" s="35" t="s">
        <v>7579</v>
      </c>
      <c r="G1933" s="35" t="s">
        <v>7588</v>
      </c>
      <c r="H1933" s="35" t="s">
        <v>7439</v>
      </c>
      <c r="I1933" s="36"/>
      <c r="J1933" s="53"/>
      <c r="K1933" t="s">
        <v>7599</v>
      </c>
      <c r="L1933" s="40"/>
      <c r="M1933" s="39" t="s">
        <v>7609</v>
      </c>
    </row>
    <row r="1934" spans="1:13" x14ac:dyDescent="0.25">
      <c r="A1934" s="7" t="str">
        <f t="shared" si="77"/>
        <v>200800050006</v>
      </c>
      <c r="B1934" s="92"/>
      <c r="C1934" s="17">
        <v>20080005</v>
      </c>
      <c r="D1934" s="8" t="s">
        <v>56</v>
      </c>
      <c r="E1934" s="35" t="s">
        <v>19</v>
      </c>
      <c r="F1934" s="35" t="s">
        <v>616</v>
      </c>
      <c r="G1934" s="35" t="s">
        <v>7589</v>
      </c>
      <c r="H1934" s="35" t="s">
        <v>7412</v>
      </c>
      <c r="I1934" s="36"/>
      <c r="J1934" s="53"/>
      <c r="K1934" t="s">
        <v>7600</v>
      </c>
      <c r="L1934" s="40"/>
      <c r="M1934" s="39" t="s">
        <v>7610</v>
      </c>
    </row>
    <row r="1935" spans="1:13" x14ac:dyDescent="0.25">
      <c r="A1935" s="7" t="str">
        <f t="shared" si="77"/>
        <v>200800050007</v>
      </c>
      <c r="B1935" s="92"/>
      <c r="C1935" s="17">
        <v>20080005</v>
      </c>
      <c r="D1935" s="8" t="s">
        <v>56</v>
      </c>
      <c r="E1935" s="35" t="s">
        <v>20</v>
      </c>
      <c r="F1935" s="35" t="s">
        <v>7580</v>
      </c>
      <c r="G1935" s="35" t="s">
        <v>7590</v>
      </c>
      <c r="H1935" s="35" t="s">
        <v>7417</v>
      </c>
      <c r="I1935" s="36"/>
      <c r="J1935" s="53"/>
      <c r="K1935" t="s">
        <v>7601</v>
      </c>
      <c r="L1935" s="40"/>
      <c r="M1935" s="39" t="s">
        <v>7611</v>
      </c>
    </row>
    <row r="1936" spans="1:13" x14ac:dyDescent="0.25">
      <c r="A1936" s="7" t="str">
        <f t="shared" si="77"/>
        <v>200800050008</v>
      </c>
      <c r="B1936" s="92"/>
      <c r="C1936" s="17">
        <v>20080005</v>
      </c>
      <c r="D1936" s="8" t="s">
        <v>56</v>
      </c>
      <c r="E1936" s="35" t="s">
        <v>41</v>
      </c>
      <c r="F1936" s="35" t="s">
        <v>7581</v>
      </c>
      <c r="G1936" s="35" t="s">
        <v>7591</v>
      </c>
      <c r="H1936" s="35" t="s">
        <v>7412</v>
      </c>
      <c r="I1936" s="36"/>
      <c r="J1936" s="53"/>
      <c r="K1936" t="s">
        <v>7602</v>
      </c>
      <c r="L1936" s="40"/>
      <c r="M1936" s="39" t="s">
        <v>7612</v>
      </c>
    </row>
    <row r="1937" spans="1:13" x14ac:dyDescent="0.25">
      <c r="A1937" s="7" t="str">
        <f t="shared" si="77"/>
        <v>200800050009</v>
      </c>
      <c r="B1937" s="92"/>
      <c r="C1937" s="17">
        <v>20080005</v>
      </c>
      <c r="D1937" s="8" t="s">
        <v>56</v>
      </c>
      <c r="E1937" s="35" t="s">
        <v>36</v>
      </c>
      <c r="F1937" s="35" t="s">
        <v>7582</v>
      </c>
      <c r="G1937" s="35" t="s">
        <v>7592</v>
      </c>
      <c r="H1937" s="35" t="s">
        <v>7595</v>
      </c>
      <c r="I1937" s="36"/>
      <c r="J1937" s="53"/>
      <c r="K1937" t="s">
        <v>7603</v>
      </c>
      <c r="L1937" s="40"/>
      <c r="M1937" s="39" t="s">
        <v>7613</v>
      </c>
    </row>
    <row r="1938" spans="1:13" x14ac:dyDescent="0.25">
      <c r="A1938" s="7" t="str">
        <f t="shared" si="77"/>
        <v>200800050010</v>
      </c>
      <c r="B1938" s="92"/>
      <c r="C1938" s="17">
        <v>20080005</v>
      </c>
      <c r="D1938" s="8" t="s">
        <v>56</v>
      </c>
      <c r="E1938" s="35" t="s">
        <v>21</v>
      </c>
      <c r="F1938" s="35" t="s">
        <v>7583</v>
      </c>
      <c r="G1938" s="35" t="s">
        <v>7593</v>
      </c>
      <c r="H1938" s="35" t="s">
        <v>7439</v>
      </c>
      <c r="I1938" s="36"/>
      <c r="J1938" s="53"/>
      <c r="K1938" t="s">
        <v>7604</v>
      </c>
      <c r="L1938" s="40"/>
      <c r="M1938" s="39" t="s">
        <v>7614</v>
      </c>
    </row>
    <row r="1939" spans="1:13" x14ac:dyDescent="0.25">
      <c r="A1939" s="7" t="str">
        <f t="shared" si="77"/>
        <v>200800050011</v>
      </c>
      <c r="B1939" s="92"/>
      <c r="C1939" s="17">
        <v>20080005</v>
      </c>
      <c r="D1939" s="8" t="s">
        <v>56</v>
      </c>
      <c r="E1939" s="35" t="s">
        <v>22</v>
      </c>
      <c r="F1939" s="35" t="s">
        <v>7584</v>
      </c>
      <c r="G1939" s="35" t="s">
        <v>7594</v>
      </c>
      <c r="H1939" s="35" t="s">
        <v>7417</v>
      </c>
      <c r="I1939" s="36"/>
      <c r="J1939" s="53"/>
      <c r="K1939" t="s">
        <v>7605</v>
      </c>
      <c r="L1939" s="40"/>
      <c r="M1939" s="39" t="s">
        <v>7615</v>
      </c>
    </row>
    <row r="1940" spans="1:13" x14ac:dyDescent="0.25">
      <c r="A1940" s="7" t="str">
        <f>CONCATENATE(C1940,E1940)</f>
        <v>200800060002</v>
      </c>
      <c r="B1940" s="92"/>
      <c r="C1940" s="17">
        <v>20080006</v>
      </c>
      <c r="D1940" s="8" t="s">
        <v>56</v>
      </c>
      <c r="E1940" s="35" t="s">
        <v>17</v>
      </c>
      <c r="F1940" s="35" t="s">
        <v>7616</v>
      </c>
      <c r="G1940" s="35" t="s">
        <v>7617</v>
      </c>
      <c r="H1940" s="35" t="s">
        <v>7412</v>
      </c>
      <c r="I1940" s="36"/>
      <c r="J1940" s="53"/>
      <c r="K1940" t="s">
        <v>7618</v>
      </c>
      <c r="L1940" s="40"/>
      <c r="M1940" s="39" t="s">
        <v>7619</v>
      </c>
    </row>
    <row r="1941" spans="1:13" x14ac:dyDescent="0.25">
      <c r="A1941" s="7" t="str">
        <f>CONCATENATE(C1941,E1941)</f>
        <v>200800090002</v>
      </c>
      <c r="B1941" s="92"/>
      <c r="C1941" s="17">
        <v>20080009</v>
      </c>
      <c r="D1941" s="8" t="s">
        <v>56</v>
      </c>
      <c r="E1941" s="35" t="s">
        <v>17</v>
      </c>
      <c r="F1941" s="35" t="s">
        <v>7392</v>
      </c>
      <c r="G1941" s="234" t="s">
        <v>12290</v>
      </c>
      <c r="H1941" s="35" t="s">
        <v>7573</v>
      </c>
      <c r="I1941" s="36"/>
      <c r="J1941" s="53"/>
      <c r="K1941" t="s">
        <v>7620</v>
      </c>
      <c r="L1941" s="40"/>
      <c r="M1941" s="39" t="s">
        <v>7621</v>
      </c>
    </row>
    <row r="1942" spans="1:13" x14ac:dyDescent="0.25">
      <c r="A1942" s="7" t="str">
        <f t="shared" ref="A1942:A1951" si="78">CONCATENATE(C1942,E1942)</f>
        <v>200100030082</v>
      </c>
      <c r="B1942" s="92"/>
      <c r="C1942" s="17">
        <v>20010003</v>
      </c>
      <c r="D1942" s="8" t="s">
        <v>56</v>
      </c>
      <c r="E1942" s="17" t="s">
        <v>3414</v>
      </c>
      <c r="F1942" s="36" t="s">
        <v>738</v>
      </c>
      <c r="G1942" s="36" t="s">
        <v>7622</v>
      </c>
      <c r="H1942" s="36" t="s">
        <v>429</v>
      </c>
      <c r="I1942" s="36"/>
      <c r="J1942" s="53"/>
      <c r="K1942" t="s">
        <v>8529</v>
      </c>
      <c r="L1942" s="40"/>
      <c r="M1942" s="39" t="s">
        <v>8530</v>
      </c>
    </row>
    <row r="1943" spans="1:13" x14ac:dyDescent="0.25">
      <c r="A1943" s="7" t="str">
        <f t="shared" si="78"/>
        <v>200100050045</v>
      </c>
      <c r="B1943" s="92"/>
      <c r="C1943" s="17">
        <v>20010005</v>
      </c>
      <c r="D1943" s="8" t="s">
        <v>56</v>
      </c>
      <c r="E1943" s="17" t="s">
        <v>16</v>
      </c>
      <c r="F1943" s="36" t="s">
        <v>7703</v>
      </c>
      <c r="G1943" s="36" t="s">
        <v>7623</v>
      </c>
      <c r="H1943" s="36" t="s">
        <v>271</v>
      </c>
      <c r="I1943" s="36"/>
      <c r="J1943" s="53"/>
      <c r="K1943" t="s">
        <v>960</v>
      </c>
      <c r="L1943" s="40"/>
      <c r="M1943" s="39" t="s">
        <v>8531</v>
      </c>
    </row>
    <row r="1944" spans="1:13" x14ac:dyDescent="0.25">
      <c r="A1944" s="7" t="str">
        <f t="shared" si="78"/>
        <v>200100050046</v>
      </c>
      <c r="B1944" s="92"/>
      <c r="C1944" s="17">
        <v>20010005</v>
      </c>
      <c r="D1944" s="8" t="s">
        <v>56</v>
      </c>
      <c r="E1944" s="17" t="s">
        <v>129</v>
      </c>
      <c r="F1944" s="36" t="s">
        <v>8532</v>
      </c>
      <c r="G1944" s="172" t="s">
        <v>10938</v>
      </c>
      <c r="H1944" s="36" t="s">
        <v>3834</v>
      </c>
      <c r="I1944" s="36"/>
      <c r="J1944" s="53"/>
      <c r="K1944" t="s">
        <v>889</v>
      </c>
      <c r="L1944" s="40"/>
      <c r="M1944" s="39" t="s">
        <v>8533</v>
      </c>
    </row>
    <row r="1945" spans="1:13" x14ac:dyDescent="0.25">
      <c r="A1945" s="7" t="str">
        <f t="shared" si="78"/>
        <v>200100080047</v>
      </c>
      <c r="B1945" s="92"/>
      <c r="C1945" s="17">
        <v>20010008</v>
      </c>
      <c r="D1945" s="8" t="s">
        <v>56</v>
      </c>
      <c r="E1945" s="17" t="s">
        <v>423</v>
      </c>
      <c r="F1945" s="36" t="s">
        <v>8534</v>
      </c>
      <c r="G1945" s="36" t="s">
        <v>7624</v>
      </c>
      <c r="H1945" s="36" t="s">
        <v>272</v>
      </c>
      <c r="I1945" s="36"/>
      <c r="J1945" s="53"/>
      <c r="K1945" t="s">
        <v>8535</v>
      </c>
      <c r="L1945" s="40"/>
      <c r="M1945" s="39" t="s">
        <v>8536</v>
      </c>
    </row>
    <row r="1946" spans="1:13" x14ac:dyDescent="0.25">
      <c r="A1946" s="7" t="str">
        <f t="shared" si="78"/>
        <v>200100170022</v>
      </c>
      <c r="B1946" s="92"/>
      <c r="C1946" s="17">
        <v>20010017</v>
      </c>
      <c r="D1946" s="8" t="s">
        <v>56</v>
      </c>
      <c r="E1946" s="17" t="s">
        <v>37</v>
      </c>
      <c r="F1946" s="36" t="s">
        <v>8537</v>
      </c>
      <c r="G1946" s="36" t="s">
        <v>7625</v>
      </c>
      <c r="H1946" s="36" t="s">
        <v>273</v>
      </c>
      <c r="I1946" s="36"/>
      <c r="J1946" s="53"/>
      <c r="K1946" t="s">
        <v>8538</v>
      </c>
      <c r="L1946" s="40"/>
      <c r="M1946" s="39" t="s">
        <v>8539</v>
      </c>
    </row>
    <row r="1947" spans="1:13" x14ac:dyDescent="0.25">
      <c r="A1947" s="7" t="str">
        <f t="shared" si="78"/>
        <v>200100230054</v>
      </c>
      <c r="B1947" s="92"/>
      <c r="C1947" s="17">
        <v>20010023</v>
      </c>
      <c r="D1947" s="8" t="s">
        <v>56</v>
      </c>
      <c r="E1947" s="17" t="s">
        <v>760</v>
      </c>
      <c r="F1947" s="36" t="s">
        <v>8540</v>
      </c>
      <c r="G1947" s="36" t="s">
        <v>7626</v>
      </c>
      <c r="H1947" s="36" t="s">
        <v>271</v>
      </c>
      <c r="I1947" s="36"/>
      <c r="J1947" s="53"/>
      <c r="K1947" t="s">
        <v>7489</v>
      </c>
      <c r="L1947" s="40"/>
      <c r="M1947" s="39">
        <v>0</v>
      </c>
    </row>
    <row r="1948" spans="1:13" x14ac:dyDescent="0.25">
      <c r="A1948" s="7" t="str">
        <f t="shared" si="78"/>
        <v>200100260011</v>
      </c>
      <c r="B1948" s="92"/>
      <c r="C1948" s="17">
        <v>20010026</v>
      </c>
      <c r="D1948" s="8" t="s">
        <v>56</v>
      </c>
      <c r="E1948" s="17" t="s">
        <v>22</v>
      </c>
      <c r="F1948" s="36" t="s">
        <v>8541</v>
      </c>
      <c r="G1948" s="36" t="s">
        <v>7627</v>
      </c>
      <c r="H1948" s="36" t="s">
        <v>456</v>
      </c>
      <c r="I1948" s="36"/>
      <c r="J1948" s="53"/>
      <c r="K1948" t="s">
        <v>8542</v>
      </c>
      <c r="L1948" s="40"/>
      <c r="M1948" s="39" t="s">
        <v>8543</v>
      </c>
    </row>
    <row r="1949" spans="1:13" x14ac:dyDescent="0.25">
      <c r="A1949" s="7" t="str">
        <f t="shared" si="78"/>
        <v>200100260012</v>
      </c>
      <c r="B1949" s="92"/>
      <c r="C1949" s="17">
        <v>20010026</v>
      </c>
      <c r="D1949" s="8" t="s">
        <v>56</v>
      </c>
      <c r="E1949" s="17" t="s">
        <v>40</v>
      </c>
      <c r="F1949" s="36" t="s">
        <v>8544</v>
      </c>
      <c r="G1949" s="36" t="s">
        <v>7628</v>
      </c>
      <c r="H1949" s="36" t="s">
        <v>451</v>
      </c>
      <c r="I1949" s="36"/>
      <c r="J1949" s="53"/>
      <c r="K1949" t="s">
        <v>8545</v>
      </c>
      <c r="L1949" s="40"/>
      <c r="M1949" s="39">
        <v>0</v>
      </c>
    </row>
    <row r="1950" spans="1:13" x14ac:dyDescent="0.25">
      <c r="A1950" s="7" t="str">
        <f t="shared" si="78"/>
        <v>200100400009</v>
      </c>
      <c r="B1950" s="92"/>
      <c r="C1950" s="17">
        <v>20010040</v>
      </c>
      <c r="D1950" s="8" t="s">
        <v>56</v>
      </c>
      <c r="E1950" s="17" t="s">
        <v>36</v>
      </c>
      <c r="F1950" s="36" t="s">
        <v>8546</v>
      </c>
      <c r="G1950" s="36" t="s">
        <v>7629</v>
      </c>
      <c r="H1950" s="36" t="s">
        <v>265</v>
      </c>
      <c r="I1950" s="36"/>
      <c r="J1950" s="53"/>
      <c r="K1950" t="s">
        <v>8547</v>
      </c>
      <c r="L1950" s="40"/>
      <c r="M1950" s="39" t="s">
        <v>8548</v>
      </c>
    </row>
    <row r="1951" spans="1:13" x14ac:dyDescent="0.25">
      <c r="A1951" s="7" t="str">
        <f t="shared" si="78"/>
        <v>200100400010</v>
      </c>
      <c r="B1951" s="92"/>
      <c r="C1951" s="17">
        <v>20010040</v>
      </c>
      <c r="D1951" s="8" t="s">
        <v>56</v>
      </c>
      <c r="E1951" s="17" t="s">
        <v>21</v>
      </c>
      <c r="F1951" s="36" t="s">
        <v>8549</v>
      </c>
      <c r="G1951" s="36" t="s">
        <v>7630</v>
      </c>
      <c r="H1951" s="36" t="s">
        <v>8550</v>
      </c>
      <c r="I1951" s="36"/>
      <c r="J1951" s="53"/>
      <c r="K1951" t="s">
        <v>8551</v>
      </c>
      <c r="L1951" s="40"/>
      <c r="M1951" s="39" t="s">
        <v>8552</v>
      </c>
    </row>
    <row r="1952" spans="1:13" x14ac:dyDescent="0.25">
      <c r="A1952" s="7" t="str">
        <f t="shared" ref="A1952:A1961" si="79">CONCATENATE(C1952,E1952)</f>
        <v>200100400011</v>
      </c>
      <c r="B1952" s="92"/>
      <c r="C1952" s="17">
        <v>20010040</v>
      </c>
      <c r="D1952" s="8" t="s">
        <v>56</v>
      </c>
      <c r="E1952" s="17" t="s">
        <v>22</v>
      </c>
      <c r="F1952" s="36" t="s">
        <v>6210</v>
      </c>
      <c r="G1952" s="36" t="s">
        <v>7631</v>
      </c>
      <c r="H1952" s="36" t="s">
        <v>460</v>
      </c>
      <c r="I1952" s="36"/>
      <c r="J1952" s="53"/>
      <c r="K1952" t="s">
        <v>8553</v>
      </c>
      <c r="L1952" s="40"/>
      <c r="M1952" s="39" t="s">
        <v>8554</v>
      </c>
    </row>
    <row r="1953" spans="1:13" x14ac:dyDescent="0.25">
      <c r="A1953" s="7" t="str">
        <f t="shared" si="79"/>
        <v>200100420027</v>
      </c>
      <c r="B1953" s="92"/>
      <c r="C1953" s="17">
        <v>20010042</v>
      </c>
      <c r="D1953" s="8" t="s">
        <v>56</v>
      </c>
      <c r="E1953" s="17" t="s">
        <v>6</v>
      </c>
      <c r="F1953" s="36" t="s">
        <v>670</v>
      </c>
      <c r="G1953" s="36" t="s">
        <v>7632</v>
      </c>
      <c r="H1953" s="36" t="s">
        <v>4991</v>
      </c>
      <c r="I1953" s="36"/>
      <c r="J1953" s="53"/>
      <c r="K1953" t="s">
        <v>8555</v>
      </c>
      <c r="L1953" s="40"/>
      <c r="M1953" s="39" t="s">
        <v>8556</v>
      </c>
    </row>
    <row r="1954" spans="1:13" x14ac:dyDescent="0.25">
      <c r="A1954" s="7" t="str">
        <f t="shared" si="79"/>
        <v>200100450006</v>
      </c>
      <c r="B1954" s="92"/>
      <c r="C1954" s="17">
        <v>20010045</v>
      </c>
      <c r="D1954" s="8" t="s">
        <v>56</v>
      </c>
      <c r="E1954" s="17" t="s">
        <v>19</v>
      </c>
      <c r="F1954" s="36" t="s">
        <v>8557</v>
      </c>
      <c r="G1954" s="36" t="s">
        <v>7633</v>
      </c>
      <c r="H1954" s="36" t="s">
        <v>271</v>
      </c>
      <c r="I1954" s="36"/>
      <c r="J1954" s="53"/>
      <c r="K1954" t="s">
        <v>8558</v>
      </c>
      <c r="L1954" s="40"/>
      <c r="M1954" s="39" t="s">
        <v>8559</v>
      </c>
    </row>
    <row r="1955" spans="1:13" x14ac:dyDescent="0.25">
      <c r="A1955" s="7" t="str">
        <f t="shared" si="79"/>
        <v>200100450014</v>
      </c>
      <c r="B1955" s="92"/>
      <c r="C1955" s="17">
        <v>20010045</v>
      </c>
      <c r="D1955" s="8" t="s">
        <v>56</v>
      </c>
      <c r="E1955" s="17" t="s">
        <v>24</v>
      </c>
      <c r="F1955" s="36" t="s">
        <v>8560</v>
      </c>
      <c r="G1955" s="36" t="s">
        <v>7634</v>
      </c>
      <c r="H1955" s="36" t="s">
        <v>272</v>
      </c>
      <c r="I1955" s="36"/>
      <c r="J1955" s="53"/>
      <c r="K1955" t="s">
        <v>8561</v>
      </c>
      <c r="L1955" s="40"/>
      <c r="M1955" s="39" t="s">
        <v>8562</v>
      </c>
    </row>
    <row r="1956" spans="1:13" x14ac:dyDescent="0.25">
      <c r="A1956" s="7" t="str">
        <f t="shared" si="79"/>
        <v>200100450016</v>
      </c>
      <c r="B1956" s="92"/>
      <c r="C1956" s="17">
        <v>20010045</v>
      </c>
      <c r="D1956" s="8" t="s">
        <v>56</v>
      </c>
      <c r="E1956" s="17" t="s">
        <v>26</v>
      </c>
      <c r="F1956" s="36" t="s">
        <v>8563</v>
      </c>
      <c r="G1956" s="36" t="s">
        <v>7635</v>
      </c>
      <c r="H1956" s="36" t="s">
        <v>272</v>
      </c>
      <c r="I1956" s="36"/>
      <c r="J1956" s="53"/>
      <c r="K1956" t="s">
        <v>1114</v>
      </c>
      <c r="L1956" s="40"/>
      <c r="M1956" s="39" t="s">
        <v>8564</v>
      </c>
    </row>
    <row r="1957" spans="1:13" x14ac:dyDescent="0.25">
      <c r="A1957" s="7" t="str">
        <f t="shared" si="79"/>
        <v>200100450017</v>
      </c>
      <c r="B1957" s="92"/>
      <c r="C1957" s="17">
        <v>20010045</v>
      </c>
      <c r="D1957" s="8" t="s">
        <v>56</v>
      </c>
      <c r="E1957" s="17" t="s">
        <v>27</v>
      </c>
      <c r="F1957" s="36" t="s">
        <v>8565</v>
      </c>
      <c r="G1957" s="36" t="s">
        <v>7636</v>
      </c>
      <c r="H1957" s="36" t="s">
        <v>272</v>
      </c>
      <c r="I1957" s="36"/>
      <c r="J1957" s="53"/>
      <c r="K1957" t="s">
        <v>8566</v>
      </c>
      <c r="L1957" s="40"/>
      <c r="M1957" s="39" t="s">
        <v>8567</v>
      </c>
    </row>
    <row r="1958" spans="1:13" x14ac:dyDescent="0.25">
      <c r="A1958" s="7" t="str">
        <f t="shared" si="79"/>
        <v>200200010120</v>
      </c>
      <c r="B1958" s="92"/>
      <c r="C1958" s="17">
        <v>20020001</v>
      </c>
      <c r="D1958" s="8" t="s">
        <v>56</v>
      </c>
      <c r="E1958" s="17" t="s">
        <v>7374</v>
      </c>
      <c r="F1958" s="36" t="s">
        <v>8568</v>
      </c>
      <c r="G1958" s="36" t="s">
        <v>7637</v>
      </c>
      <c r="H1958" s="36" t="s">
        <v>276</v>
      </c>
      <c r="I1958" s="36"/>
      <c r="J1958" s="53"/>
      <c r="K1958" t="s">
        <v>7760</v>
      </c>
      <c r="L1958" s="40"/>
      <c r="M1958" s="39" t="s">
        <v>8569</v>
      </c>
    </row>
    <row r="1959" spans="1:13" x14ac:dyDescent="0.25">
      <c r="A1959" s="7" t="str">
        <f t="shared" si="79"/>
        <v>200200010121</v>
      </c>
      <c r="B1959" s="92"/>
      <c r="C1959" s="17">
        <v>20020001</v>
      </c>
      <c r="D1959" s="8" t="s">
        <v>56</v>
      </c>
      <c r="E1959" s="17" t="s">
        <v>7375</v>
      </c>
      <c r="F1959" s="36" t="s">
        <v>8570</v>
      </c>
      <c r="G1959" s="36" t="s">
        <v>7638</v>
      </c>
      <c r="H1959" s="36" t="s">
        <v>7371</v>
      </c>
      <c r="I1959" s="36"/>
      <c r="J1959" s="53"/>
      <c r="K1959" t="s">
        <v>8571</v>
      </c>
      <c r="L1959" s="40"/>
      <c r="M1959" s="39" t="s">
        <v>8572</v>
      </c>
    </row>
    <row r="1960" spans="1:13" x14ac:dyDescent="0.25">
      <c r="A1960" s="7" t="str">
        <f t="shared" si="79"/>
        <v>200200010122</v>
      </c>
      <c r="B1960" s="92"/>
      <c r="C1960" s="17">
        <v>20020001</v>
      </c>
      <c r="D1960" s="8" t="s">
        <v>56</v>
      </c>
      <c r="E1960" s="17" t="s">
        <v>7376</v>
      </c>
      <c r="F1960" s="36" t="s">
        <v>6627</v>
      </c>
      <c r="G1960" s="36" t="s">
        <v>7639</v>
      </c>
      <c r="H1960" s="36" t="s">
        <v>276</v>
      </c>
      <c r="I1960" s="36"/>
      <c r="J1960" s="53"/>
      <c r="K1960" t="s">
        <v>8573</v>
      </c>
      <c r="L1960" s="40"/>
      <c r="M1960" s="39" t="s">
        <v>8574</v>
      </c>
    </row>
    <row r="1961" spans="1:13" x14ac:dyDescent="0.25">
      <c r="A1961" s="7" t="str">
        <f t="shared" si="79"/>
        <v>200200010123</v>
      </c>
      <c r="B1961" s="92"/>
      <c r="C1961" s="17">
        <v>20020001</v>
      </c>
      <c r="D1961" s="8" t="s">
        <v>56</v>
      </c>
      <c r="E1961" s="17" t="s">
        <v>7377</v>
      </c>
      <c r="F1961" s="36" t="s">
        <v>8575</v>
      </c>
      <c r="G1961" s="36" t="s">
        <v>7640</v>
      </c>
      <c r="H1961" s="36" t="s">
        <v>1284</v>
      </c>
      <c r="I1961" s="36"/>
      <c r="J1961" s="53"/>
      <c r="K1961" t="s">
        <v>375</v>
      </c>
      <c r="L1961" s="40"/>
      <c r="M1961" s="39" t="s">
        <v>8576</v>
      </c>
    </row>
    <row r="1962" spans="1:13" x14ac:dyDescent="0.25">
      <c r="A1962" s="7" t="str">
        <f t="shared" ref="A1962:A1971" si="80">CONCATENATE(C1962,E1962)</f>
        <v>200200010124</v>
      </c>
      <c r="B1962" s="92"/>
      <c r="C1962" s="17">
        <v>20020001</v>
      </c>
      <c r="D1962" s="8" t="s">
        <v>56</v>
      </c>
      <c r="E1962" s="17" t="s">
        <v>7518</v>
      </c>
      <c r="F1962" s="36" t="s">
        <v>5639</v>
      </c>
      <c r="G1962" s="36" t="s">
        <v>7641</v>
      </c>
      <c r="H1962" s="36" t="s">
        <v>1032</v>
      </c>
      <c r="I1962" s="36"/>
      <c r="J1962" s="53"/>
      <c r="K1962" t="s">
        <v>8577</v>
      </c>
      <c r="L1962" s="40"/>
      <c r="M1962" s="39" t="s">
        <v>8578</v>
      </c>
    </row>
    <row r="1963" spans="1:13" x14ac:dyDescent="0.25">
      <c r="A1963" s="7" t="str">
        <f t="shared" si="80"/>
        <v>200200050027</v>
      </c>
      <c r="B1963" s="92"/>
      <c r="C1963" s="17">
        <v>20020005</v>
      </c>
      <c r="D1963" s="8" t="s">
        <v>56</v>
      </c>
      <c r="E1963" s="17" t="s">
        <v>6</v>
      </c>
      <c r="F1963" s="36" t="s">
        <v>8579</v>
      </c>
      <c r="G1963" s="36" t="s">
        <v>7642</v>
      </c>
      <c r="H1963" s="36" t="s">
        <v>275</v>
      </c>
      <c r="I1963" s="36"/>
      <c r="J1963" s="53"/>
      <c r="K1963" t="s">
        <v>8580</v>
      </c>
      <c r="L1963" s="40"/>
      <c r="M1963" s="39" t="s">
        <v>8581</v>
      </c>
    </row>
    <row r="1964" spans="1:13" x14ac:dyDescent="0.25">
      <c r="A1964" s="7" t="str">
        <f t="shared" si="80"/>
        <v>200200110044</v>
      </c>
      <c r="B1964" s="92"/>
      <c r="C1964" s="17">
        <v>20020011</v>
      </c>
      <c r="D1964" s="8" t="s">
        <v>56</v>
      </c>
      <c r="E1964" s="17" t="s">
        <v>15</v>
      </c>
      <c r="F1964" s="36" t="s">
        <v>8582</v>
      </c>
      <c r="G1964" s="36" t="s">
        <v>7643</v>
      </c>
      <c r="H1964" s="36" t="s">
        <v>1284</v>
      </c>
      <c r="I1964" s="36"/>
      <c r="J1964" s="53"/>
      <c r="K1964" t="s">
        <v>872</v>
      </c>
      <c r="L1964" s="40"/>
      <c r="M1964" s="39" t="s">
        <v>8583</v>
      </c>
    </row>
    <row r="1965" spans="1:13" x14ac:dyDescent="0.25">
      <c r="A1965" s="7" t="str">
        <f t="shared" si="80"/>
        <v>200200110045</v>
      </c>
      <c r="B1965" s="92"/>
      <c r="C1965" s="17">
        <v>20020011</v>
      </c>
      <c r="D1965" s="8" t="s">
        <v>56</v>
      </c>
      <c r="E1965" s="17" t="s">
        <v>16</v>
      </c>
      <c r="F1965" s="36" t="s">
        <v>8584</v>
      </c>
      <c r="G1965" s="36" t="s">
        <v>7644</v>
      </c>
      <c r="H1965" s="36" t="s">
        <v>275</v>
      </c>
      <c r="I1965" s="36"/>
      <c r="J1965" s="53"/>
      <c r="K1965" t="s">
        <v>8585</v>
      </c>
      <c r="L1965" s="40"/>
      <c r="M1965" s="39" t="s">
        <v>8586</v>
      </c>
    </row>
    <row r="1966" spans="1:13" x14ac:dyDescent="0.25">
      <c r="A1966" s="7" t="str">
        <f t="shared" si="80"/>
        <v>200200150013</v>
      </c>
      <c r="B1966" s="92"/>
      <c r="C1966" s="17">
        <v>20020015</v>
      </c>
      <c r="D1966" s="8" t="s">
        <v>56</v>
      </c>
      <c r="E1966" s="17" t="s">
        <v>23</v>
      </c>
      <c r="F1966" s="36" t="s">
        <v>8587</v>
      </c>
      <c r="G1966" s="36" t="s">
        <v>7645</v>
      </c>
      <c r="H1966" s="36" t="s">
        <v>721</v>
      </c>
      <c r="I1966" s="36"/>
      <c r="J1966" s="53"/>
      <c r="K1966" t="s">
        <v>8588</v>
      </c>
      <c r="L1966" s="40"/>
      <c r="M1966" s="39" t="s">
        <v>8589</v>
      </c>
    </row>
    <row r="1967" spans="1:13" x14ac:dyDescent="0.25">
      <c r="A1967" s="7" t="str">
        <f t="shared" si="80"/>
        <v>200200150016</v>
      </c>
      <c r="B1967" s="92"/>
      <c r="C1967" s="17">
        <v>20020015</v>
      </c>
      <c r="D1967" s="8" t="s">
        <v>56</v>
      </c>
      <c r="E1967" s="17" t="s">
        <v>26</v>
      </c>
      <c r="F1967" s="36" t="s">
        <v>5418</v>
      </c>
      <c r="G1967" s="36" t="s">
        <v>7646</v>
      </c>
      <c r="H1967" s="36" t="s">
        <v>721</v>
      </c>
      <c r="I1967" s="36"/>
      <c r="J1967" s="53"/>
      <c r="K1967">
        <v>0</v>
      </c>
      <c r="L1967" s="40"/>
      <c r="M1967" s="39" t="s">
        <v>8590</v>
      </c>
    </row>
    <row r="1968" spans="1:13" x14ac:dyDescent="0.25">
      <c r="A1968" s="7" t="str">
        <f t="shared" si="80"/>
        <v>200200150017</v>
      </c>
      <c r="B1968" s="92"/>
      <c r="C1968" s="17">
        <v>20020015</v>
      </c>
      <c r="D1968" s="8" t="s">
        <v>56</v>
      </c>
      <c r="E1968" s="17" t="s">
        <v>27</v>
      </c>
      <c r="F1968" s="36" t="s">
        <v>8591</v>
      </c>
      <c r="G1968" s="36" t="s">
        <v>7647</v>
      </c>
      <c r="H1968" s="36" t="s">
        <v>728</v>
      </c>
      <c r="I1968" s="36"/>
      <c r="J1968" s="53"/>
      <c r="K1968" t="s">
        <v>8592</v>
      </c>
      <c r="L1968" s="40"/>
      <c r="M1968" s="39" t="s">
        <v>8593</v>
      </c>
    </row>
    <row r="1969" spans="1:13" x14ac:dyDescent="0.25">
      <c r="A1969" s="7" t="str">
        <f t="shared" si="80"/>
        <v>200200150018</v>
      </c>
      <c r="B1969" s="92"/>
      <c r="C1969" s="17">
        <v>20020015</v>
      </c>
      <c r="D1969" s="8" t="s">
        <v>56</v>
      </c>
      <c r="E1969" s="17" t="s">
        <v>2</v>
      </c>
      <c r="F1969" s="36" t="s">
        <v>7044</v>
      </c>
      <c r="G1969" s="36" t="s">
        <v>7648</v>
      </c>
      <c r="H1969" s="36" t="s">
        <v>721</v>
      </c>
      <c r="I1969" s="36"/>
      <c r="J1969" s="53"/>
      <c r="K1969" t="s">
        <v>8594</v>
      </c>
      <c r="L1969" s="40"/>
      <c r="M1969" s="39" t="s">
        <v>8595</v>
      </c>
    </row>
    <row r="1970" spans="1:13" x14ac:dyDescent="0.25">
      <c r="A1970" s="7" t="str">
        <f t="shared" si="80"/>
        <v>200200150019</v>
      </c>
      <c r="B1970" s="92"/>
      <c r="C1970" s="17">
        <v>20020015</v>
      </c>
      <c r="D1970" s="8" t="s">
        <v>56</v>
      </c>
      <c r="E1970" s="17" t="s">
        <v>3</v>
      </c>
      <c r="F1970" s="36" t="s">
        <v>8596</v>
      </c>
      <c r="G1970" s="36" t="s">
        <v>7649</v>
      </c>
      <c r="H1970" s="36" t="s">
        <v>721</v>
      </c>
      <c r="I1970" s="36"/>
      <c r="J1970" s="53"/>
      <c r="K1970" t="s">
        <v>7194</v>
      </c>
      <c r="L1970" s="40"/>
      <c r="M1970" s="39" t="s">
        <v>8597</v>
      </c>
    </row>
    <row r="1971" spans="1:13" x14ac:dyDescent="0.25">
      <c r="A1971" s="7" t="str">
        <f t="shared" si="80"/>
        <v>200200160003</v>
      </c>
      <c r="B1971" s="92"/>
      <c r="C1971" s="17">
        <v>20020016</v>
      </c>
      <c r="D1971" s="8" t="s">
        <v>56</v>
      </c>
      <c r="E1971" s="17" t="s">
        <v>0</v>
      </c>
      <c r="F1971" s="36" t="s">
        <v>8598</v>
      </c>
      <c r="G1971" s="36" t="s">
        <v>7650</v>
      </c>
      <c r="H1971" s="36" t="s">
        <v>279</v>
      </c>
      <c r="I1971" s="36"/>
      <c r="J1971" s="53"/>
      <c r="K1971" t="s">
        <v>1163</v>
      </c>
      <c r="L1971" s="40"/>
      <c r="M1971" s="39" t="s">
        <v>8599</v>
      </c>
    </row>
    <row r="1972" spans="1:13" x14ac:dyDescent="0.25">
      <c r="A1972" s="7" t="str">
        <f t="shared" ref="A1972:A1982" si="81">CONCATENATE(C1972,E1972)</f>
        <v>200200160004</v>
      </c>
      <c r="B1972" s="92"/>
      <c r="C1972" s="17">
        <v>20020016</v>
      </c>
      <c r="D1972" s="8" t="s">
        <v>56</v>
      </c>
      <c r="E1972" s="17" t="s">
        <v>1</v>
      </c>
      <c r="F1972" s="36" t="s">
        <v>8600</v>
      </c>
      <c r="G1972" s="36" t="s">
        <v>7651</v>
      </c>
      <c r="H1972" s="36" t="s">
        <v>281</v>
      </c>
      <c r="I1972" s="36"/>
      <c r="J1972" s="53"/>
      <c r="K1972" t="s">
        <v>8601</v>
      </c>
      <c r="L1972" s="40"/>
      <c r="M1972" s="39" t="s">
        <v>8602</v>
      </c>
    </row>
    <row r="1973" spans="1:13" x14ac:dyDescent="0.25">
      <c r="A1973" s="7" t="str">
        <f t="shared" si="81"/>
        <v>200300010031</v>
      </c>
      <c r="B1973" s="92"/>
      <c r="C1973" s="17">
        <v>20030001</v>
      </c>
      <c r="D1973" s="8" t="s">
        <v>56</v>
      </c>
      <c r="E1973" s="17" t="s">
        <v>422</v>
      </c>
      <c r="F1973" s="36" t="s">
        <v>8603</v>
      </c>
      <c r="G1973" s="172" t="s">
        <v>7652</v>
      </c>
      <c r="H1973" s="36" t="s">
        <v>7729</v>
      </c>
      <c r="I1973" s="36" t="s">
        <v>415</v>
      </c>
      <c r="J1973" s="53"/>
      <c r="K1973" t="s">
        <v>8604</v>
      </c>
      <c r="L1973" s="40"/>
      <c r="M1973" s="39" t="s">
        <v>8605</v>
      </c>
    </row>
    <row r="1974" spans="1:13" x14ac:dyDescent="0.25">
      <c r="A1974" s="7" t="str">
        <f t="shared" si="81"/>
        <v>200300090030</v>
      </c>
      <c r="B1974" s="92"/>
      <c r="C1974" s="17">
        <v>20030009</v>
      </c>
      <c r="D1974" s="8" t="s">
        <v>56</v>
      </c>
      <c r="E1974" s="17" t="s">
        <v>7</v>
      </c>
      <c r="F1974" s="36" t="s">
        <v>8606</v>
      </c>
      <c r="G1974" s="36" t="s">
        <v>7653</v>
      </c>
      <c r="H1974" s="36" t="s">
        <v>721</v>
      </c>
      <c r="I1974" s="36"/>
      <c r="J1974" s="53"/>
      <c r="K1974" t="s">
        <v>8607</v>
      </c>
      <c r="L1974" s="40"/>
      <c r="M1974" s="39" t="s">
        <v>8608</v>
      </c>
    </row>
    <row r="1975" spans="1:13" x14ac:dyDescent="0.25">
      <c r="A1975" s="7" t="str">
        <f t="shared" si="81"/>
        <v>200400010029</v>
      </c>
      <c r="B1975" s="92"/>
      <c r="C1975" s="17">
        <v>20040001</v>
      </c>
      <c r="D1975" s="8" t="s">
        <v>56</v>
      </c>
      <c r="E1975" s="17" t="s">
        <v>31</v>
      </c>
      <c r="F1975" s="36" t="s">
        <v>8609</v>
      </c>
      <c r="G1975" s="36" t="s">
        <v>7654</v>
      </c>
      <c r="H1975" s="36" t="s">
        <v>275</v>
      </c>
      <c r="I1975" s="36"/>
      <c r="J1975" s="53"/>
      <c r="K1975" t="s">
        <v>8610</v>
      </c>
      <c r="L1975" s="40"/>
      <c r="M1975" s="39" t="s">
        <v>8611</v>
      </c>
    </row>
    <row r="1976" spans="1:13" x14ac:dyDescent="0.25">
      <c r="A1976" s="7" t="str">
        <f t="shared" si="81"/>
        <v>200400010032</v>
      </c>
      <c r="B1976" s="92"/>
      <c r="C1976" s="17">
        <v>20040001</v>
      </c>
      <c r="D1976" s="8" t="s">
        <v>56</v>
      </c>
      <c r="E1976" s="17" t="s">
        <v>8</v>
      </c>
      <c r="F1976" s="36" t="s">
        <v>739</v>
      </c>
      <c r="G1976" s="36" t="s">
        <v>7655</v>
      </c>
      <c r="H1976" s="36" t="s">
        <v>275</v>
      </c>
      <c r="I1976" s="36"/>
      <c r="J1976" s="53"/>
      <c r="K1976" t="s">
        <v>8612</v>
      </c>
      <c r="L1976" s="40"/>
      <c r="M1976" s="39">
        <v>0</v>
      </c>
    </row>
    <row r="1977" spans="1:13" x14ac:dyDescent="0.25">
      <c r="A1977" s="7" t="str">
        <f t="shared" si="81"/>
        <v>200400010035</v>
      </c>
      <c r="B1977" s="92"/>
      <c r="C1977" s="17">
        <v>20040001</v>
      </c>
      <c r="D1977" s="8" t="s">
        <v>56</v>
      </c>
      <c r="E1977" s="17" t="s">
        <v>9</v>
      </c>
      <c r="F1977" s="36" t="s">
        <v>6609</v>
      </c>
      <c r="G1977" s="36" t="s">
        <v>7656</v>
      </c>
      <c r="H1977" s="36" t="s">
        <v>275</v>
      </c>
      <c r="I1977" s="36"/>
      <c r="J1977" s="53"/>
      <c r="K1977" t="s">
        <v>8613</v>
      </c>
      <c r="L1977" s="40"/>
      <c r="M1977" s="39">
        <v>0</v>
      </c>
    </row>
    <row r="1978" spans="1:13" x14ac:dyDescent="0.25">
      <c r="A1978" s="7" t="str">
        <f t="shared" si="81"/>
        <v>200400010036</v>
      </c>
      <c r="B1978" s="92"/>
      <c r="C1978" s="17">
        <v>20040001</v>
      </c>
      <c r="D1978" s="8" t="s">
        <v>56</v>
      </c>
      <c r="E1978" s="17" t="s">
        <v>10</v>
      </c>
      <c r="F1978" s="36" t="s">
        <v>8614</v>
      </c>
      <c r="G1978" s="36" t="s">
        <v>7657</v>
      </c>
      <c r="H1978" s="36" t="s">
        <v>275</v>
      </c>
      <c r="I1978" s="36"/>
      <c r="J1978" s="53"/>
      <c r="K1978" t="s">
        <v>8615</v>
      </c>
      <c r="L1978" s="40"/>
      <c r="M1978" s="39" t="s">
        <v>8616</v>
      </c>
    </row>
    <row r="1979" spans="1:13" x14ac:dyDescent="0.25">
      <c r="A1979" s="7" t="str">
        <f t="shared" si="81"/>
        <v>200400010037</v>
      </c>
      <c r="B1979" s="92"/>
      <c r="C1979" s="17">
        <v>20040001</v>
      </c>
      <c r="D1979" s="8" t="s">
        <v>56</v>
      </c>
      <c r="E1979" s="17" t="s">
        <v>34</v>
      </c>
      <c r="F1979" s="36" t="s">
        <v>8617</v>
      </c>
      <c r="G1979" s="36" t="s">
        <v>7658</v>
      </c>
      <c r="H1979" s="36" t="s">
        <v>275</v>
      </c>
      <c r="I1979" s="36"/>
      <c r="J1979" s="53"/>
      <c r="K1979" t="s">
        <v>8618</v>
      </c>
      <c r="L1979" s="40"/>
      <c r="M1979" s="39">
        <v>0</v>
      </c>
    </row>
    <row r="1980" spans="1:13" x14ac:dyDescent="0.25">
      <c r="A1980" s="7" t="str">
        <f t="shared" si="81"/>
        <v>200400020012</v>
      </c>
      <c r="B1980" s="92"/>
      <c r="C1980" s="17">
        <v>20040002</v>
      </c>
      <c r="D1980" s="8" t="s">
        <v>56</v>
      </c>
      <c r="E1980" s="17" t="s">
        <v>40</v>
      </c>
      <c r="F1980" s="36" t="s">
        <v>739</v>
      </c>
      <c r="G1980" s="36" t="s">
        <v>7655</v>
      </c>
      <c r="H1980" s="36" t="s">
        <v>275</v>
      </c>
      <c r="I1980" s="36"/>
      <c r="J1980" s="53"/>
      <c r="K1980" t="s">
        <v>8619</v>
      </c>
      <c r="L1980" s="40"/>
      <c r="M1980" s="39" t="s">
        <v>8620</v>
      </c>
    </row>
    <row r="1981" spans="1:13" x14ac:dyDescent="0.25">
      <c r="A1981" s="7" t="str">
        <f t="shared" si="81"/>
        <v>200400020013</v>
      </c>
      <c r="B1981" s="92"/>
      <c r="C1981" s="17">
        <v>20040002</v>
      </c>
      <c r="D1981" s="8" t="s">
        <v>56</v>
      </c>
      <c r="E1981" s="17" t="s">
        <v>23</v>
      </c>
      <c r="F1981" s="36" t="s">
        <v>8617</v>
      </c>
      <c r="G1981" s="36" t="s">
        <v>7658</v>
      </c>
      <c r="H1981" s="36" t="s">
        <v>275</v>
      </c>
      <c r="I1981" s="36"/>
      <c r="J1981" s="53"/>
      <c r="K1981" t="s">
        <v>8618</v>
      </c>
      <c r="L1981" s="40"/>
      <c r="M1981" s="39" t="s">
        <v>8621</v>
      </c>
    </row>
    <row r="1982" spans="1:13" x14ac:dyDescent="0.25">
      <c r="A1982" s="7" t="str">
        <f t="shared" si="81"/>
        <v>200400020014</v>
      </c>
      <c r="B1982" s="92"/>
      <c r="C1982" s="17">
        <v>20040002</v>
      </c>
      <c r="D1982" s="8" t="s">
        <v>56</v>
      </c>
      <c r="E1982" s="17" t="s">
        <v>24</v>
      </c>
      <c r="F1982" s="36" t="s">
        <v>8622</v>
      </c>
      <c r="G1982" s="36" t="s">
        <v>7659</v>
      </c>
      <c r="H1982" s="36" t="s">
        <v>1370</v>
      </c>
      <c r="I1982" s="36"/>
      <c r="J1982" s="53"/>
      <c r="K1982" t="s">
        <v>5961</v>
      </c>
      <c r="L1982" s="40"/>
      <c r="M1982" s="39" t="s">
        <v>8623</v>
      </c>
    </row>
    <row r="1983" spans="1:13" x14ac:dyDescent="0.25">
      <c r="A1983" s="7" t="str">
        <f t="shared" ref="A1983:A1993" si="82">CONCATENATE(C1983,E1983)</f>
        <v>200400020015</v>
      </c>
      <c r="B1983" s="92"/>
      <c r="C1983" s="17">
        <v>20040002</v>
      </c>
      <c r="D1983" s="8" t="s">
        <v>56</v>
      </c>
      <c r="E1983" s="17" t="s">
        <v>25</v>
      </c>
      <c r="F1983" s="36" t="s">
        <v>8624</v>
      </c>
      <c r="G1983" s="36" t="s">
        <v>7660</v>
      </c>
      <c r="H1983" s="36" t="s">
        <v>275</v>
      </c>
      <c r="I1983" s="36"/>
      <c r="J1983" s="53"/>
      <c r="K1983" t="s">
        <v>6462</v>
      </c>
      <c r="L1983" s="40"/>
      <c r="M1983" s="39" t="s">
        <v>8625</v>
      </c>
    </row>
    <row r="1984" spans="1:13" x14ac:dyDescent="0.25">
      <c r="A1984" s="7" t="str">
        <f t="shared" si="82"/>
        <v>200400020016</v>
      </c>
      <c r="B1984" s="92"/>
      <c r="C1984" s="17">
        <v>20040002</v>
      </c>
      <c r="D1984" s="8" t="s">
        <v>56</v>
      </c>
      <c r="E1984" s="17" t="s">
        <v>26</v>
      </c>
      <c r="F1984" s="36" t="s">
        <v>8626</v>
      </c>
      <c r="G1984" s="172" t="s">
        <v>7730</v>
      </c>
      <c r="H1984" s="36" t="s">
        <v>5245</v>
      </c>
      <c r="I1984" s="36" t="s">
        <v>7502</v>
      </c>
      <c r="J1984" s="53"/>
      <c r="K1984" t="s">
        <v>8627</v>
      </c>
      <c r="L1984" s="40"/>
      <c r="M1984" s="39">
        <v>0</v>
      </c>
    </row>
    <row r="1985" spans="1:13" x14ac:dyDescent="0.25">
      <c r="A1985" s="7" t="str">
        <f t="shared" si="82"/>
        <v>200400020017</v>
      </c>
      <c r="B1985" s="92"/>
      <c r="C1985" s="17">
        <v>20040002</v>
      </c>
      <c r="D1985" s="8" t="s">
        <v>56</v>
      </c>
      <c r="E1985" s="17" t="s">
        <v>27</v>
      </c>
      <c r="F1985" s="36" t="s">
        <v>8628</v>
      </c>
      <c r="G1985" s="36" t="s">
        <v>7661</v>
      </c>
      <c r="H1985" s="36" t="s">
        <v>275</v>
      </c>
      <c r="I1985" s="36"/>
      <c r="J1985" s="53"/>
      <c r="K1985" t="s">
        <v>8629</v>
      </c>
      <c r="L1985" s="40"/>
      <c r="M1985" s="39" t="s">
        <v>8630</v>
      </c>
    </row>
    <row r="1986" spans="1:13" x14ac:dyDescent="0.25">
      <c r="A1986" s="7" t="str">
        <f t="shared" si="82"/>
        <v>200400020019</v>
      </c>
      <c r="B1986" s="92"/>
      <c r="C1986" s="17">
        <v>20040002</v>
      </c>
      <c r="D1986" s="8" t="s">
        <v>56</v>
      </c>
      <c r="E1986" s="17" t="s">
        <v>3</v>
      </c>
      <c r="F1986" s="36" t="s">
        <v>7204</v>
      </c>
      <c r="G1986" s="36" t="s">
        <v>7662</v>
      </c>
      <c r="H1986" s="36" t="s">
        <v>275</v>
      </c>
      <c r="I1986" s="36"/>
      <c r="J1986" s="53"/>
      <c r="K1986" t="s">
        <v>8631</v>
      </c>
      <c r="L1986" s="40"/>
      <c r="M1986" s="39" t="s">
        <v>8632</v>
      </c>
    </row>
    <row r="1987" spans="1:13" x14ac:dyDescent="0.25">
      <c r="A1987" s="7" t="str">
        <f t="shared" si="82"/>
        <v>200400020020</v>
      </c>
      <c r="B1987" s="92"/>
      <c r="C1987" s="17">
        <v>20040002</v>
      </c>
      <c r="D1987" s="8" t="s">
        <v>56</v>
      </c>
      <c r="E1987" s="17" t="s">
        <v>4</v>
      </c>
      <c r="F1987" s="36" t="s">
        <v>7315</v>
      </c>
      <c r="G1987" s="36" t="s">
        <v>7663</v>
      </c>
      <c r="H1987" s="36" t="s">
        <v>275</v>
      </c>
      <c r="I1987" s="36"/>
      <c r="J1987" s="53"/>
      <c r="K1987" t="s">
        <v>8633</v>
      </c>
      <c r="L1987" s="40"/>
      <c r="M1987" s="39" t="s">
        <v>8634</v>
      </c>
    </row>
    <row r="1988" spans="1:13" x14ac:dyDescent="0.25">
      <c r="A1988" s="7" t="str">
        <f t="shared" si="82"/>
        <v>200500010024</v>
      </c>
      <c r="B1988" s="92"/>
      <c r="C1988" s="17">
        <v>20050001</v>
      </c>
      <c r="D1988" s="8" t="s">
        <v>56</v>
      </c>
      <c r="E1988" s="17" t="s">
        <v>29</v>
      </c>
      <c r="F1988" s="36" t="s">
        <v>8635</v>
      </c>
      <c r="G1988" s="36" t="s">
        <v>7664</v>
      </c>
      <c r="H1988" s="36" t="s">
        <v>1691</v>
      </c>
      <c r="I1988" s="36"/>
      <c r="J1988" s="53"/>
      <c r="K1988" t="s">
        <v>8636</v>
      </c>
      <c r="L1988" s="40"/>
      <c r="M1988" s="39" t="s">
        <v>8637</v>
      </c>
    </row>
    <row r="1989" spans="1:13" x14ac:dyDescent="0.25">
      <c r="A1989" s="7" t="str">
        <f t="shared" si="82"/>
        <v>200500010025</v>
      </c>
      <c r="B1989" s="92"/>
      <c r="C1989" s="17">
        <v>20050001</v>
      </c>
      <c r="D1989" s="8" t="s">
        <v>56</v>
      </c>
      <c r="E1989" s="17" t="s">
        <v>5</v>
      </c>
      <c r="F1989" s="36" t="s">
        <v>8638</v>
      </c>
      <c r="G1989" s="36" t="s">
        <v>7665</v>
      </c>
      <c r="H1989" s="36" t="s">
        <v>275</v>
      </c>
      <c r="I1989" s="36"/>
      <c r="J1989" s="53"/>
      <c r="K1989" t="s">
        <v>8639</v>
      </c>
      <c r="L1989" s="40"/>
      <c r="M1989" s="39" t="s">
        <v>8640</v>
      </c>
    </row>
    <row r="1990" spans="1:13" x14ac:dyDescent="0.25">
      <c r="A1990" s="7" t="str">
        <f t="shared" si="82"/>
        <v>200500010026</v>
      </c>
      <c r="B1990" s="92"/>
      <c r="C1990" s="17">
        <v>20050001</v>
      </c>
      <c r="D1990" s="8" t="s">
        <v>56</v>
      </c>
      <c r="E1990" s="17" t="s">
        <v>39</v>
      </c>
      <c r="F1990" s="36" t="s">
        <v>8641</v>
      </c>
      <c r="G1990" s="36" t="s">
        <v>7666</v>
      </c>
      <c r="H1990" s="36" t="s">
        <v>281</v>
      </c>
      <c r="I1990" s="36"/>
      <c r="J1990" s="53"/>
      <c r="K1990" t="s">
        <v>8642</v>
      </c>
      <c r="L1990" s="40"/>
      <c r="M1990" s="39" t="s">
        <v>8643</v>
      </c>
    </row>
    <row r="1991" spans="1:13" x14ac:dyDescent="0.25">
      <c r="A1991" s="7" t="str">
        <f t="shared" si="82"/>
        <v>200500020028</v>
      </c>
      <c r="B1991" s="92"/>
      <c r="C1991" s="17">
        <v>20050002</v>
      </c>
      <c r="D1991" s="8" t="s">
        <v>56</v>
      </c>
      <c r="E1991" s="17" t="s">
        <v>30</v>
      </c>
      <c r="F1991" s="36" t="s">
        <v>817</v>
      </c>
      <c r="G1991" s="36" t="s">
        <v>7667</v>
      </c>
      <c r="H1991" s="36" t="s">
        <v>275</v>
      </c>
      <c r="I1991" s="36"/>
      <c r="J1991" s="53"/>
      <c r="K1991" t="s">
        <v>8644</v>
      </c>
      <c r="L1991" s="40"/>
      <c r="M1991" s="39" t="s">
        <v>8645</v>
      </c>
    </row>
    <row r="1992" spans="1:13" x14ac:dyDescent="0.25">
      <c r="A1992" s="7" t="str">
        <f t="shared" si="82"/>
        <v>200500020034</v>
      </c>
      <c r="B1992" s="92"/>
      <c r="C1992" s="17">
        <v>20050002</v>
      </c>
      <c r="D1992" s="8" t="s">
        <v>56</v>
      </c>
      <c r="E1992" s="17" t="s">
        <v>33</v>
      </c>
      <c r="F1992" s="36" t="s">
        <v>8646</v>
      </c>
      <c r="G1992" s="36" t="s">
        <v>7668</v>
      </c>
      <c r="H1992" s="36" t="s">
        <v>1380</v>
      </c>
      <c r="I1992" s="36"/>
      <c r="J1992" s="53"/>
      <c r="K1992" t="s">
        <v>8647</v>
      </c>
      <c r="L1992" s="40"/>
      <c r="M1992" s="39" t="s">
        <v>8648</v>
      </c>
    </row>
    <row r="1993" spans="1:13" x14ac:dyDescent="0.25">
      <c r="A1993" s="7" t="str">
        <f t="shared" si="82"/>
        <v>200500020035</v>
      </c>
      <c r="B1993" s="92"/>
      <c r="C1993" s="17">
        <v>20050002</v>
      </c>
      <c r="D1993" s="8" t="s">
        <v>56</v>
      </c>
      <c r="E1993" s="17" t="s">
        <v>9</v>
      </c>
      <c r="F1993" s="36" t="s">
        <v>817</v>
      </c>
      <c r="G1993" s="36" t="s">
        <v>7669</v>
      </c>
      <c r="H1993" s="36" t="s">
        <v>274</v>
      </c>
      <c r="I1993" s="36"/>
      <c r="J1993" s="53"/>
      <c r="K1993" t="s">
        <v>8649</v>
      </c>
      <c r="L1993" s="40"/>
      <c r="M1993" s="39" t="s">
        <v>8650</v>
      </c>
    </row>
    <row r="1994" spans="1:13" x14ac:dyDescent="0.25">
      <c r="A1994" s="7" t="str">
        <f t="shared" ref="A1994:A2004" si="83">CONCATENATE(C1994,E1994)</f>
        <v>200500020036</v>
      </c>
      <c r="B1994" s="92"/>
      <c r="C1994" s="17">
        <v>20050002</v>
      </c>
      <c r="D1994" s="8" t="s">
        <v>56</v>
      </c>
      <c r="E1994" s="17" t="s">
        <v>10</v>
      </c>
      <c r="F1994" s="36" t="s">
        <v>8651</v>
      </c>
      <c r="G1994" s="36" t="s">
        <v>7670</v>
      </c>
      <c r="H1994" s="36" t="s">
        <v>1284</v>
      </c>
      <c r="I1994" s="36"/>
      <c r="J1994" s="53"/>
      <c r="K1994" t="s">
        <v>780</v>
      </c>
      <c r="L1994" s="40"/>
      <c r="M1994" s="39" t="s">
        <v>8652</v>
      </c>
    </row>
    <row r="1995" spans="1:13" x14ac:dyDescent="0.25">
      <c r="A1995" s="7" t="str">
        <f t="shared" si="83"/>
        <v>200500020038</v>
      </c>
      <c r="B1995" s="92"/>
      <c r="C1995" s="17">
        <v>20050002</v>
      </c>
      <c r="D1995" s="8" t="s">
        <v>56</v>
      </c>
      <c r="E1995" s="17" t="s">
        <v>11</v>
      </c>
      <c r="F1995" s="36" t="s">
        <v>8653</v>
      </c>
      <c r="G1995" s="36" t="s">
        <v>7671</v>
      </c>
      <c r="H1995" s="36" t="s">
        <v>265</v>
      </c>
      <c r="I1995" s="36"/>
      <c r="J1995" s="53"/>
      <c r="K1995" t="s">
        <v>8654</v>
      </c>
      <c r="L1995" s="40"/>
      <c r="M1995" s="39" t="s">
        <v>8655</v>
      </c>
    </row>
    <row r="1996" spans="1:13" x14ac:dyDescent="0.25">
      <c r="A1996" s="7" t="str">
        <f t="shared" si="83"/>
        <v>200600010012</v>
      </c>
      <c r="B1996" s="92"/>
      <c r="C1996" s="17">
        <v>20060001</v>
      </c>
      <c r="D1996" s="8" t="s">
        <v>56</v>
      </c>
      <c r="E1996" s="17" t="s">
        <v>40</v>
      </c>
      <c r="F1996" s="36" t="s">
        <v>633</v>
      </c>
      <c r="G1996" s="36" t="s">
        <v>7672</v>
      </c>
      <c r="H1996" s="36" t="s">
        <v>1676</v>
      </c>
      <c r="I1996" s="36"/>
      <c r="J1996" s="53"/>
      <c r="K1996" t="s">
        <v>8656</v>
      </c>
      <c r="L1996" s="40"/>
      <c r="M1996" s="39" t="s">
        <v>8657</v>
      </c>
    </row>
    <row r="1997" spans="1:13" x14ac:dyDescent="0.25">
      <c r="A1997" s="7" t="str">
        <f t="shared" si="83"/>
        <v>200600020033</v>
      </c>
      <c r="B1997" s="92"/>
      <c r="C1997" s="17">
        <v>20060002</v>
      </c>
      <c r="D1997" s="8" t="s">
        <v>56</v>
      </c>
      <c r="E1997" s="17" t="s">
        <v>32</v>
      </c>
      <c r="F1997" s="36" t="s">
        <v>8658</v>
      </c>
      <c r="G1997" s="36" t="s">
        <v>7673</v>
      </c>
      <c r="H1997" s="36" t="s">
        <v>1676</v>
      </c>
      <c r="I1997" s="36"/>
      <c r="J1997" s="53"/>
      <c r="K1997" t="s">
        <v>6761</v>
      </c>
      <c r="L1997" s="40"/>
      <c r="M1997" s="39">
        <v>0</v>
      </c>
    </row>
    <row r="1998" spans="1:13" x14ac:dyDescent="0.25">
      <c r="A1998" s="7" t="str">
        <f t="shared" si="83"/>
        <v>200600020034</v>
      </c>
      <c r="B1998" s="92"/>
      <c r="C1998" s="17">
        <v>20060002</v>
      </c>
      <c r="D1998" s="8" t="s">
        <v>56</v>
      </c>
      <c r="E1998" s="17" t="s">
        <v>33</v>
      </c>
      <c r="F1998" s="36" t="s">
        <v>7203</v>
      </c>
      <c r="G1998" s="36" t="s">
        <v>7674</v>
      </c>
      <c r="H1998" s="36" t="s">
        <v>5252</v>
      </c>
      <c r="I1998" s="36"/>
      <c r="J1998" s="53"/>
      <c r="K1998" t="s">
        <v>5762</v>
      </c>
      <c r="L1998" s="40"/>
      <c r="M1998" s="39">
        <v>0</v>
      </c>
    </row>
    <row r="1999" spans="1:13" x14ac:dyDescent="0.25">
      <c r="A1999" s="7" t="str">
        <f t="shared" si="83"/>
        <v>200600020035</v>
      </c>
      <c r="B1999" s="92"/>
      <c r="C1999" s="17">
        <v>20060002</v>
      </c>
      <c r="D1999" s="8" t="s">
        <v>56</v>
      </c>
      <c r="E1999" s="17" t="s">
        <v>9</v>
      </c>
      <c r="F1999" s="36" t="s">
        <v>559</v>
      </c>
      <c r="G1999" s="36" t="s">
        <v>7675</v>
      </c>
      <c r="H1999" s="36" t="s">
        <v>275</v>
      </c>
      <c r="I1999" s="36"/>
      <c r="J1999" s="53"/>
      <c r="K1999" t="s">
        <v>8659</v>
      </c>
      <c r="L1999" s="40"/>
      <c r="M1999" s="39" t="s">
        <v>8660</v>
      </c>
    </row>
    <row r="2000" spans="1:13" x14ac:dyDescent="0.25">
      <c r="A2000" s="7" t="str">
        <f t="shared" si="83"/>
        <v>200600020036</v>
      </c>
      <c r="B2000" s="92"/>
      <c r="C2000" s="17">
        <v>20060002</v>
      </c>
      <c r="D2000" s="8" t="s">
        <v>56</v>
      </c>
      <c r="E2000" s="17" t="s">
        <v>10</v>
      </c>
      <c r="F2000" s="36" t="s">
        <v>8661</v>
      </c>
      <c r="G2000" s="36" t="s">
        <v>7676</v>
      </c>
      <c r="H2000" s="36" t="s">
        <v>4452</v>
      </c>
      <c r="I2000" s="36"/>
      <c r="J2000" s="53"/>
      <c r="K2000" t="s">
        <v>8662</v>
      </c>
      <c r="L2000" s="40"/>
      <c r="M2000" s="39">
        <v>0</v>
      </c>
    </row>
    <row r="2001" spans="1:13" x14ac:dyDescent="0.25">
      <c r="A2001" s="7" t="str">
        <f t="shared" si="83"/>
        <v>200600040056</v>
      </c>
      <c r="B2001" s="92"/>
      <c r="C2001" s="17">
        <v>20060004</v>
      </c>
      <c r="D2001" s="8" t="s">
        <v>56</v>
      </c>
      <c r="E2001" s="17" t="s">
        <v>761</v>
      </c>
      <c r="F2001" s="36" t="s">
        <v>5992</v>
      </c>
      <c r="G2001" s="36" t="s">
        <v>7677</v>
      </c>
      <c r="H2001" s="36" t="s">
        <v>5266</v>
      </c>
      <c r="I2001" s="36"/>
      <c r="J2001" s="53"/>
      <c r="K2001" t="s">
        <v>8663</v>
      </c>
      <c r="L2001" s="40"/>
      <c r="M2001" s="39" t="s">
        <v>8664</v>
      </c>
    </row>
    <row r="2002" spans="1:13" x14ac:dyDescent="0.25">
      <c r="A2002" s="7" t="str">
        <f t="shared" si="83"/>
        <v>200600040058</v>
      </c>
      <c r="B2002" s="92"/>
      <c r="C2002" s="17">
        <v>20060004</v>
      </c>
      <c r="D2002" s="8" t="s">
        <v>56</v>
      </c>
      <c r="E2002" s="17" t="s">
        <v>763</v>
      </c>
      <c r="F2002" s="36" t="s">
        <v>368</v>
      </c>
      <c r="G2002" s="36" t="s">
        <v>7678</v>
      </c>
      <c r="H2002" s="36" t="s">
        <v>6116</v>
      </c>
      <c r="I2002" s="36"/>
      <c r="J2002" s="53"/>
      <c r="K2002" t="s">
        <v>162</v>
      </c>
      <c r="L2002" s="40"/>
      <c r="M2002" s="39" t="s">
        <v>8665</v>
      </c>
    </row>
    <row r="2003" spans="1:13" x14ac:dyDescent="0.25">
      <c r="A2003" s="7" t="str">
        <f t="shared" si="83"/>
        <v>200600040059</v>
      </c>
      <c r="B2003" s="92"/>
      <c r="C2003" s="17">
        <v>20060004</v>
      </c>
      <c r="D2003" s="8" t="s">
        <v>56</v>
      </c>
      <c r="E2003" s="17" t="s">
        <v>952</v>
      </c>
      <c r="F2003" s="36" t="s">
        <v>5343</v>
      </c>
      <c r="G2003" s="36" t="s">
        <v>7679</v>
      </c>
      <c r="H2003" s="36" t="s">
        <v>5266</v>
      </c>
      <c r="I2003" s="36"/>
      <c r="J2003" s="53"/>
      <c r="K2003" t="s">
        <v>8666</v>
      </c>
      <c r="L2003" s="40"/>
      <c r="M2003" s="39" t="s">
        <v>8667</v>
      </c>
    </row>
    <row r="2004" spans="1:13" x14ac:dyDescent="0.25">
      <c r="A2004" s="7" t="str">
        <f t="shared" si="83"/>
        <v>200600040060</v>
      </c>
      <c r="B2004" s="92"/>
      <c r="C2004" s="17">
        <v>20060004</v>
      </c>
      <c r="D2004" s="8" t="s">
        <v>56</v>
      </c>
      <c r="E2004" s="17" t="s">
        <v>957</v>
      </c>
      <c r="F2004" s="36" t="s">
        <v>8668</v>
      </c>
      <c r="G2004" s="36" t="s">
        <v>7680</v>
      </c>
      <c r="H2004" s="36" t="s">
        <v>6927</v>
      </c>
      <c r="I2004" s="36"/>
      <c r="J2004" s="53"/>
      <c r="K2004" t="s">
        <v>8669</v>
      </c>
      <c r="L2004" s="40"/>
      <c r="M2004" s="39" t="s">
        <v>8670</v>
      </c>
    </row>
    <row r="2005" spans="1:13" x14ac:dyDescent="0.25">
      <c r="A2005" s="7" t="str">
        <f t="shared" ref="A2005:A2015" si="84">CONCATENATE(C2005,E2005)</f>
        <v>200600050014</v>
      </c>
      <c r="B2005" s="92"/>
      <c r="C2005" s="17">
        <v>20060005</v>
      </c>
      <c r="D2005" s="8" t="s">
        <v>56</v>
      </c>
      <c r="E2005" s="17" t="s">
        <v>24</v>
      </c>
      <c r="F2005" s="36" t="s">
        <v>8671</v>
      </c>
      <c r="G2005" s="36" t="s">
        <v>7681</v>
      </c>
      <c r="H2005" s="36" t="s">
        <v>4452</v>
      </c>
      <c r="I2005" s="36"/>
      <c r="J2005" s="53"/>
      <c r="K2005" t="s">
        <v>8672</v>
      </c>
      <c r="L2005" s="40"/>
      <c r="M2005" s="39" t="s">
        <v>8673</v>
      </c>
    </row>
    <row r="2006" spans="1:13" x14ac:dyDescent="0.25">
      <c r="A2006" s="7" t="str">
        <f t="shared" si="84"/>
        <v>200600050015</v>
      </c>
      <c r="B2006" s="92"/>
      <c r="C2006" s="17">
        <v>20060005</v>
      </c>
      <c r="D2006" s="8" t="s">
        <v>56</v>
      </c>
      <c r="E2006" s="17" t="s">
        <v>25</v>
      </c>
      <c r="F2006" s="36" t="s">
        <v>8674</v>
      </c>
      <c r="G2006" s="36" t="s">
        <v>7682</v>
      </c>
      <c r="H2006" s="36" t="s">
        <v>4452</v>
      </c>
      <c r="I2006" s="36"/>
      <c r="J2006" s="53"/>
      <c r="K2006" t="s">
        <v>8675</v>
      </c>
      <c r="L2006" s="40"/>
      <c r="M2006" s="39" t="s">
        <v>8676</v>
      </c>
    </row>
    <row r="2007" spans="1:13" x14ac:dyDescent="0.25">
      <c r="A2007" s="7" t="str">
        <f t="shared" si="84"/>
        <v>200600070013</v>
      </c>
      <c r="B2007" s="92"/>
      <c r="C2007" s="17">
        <v>20060007</v>
      </c>
      <c r="D2007" s="8" t="s">
        <v>56</v>
      </c>
      <c r="E2007" s="17" t="s">
        <v>23</v>
      </c>
      <c r="F2007" s="36" t="s">
        <v>8677</v>
      </c>
      <c r="G2007" s="36" t="s">
        <v>7683</v>
      </c>
      <c r="H2007" s="36" t="s">
        <v>5807</v>
      </c>
      <c r="I2007" s="36"/>
      <c r="J2007" s="53"/>
      <c r="K2007" t="s">
        <v>8024</v>
      </c>
      <c r="L2007" s="40"/>
      <c r="M2007" s="39" t="s">
        <v>8678</v>
      </c>
    </row>
    <row r="2008" spans="1:13" x14ac:dyDescent="0.25">
      <c r="A2008" s="7" t="str">
        <f t="shared" si="84"/>
        <v>200700030015</v>
      </c>
      <c r="B2008" s="92"/>
      <c r="C2008" s="17">
        <v>20070003</v>
      </c>
      <c r="D2008" s="8" t="s">
        <v>56</v>
      </c>
      <c r="E2008" s="17" t="s">
        <v>25</v>
      </c>
      <c r="F2008" s="36" t="s">
        <v>8679</v>
      </c>
      <c r="G2008" s="36" t="s">
        <v>7684</v>
      </c>
      <c r="H2008" s="36" t="s">
        <v>1048</v>
      </c>
      <c r="I2008" s="36"/>
      <c r="J2008" s="53"/>
      <c r="K2008" t="s">
        <v>8680</v>
      </c>
      <c r="L2008" s="40"/>
      <c r="M2008" s="39" t="s">
        <v>8681</v>
      </c>
    </row>
    <row r="2009" spans="1:13" x14ac:dyDescent="0.25">
      <c r="A2009" s="7" t="str">
        <f t="shared" si="84"/>
        <v>200700030016</v>
      </c>
      <c r="B2009" s="92"/>
      <c r="C2009" s="17">
        <v>20070003</v>
      </c>
      <c r="D2009" s="8" t="s">
        <v>56</v>
      </c>
      <c r="E2009" s="17" t="s">
        <v>26</v>
      </c>
      <c r="F2009" s="36" t="s">
        <v>8682</v>
      </c>
      <c r="G2009" s="36" t="s">
        <v>7685</v>
      </c>
      <c r="H2009" s="36" t="s">
        <v>1048</v>
      </c>
      <c r="I2009" s="36"/>
      <c r="J2009" s="53"/>
      <c r="K2009" t="s">
        <v>8683</v>
      </c>
      <c r="L2009" s="40"/>
      <c r="M2009" s="39" t="s">
        <v>8684</v>
      </c>
    </row>
    <row r="2010" spans="1:13" x14ac:dyDescent="0.25">
      <c r="A2010" s="7" t="str">
        <f t="shared" si="84"/>
        <v>200700030017</v>
      </c>
      <c r="B2010" s="92"/>
      <c r="C2010" s="17">
        <v>20070003</v>
      </c>
      <c r="D2010" s="8" t="s">
        <v>56</v>
      </c>
      <c r="E2010" s="17" t="s">
        <v>27</v>
      </c>
      <c r="F2010" s="36" t="s">
        <v>8685</v>
      </c>
      <c r="G2010" s="36" t="s">
        <v>7686</v>
      </c>
      <c r="H2010" s="36" t="s">
        <v>1048</v>
      </c>
      <c r="I2010" s="36"/>
      <c r="J2010" s="53"/>
      <c r="K2010" t="s">
        <v>8686</v>
      </c>
      <c r="L2010" s="40"/>
      <c r="M2010" s="39" t="s">
        <v>8687</v>
      </c>
    </row>
    <row r="2011" spans="1:13" x14ac:dyDescent="0.25">
      <c r="A2011" s="7" t="str">
        <f t="shared" si="84"/>
        <v>200700060018</v>
      </c>
      <c r="B2011" s="92"/>
      <c r="C2011" s="17">
        <v>20070006</v>
      </c>
      <c r="D2011" s="8" t="s">
        <v>56</v>
      </c>
      <c r="E2011" s="17" t="s">
        <v>2</v>
      </c>
      <c r="F2011" s="36" t="s">
        <v>8688</v>
      </c>
      <c r="G2011" s="36" t="s">
        <v>7687</v>
      </c>
      <c r="H2011" s="36" t="s">
        <v>1048</v>
      </c>
      <c r="I2011" s="36"/>
      <c r="J2011" s="53"/>
      <c r="K2011" t="s">
        <v>8689</v>
      </c>
      <c r="L2011" s="40"/>
      <c r="M2011" s="39" t="s">
        <v>8690</v>
      </c>
    </row>
    <row r="2012" spans="1:13" x14ac:dyDescent="0.25">
      <c r="A2012" s="7" t="str">
        <f t="shared" si="84"/>
        <v>200700060019</v>
      </c>
      <c r="B2012" s="92"/>
      <c r="C2012" s="17">
        <v>20070006</v>
      </c>
      <c r="D2012" s="8" t="s">
        <v>56</v>
      </c>
      <c r="E2012" s="17" t="s">
        <v>3</v>
      </c>
      <c r="F2012" s="36" t="s">
        <v>8691</v>
      </c>
      <c r="G2012" s="36" t="s">
        <v>7688</v>
      </c>
      <c r="H2012" s="36" t="s">
        <v>728</v>
      </c>
      <c r="I2012" s="36"/>
      <c r="J2012" s="53"/>
      <c r="K2012" t="s">
        <v>8692</v>
      </c>
      <c r="L2012" s="40"/>
      <c r="M2012" s="39">
        <v>0</v>
      </c>
    </row>
    <row r="2013" spans="1:13" x14ac:dyDescent="0.25">
      <c r="A2013" s="7" t="str">
        <f t="shared" si="84"/>
        <v>200700070020</v>
      </c>
      <c r="B2013" s="92"/>
      <c r="C2013" s="17">
        <v>20070007</v>
      </c>
      <c r="D2013" s="8" t="s">
        <v>56</v>
      </c>
      <c r="E2013" s="17" t="s">
        <v>4</v>
      </c>
      <c r="F2013" s="36" t="s">
        <v>8693</v>
      </c>
      <c r="G2013" s="36" t="s">
        <v>7689</v>
      </c>
      <c r="H2013" s="36" t="s">
        <v>8694</v>
      </c>
      <c r="I2013" s="36"/>
      <c r="J2013" s="53"/>
      <c r="K2013">
        <v>0</v>
      </c>
      <c r="L2013" s="40"/>
      <c r="M2013" s="39" t="s">
        <v>8695</v>
      </c>
    </row>
    <row r="2014" spans="1:13" x14ac:dyDescent="0.25">
      <c r="A2014" s="7" t="str">
        <f t="shared" si="84"/>
        <v>200700070021</v>
      </c>
      <c r="B2014" s="92"/>
      <c r="C2014" s="17">
        <v>20070007</v>
      </c>
      <c r="D2014" s="8" t="s">
        <v>56</v>
      </c>
      <c r="E2014" s="17" t="s">
        <v>28</v>
      </c>
      <c r="F2014" s="36" t="s">
        <v>6790</v>
      </c>
      <c r="G2014" s="36" t="s">
        <v>7690</v>
      </c>
      <c r="H2014" s="36" t="s">
        <v>1048</v>
      </c>
      <c r="I2014" s="36"/>
      <c r="J2014" s="53"/>
      <c r="K2014" t="s">
        <v>6154</v>
      </c>
      <c r="L2014" s="40"/>
      <c r="M2014" s="39" t="s">
        <v>8696</v>
      </c>
    </row>
    <row r="2015" spans="1:13" x14ac:dyDescent="0.25">
      <c r="A2015" s="7" t="str">
        <f t="shared" si="84"/>
        <v>200700070022</v>
      </c>
      <c r="B2015" s="92"/>
      <c r="C2015" s="17">
        <v>20070007</v>
      </c>
      <c r="D2015" s="8" t="s">
        <v>56</v>
      </c>
      <c r="E2015" s="17" t="s">
        <v>37</v>
      </c>
      <c r="F2015" s="36" t="s">
        <v>8697</v>
      </c>
      <c r="G2015" s="36" t="s">
        <v>7691</v>
      </c>
      <c r="H2015" s="36" t="s">
        <v>1048</v>
      </c>
      <c r="I2015" s="36"/>
      <c r="J2015" s="53"/>
      <c r="K2015" t="s">
        <v>8698</v>
      </c>
      <c r="L2015" s="40"/>
      <c r="M2015" s="39" t="s">
        <v>8699</v>
      </c>
    </row>
    <row r="2016" spans="1:13" x14ac:dyDescent="0.25">
      <c r="A2016" s="7" t="str">
        <f t="shared" ref="A2016:A2025" si="85">CONCATENATE(C2016,E2016)</f>
        <v>200800040019</v>
      </c>
      <c r="B2016" s="92"/>
      <c r="C2016" s="17">
        <v>20080004</v>
      </c>
      <c r="D2016" s="8" t="s">
        <v>56</v>
      </c>
      <c r="E2016" s="17" t="s">
        <v>3</v>
      </c>
      <c r="F2016" s="36" t="s">
        <v>8700</v>
      </c>
      <c r="G2016" s="36" t="s">
        <v>7692</v>
      </c>
      <c r="H2016" s="36" t="s">
        <v>7704</v>
      </c>
      <c r="I2016" s="36"/>
      <c r="J2016" s="53"/>
      <c r="K2016">
        <v>0</v>
      </c>
      <c r="L2016" s="40"/>
      <c r="M2016" s="39" t="s">
        <v>8701</v>
      </c>
    </row>
    <row r="2017" spans="1:13" x14ac:dyDescent="0.25">
      <c r="A2017" s="7" t="str">
        <f t="shared" si="85"/>
        <v>200800070024</v>
      </c>
      <c r="B2017" s="92"/>
      <c r="C2017" s="17">
        <v>20080007</v>
      </c>
      <c r="D2017" s="8" t="s">
        <v>56</v>
      </c>
      <c r="E2017" s="17" t="s">
        <v>29</v>
      </c>
      <c r="F2017" s="36" t="s">
        <v>6444</v>
      </c>
      <c r="G2017" s="36" t="s">
        <v>7693</v>
      </c>
      <c r="H2017" s="36" t="s">
        <v>7414</v>
      </c>
      <c r="I2017" s="36"/>
      <c r="J2017" s="53"/>
      <c r="K2017" t="s">
        <v>8702</v>
      </c>
      <c r="L2017" s="40"/>
      <c r="M2017" s="39" t="s">
        <v>8703</v>
      </c>
    </row>
    <row r="2018" spans="1:13" x14ac:dyDescent="0.25">
      <c r="A2018" s="7" t="str">
        <f t="shared" si="85"/>
        <v>200800070026</v>
      </c>
      <c r="B2018" s="92"/>
      <c r="C2018" s="17">
        <v>20080007</v>
      </c>
      <c r="D2018" s="8" t="s">
        <v>56</v>
      </c>
      <c r="E2018" s="17" t="s">
        <v>39</v>
      </c>
      <c r="F2018" s="36" t="s">
        <v>8704</v>
      </c>
      <c r="G2018" s="36" t="s">
        <v>7694</v>
      </c>
      <c r="H2018" s="36" t="s">
        <v>655</v>
      </c>
      <c r="I2018" s="36"/>
      <c r="J2018" s="53"/>
      <c r="K2018" t="s">
        <v>8705</v>
      </c>
      <c r="L2018" s="40"/>
      <c r="M2018" s="39" t="s">
        <v>8706</v>
      </c>
    </row>
    <row r="2019" spans="1:13" x14ac:dyDescent="0.25">
      <c r="A2019" s="7" t="str">
        <f t="shared" si="85"/>
        <v>200800070027</v>
      </c>
      <c r="B2019" s="92"/>
      <c r="C2019" s="17">
        <v>20080007</v>
      </c>
      <c r="D2019" s="8" t="s">
        <v>56</v>
      </c>
      <c r="E2019" s="17" t="s">
        <v>6</v>
      </c>
      <c r="F2019" s="36" t="s">
        <v>8707</v>
      </c>
      <c r="G2019" s="36" t="s">
        <v>7695</v>
      </c>
      <c r="H2019" s="36" t="s">
        <v>7705</v>
      </c>
      <c r="I2019" s="36"/>
      <c r="J2019" s="53"/>
      <c r="K2019" t="s">
        <v>8708</v>
      </c>
      <c r="L2019" s="40"/>
      <c r="M2019" s="39" t="s">
        <v>8709</v>
      </c>
    </row>
    <row r="2020" spans="1:13" x14ac:dyDescent="0.25">
      <c r="A2020" s="7" t="str">
        <f t="shared" si="85"/>
        <v>200800070029</v>
      </c>
      <c r="B2020" s="92"/>
      <c r="C2020" s="17">
        <v>20080007</v>
      </c>
      <c r="D2020" s="8" t="s">
        <v>56</v>
      </c>
      <c r="E2020" s="17" t="s">
        <v>31</v>
      </c>
      <c r="F2020" s="36" t="s">
        <v>8024</v>
      </c>
      <c r="G2020" s="36" t="s">
        <v>7696</v>
      </c>
      <c r="H2020" s="36" t="s">
        <v>275</v>
      </c>
      <c r="I2020" s="36"/>
      <c r="J2020" s="53"/>
      <c r="K2020" t="s">
        <v>8710</v>
      </c>
      <c r="L2020" s="40"/>
      <c r="M2020" s="39" t="s">
        <v>8711</v>
      </c>
    </row>
    <row r="2021" spans="1:13" x14ac:dyDescent="0.25">
      <c r="A2021" s="7" t="str">
        <f t="shared" si="85"/>
        <v>200800070030</v>
      </c>
      <c r="B2021" s="92"/>
      <c r="C2021" s="17">
        <v>20080007</v>
      </c>
      <c r="D2021" s="8" t="s">
        <v>56</v>
      </c>
      <c r="E2021" s="17" t="s">
        <v>7</v>
      </c>
      <c r="F2021" s="36" t="s">
        <v>8712</v>
      </c>
      <c r="G2021" s="36" t="s">
        <v>7697</v>
      </c>
      <c r="H2021" s="36" t="s">
        <v>7705</v>
      </c>
      <c r="I2021" s="36"/>
      <c r="J2021" s="53"/>
      <c r="K2021" t="s">
        <v>780</v>
      </c>
      <c r="L2021" s="40"/>
      <c r="M2021" s="39" t="s">
        <v>8713</v>
      </c>
    </row>
    <row r="2022" spans="1:13" x14ac:dyDescent="0.25">
      <c r="A2022" s="7" t="str">
        <f t="shared" si="85"/>
        <v>200800100003</v>
      </c>
      <c r="B2022" s="92"/>
      <c r="C2022" s="17">
        <v>20080010</v>
      </c>
      <c r="D2022" s="8" t="s">
        <v>56</v>
      </c>
      <c r="E2022" s="17" t="s">
        <v>0</v>
      </c>
      <c r="F2022" s="36" t="s">
        <v>8714</v>
      </c>
      <c r="G2022" s="36" t="s">
        <v>7698</v>
      </c>
      <c r="H2022" s="36" t="s">
        <v>8025</v>
      </c>
      <c r="I2022" s="36"/>
      <c r="J2022" s="53"/>
      <c r="K2022" t="s">
        <v>8715</v>
      </c>
      <c r="L2022" s="40"/>
      <c r="M2022" s="39" t="s">
        <v>8716</v>
      </c>
    </row>
    <row r="2023" spans="1:13" x14ac:dyDescent="0.25">
      <c r="A2023" s="7" t="str">
        <f t="shared" si="85"/>
        <v>200800120013</v>
      </c>
      <c r="B2023" s="92"/>
      <c r="C2023" s="17">
        <v>20080012</v>
      </c>
      <c r="D2023" s="8" t="s">
        <v>56</v>
      </c>
      <c r="E2023" s="17" t="s">
        <v>23</v>
      </c>
      <c r="F2023" s="36" t="s">
        <v>8717</v>
      </c>
      <c r="G2023" s="36" t="s">
        <v>7699</v>
      </c>
      <c r="H2023" s="36" t="s">
        <v>7440</v>
      </c>
      <c r="I2023" s="36"/>
      <c r="J2023" s="53"/>
      <c r="K2023" t="s">
        <v>7279</v>
      </c>
      <c r="L2023" s="40"/>
      <c r="M2023" s="39" t="s">
        <v>8718</v>
      </c>
    </row>
    <row r="2024" spans="1:13" x14ac:dyDescent="0.25">
      <c r="A2024" s="7" t="str">
        <f t="shared" si="85"/>
        <v>200800120014</v>
      </c>
      <c r="B2024" s="92"/>
      <c r="C2024" s="17">
        <v>20080012</v>
      </c>
      <c r="D2024" s="8" t="s">
        <v>56</v>
      </c>
      <c r="E2024" s="17" t="s">
        <v>24</v>
      </c>
      <c r="F2024" s="36" t="s">
        <v>8719</v>
      </c>
      <c r="G2024" s="36" t="s">
        <v>7700</v>
      </c>
      <c r="H2024" s="36" t="s">
        <v>7481</v>
      </c>
      <c r="I2024" s="36"/>
      <c r="J2024" s="53"/>
      <c r="K2024" t="s">
        <v>8720</v>
      </c>
      <c r="L2024" s="40"/>
      <c r="M2024" s="39" t="s">
        <v>8721</v>
      </c>
    </row>
    <row r="2025" spans="1:13" x14ac:dyDescent="0.25">
      <c r="A2025" s="7" t="str">
        <f t="shared" si="85"/>
        <v>200800120015</v>
      </c>
      <c r="B2025" s="92"/>
      <c r="C2025" s="17">
        <v>20080012</v>
      </c>
      <c r="D2025" s="8" t="s">
        <v>56</v>
      </c>
      <c r="E2025" s="17" t="s">
        <v>25</v>
      </c>
      <c r="F2025" s="36" t="s">
        <v>8722</v>
      </c>
      <c r="G2025" s="36" t="s">
        <v>7701</v>
      </c>
      <c r="H2025" s="36" t="s">
        <v>8026</v>
      </c>
      <c r="I2025" s="36"/>
      <c r="J2025" s="53"/>
      <c r="K2025" t="s">
        <v>8723</v>
      </c>
      <c r="L2025" s="40"/>
      <c r="M2025" s="39" t="s">
        <v>8724</v>
      </c>
    </row>
    <row r="2026" spans="1:13" x14ac:dyDescent="0.25">
      <c r="A2026" s="7" t="str">
        <f t="shared" ref="A2026" si="86">CONCATENATE(C2026,E2026)</f>
        <v>200800120016</v>
      </c>
      <c r="B2026" s="92"/>
      <c r="C2026" s="17">
        <v>20080012</v>
      </c>
      <c r="D2026" s="8" t="s">
        <v>56</v>
      </c>
      <c r="E2026" s="17" t="s">
        <v>26</v>
      </c>
      <c r="F2026" s="36" t="s">
        <v>8725</v>
      </c>
      <c r="G2026" s="36" t="s">
        <v>7702</v>
      </c>
      <c r="H2026" s="36" t="s">
        <v>7415</v>
      </c>
      <c r="I2026" s="36"/>
      <c r="J2026" s="53"/>
      <c r="K2026" t="s">
        <v>8726</v>
      </c>
      <c r="L2026" s="40"/>
      <c r="M2026" s="39" t="s">
        <v>8727</v>
      </c>
    </row>
    <row r="2027" spans="1:13" x14ac:dyDescent="0.25">
      <c r="A2027" s="7" t="str">
        <f>CONCATENATE(C2027,E2027)</f>
        <v>200800150002</v>
      </c>
      <c r="B2027" s="92"/>
      <c r="C2027" s="17">
        <v>20080015</v>
      </c>
      <c r="D2027" s="8" t="s">
        <v>993</v>
      </c>
      <c r="E2027" s="91" t="s">
        <v>17</v>
      </c>
      <c r="F2027" s="35" t="s">
        <v>7706</v>
      </c>
      <c r="G2027" s="35" t="s">
        <v>7707</v>
      </c>
      <c r="H2027" s="35" t="s">
        <v>7417</v>
      </c>
      <c r="I2027" s="36"/>
      <c r="J2027" s="53"/>
      <c r="K2027" t="s">
        <v>7708</v>
      </c>
      <c r="L2027" s="40"/>
      <c r="M2027" s="39" t="s">
        <v>7709</v>
      </c>
    </row>
    <row r="2028" spans="1:13" x14ac:dyDescent="0.25">
      <c r="A2028" s="7" t="str">
        <f>CONCATENATE(C2028,E2028)</f>
        <v>200600100002</v>
      </c>
      <c r="B2028" s="92"/>
      <c r="C2028" s="17">
        <v>20060010</v>
      </c>
      <c r="D2028" s="8" t="s">
        <v>56</v>
      </c>
      <c r="E2028" s="91" t="s">
        <v>17</v>
      </c>
      <c r="F2028" s="35" t="s">
        <v>7710</v>
      </c>
      <c r="G2028" s="91" t="s">
        <v>8988</v>
      </c>
      <c r="H2028" s="35" t="s">
        <v>8770</v>
      </c>
      <c r="I2028" s="36"/>
      <c r="J2028" s="53"/>
      <c r="K2028" t="s">
        <v>7711</v>
      </c>
      <c r="L2028" s="40"/>
      <c r="M2028" s="39" t="s">
        <v>7712</v>
      </c>
    </row>
    <row r="2029" spans="1:13" x14ac:dyDescent="0.25">
      <c r="A2029" s="7" t="str">
        <f>CONCATENATE(C2029,E2029)</f>
        <v>200500040002</v>
      </c>
      <c r="B2029" s="92"/>
      <c r="C2029" s="17">
        <v>20050004</v>
      </c>
      <c r="D2029" s="8" t="s">
        <v>993</v>
      </c>
      <c r="E2029" s="91" t="s">
        <v>17</v>
      </c>
      <c r="F2029" s="35" t="s">
        <v>7713</v>
      </c>
      <c r="G2029" s="35" t="s">
        <v>7714</v>
      </c>
      <c r="H2029" s="35" t="s">
        <v>4438</v>
      </c>
      <c r="I2029" s="36"/>
      <c r="J2029" s="53"/>
      <c r="K2029" t="s">
        <v>7715</v>
      </c>
      <c r="L2029" s="40"/>
      <c r="M2029" s="39" t="s">
        <v>7716</v>
      </c>
    </row>
    <row r="2030" spans="1:13" x14ac:dyDescent="0.25">
      <c r="A2030" s="7" t="str">
        <f>CONCATENATE(C2030,E2030)</f>
        <v>200500060002</v>
      </c>
      <c r="B2030" s="92"/>
      <c r="C2030" s="17">
        <v>20050006</v>
      </c>
      <c r="D2030" s="8" t="s">
        <v>993</v>
      </c>
      <c r="E2030" s="35" t="s">
        <v>17</v>
      </c>
      <c r="F2030" s="35" t="s">
        <v>7717</v>
      </c>
      <c r="G2030" s="35" t="s">
        <v>7718</v>
      </c>
      <c r="H2030" s="35" t="s">
        <v>1370</v>
      </c>
      <c r="I2030" s="36"/>
      <c r="J2030" s="53"/>
      <c r="K2030" t="s">
        <v>7719</v>
      </c>
      <c r="L2030" s="40"/>
      <c r="M2030" s="39" t="s">
        <v>7720</v>
      </c>
    </row>
    <row r="2031" spans="1:13" x14ac:dyDescent="0.25">
      <c r="A2031" s="7" t="str">
        <f t="shared" ref="A2031:A2051" si="87">CONCATENATE(C2031,E2031)</f>
        <v>200100030083</v>
      </c>
      <c r="B2031" s="92"/>
      <c r="C2031" s="183">
        <v>20010003</v>
      </c>
      <c r="D2031" s="8" t="s">
        <v>56</v>
      </c>
      <c r="E2031" s="35" t="s">
        <v>3415</v>
      </c>
      <c r="F2031" s="35" t="s">
        <v>434</v>
      </c>
      <c r="G2031" s="35" t="s">
        <v>7770</v>
      </c>
      <c r="H2031" s="35" t="s">
        <v>275</v>
      </c>
      <c r="I2031" s="36"/>
      <c r="J2031" s="53"/>
      <c r="K2031" t="s">
        <v>7859</v>
      </c>
      <c r="L2031" s="40"/>
      <c r="M2031" s="39" t="s">
        <v>7820</v>
      </c>
    </row>
    <row r="2032" spans="1:13" x14ac:dyDescent="0.25">
      <c r="A2032" s="7" t="str">
        <f t="shared" si="87"/>
        <v>200200010125</v>
      </c>
      <c r="B2032" s="92"/>
      <c r="C2032" s="183">
        <v>20020001</v>
      </c>
      <c r="D2032" s="8" t="s">
        <v>56</v>
      </c>
      <c r="E2032" s="35" t="s">
        <v>7724</v>
      </c>
      <c r="F2032" s="35" t="s">
        <v>172</v>
      </c>
      <c r="G2032" s="35" t="s">
        <v>7771</v>
      </c>
      <c r="H2032" s="35" t="s">
        <v>276</v>
      </c>
      <c r="I2032" s="36"/>
      <c r="J2032" s="53"/>
      <c r="K2032" t="s">
        <v>7860</v>
      </c>
      <c r="L2032" s="40"/>
      <c r="M2032" s="39">
        <v>0</v>
      </c>
    </row>
    <row r="2033" spans="1:13" x14ac:dyDescent="0.25">
      <c r="A2033" s="7" t="str">
        <f t="shared" si="87"/>
        <v>200200010126</v>
      </c>
      <c r="B2033" s="92"/>
      <c r="C2033" s="183">
        <v>20020001</v>
      </c>
      <c r="D2033" s="8" t="s">
        <v>56</v>
      </c>
      <c r="E2033" s="35" t="s">
        <v>7725</v>
      </c>
      <c r="F2033" s="35" t="s">
        <v>7731</v>
      </c>
      <c r="G2033" s="35" t="s">
        <v>7772</v>
      </c>
      <c r="H2033" s="35" t="s">
        <v>274</v>
      </c>
      <c r="I2033" s="36"/>
      <c r="J2033" s="53"/>
      <c r="K2033" t="s">
        <v>7861</v>
      </c>
      <c r="L2033" s="40"/>
      <c r="M2033" s="39" t="s">
        <v>7821</v>
      </c>
    </row>
    <row r="2034" spans="1:13" x14ac:dyDescent="0.25">
      <c r="A2034" s="7" t="str">
        <f t="shared" si="87"/>
        <v>200200010127</v>
      </c>
      <c r="B2034" s="92"/>
      <c r="C2034" s="183">
        <v>20020001</v>
      </c>
      <c r="D2034" s="8" t="s">
        <v>56</v>
      </c>
      <c r="E2034" s="35" t="s">
        <v>7726</v>
      </c>
      <c r="F2034" s="35" t="s">
        <v>5647</v>
      </c>
      <c r="G2034" s="35" t="s">
        <v>7773</v>
      </c>
      <c r="H2034" s="35" t="s">
        <v>276</v>
      </c>
      <c r="I2034" s="36"/>
      <c r="J2034" s="53"/>
      <c r="K2034" t="s">
        <v>906</v>
      </c>
      <c r="L2034" s="40"/>
      <c r="M2034" s="39" t="s">
        <v>7822</v>
      </c>
    </row>
    <row r="2035" spans="1:13" x14ac:dyDescent="0.25">
      <c r="A2035" s="7" t="str">
        <f t="shared" si="87"/>
        <v>200200020039</v>
      </c>
      <c r="B2035" s="92"/>
      <c r="C2035" s="183">
        <v>20020002</v>
      </c>
      <c r="D2035" s="8" t="s">
        <v>56</v>
      </c>
      <c r="E2035" s="35" t="s">
        <v>12</v>
      </c>
      <c r="F2035" s="35" t="s">
        <v>7732</v>
      </c>
      <c r="G2035" s="35" t="s">
        <v>7774</v>
      </c>
      <c r="H2035" s="35" t="s">
        <v>277</v>
      </c>
      <c r="I2035" s="36"/>
      <c r="J2035" s="53"/>
      <c r="K2035" t="s">
        <v>7862</v>
      </c>
      <c r="L2035" s="40"/>
      <c r="M2035" s="39" t="s">
        <v>7823</v>
      </c>
    </row>
    <row r="2036" spans="1:13" x14ac:dyDescent="0.25">
      <c r="A2036" s="7" t="str">
        <f t="shared" si="87"/>
        <v>200200020062</v>
      </c>
      <c r="B2036" s="92"/>
      <c r="C2036" s="183">
        <v>20020002</v>
      </c>
      <c r="D2036" s="8" t="s">
        <v>56</v>
      </c>
      <c r="E2036" s="35" t="s">
        <v>1147</v>
      </c>
      <c r="F2036" s="35" t="s">
        <v>7733</v>
      </c>
      <c r="G2036" s="35" t="s">
        <v>7775</v>
      </c>
      <c r="H2036" s="35" t="s">
        <v>276</v>
      </c>
      <c r="I2036" s="36"/>
      <c r="J2036" s="53"/>
      <c r="K2036" t="s">
        <v>7863</v>
      </c>
      <c r="L2036" s="40"/>
      <c r="M2036" s="39">
        <v>0</v>
      </c>
    </row>
    <row r="2037" spans="1:13" x14ac:dyDescent="0.25">
      <c r="A2037" s="7" t="str">
        <f t="shared" si="87"/>
        <v>200100150066</v>
      </c>
      <c r="B2037" s="92"/>
      <c r="C2037" s="183">
        <v>20010015</v>
      </c>
      <c r="D2037" s="8" t="s">
        <v>56</v>
      </c>
      <c r="E2037" s="35" t="s">
        <v>1247</v>
      </c>
      <c r="F2037" s="35" t="s">
        <v>7734</v>
      </c>
      <c r="G2037" s="35" t="s">
        <v>7776</v>
      </c>
      <c r="H2037" s="35" t="s">
        <v>267</v>
      </c>
      <c r="I2037" s="36"/>
      <c r="J2037" s="53"/>
      <c r="K2037" t="s">
        <v>834</v>
      </c>
      <c r="L2037" s="40"/>
      <c r="M2037" s="39" t="s">
        <v>7824</v>
      </c>
    </row>
    <row r="2038" spans="1:13" x14ac:dyDescent="0.25">
      <c r="A2038" s="7" t="str">
        <f t="shared" si="87"/>
        <v>200200090040</v>
      </c>
      <c r="B2038" s="92"/>
      <c r="C2038" s="183">
        <v>20020009</v>
      </c>
      <c r="D2038" s="8" t="s">
        <v>56</v>
      </c>
      <c r="E2038" s="35" t="s">
        <v>13</v>
      </c>
      <c r="F2038" s="35" t="s">
        <v>7735</v>
      </c>
      <c r="G2038" s="35" t="s">
        <v>7777</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7736</v>
      </c>
      <c r="G2039" s="35" t="s">
        <v>7778</v>
      </c>
      <c r="H2039" s="35" t="s">
        <v>467</v>
      </c>
      <c r="I2039" s="36"/>
      <c r="J2039" s="53"/>
      <c r="K2039" t="s">
        <v>7864</v>
      </c>
      <c r="L2039" s="40"/>
      <c r="M2039" s="39" t="s">
        <v>7825</v>
      </c>
    </row>
    <row r="2040" spans="1:13" x14ac:dyDescent="0.25">
      <c r="A2040" s="7" t="str">
        <f t="shared" si="87"/>
        <v>200200110046</v>
      </c>
      <c r="B2040" s="92"/>
      <c r="C2040" s="183">
        <v>20020011</v>
      </c>
      <c r="D2040" s="8" t="s">
        <v>56</v>
      </c>
      <c r="E2040" s="35" t="s">
        <v>129</v>
      </c>
      <c r="F2040" s="35" t="s">
        <v>7737</v>
      </c>
      <c r="G2040" s="35" t="s">
        <v>7779</v>
      </c>
      <c r="H2040" s="35" t="s">
        <v>274</v>
      </c>
      <c r="I2040" s="36"/>
      <c r="J2040" s="53"/>
      <c r="K2040" t="s">
        <v>6586</v>
      </c>
      <c r="L2040" s="40"/>
      <c r="M2040" s="39" t="s">
        <v>7826</v>
      </c>
    </row>
    <row r="2041" spans="1:13" x14ac:dyDescent="0.25">
      <c r="A2041" s="7" t="str">
        <f t="shared" si="87"/>
        <v>200100420028</v>
      </c>
      <c r="B2041" s="92"/>
      <c r="C2041" s="183">
        <v>20010042</v>
      </c>
      <c r="D2041" s="8" t="s">
        <v>56</v>
      </c>
      <c r="E2041" s="35" t="s">
        <v>30</v>
      </c>
      <c r="F2041" s="35" t="s">
        <v>5649</v>
      </c>
      <c r="G2041" s="35" t="s">
        <v>3899</v>
      </c>
      <c r="H2041" s="35" t="s">
        <v>271</v>
      </c>
      <c r="I2041" s="36"/>
      <c r="J2041" s="53"/>
      <c r="K2041" t="s">
        <v>7865</v>
      </c>
      <c r="L2041" s="40"/>
      <c r="M2041" s="39">
        <v>0</v>
      </c>
    </row>
    <row r="2042" spans="1:13" x14ac:dyDescent="0.25">
      <c r="A2042" s="7" t="str">
        <f t="shared" si="87"/>
        <v>200600040062</v>
      </c>
      <c r="B2042" s="92"/>
      <c r="C2042" s="183">
        <v>20060004</v>
      </c>
      <c r="D2042" s="8" t="s">
        <v>56</v>
      </c>
      <c r="E2042" s="35" t="s">
        <v>1147</v>
      </c>
      <c r="F2042" s="35" t="s">
        <v>7738</v>
      </c>
      <c r="G2042" s="35" t="s">
        <v>7780</v>
      </c>
      <c r="H2042" s="35" t="s">
        <v>5487</v>
      </c>
      <c r="I2042" s="36"/>
      <c r="J2042" s="53"/>
      <c r="K2042" t="s">
        <v>7866</v>
      </c>
      <c r="L2042" s="40"/>
      <c r="M2042" s="39" t="s">
        <v>7827</v>
      </c>
    </row>
    <row r="2043" spans="1:13" x14ac:dyDescent="0.25">
      <c r="A2043" s="7" t="str">
        <f t="shared" si="87"/>
        <v>200600010013</v>
      </c>
      <c r="B2043" s="92"/>
      <c r="C2043" s="183">
        <v>20060001</v>
      </c>
      <c r="D2043" s="8" t="s">
        <v>56</v>
      </c>
      <c r="E2043" s="35" t="s">
        <v>23</v>
      </c>
      <c r="F2043" s="35" t="s">
        <v>7739</v>
      </c>
      <c r="G2043" s="35" t="s">
        <v>7781</v>
      </c>
      <c r="H2043" s="35" t="s">
        <v>5266</v>
      </c>
      <c r="I2043" s="36"/>
      <c r="J2043" s="53"/>
      <c r="K2043" t="s">
        <v>7867</v>
      </c>
      <c r="L2043" s="40"/>
      <c r="M2043" s="39" t="s">
        <v>7828</v>
      </c>
    </row>
    <row r="2044" spans="1:13" x14ac:dyDescent="0.25">
      <c r="A2044" s="7" t="str">
        <f t="shared" si="87"/>
        <v>200600010014</v>
      </c>
      <c r="B2044" s="92"/>
      <c r="C2044" s="183">
        <v>20060001</v>
      </c>
      <c r="D2044" s="8" t="s">
        <v>56</v>
      </c>
      <c r="E2044" s="35" t="s">
        <v>24</v>
      </c>
      <c r="F2044" s="35" t="s">
        <v>7740</v>
      </c>
      <c r="G2044" s="35" t="s">
        <v>7782</v>
      </c>
      <c r="H2044" s="35" t="s">
        <v>5266</v>
      </c>
      <c r="I2044" s="36"/>
      <c r="J2044" s="53"/>
      <c r="K2044" t="s">
        <v>7868</v>
      </c>
      <c r="L2044" s="40"/>
      <c r="M2044" s="39" t="s">
        <v>7829</v>
      </c>
    </row>
    <row r="2045" spans="1:13" x14ac:dyDescent="0.25">
      <c r="A2045" s="7" t="str">
        <f t="shared" si="87"/>
        <v>200500010027</v>
      </c>
      <c r="B2045" s="92"/>
      <c r="C2045" s="183">
        <v>20050001</v>
      </c>
      <c r="D2045" s="8" t="s">
        <v>56</v>
      </c>
      <c r="E2045" s="35" t="s">
        <v>6</v>
      </c>
      <c r="F2045" s="35" t="s">
        <v>7741</v>
      </c>
      <c r="G2045" s="35" t="s">
        <v>7783</v>
      </c>
      <c r="H2045" s="35" t="s">
        <v>275</v>
      </c>
      <c r="I2045" s="36"/>
      <c r="J2045" s="53"/>
      <c r="K2045" t="s">
        <v>7869</v>
      </c>
      <c r="L2045" s="40"/>
      <c r="M2045" s="39" t="s">
        <v>7830</v>
      </c>
    </row>
    <row r="2046" spans="1:13" x14ac:dyDescent="0.25">
      <c r="A2046" s="7" t="str">
        <f t="shared" si="87"/>
        <v>200500010028</v>
      </c>
      <c r="B2046" s="92"/>
      <c r="C2046" s="183">
        <v>20050001</v>
      </c>
      <c r="D2046" s="8" t="s">
        <v>56</v>
      </c>
      <c r="E2046" s="35" t="s">
        <v>30</v>
      </c>
      <c r="F2046" s="35" t="s">
        <v>7742</v>
      </c>
      <c r="G2046" s="35" t="s">
        <v>7784</v>
      </c>
      <c r="H2046" s="35" t="s">
        <v>1284</v>
      </c>
      <c r="I2046" s="36"/>
      <c r="J2046" s="53"/>
      <c r="K2046" t="s">
        <v>7870</v>
      </c>
      <c r="L2046" s="40"/>
      <c r="M2046" s="39" t="s">
        <v>7831</v>
      </c>
    </row>
    <row r="2047" spans="1:13" x14ac:dyDescent="0.25">
      <c r="A2047" s="7" t="str">
        <f t="shared" si="87"/>
        <v>200500020029</v>
      </c>
      <c r="B2047" s="92"/>
      <c r="C2047" s="183">
        <v>20050002</v>
      </c>
      <c r="D2047" s="8" t="s">
        <v>56</v>
      </c>
      <c r="E2047" s="35" t="s">
        <v>31</v>
      </c>
      <c r="F2047" s="35" t="s">
        <v>7743</v>
      </c>
      <c r="G2047" s="35" t="s">
        <v>7785</v>
      </c>
      <c r="H2047" s="35" t="s">
        <v>1284</v>
      </c>
      <c r="I2047" s="36"/>
      <c r="J2047" s="53"/>
      <c r="K2047" t="s">
        <v>7109</v>
      </c>
      <c r="L2047" s="40"/>
      <c r="M2047" s="39">
        <v>0</v>
      </c>
    </row>
    <row r="2048" spans="1:13" x14ac:dyDescent="0.25">
      <c r="A2048" s="7" t="str">
        <f t="shared" si="87"/>
        <v>200700010028</v>
      </c>
      <c r="B2048" s="92"/>
      <c r="C2048" s="183">
        <v>20070001</v>
      </c>
      <c r="D2048" s="8" t="s">
        <v>56</v>
      </c>
      <c r="E2048" s="35" t="s">
        <v>30</v>
      </c>
      <c r="F2048" s="35" t="s">
        <v>7744</v>
      </c>
      <c r="G2048" s="35" t="s">
        <v>7786</v>
      </c>
      <c r="H2048" s="35" t="s">
        <v>7818</v>
      </c>
      <c r="I2048" s="36"/>
      <c r="J2048" s="53"/>
      <c r="K2048" t="s">
        <v>7871</v>
      </c>
      <c r="L2048" s="40"/>
      <c r="M2048" s="39">
        <v>0</v>
      </c>
    </row>
    <row r="2049" spans="1:13" x14ac:dyDescent="0.25">
      <c r="A2049" s="7" t="str">
        <f t="shared" si="87"/>
        <v>200700030018</v>
      </c>
      <c r="B2049" s="92"/>
      <c r="C2049" s="183">
        <v>20070003</v>
      </c>
      <c r="D2049" s="8" t="s">
        <v>56</v>
      </c>
      <c r="E2049" s="35" t="s">
        <v>2</v>
      </c>
      <c r="F2049" s="35" t="s">
        <v>7745</v>
      </c>
      <c r="G2049" s="35" t="s">
        <v>7787</v>
      </c>
      <c r="H2049" s="35" t="s">
        <v>2021</v>
      </c>
      <c r="I2049" s="36"/>
      <c r="J2049" s="53"/>
      <c r="K2049" t="s">
        <v>7872</v>
      </c>
      <c r="L2049" s="40"/>
      <c r="M2049" s="39" t="s">
        <v>7832</v>
      </c>
    </row>
    <row r="2050" spans="1:13" x14ac:dyDescent="0.25">
      <c r="A2050" s="7" t="str">
        <f t="shared" si="87"/>
        <v>200100430009</v>
      </c>
      <c r="B2050" s="92"/>
      <c r="C2050" s="183">
        <v>20010043</v>
      </c>
      <c r="D2050" s="8" t="s">
        <v>56</v>
      </c>
      <c r="E2050" s="35" t="s">
        <v>36</v>
      </c>
      <c r="F2050" s="35" t="s">
        <v>7117</v>
      </c>
      <c r="G2050" s="35" t="s">
        <v>7788</v>
      </c>
      <c r="H2050" s="35" t="s">
        <v>467</v>
      </c>
      <c r="I2050" s="36"/>
      <c r="J2050" s="53"/>
      <c r="K2050" t="s">
        <v>7873</v>
      </c>
      <c r="L2050" s="40"/>
      <c r="M2050" s="39" t="s">
        <v>7833</v>
      </c>
    </row>
    <row r="2051" spans="1:13" x14ac:dyDescent="0.25">
      <c r="A2051" s="7" t="str">
        <f t="shared" si="87"/>
        <v>200100430015</v>
      </c>
      <c r="B2051" s="92"/>
      <c r="C2051" s="183">
        <v>20010043</v>
      </c>
      <c r="D2051" s="8" t="s">
        <v>56</v>
      </c>
      <c r="E2051" s="35" t="s">
        <v>25</v>
      </c>
      <c r="F2051" s="35" t="s">
        <v>7746</v>
      </c>
      <c r="G2051" s="35" t="s">
        <v>7789</v>
      </c>
      <c r="H2051" s="35" t="s">
        <v>460</v>
      </c>
      <c r="I2051" s="36"/>
      <c r="J2051" s="53"/>
      <c r="K2051" t="s">
        <v>7874</v>
      </c>
      <c r="L2051" s="40"/>
      <c r="M2051" s="39" t="s">
        <v>7834</v>
      </c>
    </row>
    <row r="2052" spans="1:13" x14ac:dyDescent="0.25">
      <c r="A2052" s="7" t="str">
        <f t="shared" ref="A2052:A2079" si="88">CONCATENATE(C2052,E2052)</f>
        <v>200800040020</v>
      </c>
      <c r="B2052" s="92"/>
      <c r="C2052" s="183">
        <v>20080004</v>
      </c>
      <c r="D2052" s="8" t="s">
        <v>56</v>
      </c>
      <c r="E2052" s="35" t="s">
        <v>4</v>
      </c>
      <c r="F2052" s="35" t="s">
        <v>7747</v>
      </c>
      <c r="G2052" s="35" t="s">
        <v>7790</v>
      </c>
      <c r="H2052" s="35" t="s">
        <v>7412</v>
      </c>
      <c r="I2052" s="36"/>
      <c r="J2052" s="53"/>
      <c r="K2052" t="s">
        <v>7875</v>
      </c>
      <c r="L2052" s="40"/>
      <c r="M2052" s="39" t="s">
        <v>7835</v>
      </c>
    </row>
    <row r="2053" spans="1:13" x14ac:dyDescent="0.25">
      <c r="A2053" s="7" t="str">
        <f t="shared" si="88"/>
        <v>200800010013</v>
      </c>
      <c r="B2053" s="92"/>
      <c r="C2053" s="183">
        <v>20080001</v>
      </c>
      <c r="D2053" s="8" t="s">
        <v>56</v>
      </c>
      <c r="E2053" s="35" t="s">
        <v>23</v>
      </c>
      <c r="F2053" s="35" t="s">
        <v>6609</v>
      </c>
      <c r="G2053" s="35" t="s">
        <v>7791</v>
      </c>
      <c r="H2053" s="35" t="s">
        <v>7439</v>
      </c>
      <c r="I2053" s="36"/>
      <c r="J2053" s="53"/>
      <c r="K2053" t="s">
        <v>7876</v>
      </c>
      <c r="L2053" s="40"/>
      <c r="M2053" s="39" t="s">
        <v>7836</v>
      </c>
    </row>
    <row r="2054" spans="1:13" x14ac:dyDescent="0.25">
      <c r="A2054" s="7" t="str">
        <f t="shared" si="88"/>
        <v>200800010015</v>
      </c>
      <c r="B2054" s="92"/>
      <c r="C2054" s="183">
        <v>20080001</v>
      </c>
      <c r="D2054" s="8" t="s">
        <v>56</v>
      </c>
      <c r="E2054" s="35" t="s">
        <v>25</v>
      </c>
      <c r="F2054" s="35" t="s">
        <v>7603</v>
      </c>
      <c r="G2054" s="35" t="s">
        <v>7792</v>
      </c>
      <c r="H2054" s="35" t="s">
        <v>7417</v>
      </c>
      <c r="I2054" s="36"/>
      <c r="J2054" s="53"/>
      <c r="K2054" t="s">
        <v>7877</v>
      </c>
      <c r="L2054" s="40"/>
      <c r="M2054" s="39">
        <v>0</v>
      </c>
    </row>
    <row r="2055" spans="1:13" x14ac:dyDescent="0.25">
      <c r="A2055" s="7" t="str">
        <f t="shared" si="88"/>
        <v>200800010016</v>
      </c>
      <c r="B2055" s="92"/>
      <c r="C2055" s="183">
        <v>20080001</v>
      </c>
      <c r="D2055" s="8" t="s">
        <v>56</v>
      </c>
      <c r="E2055" s="35" t="s">
        <v>26</v>
      </c>
      <c r="F2055" s="35" t="s">
        <v>7748</v>
      </c>
      <c r="G2055" s="35" t="s">
        <v>7793</v>
      </c>
      <c r="H2055" s="35" t="s">
        <v>7439</v>
      </c>
      <c r="I2055" s="36"/>
      <c r="J2055" s="53"/>
      <c r="K2055" t="s">
        <v>7878</v>
      </c>
      <c r="L2055" s="40"/>
      <c r="M2055" s="39" t="s">
        <v>7837</v>
      </c>
    </row>
    <row r="2056" spans="1:13" x14ac:dyDescent="0.25">
      <c r="A2056" s="7" t="str">
        <f t="shared" si="88"/>
        <v>200800010019</v>
      </c>
      <c r="B2056" s="92"/>
      <c r="C2056" s="183">
        <v>20080001</v>
      </c>
      <c r="D2056" s="8" t="s">
        <v>56</v>
      </c>
      <c r="E2056" s="35" t="s">
        <v>3</v>
      </c>
      <c r="F2056" s="35" t="s">
        <v>7749</v>
      </c>
      <c r="G2056" s="35" t="s">
        <v>7794</v>
      </c>
      <c r="H2056" s="35" t="s">
        <v>271</v>
      </c>
      <c r="I2056" s="36"/>
      <c r="J2056" s="53"/>
      <c r="K2056" t="s">
        <v>7553</v>
      </c>
      <c r="L2056" s="40"/>
      <c r="M2056" s="39">
        <v>0</v>
      </c>
    </row>
    <row r="2057" spans="1:13" x14ac:dyDescent="0.25">
      <c r="A2057" s="7" t="str">
        <f t="shared" si="88"/>
        <v>200800010020</v>
      </c>
      <c r="B2057" s="92"/>
      <c r="C2057" s="183">
        <v>20080001</v>
      </c>
      <c r="D2057" s="8" t="s">
        <v>56</v>
      </c>
      <c r="E2057" s="35" t="s">
        <v>4</v>
      </c>
      <c r="F2057" s="35" t="s">
        <v>7750</v>
      </c>
      <c r="G2057" s="35" t="s">
        <v>7795</v>
      </c>
      <c r="H2057" s="35" t="s">
        <v>7439</v>
      </c>
      <c r="I2057" s="36"/>
      <c r="J2057" s="53"/>
      <c r="K2057" t="s">
        <v>7451</v>
      </c>
      <c r="L2057" s="40"/>
      <c r="M2057" s="39" t="s">
        <v>7838</v>
      </c>
    </row>
    <row r="2058" spans="1:13" x14ac:dyDescent="0.25">
      <c r="A2058" s="7" t="str">
        <f t="shared" si="88"/>
        <v>200800050013</v>
      </c>
      <c r="B2058" s="92"/>
      <c r="C2058" s="183">
        <v>20080005</v>
      </c>
      <c r="D2058" s="8" t="s">
        <v>56</v>
      </c>
      <c r="E2058" s="35" t="s">
        <v>23</v>
      </c>
      <c r="F2058" s="35" t="s">
        <v>7751</v>
      </c>
      <c r="G2058" s="35" t="s">
        <v>7796</v>
      </c>
      <c r="H2058" s="35" t="s">
        <v>7439</v>
      </c>
      <c r="I2058" s="36"/>
      <c r="J2058" s="53"/>
      <c r="K2058" t="s">
        <v>7879</v>
      </c>
      <c r="L2058" s="40"/>
      <c r="M2058" s="39" t="s">
        <v>7839</v>
      </c>
    </row>
    <row r="2059" spans="1:13" x14ac:dyDescent="0.25">
      <c r="A2059" s="7" t="str">
        <f t="shared" si="88"/>
        <v>200800050014</v>
      </c>
      <c r="B2059" s="92"/>
      <c r="C2059" s="183">
        <v>20080005</v>
      </c>
      <c r="D2059" s="8" t="s">
        <v>56</v>
      </c>
      <c r="E2059" s="35" t="s">
        <v>24</v>
      </c>
      <c r="F2059" s="35" t="s">
        <v>7703</v>
      </c>
      <c r="G2059" s="35" t="s">
        <v>7797</v>
      </c>
      <c r="H2059" s="35" t="s">
        <v>7439</v>
      </c>
      <c r="I2059" s="36"/>
      <c r="J2059" s="53"/>
      <c r="K2059" t="s">
        <v>7880</v>
      </c>
      <c r="L2059" s="40"/>
      <c r="M2059" s="39" t="s">
        <v>7840</v>
      </c>
    </row>
    <row r="2060" spans="1:13" x14ac:dyDescent="0.25">
      <c r="A2060" s="7" t="str">
        <f t="shared" si="88"/>
        <v>200800050015</v>
      </c>
      <c r="B2060" s="92"/>
      <c r="C2060" s="183">
        <v>20080005</v>
      </c>
      <c r="D2060" s="8" t="s">
        <v>56</v>
      </c>
      <c r="E2060" s="35" t="s">
        <v>25</v>
      </c>
      <c r="F2060" s="35" t="s">
        <v>7752</v>
      </c>
      <c r="G2060" s="35" t="s">
        <v>7798</v>
      </c>
      <c r="H2060" s="35" t="s">
        <v>7595</v>
      </c>
      <c r="I2060" s="36"/>
      <c r="J2060" s="53"/>
      <c r="K2060" t="s">
        <v>7881</v>
      </c>
      <c r="L2060" s="40"/>
      <c r="M2060" s="39" t="s">
        <v>7841</v>
      </c>
    </row>
    <row r="2061" spans="1:13" x14ac:dyDescent="0.25">
      <c r="A2061" s="7" t="str">
        <f t="shared" si="88"/>
        <v>200800070008</v>
      </c>
      <c r="B2061" s="92"/>
      <c r="C2061" s="183">
        <v>20080007</v>
      </c>
      <c r="D2061" s="8" t="s">
        <v>56</v>
      </c>
      <c r="E2061" s="35" t="s">
        <v>41</v>
      </c>
      <c r="F2061" s="35" t="s">
        <v>7753</v>
      </c>
      <c r="G2061" s="35" t="s">
        <v>7799</v>
      </c>
      <c r="H2061" s="35" t="s">
        <v>7481</v>
      </c>
      <c r="I2061" s="36"/>
      <c r="J2061" s="53"/>
      <c r="K2061" t="s">
        <v>365</v>
      </c>
      <c r="L2061" s="40"/>
      <c r="M2061" s="39" t="s">
        <v>7842</v>
      </c>
    </row>
    <row r="2062" spans="1:13" x14ac:dyDescent="0.25">
      <c r="A2062" s="7" t="str">
        <f t="shared" si="88"/>
        <v>200800070025</v>
      </c>
      <c r="B2062" s="92"/>
      <c r="C2062" s="183">
        <v>20080007</v>
      </c>
      <c r="D2062" s="8" t="s">
        <v>56</v>
      </c>
      <c r="E2062" s="35" t="s">
        <v>5</v>
      </c>
      <c r="F2062" s="35" t="s">
        <v>6541</v>
      </c>
      <c r="G2062" s="35" t="s">
        <v>7800</v>
      </c>
      <c r="H2062" s="35" t="s">
        <v>7440</v>
      </c>
      <c r="I2062" s="36"/>
      <c r="J2062" s="53"/>
      <c r="K2062" t="s">
        <v>7882</v>
      </c>
      <c r="L2062" s="40"/>
      <c r="M2062" s="39" t="s">
        <v>7843</v>
      </c>
    </row>
    <row r="2063" spans="1:13" x14ac:dyDescent="0.25">
      <c r="A2063" s="7" t="str">
        <f t="shared" si="88"/>
        <v>200800070031</v>
      </c>
      <c r="B2063" s="92"/>
      <c r="C2063" s="183">
        <v>20080007</v>
      </c>
      <c r="D2063" s="8" t="s">
        <v>56</v>
      </c>
      <c r="E2063" s="35" t="s">
        <v>422</v>
      </c>
      <c r="F2063" s="35" t="s">
        <v>7754</v>
      </c>
      <c r="G2063" s="35" t="s">
        <v>7801</v>
      </c>
      <c r="H2063" s="35" t="s">
        <v>7440</v>
      </c>
      <c r="I2063" s="36"/>
      <c r="J2063" s="53"/>
      <c r="K2063" t="s">
        <v>455</v>
      </c>
      <c r="L2063" s="40"/>
      <c r="M2063" s="39" t="s">
        <v>7844</v>
      </c>
    </row>
    <row r="2064" spans="1:13" x14ac:dyDescent="0.25">
      <c r="A2064" s="7" t="str">
        <f t="shared" si="88"/>
        <v>200800070032</v>
      </c>
      <c r="B2064" s="92"/>
      <c r="C2064" s="183">
        <v>20080007</v>
      </c>
      <c r="D2064" s="8" t="s">
        <v>56</v>
      </c>
      <c r="E2064" s="35" t="s">
        <v>8</v>
      </c>
      <c r="F2064" s="35" t="s">
        <v>7755</v>
      </c>
      <c r="G2064" s="35" t="s">
        <v>7802</v>
      </c>
      <c r="H2064" s="35" t="s">
        <v>275</v>
      </c>
      <c r="I2064" s="36"/>
      <c r="J2064" s="53"/>
      <c r="K2064" t="s">
        <v>7883</v>
      </c>
      <c r="L2064" s="40"/>
      <c r="M2064" s="39" t="s">
        <v>7845</v>
      </c>
    </row>
    <row r="2065" spans="1:13" x14ac:dyDescent="0.25">
      <c r="A2065" s="7" t="str">
        <f t="shared" si="88"/>
        <v>200800070033</v>
      </c>
      <c r="B2065" s="92"/>
      <c r="C2065" s="183">
        <v>20080007</v>
      </c>
      <c r="D2065" s="8" t="s">
        <v>56</v>
      </c>
      <c r="E2065" s="35" t="s">
        <v>32</v>
      </c>
      <c r="F2065" s="35" t="s">
        <v>7756</v>
      </c>
      <c r="G2065" s="35" t="s">
        <v>7803</v>
      </c>
      <c r="H2065" s="35" t="s">
        <v>7416</v>
      </c>
      <c r="I2065" s="36"/>
      <c r="J2065" s="53"/>
      <c r="K2065" t="s">
        <v>7884</v>
      </c>
      <c r="L2065" s="40"/>
      <c r="M2065" s="39" t="s">
        <v>7846</v>
      </c>
    </row>
    <row r="2066" spans="1:13" x14ac:dyDescent="0.25">
      <c r="A2066" s="7" t="str">
        <f t="shared" si="88"/>
        <v>200800070034</v>
      </c>
      <c r="B2066" s="92"/>
      <c r="C2066" s="183">
        <v>20080007</v>
      </c>
      <c r="D2066" s="8" t="s">
        <v>56</v>
      </c>
      <c r="E2066" s="35" t="s">
        <v>33</v>
      </c>
      <c r="F2066" s="35" t="s">
        <v>7757</v>
      </c>
      <c r="G2066" s="35" t="s">
        <v>7804</v>
      </c>
      <c r="H2066" s="35" t="s">
        <v>7704</v>
      </c>
      <c r="I2066" s="36"/>
      <c r="J2066" s="53"/>
      <c r="K2066" t="s">
        <v>7885</v>
      </c>
      <c r="L2066" s="40"/>
      <c r="M2066" s="39" t="s">
        <v>7847</v>
      </c>
    </row>
    <row r="2067" spans="1:13" x14ac:dyDescent="0.25">
      <c r="A2067" s="7" t="str">
        <f t="shared" si="88"/>
        <v>200800070035</v>
      </c>
      <c r="B2067" s="92"/>
      <c r="C2067" s="183">
        <v>20080007</v>
      </c>
      <c r="D2067" s="8" t="s">
        <v>56</v>
      </c>
      <c r="E2067" s="35" t="s">
        <v>9</v>
      </c>
      <c r="F2067" s="35" t="s">
        <v>7758</v>
      </c>
      <c r="G2067" s="35" t="s">
        <v>7805</v>
      </c>
      <c r="H2067" s="35" t="s">
        <v>7705</v>
      </c>
      <c r="I2067" s="36"/>
      <c r="J2067" s="53"/>
      <c r="K2067" t="s">
        <v>7886</v>
      </c>
      <c r="L2067" s="40"/>
      <c r="M2067" s="39" t="s">
        <v>7848</v>
      </c>
    </row>
    <row r="2068" spans="1:13" x14ac:dyDescent="0.25">
      <c r="A2068" s="7" t="str">
        <f t="shared" si="88"/>
        <v>200800070036</v>
      </c>
      <c r="B2068" s="92"/>
      <c r="C2068" s="183">
        <v>20080007</v>
      </c>
      <c r="D2068" s="8" t="s">
        <v>56</v>
      </c>
      <c r="E2068" s="35" t="s">
        <v>10</v>
      </c>
      <c r="F2068" s="35" t="s">
        <v>7759</v>
      </c>
      <c r="G2068" s="35" t="s">
        <v>7806</v>
      </c>
      <c r="H2068" s="35" t="s">
        <v>7415</v>
      </c>
      <c r="I2068" s="36"/>
      <c r="J2068" s="53"/>
      <c r="K2068" t="s">
        <v>7887</v>
      </c>
      <c r="L2068" s="40"/>
      <c r="M2068" s="39" t="s">
        <v>7849</v>
      </c>
    </row>
    <row r="2069" spans="1:13" x14ac:dyDescent="0.25">
      <c r="A2069" s="7" t="str">
        <f t="shared" si="88"/>
        <v>200800070037</v>
      </c>
      <c r="B2069" s="92"/>
      <c r="C2069" s="183">
        <v>20080007</v>
      </c>
      <c r="D2069" s="8" t="s">
        <v>56</v>
      </c>
      <c r="E2069" s="35" t="s">
        <v>34</v>
      </c>
      <c r="F2069" s="35" t="s">
        <v>7760</v>
      </c>
      <c r="G2069" s="35" t="s">
        <v>7807</v>
      </c>
      <c r="H2069" s="35" t="s">
        <v>7415</v>
      </c>
      <c r="I2069" s="36"/>
      <c r="J2069" s="53"/>
      <c r="K2069" t="s">
        <v>7888</v>
      </c>
      <c r="L2069" s="40"/>
      <c r="M2069" s="39" t="s">
        <v>7850</v>
      </c>
    </row>
    <row r="2070" spans="1:13" x14ac:dyDescent="0.25">
      <c r="A2070" s="7" t="str">
        <f t="shared" si="88"/>
        <v>200800070038</v>
      </c>
      <c r="B2070" s="92"/>
      <c r="C2070" s="183">
        <v>20080007</v>
      </c>
      <c r="D2070" s="8" t="s">
        <v>56</v>
      </c>
      <c r="E2070" s="35" t="s">
        <v>11</v>
      </c>
      <c r="F2070" s="35" t="s">
        <v>7761</v>
      </c>
      <c r="G2070" s="35" t="s">
        <v>7808</v>
      </c>
      <c r="H2070" s="35" t="s">
        <v>7415</v>
      </c>
      <c r="I2070" s="36"/>
      <c r="J2070" s="53"/>
      <c r="K2070" t="s">
        <v>7889</v>
      </c>
      <c r="L2070" s="40"/>
      <c r="M2070" s="39" t="s">
        <v>7851</v>
      </c>
    </row>
    <row r="2071" spans="1:13" x14ac:dyDescent="0.25">
      <c r="A2071" s="7" t="str">
        <f t="shared" si="88"/>
        <v>200800070040</v>
      </c>
      <c r="B2071" s="92"/>
      <c r="C2071" s="183">
        <v>20080007</v>
      </c>
      <c r="D2071" s="8" t="s">
        <v>56</v>
      </c>
      <c r="E2071" s="35" t="s">
        <v>13</v>
      </c>
      <c r="F2071" s="35" t="s">
        <v>7762</v>
      </c>
      <c r="G2071" s="35" t="s">
        <v>7809</v>
      </c>
      <c r="H2071" s="35" t="s">
        <v>7705</v>
      </c>
      <c r="I2071" s="36"/>
      <c r="J2071" s="53"/>
      <c r="K2071" t="s">
        <v>7890</v>
      </c>
      <c r="L2071" s="40"/>
      <c r="M2071" s="39" t="s">
        <v>7852</v>
      </c>
    </row>
    <row r="2072" spans="1:13" x14ac:dyDescent="0.25">
      <c r="A2072" s="7" t="str">
        <f t="shared" si="88"/>
        <v>200800100004</v>
      </c>
      <c r="B2072" s="92"/>
      <c r="C2072" s="183">
        <v>20080010</v>
      </c>
      <c r="D2072" s="8" t="s">
        <v>56</v>
      </c>
      <c r="E2072" s="35" t="s">
        <v>1</v>
      </c>
      <c r="F2072" s="35" t="s">
        <v>1163</v>
      </c>
      <c r="G2072" s="35" t="s">
        <v>7810</v>
      </c>
      <c r="H2072" s="35" t="s">
        <v>5245</v>
      </c>
      <c r="I2072" s="36"/>
      <c r="J2072" s="53"/>
      <c r="K2072" t="s">
        <v>797</v>
      </c>
      <c r="L2072" s="40"/>
      <c r="M2072" s="39" t="s">
        <v>7853</v>
      </c>
    </row>
    <row r="2073" spans="1:13" x14ac:dyDescent="0.25">
      <c r="A2073" s="7" t="str">
        <f t="shared" si="88"/>
        <v>200800100005</v>
      </c>
      <c r="B2073" s="92"/>
      <c r="C2073" s="183">
        <v>20080010</v>
      </c>
      <c r="D2073" s="8" t="s">
        <v>56</v>
      </c>
      <c r="E2073" s="35" t="s">
        <v>18</v>
      </c>
      <c r="F2073" s="35" t="s">
        <v>7763</v>
      </c>
      <c r="G2073" s="35" t="s">
        <v>7811</v>
      </c>
      <c r="H2073" s="35" t="s">
        <v>7819</v>
      </c>
      <c r="I2073" s="36"/>
      <c r="J2073" s="53"/>
      <c r="K2073" t="s">
        <v>7891</v>
      </c>
      <c r="L2073" s="40"/>
      <c r="M2073" s="39">
        <v>0</v>
      </c>
    </row>
    <row r="2074" spans="1:13" x14ac:dyDescent="0.25">
      <c r="A2074" s="7" t="str">
        <f t="shared" si="88"/>
        <v>200800100006</v>
      </c>
      <c r="B2074" s="92"/>
      <c r="C2074" s="183">
        <v>20080010</v>
      </c>
      <c r="D2074" s="8" t="s">
        <v>56</v>
      </c>
      <c r="E2074" s="35" t="s">
        <v>19</v>
      </c>
      <c r="F2074" s="35" t="s">
        <v>7764</v>
      </c>
      <c r="G2074" s="35" t="s">
        <v>7812</v>
      </c>
      <c r="H2074" s="35" t="s">
        <v>275</v>
      </c>
      <c r="I2074" s="36"/>
      <c r="J2074" s="53"/>
      <c r="K2074" t="s">
        <v>7892</v>
      </c>
      <c r="L2074" s="40"/>
      <c r="M2074" s="39" t="s">
        <v>7854</v>
      </c>
    </row>
    <row r="2075" spans="1:13" x14ac:dyDescent="0.25">
      <c r="A2075" s="7" t="str">
        <f t="shared" si="88"/>
        <v>200800100008</v>
      </c>
      <c r="B2075" s="92"/>
      <c r="C2075" s="183">
        <v>20080010</v>
      </c>
      <c r="D2075" s="8" t="s">
        <v>56</v>
      </c>
      <c r="E2075" s="35" t="s">
        <v>41</v>
      </c>
      <c r="F2075" s="35" t="s">
        <v>7765</v>
      </c>
      <c r="G2075" s="35" t="s">
        <v>7813</v>
      </c>
      <c r="H2075" s="35" t="s">
        <v>275</v>
      </c>
      <c r="I2075" s="36"/>
      <c r="J2075" s="53"/>
      <c r="K2075" t="s">
        <v>7893</v>
      </c>
      <c r="L2075" s="40"/>
      <c r="M2075" s="39">
        <v>0</v>
      </c>
    </row>
    <row r="2076" spans="1:13" x14ac:dyDescent="0.25">
      <c r="A2076" s="7" t="str">
        <f t="shared" si="88"/>
        <v>200800120017</v>
      </c>
      <c r="B2076" s="92"/>
      <c r="C2076" s="183">
        <v>20080012</v>
      </c>
      <c r="D2076" s="8" t="s">
        <v>56</v>
      </c>
      <c r="E2076" s="35" t="s">
        <v>27</v>
      </c>
      <c r="F2076" s="35" t="s">
        <v>7766</v>
      </c>
      <c r="G2076" s="35" t="s">
        <v>7814</v>
      </c>
      <c r="H2076" s="35" t="s">
        <v>7480</v>
      </c>
      <c r="I2076" s="36"/>
      <c r="J2076" s="53"/>
      <c r="K2076" t="s">
        <v>7894</v>
      </c>
      <c r="L2076" s="40"/>
      <c r="M2076" s="39" t="s">
        <v>7855</v>
      </c>
    </row>
    <row r="2077" spans="1:13" x14ac:dyDescent="0.25">
      <c r="A2077" s="7" t="str">
        <f t="shared" si="88"/>
        <v>200800120018</v>
      </c>
      <c r="B2077" s="92"/>
      <c r="C2077" s="183">
        <v>20080012</v>
      </c>
      <c r="D2077" s="8" t="s">
        <v>56</v>
      </c>
      <c r="E2077" s="35" t="s">
        <v>2</v>
      </c>
      <c r="F2077" s="35" t="s">
        <v>7767</v>
      </c>
      <c r="G2077" s="35" t="s">
        <v>7815</v>
      </c>
      <c r="H2077" s="35" t="s">
        <v>7413</v>
      </c>
      <c r="I2077" s="36"/>
      <c r="J2077" s="53"/>
      <c r="K2077" t="s">
        <v>7895</v>
      </c>
      <c r="L2077" s="40"/>
      <c r="M2077" s="39" t="s">
        <v>7856</v>
      </c>
    </row>
    <row r="2078" spans="1:13" x14ac:dyDescent="0.25">
      <c r="A2078" s="7" t="str">
        <f t="shared" si="88"/>
        <v>200800120019</v>
      </c>
      <c r="B2078" s="92"/>
      <c r="C2078" s="183">
        <v>20080012</v>
      </c>
      <c r="D2078" s="8" t="s">
        <v>56</v>
      </c>
      <c r="E2078" s="35" t="s">
        <v>3</v>
      </c>
      <c r="F2078" s="35" t="s">
        <v>7768</v>
      </c>
      <c r="G2078" s="35" t="s">
        <v>7816</v>
      </c>
      <c r="H2078" s="35" t="s">
        <v>7415</v>
      </c>
      <c r="I2078" s="36"/>
      <c r="J2078" s="53"/>
      <c r="K2078" t="s">
        <v>7896</v>
      </c>
      <c r="L2078" s="40"/>
      <c r="M2078" s="39" t="s">
        <v>7857</v>
      </c>
    </row>
    <row r="2079" spans="1:13" x14ac:dyDescent="0.25">
      <c r="A2079" s="7" t="str">
        <f t="shared" si="88"/>
        <v>200700110004</v>
      </c>
      <c r="B2079" s="92"/>
      <c r="C2079" s="183">
        <v>20070011</v>
      </c>
      <c r="D2079" s="8" t="s">
        <v>56</v>
      </c>
      <c r="E2079" s="35" t="s">
        <v>1</v>
      </c>
      <c r="F2079" s="35" t="s">
        <v>7769</v>
      </c>
      <c r="G2079" s="35" t="s">
        <v>7817</v>
      </c>
      <c r="H2079" s="35" t="s">
        <v>2021</v>
      </c>
      <c r="I2079" s="36"/>
      <c r="J2079" s="53"/>
      <c r="K2079" t="s">
        <v>7897</v>
      </c>
      <c r="L2079" s="40"/>
      <c r="M2079" s="39" t="s">
        <v>7858</v>
      </c>
    </row>
    <row r="2080" spans="1:13" x14ac:dyDescent="0.25">
      <c r="A2080" s="7" t="str">
        <f>CONCATENATE(C2080,E2080)</f>
        <v>200500090002</v>
      </c>
      <c r="B2080" s="92"/>
      <c r="C2080" s="184">
        <v>20050009</v>
      </c>
      <c r="D2080" s="8" t="s">
        <v>993</v>
      </c>
      <c r="E2080" s="91" t="s">
        <v>17</v>
      </c>
      <c r="F2080" s="35" t="s">
        <v>7382</v>
      </c>
      <c r="G2080" s="35" t="s">
        <v>7898</v>
      </c>
      <c r="H2080" s="35" t="s">
        <v>5502</v>
      </c>
      <c r="I2080" s="36" t="s">
        <v>7899</v>
      </c>
      <c r="J2080" s="53"/>
      <c r="L2080" s="40"/>
      <c r="M2080" s="39"/>
    </row>
    <row r="2081" spans="1:13" x14ac:dyDescent="0.25">
      <c r="A2081" s="7" t="str">
        <f t="shared" ref="A2081:A2117" si="89">CONCATENATE(C2081,E2081)</f>
        <v>200100010057</v>
      </c>
      <c r="B2081" s="92"/>
      <c r="C2081" s="50">
        <v>20010001</v>
      </c>
      <c r="D2081" s="175" t="s">
        <v>56</v>
      </c>
      <c r="E2081" s="50" t="s">
        <v>762</v>
      </c>
      <c r="F2081" s="35" t="s">
        <v>7900</v>
      </c>
      <c r="G2081" s="35" t="s">
        <v>7926</v>
      </c>
      <c r="H2081" s="35" t="s">
        <v>266</v>
      </c>
      <c r="I2081" s="36"/>
      <c r="J2081" s="53"/>
      <c r="K2081" t="s">
        <v>7963</v>
      </c>
      <c r="L2081" s="40"/>
      <c r="M2081" s="39" t="s">
        <v>7990</v>
      </c>
    </row>
    <row r="2082" spans="1:13" x14ac:dyDescent="0.25">
      <c r="A2082" s="7" t="str">
        <f t="shared" si="89"/>
        <v>200200020061</v>
      </c>
      <c r="B2082" s="92"/>
      <c r="C2082" s="50">
        <v>20020002</v>
      </c>
      <c r="D2082" s="175" t="s">
        <v>56</v>
      </c>
      <c r="E2082" s="50" t="s">
        <v>1061</v>
      </c>
      <c r="F2082" s="35" t="s">
        <v>7901</v>
      </c>
      <c r="G2082" s="35" t="s">
        <v>7927</v>
      </c>
      <c r="H2082" s="35" t="s">
        <v>281</v>
      </c>
      <c r="I2082" s="36"/>
      <c r="J2082" s="53"/>
      <c r="K2082" t="s">
        <v>7964</v>
      </c>
      <c r="L2082" s="40"/>
      <c r="M2082" s="39" t="s">
        <v>7991</v>
      </c>
    </row>
    <row r="2083" spans="1:13" x14ac:dyDescent="0.25">
      <c r="A2083" s="7" t="str">
        <f t="shared" si="89"/>
        <v>200300020044</v>
      </c>
      <c r="B2083" s="92"/>
      <c r="C2083" s="50">
        <v>20030002</v>
      </c>
      <c r="D2083" s="175" t="s">
        <v>56</v>
      </c>
      <c r="E2083" s="50" t="s">
        <v>15</v>
      </c>
      <c r="F2083" s="35" t="s">
        <v>5757</v>
      </c>
      <c r="G2083" s="35" t="s">
        <v>7928</v>
      </c>
      <c r="H2083" s="35" t="s">
        <v>776</v>
      </c>
      <c r="I2083" s="36"/>
      <c r="J2083" s="53"/>
      <c r="K2083" t="s">
        <v>7965</v>
      </c>
      <c r="L2083" s="40"/>
      <c r="M2083" s="39" t="s">
        <v>7992</v>
      </c>
    </row>
    <row r="2084" spans="1:13" x14ac:dyDescent="0.25">
      <c r="A2084" s="7" t="str">
        <f t="shared" si="89"/>
        <v>200100150067</v>
      </c>
      <c r="B2084" s="92"/>
      <c r="C2084" s="50">
        <v>20010015</v>
      </c>
      <c r="D2084" s="175" t="s">
        <v>56</v>
      </c>
      <c r="E2084" s="50" t="s">
        <v>1346</v>
      </c>
      <c r="F2084" s="35" t="s">
        <v>7902</v>
      </c>
      <c r="G2084" s="35" t="s">
        <v>7929</v>
      </c>
      <c r="H2084" s="35" t="s">
        <v>265</v>
      </c>
      <c r="I2084" s="36"/>
      <c r="J2084" s="53"/>
      <c r="K2084" t="s">
        <v>7966</v>
      </c>
      <c r="L2084" s="40"/>
      <c r="M2084" s="39" t="s">
        <v>7993</v>
      </c>
    </row>
    <row r="2085" spans="1:13" x14ac:dyDescent="0.25">
      <c r="A2085" s="7" t="str">
        <f t="shared" si="89"/>
        <v>200100150068</v>
      </c>
      <c r="B2085" s="92"/>
      <c r="C2085" s="50">
        <v>20010015</v>
      </c>
      <c r="D2085" s="175" t="s">
        <v>56</v>
      </c>
      <c r="E2085" s="50" t="s">
        <v>1489</v>
      </c>
      <c r="F2085" s="35" t="s">
        <v>7903</v>
      </c>
      <c r="G2085" s="35" t="s">
        <v>7930</v>
      </c>
      <c r="H2085" s="35" t="s">
        <v>275</v>
      </c>
      <c r="I2085" s="36"/>
      <c r="J2085" s="53"/>
      <c r="K2085" t="s">
        <v>7967</v>
      </c>
      <c r="L2085" s="40"/>
      <c r="M2085" s="39" t="s">
        <v>7994</v>
      </c>
    </row>
    <row r="2086" spans="1:13" x14ac:dyDescent="0.25">
      <c r="A2086" s="7" t="str">
        <f t="shared" si="89"/>
        <v>200200100016</v>
      </c>
      <c r="B2086" s="92"/>
      <c r="C2086" s="50">
        <v>20020010</v>
      </c>
      <c r="D2086" s="175" t="s">
        <v>56</v>
      </c>
      <c r="E2086" s="50" t="s">
        <v>26</v>
      </c>
      <c r="F2086" s="35" t="s">
        <v>7542</v>
      </c>
      <c r="G2086" s="35" t="s">
        <v>7931</v>
      </c>
      <c r="H2086" s="35" t="s">
        <v>269</v>
      </c>
      <c r="I2086" s="36"/>
      <c r="J2086" s="53"/>
      <c r="K2086" t="s">
        <v>7968</v>
      </c>
      <c r="L2086" s="40"/>
      <c r="M2086" s="39" t="s">
        <v>7995</v>
      </c>
    </row>
    <row r="2087" spans="1:13" x14ac:dyDescent="0.25">
      <c r="A2087" s="7" t="str">
        <f t="shared" si="89"/>
        <v>200200110047</v>
      </c>
      <c r="B2087" s="92"/>
      <c r="C2087" s="50">
        <v>20020011</v>
      </c>
      <c r="D2087" s="175" t="s">
        <v>56</v>
      </c>
      <c r="E2087" s="50" t="s">
        <v>423</v>
      </c>
      <c r="F2087" s="35" t="s">
        <v>7904</v>
      </c>
      <c r="G2087" s="35" t="s">
        <v>7932</v>
      </c>
      <c r="H2087" s="35" t="s">
        <v>1284</v>
      </c>
      <c r="I2087" s="36"/>
      <c r="J2087" s="53"/>
      <c r="K2087" t="s">
        <v>7969</v>
      </c>
      <c r="L2087" s="40"/>
      <c r="M2087" s="39" t="s">
        <v>7996</v>
      </c>
    </row>
    <row r="2088" spans="1:13" x14ac:dyDescent="0.25">
      <c r="A2088" s="7" t="str">
        <f t="shared" si="89"/>
        <v>200600010015</v>
      </c>
      <c r="B2088" s="92"/>
      <c r="C2088" s="50">
        <v>20060001</v>
      </c>
      <c r="D2088" s="175" t="s">
        <v>56</v>
      </c>
      <c r="E2088" s="50" t="s">
        <v>25</v>
      </c>
      <c r="F2088" s="35" t="s">
        <v>7905</v>
      </c>
      <c r="G2088" s="35" t="s">
        <v>7933</v>
      </c>
      <c r="H2088" s="35" t="s">
        <v>5266</v>
      </c>
      <c r="I2088" s="36"/>
      <c r="J2088" s="53"/>
      <c r="K2088" t="s">
        <v>7970</v>
      </c>
      <c r="L2088" s="40"/>
      <c r="M2088" s="39" t="s">
        <v>7997</v>
      </c>
    </row>
    <row r="2089" spans="1:13" x14ac:dyDescent="0.25">
      <c r="A2089" s="7" t="str">
        <f t="shared" si="89"/>
        <v>200500010029</v>
      </c>
      <c r="B2089" s="92"/>
      <c r="C2089" s="50">
        <v>20050001</v>
      </c>
      <c r="D2089" s="175" t="s">
        <v>56</v>
      </c>
      <c r="E2089" s="50" t="s">
        <v>31</v>
      </c>
      <c r="F2089" s="35" t="s">
        <v>7906</v>
      </c>
      <c r="G2089" s="35" t="s">
        <v>7934</v>
      </c>
      <c r="H2089" s="35" t="s">
        <v>274</v>
      </c>
      <c r="I2089" s="36"/>
      <c r="J2089" s="53"/>
      <c r="K2089" t="s">
        <v>7971</v>
      </c>
      <c r="L2089" s="40"/>
      <c r="M2089" s="39" t="s">
        <v>7998</v>
      </c>
    </row>
    <row r="2090" spans="1:13" x14ac:dyDescent="0.25">
      <c r="A2090" s="7" t="str">
        <f t="shared" si="89"/>
        <v>200500030013</v>
      </c>
      <c r="B2090" s="92"/>
      <c r="C2090" s="50">
        <v>20050003</v>
      </c>
      <c r="D2090" s="175" t="s">
        <v>56</v>
      </c>
      <c r="E2090" s="50" t="s">
        <v>23</v>
      </c>
      <c r="F2090" s="35" t="s">
        <v>7907</v>
      </c>
      <c r="G2090" s="35" t="s">
        <v>7935</v>
      </c>
      <c r="H2090" s="35" t="s">
        <v>1380</v>
      </c>
      <c r="I2090" s="36"/>
      <c r="J2090" s="53"/>
      <c r="K2090" t="s">
        <v>7972</v>
      </c>
      <c r="L2090" s="40"/>
      <c r="M2090" s="39" t="s">
        <v>7999</v>
      </c>
    </row>
    <row r="2091" spans="1:13" x14ac:dyDescent="0.25">
      <c r="A2091" s="7" t="str">
        <f t="shared" si="89"/>
        <v>200500030015</v>
      </c>
      <c r="B2091" s="92"/>
      <c r="C2091" s="50">
        <v>20050003</v>
      </c>
      <c r="D2091" s="175" t="s">
        <v>56</v>
      </c>
      <c r="E2091" s="50" t="s">
        <v>25</v>
      </c>
      <c r="F2091" s="35" t="s">
        <v>821</v>
      </c>
      <c r="G2091" s="35" t="s">
        <v>6028</v>
      </c>
      <c r="H2091" s="35" t="s">
        <v>1380</v>
      </c>
      <c r="I2091" s="36"/>
      <c r="J2091" s="53"/>
      <c r="K2091" t="s">
        <v>7043</v>
      </c>
      <c r="L2091" s="40"/>
      <c r="M2091" s="39" t="s">
        <v>8000</v>
      </c>
    </row>
    <row r="2092" spans="1:13" x14ac:dyDescent="0.25">
      <c r="A2092" s="7" t="str">
        <f t="shared" si="89"/>
        <v>200700030019</v>
      </c>
      <c r="B2092" s="92"/>
      <c r="C2092" s="50">
        <v>20070003</v>
      </c>
      <c r="D2092" s="175" t="s">
        <v>56</v>
      </c>
      <c r="E2092" s="50" t="s">
        <v>3</v>
      </c>
      <c r="F2092" s="35" t="s">
        <v>739</v>
      </c>
      <c r="G2092" s="35" t="s">
        <v>7936</v>
      </c>
      <c r="H2092" s="35" t="s">
        <v>2021</v>
      </c>
      <c r="I2092" s="36"/>
      <c r="J2092" s="53"/>
      <c r="K2092" t="s">
        <v>6711</v>
      </c>
      <c r="L2092" s="40"/>
      <c r="M2092" s="39" t="s">
        <v>8001</v>
      </c>
    </row>
    <row r="2093" spans="1:13" x14ac:dyDescent="0.25">
      <c r="A2093" s="7" t="str">
        <f t="shared" si="89"/>
        <v>200700030020</v>
      </c>
      <c r="B2093" s="92"/>
      <c r="C2093" s="50">
        <v>20070003</v>
      </c>
      <c r="D2093" s="175" t="s">
        <v>56</v>
      </c>
      <c r="E2093" s="50" t="s">
        <v>4</v>
      </c>
      <c r="F2093" s="35" t="s">
        <v>739</v>
      </c>
      <c r="G2093" s="35" t="s">
        <v>7937</v>
      </c>
      <c r="H2093" s="35" t="s">
        <v>1048</v>
      </c>
      <c r="I2093" s="36"/>
      <c r="J2093" s="53"/>
      <c r="K2093" t="s">
        <v>7973</v>
      </c>
      <c r="L2093" s="40"/>
      <c r="M2093" s="39" t="s">
        <v>8002</v>
      </c>
    </row>
    <row r="2094" spans="1:13" x14ac:dyDescent="0.25">
      <c r="A2094" s="7" t="str">
        <f t="shared" si="89"/>
        <v>200700020004</v>
      </c>
      <c r="B2094" s="92"/>
      <c r="C2094" s="50">
        <v>20070002</v>
      </c>
      <c r="D2094" s="175" t="s">
        <v>56</v>
      </c>
      <c r="E2094" s="50" t="s">
        <v>1</v>
      </c>
      <c r="F2094" s="35" t="s">
        <v>7908</v>
      </c>
      <c r="G2094" s="35" t="s">
        <v>7938</v>
      </c>
      <c r="H2094" s="35" t="s">
        <v>1048</v>
      </c>
      <c r="I2094" s="36"/>
      <c r="J2094" s="53"/>
      <c r="K2094" t="s">
        <v>7974</v>
      </c>
      <c r="L2094" s="40"/>
      <c r="M2094" s="39" t="s">
        <v>8003</v>
      </c>
    </row>
    <row r="2095" spans="1:13" x14ac:dyDescent="0.25">
      <c r="A2095" s="7" t="str">
        <f t="shared" si="89"/>
        <v>200700020005</v>
      </c>
      <c r="B2095" s="92"/>
      <c r="C2095" s="50">
        <v>20070002</v>
      </c>
      <c r="D2095" s="175" t="s">
        <v>56</v>
      </c>
      <c r="E2095" s="50" t="s">
        <v>18</v>
      </c>
      <c r="F2095" s="35" t="s">
        <v>7909</v>
      </c>
      <c r="G2095" s="35" t="s">
        <v>7939</v>
      </c>
      <c r="H2095" s="35" t="s">
        <v>1048</v>
      </c>
      <c r="I2095" s="36"/>
      <c r="J2095" s="53"/>
      <c r="K2095" t="s">
        <v>5694</v>
      </c>
      <c r="L2095" s="40"/>
      <c r="M2095" s="39" t="s">
        <v>8004</v>
      </c>
    </row>
    <row r="2096" spans="1:13" x14ac:dyDescent="0.25">
      <c r="A2096" s="7" t="str">
        <f t="shared" si="89"/>
        <v>200300150014</v>
      </c>
      <c r="B2096" s="92"/>
      <c r="C2096" s="50">
        <v>20030015</v>
      </c>
      <c r="D2096" s="175" t="s">
        <v>56</v>
      </c>
      <c r="E2096" s="50" t="s">
        <v>24</v>
      </c>
      <c r="F2096" s="35" t="s">
        <v>7910</v>
      </c>
      <c r="G2096" s="35" t="s">
        <v>7940</v>
      </c>
      <c r="H2096" s="35" t="s">
        <v>721</v>
      </c>
      <c r="I2096" s="36"/>
      <c r="J2096" s="53"/>
      <c r="K2096" t="s">
        <v>7975</v>
      </c>
      <c r="L2096" s="40"/>
      <c r="M2096" s="39" t="s">
        <v>8005</v>
      </c>
    </row>
    <row r="2097" spans="1:13" x14ac:dyDescent="0.25">
      <c r="A2097" s="7" t="str">
        <f t="shared" si="89"/>
        <v>200300150016</v>
      </c>
      <c r="B2097" s="92"/>
      <c r="C2097" s="50">
        <v>20030015</v>
      </c>
      <c r="D2097" s="175" t="s">
        <v>56</v>
      </c>
      <c r="E2097" s="50" t="s">
        <v>26</v>
      </c>
      <c r="F2097" s="35" t="s">
        <v>7911</v>
      </c>
      <c r="G2097" s="35" t="s">
        <v>7941</v>
      </c>
      <c r="H2097" s="35" t="s">
        <v>721</v>
      </c>
      <c r="I2097" s="36"/>
      <c r="J2097" s="53"/>
      <c r="K2097" t="s">
        <v>7976</v>
      </c>
      <c r="L2097" s="40"/>
      <c r="M2097" s="39" t="s">
        <v>8006</v>
      </c>
    </row>
    <row r="2098" spans="1:13" x14ac:dyDescent="0.25">
      <c r="A2098" s="7" t="str">
        <f t="shared" si="89"/>
        <v>200600050016</v>
      </c>
      <c r="B2098" s="92"/>
      <c r="C2098" s="50">
        <v>20060005</v>
      </c>
      <c r="D2098" s="175" t="s">
        <v>56</v>
      </c>
      <c r="E2098" s="50" t="s">
        <v>26</v>
      </c>
      <c r="F2098" s="35" t="s">
        <v>7912</v>
      </c>
      <c r="G2098" s="35" t="s">
        <v>7942</v>
      </c>
      <c r="H2098" s="35" t="s">
        <v>4452</v>
      </c>
      <c r="I2098" s="36"/>
      <c r="J2098" s="53"/>
      <c r="K2098" t="s">
        <v>7977</v>
      </c>
      <c r="L2098" s="40"/>
      <c r="M2098" s="39" t="s">
        <v>8007</v>
      </c>
    </row>
    <row r="2099" spans="1:13" x14ac:dyDescent="0.25">
      <c r="A2099" s="7" t="str">
        <f t="shared" si="89"/>
        <v>200600070014</v>
      </c>
      <c r="B2099" s="92"/>
      <c r="C2099" s="50">
        <v>20060007</v>
      </c>
      <c r="D2099" s="175" t="s">
        <v>56</v>
      </c>
      <c r="E2099" s="50" t="s">
        <v>24</v>
      </c>
      <c r="F2099" s="35" t="s">
        <v>1079</v>
      </c>
      <c r="G2099" s="35" t="s">
        <v>7943</v>
      </c>
      <c r="H2099" s="35" t="s">
        <v>5807</v>
      </c>
      <c r="I2099" s="36"/>
      <c r="J2099" s="53"/>
      <c r="K2099" t="s">
        <v>7978</v>
      </c>
      <c r="L2099" s="40"/>
      <c r="M2099" s="39" t="s">
        <v>8008</v>
      </c>
    </row>
    <row r="2100" spans="1:13" x14ac:dyDescent="0.25">
      <c r="A2100" s="7" t="str">
        <f t="shared" si="89"/>
        <v>200600070015</v>
      </c>
      <c r="B2100" s="92"/>
      <c r="C2100" s="50">
        <v>20060007</v>
      </c>
      <c r="D2100" s="175" t="s">
        <v>56</v>
      </c>
      <c r="E2100" s="50" t="s">
        <v>25</v>
      </c>
      <c r="F2100" s="35" t="s">
        <v>7913</v>
      </c>
      <c r="G2100" s="35" t="s">
        <v>7944</v>
      </c>
      <c r="H2100" s="35" t="s">
        <v>5809</v>
      </c>
      <c r="I2100" s="36"/>
      <c r="J2100" s="53"/>
      <c r="K2100" t="s">
        <v>7002</v>
      </c>
      <c r="L2100" s="40"/>
      <c r="M2100" s="39">
        <v>0</v>
      </c>
    </row>
    <row r="2101" spans="1:13" x14ac:dyDescent="0.25">
      <c r="A2101" s="7" t="str">
        <f t="shared" si="89"/>
        <v>200600070016</v>
      </c>
      <c r="B2101" s="92"/>
      <c r="C2101" s="50">
        <v>20060007</v>
      </c>
      <c r="D2101" s="175" t="s">
        <v>56</v>
      </c>
      <c r="E2101" s="50" t="s">
        <v>26</v>
      </c>
      <c r="F2101" s="35" t="s">
        <v>7914</v>
      </c>
      <c r="G2101" s="35" t="s">
        <v>7945</v>
      </c>
      <c r="H2101" s="35" t="s">
        <v>5807</v>
      </c>
      <c r="I2101" s="36"/>
      <c r="J2101" s="53"/>
      <c r="K2101" t="s">
        <v>7979</v>
      </c>
      <c r="L2101" s="40"/>
      <c r="M2101" s="39" t="s">
        <v>8009</v>
      </c>
    </row>
    <row r="2102" spans="1:13" x14ac:dyDescent="0.25">
      <c r="A2102" s="7" t="str">
        <f t="shared" si="89"/>
        <v>200800040021</v>
      </c>
      <c r="B2102" s="92"/>
      <c r="C2102" s="50">
        <v>20080004</v>
      </c>
      <c r="D2102" s="175" t="s">
        <v>56</v>
      </c>
      <c r="E2102" s="50" t="s">
        <v>28</v>
      </c>
      <c r="F2102" s="35" t="s">
        <v>6607</v>
      </c>
      <c r="G2102" s="35" t="s">
        <v>7946</v>
      </c>
      <c r="H2102" s="35" t="s">
        <v>7480</v>
      </c>
      <c r="I2102" s="36"/>
      <c r="J2102" s="53"/>
      <c r="K2102" t="s">
        <v>608</v>
      </c>
      <c r="L2102" s="40"/>
      <c r="M2102" s="39" t="s">
        <v>8010</v>
      </c>
    </row>
    <row r="2103" spans="1:13" x14ac:dyDescent="0.25">
      <c r="A2103" s="7" t="str">
        <f t="shared" si="89"/>
        <v>200800070039</v>
      </c>
      <c r="B2103" s="92"/>
      <c r="C2103" s="50">
        <v>20080007</v>
      </c>
      <c r="D2103" s="175" t="s">
        <v>56</v>
      </c>
      <c r="E2103" s="50" t="s">
        <v>12</v>
      </c>
      <c r="F2103" s="35" t="s">
        <v>7915</v>
      </c>
      <c r="G2103" s="35" t="s">
        <v>7947</v>
      </c>
      <c r="H2103" s="35" t="s">
        <v>7481</v>
      </c>
      <c r="I2103" s="36"/>
      <c r="J2103" s="53"/>
      <c r="K2103" t="s">
        <v>7980</v>
      </c>
      <c r="L2103" s="40"/>
      <c r="M2103" s="39" t="s">
        <v>8011</v>
      </c>
    </row>
    <row r="2104" spans="1:13" x14ac:dyDescent="0.25">
      <c r="A2104" s="7" t="str">
        <f t="shared" si="89"/>
        <v>200800070041</v>
      </c>
      <c r="B2104" s="92"/>
      <c r="C2104" s="50">
        <v>20080007</v>
      </c>
      <c r="D2104" s="175" t="s">
        <v>56</v>
      </c>
      <c r="E2104" s="50" t="s">
        <v>35</v>
      </c>
      <c r="F2104" s="35" t="s">
        <v>1079</v>
      </c>
      <c r="G2104" s="35" t="s">
        <v>7948</v>
      </c>
      <c r="H2104" s="35" t="s">
        <v>7440</v>
      </c>
      <c r="I2104" s="36"/>
      <c r="J2104" s="53"/>
      <c r="K2104" t="s">
        <v>471</v>
      </c>
      <c r="L2104" s="40"/>
      <c r="M2104" s="39" t="s">
        <v>8012</v>
      </c>
    </row>
    <row r="2105" spans="1:13" x14ac:dyDescent="0.25">
      <c r="A2105" s="7" t="str">
        <f t="shared" si="89"/>
        <v>200800070042</v>
      </c>
      <c r="B2105" s="92"/>
      <c r="C2105" s="50">
        <v>20080007</v>
      </c>
      <c r="D2105" s="175" t="s">
        <v>56</v>
      </c>
      <c r="E2105" s="50" t="s">
        <v>14</v>
      </c>
      <c r="F2105" s="35" t="s">
        <v>7916</v>
      </c>
      <c r="G2105" s="35" t="s">
        <v>7949</v>
      </c>
      <c r="H2105" s="35" t="s">
        <v>7481</v>
      </c>
      <c r="I2105" s="36"/>
      <c r="J2105" s="53"/>
      <c r="K2105" t="s">
        <v>7981</v>
      </c>
      <c r="L2105" s="40"/>
      <c r="M2105" s="39" t="s">
        <v>8013</v>
      </c>
    </row>
    <row r="2106" spans="1:13" x14ac:dyDescent="0.25">
      <c r="A2106" s="7" t="str">
        <f t="shared" si="89"/>
        <v>200800070043</v>
      </c>
      <c r="B2106" s="92"/>
      <c r="C2106" s="50">
        <v>20080007</v>
      </c>
      <c r="D2106" s="175" t="s">
        <v>56</v>
      </c>
      <c r="E2106" s="50" t="s">
        <v>1650</v>
      </c>
      <c r="F2106" s="35" t="s">
        <v>7917</v>
      </c>
      <c r="G2106" s="35" t="s">
        <v>7950</v>
      </c>
      <c r="H2106" s="35" t="s">
        <v>7413</v>
      </c>
      <c r="I2106" s="36"/>
      <c r="J2106" s="53"/>
      <c r="K2106" t="s">
        <v>7982</v>
      </c>
      <c r="L2106" s="40"/>
      <c r="M2106" s="39" t="s">
        <v>8014</v>
      </c>
    </row>
    <row r="2107" spans="1:13" x14ac:dyDescent="0.25">
      <c r="A2107" s="7" t="str">
        <f t="shared" si="89"/>
        <v>200800070044</v>
      </c>
      <c r="B2107" s="92"/>
      <c r="C2107" s="50">
        <v>20080007</v>
      </c>
      <c r="D2107" s="175" t="s">
        <v>56</v>
      </c>
      <c r="E2107" s="50" t="s">
        <v>15</v>
      </c>
      <c r="F2107" s="35" t="s">
        <v>7918</v>
      </c>
      <c r="G2107" s="35" t="s">
        <v>7951</v>
      </c>
      <c r="H2107" s="35" t="s">
        <v>7480</v>
      </c>
      <c r="I2107" s="36"/>
      <c r="J2107" s="53"/>
      <c r="K2107" t="s">
        <v>7983</v>
      </c>
      <c r="L2107" s="40"/>
      <c r="M2107" s="39" t="s">
        <v>8015</v>
      </c>
    </row>
    <row r="2108" spans="1:13" x14ac:dyDescent="0.25">
      <c r="A2108" s="7" t="str">
        <f t="shared" si="89"/>
        <v>200800070045</v>
      </c>
      <c r="B2108" s="92"/>
      <c r="C2108" s="50">
        <v>20080007</v>
      </c>
      <c r="D2108" s="175" t="s">
        <v>56</v>
      </c>
      <c r="E2108" s="50" t="s">
        <v>16</v>
      </c>
      <c r="F2108" s="35" t="s">
        <v>7919</v>
      </c>
      <c r="G2108" s="35" t="s">
        <v>7952</v>
      </c>
      <c r="H2108" s="35" t="s">
        <v>7705</v>
      </c>
      <c r="I2108" s="36"/>
      <c r="J2108" s="53"/>
      <c r="K2108" t="s">
        <v>7047</v>
      </c>
      <c r="L2108" s="40"/>
      <c r="M2108" s="39">
        <v>0</v>
      </c>
    </row>
    <row r="2109" spans="1:13" x14ac:dyDescent="0.25">
      <c r="A2109" s="7" t="str">
        <f t="shared" si="89"/>
        <v>200800070046</v>
      </c>
      <c r="B2109" s="92"/>
      <c r="C2109" s="50">
        <v>20080007</v>
      </c>
      <c r="D2109" s="175" t="s">
        <v>56</v>
      </c>
      <c r="E2109" s="50" t="s">
        <v>129</v>
      </c>
      <c r="F2109" s="35" t="s">
        <v>7920</v>
      </c>
      <c r="G2109" s="35" t="s">
        <v>7953</v>
      </c>
      <c r="H2109" s="35" t="s">
        <v>7479</v>
      </c>
      <c r="I2109" s="36"/>
      <c r="J2109" s="53"/>
      <c r="K2109" t="s">
        <v>455</v>
      </c>
      <c r="L2109" s="40"/>
      <c r="M2109" s="39" t="s">
        <v>8016</v>
      </c>
    </row>
    <row r="2110" spans="1:13" x14ac:dyDescent="0.25">
      <c r="A2110" s="7" t="str">
        <f t="shared" si="89"/>
        <v>200800070047</v>
      </c>
      <c r="B2110" s="92"/>
      <c r="C2110" s="50">
        <v>20080007</v>
      </c>
      <c r="D2110" s="175" t="s">
        <v>56</v>
      </c>
      <c r="E2110" s="50" t="s">
        <v>423</v>
      </c>
      <c r="F2110" s="35" t="s">
        <v>7921</v>
      </c>
      <c r="G2110" s="35" t="s">
        <v>7954</v>
      </c>
      <c r="H2110" s="35" t="s">
        <v>7415</v>
      </c>
      <c r="I2110" s="36"/>
      <c r="J2110" s="53"/>
      <c r="K2110" t="s">
        <v>7984</v>
      </c>
      <c r="L2110" s="40"/>
      <c r="M2110" s="39" t="s">
        <v>8017</v>
      </c>
    </row>
    <row r="2111" spans="1:13" x14ac:dyDescent="0.25">
      <c r="A2111" s="7" t="str">
        <f t="shared" si="89"/>
        <v>200800100007</v>
      </c>
      <c r="B2111" s="92"/>
      <c r="C2111" s="50">
        <v>20080010</v>
      </c>
      <c r="D2111" s="175" t="s">
        <v>56</v>
      </c>
      <c r="E2111" s="50" t="s">
        <v>20</v>
      </c>
      <c r="F2111" s="35" t="s">
        <v>7922</v>
      </c>
      <c r="G2111" s="35" t="s">
        <v>7955</v>
      </c>
      <c r="H2111" s="35" t="s">
        <v>5245</v>
      </c>
      <c r="I2111" s="36"/>
      <c r="J2111" s="53"/>
      <c r="K2111" t="s">
        <v>7985</v>
      </c>
      <c r="L2111" s="40"/>
      <c r="M2111" s="39">
        <v>0</v>
      </c>
    </row>
    <row r="2112" spans="1:13" x14ac:dyDescent="0.25">
      <c r="A2112" s="7" t="str">
        <f t="shared" si="89"/>
        <v>200800100010</v>
      </c>
      <c r="B2112" s="92"/>
      <c r="C2112" s="50">
        <v>20080010</v>
      </c>
      <c r="D2112" s="175" t="s">
        <v>56</v>
      </c>
      <c r="E2112" s="50" t="s">
        <v>21</v>
      </c>
      <c r="F2112" s="35" t="s">
        <v>7923</v>
      </c>
      <c r="G2112" s="35" t="s">
        <v>7956</v>
      </c>
      <c r="H2112" s="35" t="s">
        <v>7961</v>
      </c>
      <c r="I2112" s="36"/>
      <c r="J2112" s="53"/>
      <c r="K2112" t="s">
        <v>7986</v>
      </c>
      <c r="L2112" s="40"/>
      <c r="M2112" s="39" t="s">
        <v>8018</v>
      </c>
    </row>
    <row r="2113" spans="1:13" x14ac:dyDescent="0.25">
      <c r="A2113" s="7" t="str">
        <f t="shared" si="89"/>
        <v>200800100011</v>
      </c>
      <c r="B2113" s="92"/>
      <c r="C2113" s="50">
        <v>20080010</v>
      </c>
      <c r="D2113" s="175" t="s">
        <v>56</v>
      </c>
      <c r="E2113" s="50" t="s">
        <v>22</v>
      </c>
      <c r="F2113" s="35" t="s">
        <v>7924</v>
      </c>
      <c r="G2113" s="35" t="s">
        <v>7957</v>
      </c>
      <c r="H2113" s="35" t="s">
        <v>7819</v>
      </c>
      <c r="I2113" s="36"/>
      <c r="J2113" s="53"/>
      <c r="K2113" t="s">
        <v>7987</v>
      </c>
      <c r="L2113" s="40"/>
      <c r="M2113" s="39" t="s">
        <v>8019</v>
      </c>
    </row>
    <row r="2114" spans="1:13" x14ac:dyDescent="0.25">
      <c r="A2114" s="7" t="str">
        <f t="shared" si="89"/>
        <v>200800100012</v>
      </c>
      <c r="B2114" s="92"/>
      <c r="C2114" s="50">
        <v>20080010</v>
      </c>
      <c r="D2114" s="175" t="s">
        <v>56</v>
      </c>
      <c r="E2114" s="50" t="s">
        <v>40</v>
      </c>
      <c r="F2114" s="35" t="s">
        <v>7925</v>
      </c>
      <c r="G2114" s="35" t="s">
        <v>7958</v>
      </c>
      <c r="H2114" s="35" t="s">
        <v>7819</v>
      </c>
      <c r="I2114" s="36"/>
      <c r="J2114" s="53"/>
      <c r="K2114" t="s">
        <v>7988</v>
      </c>
      <c r="L2114" s="40"/>
      <c r="M2114" s="39" t="s">
        <v>8020</v>
      </c>
    </row>
    <row r="2115" spans="1:13" x14ac:dyDescent="0.25">
      <c r="A2115" s="7" t="str">
        <f t="shared" si="89"/>
        <v>200800100013</v>
      </c>
      <c r="B2115" s="92"/>
      <c r="C2115" s="50">
        <v>20080010</v>
      </c>
      <c r="D2115" s="175" t="s">
        <v>56</v>
      </c>
      <c r="E2115" s="50" t="s">
        <v>23</v>
      </c>
      <c r="F2115" s="35" t="s">
        <v>6997</v>
      </c>
      <c r="G2115" s="35" t="s">
        <v>7959</v>
      </c>
      <c r="H2115" s="35" t="s">
        <v>7819</v>
      </c>
      <c r="I2115" s="36"/>
      <c r="J2115" s="53"/>
      <c r="K2115" t="s">
        <v>7989</v>
      </c>
      <c r="L2115" s="40"/>
      <c r="M2115" s="39" t="s">
        <v>8021</v>
      </c>
    </row>
    <row r="2116" spans="1:13" x14ac:dyDescent="0.25">
      <c r="A2116" s="7" t="str">
        <f t="shared" si="89"/>
        <v>200400050006</v>
      </c>
      <c r="B2116" s="92"/>
      <c r="C2116" s="50">
        <v>20040005</v>
      </c>
      <c r="D2116" s="175" t="s">
        <v>56</v>
      </c>
      <c r="E2116" s="50" t="s">
        <v>19</v>
      </c>
      <c r="F2116" s="35" t="s">
        <v>6994</v>
      </c>
      <c r="G2116" s="35" t="s">
        <v>7960</v>
      </c>
      <c r="H2116" s="35" t="s">
        <v>1370</v>
      </c>
      <c r="I2116" s="36"/>
      <c r="J2116" s="53"/>
      <c r="K2116" t="s">
        <v>6520</v>
      </c>
      <c r="L2116" s="40"/>
      <c r="M2116" s="39" t="s">
        <v>8022</v>
      </c>
    </row>
    <row r="2117" spans="1:13" ht="15.75" thickBot="1" x14ac:dyDescent="0.3">
      <c r="A2117" s="7" t="str">
        <f t="shared" si="89"/>
        <v>200800160002</v>
      </c>
      <c r="B2117" s="92"/>
      <c r="C2117" s="176">
        <v>20080016</v>
      </c>
      <c r="D2117" s="175" t="s">
        <v>56</v>
      </c>
      <c r="E2117" s="176" t="s">
        <v>17</v>
      </c>
      <c r="F2117" s="235" t="s">
        <v>12291</v>
      </c>
      <c r="G2117" s="91" t="s">
        <v>12292</v>
      </c>
      <c r="H2117" s="35" t="s">
        <v>7573</v>
      </c>
      <c r="I2117" s="36"/>
      <c r="J2117" s="53"/>
      <c r="K2117" t="s">
        <v>7309</v>
      </c>
      <c r="L2117" s="40"/>
      <c r="M2117" s="39" t="s">
        <v>8023</v>
      </c>
    </row>
    <row r="2118" spans="1:13" ht="16.5" thickTop="1" thickBot="1" x14ac:dyDescent="0.3">
      <c r="A2118" s="7" t="str">
        <f>CONCATENATE(C2118,E2118)</f>
        <v>200600090002</v>
      </c>
      <c r="B2118" s="92"/>
      <c r="C2118" s="176">
        <v>20060009</v>
      </c>
      <c r="D2118" s="175" t="s">
        <v>56</v>
      </c>
      <c r="E2118" s="176" t="s">
        <v>17</v>
      </c>
      <c r="F2118" s="35" t="s">
        <v>8028</v>
      </c>
      <c r="G2118" s="35" t="s">
        <v>8029</v>
      </c>
      <c r="H2118" s="35" t="s">
        <v>4452</v>
      </c>
      <c r="I2118" s="36"/>
      <c r="J2118" s="53"/>
      <c r="K2118" t="s">
        <v>5887</v>
      </c>
      <c r="L2118" s="40"/>
      <c r="M2118" s="39" t="s">
        <v>8030</v>
      </c>
    </row>
    <row r="2119" spans="1:13" ht="15.75" thickTop="1" x14ac:dyDescent="0.25">
      <c r="A2119" s="7" t="str">
        <f t="shared" ref="A2119:A2150" si="90">CONCATENATE(C2119,E2119)</f>
        <v>200100030084</v>
      </c>
      <c r="B2119" s="92"/>
      <c r="C2119" s="50">
        <v>20010003</v>
      </c>
      <c r="D2119" s="175" t="s">
        <v>56</v>
      </c>
      <c r="E2119" s="35" t="s">
        <v>3576</v>
      </c>
      <c r="F2119" s="35" t="s">
        <v>8032</v>
      </c>
      <c r="G2119" s="35" t="s">
        <v>8073</v>
      </c>
      <c r="H2119" s="35" t="s">
        <v>273</v>
      </c>
      <c r="I2119" s="36"/>
      <c r="J2119" s="53"/>
      <c r="K2119" t="s">
        <v>8123</v>
      </c>
      <c r="L2119" s="40"/>
      <c r="M2119" s="39" t="s">
        <v>8159</v>
      </c>
    </row>
    <row r="2120" spans="1:13" x14ac:dyDescent="0.25">
      <c r="A2120" s="7" t="str">
        <f t="shared" si="90"/>
        <v>200100080013</v>
      </c>
      <c r="B2120" s="92"/>
      <c r="C2120" s="50">
        <v>20010008</v>
      </c>
      <c r="D2120" s="175" t="s">
        <v>56</v>
      </c>
      <c r="E2120" s="35" t="s">
        <v>23</v>
      </c>
      <c r="F2120" s="35" t="s">
        <v>6994</v>
      </c>
      <c r="G2120" s="35" t="s">
        <v>8074</v>
      </c>
      <c r="H2120" s="35" t="s">
        <v>275</v>
      </c>
      <c r="I2120" s="36"/>
      <c r="J2120" s="53"/>
      <c r="K2120" t="s">
        <v>6733</v>
      </c>
      <c r="L2120" s="40"/>
      <c r="M2120" s="39" t="s">
        <v>8160</v>
      </c>
    </row>
    <row r="2121" spans="1:13" x14ac:dyDescent="0.25">
      <c r="A2121" s="7" t="str">
        <f t="shared" si="90"/>
        <v>200300010047</v>
      </c>
      <c r="B2121" s="92"/>
      <c r="C2121" s="50">
        <v>20030001</v>
      </c>
      <c r="D2121" s="175" t="s">
        <v>56</v>
      </c>
      <c r="E2121" s="35" t="s">
        <v>423</v>
      </c>
      <c r="F2121" s="35" t="s">
        <v>8033</v>
      </c>
      <c r="G2121" s="35" t="s">
        <v>8075</v>
      </c>
      <c r="H2121" s="35" t="s">
        <v>721</v>
      </c>
      <c r="I2121" s="36"/>
      <c r="J2121" s="53"/>
      <c r="K2121" t="s">
        <v>6462</v>
      </c>
      <c r="L2121" s="40"/>
      <c r="M2121" s="39" t="s">
        <v>8161</v>
      </c>
    </row>
    <row r="2122" spans="1:13" x14ac:dyDescent="0.25">
      <c r="A2122" s="7" t="str">
        <f t="shared" si="90"/>
        <v>200100170023</v>
      </c>
      <c r="B2122" s="92"/>
      <c r="C2122" s="50">
        <v>20010017</v>
      </c>
      <c r="D2122" s="175" t="s">
        <v>56</v>
      </c>
      <c r="E2122" s="35" t="s">
        <v>38</v>
      </c>
      <c r="F2122" s="35" t="s">
        <v>1279</v>
      </c>
      <c r="G2122" s="35" t="s">
        <v>8076</v>
      </c>
      <c r="H2122" s="35" t="s">
        <v>273</v>
      </c>
      <c r="I2122" s="36"/>
      <c r="J2122" s="53"/>
      <c r="K2122" t="s">
        <v>369</v>
      </c>
      <c r="L2122" s="40"/>
      <c r="M2122" s="39" t="s">
        <v>8162</v>
      </c>
    </row>
    <row r="2123" spans="1:13" x14ac:dyDescent="0.25">
      <c r="A2123" s="7" t="str">
        <f t="shared" si="90"/>
        <v>200200070073</v>
      </c>
      <c r="B2123" s="92"/>
      <c r="C2123" s="50">
        <v>20020007</v>
      </c>
      <c r="D2123" s="175" t="s">
        <v>56</v>
      </c>
      <c r="E2123" s="35" t="s">
        <v>2491</v>
      </c>
      <c r="F2123" s="35" t="s">
        <v>8034</v>
      </c>
      <c r="G2123" s="35" t="s">
        <v>8077</v>
      </c>
      <c r="H2123" s="35" t="s">
        <v>1284</v>
      </c>
      <c r="I2123" s="36"/>
      <c r="J2123" s="53"/>
      <c r="K2123" t="s">
        <v>1165</v>
      </c>
      <c r="L2123" s="40"/>
      <c r="M2123" s="39" t="s">
        <v>8163</v>
      </c>
    </row>
    <row r="2124" spans="1:13" x14ac:dyDescent="0.25">
      <c r="A2124" s="7" t="str">
        <f t="shared" si="90"/>
        <v>200100270043</v>
      </c>
      <c r="B2124" s="92"/>
      <c r="C2124" s="50">
        <v>20010027</v>
      </c>
      <c r="D2124" s="175" t="s">
        <v>56</v>
      </c>
      <c r="E2124" s="35" t="s">
        <v>1650</v>
      </c>
      <c r="F2124" s="35" t="s">
        <v>5196</v>
      </c>
      <c r="G2124" s="35" t="s">
        <v>8078</v>
      </c>
      <c r="H2124" s="35" t="s">
        <v>275</v>
      </c>
      <c r="I2124" s="36"/>
      <c r="J2124" s="53"/>
      <c r="K2124" t="s">
        <v>8124</v>
      </c>
      <c r="L2124" s="40"/>
      <c r="M2124" s="39" t="s">
        <v>8164</v>
      </c>
    </row>
    <row r="2125" spans="1:13" x14ac:dyDescent="0.25">
      <c r="A2125" s="7" t="str">
        <f t="shared" si="90"/>
        <v>200100270044</v>
      </c>
      <c r="B2125" s="92"/>
      <c r="C2125" s="50">
        <v>20010027</v>
      </c>
      <c r="D2125" s="175" t="s">
        <v>56</v>
      </c>
      <c r="E2125" s="35" t="s">
        <v>15</v>
      </c>
      <c r="F2125" s="35" t="s">
        <v>608</v>
      </c>
      <c r="G2125" s="35" t="s">
        <v>8079</v>
      </c>
      <c r="H2125" s="35" t="s">
        <v>451</v>
      </c>
      <c r="I2125" s="36"/>
      <c r="J2125" s="53"/>
      <c r="L2125" s="40"/>
      <c r="M2125" s="39" t="s">
        <v>8165</v>
      </c>
    </row>
    <row r="2126" spans="1:13" x14ac:dyDescent="0.25">
      <c r="A2126" s="7" t="str">
        <f t="shared" si="90"/>
        <v>200400020007</v>
      </c>
      <c r="B2126" s="92"/>
      <c r="C2126" s="50">
        <v>20040002</v>
      </c>
      <c r="D2126" s="175" t="s">
        <v>56</v>
      </c>
      <c r="E2126" s="35" t="s">
        <v>20</v>
      </c>
      <c r="F2126" s="35" t="s">
        <v>8035</v>
      </c>
      <c r="G2126" s="35" t="s">
        <v>8080</v>
      </c>
      <c r="H2126" s="35" t="s">
        <v>275</v>
      </c>
      <c r="I2126" s="36"/>
      <c r="J2126" s="53"/>
      <c r="K2126" t="s">
        <v>5947</v>
      </c>
      <c r="L2126" s="40"/>
      <c r="M2126" s="39">
        <v>0</v>
      </c>
    </row>
    <row r="2127" spans="1:13" x14ac:dyDescent="0.25">
      <c r="A2127" s="7" t="str">
        <f t="shared" si="90"/>
        <v>200400020010</v>
      </c>
      <c r="B2127" s="92"/>
      <c r="C2127" s="50">
        <v>20040002</v>
      </c>
      <c r="D2127" s="175" t="s">
        <v>56</v>
      </c>
      <c r="E2127" s="35" t="s">
        <v>21</v>
      </c>
      <c r="F2127" s="35" t="s">
        <v>8036</v>
      </c>
      <c r="G2127" s="35" t="s">
        <v>8081</v>
      </c>
      <c r="H2127" s="35" t="s">
        <v>275</v>
      </c>
      <c r="I2127" s="36"/>
      <c r="J2127" s="53"/>
      <c r="K2127" t="s">
        <v>5940</v>
      </c>
      <c r="L2127" s="40"/>
      <c r="M2127" s="39" t="s">
        <v>8166</v>
      </c>
    </row>
    <row r="2128" spans="1:13" x14ac:dyDescent="0.25">
      <c r="A2128" s="7" t="str">
        <f t="shared" si="90"/>
        <v>200600040061</v>
      </c>
      <c r="B2128" s="92"/>
      <c r="C2128" s="50">
        <v>20060004</v>
      </c>
      <c r="D2128" s="175" t="s">
        <v>56</v>
      </c>
      <c r="E2128" s="35" t="s">
        <v>1061</v>
      </c>
      <c r="F2128" s="35" t="s">
        <v>8037</v>
      </c>
      <c r="G2128" s="35" t="s">
        <v>8082</v>
      </c>
      <c r="H2128" s="35" t="s">
        <v>5266</v>
      </c>
      <c r="I2128" s="36"/>
      <c r="J2128" s="53"/>
      <c r="K2128" t="s">
        <v>8125</v>
      </c>
      <c r="L2128" s="40"/>
      <c r="M2128" s="39" t="s">
        <v>8167</v>
      </c>
    </row>
    <row r="2129" spans="1:13" x14ac:dyDescent="0.25">
      <c r="A2129" s="7" t="str">
        <f t="shared" si="90"/>
        <v>200600040063</v>
      </c>
      <c r="B2129" s="92"/>
      <c r="C2129" s="50">
        <v>20060004</v>
      </c>
      <c r="D2129" s="175" t="s">
        <v>56</v>
      </c>
      <c r="E2129" s="35" t="s">
        <v>1151</v>
      </c>
      <c r="F2129" s="35" t="s">
        <v>8038</v>
      </c>
      <c r="G2129" s="35" t="s">
        <v>8083</v>
      </c>
      <c r="H2129" s="35" t="s">
        <v>5266</v>
      </c>
      <c r="I2129" s="36"/>
      <c r="J2129" s="53"/>
      <c r="K2129" t="s">
        <v>8126</v>
      </c>
      <c r="L2129" s="40"/>
      <c r="M2129" s="39" t="s">
        <v>8168</v>
      </c>
    </row>
    <row r="2130" spans="1:13" x14ac:dyDescent="0.25">
      <c r="A2130" s="7" t="str">
        <f t="shared" si="90"/>
        <v>200600040064</v>
      </c>
      <c r="B2130" s="92"/>
      <c r="C2130" s="50">
        <v>20060004</v>
      </c>
      <c r="D2130" s="175" t="s">
        <v>56</v>
      </c>
      <c r="E2130" s="35" t="s">
        <v>1237</v>
      </c>
      <c r="F2130" s="35" t="s">
        <v>8039</v>
      </c>
      <c r="G2130" s="35" t="s">
        <v>8084</v>
      </c>
      <c r="H2130" s="35" t="s">
        <v>5268</v>
      </c>
      <c r="I2130" s="36"/>
      <c r="J2130" s="53"/>
      <c r="K2130" t="s">
        <v>7033</v>
      </c>
      <c r="L2130" s="40"/>
      <c r="M2130" s="39" t="s">
        <v>8169</v>
      </c>
    </row>
    <row r="2131" spans="1:13" x14ac:dyDescent="0.25">
      <c r="A2131" s="7" t="str">
        <f t="shared" si="90"/>
        <v>200600040066</v>
      </c>
      <c r="B2131" s="92"/>
      <c r="C2131" s="50">
        <v>20060004</v>
      </c>
      <c r="D2131" s="175" t="s">
        <v>56</v>
      </c>
      <c r="E2131" s="35" t="s">
        <v>1247</v>
      </c>
      <c r="F2131" s="35" t="s">
        <v>8040</v>
      </c>
      <c r="G2131" s="35" t="s">
        <v>8085</v>
      </c>
      <c r="H2131" s="35" t="s">
        <v>5266</v>
      </c>
      <c r="I2131" s="36"/>
      <c r="J2131" s="53"/>
      <c r="K2131" t="s">
        <v>8127</v>
      </c>
      <c r="L2131" s="40"/>
      <c r="M2131" s="39" t="s">
        <v>8170</v>
      </c>
    </row>
    <row r="2132" spans="1:13" x14ac:dyDescent="0.25">
      <c r="A2132" s="7" t="str">
        <f t="shared" si="90"/>
        <v>200600040068</v>
      </c>
      <c r="B2132" s="92"/>
      <c r="C2132" s="50">
        <v>20060004</v>
      </c>
      <c r="D2132" s="175" t="s">
        <v>56</v>
      </c>
      <c r="E2132" s="35" t="s">
        <v>1489</v>
      </c>
      <c r="F2132" s="35" t="s">
        <v>7053</v>
      </c>
      <c r="G2132" s="35" t="s">
        <v>8086</v>
      </c>
      <c r="H2132" s="35" t="s">
        <v>5266</v>
      </c>
      <c r="I2132" s="36"/>
      <c r="J2132" s="53"/>
      <c r="K2132" t="s">
        <v>8128</v>
      </c>
      <c r="L2132" s="40"/>
      <c r="M2132" s="39" t="s">
        <v>8171</v>
      </c>
    </row>
    <row r="2133" spans="1:13" x14ac:dyDescent="0.25">
      <c r="A2133" s="7" t="str">
        <f t="shared" si="90"/>
        <v>200600020037</v>
      </c>
      <c r="B2133" s="92"/>
      <c r="C2133" s="50">
        <v>20060002</v>
      </c>
      <c r="D2133" s="175" t="s">
        <v>56</v>
      </c>
      <c r="E2133" s="35" t="s">
        <v>34</v>
      </c>
      <c r="F2133" s="35" t="s">
        <v>8041</v>
      </c>
      <c r="G2133" s="35" t="s">
        <v>8087</v>
      </c>
      <c r="H2133" s="35" t="s">
        <v>6016</v>
      </c>
      <c r="I2133" s="36"/>
      <c r="J2133" s="53"/>
      <c r="K2133" t="s">
        <v>8129</v>
      </c>
      <c r="L2133" s="40"/>
      <c r="M2133" s="39" t="s">
        <v>8172</v>
      </c>
    </row>
    <row r="2134" spans="1:13" x14ac:dyDescent="0.25">
      <c r="A2134" s="7" t="str">
        <f t="shared" si="90"/>
        <v>200600020038</v>
      </c>
      <c r="B2134" s="92"/>
      <c r="C2134" s="50">
        <v>20060002</v>
      </c>
      <c r="D2134" s="175" t="s">
        <v>56</v>
      </c>
      <c r="E2134" s="35" t="s">
        <v>11</v>
      </c>
      <c r="F2134" s="35" t="s">
        <v>8042</v>
      </c>
      <c r="G2134" s="35" t="s">
        <v>8088</v>
      </c>
      <c r="H2134" s="35" t="s">
        <v>8120</v>
      </c>
      <c r="I2134" s="36"/>
      <c r="J2134" s="53"/>
      <c r="K2134" t="s">
        <v>8130</v>
      </c>
      <c r="L2134" s="40"/>
      <c r="M2134" s="39" t="s">
        <v>8173</v>
      </c>
    </row>
    <row r="2135" spans="1:13" x14ac:dyDescent="0.25">
      <c r="A2135" s="7" t="str">
        <f t="shared" si="90"/>
        <v>200500010030</v>
      </c>
      <c r="B2135" s="92"/>
      <c r="C2135" s="50">
        <v>20050001</v>
      </c>
      <c r="D2135" s="175" t="s">
        <v>56</v>
      </c>
      <c r="E2135" s="35" t="s">
        <v>7</v>
      </c>
      <c r="F2135" s="35" t="s">
        <v>8043</v>
      </c>
      <c r="G2135" s="35" t="s">
        <v>8089</v>
      </c>
      <c r="H2135" s="35" t="s">
        <v>276</v>
      </c>
      <c r="I2135" s="36"/>
      <c r="J2135" s="53"/>
      <c r="K2135" t="s">
        <v>8131</v>
      </c>
      <c r="L2135" s="40"/>
      <c r="M2135" s="39">
        <v>0</v>
      </c>
    </row>
    <row r="2136" spans="1:13" x14ac:dyDescent="0.25">
      <c r="A2136" s="7" t="str">
        <f t="shared" si="90"/>
        <v>200700020006</v>
      </c>
      <c r="B2136" s="92"/>
      <c r="C2136" s="50">
        <v>20070002</v>
      </c>
      <c r="D2136" s="175" t="s">
        <v>56</v>
      </c>
      <c r="E2136" s="35" t="s">
        <v>19</v>
      </c>
      <c r="F2136" s="35" t="s">
        <v>8044</v>
      </c>
      <c r="G2136" s="35" t="s">
        <v>8090</v>
      </c>
      <c r="H2136" s="35" t="s">
        <v>1048</v>
      </c>
      <c r="I2136" s="36"/>
      <c r="J2136" s="53"/>
      <c r="K2136" t="s">
        <v>8132</v>
      </c>
      <c r="L2136" s="40"/>
      <c r="M2136" s="39" t="s">
        <v>8174</v>
      </c>
    </row>
    <row r="2137" spans="1:13" x14ac:dyDescent="0.25">
      <c r="A2137" s="7" t="str">
        <f t="shared" si="90"/>
        <v>200700020007</v>
      </c>
      <c r="B2137" s="92"/>
      <c r="C2137" s="50">
        <v>20070002</v>
      </c>
      <c r="D2137" s="175" t="s">
        <v>56</v>
      </c>
      <c r="E2137" s="35" t="s">
        <v>20</v>
      </c>
      <c r="F2137" s="35" t="s">
        <v>8045</v>
      </c>
      <c r="G2137" s="35" t="s">
        <v>8091</v>
      </c>
      <c r="H2137" s="35" t="s">
        <v>1048</v>
      </c>
      <c r="I2137" s="36"/>
      <c r="J2137" s="53"/>
      <c r="K2137" t="s">
        <v>6458</v>
      </c>
      <c r="L2137" s="40"/>
      <c r="M2137" s="39" t="s">
        <v>8175</v>
      </c>
    </row>
    <row r="2138" spans="1:13" x14ac:dyDescent="0.25">
      <c r="A2138" s="7" t="str">
        <f t="shared" si="90"/>
        <v>200700020008</v>
      </c>
      <c r="B2138" s="92"/>
      <c r="C2138" s="50">
        <v>20070002</v>
      </c>
      <c r="D2138" s="175" t="s">
        <v>56</v>
      </c>
      <c r="E2138" s="35" t="s">
        <v>41</v>
      </c>
      <c r="F2138" s="35" t="s">
        <v>8046</v>
      </c>
      <c r="G2138" s="35" t="s">
        <v>8092</v>
      </c>
      <c r="H2138" s="35" t="s">
        <v>1048</v>
      </c>
      <c r="I2138" s="36"/>
      <c r="J2138" s="53"/>
      <c r="K2138" t="s">
        <v>8133</v>
      </c>
      <c r="L2138" s="40"/>
      <c r="M2138" s="39" t="s">
        <v>8176</v>
      </c>
    </row>
    <row r="2139" spans="1:13" x14ac:dyDescent="0.25">
      <c r="A2139" s="7" t="str">
        <f t="shared" si="90"/>
        <v>200700020009</v>
      </c>
      <c r="B2139" s="92"/>
      <c r="C2139" s="50">
        <v>20070002</v>
      </c>
      <c r="D2139" s="175" t="s">
        <v>56</v>
      </c>
      <c r="E2139" s="35" t="s">
        <v>36</v>
      </c>
      <c r="F2139" s="35" t="s">
        <v>8047</v>
      </c>
      <c r="G2139" s="35" t="s">
        <v>8771</v>
      </c>
      <c r="H2139" s="35" t="s">
        <v>1048</v>
      </c>
      <c r="I2139" s="36"/>
      <c r="J2139" s="53"/>
      <c r="K2139" t="s">
        <v>8134</v>
      </c>
      <c r="L2139" s="40"/>
      <c r="M2139" s="39" t="s">
        <v>8177</v>
      </c>
    </row>
    <row r="2140" spans="1:13" x14ac:dyDescent="0.25">
      <c r="A2140" s="7" t="str">
        <f t="shared" si="90"/>
        <v>200700020010</v>
      </c>
      <c r="B2140" s="92"/>
      <c r="C2140" s="50">
        <v>20070002</v>
      </c>
      <c r="D2140" s="175" t="s">
        <v>56</v>
      </c>
      <c r="E2140" s="35" t="s">
        <v>21</v>
      </c>
      <c r="F2140" s="35" t="s">
        <v>8048</v>
      </c>
      <c r="G2140" s="35" t="s">
        <v>8093</v>
      </c>
      <c r="H2140" s="35" t="s">
        <v>1048</v>
      </c>
      <c r="I2140" s="36"/>
      <c r="J2140" s="53"/>
      <c r="K2140" t="s">
        <v>8135</v>
      </c>
      <c r="L2140" s="40"/>
      <c r="M2140" s="39" t="s">
        <v>8178</v>
      </c>
    </row>
    <row r="2141" spans="1:13" x14ac:dyDescent="0.25">
      <c r="A2141" s="7" t="str">
        <f t="shared" si="90"/>
        <v>200700020011</v>
      </c>
      <c r="B2141" s="92"/>
      <c r="C2141" s="50">
        <v>20070002</v>
      </c>
      <c r="D2141" s="175" t="s">
        <v>56</v>
      </c>
      <c r="E2141" s="35" t="s">
        <v>22</v>
      </c>
      <c r="F2141" s="35" t="s">
        <v>8049</v>
      </c>
      <c r="G2141" s="35" t="s">
        <v>8094</v>
      </c>
      <c r="H2141" s="35" t="s">
        <v>1048</v>
      </c>
      <c r="I2141" s="36"/>
      <c r="J2141" s="53"/>
      <c r="K2141" t="s">
        <v>8136</v>
      </c>
      <c r="L2141" s="40"/>
      <c r="M2141" s="39" t="s">
        <v>8179</v>
      </c>
    </row>
    <row r="2142" spans="1:13" x14ac:dyDescent="0.25">
      <c r="A2142" s="7" t="str">
        <f t="shared" si="90"/>
        <v>200700020012</v>
      </c>
      <c r="B2142" s="92"/>
      <c r="C2142" s="50">
        <v>20070002</v>
      </c>
      <c r="D2142" s="175" t="s">
        <v>56</v>
      </c>
      <c r="E2142" s="35" t="s">
        <v>40</v>
      </c>
      <c r="F2142" s="35" t="s">
        <v>8050</v>
      </c>
      <c r="G2142" s="35" t="s">
        <v>8095</v>
      </c>
      <c r="H2142" s="35" t="s">
        <v>2021</v>
      </c>
      <c r="I2142" s="36"/>
      <c r="J2142" s="53"/>
      <c r="K2142" t="s">
        <v>8137</v>
      </c>
      <c r="L2142" s="40"/>
      <c r="M2142" s="39" t="s">
        <v>8180</v>
      </c>
    </row>
    <row r="2143" spans="1:13" x14ac:dyDescent="0.25">
      <c r="A2143" s="7" t="str">
        <f t="shared" si="90"/>
        <v>200700020014</v>
      </c>
      <c r="B2143" s="92"/>
      <c r="C2143" s="50">
        <v>20070002</v>
      </c>
      <c r="D2143" s="175" t="s">
        <v>56</v>
      </c>
      <c r="E2143" s="35" t="s">
        <v>24</v>
      </c>
      <c r="F2143" s="35" t="s">
        <v>8051</v>
      </c>
      <c r="G2143" s="35" t="s">
        <v>8096</v>
      </c>
      <c r="H2143" s="35" t="s">
        <v>2021</v>
      </c>
      <c r="I2143" s="36"/>
      <c r="J2143" s="53"/>
      <c r="K2143" t="s">
        <v>8138</v>
      </c>
      <c r="L2143" s="40"/>
      <c r="M2143" s="39" t="s">
        <v>8181</v>
      </c>
    </row>
    <row r="2144" spans="1:13" x14ac:dyDescent="0.25">
      <c r="A2144" s="7" t="str">
        <f t="shared" si="90"/>
        <v>200700020015</v>
      </c>
      <c r="B2144" s="92"/>
      <c r="C2144" s="50">
        <v>20070002</v>
      </c>
      <c r="D2144" s="175" t="s">
        <v>56</v>
      </c>
      <c r="E2144" s="35" t="s">
        <v>25</v>
      </c>
      <c r="F2144" s="35" t="s">
        <v>8052</v>
      </c>
      <c r="G2144" s="35" t="s">
        <v>8097</v>
      </c>
      <c r="H2144" s="35" t="s">
        <v>2021</v>
      </c>
      <c r="I2144" s="36"/>
      <c r="J2144" s="53"/>
      <c r="K2144" t="s">
        <v>8139</v>
      </c>
      <c r="L2144" s="40"/>
      <c r="M2144" s="39" t="s">
        <v>8182</v>
      </c>
    </row>
    <row r="2145" spans="1:13" x14ac:dyDescent="0.25">
      <c r="A2145" s="7" t="str">
        <f t="shared" si="90"/>
        <v>200300150017</v>
      </c>
      <c r="B2145" s="92"/>
      <c r="C2145" s="50">
        <v>20030015</v>
      </c>
      <c r="D2145" s="175" t="s">
        <v>56</v>
      </c>
      <c r="E2145" s="35" t="s">
        <v>27</v>
      </c>
      <c r="F2145" s="35" t="s">
        <v>8053</v>
      </c>
      <c r="G2145" s="91" t="s">
        <v>8326</v>
      </c>
      <c r="H2145" s="35" t="s">
        <v>728</v>
      </c>
      <c r="I2145" s="36"/>
      <c r="J2145" s="53"/>
      <c r="K2145" t="s">
        <v>8140</v>
      </c>
      <c r="L2145" s="40"/>
      <c r="M2145" s="39" t="s">
        <v>8183</v>
      </c>
    </row>
    <row r="2146" spans="1:13" x14ac:dyDescent="0.25">
      <c r="A2146" s="7" t="str">
        <f t="shared" si="90"/>
        <v>200100430016</v>
      </c>
      <c r="B2146" s="92"/>
      <c r="C2146" s="50">
        <v>20010043</v>
      </c>
      <c r="D2146" s="175" t="s">
        <v>56</v>
      </c>
      <c r="E2146" s="35" t="s">
        <v>26</v>
      </c>
      <c r="F2146" s="35" t="s">
        <v>8054</v>
      </c>
      <c r="G2146" s="35" t="s">
        <v>8098</v>
      </c>
      <c r="H2146" s="35" t="s">
        <v>467</v>
      </c>
      <c r="I2146" s="36"/>
      <c r="J2146" s="53"/>
      <c r="K2146" t="s">
        <v>8141</v>
      </c>
      <c r="L2146" s="40"/>
      <c r="M2146" s="39">
        <v>0</v>
      </c>
    </row>
    <row r="2147" spans="1:13" x14ac:dyDescent="0.25">
      <c r="A2147" s="7" t="str">
        <f t="shared" si="90"/>
        <v>200100430017</v>
      </c>
      <c r="B2147" s="92"/>
      <c r="C2147" s="50">
        <v>20010043</v>
      </c>
      <c r="D2147" s="175" t="s">
        <v>56</v>
      </c>
      <c r="E2147" s="35" t="s">
        <v>27</v>
      </c>
      <c r="F2147" s="35" t="s">
        <v>8055</v>
      </c>
      <c r="G2147" s="35" t="s">
        <v>8099</v>
      </c>
      <c r="H2147" s="35" t="s">
        <v>456</v>
      </c>
      <c r="I2147" s="36"/>
      <c r="J2147" s="53"/>
      <c r="K2147" t="s">
        <v>8142</v>
      </c>
      <c r="L2147" s="40"/>
      <c r="M2147" s="39" t="s">
        <v>8184</v>
      </c>
    </row>
    <row r="2148" spans="1:13" x14ac:dyDescent="0.25">
      <c r="A2148" s="7" t="str">
        <f t="shared" si="90"/>
        <v>200100450015</v>
      </c>
      <c r="B2148" s="92"/>
      <c r="C2148" s="50">
        <v>20010045</v>
      </c>
      <c r="D2148" s="175" t="s">
        <v>56</v>
      </c>
      <c r="E2148" s="35" t="s">
        <v>25</v>
      </c>
      <c r="F2148" s="35" t="s">
        <v>8056</v>
      </c>
      <c r="G2148" s="35" t="s">
        <v>8100</v>
      </c>
      <c r="H2148" s="35" t="s">
        <v>271</v>
      </c>
      <c r="I2148" s="36"/>
      <c r="J2148" s="53"/>
      <c r="K2148" t="s">
        <v>8143</v>
      </c>
      <c r="L2148" s="40"/>
      <c r="M2148" s="39">
        <v>0</v>
      </c>
    </row>
    <row r="2149" spans="1:13" x14ac:dyDescent="0.25">
      <c r="A2149" s="7" t="str">
        <f t="shared" si="90"/>
        <v>200800030003</v>
      </c>
      <c r="B2149" s="92"/>
      <c r="C2149" s="50">
        <v>20080003</v>
      </c>
      <c r="D2149" s="175" t="s">
        <v>56</v>
      </c>
      <c r="E2149" s="35" t="s">
        <v>0</v>
      </c>
      <c r="F2149" s="35" t="s">
        <v>8057</v>
      </c>
      <c r="G2149" s="35" t="s">
        <v>8101</v>
      </c>
      <c r="H2149" s="35" t="s">
        <v>7573</v>
      </c>
      <c r="I2149" s="36"/>
      <c r="J2149" s="53"/>
      <c r="K2149" t="s">
        <v>8144</v>
      </c>
      <c r="L2149" s="40"/>
      <c r="M2149" s="39" t="s">
        <v>8185</v>
      </c>
    </row>
    <row r="2150" spans="1:13" x14ac:dyDescent="0.25">
      <c r="A2150" s="7" t="str">
        <f t="shared" si="90"/>
        <v>200800030004</v>
      </c>
      <c r="B2150" s="92"/>
      <c r="C2150" s="50">
        <v>20080003</v>
      </c>
      <c r="D2150" s="175" t="s">
        <v>56</v>
      </c>
      <c r="E2150" s="35" t="s">
        <v>1</v>
      </c>
      <c r="F2150" s="35" t="s">
        <v>7211</v>
      </c>
      <c r="G2150" s="35" t="s">
        <v>8102</v>
      </c>
      <c r="H2150" s="35" t="s">
        <v>7595</v>
      </c>
      <c r="I2150" s="36"/>
      <c r="J2150" s="53"/>
      <c r="K2150" t="s">
        <v>8145</v>
      </c>
      <c r="L2150" s="40"/>
      <c r="M2150" s="39" t="s">
        <v>8186</v>
      </c>
    </row>
    <row r="2151" spans="1:13" x14ac:dyDescent="0.25">
      <c r="A2151" s="7" t="str">
        <f t="shared" ref="A2151:A2168" si="91">CONCATENATE(C2151,E2151)</f>
        <v>200800030005</v>
      </c>
      <c r="B2151" s="92"/>
      <c r="C2151" s="50">
        <v>20080003</v>
      </c>
      <c r="D2151" s="175" t="s">
        <v>56</v>
      </c>
      <c r="E2151" s="35" t="s">
        <v>18</v>
      </c>
      <c r="F2151" s="35" t="s">
        <v>8058</v>
      </c>
      <c r="G2151" s="35" t="s">
        <v>8103</v>
      </c>
      <c r="H2151" s="35" t="s">
        <v>7595</v>
      </c>
      <c r="I2151" s="36"/>
      <c r="J2151" s="53"/>
      <c r="K2151" t="s">
        <v>8146</v>
      </c>
      <c r="L2151" s="40"/>
      <c r="M2151" s="39" t="s">
        <v>8187</v>
      </c>
    </row>
    <row r="2152" spans="1:13" x14ac:dyDescent="0.25">
      <c r="A2152" s="7" t="str">
        <f t="shared" si="91"/>
        <v>200800040022</v>
      </c>
      <c r="B2152" s="92"/>
      <c r="C2152" s="50">
        <v>20080004</v>
      </c>
      <c r="D2152" s="175" t="s">
        <v>56</v>
      </c>
      <c r="E2152" s="35" t="s">
        <v>37</v>
      </c>
      <c r="F2152" s="35" t="s">
        <v>8059</v>
      </c>
      <c r="G2152" s="35" t="s">
        <v>8104</v>
      </c>
      <c r="H2152" s="35" t="s">
        <v>7412</v>
      </c>
      <c r="I2152" s="36"/>
      <c r="J2152" s="53"/>
      <c r="K2152" t="s">
        <v>8147</v>
      </c>
      <c r="L2152" s="40"/>
      <c r="M2152" s="39" t="s">
        <v>8188</v>
      </c>
    </row>
    <row r="2153" spans="1:13" x14ac:dyDescent="0.25">
      <c r="A2153" s="7" t="str">
        <f t="shared" si="91"/>
        <v>200800050016</v>
      </c>
      <c r="B2153" s="92"/>
      <c r="C2153" s="50">
        <v>20080005</v>
      </c>
      <c r="D2153" s="175" t="s">
        <v>56</v>
      </c>
      <c r="E2153" s="35" t="s">
        <v>26</v>
      </c>
      <c r="F2153" s="35" t="s">
        <v>8060</v>
      </c>
      <c r="G2153" s="35" t="s">
        <v>8105</v>
      </c>
      <c r="H2153" s="35" t="s">
        <v>7417</v>
      </c>
      <c r="I2153" s="36"/>
      <c r="J2153" s="53"/>
      <c r="K2153" t="s">
        <v>8148</v>
      </c>
      <c r="L2153" s="40"/>
      <c r="M2153" s="39" t="s">
        <v>8189</v>
      </c>
    </row>
    <row r="2154" spans="1:13" x14ac:dyDescent="0.25">
      <c r="A2154" s="7" t="str">
        <f t="shared" si="91"/>
        <v>200800070048</v>
      </c>
      <c r="B2154" s="92"/>
      <c r="C2154" s="50">
        <v>20080007</v>
      </c>
      <c r="D2154" s="175" t="s">
        <v>56</v>
      </c>
      <c r="E2154" s="35" t="s">
        <v>424</v>
      </c>
      <c r="F2154" s="35" t="s">
        <v>7424</v>
      </c>
      <c r="G2154" s="35" t="s">
        <v>8106</v>
      </c>
      <c r="H2154" s="35" t="s">
        <v>7705</v>
      </c>
      <c r="I2154" s="36"/>
      <c r="J2154" s="53"/>
      <c r="K2154" t="s">
        <v>8149</v>
      </c>
      <c r="L2154" s="40"/>
      <c r="M2154" s="39" t="s">
        <v>8190</v>
      </c>
    </row>
    <row r="2155" spans="1:13" x14ac:dyDescent="0.25">
      <c r="A2155" s="7" t="str">
        <f t="shared" si="91"/>
        <v>200800070049</v>
      </c>
      <c r="B2155" s="92"/>
      <c r="C2155" s="50">
        <v>20080007</v>
      </c>
      <c r="D2155" s="175" t="s">
        <v>56</v>
      </c>
      <c r="E2155" s="35" t="s">
        <v>425</v>
      </c>
      <c r="F2155" s="35" t="s">
        <v>8061</v>
      </c>
      <c r="G2155" s="35" t="s">
        <v>8107</v>
      </c>
      <c r="H2155" s="35" t="s">
        <v>7415</v>
      </c>
      <c r="I2155" s="36"/>
      <c r="J2155" s="53"/>
      <c r="K2155" t="s">
        <v>8150</v>
      </c>
      <c r="L2155" s="40"/>
      <c r="M2155" s="39" t="s">
        <v>8191</v>
      </c>
    </row>
    <row r="2156" spans="1:13" x14ac:dyDescent="0.25">
      <c r="A2156" s="7" t="str">
        <f t="shared" si="91"/>
        <v>200800070050</v>
      </c>
      <c r="B2156" s="92"/>
      <c r="C2156" s="50">
        <v>20080007</v>
      </c>
      <c r="D2156" s="175" t="s">
        <v>56</v>
      </c>
      <c r="E2156" s="35" t="s">
        <v>2068</v>
      </c>
      <c r="F2156" s="35" t="s">
        <v>8062</v>
      </c>
      <c r="G2156" s="35" t="s">
        <v>8108</v>
      </c>
      <c r="H2156" s="35" t="s">
        <v>8026</v>
      </c>
      <c r="I2156" s="36"/>
      <c r="J2156" s="53"/>
      <c r="K2156" t="s">
        <v>6332</v>
      </c>
      <c r="L2156" s="40"/>
      <c r="M2156" s="39" t="s">
        <v>8192</v>
      </c>
    </row>
    <row r="2157" spans="1:13" x14ac:dyDescent="0.25">
      <c r="A2157" s="7" t="str">
        <f t="shared" si="91"/>
        <v>200800070051</v>
      </c>
      <c r="B2157" s="92"/>
      <c r="C2157" s="50">
        <v>20080007</v>
      </c>
      <c r="D2157" s="175" t="s">
        <v>56</v>
      </c>
      <c r="E2157" s="35" t="s">
        <v>130</v>
      </c>
      <c r="F2157" s="35" t="s">
        <v>8063</v>
      </c>
      <c r="G2157" s="35" t="s">
        <v>8109</v>
      </c>
      <c r="H2157" s="35" t="s">
        <v>8026</v>
      </c>
      <c r="I2157" s="36"/>
      <c r="J2157" s="53"/>
      <c r="K2157" t="s">
        <v>455</v>
      </c>
      <c r="L2157" s="40"/>
      <c r="M2157" s="39" t="s">
        <v>8193</v>
      </c>
    </row>
    <row r="2158" spans="1:13" x14ac:dyDescent="0.25">
      <c r="A2158" s="7" t="str">
        <f t="shared" si="91"/>
        <v>200800070053</v>
      </c>
      <c r="B2158" s="92"/>
      <c r="C2158" s="50">
        <v>20080007</v>
      </c>
      <c r="D2158" s="175" t="s">
        <v>56</v>
      </c>
      <c r="E2158" s="35" t="s">
        <v>131</v>
      </c>
      <c r="F2158" s="35" t="s">
        <v>8064</v>
      </c>
      <c r="G2158" s="35" t="s">
        <v>8110</v>
      </c>
      <c r="H2158" s="35" t="s">
        <v>8121</v>
      </c>
      <c r="I2158" s="36"/>
      <c r="J2158" s="53"/>
      <c r="K2158" t="s">
        <v>8151</v>
      </c>
      <c r="L2158" s="40"/>
      <c r="M2158" s="39" t="s">
        <v>8194</v>
      </c>
    </row>
    <row r="2159" spans="1:13" x14ac:dyDescent="0.25">
      <c r="A2159" s="7" t="str">
        <f t="shared" si="91"/>
        <v>200800090003</v>
      </c>
      <c r="B2159" s="92"/>
      <c r="C2159" s="50">
        <v>20080009</v>
      </c>
      <c r="D2159" s="175" t="s">
        <v>56</v>
      </c>
      <c r="E2159" s="35" t="s">
        <v>0</v>
      </c>
      <c r="F2159" s="35" t="s">
        <v>8065</v>
      </c>
      <c r="G2159" s="35" t="s">
        <v>8111</v>
      </c>
      <c r="H2159" s="35" t="s">
        <v>275</v>
      </c>
      <c r="I2159" s="36"/>
      <c r="J2159" s="53"/>
      <c r="K2159" t="s">
        <v>8152</v>
      </c>
      <c r="L2159" s="40"/>
      <c r="M2159" s="39" t="s">
        <v>8195</v>
      </c>
    </row>
    <row r="2160" spans="1:13" x14ac:dyDescent="0.25">
      <c r="A2160" s="7" t="str">
        <f t="shared" si="91"/>
        <v>200800090004</v>
      </c>
      <c r="B2160" s="92"/>
      <c r="C2160" s="50">
        <v>20080009</v>
      </c>
      <c r="D2160" s="175" t="s">
        <v>56</v>
      </c>
      <c r="E2160" s="35" t="s">
        <v>1</v>
      </c>
      <c r="F2160" s="35" t="s">
        <v>8066</v>
      </c>
      <c r="G2160" s="35" t="s">
        <v>8112</v>
      </c>
      <c r="H2160" s="35" t="s">
        <v>7573</v>
      </c>
      <c r="I2160" s="36"/>
      <c r="J2160" s="53"/>
      <c r="K2160" t="s">
        <v>8153</v>
      </c>
      <c r="L2160" s="40"/>
      <c r="M2160" s="39" t="s">
        <v>8196</v>
      </c>
    </row>
    <row r="2161" spans="1:13" x14ac:dyDescent="0.25">
      <c r="A2161" s="7" t="str">
        <f t="shared" si="91"/>
        <v>200800100014</v>
      </c>
      <c r="B2161" s="92"/>
      <c r="C2161" s="50">
        <v>20080010</v>
      </c>
      <c r="D2161" s="175" t="s">
        <v>56</v>
      </c>
      <c r="E2161" s="35" t="s">
        <v>24</v>
      </c>
      <c r="F2161" s="35" t="s">
        <v>7422</v>
      </c>
      <c r="G2161" s="35" t="s">
        <v>8113</v>
      </c>
      <c r="H2161" s="35" t="s">
        <v>275</v>
      </c>
      <c r="I2161" s="36"/>
      <c r="J2161" s="53"/>
      <c r="K2161" t="s">
        <v>872</v>
      </c>
      <c r="L2161" s="40"/>
      <c r="M2161" s="39" t="s">
        <v>8197</v>
      </c>
    </row>
    <row r="2162" spans="1:13" x14ac:dyDescent="0.25">
      <c r="A2162" s="7" t="str">
        <f t="shared" si="91"/>
        <v>200800100016</v>
      </c>
      <c r="B2162" s="92"/>
      <c r="C2162" s="50">
        <v>20080010</v>
      </c>
      <c r="D2162" s="175" t="s">
        <v>56</v>
      </c>
      <c r="E2162" s="35" t="s">
        <v>26</v>
      </c>
      <c r="F2162" s="35" t="s">
        <v>8067</v>
      </c>
      <c r="G2162" s="35" t="s">
        <v>8114</v>
      </c>
      <c r="H2162" s="35" t="s">
        <v>8122</v>
      </c>
      <c r="I2162" s="36"/>
      <c r="J2162" s="53"/>
      <c r="K2162" t="s">
        <v>8154</v>
      </c>
      <c r="L2162" s="40"/>
      <c r="M2162" s="39" t="s">
        <v>8198</v>
      </c>
    </row>
    <row r="2163" spans="1:13" x14ac:dyDescent="0.25">
      <c r="A2163" s="7" t="str">
        <f t="shared" si="91"/>
        <v>200800110003</v>
      </c>
      <c r="B2163" s="92"/>
      <c r="C2163" s="50">
        <v>20080011</v>
      </c>
      <c r="D2163" s="175" t="s">
        <v>56</v>
      </c>
      <c r="E2163" s="35" t="s">
        <v>0</v>
      </c>
      <c r="F2163" s="35" t="s">
        <v>8068</v>
      </c>
      <c r="G2163" s="35" t="s">
        <v>8115</v>
      </c>
      <c r="H2163" s="35" t="s">
        <v>7416</v>
      </c>
      <c r="I2163" s="36"/>
      <c r="J2163" s="53"/>
      <c r="K2163" t="s">
        <v>8155</v>
      </c>
      <c r="L2163" s="40"/>
      <c r="M2163" s="39" t="s">
        <v>8199</v>
      </c>
    </row>
    <row r="2164" spans="1:13" x14ac:dyDescent="0.25">
      <c r="A2164" s="7" t="str">
        <f t="shared" si="91"/>
        <v>200800110004</v>
      </c>
      <c r="B2164" s="92"/>
      <c r="C2164" s="50">
        <v>20080011</v>
      </c>
      <c r="D2164" s="175" t="s">
        <v>56</v>
      </c>
      <c r="E2164" s="35" t="s">
        <v>1</v>
      </c>
      <c r="F2164" s="35" t="s">
        <v>5421</v>
      </c>
      <c r="G2164" s="35" t="s">
        <v>8116</v>
      </c>
      <c r="H2164" s="35" t="s">
        <v>7704</v>
      </c>
      <c r="I2164" s="36"/>
      <c r="J2164" s="53"/>
      <c r="K2164" t="s">
        <v>465</v>
      </c>
      <c r="L2164" s="40"/>
      <c r="M2164" s="39" t="s">
        <v>8200</v>
      </c>
    </row>
    <row r="2165" spans="1:13" x14ac:dyDescent="0.25">
      <c r="A2165" s="7" t="str">
        <f t="shared" si="91"/>
        <v>200800110005</v>
      </c>
      <c r="B2165" s="92"/>
      <c r="C2165" s="50">
        <v>20080011</v>
      </c>
      <c r="D2165" s="175" t="s">
        <v>56</v>
      </c>
      <c r="E2165" s="35" t="s">
        <v>18</v>
      </c>
      <c r="F2165" s="35" t="s">
        <v>8069</v>
      </c>
      <c r="G2165" s="35" t="s">
        <v>8117</v>
      </c>
      <c r="H2165" s="35" t="s">
        <v>7412</v>
      </c>
      <c r="I2165" s="36"/>
      <c r="J2165" s="53"/>
      <c r="K2165" t="s">
        <v>8156</v>
      </c>
      <c r="L2165" s="40"/>
      <c r="M2165" s="39" t="s">
        <v>8201</v>
      </c>
    </row>
    <row r="2166" spans="1:13" x14ac:dyDescent="0.25">
      <c r="A2166" s="7" t="str">
        <f t="shared" si="91"/>
        <v>200800110008</v>
      </c>
      <c r="B2166" s="92"/>
      <c r="C2166" s="50">
        <v>20080011</v>
      </c>
      <c r="D2166" s="175" t="s">
        <v>56</v>
      </c>
      <c r="E2166" s="35" t="s">
        <v>41</v>
      </c>
      <c r="F2166" s="35" t="s">
        <v>8070</v>
      </c>
      <c r="G2166" s="35" t="s">
        <v>8118</v>
      </c>
      <c r="H2166" s="35" t="s">
        <v>7704</v>
      </c>
      <c r="I2166" s="36"/>
      <c r="J2166" s="53"/>
      <c r="K2166" t="s">
        <v>8157</v>
      </c>
      <c r="L2166" s="40"/>
      <c r="M2166" s="39" t="s">
        <v>8202</v>
      </c>
    </row>
    <row r="2167" spans="1:13" x14ac:dyDescent="0.25">
      <c r="A2167" s="7" t="str">
        <f t="shared" si="91"/>
        <v>200800110009</v>
      </c>
      <c r="B2167" s="92"/>
      <c r="C2167" s="50">
        <v>20080011</v>
      </c>
      <c r="D2167" s="175" t="s">
        <v>56</v>
      </c>
      <c r="E2167" s="35" t="s">
        <v>36</v>
      </c>
      <c r="F2167" s="35" t="s">
        <v>8071</v>
      </c>
      <c r="G2167" s="35" t="s">
        <v>8119</v>
      </c>
      <c r="H2167" s="35" t="s">
        <v>7415</v>
      </c>
      <c r="I2167" s="36"/>
      <c r="J2167" s="53"/>
      <c r="K2167" t="s">
        <v>347</v>
      </c>
      <c r="L2167" s="40"/>
      <c r="M2167" s="39" t="s">
        <v>8203</v>
      </c>
    </row>
    <row r="2168" spans="1:13" x14ac:dyDescent="0.25">
      <c r="A2168" s="7" t="str">
        <f t="shared" si="91"/>
        <v>200400050007</v>
      </c>
      <c r="B2168" s="92"/>
      <c r="C2168" s="50">
        <v>20040005</v>
      </c>
      <c r="D2168" s="175" t="s">
        <v>56</v>
      </c>
      <c r="E2168" s="35" t="s">
        <v>20</v>
      </c>
      <c r="F2168" s="35" t="s">
        <v>8072</v>
      </c>
      <c r="G2168" s="35" t="s">
        <v>8325</v>
      </c>
      <c r="H2168" s="35" t="s">
        <v>5245</v>
      </c>
      <c r="I2168" s="36"/>
      <c r="J2168" s="53"/>
      <c r="K2168" t="s">
        <v>8158</v>
      </c>
      <c r="L2168" s="40"/>
      <c r="M2168" s="39" t="s">
        <v>8204</v>
      </c>
    </row>
    <row r="2169" spans="1:13" x14ac:dyDescent="0.25">
      <c r="A2169" s="7" t="str">
        <f t="shared" ref="A2169:A2203" si="92">CONCATENATE(C2169,E2169)</f>
        <v>200300010046</v>
      </c>
      <c r="B2169" s="92"/>
      <c r="C2169" s="185">
        <v>20030001</v>
      </c>
      <c r="D2169" s="175" t="s">
        <v>56</v>
      </c>
      <c r="E2169" s="35" t="s">
        <v>129</v>
      </c>
      <c r="F2169" s="35" t="s">
        <v>739</v>
      </c>
      <c r="G2169" s="35" t="s">
        <v>8232</v>
      </c>
      <c r="H2169" s="35" t="s">
        <v>721</v>
      </c>
      <c r="I2169" s="36"/>
      <c r="J2169" s="53"/>
      <c r="K2169" t="s">
        <v>8270</v>
      </c>
      <c r="L2169" s="40"/>
      <c r="M2169" s="39" t="s">
        <v>8295</v>
      </c>
    </row>
    <row r="2170" spans="1:13" x14ac:dyDescent="0.25">
      <c r="A2170" s="7" t="str">
        <f t="shared" si="92"/>
        <v>200100150069</v>
      </c>
      <c r="B2170" s="92"/>
      <c r="C2170" s="185">
        <v>20010015</v>
      </c>
      <c r="D2170" s="175" t="s">
        <v>56</v>
      </c>
      <c r="E2170" s="35" t="s">
        <v>1491</v>
      </c>
      <c r="F2170" s="35" t="s">
        <v>8205</v>
      </c>
      <c r="G2170" s="35" t="s">
        <v>8233</v>
      </c>
      <c r="H2170" s="35" t="s">
        <v>267</v>
      </c>
      <c r="I2170" s="36"/>
      <c r="J2170" s="53"/>
      <c r="K2170" t="s">
        <v>455</v>
      </c>
      <c r="L2170" s="40"/>
      <c r="M2170" s="39" t="s">
        <v>8296</v>
      </c>
    </row>
    <row r="2171" spans="1:13" x14ac:dyDescent="0.25">
      <c r="A2171" s="7" t="str">
        <f t="shared" si="92"/>
        <v>200100170024</v>
      </c>
      <c r="B2171" s="92"/>
      <c r="C2171" s="185">
        <v>20010017</v>
      </c>
      <c r="D2171" s="175" t="s">
        <v>56</v>
      </c>
      <c r="E2171" s="35" t="s">
        <v>29</v>
      </c>
      <c r="F2171" s="35" t="s">
        <v>8206</v>
      </c>
      <c r="G2171" s="35" t="s">
        <v>8234</v>
      </c>
      <c r="H2171" s="35" t="s">
        <v>456</v>
      </c>
      <c r="I2171" s="36"/>
      <c r="J2171" s="53"/>
      <c r="K2171" t="s">
        <v>8271</v>
      </c>
      <c r="L2171" s="40"/>
      <c r="M2171" s="39" t="s">
        <v>8297</v>
      </c>
    </row>
    <row r="2172" spans="1:13" x14ac:dyDescent="0.25">
      <c r="A2172" s="7" t="str">
        <f t="shared" si="92"/>
        <v>200100270037</v>
      </c>
      <c r="B2172" s="92"/>
      <c r="C2172" s="185">
        <v>20010027</v>
      </c>
      <c r="D2172" s="175" t="s">
        <v>56</v>
      </c>
      <c r="E2172" s="35" t="s">
        <v>34</v>
      </c>
      <c r="F2172" s="35" t="s">
        <v>8207</v>
      </c>
      <c r="G2172" s="35" t="s">
        <v>8235</v>
      </c>
      <c r="H2172" s="35" t="s">
        <v>467</v>
      </c>
      <c r="I2172" s="36"/>
      <c r="J2172" s="53"/>
      <c r="K2172" t="s">
        <v>612</v>
      </c>
      <c r="L2172" s="40"/>
      <c r="M2172" s="39" t="s">
        <v>8298</v>
      </c>
    </row>
    <row r="2173" spans="1:13" x14ac:dyDescent="0.25">
      <c r="A2173" s="7" t="str">
        <f t="shared" si="92"/>
        <v>200100270045</v>
      </c>
      <c r="B2173" s="92"/>
      <c r="C2173" s="185">
        <v>20010027</v>
      </c>
      <c r="D2173" s="175" t="s">
        <v>56</v>
      </c>
      <c r="E2173" s="35" t="s">
        <v>16</v>
      </c>
      <c r="F2173" s="35" t="s">
        <v>165</v>
      </c>
      <c r="G2173" s="35" t="s">
        <v>8236</v>
      </c>
      <c r="H2173" s="35" t="s">
        <v>275</v>
      </c>
      <c r="I2173" s="36"/>
      <c r="J2173" s="53"/>
      <c r="K2173" t="s">
        <v>8272</v>
      </c>
      <c r="L2173" s="40"/>
      <c r="M2173" s="39" t="s">
        <v>8299</v>
      </c>
    </row>
    <row r="2174" spans="1:13" x14ac:dyDescent="0.25">
      <c r="A2174" s="7" t="str">
        <f t="shared" si="92"/>
        <v>200100270046</v>
      </c>
      <c r="B2174" s="92"/>
      <c r="C2174" s="185">
        <v>20010027</v>
      </c>
      <c r="D2174" s="175" t="s">
        <v>56</v>
      </c>
      <c r="E2174" s="35" t="s">
        <v>129</v>
      </c>
      <c r="F2174" s="35" t="s">
        <v>8208</v>
      </c>
      <c r="G2174" s="35" t="s">
        <v>8237</v>
      </c>
      <c r="H2174" s="35" t="s">
        <v>467</v>
      </c>
      <c r="I2174" s="36"/>
      <c r="J2174" s="53"/>
      <c r="K2174" t="s">
        <v>8273</v>
      </c>
      <c r="L2174" s="40"/>
      <c r="M2174" s="39" t="s">
        <v>8300</v>
      </c>
    </row>
    <row r="2175" spans="1:13" x14ac:dyDescent="0.25">
      <c r="A2175" s="7" t="str">
        <f t="shared" si="92"/>
        <v>200600040067</v>
      </c>
      <c r="B2175" s="92"/>
      <c r="C2175" s="185">
        <v>20060004</v>
      </c>
      <c r="D2175" s="175" t="s">
        <v>56</v>
      </c>
      <c r="E2175" s="35" t="s">
        <v>1346</v>
      </c>
      <c r="F2175" s="35" t="s">
        <v>8209</v>
      </c>
      <c r="G2175" s="35" t="s">
        <v>8238</v>
      </c>
      <c r="H2175" s="35" t="s">
        <v>5268</v>
      </c>
      <c r="I2175" s="36"/>
      <c r="J2175" s="53"/>
      <c r="K2175" t="s">
        <v>8274</v>
      </c>
      <c r="L2175" s="40"/>
      <c r="M2175" s="39" t="s">
        <v>8301</v>
      </c>
    </row>
    <row r="2176" spans="1:13" x14ac:dyDescent="0.25">
      <c r="A2176" s="7" t="str">
        <f t="shared" si="92"/>
        <v>200600010016</v>
      </c>
      <c r="B2176" s="92"/>
      <c r="C2176" s="185">
        <v>20060001</v>
      </c>
      <c r="D2176" s="175" t="s">
        <v>56</v>
      </c>
      <c r="E2176" s="35" t="s">
        <v>26</v>
      </c>
      <c r="F2176" s="35" t="s">
        <v>8210</v>
      </c>
      <c r="G2176" s="35" t="s">
        <v>8239</v>
      </c>
      <c r="H2176" s="35" t="s">
        <v>8267</v>
      </c>
      <c r="I2176" s="36"/>
      <c r="J2176" s="53"/>
      <c r="K2176" t="s">
        <v>8275</v>
      </c>
      <c r="L2176" s="40"/>
      <c r="M2176" s="39" t="s">
        <v>8302</v>
      </c>
    </row>
    <row r="2177" spans="1:13" x14ac:dyDescent="0.25">
      <c r="A2177" s="7" t="str">
        <f t="shared" si="92"/>
        <v>200600010017</v>
      </c>
      <c r="B2177" s="92"/>
      <c r="C2177" s="185">
        <v>20060001</v>
      </c>
      <c r="D2177" s="175" t="s">
        <v>56</v>
      </c>
      <c r="E2177" s="35" t="s">
        <v>27</v>
      </c>
      <c r="F2177" s="35" t="s">
        <v>5408</v>
      </c>
      <c r="G2177" s="35" t="s">
        <v>8240</v>
      </c>
      <c r="H2177" s="35" t="s">
        <v>8268</v>
      </c>
      <c r="I2177" s="36"/>
      <c r="J2177" s="53"/>
      <c r="K2177" t="s">
        <v>5580</v>
      </c>
      <c r="L2177" s="40"/>
      <c r="M2177" s="39" t="s">
        <v>8303</v>
      </c>
    </row>
    <row r="2178" spans="1:13" x14ac:dyDescent="0.25">
      <c r="A2178" s="7" t="str">
        <f t="shared" si="92"/>
        <v>200600020039</v>
      </c>
      <c r="B2178" s="92"/>
      <c r="C2178" s="185">
        <v>20060002</v>
      </c>
      <c r="D2178" s="175" t="s">
        <v>56</v>
      </c>
      <c r="E2178" s="35" t="s">
        <v>12</v>
      </c>
      <c r="F2178" s="35" t="s">
        <v>8211</v>
      </c>
      <c r="G2178" s="35" t="s">
        <v>8241</v>
      </c>
      <c r="H2178" s="35" t="s">
        <v>1676</v>
      </c>
      <c r="I2178" s="36"/>
      <c r="J2178" s="53"/>
      <c r="K2178" t="s">
        <v>8276</v>
      </c>
      <c r="L2178" s="40"/>
      <c r="M2178" s="39">
        <v>0</v>
      </c>
    </row>
    <row r="2179" spans="1:13" x14ac:dyDescent="0.25">
      <c r="A2179" s="7" t="str">
        <f t="shared" si="92"/>
        <v>200500010031</v>
      </c>
      <c r="B2179" s="92"/>
      <c r="C2179" s="185">
        <v>20050001</v>
      </c>
      <c r="D2179" s="175" t="s">
        <v>56</v>
      </c>
      <c r="E2179" s="35" t="s">
        <v>422</v>
      </c>
      <c r="F2179" s="35" t="s">
        <v>8212</v>
      </c>
      <c r="G2179" s="35" t="s">
        <v>8242</v>
      </c>
      <c r="H2179" s="35" t="s">
        <v>276</v>
      </c>
      <c r="I2179" s="36"/>
      <c r="J2179" s="53"/>
      <c r="K2179" t="s">
        <v>8277</v>
      </c>
      <c r="L2179" s="40"/>
      <c r="M2179" s="39" t="s">
        <v>8304</v>
      </c>
    </row>
    <row r="2180" spans="1:13" x14ac:dyDescent="0.25">
      <c r="A2180" s="7" t="str">
        <f t="shared" si="92"/>
        <v>200500020030</v>
      </c>
      <c r="B2180" s="92"/>
      <c r="C2180" s="185">
        <v>20050002</v>
      </c>
      <c r="D2180" s="175" t="s">
        <v>56</v>
      </c>
      <c r="E2180" s="35" t="s">
        <v>7</v>
      </c>
      <c r="F2180" s="35" t="s">
        <v>8213</v>
      </c>
      <c r="G2180" s="35" t="s">
        <v>8243</v>
      </c>
      <c r="H2180" s="35" t="s">
        <v>274</v>
      </c>
      <c r="I2180" s="36"/>
      <c r="J2180" s="53"/>
      <c r="K2180" t="s">
        <v>8278</v>
      </c>
      <c r="L2180" s="40"/>
      <c r="M2180" s="39">
        <v>0</v>
      </c>
    </row>
    <row r="2181" spans="1:13" x14ac:dyDescent="0.25">
      <c r="A2181" s="7" t="str">
        <f t="shared" si="92"/>
        <v>200500020039</v>
      </c>
      <c r="B2181" s="92"/>
      <c r="C2181" s="185">
        <v>20050002</v>
      </c>
      <c r="D2181" s="175" t="s">
        <v>56</v>
      </c>
      <c r="E2181" s="35" t="s">
        <v>12</v>
      </c>
      <c r="F2181" s="35" t="s">
        <v>8214</v>
      </c>
      <c r="G2181" s="35" t="s">
        <v>8244</v>
      </c>
      <c r="H2181" s="35" t="s">
        <v>1380</v>
      </c>
      <c r="I2181" s="36"/>
      <c r="J2181" s="53"/>
      <c r="K2181" t="s">
        <v>8279</v>
      </c>
      <c r="L2181" s="40"/>
      <c r="M2181" s="39" t="s">
        <v>8305</v>
      </c>
    </row>
    <row r="2182" spans="1:13" x14ac:dyDescent="0.25">
      <c r="A2182" s="7" t="str">
        <f t="shared" si="92"/>
        <v>200500020042</v>
      </c>
      <c r="B2182" s="92"/>
      <c r="C2182" s="185">
        <v>20050002</v>
      </c>
      <c r="D2182" s="175" t="s">
        <v>56</v>
      </c>
      <c r="E2182" s="35" t="s">
        <v>14</v>
      </c>
      <c r="F2182" s="35" t="s">
        <v>5637</v>
      </c>
      <c r="G2182" s="35" t="s">
        <v>8245</v>
      </c>
      <c r="H2182" s="35" t="s">
        <v>1380</v>
      </c>
      <c r="I2182" s="36"/>
      <c r="J2182" s="53"/>
      <c r="K2182" t="s">
        <v>8280</v>
      </c>
      <c r="L2182" s="40"/>
      <c r="M2182" s="39">
        <v>0</v>
      </c>
    </row>
    <row r="2183" spans="1:13" x14ac:dyDescent="0.25">
      <c r="A2183" s="7" t="str">
        <f t="shared" si="92"/>
        <v>200700010029</v>
      </c>
      <c r="B2183" s="92"/>
      <c r="C2183" s="185">
        <v>20070001</v>
      </c>
      <c r="D2183" s="175" t="s">
        <v>56</v>
      </c>
      <c r="E2183" s="35" t="s">
        <v>31</v>
      </c>
      <c r="F2183" s="35" t="s">
        <v>8215</v>
      </c>
      <c r="G2183" s="35" t="s">
        <v>8246</v>
      </c>
      <c r="H2183" s="35" t="s">
        <v>1048</v>
      </c>
      <c r="I2183" s="36"/>
      <c r="J2183" s="53"/>
      <c r="K2183" t="s">
        <v>6928</v>
      </c>
      <c r="L2183" s="40"/>
      <c r="M2183" s="39" t="s">
        <v>8306</v>
      </c>
    </row>
    <row r="2184" spans="1:13" x14ac:dyDescent="0.25">
      <c r="A2184" s="7" t="str">
        <f t="shared" si="92"/>
        <v>200700030021</v>
      </c>
      <c r="B2184" s="92"/>
      <c r="C2184" s="185">
        <v>20070003</v>
      </c>
      <c r="D2184" s="175" t="s">
        <v>56</v>
      </c>
      <c r="E2184" s="35" t="s">
        <v>28</v>
      </c>
      <c r="F2184" s="35" t="s">
        <v>8216</v>
      </c>
      <c r="G2184" s="35" t="s">
        <v>8247</v>
      </c>
      <c r="H2184" s="35" t="s">
        <v>2021</v>
      </c>
      <c r="I2184" s="36"/>
      <c r="J2184" s="53"/>
      <c r="K2184" t="s">
        <v>5223</v>
      </c>
      <c r="L2184" s="40"/>
      <c r="M2184" s="39" t="s">
        <v>8307</v>
      </c>
    </row>
    <row r="2185" spans="1:13" x14ac:dyDescent="0.25">
      <c r="A2185" s="7" t="str">
        <f t="shared" si="92"/>
        <v>200700060022</v>
      </c>
      <c r="B2185" s="92"/>
      <c r="C2185" s="185">
        <v>20070006</v>
      </c>
      <c r="D2185" s="175" t="s">
        <v>56</v>
      </c>
      <c r="E2185" s="35" t="s">
        <v>37</v>
      </c>
      <c r="F2185" s="35" t="s">
        <v>6994</v>
      </c>
      <c r="G2185" s="35" t="s">
        <v>8248</v>
      </c>
      <c r="H2185" s="35" t="s">
        <v>1048</v>
      </c>
      <c r="I2185" s="36"/>
      <c r="J2185" s="53"/>
      <c r="K2185" t="s">
        <v>5223</v>
      </c>
      <c r="L2185" s="40"/>
      <c r="M2185" s="39" t="s">
        <v>8308</v>
      </c>
    </row>
    <row r="2186" spans="1:13" x14ac:dyDescent="0.25">
      <c r="A2186" s="7" t="str">
        <f t="shared" si="92"/>
        <v>200200140005</v>
      </c>
      <c r="B2186" s="92"/>
      <c r="C2186" s="185">
        <v>20020014</v>
      </c>
      <c r="D2186" s="175" t="s">
        <v>56</v>
      </c>
      <c r="E2186" s="35" t="s">
        <v>18</v>
      </c>
      <c r="F2186" s="35" t="s">
        <v>8217</v>
      </c>
      <c r="G2186" s="35" t="s">
        <v>8249</v>
      </c>
      <c r="H2186" s="35" t="s">
        <v>1284</v>
      </c>
      <c r="I2186" s="36"/>
      <c r="J2186" s="53"/>
      <c r="K2186" t="s">
        <v>8281</v>
      </c>
      <c r="L2186" s="40"/>
      <c r="M2186" s="39">
        <v>0</v>
      </c>
    </row>
    <row r="2187" spans="1:13" x14ac:dyDescent="0.25">
      <c r="A2187" s="7" t="str">
        <f t="shared" si="92"/>
        <v>200200140010</v>
      </c>
      <c r="B2187" s="92"/>
      <c r="C2187" s="185">
        <v>20020014</v>
      </c>
      <c r="D2187" s="175" t="s">
        <v>56</v>
      </c>
      <c r="E2187" s="35" t="s">
        <v>21</v>
      </c>
      <c r="F2187" s="35" t="s">
        <v>8218</v>
      </c>
      <c r="G2187" s="35" t="s">
        <v>8250</v>
      </c>
      <c r="H2187" s="35" t="s">
        <v>1284</v>
      </c>
      <c r="I2187" s="36"/>
      <c r="J2187" s="53"/>
      <c r="K2187" t="s">
        <v>6952</v>
      </c>
      <c r="L2187" s="40"/>
      <c r="M2187" s="39" t="s">
        <v>8309</v>
      </c>
    </row>
    <row r="2188" spans="1:13" x14ac:dyDescent="0.25">
      <c r="A2188" s="7" t="str">
        <f t="shared" si="92"/>
        <v>200700020013</v>
      </c>
      <c r="B2188" s="92"/>
      <c r="C2188" s="185">
        <v>20070002</v>
      </c>
      <c r="D2188" s="175" t="s">
        <v>56</v>
      </c>
      <c r="E2188" s="35" t="s">
        <v>23</v>
      </c>
      <c r="F2188" s="35" t="s">
        <v>635</v>
      </c>
      <c r="G2188" s="35" t="s">
        <v>8251</v>
      </c>
      <c r="H2188" s="35" t="s">
        <v>1048</v>
      </c>
      <c r="I2188" s="36"/>
      <c r="J2188" s="53"/>
      <c r="K2188" t="s">
        <v>8282</v>
      </c>
      <c r="L2188" s="40"/>
      <c r="M2188" s="39" t="s">
        <v>8310</v>
      </c>
    </row>
    <row r="2189" spans="1:13" x14ac:dyDescent="0.25">
      <c r="A2189" s="7" t="str">
        <f t="shared" si="92"/>
        <v>200700020016</v>
      </c>
      <c r="B2189" s="92"/>
      <c r="C2189" s="185">
        <v>20070002</v>
      </c>
      <c r="D2189" s="175" t="s">
        <v>56</v>
      </c>
      <c r="E2189" s="35" t="s">
        <v>26</v>
      </c>
      <c r="F2189" s="35" t="s">
        <v>434</v>
      </c>
      <c r="G2189" s="35" t="s">
        <v>8252</v>
      </c>
      <c r="H2189" s="35" t="s">
        <v>1048</v>
      </c>
      <c r="I2189" s="36"/>
      <c r="J2189" s="53"/>
      <c r="K2189" t="s">
        <v>5216</v>
      </c>
      <c r="L2189" s="40"/>
      <c r="M2189" s="39">
        <v>0</v>
      </c>
    </row>
    <row r="2190" spans="1:13" x14ac:dyDescent="0.25">
      <c r="A2190" s="7" t="str">
        <f t="shared" si="92"/>
        <v>200600050007</v>
      </c>
      <c r="B2190" s="92"/>
      <c r="C2190" s="185">
        <v>20060005</v>
      </c>
      <c r="D2190" s="175" t="s">
        <v>56</v>
      </c>
      <c r="E2190" s="35" t="s">
        <v>20</v>
      </c>
      <c r="F2190" s="35" t="s">
        <v>8219</v>
      </c>
      <c r="G2190" s="35" t="s">
        <v>8253</v>
      </c>
      <c r="H2190" s="35" t="s">
        <v>4452</v>
      </c>
      <c r="I2190" s="36"/>
      <c r="J2190" s="53"/>
      <c r="K2190" t="s">
        <v>8283</v>
      </c>
      <c r="L2190" s="40"/>
      <c r="M2190" s="39" t="s">
        <v>8311</v>
      </c>
    </row>
    <row r="2191" spans="1:13" x14ac:dyDescent="0.25">
      <c r="A2191" s="7" t="str">
        <f t="shared" si="92"/>
        <v>200800040023</v>
      </c>
      <c r="B2191" s="92"/>
      <c r="C2191" s="185">
        <v>20080004</v>
      </c>
      <c r="D2191" s="175" t="s">
        <v>56</v>
      </c>
      <c r="E2191" s="35" t="s">
        <v>38</v>
      </c>
      <c r="F2191" s="35" t="s">
        <v>8220</v>
      </c>
      <c r="G2191" s="35" t="s">
        <v>8254</v>
      </c>
      <c r="H2191" s="35" t="s">
        <v>7412</v>
      </c>
      <c r="I2191" s="36"/>
      <c r="J2191" s="53"/>
      <c r="K2191" t="s">
        <v>8284</v>
      </c>
      <c r="L2191" s="40"/>
      <c r="M2191" s="39" t="s">
        <v>8312</v>
      </c>
    </row>
    <row r="2192" spans="1:13" x14ac:dyDescent="0.25">
      <c r="A2192" s="7" t="str">
        <f t="shared" si="92"/>
        <v>200800040024</v>
      </c>
      <c r="B2192" s="92"/>
      <c r="C2192" s="185">
        <v>20080004</v>
      </c>
      <c r="D2192" s="175" t="s">
        <v>56</v>
      </c>
      <c r="E2192" s="35" t="s">
        <v>29</v>
      </c>
      <c r="F2192" s="35" t="s">
        <v>8221</v>
      </c>
      <c r="G2192" s="35" t="s">
        <v>8255</v>
      </c>
      <c r="H2192" s="35" t="s">
        <v>7415</v>
      </c>
      <c r="I2192" s="36"/>
      <c r="J2192" s="53"/>
      <c r="K2192" t="s">
        <v>8285</v>
      </c>
      <c r="L2192" s="40"/>
      <c r="M2192" s="39" t="s">
        <v>8313</v>
      </c>
    </row>
    <row r="2193" spans="1:13" x14ac:dyDescent="0.25">
      <c r="A2193" s="7" t="str">
        <f t="shared" si="92"/>
        <v>200800070054</v>
      </c>
      <c r="B2193" s="92"/>
      <c r="C2193" s="185">
        <v>20080007</v>
      </c>
      <c r="D2193" s="175" t="s">
        <v>56</v>
      </c>
      <c r="E2193" s="35" t="s">
        <v>760</v>
      </c>
      <c r="F2193" s="35" t="s">
        <v>8222</v>
      </c>
      <c r="G2193" s="35" t="s">
        <v>8256</v>
      </c>
      <c r="H2193" s="35" t="s">
        <v>7415</v>
      </c>
      <c r="I2193" s="36"/>
      <c r="J2193" s="53"/>
      <c r="K2193" t="s">
        <v>5294</v>
      </c>
      <c r="L2193" s="40"/>
      <c r="M2193" s="39" t="s">
        <v>8314</v>
      </c>
    </row>
    <row r="2194" spans="1:13" x14ac:dyDescent="0.25">
      <c r="A2194" s="7" t="str">
        <f t="shared" si="92"/>
        <v>200800070055</v>
      </c>
      <c r="B2194" s="92"/>
      <c r="C2194" s="185">
        <v>20080007</v>
      </c>
      <c r="D2194" s="175" t="s">
        <v>56</v>
      </c>
      <c r="E2194" s="35" t="s">
        <v>427</v>
      </c>
      <c r="F2194" s="35" t="s">
        <v>8223</v>
      </c>
      <c r="G2194" s="35" t="s">
        <v>8257</v>
      </c>
      <c r="H2194" s="35" t="s">
        <v>275</v>
      </c>
      <c r="I2194" s="36"/>
      <c r="J2194" s="53"/>
      <c r="K2194" t="s">
        <v>8286</v>
      </c>
      <c r="L2194" s="40"/>
      <c r="M2194" s="39" t="s">
        <v>8315</v>
      </c>
    </row>
    <row r="2195" spans="1:13" x14ac:dyDescent="0.25">
      <c r="A2195" s="7" t="str">
        <f t="shared" si="92"/>
        <v>200800070056</v>
      </c>
      <c r="B2195" s="92"/>
      <c r="C2195" s="185">
        <v>20080007</v>
      </c>
      <c r="D2195" s="175" t="s">
        <v>56</v>
      </c>
      <c r="E2195" s="35" t="s">
        <v>761</v>
      </c>
      <c r="F2195" s="35" t="s">
        <v>8224</v>
      </c>
      <c r="G2195" s="35" t="s">
        <v>8258</v>
      </c>
      <c r="H2195" s="35" t="s">
        <v>7415</v>
      </c>
      <c r="I2195" s="36"/>
      <c r="J2195" s="53"/>
      <c r="K2195" t="s">
        <v>8287</v>
      </c>
      <c r="L2195" s="40"/>
      <c r="M2195" s="39" t="s">
        <v>8316</v>
      </c>
    </row>
    <row r="2196" spans="1:13" x14ac:dyDescent="0.25">
      <c r="A2196" s="7" t="str">
        <f t="shared" si="92"/>
        <v>200800070057</v>
      </c>
      <c r="B2196" s="92"/>
      <c r="C2196" s="185">
        <v>20080007</v>
      </c>
      <c r="D2196" s="175" t="s">
        <v>56</v>
      </c>
      <c r="E2196" s="35" t="s">
        <v>762</v>
      </c>
      <c r="F2196" s="35" t="s">
        <v>615</v>
      </c>
      <c r="G2196" s="35" t="s">
        <v>8259</v>
      </c>
      <c r="H2196" s="35" t="s">
        <v>7481</v>
      </c>
      <c r="I2196" s="36"/>
      <c r="J2196" s="53"/>
      <c r="K2196" t="s">
        <v>8024</v>
      </c>
      <c r="L2196" s="40"/>
      <c r="M2196" s="39" t="s">
        <v>8317</v>
      </c>
    </row>
    <row r="2197" spans="1:13" x14ac:dyDescent="0.25">
      <c r="A2197" s="7" t="str">
        <f t="shared" si="92"/>
        <v>200800070058</v>
      </c>
      <c r="B2197" s="92"/>
      <c r="C2197" s="185">
        <v>20080007</v>
      </c>
      <c r="D2197" s="175" t="s">
        <v>56</v>
      </c>
      <c r="E2197" s="35" t="s">
        <v>763</v>
      </c>
      <c r="F2197" s="35" t="s">
        <v>8225</v>
      </c>
      <c r="G2197" s="35" t="s">
        <v>8260</v>
      </c>
      <c r="H2197" s="35" t="s">
        <v>7413</v>
      </c>
      <c r="I2197" s="36"/>
      <c r="J2197" s="53"/>
      <c r="K2197" t="s">
        <v>8288</v>
      </c>
      <c r="L2197" s="40"/>
      <c r="M2197" s="39" t="s">
        <v>8318</v>
      </c>
    </row>
    <row r="2198" spans="1:13" x14ac:dyDescent="0.25">
      <c r="A2198" s="7" t="str">
        <f t="shared" si="92"/>
        <v>200800070059</v>
      </c>
      <c r="B2198" s="92"/>
      <c r="C2198" s="185">
        <v>20080007</v>
      </c>
      <c r="D2198" s="175" t="s">
        <v>56</v>
      </c>
      <c r="E2198" s="35" t="s">
        <v>952</v>
      </c>
      <c r="F2198" s="35" t="s">
        <v>8226</v>
      </c>
      <c r="G2198" s="35" t="s">
        <v>8261</v>
      </c>
      <c r="H2198" s="35" t="s">
        <v>7415</v>
      </c>
      <c r="I2198" s="36"/>
      <c r="J2198" s="53"/>
      <c r="K2198" t="s">
        <v>8289</v>
      </c>
      <c r="L2198" s="40"/>
      <c r="M2198" s="39" t="s">
        <v>8319</v>
      </c>
    </row>
    <row r="2199" spans="1:13" x14ac:dyDescent="0.25">
      <c r="A2199" s="7" t="str">
        <f t="shared" si="92"/>
        <v>200800070060</v>
      </c>
      <c r="B2199" s="92"/>
      <c r="C2199" s="185">
        <v>20080007</v>
      </c>
      <c r="D2199" s="175" t="s">
        <v>56</v>
      </c>
      <c r="E2199" s="35" t="s">
        <v>957</v>
      </c>
      <c r="F2199" s="35" t="s">
        <v>8227</v>
      </c>
      <c r="G2199" s="35" t="s">
        <v>8262</v>
      </c>
      <c r="H2199" s="35" t="s">
        <v>7481</v>
      </c>
      <c r="I2199" s="36"/>
      <c r="J2199" s="53"/>
      <c r="K2199" t="s">
        <v>8290</v>
      </c>
      <c r="L2199" s="40"/>
      <c r="M2199" s="39" t="s">
        <v>8320</v>
      </c>
    </row>
    <row r="2200" spans="1:13" x14ac:dyDescent="0.25">
      <c r="A2200" s="7" t="str">
        <f t="shared" si="92"/>
        <v>200800070062</v>
      </c>
      <c r="B2200" s="92"/>
      <c r="C2200" s="185">
        <v>20080007</v>
      </c>
      <c r="D2200" s="175" t="s">
        <v>56</v>
      </c>
      <c r="E2200" s="35" t="s">
        <v>1147</v>
      </c>
      <c r="F2200" s="35" t="s">
        <v>8228</v>
      </c>
      <c r="G2200" s="35" t="s">
        <v>8263</v>
      </c>
      <c r="H2200" s="35" t="s">
        <v>8269</v>
      </c>
      <c r="I2200" s="36"/>
      <c r="J2200" s="53"/>
      <c r="K2200" t="s">
        <v>8291</v>
      </c>
      <c r="L2200" s="40"/>
      <c r="M2200" s="39" t="s">
        <v>8321</v>
      </c>
    </row>
    <row r="2201" spans="1:13" x14ac:dyDescent="0.25">
      <c r="A2201" s="7" t="str">
        <f t="shared" si="92"/>
        <v>200800100017</v>
      </c>
      <c r="B2201" s="92"/>
      <c r="C2201" s="185">
        <v>20080010</v>
      </c>
      <c r="D2201" s="175" t="s">
        <v>56</v>
      </c>
      <c r="E2201" s="35" t="s">
        <v>27</v>
      </c>
      <c r="F2201" s="35" t="s">
        <v>8229</v>
      </c>
      <c r="G2201" s="35" t="s">
        <v>8264</v>
      </c>
      <c r="H2201" s="35" t="s">
        <v>7819</v>
      </c>
      <c r="I2201" s="36"/>
      <c r="J2201" s="53"/>
      <c r="K2201" t="s">
        <v>8292</v>
      </c>
      <c r="L2201" s="40"/>
      <c r="M2201" s="39" t="s">
        <v>8322</v>
      </c>
    </row>
    <row r="2202" spans="1:13" x14ac:dyDescent="0.25">
      <c r="A2202" s="7" t="str">
        <f t="shared" si="92"/>
        <v>200800120020</v>
      </c>
      <c r="B2202" s="92"/>
      <c r="C2202" s="185">
        <v>20080012</v>
      </c>
      <c r="D2202" s="175" t="s">
        <v>56</v>
      </c>
      <c r="E2202" s="35" t="s">
        <v>4</v>
      </c>
      <c r="F2202" s="35" t="s">
        <v>8230</v>
      </c>
      <c r="G2202" s="35" t="s">
        <v>8265</v>
      </c>
      <c r="H2202" s="35" t="s">
        <v>7481</v>
      </c>
      <c r="I2202" s="36"/>
      <c r="J2202" s="53"/>
      <c r="K2202" t="s">
        <v>8293</v>
      </c>
      <c r="L2202" s="40"/>
      <c r="M2202" s="39" t="s">
        <v>8323</v>
      </c>
    </row>
    <row r="2203" spans="1:13" x14ac:dyDescent="0.25">
      <c r="A2203" s="7" t="str">
        <f t="shared" si="92"/>
        <v>200600110002</v>
      </c>
      <c r="B2203" s="92"/>
      <c r="C2203" s="185">
        <v>20060011</v>
      </c>
      <c r="D2203" s="175" t="s">
        <v>56</v>
      </c>
      <c r="E2203" s="35" t="s">
        <v>17</v>
      </c>
      <c r="F2203" s="35" t="s">
        <v>8231</v>
      </c>
      <c r="G2203" s="35" t="s">
        <v>8266</v>
      </c>
      <c r="H2203" s="35" t="s">
        <v>5487</v>
      </c>
      <c r="I2203" s="36"/>
      <c r="J2203" s="53"/>
      <c r="K2203" t="s">
        <v>8294</v>
      </c>
      <c r="L2203" s="40"/>
      <c r="M2203" s="39" t="s">
        <v>8324</v>
      </c>
    </row>
    <row r="2204" spans="1:13" x14ac:dyDescent="0.25">
      <c r="A2204" s="7" t="str">
        <f t="shared" ref="A2204:A2214" si="93">CONCATENATE(C2204,E2204)</f>
        <v>200100030085</v>
      </c>
      <c r="B2204" s="92"/>
      <c r="C2204" s="50">
        <v>20010003</v>
      </c>
      <c r="D2204" s="175" t="s">
        <v>56</v>
      </c>
      <c r="E2204" s="50" t="s">
        <v>8327</v>
      </c>
      <c r="F2204" s="35" t="s">
        <v>8330</v>
      </c>
      <c r="G2204" s="35" t="s">
        <v>8340</v>
      </c>
      <c r="H2204" s="35" t="s">
        <v>467</v>
      </c>
      <c r="I2204" s="36"/>
      <c r="J2204" s="53"/>
      <c r="K2204" t="s">
        <v>8351</v>
      </c>
      <c r="L2204" s="40"/>
      <c r="M2204" s="39">
        <v>0</v>
      </c>
    </row>
    <row r="2205" spans="1:13" x14ac:dyDescent="0.25">
      <c r="A2205" s="7" t="str">
        <f t="shared" si="93"/>
        <v>200200010129</v>
      </c>
      <c r="B2205" s="92"/>
      <c r="C2205" s="50">
        <v>20020001</v>
      </c>
      <c r="D2205" s="175" t="s">
        <v>56</v>
      </c>
      <c r="E2205" s="50" t="s">
        <v>8328</v>
      </c>
      <c r="F2205" s="35" t="s">
        <v>8331</v>
      </c>
      <c r="G2205" s="35" t="s">
        <v>8341</v>
      </c>
      <c r="H2205" s="35" t="s">
        <v>276</v>
      </c>
      <c r="I2205" s="36"/>
      <c r="J2205" s="53"/>
      <c r="K2205" t="s">
        <v>8352</v>
      </c>
      <c r="L2205" s="40"/>
      <c r="M2205" s="39" t="s">
        <v>8361</v>
      </c>
    </row>
    <row r="2206" spans="1:13" x14ac:dyDescent="0.25">
      <c r="A2206" s="7" t="str">
        <f t="shared" si="93"/>
        <v>200200010138</v>
      </c>
      <c r="B2206" s="92"/>
      <c r="C2206" s="50">
        <v>20020001</v>
      </c>
      <c r="D2206" s="175" t="s">
        <v>56</v>
      </c>
      <c r="E2206" s="50" t="s">
        <v>8329</v>
      </c>
      <c r="F2206" s="35" t="s">
        <v>8332</v>
      </c>
      <c r="G2206" s="35" t="s">
        <v>8342</v>
      </c>
      <c r="H2206" s="35" t="s">
        <v>276</v>
      </c>
      <c r="I2206" s="36"/>
      <c r="J2206" s="53"/>
      <c r="K2206" t="s">
        <v>8353</v>
      </c>
      <c r="L2206" s="40"/>
      <c r="M2206" s="39" t="s">
        <v>8362</v>
      </c>
    </row>
    <row r="2207" spans="1:13" x14ac:dyDescent="0.25">
      <c r="A2207" s="7" t="str">
        <f t="shared" si="93"/>
        <v>200100420030</v>
      </c>
      <c r="B2207" s="92"/>
      <c r="C2207" s="50">
        <v>20010042</v>
      </c>
      <c r="D2207" s="175" t="s">
        <v>56</v>
      </c>
      <c r="E2207" s="50" t="s">
        <v>7</v>
      </c>
      <c r="F2207" s="35" t="s">
        <v>8333</v>
      </c>
      <c r="G2207" s="35" t="s">
        <v>8343</v>
      </c>
      <c r="H2207" s="35" t="s">
        <v>271</v>
      </c>
      <c r="I2207" s="36"/>
      <c r="J2207" s="53"/>
      <c r="K2207" t="s">
        <v>8354</v>
      </c>
      <c r="L2207" s="40"/>
      <c r="M2207" s="39" t="s">
        <v>8363</v>
      </c>
    </row>
    <row r="2208" spans="1:13" x14ac:dyDescent="0.25">
      <c r="A2208" s="7" t="str">
        <f t="shared" si="93"/>
        <v>200600040069</v>
      </c>
      <c r="B2208" s="92"/>
      <c r="C2208" s="50">
        <v>20060004</v>
      </c>
      <c r="D2208" s="175" t="s">
        <v>56</v>
      </c>
      <c r="E2208" s="50" t="s">
        <v>1491</v>
      </c>
      <c r="F2208" s="35" t="s">
        <v>8334</v>
      </c>
      <c r="G2208" s="35" t="s">
        <v>8344</v>
      </c>
      <c r="H2208" s="35" t="s">
        <v>5487</v>
      </c>
      <c r="I2208" s="36"/>
      <c r="J2208" s="53"/>
      <c r="K2208" t="s">
        <v>8355</v>
      </c>
      <c r="L2208" s="40"/>
      <c r="M2208" s="39" t="s">
        <v>8364</v>
      </c>
    </row>
    <row r="2209" spans="1:13" x14ac:dyDescent="0.25">
      <c r="A2209" s="7" t="str">
        <f t="shared" si="93"/>
        <v>200600040070</v>
      </c>
      <c r="B2209" s="92"/>
      <c r="C2209" s="50">
        <v>20060004</v>
      </c>
      <c r="D2209" s="175" t="s">
        <v>56</v>
      </c>
      <c r="E2209" s="50" t="s">
        <v>1850</v>
      </c>
      <c r="F2209" s="35" t="s">
        <v>8335</v>
      </c>
      <c r="G2209" s="35" t="s">
        <v>8345</v>
      </c>
      <c r="H2209" s="35" t="s">
        <v>5268</v>
      </c>
      <c r="I2209" s="36"/>
      <c r="J2209" s="53"/>
      <c r="K2209" t="s">
        <v>8356</v>
      </c>
      <c r="L2209" s="40"/>
      <c r="M2209" s="39" t="s">
        <v>8365</v>
      </c>
    </row>
    <row r="2210" spans="1:13" x14ac:dyDescent="0.25">
      <c r="A2210" s="7" t="str">
        <f t="shared" si="93"/>
        <v>200600040071</v>
      </c>
      <c r="B2210" s="92"/>
      <c r="C2210" s="50">
        <v>20060004</v>
      </c>
      <c r="D2210" s="175" t="s">
        <v>56</v>
      </c>
      <c r="E2210" s="50" t="s">
        <v>1750</v>
      </c>
      <c r="F2210" s="35" t="s">
        <v>7287</v>
      </c>
      <c r="G2210" s="35" t="s">
        <v>8346</v>
      </c>
      <c r="H2210" s="35" t="s">
        <v>5254</v>
      </c>
      <c r="I2210" s="36"/>
      <c r="J2210" s="53"/>
      <c r="K2210" t="s">
        <v>8357</v>
      </c>
      <c r="L2210" s="40"/>
      <c r="M2210" s="39" t="s">
        <v>8366</v>
      </c>
    </row>
    <row r="2211" spans="1:13" x14ac:dyDescent="0.25">
      <c r="A2211" s="7" t="str">
        <f t="shared" si="93"/>
        <v>200800040025</v>
      </c>
      <c r="B2211" s="92"/>
      <c r="C2211" s="50">
        <v>20080004</v>
      </c>
      <c r="D2211" s="175" t="s">
        <v>56</v>
      </c>
      <c r="E2211" s="50" t="s">
        <v>5</v>
      </c>
      <c r="F2211" s="35" t="s">
        <v>8336</v>
      </c>
      <c r="G2211" s="35" t="s">
        <v>8347</v>
      </c>
      <c r="H2211" s="35" t="s">
        <v>7412</v>
      </c>
      <c r="I2211" s="36"/>
      <c r="J2211" s="53"/>
      <c r="K2211" t="s">
        <v>8358</v>
      </c>
      <c r="L2211" s="40"/>
      <c r="M2211" s="39" t="s">
        <v>8367</v>
      </c>
    </row>
    <row r="2212" spans="1:13" x14ac:dyDescent="0.25">
      <c r="A2212" s="7" t="str">
        <f t="shared" si="93"/>
        <v>200800050017</v>
      </c>
      <c r="B2212" s="92"/>
      <c r="C2212" s="50">
        <v>20080005</v>
      </c>
      <c r="D2212" s="175" t="s">
        <v>56</v>
      </c>
      <c r="E2212" s="50" t="s">
        <v>27</v>
      </c>
      <c r="F2212" s="35" t="s">
        <v>8337</v>
      </c>
      <c r="G2212" s="35" t="s">
        <v>8348</v>
      </c>
      <c r="H2212" s="35" t="s">
        <v>7439</v>
      </c>
      <c r="I2212" s="36"/>
      <c r="J2212" s="53"/>
      <c r="K2212" t="s">
        <v>8359</v>
      </c>
      <c r="L2212" s="40"/>
      <c r="M2212" s="39" t="s">
        <v>8368</v>
      </c>
    </row>
    <row r="2213" spans="1:13" x14ac:dyDescent="0.25">
      <c r="A2213" s="7" t="str">
        <f t="shared" si="93"/>
        <v>200800070061</v>
      </c>
      <c r="B2213" s="92"/>
      <c r="C2213" s="50">
        <v>20080007</v>
      </c>
      <c r="D2213" s="175" t="s">
        <v>56</v>
      </c>
      <c r="E2213" s="50" t="s">
        <v>1061</v>
      </c>
      <c r="F2213" s="35" t="s">
        <v>8338</v>
      </c>
      <c r="G2213" s="35" t="s">
        <v>8349</v>
      </c>
      <c r="H2213" s="35" t="s">
        <v>7480</v>
      </c>
      <c r="I2213" s="36"/>
      <c r="J2213" s="53"/>
      <c r="K2213" t="s">
        <v>7753</v>
      </c>
      <c r="L2213" s="40"/>
      <c r="M2213" s="39">
        <v>0</v>
      </c>
    </row>
    <row r="2214" spans="1:13" x14ac:dyDescent="0.25">
      <c r="A2214" s="7" t="str">
        <f t="shared" si="93"/>
        <v>200100500002</v>
      </c>
      <c r="B2214" s="92"/>
      <c r="C2214" s="50">
        <v>20010050</v>
      </c>
      <c r="D2214" s="175" t="s">
        <v>56</v>
      </c>
      <c r="E2214" s="50" t="s">
        <v>17</v>
      </c>
      <c r="F2214" s="35" t="s">
        <v>8339</v>
      </c>
      <c r="G2214" s="35" t="s">
        <v>8350</v>
      </c>
      <c r="H2214" s="35" t="s">
        <v>3834</v>
      </c>
      <c r="I2214" s="36"/>
      <c r="J2214" s="53"/>
      <c r="K2214" t="s">
        <v>8360</v>
      </c>
      <c r="L2214" s="40"/>
      <c r="M2214" s="39" t="s">
        <v>8369</v>
      </c>
    </row>
    <row r="2215" spans="1:13" x14ac:dyDescent="0.25">
      <c r="A2215" s="7" t="str">
        <f t="shared" ref="A2215:A2249" si="94">CONCATENATE(C2215,E2215)</f>
        <v>200200010128</v>
      </c>
      <c r="B2215" s="92"/>
      <c r="C2215" s="183">
        <v>20020001</v>
      </c>
      <c r="D2215" s="175" t="s">
        <v>56</v>
      </c>
      <c r="E2215" s="35" t="s">
        <v>8375</v>
      </c>
      <c r="F2215" s="35" t="s">
        <v>8377</v>
      </c>
      <c r="G2215" s="35" t="s">
        <v>8403</v>
      </c>
      <c r="H2215" s="35" t="s">
        <v>276</v>
      </c>
      <c r="I2215" s="36"/>
      <c r="J2215" s="53"/>
      <c r="K2215" t="s">
        <v>8441</v>
      </c>
      <c r="L2215" s="40"/>
      <c r="M2215" s="39" t="s">
        <v>8468</v>
      </c>
    </row>
    <row r="2216" spans="1:13" x14ac:dyDescent="0.25">
      <c r="A2216" s="7" t="str">
        <f t="shared" si="94"/>
        <v>200200010130</v>
      </c>
      <c r="B2216" s="92"/>
      <c r="C2216" s="183">
        <v>20020001</v>
      </c>
      <c r="D2216" s="175" t="s">
        <v>56</v>
      </c>
      <c r="E2216" s="35" t="s">
        <v>8376</v>
      </c>
      <c r="F2216" s="35" t="s">
        <v>8378</v>
      </c>
      <c r="G2216" s="35" t="s">
        <v>8404</v>
      </c>
      <c r="H2216" s="35" t="s">
        <v>276</v>
      </c>
      <c r="I2216" s="36"/>
      <c r="J2216" s="53"/>
      <c r="K2216" t="s">
        <v>8442</v>
      </c>
      <c r="L2216" s="40"/>
      <c r="M2216" s="39" t="s">
        <v>8469</v>
      </c>
    </row>
    <row r="2217" spans="1:13" x14ac:dyDescent="0.25">
      <c r="A2217" s="7" t="str">
        <f t="shared" si="94"/>
        <v>200300010048</v>
      </c>
      <c r="B2217" s="92"/>
      <c r="C2217" s="183">
        <v>20030001</v>
      </c>
      <c r="D2217" s="175" t="s">
        <v>56</v>
      </c>
      <c r="E2217" s="35" t="s">
        <v>424</v>
      </c>
      <c r="F2217" s="35" t="s">
        <v>7882</v>
      </c>
      <c r="G2217" s="35" t="s">
        <v>8405</v>
      </c>
      <c r="H2217" s="35" t="s">
        <v>274</v>
      </c>
      <c r="I2217" s="36"/>
      <c r="J2217" s="53"/>
      <c r="K2217" t="s">
        <v>8443</v>
      </c>
      <c r="L2217" s="40"/>
      <c r="M2217" s="39" t="s">
        <v>8470</v>
      </c>
    </row>
    <row r="2218" spans="1:13" x14ac:dyDescent="0.25">
      <c r="A2218" s="7" t="str">
        <f t="shared" si="94"/>
        <v>200100170025</v>
      </c>
      <c r="B2218" s="92"/>
      <c r="C2218" s="183">
        <v>20010017</v>
      </c>
      <c r="D2218" s="175" t="s">
        <v>56</v>
      </c>
      <c r="E2218" s="35" t="s">
        <v>5</v>
      </c>
      <c r="F2218" s="35" t="s">
        <v>559</v>
      </c>
      <c r="G2218" s="35" t="s">
        <v>8406</v>
      </c>
      <c r="H2218" s="35" t="s">
        <v>273</v>
      </c>
      <c r="I2218" s="36"/>
      <c r="J2218" s="53"/>
      <c r="K2218" t="s">
        <v>8444</v>
      </c>
      <c r="L2218" s="40"/>
      <c r="M2218" s="39" t="s">
        <v>8471</v>
      </c>
    </row>
    <row r="2219" spans="1:13" x14ac:dyDescent="0.25">
      <c r="A2219" s="7" t="str">
        <f t="shared" si="94"/>
        <v>200100270047</v>
      </c>
      <c r="B2219" s="92"/>
      <c r="C2219" s="183">
        <v>20010027</v>
      </c>
      <c r="D2219" s="175" t="s">
        <v>56</v>
      </c>
      <c r="E2219" s="35" t="s">
        <v>423</v>
      </c>
      <c r="F2219" s="35" t="s">
        <v>8379</v>
      </c>
      <c r="G2219" s="35" t="s">
        <v>8407</v>
      </c>
      <c r="H2219" s="35" t="s">
        <v>467</v>
      </c>
      <c r="I2219" s="36"/>
      <c r="J2219" s="53"/>
      <c r="K2219" t="s">
        <v>8445</v>
      </c>
      <c r="L2219" s="40"/>
      <c r="M2219" s="39" t="s">
        <v>8472</v>
      </c>
    </row>
    <row r="2220" spans="1:13" x14ac:dyDescent="0.25">
      <c r="A2220" s="7" t="str">
        <f t="shared" si="94"/>
        <v>200200100017</v>
      </c>
      <c r="B2220" s="92"/>
      <c r="C2220" s="183">
        <v>20020010</v>
      </c>
      <c r="D2220" s="175" t="s">
        <v>56</v>
      </c>
      <c r="E2220" s="35" t="s">
        <v>27</v>
      </c>
      <c r="F2220" s="35" t="s">
        <v>8380</v>
      </c>
      <c r="G2220" s="35" t="s">
        <v>8408</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5402</v>
      </c>
      <c r="G2221" s="35" t="s">
        <v>8409</v>
      </c>
      <c r="H2221" s="35" t="s">
        <v>6131</v>
      </c>
      <c r="I2221" s="36"/>
      <c r="J2221" s="53"/>
      <c r="K2221" t="s">
        <v>8446</v>
      </c>
      <c r="L2221" s="40"/>
      <c r="M2221" s="39" t="s">
        <v>8473</v>
      </c>
    </row>
    <row r="2222" spans="1:13" x14ac:dyDescent="0.25">
      <c r="A2222" s="7" t="str">
        <f t="shared" si="94"/>
        <v>200600010018</v>
      </c>
      <c r="B2222" s="92"/>
      <c r="C2222" s="183">
        <v>20060001</v>
      </c>
      <c r="D2222" s="175" t="s">
        <v>56</v>
      </c>
      <c r="E2222" s="35" t="s">
        <v>2</v>
      </c>
      <c r="F2222" s="35" t="s">
        <v>8381</v>
      </c>
      <c r="G2222" s="35" t="s">
        <v>8410</v>
      </c>
      <c r="H2222" s="35" t="s">
        <v>5254</v>
      </c>
      <c r="I2222" s="36"/>
      <c r="J2222" s="53"/>
      <c r="K2222" t="s">
        <v>8447</v>
      </c>
      <c r="L2222" s="40"/>
      <c r="M2222" s="39" t="s">
        <v>8474</v>
      </c>
    </row>
    <row r="2223" spans="1:13" x14ac:dyDescent="0.25">
      <c r="A2223" s="7" t="str">
        <f t="shared" si="94"/>
        <v>200700030022</v>
      </c>
      <c r="B2223" s="92"/>
      <c r="C2223" s="183">
        <v>20070003</v>
      </c>
      <c r="D2223" s="175" t="s">
        <v>56</v>
      </c>
      <c r="E2223" s="35" t="s">
        <v>37</v>
      </c>
      <c r="F2223" s="35" t="s">
        <v>7426</v>
      </c>
      <c r="G2223" s="35" t="s">
        <v>8411</v>
      </c>
      <c r="H2223" s="35" t="s">
        <v>4690</v>
      </c>
      <c r="I2223" s="36"/>
      <c r="J2223" s="53"/>
      <c r="K2223" t="s">
        <v>8448</v>
      </c>
      <c r="L2223" s="40"/>
      <c r="M2223" s="39" t="s">
        <v>8475</v>
      </c>
    </row>
    <row r="2224" spans="1:13" x14ac:dyDescent="0.25">
      <c r="A2224" s="7" t="str">
        <f t="shared" si="94"/>
        <v>200700030023</v>
      </c>
      <c r="B2224" s="92"/>
      <c r="C2224" s="183">
        <v>20070003</v>
      </c>
      <c r="D2224" s="175" t="s">
        <v>56</v>
      </c>
      <c r="E2224" s="35" t="s">
        <v>38</v>
      </c>
      <c r="F2224" s="35" t="s">
        <v>602</v>
      </c>
      <c r="G2224" s="35" t="s">
        <v>8412</v>
      </c>
      <c r="H2224" s="35" t="s">
        <v>2021</v>
      </c>
      <c r="I2224" s="36"/>
      <c r="J2224" s="53"/>
      <c r="K2224" t="s">
        <v>8449</v>
      </c>
      <c r="L2224" s="40"/>
      <c r="M2224" s="39" t="s">
        <v>8476</v>
      </c>
    </row>
    <row r="2225" spans="1:13" x14ac:dyDescent="0.25">
      <c r="A2225" s="7" t="str">
        <f t="shared" si="94"/>
        <v>200700030024</v>
      </c>
      <c r="B2225" s="92"/>
      <c r="C2225" s="183">
        <v>20070003</v>
      </c>
      <c r="D2225" s="175" t="s">
        <v>56</v>
      </c>
      <c r="E2225" s="35" t="s">
        <v>29</v>
      </c>
      <c r="F2225" s="35" t="s">
        <v>8382</v>
      </c>
      <c r="G2225" s="35" t="s">
        <v>8413</v>
      </c>
      <c r="H2225" s="35" t="s">
        <v>1048</v>
      </c>
      <c r="I2225" s="36"/>
      <c r="J2225" s="53"/>
      <c r="K2225" t="s">
        <v>8450</v>
      </c>
      <c r="L2225" s="40"/>
      <c r="M2225" s="39" t="s">
        <v>8477</v>
      </c>
    </row>
    <row r="2226" spans="1:13" x14ac:dyDescent="0.25">
      <c r="A2226" s="7" t="str">
        <f t="shared" si="94"/>
        <v>200700070023</v>
      </c>
      <c r="B2226" s="92"/>
      <c r="C2226" s="183">
        <v>20070007</v>
      </c>
      <c r="D2226" s="175" t="s">
        <v>56</v>
      </c>
      <c r="E2226" s="35" t="s">
        <v>38</v>
      </c>
      <c r="F2226" s="35" t="s">
        <v>8383</v>
      </c>
      <c r="G2226" s="35" t="s">
        <v>8414</v>
      </c>
      <c r="H2226" s="35" t="s">
        <v>1048</v>
      </c>
      <c r="I2226" s="36"/>
      <c r="J2226" s="53"/>
      <c r="K2226" t="s">
        <v>6154</v>
      </c>
      <c r="L2226" s="40"/>
      <c r="M2226" s="39" t="s">
        <v>8478</v>
      </c>
    </row>
    <row r="2227" spans="1:13" x14ac:dyDescent="0.25">
      <c r="A2227" s="7" t="str">
        <f t="shared" si="94"/>
        <v>200700020017</v>
      </c>
      <c r="B2227" s="92"/>
      <c r="C2227" s="183">
        <v>20070002</v>
      </c>
      <c r="D2227" s="175" t="s">
        <v>56</v>
      </c>
      <c r="E2227" s="35" t="s">
        <v>27</v>
      </c>
      <c r="F2227" s="35" t="s">
        <v>5709</v>
      </c>
      <c r="G2227" s="35" t="s">
        <v>8415</v>
      </c>
      <c r="H2227" s="35" t="s">
        <v>8438</v>
      </c>
      <c r="I2227" s="36"/>
      <c r="J2227" s="53"/>
      <c r="K2227" t="s">
        <v>8136</v>
      </c>
      <c r="L2227" s="40"/>
      <c r="M2227" s="39" t="s">
        <v>8479</v>
      </c>
    </row>
    <row r="2228" spans="1:13" x14ac:dyDescent="0.25">
      <c r="A2228" s="7" t="str">
        <f t="shared" si="94"/>
        <v>200700020018</v>
      </c>
      <c r="B2228" s="92"/>
      <c r="C2228" s="183">
        <v>20070002</v>
      </c>
      <c r="D2228" s="175" t="s">
        <v>56</v>
      </c>
      <c r="E2228" s="35" t="s">
        <v>2</v>
      </c>
      <c r="F2228" s="35" t="s">
        <v>8384</v>
      </c>
      <c r="G2228" s="35" t="s">
        <v>8416</v>
      </c>
      <c r="H2228" s="35" t="s">
        <v>1048</v>
      </c>
      <c r="I2228" s="36"/>
      <c r="J2228" s="53"/>
      <c r="K2228" t="s">
        <v>8451</v>
      </c>
      <c r="L2228" s="40"/>
      <c r="M2228" s="39" t="s">
        <v>8480</v>
      </c>
    </row>
    <row r="2229" spans="1:13" x14ac:dyDescent="0.25">
      <c r="A2229" s="7" t="str">
        <f t="shared" si="94"/>
        <v>200700020019</v>
      </c>
      <c r="B2229" s="92"/>
      <c r="C2229" s="183">
        <v>20070002</v>
      </c>
      <c r="D2229" s="175" t="s">
        <v>56</v>
      </c>
      <c r="E2229" s="35" t="s">
        <v>3</v>
      </c>
      <c r="F2229" s="35" t="s">
        <v>8385</v>
      </c>
      <c r="G2229" s="35" t="s">
        <v>8417</v>
      </c>
      <c r="H2229" s="35" t="s">
        <v>1048</v>
      </c>
      <c r="I2229" s="36"/>
      <c r="J2229" s="53"/>
      <c r="K2229" t="s">
        <v>670</v>
      </c>
      <c r="L2229" s="40"/>
      <c r="M2229" s="39" t="s">
        <v>8481</v>
      </c>
    </row>
    <row r="2230" spans="1:13" x14ac:dyDescent="0.25">
      <c r="A2230" s="7" t="str">
        <f t="shared" si="94"/>
        <v>200100430019</v>
      </c>
      <c r="B2230" s="92"/>
      <c r="C2230" s="183">
        <v>20010043</v>
      </c>
      <c r="D2230" s="175" t="s">
        <v>56</v>
      </c>
      <c r="E2230" s="35" t="s">
        <v>3</v>
      </c>
      <c r="F2230" s="35" t="s">
        <v>8386</v>
      </c>
      <c r="G2230" s="35" t="s">
        <v>8418</v>
      </c>
      <c r="H2230" s="35" t="s">
        <v>460</v>
      </c>
      <c r="I2230" s="36"/>
      <c r="J2230" s="53"/>
      <c r="K2230" t="s">
        <v>8452</v>
      </c>
      <c r="L2230" s="40"/>
      <c r="M2230" s="39" t="s">
        <v>8482</v>
      </c>
    </row>
    <row r="2231" spans="1:13" x14ac:dyDescent="0.25">
      <c r="A2231" s="7" t="str">
        <f t="shared" si="94"/>
        <v>200600050017</v>
      </c>
      <c r="B2231" s="92"/>
      <c r="C2231" s="183">
        <v>20060005</v>
      </c>
      <c r="D2231" s="175" t="s">
        <v>56</v>
      </c>
      <c r="E2231" s="35" t="s">
        <v>27</v>
      </c>
      <c r="F2231" s="35" t="s">
        <v>8387</v>
      </c>
      <c r="G2231" s="35" t="s">
        <v>8419</v>
      </c>
      <c r="H2231" s="35" t="s">
        <v>4452</v>
      </c>
      <c r="I2231" s="36"/>
      <c r="J2231" s="53"/>
      <c r="K2231" t="s">
        <v>8453</v>
      </c>
      <c r="L2231" s="40"/>
      <c r="M2231" s="39" t="s">
        <v>8483</v>
      </c>
    </row>
    <row r="2232" spans="1:13" x14ac:dyDescent="0.25">
      <c r="A2232" s="7" t="str">
        <f t="shared" si="94"/>
        <v>200600070018</v>
      </c>
      <c r="B2232" s="92"/>
      <c r="C2232" s="183">
        <v>20060007</v>
      </c>
      <c r="D2232" s="175" t="s">
        <v>56</v>
      </c>
      <c r="E2232" s="35" t="s">
        <v>2</v>
      </c>
      <c r="F2232" s="35" t="s">
        <v>7721</v>
      </c>
      <c r="G2232" s="35" t="s">
        <v>8420</v>
      </c>
      <c r="H2232" s="35" t="s">
        <v>5807</v>
      </c>
      <c r="I2232" s="36"/>
      <c r="J2232" s="53"/>
      <c r="K2232" t="s">
        <v>8454</v>
      </c>
      <c r="L2232" s="40"/>
      <c r="M2232" s="39" t="s">
        <v>8484</v>
      </c>
    </row>
    <row r="2233" spans="1:13" x14ac:dyDescent="0.25">
      <c r="A2233" s="7" t="str">
        <f t="shared" si="94"/>
        <v>200800020013</v>
      </c>
      <c r="B2233" s="92"/>
      <c r="C2233" s="183">
        <v>20080002</v>
      </c>
      <c r="D2233" s="175" t="s">
        <v>56</v>
      </c>
      <c r="E2233" s="35" t="s">
        <v>23</v>
      </c>
      <c r="F2233" s="35" t="s">
        <v>8388</v>
      </c>
      <c r="G2233" s="35" t="s">
        <v>8421</v>
      </c>
      <c r="H2233" s="35" t="s">
        <v>275</v>
      </c>
      <c r="I2233" s="36"/>
      <c r="J2233" s="53"/>
      <c r="K2233" t="s">
        <v>8455</v>
      </c>
      <c r="L2233" s="40"/>
      <c r="M2233" s="39" t="s">
        <v>8485</v>
      </c>
    </row>
    <row r="2234" spans="1:13" x14ac:dyDescent="0.25">
      <c r="A2234" s="7" t="str">
        <f t="shared" si="94"/>
        <v>200800020014</v>
      </c>
      <c r="B2234" s="92"/>
      <c r="C2234" s="183">
        <v>20080002</v>
      </c>
      <c r="D2234" s="175" t="s">
        <v>56</v>
      </c>
      <c r="E2234" s="35" t="s">
        <v>24</v>
      </c>
      <c r="F2234" s="35" t="s">
        <v>8389</v>
      </c>
      <c r="G2234" s="35" t="s">
        <v>8422</v>
      </c>
      <c r="H2234" s="35" t="s">
        <v>7439</v>
      </c>
      <c r="I2234" s="36"/>
      <c r="J2234" s="53"/>
      <c r="K2234" t="s">
        <v>8456</v>
      </c>
      <c r="L2234" s="40"/>
      <c r="M2234" s="39" t="s">
        <v>8486</v>
      </c>
    </row>
    <row r="2235" spans="1:13" x14ac:dyDescent="0.25">
      <c r="A2235" s="7" t="str">
        <f t="shared" si="94"/>
        <v>200800020015</v>
      </c>
      <c r="B2235" s="92"/>
      <c r="C2235" s="183">
        <v>20080002</v>
      </c>
      <c r="D2235" s="175" t="s">
        <v>56</v>
      </c>
      <c r="E2235" s="35" t="s">
        <v>25</v>
      </c>
      <c r="F2235" s="35" t="s">
        <v>8390</v>
      </c>
      <c r="G2235" s="35" t="s">
        <v>8423</v>
      </c>
      <c r="H2235" s="35" t="s">
        <v>7439</v>
      </c>
      <c r="I2235" s="36"/>
      <c r="J2235" s="53"/>
      <c r="K2235" t="s">
        <v>8457</v>
      </c>
      <c r="L2235" s="40"/>
      <c r="M2235" s="39" t="s">
        <v>8487</v>
      </c>
    </row>
    <row r="2236" spans="1:13" x14ac:dyDescent="0.25">
      <c r="A2236" s="7" t="str">
        <f t="shared" si="94"/>
        <v>200800010022</v>
      </c>
      <c r="B2236" s="92"/>
      <c r="C2236" s="183">
        <v>20080001</v>
      </c>
      <c r="D2236" s="175" t="s">
        <v>56</v>
      </c>
      <c r="E2236" s="35" t="s">
        <v>37</v>
      </c>
      <c r="F2236" s="35" t="s">
        <v>8391</v>
      </c>
      <c r="G2236" s="35" t="s">
        <v>8424</v>
      </c>
      <c r="H2236" s="35" t="s">
        <v>7479</v>
      </c>
      <c r="I2236" s="36"/>
      <c r="J2236" s="53"/>
      <c r="K2236" t="s">
        <v>7596</v>
      </c>
      <c r="L2236" s="40"/>
      <c r="M2236" s="39">
        <v>0</v>
      </c>
    </row>
    <row r="2237" spans="1:13" x14ac:dyDescent="0.25">
      <c r="A2237" s="7" t="str">
        <f t="shared" si="94"/>
        <v>200800050018</v>
      </c>
      <c r="B2237" s="92"/>
      <c r="C2237" s="183">
        <v>20080005</v>
      </c>
      <c r="D2237" s="175" t="s">
        <v>56</v>
      </c>
      <c r="E2237" s="35" t="s">
        <v>2</v>
      </c>
      <c r="F2237" s="35" t="s">
        <v>8392</v>
      </c>
      <c r="G2237" s="35" t="s">
        <v>8425</v>
      </c>
      <c r="H2237" s="35" t="s">
        <v>7439</v>
      </c>
      <c r="I2237" s="36"/>
      <c r="J2237" s="53"/>
      <c r="K2237" t="s">
        <v>8458</v>
      </c>
      <c r="L2237" s="40"/>
      <c r="M2237" s="39" t="s">
        <v>8488</v>
      </c>
    </row>
    <row r="2238" spans="1:13" x14ac:dyDescent="0.25">
      <c r="A2238" s="7" t="str">
        <f t="shared" si="94"/>
        <v>200800070063</v>
      </c>
      <c r="B2238" s="92"/>
      <c r="C2238" s="183">
        <v>20080007</v>
      </c>
      <c r="D2238" s="175" t="s">
        <v>56</v>
      </c>
      <c r="E2238" s="35" t="s">
        <v>1151</v>
      </c>
      <c r="F2238" s="35" t="s">
        <v>8393</v>
      </c>
      <c r="G2238" s="35" t="s">
        <v>8426</v>
      </c>
      <c r="H2238" s="35" t="s">
        <v>7413</v>
      </c>
      <c r="I2238" s="36"/>
      <c r="J2238" s="53"/>
      <c r="K2238" t="s">
        <v>8459</v>
      </c>
      <c r="L2238" s="40"/>
      <c r="M2238" s="39" t="s">
        <v>8489</v>
      </c>
    </row>
    <row r="2239" spans="1:13" x14ac:dyDescent="0.25">
      <c r="A2239" s="7" t="str">
        <f t="shared" si="94"/>
        <v>200800100018</v>
      </c>
      <c r="B2239" s="92"/>
      <c r="C2239" s="183">
        <v>20080010</v>
      </c>
      <c r="D2239" s="175" t="s">
        <v>56</v>
      </c>
      <c r="E2239" s="35" t="s">
        <v>2</v>
      </c>
      <c r="F2239" s="35" t="s">
        <v>8394</v>
      </c>
      <c r="G2239" s="35" t="s">
        <v>8427</v>
      </c>
      <c r="H2239" s="35" t="s">
        <v>275</v>
      </c>
      <c r="I2239" s="36"/>
      <c r="J2239" s="53"/>
      <c r="K2239" t="s">
        <v>8460</v>
      </c>
      <c r="L2239" s="40"/>
      <c r="M2239" s="39" t="s">
        <v>8490</v>
      </c>
    </row>
    <row r="2240" spans="1:13" x14ac:dyDescent="0.25">
      <c r="A2240" s="7" t="str">
        <f t="shared" si="94"/>
        <v>200800100019</v>
      </c>
      <c r="B2240" s="92"/>
      <c r="C2240" s="183">
        <v>20080010</v>
      </c>
      <c r="D2240" s="175" t="s">
        <v>56</v>
      </c>
      <c r="E2240" s="35" t="s">
        <v>3</v>
      </c>
      <c r="F2240" s="35" t="s">
        <v>8395</v>
      </c>
      <c r="G2240" s="35" t="s">
        <v>8428</v>
      </c>
      <c r="H2240" s="35" t="s">
        <v>8439</v>
      </c>
      <c r="I2240" s="36"/>
      <c r="J2240" s="53"/>
      <c r="K2240" t="s">
        <v>8461</v>
      </c>
      <c r="L2240" s="40"/>
      <c r="M2240" s="39" t="s">
        <v>8491</v>
      </c>
    </row>
    <row r="2241" spans="1:13" x14ac:dyDescent="0.25">
      <c r="A2241" s="7" t="str">
        <f t="shared" si="94"/>
        <v>200800100020</v>
      </c>
      <c r="B2241" s="92"/>
      <c r="C2241" s="183">
        <v>20080010</v>
      </c>
      <c r="D2241" s="175" t="s">
        <v>56</v>
      </c>
      <c r="E2241" s="35" t="s">
        <v>4</v>
      </c>
      <c r="F2241" s="35" t="s">
        <v>8396</v>
      </c>
      <c r="G2241" s="35" t="s">
        <v>8429</v>
      </c>
      <c r="H2241" s="35" t="s">
        <v>8439</v>
      </c>
      <c r="I2241" s="36"/>
      <c r="J2241" s="53"/>
      <c r="K2241" t="s">
        <v>8462</v>
      </c>
      <c r="L2241" s="40"/>
      <c r="M2241" s="39" t="s">
        <v>8492</v>
      </c>
    </row>
    <row r="2242" spans="1:13" x14ac:dyDescent="0.25">
      <c r="A2242" s="7" t="str">
        <f t="shared" si="94"/>
        <v>200800100021</v>
      </c>
      <c r="B2242" s="92"/>
      <c r="C2242" s="183">
        <v>20080010</v>
      </c>
      <c r="D2242" s="175" t="s">
        <v>56</v>
      </c>
      <c r="E2242" s="35" t="s">
        <v>28</v>
      </c>
      <c r="F2242" s="35" t="s">
        <v>8397</v>
      </c>
      <c r="G2242" s="35" t="s">
        <v>8430</v>
      </c>
      <c r="H2242" s="35" t="s">
        <v>7819</v>
      </c>
      <c r="I2242" s="36"/>
      <c r="J2242" s="53"/>
      <c r="K2242" t="s">
        <v>707</v>
      </c>
      <c r="L2242" s="40"/>
      <c r="M2242" s="39" t="s">
        <v>8493</v>
      </c>
    </row>
    <row r="2243" spans="1:13" x14ac:dyDescent="0.25">
      <c r="A2243" s="7" t="str">
        <f t="shared" si="94"/>
        <v>200800100022</v>
      </c>
      <c r="B2243" s="92"/>
      <c r="C2243" s="183">
        <v>20080010</v>
      </c>
      <c r="D2243" s="175" t="s">
        <v>56</v>
      </c>
      <c r="E2243" s="35" t="s">
        <v>37</v>
      </c>
      <c r="F2243" s="35" t="s">
        <v>8398</v>
      </c>
      <c r="G2243" s="35" t="s">
        <v>8431</v>
      </c>
      <c r="H2243" s="35" t="s">
        <v>8025</v>
      </c>
      <c r="I2243" s="36"/>
      <c r="J2243" s="53"/>
      <c r="K2243" t="s">
        <v>8463</v>
      </c>
      <c r="L2243" s="40"/>
      <c r="M2243" s="39" t="s">
        <v>8494</v>
      </c>
    </row>
    <row r="2244" spans="1:13" x14ac:dyDescent="0.25">
      <c r="A2244" s="7" t="str">
        <f t="shared" si="94"/>
        <v>200800110010</v>
      </c>
      <c r="B2244" s="92"/>
      <c r="C2244" s="183">
        <v>20080011</v>
      </c>
      <c r="D2244" s="175" t="s">
        <v>56</v>
      </c>
      <c r="E2244" s="35" t="s">
        <v>21</v>
      </c>
      <c r="F2244" s="35" t="s">
        <v>8399</v>
      </c>
      <c r="G2244" s="35" t="s">
        <v>8432</v>
      </c>
      <c r="H2244" s="35" t="s">
        <v>7415</v>
      </c>
      <c r="I2244" s="36"/>
      <c r="J2244" s="53"/>
      <c r="K2244" t="s">
        <v>8464</v>
      </c>
      <c r="L2244" s="40"/>
      <c r="M2244" s="39" t="s">
        <v>8495</v>
      </c>
    </row>
    <row r="2245" spans="1:13" x14ac:dyDescent="0.25">
      <c r="A2245" s="7" t="str">
        <f t="shared" si="94"/>
        <v>200400050008</v>
      </c>
      <c r="B2245" s="92"/>
      <c r="C2245" s="183">
        <v>20040005</v>
      </c>
      <c r="D2245" s="175" t="s">
        <v>56</v>
      </c>
      <c r="E2245" s="35" t="s">
        <v>41</v>
      </c>
      <c r="F2245" s="35" t="s">
        <v>8400</v>
      </c>
      <c r="G2245" s="35" t="s">
        <v>8433</v>
      </c>
      <c r="H2245" s="35" t="s">
        <v>1370</v>
      </c>
      <c r="I2245" s="36"/>
      <c r="J2245" s="53"/>
      <c r="K2245" t="s">
        <v>8465</v>
      </c>
      <c r="L2245" s="40"/>
      <c r="M2245" s="39" t="s">
        <v>8496</v>
      </c>
    </row>
    <row r="2246" spans="1:13" x14ac:dyDescent="0.25">
      <c r="A2246" s="7" t="str">
        <f t="shared" si="94"/>
        <v>200800230002</v>
      </c>
      <c r="B2246" s="92"/>
      <c r="C2246" s="183">
        <v>20080023</v>
      </c>
      <c r="D2246" s="175" t="s">
        <v>56</v>
      </c>
      <c r="E2246" s="35" t="s">
        <v>17</v>
      </c>
      <c r="F2246" s="35" t="s">
        <v>8401</v>
      </c>
      <c r="G2246" s="35" t="s">
        <v>8434</v>
      </c>
      <c r="H2246" s="35" t="s">
        <v>8440</v>
      </c>
      <c r="I2246" s="36"/>
      <c r="J2246" s="53"/>
      <c r="K2246" t="s">
        <v>8466</v>
      </c>
      <c r="L2246" s="40"/>
      <c r="M2246" s="39" t="s">
        <v>8497</v>
      </c>
    </row>
    <row r="2247" spans="1:13" x14ac:dyDescent="0.25">
      <c r="A2247" s="7" t="str">
        <f t="shared" si="94"/>
        <v>200800220002</v>
      </c>
      <c r="B2247" s="92"/>
      <c r="C2247" s="183">
        <v>20080022</v>
      </c>
      <c r="D2247" s="175" t="s">
        <v>56</v>
      </c>
      <c r="E2247" s="35" t="s">
        <v>17</v>
      </c>
      <c r="F2247" s="35" t="s">
        <v>8402</v>
      </c>
      <c r="G2247" s="35" t="s">
        <v>8435</v>
      </c>
      <c r="H2247" s="35" t="s">
        <v>7479</v>
      </c>
      <c r="I2247" s="36"/>
      <c r="J2247" s="53"/>
      <c r="K2247" t="s">
        <v>8467</v>
      </c>
      <c r="L2247" s="40"/>
      <c r="M2247" s="39" t="s">
        <v>8498</v>
      </c>
    </row>
    <row r="2248" spans="1:13" x14ac:dyDescent="0.25">
      <c r="A2248" s="7" t="str">
        <f t="shared" si="94"/>
        <v>200800220003</v>
      </c>
      <c r="B2248" s="92"/>
      <c r="C2248" s="183">
        <v>20080022</v>
      </c>
      <c r="D2248" s="175" t="s">
        <v>56</v>
      </c>
      <c r="E2248" s="35" t="s">
        <v>0</v>
      </c>
      <c r="F2248" s="35" t="s">
        <v>7318</v>
      </c>
      <c r="G2248" s="35" t="s">
        <v>8436</v>
      </c>
      <c r="H2248" s="35" t="s">
        <v>7439</v>
      </c>
      <c r="I2248" s="36"/>
      <c r="J2248" s="53"/>
      <c r="K2248" t="s">
        <v>7965</v>
      </c>
      <c r="L2248" s="40"/>
      <c r="M2248" s="39" t="s">
        <v>8499</v>
      </c>
    </row>
    <row r="2249" spans="1:13" x14ac:dyDescent="0.25">
      <c r="A2249" s="7" t="str">
        <f t="shared" si="94"/>
        <v>200800220004</v>
      </c>
      <c r="B2249" s="92"/>
      <c r="C2249" s="183">
        <v>20080022</v>
      </c>
      <c r="D2249" s="175" t="s">
        <v>56</v>
      </c>
      <c r="E2249" s="35" t="s">
        <v>1</v>
      </c>
      <c r="F2249" s="35" t="s">
        <v>434</v>
      </c>
      <c r="G2249" s="35" t="s">
        <v>8437</v>
      </c>
      <c r="H2249" s="35" t="s">
        <v>7439</v>
      </c>
      <c r="I2249" s="36"/>
      <c r="J2249" s="53"/>
      <c r="K2249" t="s">
        <v>7965</v>
      </c>
      <c r="L2249" s="40"/>
      <c r="M2249" s="39">
        <v>0</v>
      </c>
    </row>
    <row r="2250" spans="1:13" x14ac:dyDescent="0.25">
      <c r="A2250" s="7" t="str">
        <f t="shared" ref="A2250:A2252" si="95">CONCATENATE(C2250,E2250)</f>
        <v>200800180002</v>
      </c>
      <c r="B2250" s="92"/>
      <c r="C2250" s="183">
        <v>20080018</v>
      </c>
      <c r="D2250" s="8" t="s">
        <v>56</v>
      </c>
      <c r="E2250" s="35" t="s">
        <v>17</v>
      </c>
      <c r="F2250" s="35" t="s">
        <v>8500</v>
      </c>
      <c r="G2250" s="35" t="s">
        <v>8502</v>
      </c>
      <c r="H2250" s="35" t="s">
        <v>8505</v>
      </c>
      <c r="I2250" s="36" t="s">
        <v>8512</v>
      </c>
      <c r="J2250" s="53"/>
      <c r="K2250" t="s">
        <v>8506</v>
      </c>
      <c r="L2250" s="40"/>
      <c r="M2250" s="39" t="s">
        <v>8509</v>
      </c>
    </row>
    <row r="2251" spans="1:13" x14ac:dyDescent="0.25">
      <c r="A2251" s="7" t="str">
        <f t="shared" si="95"/>
        <v>200800210002</v>
      </c>
      <c r="B2251" s="92"/>
      <c r="C2251" s="183">
        <v>20080021</v>
      </c>
      <c r="D2251" s="8" t="s">
        <v>993</v>
      </c>
      <c r="E2251" s="35" t="s">
        <v>17</v>
      </c>
      <c r="F2251" s="35" t="s">
        <v>8501</v>
      </c>
      <c r="G2251" s="35" t="s">
        <v>8503</v>
      </c>
      <c r="H2251" s="35" t="s">
        <v>7417</v>
      </c>
      <c r="I2251" s="36" t="s">
        <v>411</v>
      </c>
      <c r="J2251" s="53"/>
      <c r="K2251" t="s">
        <v>8507</v>
      </c>
      <c r="L2251" s="40"/>
      <c r="M2251" s="39" t="s">
        <v>8510</v>
      </c>
    </row>
    <row r="2252" spans="1:13" x14ac:dyDescent="0.25">
      <c r="A2252" s="7" t="str">
        <f t="shared" si="95"/>
        <v>200800250002</v>
      </c>
      <c r="B2252" s="92"/>
      <c r="C2252" s="183">
        <v>20080025</v>
      </c>
      <c r="D2252" s="175" t="s">
        <v>56</v>
      </c>
      <c r="E2252" s="35" t="s">
        <v>17</v>
      </c>
      <c r="F2252" s="35" t="s">
        <v>5228</v>
      </c>
      <c r="G2252" s="35" t="s">
        <v>8504</v>
      </c>
      <c r="H2252" s="35" t="s">
        <v>5245</v>
      </c>
      <c r="I2252" s="36" t="s">
        <v>7502</v>
      </c>
      <c r="J2252" s="53"/>
      <c r="K2252" t="s">
        <v>8508</v>
      </c>
      <c r="L2252" s="40"/>
      <c r="M2252" s="39" t="s">
        <v>8511</v>
      </c>
    </row>
    <row r="2253" spans="1:13" x14ac:dyDescent="0.25">
      <c r="A2253" s="7" t="str">
        <f>CONCATENATE(C2253,E2253)</f>
        <v>200100030086</v>
      </c>
      <c r="B2253" s="92"/>
      <c r="C2253" s="183">
        <v>20010003</v>
      </c>
      <c r="D2253" s="175" t="s">
        <v>56</v>
      </c>
      <c r="E2253" s="35" t="s">
        <v>3463</v>
      </c>
      <c r="F2253" s="35" t="s">
        <v>8513</v>
      </c>
      <c r="G2253" s="35" t="s">
        <v>8514</v>
      </c>
      <c r="H2253" s="35" t="s">
        <v>8515</v>
      </c>
      <c r="I2253" s="36" t="s">
        <v>6389</v>
      </c>
      <c r="J2253" s="53"/>
      <c r="K2253" t="s">
        <v>8516</v>
      </c>
      <c r="L2253" s="40"/>
      <c r="M2253" s="39" t="s">
        <v>8517</v>
      </c>
    </row>
    <row r="2254" spans="1:13" x14ac:dyDescent="0.25">
      <c r="A2254" s="7" t="str">
        <f>CONCATENATE(C2254,E2254)</f>
        <v>200200120003</v>
      </c>
      <c r="B2254" s="92"/>
      <c r="C2254" s="184">
        <v>20020012</v>
      </c>
      <c r="D2254" s="175" t="s">
        <v>56</v>
      </c>
      <c r="E2254" s="35" t="s">
        <v>0</v>
      </c>
      <c r="F2254" s="35" t="s">
        <v>8518</v>
      </c>
      <c r="G2254" s="35" t="s">
        <v>8519</v>
      </c>
      <c r="H2254" s="35" t="s">
        <v>276</v>
      </c>
      <c r="I2254" s="36" t="s">
        <v>8512</v>
      </c>
      <c r="J2254" s="53"/>
      <c r="K2254" t="s">
        <v>8520</v>
      </c>
      <c r="L2254" s="40"/>
      <c r="M2254" s="39" t="s">
        <v>8521</v>
      </c>
    </row>
    <row r="2255" spans="1:13" x14ac:dyDescent="0.25">
      <c r="A2255" s="7" t="str">
        <f>CONCATENATE(C2255,E2255)</f>
        <v>200500020043</v>
      </c>
      <c r="B2255" s="92"/>
      <c r="C2255" s="184">
        <v>20050002</v>
      </c>
      <c r="D2255" s="175" t="s">
        <v>56</v>
      </c>
      <c r="E2255" s="35" t="s">
        <v>1650</v>
      </c>
      <c r="F2255" s="35" t="s">
        <v>8522</v>
      </c>
      <c r="G2255" s="35" t="s">
        <v>8523</v>
      </c>
      <c r="H2255" s="35" t="s">
        <v>1284</v>
      </c>
      <c r="I2255" s="36" t="s">
        <v>7728</v>
      </c>
      <c r="J2255" s="53"/>
      <c r="K2255" t="s">
        <v>8524</v>
      </c>
      <c r="L2255" s="40"/>
      <c r="M2255" s="39" t="s">
        <v>8525</v>
      </c>
    </row>
    <row r="2256" spans="1:13" x14ac:dyDescent="0.25">
      <c r="A2256" s="7" t="str">
        <f t="shared" ref="A2256:A2262" si="96">CONCATENATE(C2256,E2256)</f>
        <v>200100270050</v>
      </c>
      <c r="B2256" s="92"/>
      <c r="C2256" s="187">
        <v>20010027</v>
      </c>
      <c r="D2256" s="175" t="s">
        <v>56</v>
      </c>
      <c r="E2256" s="35" t="s">
        <v>2068</v>
      </c>
      <c r="F2256" s="35" t="s">
        <v>7558</v>
      </c>
      <c r="G2256" s="35" t="s">
        <v>8732</v>
      </c>
      <c r="H2256" s="35" t="s">
        <v>467</v>
      </c>
      <c r="I2256" s="36" t="s">
        <v>8747</v>
      </c>
      <c r="J2256" s="53"/>
      <c r="K2256" t="s">
        <v>8737</v>
      </c>
      <c r="L2256" s="40"/>
      <c r="M2256" s="39" t="s">
        <v>8741</v>
      </c>
    </row>
    <row r="2257" spans="1:13" x14ac:dyDescent="0.25">
      <c r="A2257" s="7" t="str">
        <f t="shared" si="96"/>
        <v>200100410050</v>
      </c>
      <c r="B2257" s="92"/>
      <c r="C2257" s="187">
        <v>20010041</v>
      </c>
      <c r="D2257" s="175" t="s">
        <v>56</v>
      </c>
      <c r="E2257" s="35" t="s">
        <v>2068</v>
      </c>
      <c r="F2257" s="35" t="s">
        <v>1079</v>
      </c>
      <c r="G2257" s="35" t="s">
        <v>8733</v>
      </c>
      <c r="H2257" s="35" t="s">
        <v>275</v>
      </c>
      <c r="I2257" s="36" t="s">
        <v>411</v>
      </c>
      <c r="J2257" s="53"/>
      <c r="K2257" t="s">
        <v>7284</v>
      </c>
      <c r="L2257" s="40"/>
      <c r="M2257" s="39" t="s">
        <v>8742</v>
      </c>
    </row>
    <row r="2258" spans="1:13" x14ac:dyDescent="0.25">
      <c r="A2258" s="7" t="str">
        <f t="shared" si="96"/>
        <v>200200010131</v>
      </c>
      <c r="B2258" s="92"/>
      <c r="C2258" s="187">
        <v>20020001</v>
      </c>
      <c r="D2258" s="175" t="s">
        <v>56</v>
      </c>
      <c r="E2258" s="35" t="s">
        <v>8728</v>
      </c>
      <c r="F2258" s="35" t="s">
        <v>621</v>
      </c>
      <c r="G2258" s="35" t="s">
        <v>8734</v>
      </c>
      <c r="H2258" s="35" t="s">
        <v>274</v>
      </c>
      <c r="I2258" s="36" t="s">
        <v>8747</v>
      </c>
      <c r="J2258" s="53"/>
      <c r="K2258" t="s">
        <v>612</v>
      </c>
      <c r="L2258" s="40"/>
      <c r="M2258" s="39" t="s">
        <v>8743</v>
      </c>
    </row>
    <row r="2259" spans="1:13" x14ac:dyDescent="0.25">
      <c r="A2259" s="7" t="str">
        <f t="shared" si="96"/>
        <v>200500030012</v>
      </c>
      <c r="B2259" s="92"/>
      <c r="C2259" s="187">
        <v>20050003</v>
      </c>
      <c r="D2259" s="175" t="s">
        <v>56</v>
      </c>
      <c r="E2259" s="35" t="s">
        <v>40</v>
      </c>
      <c r="F2259" s="35" t="s">
        <v>8646</v>
      </c>
      <c r="G2259" s="35" t="s">
        <v>7668</v>
      </c>
      <c r="H2259" s="35" t="s">
        <v>1380</v>
      </c>
      <c r="I2259" s="36" t="s">
        <v>8748</v>
      </c>
      <c r="J2259" s="53"/>
      <c r="K2259" t="s">
        <v>8647</v>
      </c>
      <c r="L2259" s="40"/>
      <c r="M2259" s="39" t="s">
        <v>8744</v>
      </c>
    </row>
    <row r="2260" spans="1:13" x14ac:dyDescent="0.25">
      <c r="A2260" s="7" t="str">
        <f t="shared" si="96"/>
        <v>200500030014</v>
      </c>
      <c r="B2260" s="92"/>
      <c r="C2260" s="187">
        <v>20050003</v>
      </c>
      <c r="D2260" s="175" t="s">
        <v>56</v>
      </c>
      <c r="E2260" s="35" t="s">
        <v>24</v>
      </c>
      <c r="F2260" s="35" t="s">
        <v>8729</v>
      </c>
      <c r="G2260" s="35" t="s">
        <v>4429</v>
      </c>
      <c r="H2260" s="35" t="s">
        <v>1284</v>
      </c>
      <c r="I2260" s="36" t="s">
        <v>7728</v>
      </c>
      <c r="J2260" s="53"/>
      <c r="K2260" t="s">
        <v>8738</v>
      </c>
      <c r="L2260" s="40"/>
      <c r="M2260" s="39">
        <v>0</v>
      </c>
    </row>
    <row r="2261" spans="1:13" x14ac:dyDescent="0.25">
      <c r="A2261" s="7" t="str">
        <f t="shared" si="96"/>
        <v>200800040026</v>
      </c>
      <c r="B2261" s="92"/>
      <c r="C2261" s="187">
        <v>20080004</v>
      </c>
      <c r="D2261" s="175" t="s">
        <v>56</v>
      </c>
      <c r="E2261" s="35" t="s">
        <v>39</v>
      </c>
      <c r="F2261" s="35" t="s">
        <v>8730</v>
      </c>
      <c r="G2261" s="35" t="s">
        <v>8735</v>
      </c>
      <c r="H2261" s="35" t="s">
        <v>7412</v>
      </c>
      <c r="I2261" s="36" t="s">
        <v>8749</v>
      </c>
      <c r="J2261" s="53"/>
      <c r="K2261" t="s">
        <v>8739</v>
      </c>
      <c r="L2261" s="40"/>
      <c r="M2261" s="39" t="s">
        <v>8745</v>
      </c>
    </row>
    <row r="2262" spans="1:13" x14ac:dyDescent="0.25">
      <c r="A2262" s="7" t="str">
        <f t="shared" si="96"/>
        <v>200800260002</v>
      </c>
      <c r="B2262" s="92"/>
      <c r="C2262" s="187">
        <v>20080026</v>
      </c>
      <c r="D2262" s="175" t="s">
        <v>56</v>
      </c>
      <c r="E2262" s="35" t="s">
        <v>17</v>
      </c>
      <c r="F2262" s="35" t="s">
        <v>8731</v>
      </c>
      <c r="G2262" s="35" t="s">
        <v>8736</v>
      </c>
      <c r="H2262" s="35" t="s">
        <v>275</v>
      </c>
      <c r="I2262" s="36" t="s">
        <v>411</v>
      </c>
      <c r="J2262" s="53"/>
      <c r="K2262" t="s">
        <v>8740</v>
      </c>
      <c r="L2262" s="40"/>
      <c r="M2262" s="39" t="s">
        <v>8746</v>
      </c>
    </row>
    <row r="2263" spans="1:13" x14ac:dyDescent="0.25">
      <c r="A2263" s="7" t="str">
        <f t="shared" ref="A2263" si="97">CONCATENATE(C2263,E2263)</f>
        <v>200100490002</v>
      </c>
      <c r="B2263" s="92"/>
      <c r="C2263" s="183">
        <v>20010049</v>
      </c>
      <c r="D2263" s="175" t="s">
        <v>993</v>
      </c>
      <c r="E2263" s="35" t="s">
        <v>17</v>
      </c>
      <c r="F2263" s="35" t="s">
        <v>8750</v>
      </c>
      <c r="G2263" s="35" t="s">
        <v>8751</v>
      </c>
      <c r="H2263" s="35" t="s">
        <v>1187</v>
      </c>
      <c r="I2263" s="36" t="s">
        <v>8747</v>
      </c>
      <c r="J2263" s="53"/>
      <c r="K2263" t="s">
        <v>8752</v>
      </c>
      <c r="L2263" s="40"/>
      <c r="M2263" s="39" t="s">
        <v>8753</v>
      </c>
    </row>
    <row r="2264" spans="1:13" x14ac:dyDescent="0.25">
      <c r="A2264" s="7" t="str">
        <f t="shared" ref="A2264:A2265" si="98">CONCATENATE(C2264,E2264)</f>
        <v>200100510002</v>
      </c>
      <c r="B2264" s="92"/>
      <c r="C2264" s="183">
        <v>20010051</v>
      </c>
      <c r="D2264" s="175" t="s">
        <v>56</v>
      </c>
      <c r="E2264" s="35" t="s">
        <v>17</v>
      </c>
      <c r="F2264" s="35" t="s">
        <v>8754</v>
      </c>
      <c r="G2264" s="35" t="s">
        <v>8756</v>
      </c>
      <c r="H2264" s="35" t="s">
        <v>270</v>
      </c>
      <c r="I2264" s="36" t="s">
        <v>7728</v>
      </c>
      <c r="J2264" s="53"/>
      <c r="K2264" t="s">
        <v>8156</v>
      </c>
      <c r="L2264" s="40"/>
      <c r="M2264" s="39" t="s">
        <v>8759</v>
      </c>
    </row>
    <row r="2265" spans="1:13" x14ac:dyDescent="0.25">
      <c r="A2265" s="7" t="str">
        <f t="shared" si="98"/>
        <v>200100510003</v>
      </c>
      <c r="B2265" s="92"/>
      <c r="C2265" s="183">
        <v>20010051</v>
      </c>
      <c r="D2265" s="175" t="s">
        <v>56</v>
      </c>
      <c r="E2265" s="35" t="s">
        <v>0</v>
      </c>
      <c r="F2265" s="35" t="s">
        <v>8755</v>
      </c>
      <c r="G2265" s="35" t="s">
        <v>8757</v>
      </c>
      <c r="H2265" s="35" t="s">
        <v>269</v>
      </c>
      <c r="I2265" s="36" t="s">
        <v>411</v>
      </c>
      <c r="J2265" s="53"/>
      <c r="K2265" t="s">
        <v>8758</v>
      </c>
      <c r="L2265" s="40"/>
      <c r="M2265" s="39"/>
    </row>
    <row r="2266" spans="1:13" x14ac:dyDescent="0.25">
      <c r="A2266" s="7" t="str">
        <f>CONCATENATE(C2266,E2266)</f>
        <v>200500100002</v>
      </c>
      <c r="B2266" s="92"/>
      <c r="C2266" s="183">
        <v>20050010</v>
      </c>
      <c r="D2266" s="8" t="s">
        <v>993</v>
      </c>
      <c r="E2266" s="35" t="s">
        <v>17</v>
      </c>
      <c r="F2266" s="35" t="s">
        <v>8760</v>
      </c>
      <c r="G2266" s="35" t="s">
        <v>8761</v>
      </c>
      <c r="H2266" s="35" t="s">
        <v>4438</v>
      </c>
      <c r="I2266" s="36" t="s">
        <v>8512</v>
      </c>
      <c r="J2266" s="53"/>
      <c r="K2266" t="s">
        <v>8762</v>
      </c>
      <c r="L2266" s="40"/>
      <c r="M2266" s="39" t="s">
        <v>8763</v>
      </c>
    </row>
    <row r="2267" spans="1:13" x14ac:dyDescent="0.25">
      <c r="A2267" s="7" t="str">
        <f t="shared" ref="A2267:A2298" si="99">CONCATENATE(C2267,E2267)</f>
        <v>200100030087</v>
      </c>
      <c r="B2267" s="92"/>
      <c r="C2267" s="187">
        <v>20010003</v>
      </c>
      <c r="D2267" s="175" t="s">
        <v>56</v>
      </c>
      <c r="E2267" s="35" t="s">
        <v>3464</v>
      </c>
      <c r="F2267" s="35" t="s">
        <v>6314</v>
      </c>
      <c r="G2267" s="35" t="s">
        <v>8822</v>
      </c>
      <c r="H2267" s="35" t="s">
        <v>273</v>
      </c>
      <c r="I2267" s="36"/>
      <c r="J2267" s="53"/>
      <c r="K2267" t="s">
        <v>8887</v>
      </c>
      <c r="L2267" s="40"/>
      <c r="M2267" s="39" t="s">
        <v>8931</v>
      </c>
    </row>
    <row r="2268" spans="1:13" x14ac:dyDescent="0.25">
      <c r="A2268" s="7" t="str">
        <f t="shared" si="99"/>
        <v>200100040032</v>
      </c>
      <c r="B2268" s="92"/>
      <c r="C2268" s="187">
        <v>20010004</v>
      </c>
      <c r="D2268" s="175" t="s">
        <v>56</v>
      </c>
      <c r="E2268" s="35" t="s">
        <v>8</v>
      </c>
      <c r="F2268" s="35" t="s">
        <v>8772</v>
      </c>
      <c r="G2268" s="35" t="s">
        <v>8823</v>
      </c>
      <c r="H2268" s="35" t="s">
        <v>268</v>
      </c>
      <c r="I2268" s="36"/>
      <c r="J2268" s="53"/>
      <c r="K2268" t="s">
        <v>8888</v>
      </c>
      <c r="L2268" s="40"/>
      <c r="M2268" s="39" t="s">
        <v>8932</v>
      </c>
    </row>
    <row r="2269" spans="1:13" x14ac:dyDescent="0.25">
      <c r="A2269" s="7" t="str">
        <f t="shared" si="99"/>
        <v>200100230055</v>
      </c>
      <c r="B2269" s="92"/>
      <c r="C2269" s="187">
        <v>20010023</v>
      </c>
      <c r="D2269" s="175" t="s">
        <v>56</v>
      </c>
      <c r="E2269" s="35" t="s">
        <v>427</v>
      </c>
      <c r="F2269" s="35" t="s">
        <v>8773</v>
      </c>
      <c r="G2269" s="35" t="s">
        <v>8824</v>
      </c>
      <c r="H2269" s="35" t="s">
        <v>271</v>
      </c>
      <c r="I2269" s="36"/>
      <c r="J2269" s="53"/>
      <c r="K2269" t="s">
        <v>8889</v>
      </c>
      <c r="L2269" s="40"/>
      <c r="M2269" s="39" t="s">
        <v>8933</v>
      </c>
    </row>
    <row r="2270" spans="1:13" x14ac:dyDescent="0.25">
      <c r="A2270" s="7" t="str">
        <f t="shared" si="99"/>
        <v>200100270048</v>
      </c>
      <c r="B2270" s="92"/>
      <c r="C2270" s="187">
        <v>20010027</v>
      </c>
      <c r="D2270" s="175" t="s">
        <v>56</v>
      </c>
      <c r="E2270" s="35" t="s">
        <v>424</v>
      </c>
      <c r="F2270" s="35" t="s">
        <v>8774</v>
      </c>
      <c r="G2270" s="35" t="s">
        <v>8825</v>
      </c>
      <c r="H2270" s="35" t="s">
        <v>456</v>
      </c>
      <c r="I2270" s="36"/>
      <c r="J2270" s="53"/>
      <c r="K2270" t="s">
        <v>8890</v>
      </c>
      <c r="L2270" s="40"/>
      <c r="M2270" s="39" t="s">
        <v>8934</v>
      </c>
    </row>
    <row r="2271" spans="1:13" x14ac:dyDescent="0.25">
      <c r="A2271" s="7" t="str">
        <f t="shared" si="99"/>
        <v>200100270049</v>
      </c>
      <c r="B2271" s="92"/>
      <c r="C2271" s="187">
        <v>20010027</v>
      </c>
      <c r="D2271" s="175" t="s">
        <v>56</v>
      </c>
      <c r="E2271" s="35" t="s">
        <v>425</v>
      </c>
      <c r="F2271" s="35" t="s">
        <v>8775</v>
      </c>
      <c r="G2271" s="35" t="s">
        <v>8826</v>
      </c>
      <c r="H2271" s="35" t="s">
        <v>273</v>
      </c>
      <c r="I2271" s="36"/>
      <c r="J2271" s="53"/>
      <c r="K2271" t="s">
        <v>8891</v>
      </c>
      <c r="L2271" s="40"/>
      <c r="M2271" s="39" t="s">
        <v>8935</v>
      </c>
    </row>
    <row r="2272" spans="1:13" x14ac:dyDescent="0.25">
      <c r="A2272" s="7" t="str">
        <f t="shared" si="99"/>
        <v>200100270051</v>
      </c>
      <c r="B2272" s="92"/>
      <c r="C2272" s="187">
        <v>20010027</v>
      </c>
      <c r="D2272" s="175" t="s">
        <v>56</v>
      </c>
      <c r="E2272" s="35" t="s">
        <v>130</v>
      </c>
      <c r="F2272" s="35" t="s">
        <v>8776</v>
      </c>
      <c r="G2272" s="35" t="s">
        <v>8827</v>
      </c>
      <c r="H2272" s="35" t="s">
        <v>467</v>
      </c>
      <c r="I2272" s="36"/>
      <c r="J2272" s="53"/>
      <c r="K2272" t="s">
        <v>874</v>
      </c>
      <c r="L2272" s="40"/>
      <c r="M2272" s="39" t="s">
        <v>8936</v>
      </c>
    </row>
    <row r="2273" spans="1:13" x14ac:dyDescent="0.25">
      <c r="A2273" s="7" t="str">
        <f t="shared" si="99"/>
        <v>200100270052</v>
      </c>
      <c r="B2273" s="92"/>
      <c r="C2273" s="187">
        <v>20010027</v>
      </c>
      <c r="D2273" s="175" t="s">
        <v>56</v>
      </c>
      <c r="E2273" s="35" t="s">
        <v>426</v>
      </c>
      <c r="F2273" s="35" t="s">
        <v>8777</v>
      </c>
      <c r="G2273" s="35" t="s">
        <v>8828</v>
      </c>
      <c r="H2273" s="35" t="s">
        <v>275</v>
      </c>
      <c r="I2273" s="36"/>
      <c r="J2273" s="53"/>
      <c r="K2273" t="s">
        <v>8892</v>
      </c>
      <c r="L2273" s="40"/>
      <c r="M2273" s="39" t="s">
        <v>8937</v>
      </c>
    </row>
    <row r="2274" spans="1:13" x14ac:dyDescent="0.25">
      <c r="A2274" s="7" t="str">
        <f t="shared" si="99"/>
        <v>200100270053</v>
      </c>
      <c r="B2274" s="92"/>
      <c r="C2274" s="187">
        <v>20010027</v>
      </c>
      <c r="D2274" s="175" t="s">
        <v>56</v>
      </c>
      <c r="E2274" s="35" t="s">
        <v>131</v>
      </c>
      <c r="F2274" s="35" t="s">
        <v>8778</v>
      </c>
      <c r="G2274" s="35" t="s">
        <v>8829</v>
      </c>
      <c r="H2274" s="35" t="s">
        <v>467</v>
      </c>
      <c r="I2274" s="36"/>
      <c r="J2274" s="53"/>
      <c r="K2274" t="s">
        <v>8777</v>
      </c>
      <c r="L2274" s="40"/>
      <c r="M2274" s="39">
        <v>0</v>
      </c>
    </row>
    <row r="2275" spans="1:13" x14ac:dyDescent="0.25">
      <c r="A2275" s="7" t="str">
        <f t="shared" si="99"/>
        <v>200100270054</v>
      </c>
      <c r="B2275" s="92"/>
      <c r="C2275" s="187">
        <v>20010027</v>
      </c>
      <c r="D2275" s="175" t="s">
        <v>56</v>
      </c>
      <c r="E2275" s="35" t="s">
        <v>760</v>
      </c>
      <c r="F2275" s="35" t="s">
        <v>8779</v>
      </c>
      <c r="G2275" s="35" t="s">
        <v>8830</v>
      </c>
      <c r="H2275" s="35" t="s">
        <v>273</v>
      </c>
      <c r="I2275" s="36"/>
      <c r="J2275" s="53"/>
      <c r="K2275" t="s">
        <v>8893</v>
      </c>
      <c r="L2275" s="40"/>
      <c r="M2275" s="39">
        <v>0</v>
      </c>
    </row>
    <row r="2276" spans="1:13" x14ac:dyDescent="0.25">
      <c r="A2276" s="7" t="str">
        <f t="shared" si="99"/>
        <v>200100270056</v>
      </c>
      <c r="B2276" s="92"/>
      <c r="C2276" s="187">
        <v>20010027</v>
      </c>
      <c r="D2276" s="175" t="s">
        <v>56</v>
      </c>
      <c r="E2276" s="35" t="s">
        <v>761</v>
      </c>
      <c r="F2276" s="35" t="s">
        <v>8780</v>
      </c>
      <c r="G2276" s="91" t="s">
        <v>9686</v>
      </c>
      <c r="H2276" s="35" t="s">
        <v>275</v>
      </c>
      <c r="I2276" s="36"/>
      <c r="J2276" s="53"/>
      <c r="K2276" t="s">
        <v>8894</v>
      </c>
      <c r="L2276" s="40"/>
      <c r="M2276" s="39" t="s">
        <v>8938</v>
      </c>
    </row>
    <row r="2277" spans="1:13" x14ac:dyDescent="0.25">
      <c r="A2277" s="7" t="str">
        <f t="shared" si="99"/>
        <v>200100270057</v>
      </c>
      <c r="B2277" s="92"/>
      <c r="C2277" s="187">
        <v>20010027</v>
      </c>
      <c r="D2277" s="175" t="s">
        <v>56</v>
      </c>
      <c r="E2277" s="35" t="s">
        <v>762</v>
      </c>
      <c r="F2277" s="35" t="s">
        <v>8781</v>
      </c>
      <c r="G2277" s="35" t="s">
        <v>8831</v>
      </c>
      <c r="H2277" s="35" t="s">
        <v>467</v>
      </c>
      <c r="I2277" s="36"/>
      <c r="J2277" s="53"/>
      <c r="K2277" t="s">
        <v>8895</v>
      </c>
      <c r="L2277" s="40"/>
      <c r="M2277" s="39" t="s">
        <v>8939</v>
      </c>
    </row>
    <row r="2278" spans="1:13" x14ac:dyDescent="0.25">
      <c r="A2278" s="7" t="str">
        <f t="shared" si="99"/>
        <v>200100400012</v>
      </c>
      <c r="B2278" s="92"/>
      <c r="C2278" s="187">
        <v>20010040</v>
      </c>
      <c r="D2278" s="175" t="s">
        <v>56</v>
      </c>
      <c r="E2278" s="35" t="s">
        <v>40</v>
      </c>
      <c r="F2278" s="35" t="s">
        <v>962</v>
      </c>
      <c r="G2278" s="35" t="s">
        <v>8832</v>
      </c>
      <c r="H2278" s="35" t="s">
        <v>278</v>
      </c>
      <c r="I2278" s="36"/>
      <c r="J2278" s="53"/>
      <c r="K2278" t="s">
        <v>8896</v>
      </c>
      <c r="L2278" s="40"/>
      <c r="M2278" s="39" t="s">
        <v>8940</v>
      </c>
    </row>
    <row r="2279" spans="1:13" x14ac:dyDescent="0.25">
      <c r="A2279" s="7" t="str">
        <f t="shared" si="99"/>
        <v>200100430018</v>
      </c>
      <c r="B2279" s="92"/>
      <c r="C2279" s="187">
        <v>20010043</v>
      </c>
      <c r="D2279" s="175" t="s">
        <v>56</v>
      </c>
      <c r="E2279" s="35" t="s">
        <v>2</v>
      </c>
      <c r="F2279" s="35" t="s">
        <v>8782</v>
      </c>
      <c r="G2279" s="35" t="s">
        <v>8833</v>
      </c>
      <c r="H2279" s="35" t="s">
        <v>467</v>
      </c>
      <c r="I2279" s="36"/>
      <c r="J2279" s="53"/>
      <c r="K2279" t="s">
        <v>8897</v>
      </c>
      <c r="L2279" s="40"/>
      <c r="M2279" s="39">
        <v>0</v>
      </c>
    </row>
    <row r="2280" spans="1:13" x14ac:dyDescent="0.25">
      <c r="A2280" s="7" t="str">
        <f t="shared" si="99"/>
        <v>200200010132</v>
      </c>
      <c r="B2280" s="92"/>
      <c r="C2280" s="187">
        <v>20020001</v>
      </c>
      <c r="D2280" s="175" t="s">
        <v>56</v>
      </c>
      <c r="E2280" s="35" t="s">
        <v>8769</v>
      </c>
      <c r="F2280" s="35" t="s">
        <v>8783</v>
      </c>
      <c r="G2280" s="35" t="s">
        <v>8834</v>
      </c>
      <c r="H2280" s="35" t="s">
        <v>276</v>
      </c>
      <c r="I2280" s="36"/>
      <c r="J2280" s="53"/>
      <c r="K2280" t="s">
        <v>8898</v>
      </c>
      <c r="L2280" s="40"/>
      <c r="M2280" s="39" t="s">
        <v>8941</v>
      </c>
    </row>
    <row r="2281" spans="1:13" x14ac:dyDescent="0.25">
      <c r="A2281" s="7" t="str">
        <f t="shared" si="99"/>
        <v>200200020063</v>
      </c>
      <c r="B2281" s="92"/>
      <c r="C2281" s="187">
        <v>20020002</v>
      </c>
      <c r="D2281" s="175" t="s">
        <v>56</v>
      </c>
      <c r="E2281" s="35" t="s">
        <v>1151</v>
      </c>
      <c r="F2281" s="35" t="s">
        <v>8784</v>
      </c>
      <c r="G2281" s="35" t="s">
        <v>8835</v>
      </c>
      <c r="H2281" s="35" t="s">
        <v>279</v>
      </c>
      <c r="I2281" s="36"/>
      <c r="J2281" s="53"/>
      <c r="K2281" t="s">
        <v>8899</v>
      </c>
      <c r="L2281" s="40"/>
      <c r="M2281" s="39" t="s">
        <v>8942</v>
      </c>
    </row>
    <row r="2282" spans="1:13" x14ac:dyDescent="0.25">
      <c r="A2282" s="7" t="str">
        <f t="shared" si="99"/>
        <v>200200110048</v>
      </c>
      <c r="B2282" s="92"/>
      <c r="C2282" s="187">
        <v>20020011</v>
      </c>
      <c r="D2282" s="175" t="s">
        <v>56</v>
      </c>
      <c r="E2282" s="35" t="s">
        <v>424</v>
      </c>
      <c r="F2282" s="35" t="s">
        <v>8785</v>
      </c>
      <c r="G2282" s="35" t="s">
        <v>8836</v>
      </c>
      <c r="H2282" s="35" t="s">
        <v>1284</v>
      </c>
      <c r="I2282" s="36"/>
      <c r="J2282" s="53"/>
      <c r="K2282" t="s">
        <v>1114</v>
      </c>
      <c r="L2282" s="40"/>
      <c r="M2282" s="39" t="s">
        <v>8943</v>
      </c>
    </row>
    <row r="2283" spans="1:13" x14ac:dyDescent="0.25">
      <c r="A2283" s="7" t="str">
        <f t="shared" si="99"/>
        <v>200200150020</v>
      </c>
      <c r="B2283" s="92"/>
      <c r="C2283" s="187">
        <v>20020015</v>
      </c>
      <c r="D2283" s="175" t="s">
        <v>56</v>
      </c>
      <c r="E2283" s="35" t="s">
        <v>4</v>
      </c>
      <c r="F2283" s="35" t="s">
        <v>8786</v>
      </c>
      <c r="G2283" s="35" t="s">
        <v>8837</v>
      </c>
      <c r="H2283" s="35" t="s">
        <v>721</v>
      </c>
      <c r="I2283" s="36"/>
      <c r="J2283" s="53"/>
      <c r="K2283" t="s">
        <v>6002</v>
      </c>
      <c r="L2283" s="40"/>
      <c r="M2283" s="39" t="s">
        <v>8944</v>
      </c>
    </row>
    <row r="2284" spans="1:13" x14ac:dyDescent="0.25">
      <c r="A2284" s="7" t="str">
        <f t="shared" si="99"/>
        <v>200200150021</v>
      </c>
      <c r="B2284" s="92"/>
      <c r="C2284" s="187">
        <v>20020015</v>
      </c>
      <c r="D2284" s="175" t="s">
        <v>56</v>
      </c>
      <c r="E2284" s="35" t="s">
        <v>28</v>
      </c>
      <c r="F2284" s="35" t="s">
        <v>8787</v>
      </c>
      <c r="G2284" s="35" t="s">
        <v>8838</v>
      </c>
      <c r="H2284" s="35" t="s">
        <v>721</v>
      </c>
      <c r="I2284" s="36"/>
      <c r="J2284" s="53"/>
      <c r="K2284" t="s">
        <v>8900</v>
      </c>
      <c r="L2284" s="40"/>
      <c r="M2284" s="39" t="s">
        <v>8945</v>
      </c>
    </row>
    <row r="2285" spans="1:13" x14ac:dyDescent="0.25">
      <c r="A2285" s="7" t="str">
        <f t="shared" si="99"/>
        <v>200200160005</v>
      </c>
      <c r="B2285" s="92"/>
      <c r="C2285" s="187">
        <v>20020016</v>
      </c>
      <c r="D2285" s="175" t="s">
        <v>56</v>
      </c>
      <c r="E2285" s="35" t="s">
        <v>18</v>
      </c>
      <c r="F2285" s="35" t="s">
        <v>8788</v>
      </c>
      <c r="G2285" s="35" t="s">
        <v>8839</v>
      </c>
      <c r="H2285" s="35" t="s">
        <v>279</v>
      </c>
      <c r="I2285" s="36"/>
      <c r="J2285" s="53"/>
      <c r="K2285" t="s">
        <v>8901</v>
      </c>
      <c r="L2285" s="40"/>
      <c r="M2285" s="39" t="s">
        <v>8946</v>
      </c>
    </row>
    <row r="2286" spans="1:13" x14ac:dyDescent="0.25">
      <c r="A2286" s="7" t="str">
        <f t="shared" si="99"/>
        <v>200300020045</v>
      </c>
      <c r="B2286" s="92"/>
      <c r="C2286" s="187">
        <v>20030002</v>
      </c>
      <c r="D2286" s="175" t="s">
        <v>56</v>
      </c>
      <c r="E2286" s="35" t="s">
        <v>16</v>
      </c>
      <c r="F2286" s="35" t="s">
        <v>6607</v>
      </c>
      <c r="G2286" s="35" t="s">
        <v>8840</v>
      </c>
      <c r="H2286" s="35" t="s">
        <v>776</v>
      </c>
      <c r="I2286" s="36"/>
      <c r="J2286" s="53"/>
      <c r="K2286" t="s">
        <v>8902</v>
      </c>
      <c r="L2286" s="40"/>
      <c r="M2286" s="39" t="s">
        <v>8947</v>
      </c>
    </row>
    <row r="2287" spans="1:13" x14ac:dyDescent="0.25">
      <c r="A2287" s="7" t="str">
        <f t="shared" si="99"/>
        <v>200300150018</v>
      </c>
      <c r="B2287" s="92"/>
      <c r="C2287" s="187">
        <v>20030015</v>
      </c>
      <c r="D2287" s="175" t="s">
        <v>56</v>
      </c>
      <c r="E2287" s="35" t="s">
        <v>2</v>
      </c>
      <c r="F2287" s="35" t="s">
        <v>590</v>
      </c>
      <c r="G2287" s="35" t="s">
        <v>8841</v>
      </c>
      <c r="H2287" s="35" t="s">
        <v>721</v>
      </c>
      <c r="I2287" s="36"/>
      <c r="J2287" s="53"/>
      <c r="K2287" t="s">
        <v>8813</v>
      </c>
      <c r="L2287" s="40"/>
      <c r="M2287" s="39" t="s">
        <v>8948</v>
      </c>
    </row>
    <row r="2288" spans="1:13" x14ac:dyDescent="0.25">
      <c r="A2288" s="7" t="str">
        <f t="shared" si="99"/>
        <v>200400050009</v>
      </c>
      <c r="B2288" s="92"/>
      <c r="C2288" s="187">
        <v>20040005</v>
      </c>
      <c r="D2288" s="175" t="s">
        <v>56</v>
      </c>
      <c r="E2288" s="35" t="s">
        <v>36</v>
      </c>
      <c r="F2288" s="35" t="s">
        <v>8789</v>
      </c>
      <c r="G2288" s="35" t="s">
        <v>8842</v>
      </c>
      <c r="H2288" s="35" t="s">
        <v>1370</v>
      </c>
      <c r="I2288" s="36"/>
      <c r="J2288" s="53"/>
      <c r="K2288" t="s">
        <v>7115</v>
      </c>
      <c r="L2288" s="40"/>
      <c r="M2288" s="39" t="s">
        <v>8949</v>
      </c>
    </row>
    <row r="2289" spans="1:13" x14ac:dyDescent="0.25">
      <c r="A2289" s="7" t="str">
        <f t="shared" si="99"/>
        <v>200500010032</v>
      </c>
      <c r="B2289" s="92"/>
      <c r="C2289" s="187">
        <v>20050001</v>
      </c>
      <c r="D2289" s="175" t="s">
        <v>56</v>
      </c>
      <c r="E2289" s="35" t="s">
        <v>8</v>
      </c>
      <c r="F2289" s="35" t="s">
        <v>8790</v>
      </c>
      <c r="G2289" s="35" t="s">
        <v>8843</v>
      </c>
      <c r="H2289" s="35" t="s">
        <v>281</v>
      </c>
      <c r="I2289" s="36"/>
      <c r="J2289" s="53"/>
      <c r="K2289" t="s">
        <v>8903</v>
      </c>
      <c r="L2289" s="40"/>
      <c r="M2289" s="39" t="s">
        <v>8950</v>
      </c>
    </row>
    <row r="2290" spans="1:13" x14ac:dyDescent="0.25">
      <c r="A2290" s="7" t="str">
        <f t="shared" si="99"/>
        <v>200500010033</v>
      </c>
      <c r="B2290" s="92"/>
      <c r="C2290" s="187">
        <v>20050001</v>
      </c>
      <c r="D2290" s="175" t="s">
        <v>56</v>
      </c>
      <c r="E2290" s="35" t="s">
        <v>32</v>
      </c>
      <c r="F2290" s="35" t="s">
        <v>8791</v>
      </c>
      <c r="G2290" s="35" t="s">
        <v>8844</v>
      </c>
      <c r="H2290" s="35" t="s">
        <v>281</v>
      </c>
      <c r="I2290" s="36"/>
      <c r="J2290" s="53"/>
      <c r="K2290" t="s">
        <v>7542</v>
      </c>
      <c r="L2290" s="40"/>
      <c r="M2290" s="39" t="s">
        <v>8951</v>
      </c>
    </row>
    <row r="2291" spans="1:13" x14ac:dyDescent="0.25">
      <c r="A2291" s="7" t="str">
        <f t="shared" si="99"/>
        <v>200500010034</v>
      </c>
      <c r="B2291" s="92"/>
      <c r="C2291" s="187">
        <v>20050001</v>
      </c>
      <c r="D2291" s="175" t="s">
        <v>56</v>
      </c>
      <c r="E2291" s="35" t="s">
        <v>33</v>
      </c>
      <c r="F2291" s="35" t="s">
        <v>8792</v>
      </c>
      <c r="G2291" s="35" t="s">
        <v>8845</v>
      </c>
      <c r="H2291" s="35" t="s">
        <v>281</v>
      </c>
      <c r="I2291" s="36"/>
      <c r="J2291" s="53"/>
      <c r="K2291" t="s">
        <v>1206</v>
      </c>
      <c r="L2291" s="40"/>
      <c r="M2291" s="39" t="s">
        <v>8952</v>
      </c>
    </row>
    <row r="2292" spans="1:13" x14ac:dyDescent="0.25">
      <c r="A2292" s="7" t="str">
        <f t="shared" si="99"/>
        <v>200500020044</v>
      </c>
      <c r="B2292" s="92"/>
      <c r="C2292" s="187">
        <v>20050002</v>
      </c>
      <c r="D2292" s="175" t="s">
        <v>56</v>
      </c>
      <c r="E2292" s="35" t="s">
        <v>15</v>
      </c>
      <c r="F2292" s="35" t="s">
        <v>8793</v>
      </c>
      <c r="G2292" s="35" t="s">
        <v>8846</v>
      </c>
      <c r="H2292" s="35" t="s">
        <v>1380</v>
      </c>
      <c r="I2292" s="36"/>
      <c r="J2292" s="53"/>
      <c r="K2292" t="s">
        <v>8904</v>
      </c>
      <c r="L2292" s="40"/>
      <c r="M2292" s="39">
        <v>0</v>
      </c>
    </row>
    <row r="2293" spans="1:13" x14ac:dyDescent="0.25">
      <c r="A2293" s="7" t="str">
        <f t="shared" si="99"/>
        <v>200500020045</v>
      </c>
      <c r="B2293" s="92"/>
      <c r="C2293" s="187">
        <v>20050002</v>
      </c>
      <c r="D2293" s="175" t="s">
        <v>56</v>
      </c>
      <c r="E2293" s="35" t="s">
        <v>16</v>
      </c>
      <c r="F2293" s="35" t="s">
        <v>8794</v>
      </c>
      <c r="G2293" s="35" t="s">
        <v>8847</v>
      </c>
      <c r="H2293" s="35" t="s">
        <v>6239</v>
      </c>
      <c r="I2293" s="36"/>
      <c r="J2293" s="53"/>
      <c r="K2293" t="s">
        <v>8905</v>
      </c>
      <c r="L2293" s="40"/>
      <c r="M2293" s="39" t="s">
        <v>8953</v>
      </c>
    </row>
    <row r="2294" spans="1:13" x14ac:dyDescent="0.25">
      <c r="A2294" s="7" t="str">
        <f t="shared" si="99"/>
        <v>200600010019</v>
      </c>
      <c r="B2294" s="92"/>
      <c r="C2294" s="187">
        <v>20060001</v>
      </c>
      <c r="D2294" s="175" t="s">
        <v>56</v>
      </c>
      <c r="E2294" s="35" t="s">
        <v>3</v>
      </c>
      <c r="F2294" s="35" t="s">
        <v>8795</v>
      </c>
      <c r="G2294" s="35" t="s">
        <v>8848</v>
      </c>
      <c r="H2294" s="35" t="s">
        <v>5266</v>
      </c>
      <c r="I2294" s="36"/>
      <c r="J2294" s="53"/>
      <c r="K2294" t="s">
        <v>8906</v>
      </c>
      <c r="L2294" s="40"/>
      <c r="M2294" s="39" t="s">
        <v>8954</v>
      </c>
    </row>
    <row r="2295" spans="1:13" x14ac:dyDescent="0.25">
      <c r="A2295" s="7" t="str">
        <f t="shared" si="99"/>
        <v>200600020040</v>
      </c>
      <c r="B2295" s="92"/>
      <c r="C2295" s="187">
        <v>20060002</v>
      </c>
      <c r="D2295" s="175" t="s">
        <v>56</v>
      </c>
      <c r="E2295" s="35" t="s">
        <v>13</v>
      </c>
      <c r="F2295" s="35" t="s">
        <v>5723</v>
      </c>
      <c r="G2295" s="35" t="s">
        <v>8849</v>
      </c>
      <c r="H2295" s="35" t="s">
        <v>6016</v>
      </c>
      <c r="I2295" s="36"/>
      <c r="J2295" s="53"/>
      <c r="K2295" t="s">
        <v>7204</v>
      </c>
      <c r="L2295" s="40"/>
      <c r="M2295" s="39">
        <v>0</v>
      </c>
    </row>
    <row r="2296" spans="1:13" x14ac:dyDescent="0.25">
      <c r="A2296" s="7" t="str">
        <f t="shared" si="99"/>
        <v>200600040057</v>
      </c>
      <c r="B2296" s="92"/>
      <c r="C2296" s="187">
        <v>20060004</v>
      </c>
      <c r="D2296" s="175" t="s">
        <v>56</v>
      </c>
      <c r="E2296" s="35" t="s">
        <v>762</v>
      </c>
      <c r="F2296" s="35" t="s">
        <v>8796</v>
      </c>
      <c r="G2296" s="35" t="s">
        <v>8850</v>
      </c>
      <c r="H2296" s="35" t="s">
        <v>5268</v>
      </c>
      <c r="I2296" s="36"/>
      <c r="J2296" s="53"/>
      <c r="K2296" t="s">
        <v>8907</v>
      </c>
      <c r="L2296" s="40"/>
      <c r="M2296" s="39" t="s">
        <v>8955</v>
      </c>
    </row>
    <row r="2297" spans="1:13" x14ac:dyDescent="0.25">
      <c r="A2297" s="7" t="str">
        <f t="shared" si="99"/>
        <v>200700020021</v>
      </c>
      <c r="B2297" s="92"/>
      <c r="C2297" s="187">
        <v>20070002</v>
      </c>
      <c r="D2297" s="175" t="s">
        <v>56</v>
      </c>
      <c r="E2297" s="35" t="s">
        <v>28</v>
      </c>
      <c r="F2297" s="35" t="s">
        <v>1055</v>
      </c>
      <c r="G2297" s="35" t="s">
        <v>8851</v>
      </c>
      <c r="H2297" s="35" t="s">
        <v>1048</v>
      </c>
      <c r="I2297" s="36"/>
      <c r="J2297" s="53"/>
      <c r="K2297" t="s">
        <v>8908</v>
      </c>
      <c r="L2297" s="40"/>
      <c r="M2297" s="39" t="s">
        <v>8956</v>
      </c>
    </row>
    <row r="2298" spans="1:13" x14ac:dyDescent="0.25">
      <c r="A2298" s="7" t="str">
        <f t="shared" si="99"/>
        <v>200700020022</v>
      </c>
      <c r="B2298" s="92"/>
      <c r="C2298" s="187">
        <v>20070002</v>
      </c>
      <c r="D2298" s="175" t="s">
        <v>56</v>
      </c>
      <c r="E2298" s="35" t="s">
        <v>37</v>
      </c>
      <c r="F2298" s="35" t="s">
        <v>185</v>
      </c>
      <c r="G2298" s="35" t="s">
        <v>8852</v>
      </c>
      <c r="H2298" s="35" t="s">
        <v>1048</v>
      </c>
      <c r="I2298" s="36"/>
      <c r="J2298" s="53"/>
      <c r="K2298" t="s">
        <v>8909</v>
      </c>
      <c r="L2298" s="40"/>
      <c r="M2298" s="39" t="s">
        <v>8957</v>
      </c>
    </row>
    <row r="2299" spans="1:13" x14ac:dyDescent="0.25">
      <c r="A2299" s="7" t="str">
        <f t="shared" ref="A2299:A2331" si="100">CONCATENATE(C2299,E2299)</f>
        <v>200700070024</v>
      </c>
      <c r="B2299" s="92"/>
      <c r="C2299" s="187">
        <v>20070007</v>
      </c>
      <c r="D2299" s="175" t="s">
        <v>56</v>
      </c>
      <c r="E2299" s="35" t="s">
        <v>29</v>
      </c>
      <c r="F2299" s="35" t="s">
        <v>8797</v>
      </c>
      <c r="G2299" s="35" t="s">
        <v>8853</v>
      </c>
      <c r="H2299" s="35" t="s">
        <v>1048</v>
      </c>
      <c r="I2299" s="36"/>
      <c r="J2299" s="53"/>
      <c r="K2299" t="s">
        <v>6378</v>
      </c>
      <c r="L2299" s="40"/>
      <c r="M2299" s="39" t="s">
        <v>8958</v>
      </c>
    </row>
    <row r="2300" spans="1:13" x14ac:dyDescent="0.25">
      <c r="A2300" s="7" t="str">
        <f t="shared" si="100"/>
        <v>200700090003</v>
      </c>
      <c r="B2300" s="92"/>
      <c r="C2300" s="187">
        <v>20070009</v>
      </c>
      <c r="D2300" s="175" t="s">
        <v>56</v>
      </c>
      <c r="E2300" s="35" t="s">
        <v>0</v>
      </c>
      <c r="F2300" s="35" t="s">
        <v>739</v>
      </c>
      <c r="G2300" s="35" t="s">
        <v>8854</v>
      </c>
      <c r="H2300" s="35" t="s">
        <v>1048</v>
      </c>
      <c r="I2300" s="36"/>
      <c r="J2300" s="53"/>
      <c r="K2300" t="s">
        <v>8910</v>
      </c>
      <c r="L2300" s="40"/>
      <c r="M2300" s="39" t="s">
        <v>8959</v>
      </c>
    </row>
    <row r="2301" spans="1:13" x14ac:dyDescent="0.25">
      <c r="A2301" s="7" t="str">
        <f t="shared" si="100"/>
        <v>200700090004</v>
      </c>
      <c r="B2301" s="92"/>
      <c r="C2301" s="187">
        <v>20070009</v>
      </c>
      <c r="D2301" s="175" t="s">
        <v>56</v>
      </c>
      <c r="E2301" s="35" t="s">
        <v>1</v>
      </c>
      <c r="F2301" s="35" t="s">
        <v>8798</v>
      </c>
      <c r="G2301" s="35" t="s">
        <v>8855</v>
      </c>
      <c r="H2301" s="35" t="s">
        <v>5766</v>
      </c>
      <c r="I2301" s="36"/>
      <c r="J2301" s="53"/>
      <c r="K2301" t="s">
        <v>8137</v>
      </c>
      <c r="L2301" s="40"/>
      <c r="M2301" s="39" t="s">
        <v>8960</v>
      </c>
    </row>
    <row r="2302" spans="1:13" x14ac:dyDescent="0.25">
      <c r="A2302" s="7" t="str">
        <f t="shared" si="100"/>
        <v>200700090005</v>
      </c>
      <c r="B2302" s="92"/>
      <c r="C2302" s="187">
        <v>20070009</v>
      </c>
      <c r="D2302" s="175" t="s">
        <v>56</v>
      </c>
      <c r="E2302" s="35" t="s">
        <v>18</v>
      </c>
      <c r="F2302" s="35" t="s">
        <v>8799</v>
      </c>
      <c r="G2302" s="35" t="s">
        <v>8856</v>
      </c>
      <c r="H2302" s="35" t="s">
        <v>8886</v>
      </c>
      <c r="I2302" s="36"/>
      <c r="J2302" s="53"/>
      <c r="K2302" t="s">
        <v>8911</v>
      </c>
      <c r="L2302" s="40"/>
      <c r="M2302" s="39" t="s">
        <v>8961</v>
      </c>
    </row>
    <row r="2303" spans="1:13" x14ac:dyDescent="0.25">
      <c r="A2303" s="7" t="str">
        <f t="shared" si="100"/>
        <v>200700090006</v>
      </c>
      <c r="B2303" s="92"/>
      <c r="C2303" s="187">
        <v>20070009</v>
      </c>
      <c r="D2303" s="175" t="s">
        <v>56</v>
      </c>
      <c r="E2303" s="35" t="s">
        <v>19</v>
      </c>
      <c r="F2303" s="35" t="s">
        <v>6711</v>
      </c>
      <c r="G2303" s="35" t="s">
        <v>8857</v>
      </c>
      <c r="H2303" s="35" t="s">
        <v>1048</v>
      </c>
      <c r="I2303" s="36"/>
      <c r="J2303" s="53"/>
      <c r="K2303" t="s">
        <v>8912</v>
      </c>
      <c r="L2303" s="40"/>
      <c r="M2303" s="39" t="s">
        <v>8962</v>
      </c>
    </row>
    <row r="2304" spans="1:13" x14ac:dyDescent="0.25">
      <c r="A2304" s="7" t="str">
        <f t="shared" si="100"/>
        <v>200700090007</v>
      </c>
      <c r="B2304" s="92"/>
      <c r="C2304" s="187">
        <v>20070009</v>
      </c>
      <c r="D2304" s="175" t="s">
        <v>56</v>
      </c>
      <c r="E2304" s="35" t="s">
        <v>20</v>
      </c>
      <c r="F2304" s="35" t="s">
        <v>8800</v>
      </c>
      <c r="G2304" s="35" t="s">
        <v>8858</v>
      </c>
      <c r="H2304" s="35" t="s">
        <v>1048</v>
      </c>
      <c r="I2304" s="36"/>
      <c r="J2304" s="53"/>
      <c r="K2304" t="s">
        <v>8913</v>
      </c>
      <c r="L2304" s="40"/>
      <c r="M2304" s="39" t="s">
        <v>8963</v>
      </c>
    </row>
    <row r="2305" spans="1:13" x14ac:dyDescent="0.25">
      <c r="A2305" s="7" t="str">
        <f t="shared" si="100"/>
        <v>200700090008</v>
      </c>
      <c r="B2305" s="92"/>
      <c r="C2305" s="187">
        <v>20070009</v>
      </c>
      <c r="D2305" s="175" t="s">
        <v>56</v>
      </c>
      <c r="E2305" s="35" t="s">
        <v>41</v>
      </c>
      <c r="F2305" s="35" t="s">
        <v>610</v>
      </c>
      <c r="G2305" s="35" t="s">
        <v>8859</v>
      </c>
      <c r="H2305" s="35" t="s">
        <v>1048</v>
      </c>
      <c r="I2305" s="36"/>
      <c r="J2305" s="53"/>
      <c r="K2305" t="s">
        <v>8914</v>
      </c>
      <c r="L2305" s="40"/>
      <c r="M2305" s="39" t="s">
        <v>8964</v>
      </c>
    </row>
    <row r="2306" spans="1:13" x14ac:dyDescent="0.25">
      <c r="A2306" s="7" t="str">
        <f t="shared" si="100"/>
        <v>200700090009</v>
      </c>
      <c r="B2306" s="92"/>
      <c r="C2306" s="187">
        <v>20070009</v>
      </c>
      <c r="D2306" s="175" t="s">
        <v>56</v>
      </c>
      <c r="E2306" s="35" t="s">
        <v>36</v>
      </c>
      <c r="F2306" s="35" t="s">
        <v>8801</v>
      </c>
      <c r="G2306" s="35" t="s">
        <v>8860</v>
      </c>
      <c r="H2306" s="35" t="s">
        <v>2021</v>
      </c>
      <c r="I2306" s="36"/>
      <c r="J2306" s="53"/>
      <c r="K2306" t="s">
        <v>8915</v>
      </c>
      <c r="L2306" s="40"/>
      <c r="M2306" s="39" t="s">
        <v>8965</v>
      </c>
    </row>
    <row r="2307" spans="1:13" x14ac:dyDescent="0.25">
      <c r="A2307" s="7" t="str">
        <f t="shared" si="100"/>
        <v>200700090010</v>
      </c>
      <c r="B2307" s="92"/>
      <c r="C2307" s="187">
        <v>20070009</v>
      </c>
      <c r="D2307" s="175" t="s">
        <v>56</v>
      </c>
      <c r="E2307" s="35" t="s">
        <v>21</v>
      </c>
      <c r="F2307" s="35" t="s">
        <v>8802</v>
      </c>
      <c r="G2307" s="35" t="s">
        <v>8861</v>
      </c>
      <c r="H2307" s="35" t="s">
        <v>1048</v>
      </c>
      <c r="I2307" s="36"/>
      <c r="J2307" s="53"/>
      <c r="K2307" t="s">
        <v>8916</v>
      </c>
      <c r="L2307" s="40"/>
      <c r="M2307" s="39">
        <v>0</v>
      </c>
    </row>
    <row r="2308" spans="1:13" x14ac:dyDescent="0.25">
      <c r="A2308" s="7" t="str">
        <f t="shared" si="100"/>
        <v>200800020016</v>
      </c>
      <c r="B2308" s="92"/>
      <c r="C2308" s="187">
        <v>20080002</v>
      </c>
      <c r="D2308" s="175" t="s">
        <v>56</v>
      </c>
      <c r="E2308" s="35" t="s">
        <v>26</v>
      </c>
      <c r="F2308" s="35" t="s">
        <v>8803</v>
      </c>
      <c r="G2308" s="35" t="s">
        <v>8862</v>
      </c>
      <c r="H2308" s="35" t="s">
        <v>7415</v>
      </c>
      <c r="I2308" s="36"/>
      <c r="J2308" s="53"/>
      <c r="K2308" t="s">
        <v>8917</v>
      </c>
      <c r="L2308" s="40"/>
      <c r="M2308" s="39">
        <v>0</v>
      </c>
    </row>
    <row r="2309" spans="1:13" x14ac:dyDescent="0.25">
      <c r="A2309" s="7" t="str">
        <f t="shared" si="100"/>
        <v>200800020017</v>
      </c>
      <c r="B2309" s="92"/>
      <c r="C2309" s="187">
        <v>20080002</v>
      </c>
      <c r="D2309" s="175" t="s">
        <v>56</v>
      </c>
      <c r="E2309" s="35" t="s">
        <v>27</v>
      </c>
      <c r="F2309" s="35" t="s">
        <v>8804</v>
      </c>
      <c r="G2309" s="35" t="s">
        <v>8863</v>
      </c>
      <c r="H2309" s="35" t="s">
        <v>7962</v>
      </c>
      <c r="I2309" s="36"/>
      <c r="J2309" s="53"/>
      <c r="K2309" t="s">
        <v>471</v>
      </c>
      <c r="L2309" s="40"/>
      <c r="M2309" s="39" t="s">
        <v>8966</v>
      </c>
    </row>
    <row r="2310" spans="1:13" x14ac:dyDescent="0.25">
      <c r="A2310" s="7" t="str">
        <f t="shared" si="100"/>
        <v>200800020018</v>
      </c>
      <c r="B2310" s="92"/>
      <c r="C2310" s="187">
        <v>20080002</v>
      </c>
      <c r="D2310" s="175" t="s">
        <v>56</v>
      </c>
      <c r="E2310" s="35" t="s">
        <v>2</v>
      </c>
      <c r="F2310" s="35" t="s">
        <v>8805</v>
      </c>
      <c r="G2310" s="35" t="s">
        <v>8864</v>
      </c>
      <c r="H2310" s="35" t="s">
        <v>7415</v>
      </c>
      <c r="I2310" s="36"/>
      <c r="J2310" s="53"/>
      <c r="K2310" t="s">
        <v>8918</v>
      </c>
      <c r="L2310" s="40"/>
      <c r="M2310" s="39" t="s">
        <v>8967</v>
      </c>
    </row>
    <row r="2311" spans="1:13" x14ac:dyDescent="0.25">
      <c r="A2311" s="7" t="str">
        <f t="shared" si="100"/>
        <v>200800020019</v>
      </c>
      <c r="B2311" s="92"/>
      <c r="C2311" s="187">
        <v>20080002</v>
      </c>
      <c r="D2311" s="175" t="s">
        <v>56</v>
      </c>
      <c r="E2311" s="35" t="s">
        <v>3</v>
      </c>
      <c r="F2311" s="35" t="s">
        <v>8806</v>
      </c>
      <c r="G2311" s="35" t="s">
        <v>8865</v>
      </c>
      <c r="H2311" s="35" t="s">
        <v>7439</v>
      </c>
      <c r="I2311" s="36"/>
      <c r="J2311" s="53"/>
      <c r="K2311" t="s">
        <v>433</v>
      </c>
      <c r="L2311" s="40"/>
      <c r="M2311" s="39">
        <v>0</v>
      </c>
    </row>
    <row r="2312" spans="1:13" x14ac:dyDescent="0.25">
      <c r="A2312" s="7" t="str">
        <f t="shared" si="100"/>
        <v>200800020020</v>
      </c>
      <c r="B2312" s="92"/>
      <c r="C2312" s="187">
        <v>20080002</v>
      </c>
      <c r="D2312" s="175" t="s">
        <v>56</v>
      </c>
      <c r="E2312" s="35" t="s">
        <v>4</v>
      </c>
      <c r="F2312" s="35" t="s">
        <v>7133</v>
      </c>
      <c r="G2312" s="35" t="s">
        <v>8866</v>
      </c>
      <c r="H2312" s="35" t="s">
        <v>275</v>
      </c>
      <c r="I2312" s="36"/>
      <c r="J2312" s="53"/>
      <c r="K2312" t="s">
        <v>6218</v>
      </c>
      <c r="L2312" s="40"/>
      <c r="M2312" s="39" t="s">
        <v>8968</v>
      </c>
    </row>
    <row r="2313" spans="1:13" x14ac:dyDescent="0.25">
      <c r="A2313" s="7" t="str">
        <f t="shared" si="100"/>
        <v>200800020021</v>
      </c>
      <c r="B2313" s="92"/>
      <c r="C2313" s="187">
        <v>20080002</v>
      </c>
      <c r="D2313" s="175" t="s">
        <v>56</v>
      </c>
      <c r="E2313" s="35" t="s">
        <v>28</v>
      </c>
      <c r="F2313" s="35" t="s">
        <v>8807</v>
      </c>
      <c r="G2313" s="35" t="s">
        <v>8867</v>
      </c>
      <c r="H2313" s="35" t="s">
        <v>7439</v>
      </c>
      <c r="I2313" s="36"/>
      <c r="J2313" s="53"/>
      <c r="K2313" t="s">
        <v>8919</v>
      </c>
      <c r="L2313" s="40"/>
      <c r="M2313" s="39" t="s">
        <v>8969</v>
      </c>
    </row>
    <row r="2314" spans="1:13" x14ac:dyDescent="0.25">
      <c r="A2314" s="7" t="str">
        <f t="shared" si="100"/>
        <v>200800030006</v>
      </c>
      <c r="B2314" s="92"/>
      <c r="C2314" s="187">
        <v>20080003</v>
      </c>
      <c r="D2314" s="175" t="s">
        <v>56</v>
      </c>
      <c r="E2314" s="35" t="s">
        <v>19</v>
      </c>
      <c r="F2314" s="35" t="s">
        <v>8808</v>
      </c>
      <c r="G2314" s="35" t="s">
        <v>8868</v>
      </c>
      <c r="H2314" s="35" t="s">
        <v>7595</v>
      </c>
      <c r="I2314" s="36"/>
      <c r="J2314" s="53"/>
      <c r="K2314" t="s">
        <v>8146</v>
      </c>
      <c r="L2314" s="40"/>
      <c r="M2314" s="39" t="s">
        <v>8970</v>
      </c>
    </row>
    <row r="2315" spans="1:13" x14ac:dyDescent="0.25">
      <c r="A2315" s="7" t="str">
        <f t="shared" si="100"/>
        <v>200800040027</v>
      </c>
      <c r="B2315" s="92"/>
      <c r="C2315" s="187">
        <v>20080004</v>
      </c>
      <c r="D2315" s="175" t="s">
        <v>56</v>
      </c>
      <c r="E2315" s="35" t="s">
        <v>6</v>
      </c>
      <c r="F2315" s="35" t="s">
        <v>8809</v>
      </c>
      <c r="G2315" s="35" t="s">
        <v>8869</v>
      </c>
      <c r="H2315" s="35" t="s">
        <v>7412</v>
      </c>
      <c r="I2315" s="36"/>
      <c r="J2315" s="53"/>
      <c r="K2315" t="s">
        <v>8920</v>
      </c>
      <c r="L2315" s="40"/>
      <c r="M2315" s="39" t="s">
        <v>8971</v>
      </c>
    </row>
    <row r="2316" spans="1:13" x14ac:dyDescent="0.25">
      <c r="A2316" s="7" t="str">
        <f t="shared" si="100"/>
        <v>200800040028</v>
      </c>
      <c r="B2316" s="92"/>
      <c r="C2316" s="187">
        <v>20080004</v>
      </c>
      <c r="D2316" s="175" t="s">
        <v>56</v>
      </c>
      <c r="E2316" s="35" t="s">
        <v>30</v>
      </c>
      <c r="F2316" s="35" t="s">
        <v>7542</v>
      </c>
      <c r="G2316" s="35" t="s">
        <v>8870</v>
      </c>
      <c r="H2316" s="35" t="s">
        <v>7417</v>
      </c>
      <c r="I2316" s="36"/>
      <c r="J2316" s="53"/>
      <c r="K2316" t="s">
        <v>8921</v>
      </c>
      <c r="L2316" s="40"/>
      <c r="M2316" s="39" t="s">
        <v>8972</v>
      </c>
    </row>
    <row r="2317" spans="1:13" x14ac:dyDescent="0.25">
      <c r="A2317" s="7" t="str">
        <f t="shared" si="100"/>
        <v>200800070052</v>
      </c>
      <c r="B2317" s="92"/>
      <c r="C2317" s="187">
        <v>20080007</v>
      </c>
      <c r="D2317" s="175" t="s">
        <v>56</v>
      </c>
      <c r="E2317" s="35" t="s">
        <v>426</v>
      </c>
      <c r="F2317" s="35" t="s">
        <v>8810</v>
      </c>
      <c r="G2317" s="35" t="s">
        <v>8871</v>
      </c>
      <c r="H2317" s="35" t="s">
        <v>7415</v>
      </c>
      <c r="I2317" s="36"/>
      <c r="J2317" s="53"/>
      <c r="K2317" t="s">
        <v>8922</v>
      </c>
      <c r="L2317" s="40"/>
      <c r="M2317" s="39" t="s">
        <v>8973</v>
      </c>
    </row>
    <row r="2318" spans="1:13" x14ac:dyDescent="0.25">
      <c r="A2318" s="7" t="str">
        <f t="shared" si="100"/>
        <v>200800070064</v>
      </c>
      <c r="B2318" s="92"/>
      <c r="C2318" s="187">
        <v>20080007</v>
      </c>
      <c r="D2318" s="175" t="s">
        <v>56</v>
      </c>
      <c r="E2318" s="35" t="s">
        <v>1237</v>
      </c>
      <c r="F2318" s="35" t="s">
        <v>8811</v>
      </c>
      <c r="G2318" s="35" t="s">
        <v>8872</v>
      </c>
      <c r="H2318" s="35" t="s">
        <v>8026</v>
      </c>
      <c r="I2318" s="36"/>
      <c r="J2318" s="53"/>
      <c r="K2318" t="s">
        <v>8923</v>
      </c>
      <c r="L2318" s="40"/>
      <c r="M2318" s="39" t="s">
        <v>8974</v>
      </c>
    </row>
    <row r="2319" spans="1:13" x14ac:dyDescent="0.25">
      <c r="A2319" s="7" t="str">
        <f t="shared" si="100"/>
        <v>200800070065</v>
      </c>
      <c r="B2319" s="92"/>
      <c r="C2319" s="187">
        <v>20080007</v>
      </c>
      <c r="D2319" s="175" t="s">
        <v>56</v>
      </c>
      <c r="E2319" s="35" t="s">
        <v>1242</v>
      </c>
      <c r="F2319" s="35" t="s">
        <v>353</v>
      </c>
      <c r="G2319" s="35" t="s">
        <v>8873</v>
      </c>
      <c r="H2319" s="35" t="s">
        <v>7415</v>
      </c>
      <c r="I2319" s="36"/>
      <c r="J2319" s="53"/>
      <c r="K2319" t="s">
        <v>8924</v>
      </c>
      <c r="L2319" s="40"/>
      <c r="M2319" s="39" t="s">
        <v>8975</v>
      </c>
    </row>
    <row r="2320" spans="1:13" x14ac:dyDescent="0.25">
      <c r="A2320" s="7" t="str">
        <f t="shared" si="100"/>
        <v>200800070066</v>
      </c>
      <c r="B2320" s="92"/>
      <c r="C2320" s="187">
        <v>20080007</v>
      </c>
      <c r="D2320" s="175" t="s">
        <v>56</v>
      </c>
      <c r="E2320" s="35" t="s">
        <v>1247</v>
      </c>
      <c r="F2320" s="35" t="s">
        <v>8812</v>
      </c>
      <c r="G2320" s="35" t="s">
        <v>8874</v>
      </c>
      <c r="H2320" s="35" t="s">
        <v>7415</v>
      </c>
      <c r="I2320" s="36"/>
      <c r="J2320" s="53"/>
      <c r="K2320" t="s">
        <v>8925</v>
      </c>
      <c r="L2320" s="40"/>
      <c r="M2320" s="39" t="s">
        <v>8976</v>
      </c>
    </row>
    <row r="2321" spans="1:13" x14ac:dyDescent="0.25">
      <c r="A2321" s="7" t="str">
        <f t="shared" si="100"/>
        <v>200800070067</v>
      </c>
      <c r="B2321" s="92"/>
      <c r="C2321" s="187">
        <v>20080007</v>
      </c>
      <c r="D2321" s="175" t="s">
        <v>56</v>
      </c>
      <c r="E2321" s="35" t="s">
        <v>1346</v>
      </c>
      <c r="F2321" s="35" t="s">
        <v>7982</v>
      </c>
      <c r="G2321" s="35" t="s">
        <v>8875</v>
      </c>
      <c r="H2321" s="35" t="s">
        <v>7414</v>
      </c>
      <c r="I2321" s="36"/>
      <c r="J2321" s="53"/>
      <c r="K2321" t="s">
        <v>8925</v>
      </c>
      <c r="L2321" s="40"/>
      <c r="M2321" s="39" t="s">
        <v>8977</v>
      </c>
    </row>
    <row r="2322" spans="1:13" x14ac:dyDescent="0.25">
      <c r="A2322" s="7" t="str">
        <f t="shared" si="100"/>
        <v>200800070068</v>
      </c>
      <c r="B2322" s="92"/>
      <c r="C2322" s="187">
        <v>20080007</v>
      </c>
      <c r="D2322" s="175" t="s">
        <v>56</v>
      </c>
      <c r="E2322" s="35" t="s">
        <v>1489</v>
      </c>
      <c r="F2322" s="35" t="s">
        <v>8813</v>
      </c>
      <c r="G2322" s="35" t="s">
        <v>8876</v>
      </c>
      <c r="H2322" s="35" t="s">
        <v>7415</v>
      </c>
      <c r="I2322" s="36"/>
      <c r="J2322" s="53"/>
      <c r="K2322" t="s">
        <v>8925</v>
      </c>
      <c r="L2322" s="40"/>
      <c r="M2322" s="39" t="s">
        <v>8978</v>
      </c>
    </row>
    <row r="2323" spans="1:13" x14ac:dyDescent="0.25">
      <c r="A2323" s="7" t="str">
        <f t="shared" si="100"/>
        <v>200800070069</v>
      </c>
      <c r="B2323" s="92"/>
      <c r="C2323" s="187">
        <v>20080007</v>
      </c>
      <c r="D2323" s="175" t="s">
        <v>56</v>
      </c>
      <c r="E2323" s="35" t="s">
        <v>1491</v>
      </c>
      <c r="F2323" s="35" t="s">
        <v>8814</v>
      </c>
      <c r="G2323" s="35" t="s">
        <v>8877</v>
      </c>
      <c r="H2323" s="35" t="s">
        <v>7440</v>
      </c>
      <c r="I2323" s="36"/>
      <c r="J2323" s="53"/>
      <c r="K2323" t="s">
        <v>433</v>
      </c>
      <c r="L2323" s="40"/>
      <c r="M2323" s="39" t="s">
        <v>8979</v>
      </c>
    </row>
    <row r="2324" spans="1:13" x14ac:dyDescent="0.25">
      <c r="A2324" s="7" t="str">
        <f t="shared" si="100"/>
        <v>200800070070</v>
      </c>
      <c r="B2324" s="92"/>
      <c r="C2324" s="187">
        <v>20080007</v>
      </c>
      <c r="D2324" s="175" t="s">
        <v>56</v>
      </c>
      <c r="E2324" s="35" t="s">
        <v>1850</v>
      </c>
      <c r="F2324" s="35" t="s">
        <v>8815</v>
      </c>
      <c r="G2324" s="35" t="s">
        <v>8878</v>
      </c>
      <c r="H2324" s="35" t="s">
        <v>7415</v>
      </c>
      <c r="I2324" s="36"/>
      <c r="J2324" s="53"/>
      <c r="K2324" t="s">
        <v>373</v>
      </c>
      <c r="L2324" s="40"/>
      <c r="M2324" s="39" t="s">
        <v>8980</v>
      </c>
    </row>
    <row r="2325" spans="1:13" x14ac:dyDescent="0.25">
      <c r="A2325" s="7" t="str">
        <f t="shared" si="100"/>
        <v>200800070071</v>
      </c>
      <c r="B2325" s="92"/>
      <c r="C2325" s="187">
        <v>20080007</v>
      </c>
      <c r="D2325" s="175" t="s">
        <v>56</v>
      </c>
      <c r="E2325" s="35" t="s">
        <v>1750</v>
      </c>
      <c r="F2325" s="35" t="s">
        <v>8816</v>
      </c>
      <c r="G2325" s="35" t="s">
        <v>8879</v>
      </c>
      <c r="H2325" s="35" t="s">
        <v>7480</v>
      </c>
      <c r="I2325" s="36"/>
      <c r="J2325" s="53"/>
      <c r="K2325" t="s">
        <v>8123</v>
      </c>
      <c r="L2325" s="40"/>
      <c r="M2325" s="39" t="s">
        <v>8981</v>
      </c>
    </row>
    <row r="2326" spans="1:13" x14ac:dyDescent="0.25">
      <c r="A2326" s="7" t="str">
        <f t="shared" si="100"/>
        <v>200800070072</v>
      </c>
      <c r="B2326" s="92"/>
      <c r="C2326" s="187">
        <v>20080007</v>
      </c>
      <c r="D2326" s="175" t="s">
        <v>56</v>
      </c>
      <c r="E2326" s="35" t="s">
        <v>2067</v>
      </c>
      <c r="F2326" s="35" t="s">
        <v>8817</v>
      </c>
      <c r="G2326" s="35" t="s">
        <v>8880</v>
      </c>
      <c r="H2326" s="35" t="s">
        <v>7413</v>
      </c>
      <c r="I2326" s="36"/>
      <c r="J2326" s="53"/>
      <c r="K2326" t="s">
        <v>8926</v>
      </c>
      <c r="L2326" s="40"/>
      <c r="M2326" s="39" t="s">
        <v>8982</v>
      </c>
    </row>
    <row r="2327" spans="1:13" x14ac:dyDescent="0.25">
      <c r="A2327" s="7" t="str">
        <f t="shared" si="100"/>
        <v>200800070073</v>
      </c>
      <c r="B2327" s="92"/>
      <c r="C2327" s="187">
        <v>20080007</v>
      </c>
      <c r="D2327" s="175" t="s">
        <v>56</v>
      </c>
      <c r="E2327" s="35" t="s">
        <v>2491</v>
      </c>
      <c r="F2327" s="35" t="s">
        <v>8818</v>
      </c>
      <c r="G2327" s="35" t="s">
        <v>8881</v>
      </c>
      <c r="H2327" s="35" t="s">
        <v>7416</v>
      </c>
      <c r="I2327" s="36"/>
      <c r="J2327" s="53"/>
      <c r="K2327" t="s">
        <v>8927</v>
      </c>
      <c r="L2327" s="40"/>
      <c r="M2327" s="39" t="s">
        <v>8983</v>
      </c>
    </row>
    <row r="2328" spans="1:13" x14ac:dyDescent="0.25">
      <c r="A2328" s="7" t="str">
        <f t="shared" si="100"/>
        <v>200800100023</v>
      </c>
      <c r="B2328" s="92"/>
      <c r="C2328" s="187">
        <v>20080010</v>
      </c>
      <c r="D2328" s="175" t="s">
        <v>56</v>
      </c>
      <c r="E2328" s="35" t="s">
        <v>38</v>
      </c>
      <c r="F2328" s="35" t="s">
        <v>8819</v>
      </c>
      <c r="G2328" s="35" t="s">
        <v>8882</v>
      </c>
      <c r="H2328" s="35" t="s">
        <v>8439</v>
      </c>
      <c r="I2328" s="36"/>
      <c r="J2328" s="53"/>
      <c r="K2328" t="s">
        <v>8928</v>
      </c>
      <c r="L2328" s="40"/>
      <c r="M2328" s="39" t="s">
        <v>8984</v>
      </c>
    </row>
    <row r="2329" spans="1:13" x14ac:dyDescent="0.25">
      <c r="A2329" s="7" t="str">
        <f t="shared" si="100"/>
        <v>200800110012</v>
      </c>
      <c r="B2329" s="92"/>
      <c r="C2329" s="187">
        <v>20080011</v>
      </c>
      <c r="D2329" s="175" t="s">
        <v>56</v>
      </c>
      <c r="E2329" s="35" t="s">
        <v>40</v>
      </c>
      <c r="F2329" s="35" t="s">
        <v>7279</v>
      </c>
      <c r="G2329" s="35" t="s">
        <v>8883</v>
      </c>
      <c r="H2329" s="35" t="s">
        <v>7413</v>
      </c>
      <c r="I2329" s="36"/>
      <c r="J2329" s="53"/>
      <c r="K2329" t="s">
        <v>8929</v>
      </c>
      <c r="L2329" s="40"/>
      <c r="M2329" s="39" t="s">
        <v>8985</v>
      </c>
    </row>
    <row r="2330" spans="1:13" x14ac:dyDescent="0.25">
      <c r="A2330" s="7" t="str">
        <f t="shared" si="100"/>
        <v>200800230003</v>
      </c>
      <c r="B2330" s="92"/>
      <c r="C2330" s="187">
        <v>20080023</v>
      </c>
      <c r="D2330" s="175" t="s">
        <v>56</v>
      </c>
      <c r="E2330" s="35" t="s">
        <v>0</v>
      </c>
      <c r="F2330" s="35" t="s">
        <v>8820</v>
      </c>
      <c r="G2330" s="35" t="s">
        <v>8884</v>
      </c>
      <c r="H2330" s="35" t="s">
        <v>7417</v>
      </c>
      <c r="I2330" s="36"/>
      <c r="J2330" s="53"/>
      <c r="K2330" t="s">
        <v>8930</v>
      </c>
      <c r="L2330" s="40"/>
      <c r="M2330" s="39" t="s">
        <v>8986</v>
      </c>
    </row>
    <row r="2331" spans="1:13" x14ac:dyDescent="0.25">
      <c r="A2331" s="7" t="str">
        <f t="shared" si="100"/>
        <v>200800230004</v>
      </c>
      <c r="B2331" s="92"/>
      <c r="C2331" s="187">
        <v>20080023</v>
      </c>
      <c r="D2331" s="175" t="s">
        <v>56</v>
      </c>
      <c r="E2331" s="35" t="s">
        <v>1</v>
      </c>
      <c r="F2331" s="35" t="s">
        <v>8821</v>
      </c>
      <c r="G2331" s="35" t="s">
        <v>8885</v>
      </c>
      <c r="H2331" s="35" t="s">
        <v>7439</v>
      </c>
      <c r="I2331" s="36"/>
      <c r="J2331" s="53"/>
      <c r="K2331">
        <v>0</v>
      </c>
      <c r="L2331" s="40"/>
      <c r="M2331" s="39" t="s">
        <v>8987</v>
      </c>
    </row>
    <row r="2332" spans="1:13" x14ac:dyDescent="0.25">
      <c r="A2332" s="7" t="str">
        <f t="shared" ref="A2332:A2355" si="101">CONCATENATE(C2332,E2332)</f>
        <v>200100010059</v>
      </c>
      <c r="B2332" s="92"/>
      <c r="C2332" s="187">
        <v>20010001</v>
      </c>
      <c r="D2332" s="175" t="s">
        <v>56</v>
      </c>
      <c r="E2332" s="35" t="s">
        <v>952</v>
      </c>
      <c r="F2332" s="35" t="s">
        <v>8996</v>
      </c>
      <c r="G2332" s="35" t="s">
        <v>9015</v>
      </c>
      <c r="H2332" s="35" t="s">
        <v>266</v>
      </c>
      <c r="I2332" s="36"/>
      <c r="J2332" s="53"/>
      <c r="K2332" t="s">
        <v>9042</v>
      </c>
      <c r="L2332" s="40"/>
      <c r="M2332" s="39" t="s">
        <v>9058</v>
      </c>
    </row>
    <row r="2333" spans="1:13" x14ac:dyDescent="0.25">
      <c r="A2333" s="7" t="str">
        <f t="shared" si="101"/>
        <v>200100040033</v>
      </c>
      <c r="B2333" s="92"/>
      <c r="C2333" s="187">
        <v>20010004</v>
      </c>
      <c r="D2333" s="175" t="s">
        <v>56</v>
      </c>
      <c r="E2333" s="35" t="s">
        <v>32</v>
      </c>
      <c r="F2333" s="35" t="s">
        <v>8997</v>
      </c>
      <c r="G2333" s="35" t="s">
        <v>9016</v>
      </c>
      <c r="H2333" s="35" t="s">
        <v>268</v>
      </c>
      <c r="I2333" s="36"/>
      <c r="J2333" s="53"/>
      <c r="K2333" t="s">
        <v>9043</v>
      </c>
      <c r="L2333" s="40"/>
      <c r="M2333" s="39" t="s">
        <v>9059</v>
      </c>
    </row>
    <row r="2334" spans="1:13" x14ac:dyDescent="0.25">
      <c r="A2334" s="7" t="str">
        <f t="shared" si="101"/>
        <v>200100230056</v>
      </c>
      <c r="B2334" s="92"/>
      <c r="C2334" s="187">
        <v>20010023</v>
      </c>
      <c r="D2334" s="175" t="s">
        <v>56</v>
      </c>
      <c r="E2334" s="35" t="s">
        <v>761</v>
      </c>
      <c r="F2334" s="35" t="s">
        <v>8998</v>
      </c>
      <c r="G2334" s="35" t="s">
        <v>9017</v>
      </c>
      <c r="H2334" s="35" t="s">
        <v>721</v>
      </c>
      <c r="I2334" s="36"/>
      <c r="J2334" s="53"/>
      <c r="K2334" t="s">
        <v>9044</v>
      </c>
      <c r="L2334" s="40"/>
      <c r="M2334" s="39" t="s">
        <v>9060</v>
      </c>
    </row>
    <row r="2335" spans="1:13" x14ac:dyDescent="0.25">
      <c r="A2335" s="7" t="str">
        <f t="shared" si="101"/>
        <v>200100270059</v>
      </c>
      <c r="B2335" s="92"/>
      <c r="C2335" s="187">
        <v>20010027</v>
      </c>
      <c r="D2335" s="175" t="s">
        <v>56</v>
      </c>
      <c r="E2335" s="35" t="s">
        <v>952</v>
      </c>
      <c r="F2335" s="35" t="s">
        <v>6353</v>
      </c>
      <c r="G2335" s="35" t="s">
        <v>9018</v>
      </c>
      <c r="H2335" s="35" t="s">
        <v>275</v>
      </c>
      <c r="I2335" s="36"/>
      <c r="J2335" s="53"/>
      <c r="K2335" t="s">
        <v>9045</v>
      </c>
      <c r="L2335" s="40"/>
      <c r="M2335" s="39" t="s">
        <v>9061</v>
      </c>
    </row>
    <row r="2336" spans="1:13" x14ac:dyDescent="0.25">
      <c r="A2336" s="7" t="str">
        <f t="shared" si="101"/>
        <v>200100270060</v>
      </c>
      <c r="B2336" s="92"/>
      <c r="C2336" s="187">
        <v>20010027</v>
      </c>
      <c r="D2336" s="175" t="s">
        <v>56</v>
      </c>
      <c r="E2336" s="35" t="s">
        <v>957</v>
      </c>
      <c r="F2336" s="35" t="s">
        <v>900</v>
      </c>
      <c r="G2336" s="35" t="s">
        <v>9019</v>
      </c>
      <c r="H2336" s="35" t="s">
        <v>467</v>
      </c>
      <c r="I2336" s="36"/>
      <c r="J2336" s="53"/>
      <c r="K2336" t="s">
        <v>5396</v>
      </c>
      <c r="L2336" s="40"/>
      <c r="M2336" s="39" t="s">
        <v>9062</v>
      </c>
    </row>
    <row r="2337" spans="1:13" x14ac:dyDescent="0.25">
      <c r="A2337" s="7" t="str">
        <f t="shared" si="101"/>
        <v>200100400013</v>
      </c>
      <c r="B2337" s="92"/>
      <c r="C2337" s="187">
        <v>20010040</v>
      </c>
      <c r="D2337" s="175" t="s">
        <v>56</v>
      </c>
      <c r="E2337" s="35" t="s">
        <v>23</v>
      </c>
      <c r="F2337" s="35" t="s">
        <v>8999</v>
      </c>
      <c r="G2337" s="35" t="s">
        <v>9020</v>
      </c>
      <c r="H2337" s="35" t="s">
        <v>460</v>
      </c>
      <c r="I2337" s="36"/>
      <c r="J2337" s="53"/>
      <c r="K2337" t="s">
        <v>9046</v>
      </c>
      <c r="L2337" s="40"/>
      <c r="M2337" s="39" t="s">
        <v>9063</v>
      </c>
    </row>
    <row r="2338" spans="1:13" x14ac:dyDescent="0.25">
      <c r="A2338" s="7" t="str">
        <f t="shared" si="101"/>
        <v>200200010133</v>
      </c>
      <c r="B2338" s="92"/>
      <c r="C2338" s="187">
        <v>20020001</v>
      </c>
      <c r="D2338" s="175" t="s">
        <v>56</v>
      </c>
      <c r="E2338" s="35" t="s">
        <v>8994</v>
      </c>
      <c r="F2338" s="35" t="s">
        <v>9000</v>
      </c>
      <c r="G2338" s="35" t="s">
        <v>9021</v>
      </c>
      <c r="H2338" s="35" t="s">
        <v>276</v>
      </c>
      <c r="I2338" s="36"/>
      <c r="J2338" s="53"/>
      <c r="K2338" t="s">
        <v>9047</v>
      </c>
      <c r="L2338" s="40"/>
      <c r="M2338" s="39" t="s">
        <v>9064</v>
      </c>
    </row>
    <row r="2339" spans="1:13" x14ac:dyDescent="0.25">
      <c r="A2339" s="7" t="str">
        <f t="shared" si="101"/>
        <v>200200010134</v>
      </c>
      <c r="B2339" s="92"/>
      <c r="C2339" s="187">
        <v>20020001</v>
      </c>
      <c r="D2339" s="175" t="s">
        <v>56</v>
      </c>
      <c r="E2339" s="35" t="s">
        <v>8995</v>
      </c>
      <c r="F2339" s="35" t="s">
        <v>386</v>
      </c>
      <c r="G2339" s="35" t="s">
        <v>9022</v>
      </c>
      <c r="H2339" s="35" t="s">
        <v>278</v>
      </c>
      <c r="I2339" s="36"/>
      <c r="J2339" s="53"/>
      <c r="K2339" t="s">
        <v>668</v>
      </c>
      <c r="L2339" s="40"/>
      <c r="M2339" s="39" t="s">
        <v>9065</v>
      </c>
    </row>
    <row r="2340" spans="1:13" x14ac:dyDescent="0.25">
      <c r="A2340" s="7" t="str">
        <f t="shared" si="101"/>
        <v>200200070075</v>
      </c>
      <c r="B2340" s="92"/>
      <c r="C2340" s="187">
        <v>20020007</v>
      </c>
      <c r="D2340" s="175" t="s">
        <v>56</v>
      </c>
      <c r="E2340" s="35" t="s">
        <v>2594</v>
      </c>
      <c r="F2340" s="35" t="s">
        <v>9001</v>
      </c>
      <c r="G2340" s="35" t="s">
        <v>9023</v>
      </c>
      <c r="H2340" s="35" t="s">
        <v>4438</v>
      </c>
      <c r="I2340" s="36"/>
      <c r="J2340" s="53"/>
      <c r="K2340" t="s">
        <v>9048</v>
      </c>
      <c r="L2340" s="40"/>
      <c r="M2340" s="39" t="s">
        <v>9066</v>
      </c>
    </row>
    <row r="2341" spans="1:13" x14ac:dyDescent="0.25">
      <c r="A2341" s="7" t="str">
        <f t="shared" si="101"/>
        <v>200300020046</v>
      </c>
      <c r="B2341" s="92"/>
      <c r="C2341" s="187">
        <v>20030002</v>
      </c>
      <c r="D2341" s="175" t="s">
        <v>56</v>
      </c>
      <c r="E2341" s="35" t="s">
        <v>129</v>
      </c>
      <c r="F2341" s="35" t="s">
        <v>9002</v>
      </c>
      <c r="G2341" s="35" t="s">
        <v>9024</v>
      </c>
      <c r="H2341" s="35" t="s">
        <v>776</v>
      </c>
      <c r="I2341" s="36"/>
      <c r="J2341" s="53"/>
      <c r="K2341" t="s">
        <v>9049</v>
      </c>
      <c r="L2341" s="40"/>
      <c r="M2341" s="39" t="s">
        <v>9067</v>
      </c>
    </row>
    <row r="2342" spans="1:13" x14ac:dyDescent="0.25">
      <c r="A2342" s="7" t="str">
        <f t="shared" si="101"/>
        <v>200300090031</v>
      </c>
      <c r="B2342" s="92"/>
      <c r="C2342" s="187">
        <v>20030009</v>
      </c>
      <c r="D2342" s="175" t="s">
        <v>56</v>
      </c>
      <c r="E2342" s="35" t="s">
        <v>422</v>
      </c>
      <c r="F2342" s="35" t="s">
        <v>9003</v>
      </c>
      <c r="G2342" s="35" t="s">
        <v>9025</v>
      </c>
      <c r="H2342" s="35" t="s">
        <v>776</v>
      </c>
      <c r="I2342" s="36"/>
      <c r="J2342" s="53"/>
      <c r="K2342" t="s">
        <v>9050</v>
      </c>
      <c r="L2342" s="40"/>
      <c r="M2342" s="39" t="s">
        <v>9068</v>
      </c>
    </row>
    <row r="2343" spans="1:13" x14ac:dyDescent="0.25">
      <c r="A2343" s="7" t="str">
        <f t="shared" si="101"/>
        <v>200400050010</v>
      </c>
      <c r="B2343" s="92"/>
      <c r="C2343" s="187">
        <v>20040005</v>
      </c>
      <c r="D2343" s="175" t="s">
        <v>56</v>
      </c>
      <c r="E2343" s="35" t="s">
        <v>21</v>
      </c>
      <c r="F2343" s="35" t="s">
        <v>602</v>
      </c>
      <c r="G2343" s="35" t="s">
        <v>9026</v>
      </c>
      <c r="H2343" s="35" t="s">
        <v>275</v>
      </c>
      <c r="I2343" s="36"/>
      <c r="J2343" s="53"/>
      <c r="K2343" t="s">
        <v>9051</v>
      </c>
      <c r="L2343" s="40"/>
      <c r="M2343" s="39" t="s">
        <v>9069</v>
      </c>
    </row>
    <row r="2344" spans="1:13" x14ac:dyDescent="0.25">
      <c r="A2344" s="7" t="str">
        <f t="shared" si="101"/>
        <v>200500010035</v>
      </c>
      <c r="B2344" s="92"/>
      <c r="C2344" s="187">
        <v>20050001</v>
      </c>
      <c r="D2344" s="175" t="s">
        <v>56</v>
      </c>
      <c r="E2344" s="35" t="s">
        <v>9</v>
      </c>
      <c r="F2344" s="35" t="s">
        <v>9004</v>
      </c>
      <c r="G2344" s="35" t="s">
        <v>9027</v>
      </c>
      <c r="H2344" s="35" t="s">
        <v>274</v>
      </c>
      <c r="I2344" s="36"/>
      <c r="J2344" s="53"/>
      <c r="K2344" t="s">
        <v>6791</v>
      </c>
      <c r="L2344" s="40"/>
      <c r="M2344" s="39" t="s">
        <v>9070</v>
      </c>
    </row>
    <row r="2345" spans="1:13" x14ac:dyDescent="0.25">
      <c r="A2345" s="7" t="str">
        <f t="shared" si="101"/>
        <v>200700100009</v>
      </c>
      <c r="B2345" s="92"/>
      <c r="C2345" s="187">
        <v>20070010</v>
      </c>
      <c r="D2345" s="175" t="s">
        <v>56</v>
      </c>
      <c r="E2345" s="35" t="s">
        <v>36</v>
      </c>
      <c r="F2345" s="35" t="s">
        <v>9005</v>
      </c>
      <c r="G2345" s="35" t="s">
        <v>9028</v>
      </c>
      <c r="H2345" s="35" t="s">
        <v>1048</v>
      </c>
      <c r="I2345" s="36"/>
      <c r="J2345" s="53"/>
      <c r="K2345" t="s">
        <v>5223</v>
      </c>
      <c r="L2345" s="40"/>
      <c r="M2345" s="39" t="s">
        <v>9071</v>
      </c>
    </row>
    <row r="2346" spans="1:13" x14ac:dyDescent="0.25">
      <c r="A2346" s="7" t="str">
        <f t="shared" si="101"/>
        <v>200800040029</v>
      </c>
      <c r="B2346" s="92"/>
      <c r="C2346" s="187">
        <v>20080004</v>
      </c>
      <c r="D2346" s="175" t="s">
        <v>56</v>
      </c>
      <c r="E2346" s="35" t="s">
        <v>31</v>
      </c>
      <c r="F2346" s="35" t="s">
        <v>9006</v>
      </c>
      <c r="G2346" s="35" t="s">
        <v>9029</v>
      </c>
      <c r="H2346" s="35" t="s">
        <v>5245</v>
      </c>
      <c r="I2346" s="36"/>
      <c r="J2346" s="53"/>
      <c r="K2346" t="s">
        <v>9052</v>
      </c>
      <c r="L2346" s="40"/>
      <c r="M2346" s="39">
        <v>0</v>
      </c>
    </row>
    <row r="2347" spans="1:13" x14ac:dyDescent="0.25">
      <c r="A2347" s="7" t="str">
        <f t="shared" si="101"/>
        <v>200800040030</v>
      </c>
      <c r="B2347" s="92"/>
      <c r="C2347" s="187">
        <v>20080004</v>
      </c>
      <c r="D2347" s="175" t="s">
        <v>56</v>
      </c>
      <c r="E2347" s="35" t="s">
        <v>7</v>
      </c>
      <c r="F2347" s="35" t="s">
        <v>9007</v>
      </c>
      <c r="G2347" s="35" t="s">
        <v>9030</v>
      </c>
      <c r="H2347" s="35" t="s">
        <v>7416</v>
      </c>
      <c r="I2347" s="36"/>
      <c r="J2347" s="53"/>
      <c r="K2347" t="s">
        <v>476</v>
      </c>
      <c r="L2347" s="40"/>
      <c r="M2347" s="39">
        <v>0</v>
      </c>
    </row>
    <row r="2348" spans="1:13" x14ac:dyDescent="0.25">
      <c r="A2348" s="7" t="str">
        <f t="shared" si="101"/>
        <v>200800070074</v>
      </c>
      <c r="B2348" s="92"/>
      <c r="C2348" s="187">
        <v>20080007</v>
      </c>
      <c r="D2348" s="175" t="s">
        <v>56</v>
      </c>
      <c r="E2348" s="35" t="s">
        <v>2490</v>
      </c>
      <c r="F2348" s="35" t="s">
        <v>7286</v>
      </c>
      <c r="G2348" s="35" t="s">
        <v>9031</v>
      </c>
      <c r="H2348" s="35" t="s">
        <v>7481</v>
      </c>
      <c r="I2348" s="36"/>
      <c r="J2348" s="53"/>
      <c r="K2348" t="s">
        <v>476</v>
      </c>
      <c r="L2348" s="40"/>
      <c r="M2348" s="39" t="s">
        <v>9072</v>
      </c>
    </row>
    <row r="2349" spans="1:13" x14ac:dyDescent="0.25">
      <c r="A2349" s="7" t="str">
        <f t="shared" si="101"/>
        <v>200800070075</v>
      </c>
      <c r="B2349" s="92"/>
      <c r="C2349" s="187">
        <v>20080007</v>
      </c>
      <c r="D2349" s="175" t="s">
        <v>56</v>
      </c>
      <c r="E2349" s="35" t="s">
        <v>2594</v>
      </c>
      <c r="F2349" s="35" t="s">
        <v>9008</v>
      </c>
      <c r="G2349" s="35" t="s">
        <v>9032</v>
      </c>
      <c r="H2349" s="35" t="s">
        <v>7413</v>
      </c>
      <c r="I2349" s="36"/>
      <c r="J2349" s="53"/>
      <c r="K2349" t="s">
        <v>8393</v>
      </c>
      <c r="L2349" s="40"/>
      <c r="M2349" s="39">
        <v>0</v>
      </c>
    </row>
    <row r="2350" spans="1:13" x14ac:dyDescent="0.25">
      <c r="A2350" s="7" t="str">
        <f t="shared" si="101"/>
        <v>200800070076</v>
      </c>
      <c r="B2350" s="92"/>
      <c r="C2350" s="187">
        <v>20080007</v>
      </c>
      <c r="D2350" s="175" t="s">
        <v>56</v>
      </c>
      <c r="E2350" s="35" t="s">
        <v>2801</v>
      </c>
      <c r="F2350" s="35" t="s">
        <v>9009</v>
      </c>
      <c r="G2350" s="35" t="s">
        <v>9033</v>
      </c>
      <c r="H2350" s="35" t="s">
        <v>7479</v>
      </c>
      <c r="I2350" s="36"/>
      <c r="J2350" s="53"/>
      <c r="K2350" t="s">
        <v>433</v>
      </c>
      <c r="L2350" s="40"/>
      <c r="M2350" s="39">
        <v>0</v>
      </c>
    </row>
    <row r="2351" spans="1:13" x14ac:dyDescent="0.25">
      <c r="A2351" s="7" t="str">
        <f t="shared" si="101"/>
        <v>200800070077</v>
      </c>
      <c r="B2351" s="92"/>
      <c r="C2351" s="187">
        <v>20080007</v>
      </c>
      <c r="D2351" s="175" t="s">
        <v>56</v>
      </c>
      <c r="E2351" s="35" t="s">
        <v>2802</v>
      </c>
      <c r="F2351" s="35" t="s">
        <v>9010</v>
      </c>
      <c r="G2351" s="35" t="s">
        <v>9034</v>
      </c>
      <c r="H2351" s="35" t="s">
        <v>7500</v>
      </c>
      <c r="I2351" s="36"/>
      <c r="J2351" s="53"/>
      <c r="K2351" t="s">
        <v>9053</v>
      </c>
      <c r="L2351" s="40"/>
      <c r="M2351" s="39" t="s">
        <v>9073</v>
      </c>
    </row>
    <row r="2352" spans="1:13" x14ac:dyDescent="0.25">
      <c r="A2352" s="7" t="str">
        <f t="shared" si="101"/>
        <v>200800260003</v>
      </c>
      <c r="B2352" s="92"/>
      <c r="C2352" s="187">
        <v>20080026</v>
      </c>
      <c r="D2352" s="175" t="s">
        <v>56</v>
      </c>
      <c r="E2352" s="35" t="s">
        <v>0</v>
      </c>
      <c r="F2352" s="35" t="s">
        <v>9011</v>
      </c>
      <c r="G2352" s="35" t="s">
        <v>9035</v>
      </c>
      <c r="H2352" s="35" t="s">
        <v>275</v>
      </c>
      <c r="I2352" s="36"/>
      <c r="J2352" s="53"/>
      <c r="K2352" t="s">
        <v>9054</v>
      </c>
      <c r="L2352" s="40"/>
      <c r="M2352" s="39" t="s">
        <v>9074</v>
      </c>
    </row>
    <row r="2353" spans="1:13" x14ac:dyDescent="0.25">
      <c r="A2353" s="7" t="str">
        <f t="shared" si="101"/>
        <v>200800260004</v>
      </c>
      <c r="B2353" s="92"/>
      <c r="C2353" s="187">
        <v>20080026</v>
      </c>
      <c r="D2353" s="175" t="s">
        <v>56</v>
      </c>
      <c r="E2353" s="35" t="s">
        <v>1</v>
      </c>
      <c r="F2353" s="35" t="s">
        <v>9012</v>
      </c>
      <c r="G2353" s="35" t="s">
        <v>9036</v>
      </c>
      <c r="H2353" s="35" t="s">
        <v>9039</v>
      </c>
      <c r="I2353" s="36"/>
      <c r="J2353" s="53"/>
      <c r="K2353" t="s">
        <v>9055</v>
      </c>
      <c r="L2353" s="40"/>
      <c r="M2353" s="39" t="s">
        <v>9075</v>
      </c>
    </row>
    <row r="2354" spans="1:13" x14ac:dyDescent="0.25">
      <c r="A2354" s="7" t="str">
        <f t="shared" si="101"/>
        <v>200800260005</v>
      </c>
      <c r="B2354" s="92"/>
      <c r="C2354" s="187">
        <v>20080026</v>
      </c>
      <c r="D2354" s="175" t="s">
        <v>56</v>
      </c>
      <c r="E2354" s="35" t="s">
        <v>18</v>
      </c>
      <c r="F2354" s="35" t="s">
        <v>9013</v>
      </c>
      <c r="G2354" s="35" t="s">
        <v>9037</v>
      </c>
      <c r="H2354" s="35" t="s">
        <v>9040</v>
      </c>
      <c r="I2354" s="36"/>
      <c r="J2354" s="53"/>
      <c r="K2354" t="s">
        <v>9056</v>
      </c>
      <c r="L2354" s="40"/>
      <c r="M2354" s="39" t="s">
        <v>9076</v>
      </c>
    </row>
    <row r="2355" spans="1:13" x14ac:dyDescent="0.25">
      <c r="A2355" s="7" t="str">
        <f t="shared" si="101"/>
        <v>200800260006</v>
      </c>
      <c r="B2355" s="92"/>
      <c r="C2355" s="187">
        <v>20080026</v>
      </c>
      <c r="D2355" s="175" t="s">
        <v>56</v>
      </c>
      <c r="E2355" s="35" t="s">
        <v>19</v>
      </c>
      <c r="F2355" s="35" t="s">
        <v>9014</v>
      </c>
      <c r="G2355" s="35" t="s">
        <v>9038</v>
      </c>
      <c r="H2355" s="35" t="s">
        <v>9041</v>
      </c>
      <c r="I2355" s="36"/>
      <c r="J2355" s="53"/>
      <c r="K2355" t="s">
        <v>9057</v>
      </c>
      <c r="L2355" s="40"/>
      <c r="M2355" s="39" t="s">
        <v>9077</v>
      </c>
    </row>
    <row r="2356" spans="1:13" x14ac:dyDescent="0.25">
      <c r="A2356" s="7" t="str">
        <f>CONCATENATE(C2356,E2356)</f>
        <v>200600080002</v>
      </c>
      <c r="B2356" s="92"/>
      <c r="C2356" s="187">
        <v>20060008</v>
      </c>
      <c r="D2356" s="175" t="s">
        <v>56</v>
      </c>
      <c r="E2356" s="91" t="s">
        <v>17</v>
      </c>
      <c r="F2356" s="35" t="s">
        <v>9080</v>
      </c>
      <c r="G2356" s="35" t="s">
        <v>9081</v>
      </c>
      <c r="H2356" s="35" t="s">
        <v>5809</v>
      </c>
      <c r="I2356" s="36"/>
      <c r="J2356" s="53">
        <v>45843</v>
      </c>
      <c r="K2356" t="s">
        <v>9082</v>
      </c>
      <c r="L2356" s="40"/>
      <c r="M2356" s="39" t="s">
        <v>9083</v>
      </c>
    </row>
    <row r="2357" spans="1:13" x14ac:dyDescent="0.25">
      <c r="A2357" s="7" t="str">
        <f t="shared" ref="A2357:A2402" si="102">CONCATENATE(C2357,E2357)</f>
        <v>200100010020</v>
      </c>
      <c r="B2357" s="92"/>
      <c r="C2357" s="187">
        <v>20010001</v>
      </c>
      <c r="D2357" s="175" t="s">
        <v>56</v>
      </c>
      <c r="E2357" s="35" t="s">
        <v>4</v>
      </c>
      <c r="F2357" s="35" t="s">
        <v>9085</v>
      </c>
      <c r="G2357" s="35" t="s">
        <v>9117</v>
      </c>
      <c r="H2357" s="35" t="s">
        <v>265</v>
      </c>
      <c r="I2357" s="36"/>
      <c r="J2357" s="53">
        <v>45843</v>
      </c>
      <c r="K2357" t="s">
        <v>9161</v>
      </c>
      <c r="L2357" s="40"/>
      <c r="M2357" s="39" t="s">
        <v>9189</v>
      </c>
    </row>
    <row r="2358" spans="1:13" x14ac:dyDescent="0.25">
      <c r="A2358" s="7" t="str">
        <f t="shared" si="102"/>
        <v>200100010058</v>
      </c>
      <c r="B2358" s="92"/>
      <c r="C2358" s="187">
        <v>20010001</v>
      </c>
      <c r="D2358" s="175" t="s">
        <v>56</v>
      </c>
      <c r="E2358" s="35" t="s">
        <v>763</v>
      </c>
      <c r="F2358" s="35" t="s">
        <v>9086</v>
      </c>
      <c r="G2358" s="35" t="s">
        <v>9118</v>
      </c>
      <c r="H2358" s="35" t="s">
        <v>267</v>
      </c>
      <c r="I2358" s="36"/>
      <c r="J2358" s="53">
        <v>45843</v>
      </c>
      <c r="K2358" t="s">
        <v>6332</v>
      </c>
      <c r="L2358" s="40"/>
      <c r="M2358" s="39" t="s">
        <v>9190</v>
      </c>
    </row>
    <row r="2359" spans="1:13" x14ac:dyDescent="0.25">
      <c r="A2359" s="7" t="str">
        <f t="shared" si="102"/>
        <v>200100020072</v>
      </c>
      <c r="B2359" s="92"/>
      <c r="C2359" s="187">
        <v>20010002</v>
      </c>
      <c r="D2359" s="175" t="s">
        <v>56</v>
      </c>
      <c r="E2359" s="35" t="s">
        <v>2067</v>
      </c>
      <c r="F2359" s="35" t="s">
        <v>9087</v>
      </c>
      <c r="G2359" s="35" t="s">
        <v>9119</v>
      </c>
      <c r="H2359" s="35" t="s">
        <v>467</v>
      </c>
      <c r="I2359" s="36"/>
      <c r="J2359" s="53">
        <v>45843</v>
      </c>
      <c r="K2359" t="s">
        <v>9162</v>
      </c>
      <c r="L2359" s="40"/>
      <c r="M2359" s="39" t="s">
        <v>9191</v>
      </c>
    </row>
    <row r="2360" spans="1:13" x14ac:dyDescent="0.25">
      <c r="A2360" s="7" t="str">
        <f t="shared" si="102"/>
        <v>200100030088</v>
      </c>
      <c r="B2360" s="92"/>
      <c r="C2360" s="187">
        <v>20010003</v>
      </c>
      <c r="D2360" s="175" t="s">
        <v>56</v>
      </c>
      <c r="E2360" s="35" t="s">
        <v>3465</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9088</v>
      </c>
      <c r="G2361" s="35" t="s">
        <v>9120</v>
      </c>
      <c r="H2361" s="35" t="s">
        <v>456</v>
      </c>
      <c r="I2361" s="36"/>
      <c r="J2361" s="53">
        <v>45843</v>
      </c>
      <c r="K2361" t="s">
        <v>9163</v>
      </c>
      <c r="L2361" s="40"/>
      <c r="M2361" s="39">
        <v>0</v>
      </c>
    </row>
    <row r="2362" spans="1:13" x14ac:dyDescent="0.25">
      <c r="A2362" s="7" t="str">
        <f t="shared" si="102"/>
        <v>200100160062</v>
      </c>
      <c r="B2362" s="92"/>
      <c r="C2362" s="187">
        <v>20010016</v>
      </c>
      <c r="D2362" s="175" t="s">
        <v>56</v>
      </c>
      <c r="E2362" s="35" t="s">
        <v>1147</v>
      </c>
      <c r="F2362" s="35" t="s">
        <v>1079</v>
      </c>
      <c r="G2362" s="35" t="s">
        <v>9121</v>
      </c>
      <c r="H2362" s="35" t="s">
        <v>451</v>
      </c>
      <c r="I2362" s="36"/>
      <c r="J2362" s="53">
        <v>45843</v>
      </c>
      <c r="K2362" t="s">
        <v>9164</v>
      </c>
      <c r="L2362" s="40"/>
      <c r="M2362" s="39" t="s">
        <v>9192</v>
      </c>
    </row>
    <row r="2363" spans="1:13" x14ac:dyDescent="0.25">
      <c r="A2363" s="7" t="str">
        <f t="shared" si="102"/>
        <v>200100230057</v>
      </c>
      <c r="B2363" s="92"/>
      <c r="C2363" s="187">
        <v>20010023</v>
      </c>
      <c r="D2363" s="175" t="s">
        <v>56</v>
      </c>
      <c r="E2363" s="35" t="s">
        <v>762</v>
      </c>
      <c r="F2363" s="35" t="s">
        <v>9089</v>
      </c>
      <c r="G2363" s="35" t="s">
        <v>9122</v>
      </c>
      <c r="H2363" s="35" t="s">
        <v>271</v>
      </c>
      <c r="I2363" s="36"/>
      <c r="J2363" s="53">
        <v>45843</v>
      </c>
      <c r="K2363" t="s">
        <v>9165</v>
      </c>
      <c r="L2363" s="40"/>
      <c r="M2363" s="39">
        <v>0</v>
      </c>
    </row>
    <row r="2364" spans="1:13" x14ac:dyDescent="0.25">
      <c r="A2364" s="7" t="str">
        <f t="shared" si="102"/>
        <v>200100270061</v>
      </c>
      <c r="B2364" s="92"/>
      <c r="C2364" s="187">
        <v>20010027</v>
      </c>
      <c r="D2364" s="175" t="s">
        <v>56</v>
      </c>
      <c r="E2364" s="35" t="s">
        <v>1061</v>
      </c>
      <c r="F2364" s="35" t="s">
        <v>9090</v>
      </c>
      <c r="G2364" s="35" t="s">
        <v>9123</v>
      </c>
      <c r="H2364" s="35" t="s">
        <v>467</v>
      </c>
      <c r="I2364" s="36"/>
      <c r="J2364" s="53">
        <v>45843</v>
      </c>
      <c r="K2364" t="s">
        <v>9166</v>
      </c>
      <c r="L2364" s="40"/>
      <c r="M2364" s="39" t="s">
        <v>9193</v>
      </c>
    </row>
    <row r="2365" spans="1:13" x14ac:dyDescent="0.25">
      <c r="A2365" s="7" t="str">
        <f t="shared" si="102"/>
        <v>200100270062</v>
      </c>
      <c r="B2365" s="92"/>
      <c r="C2365" s="187">
        <v>20010027</v>
      </c>
      <c r="D2365" s="175" t="s">
        <v>56</v>
      </c>
      <c r="E2365" s="35" t="s">
        <v>1147</v>
      </c>
      <c r="F2365" s="35" t="s">
        <v>7769</v>
      </c>
      <c r="G2365" s="35" t="s">
        <v>9124</v>
      </c>
      <c r="H2365" s="35" t="s">
        <v>467</v>
      </c>
      <c r="I2365" s="36"/>
      <c r="J2365" s="53">
        <v>45843</v>
      </c>
      <c r="K2365" t="s">
        <v>9167</v>
      </c>
      <c r="L2365" s="40"/>
      <c r="M2365" s="39" t="s">
        <v>9194</v>
      </c>
    </row>
    <row r="2366" spans="1:13" x14ac:dyDescent="0.25">
      <c r="A2366" s="7" t="str">
        <f t="shared" si="102"/>
        <v>200100270063</v>
      </c>
      <c r="B2366" s="92"/>
      <c r="C2366" s="187">
        <v>20010027</v>
      </c>
      <c r="D2366" s="175" t="s">
        <v>56</v>
      </c>
      <c r="E2366" s="35" t="s">
        <v>1151</v>
      </c>
      <c r="F2366" s="35" t="s">
        <v>138</v>
      </c>
      <c r="G2366" s="35" t="s">
        <v>9125</v>
      </c>
      <c r="H2366" s="35" t="s">
        <v>275</v>
      </c>
      <c r="I2366" s="36"/>
      <c r="J2366" s="53">
        <v>45843</v>
      </c>
      <c r="K2366" t="s">
        <v>9168</v>
      </c>
      <c r="L2366" s="40"/>
      <c r="M2366" s="39">
        <v>0</v>
      </c>
    </row>
    <row r="2367" spans="1:13" x14ac:dyDescent="0.25">
      <c r="A2367" s="7" t="str">
        <f t="shared" si="102"/>
        <v>200100420029</v>
      </c>
      <c r="B2367" s="92"/>
      <c r="C2367" s="187">
        <v>20010042</v>
      </c>
      <c r="D2367" s="175" t="s">
        <v>56</v>
      </c>
      <c r="E2367" s="35" t="s">
        <v>31</v>
      </c>
      <c r="F2367" s="35" t="s">
        <v>9091</v>
      </c>
      <c r="G2367" s="91" t="s">
        <v>9688</v>
      </c>
      <c r="H2367" s="35" t="s">
        <v>4704</v>
      </c>
      <c r="I2367" s="36"/>
      <c r="J2367" s="53">
        <v>45843</v>
      </c>
      <c r="K2367" t="s">
        <v>9169</v>
      </c>
      <c r="L2367" s="40"/>
      <c r="M2367" s="39" t="s">
        <v>9195</v>
      </c>
    </row>
    <row r="2368" spans="1:13" x14ac:dyDescent="0.25">
      <c r="A2368" s="7" t="str">
        <f t="shared" si="102"/>
        <v>200100520002</v>
      </c>
      <c r="B2368" s="92"/>
      <c r="C2368" s="187">
        <v>20010052</v>
      </c>
      <c r="D2368" s="175" t="s">
        <v>56</v>
      </c>
      <c r="E2368" s="35" t="s">
        <v>17</v>
      </c>
      <c r="F2368" s="35" t="s">
        <v>9092</v>
      </c>
      <c r="G2368" s="35" t="s">
        <v>9126</v>
      </c>
      <c r="H2368" s="35" t="s">
        <v>271</v>
      </c>
      <c r="I2368" s="36"/>
      <c r="J2368" s="53">
        <v>45843</v>
      </c>
      <c r="K2368" t="s">
        <v>9170</v>
      </c>
      <c r="L2368" s="40"/>
      <c r="M2368" s="39" t="s">
        <v>9196</v>
      </c>
    </row>
    <row r="2369" spans="1:13" x14ac:dyDescent="0.25">
      <c r="A2369" s="7" t="str">
        <f t="shared" si="102"/>
        <v>200200010135</v>
      </c>
      <c r="B2369" s="92"/>
      <c r="C2369" s="187">
        <v>20020001</v>
      </c>
      <c r="D2369" s="175" t="s">
        <v>56</v>
      </c>
      <c r="E2369" s="35" t="s">
        <v>9084</v>
      </c>
      <c r="F2369" s="35" t="s">
        <v>9093</v>
      </c>
      <c r="G2369" s="35" t="s">
        <v>9127</v>
      </c>
      <c r="H2369" s="35" t="s">
        <v>276</v>
      </c>
      <c r="I2369" s="36"/>
      <c r="J2369" s="53">
        <v>45843</v>
      </c>
      <c r="K2369" t="s">
        <v>7985</v>
      </c>
      <c r="L2369" s="40"/>
      <c r="M2369" s="39" t="s">
        <v>9197</v>
      </c>
    </row>
    <row r="2370" spans="1:13" x14ac:dyDescent="0.25">
      <c r="A2370" s="7" t="str">
        <f t="shared" si="102"/>
        <v>200200020064</v>
      </c>
      <c r="B2370" s="92"/>
      <c r="C2370" s="187">
        <v>20020002</v>
      </c>
      <c r="D2370" s="175" t="s">
        <v>56</v>
      </c>
      <c r="E2370" s="35" t="s">
        <v>1237</v>
      </c>
      <c r="F2370" s="35" t="s">
        <v>9094</v>
      </c>
      <c r="G2370" s="35" t="s">
        <v>9128</v>
      </c>
      <c r="H2370" s="35" t="s">
        <v>281</v>
      </c>
      <c r="I2370" s="36"/>
      <c r="J2370" s="53">
        <v>45843</v>
      </c>
      <c r="K2370" t="s">
        <v>9171</v>
      </c>
      <c r="L2370" s="40"/>
      <c r="M2370" s="39" t="s">
        <v>9198</v>
      </c>
    </row>
    <row r="2371" spans="1:13" x14ac:dyDescent="0.25">
      <c r="A2371" s="7" t="str">
        <f t="shared" si="102"/>
        <v>200200020065</v>
      </c>
      <c r="B2371" s="92"/>
      <c r="C2371" s="187">
        <v>20020002</v>
      </c>
      <c r="D2371" s="175" t="s">
        <v>56</v>
      </c>
      <c r="E2371" s="35" t="s">
        <v>1242</v>
      </c>
      <c r="F2371" s="35" t="s">
        <v>9095</v>
      </c>
      <c r="G2371" s="35" t="s">
        <v>9129</v>
      </c>
      <c r="H2371" s="35" t="s">
        <v>281</v>
      </c>
      <c r="I2371" s="36"/>
      <c r="J2371" s="53">
        <v>45843</v>
      </c>
      <c r="K2371" t="s">
        <v>6314</v>
      </c>
      <c r="L2371" s="40"/>
      <c r="M2371" s="39" t="s">
        <v>9199</v>
      </c>
    </row>
    <row r="2372" spans="1:13" x14ac:dyDescent="0.25">
      <c r="A2372" s="7" t="str">
        <f t="shared" si="102"/>
        <v>200200020066</v>
      </c>
      <c r="B2372" s="92"/>
      <c r="C2372" s="187">
        <v>20020002</v>
      </c>
      <c r="D2372" s="175" t="s">
        <v>56</v>
      </c>
      <c r="E2372" s="35" t="s">
        <v>1247</v>
      </c>
      <c r="F2372" s="35" t="s">
        <v>5418</v>
      </c>
      <c r="G2372" s="35" t="s">
        <v>9130</v>
      </c>
      <c r="H2372" s="35" t="s">
        <v>279</v>
      </c>
      <c r="I2372" s="36"/>
      <c r="J2372" s="53">
        <v>45843</v>
      </c>
      <c r="K2372" t="s">
        <v>874</v>
      </c>
      <c r="L2372" s="40"/>
      <c r="M2372" s="39" t="s">
        <v>9200</v>
      </c>
    </row>
    <row r="2373" spans="1:13" x14ac:dyDescent="0.25">
      <c r="A2373" s="7" t="str">
        <f t="shared" si="102"/>
        <v>200200090041</v>
      </c>
      <c r="B2373" s="92"/>
      <c r="C2373" s="187">
        <v>20020009</v>
      </c>
      <c r="D2373" s="175" t="s">
        <v>56</v>
      </c>
      <c r="E2373" s="35" t="s">
        <v>35</v>
      </c>
      <c r="F2373" s="35" t="s">
        <v>9096</v>
      </c>
      <c r="G2373" s="35" t="s">
        <v>9131</v>
      </c>
      <c r="H2373" s="35" t="s">
        <v>271</v>
      </c>
      <c r="I2373" s="36"/>
      <c r="J2373" s="53">
        <v>45843</v>
      </c>
      <c r="K2373" t="s">
        <v>9172</v>
      </c>
      <c r="L2373" s="40"/>
      <c r="M2373" s="39" t="s">
        <v>9201</v>
      </c>
    </row>
    <row r="2374" spans="1:13" x14ac:dyDescent="0.25">
      <c r="A2374" s="7" t="str">
        <f t="shared" si="102"/>
        <v>200200100018</v>
      </c>
      <c r="B2374" s="92"/>
      <c r="C2374" s="187">
        <v>20020010</v>
      </c>
      <c r="D2374" s="175" t="s">
        <v>56</v>
      </c>
      <c r="E2374" s="35" t="s">
        <v>2</v>
      </c>
      <c r="F2374" s="35" t="s">
        <v>137</v>
      </c>
      <c r="G2374" s="35" t="s">
        <v>9132</v>
      </c>
      <c r="H2374" s="35" t="s">
        <v>275</v>
      </c>
      <c r="I2374" s="36"/>
      <c r="J2374" s="53">
        <v>45843</v>
      </c>
      <c r="K2374" t="s">
        <v>9173</v>
      </c>
      <c r="L2374" s="40"/>
      <c r="M2374" s="39" t="s">
        <v>9202</v>
      </c>
    </row>
    <row r="2375" spans="1:13" x14ac:dyDescent="0.25">
      <c r="A2375" s="7" t="str">
        <f t="shared" si="102"/>
        <v>200200100019</v>
      </c>
      <c r="B2375" s="92"/>
      <c r="C2375" s="187">
        <v>20020010</v>
      </c>
      <c r="D2375" s="175" t="s">
        <v>56</v>
      </c>
      <c r="E2375" s="35" t="s">
        <v>3</v>
      </c>
      <c r="F2375" s="35" t="s">
        <v>9097</v>
      </c>
      <c r="G2375" s="35" t="s">
        <v>9133</v>
      </c>
      <c r="H2375" s="35" t="s">
        <v>270</v>
      </c>
      <c r="I2375" s="36"/>
      <c r="J2375" s="53">
        <v>45843</v>
      </c>
      <c r="K2375" t="s">
        <v>9174</v>
      </c>
      <c r="L2375" s="40"/>
      <c r="M2375" s="39" t="s">
        <v>9203</v>
      </c>
    </row>
    <row r="2376" spans="1:13" x14ac:dyDescent="0.25">
      <c r="A2376" s="7" t="str">
        <f t="shared" si="102"/>
        <v>200300010049</v>
      </c>
      <c r="B2376" s="92"/>
      <c r="C2376" s="187">
        <v>20030001</v>
      </c>
      <c r="D2376" s="175" t="s">
        <v>56</v>
      </c>
      <c r="E2376" s="35" t="s">
        <v>425</v>
      </c>
      <c r="F2376" s="35" t="s">
        <v>9098</v>
      </c>
      <c r="G2376" s="35" t="s">
        <v>9134</v>
      </c>
      <c r="H2376" s="35" t="s">
        <v>728</v>
      </c>
      <c r="I2376" s="36"/>
      <c r="J2376" s="53">
        <v>45843</v>
      </c>
      <c r="K2376" t="s">
        <v>9175</v>
      </c>
      <c r="L2376" s="40"/>
      <c r="M2376" s="39" t="s">
        <v>9204</v>
      </c>
    </row>
    <row r="2377" spans="1:13" x14ac:dyDescent="0.25">
      <c r="A2377" s="7" t="str">
        <f t="shared" si="102"/>
        <v>200300010050</v>
      </c>
      <c r="B2377" s="92"/>
      <c r="C2377" s="187">
        <v>20030001</v>
      </c>
      <c r="D2377" s="175" t="s">
        <v>56</v>
      </c>
      <c r="E2377" s="35" t="s">
        <v>2068</v>
      </c>
      <c r="F2377" s="35" t="s">
        <v>9099</v>
      </c>
      <c r="G2377" s="35" t="s">
        <v>9135</v>
      </c>
      <c r="H2377" s="35" t="s">
        <v>721</v>
      </c>
      <c r="I2377" s="36"/>
      <c r="J2377" s="53">
        <v>45843</v>
      </c>
      <c r="K2377" t="s">
        <v>8689</v>
      </c>
      <c r="L2377" s="40"/>
      <c r="M2377" s="39" t="s">
        <v>9205</v>
      </c>
    </row>
    <row r="2378" spans="1:13" x14ac:dyDescent="0.25">
      <c r="A2378" s="7" t="str">
        <f t="shared" si="102"/>
        <v>200400060002</v>
      </c>
      <c r="B2378" s="92"/>
      <c r="C2378" s="187">
        <v>20040006</v>
      </c>
      <c r="D2378" s="175" t="s">
        <v>56</v>
      </c>
      <c r="E2378" s="35" t="s">
        <v>17</v>
      </c>
      <c r="F2378" s="35" t="s">
        <v>9100</v>
      </c>
      <c r="G2378" s="35" t="s">
        <v>9136</v>
      </c>
      <c r="H2378" s="35" t="s">
        <v>278</v>
      </c>
      <c r="I2378" s="36"/>
      <c r="J2378" s="53">
        <v>45843</v>
      </c>
      <c r="K2378" t="s">
        <v>9176</v>
      </c>
      <c r="L2378" s="40"/>
      <c r="M2378" s="39" t="s">
        <v>9206</v>
      </c>
    </row>
    <row r="2379" spans="1:13" x14ac:dyDescent="0.25">
      <c r="A2379" s="7" t="str">
        <f t="shared" si="102"/>
        <v>200400060003</v>
      </c>
      <c r="B2379" s="92"/>
      <c r="C2379" s="187">
        <v>20040006</v>
      </c>
      <c r="D2379" s="175" t="s">
        <v>56</v>
      </c>
      <c r="E2379" s="35" t="s">
        <v>0</v>
      </c>
      <c r="F2379" s="35" t="s">
        <v>9101</v>
      </c>
      <c r="G2379" s="35" t="s">
        <v>9137</v>
      </c>
      <c r="H2379" s="35" t="s">
        <v>275</v>
      </c>
      <c r="I2379" s="36"/>
      <c r="J2379" s="53">
        <v>45843</v>
      </c>
      <c r="K2379" t="s">
        <v>7721</v>
      </c>
      <c r="L2379" s="40"/>
      <c r="M2379" s="39" t="s">
        <v>9207</v>
      </c>
    </row>
    <row r="2380" spans="1:13" x14ac:dyDescent="0.25">
      <c r="A2380" s="7" t="str">
        <f t="shared" si="102"/>
        <v>200400060004</v>
      </c>
      <c r="B2380" s="92"/>
      <c r="C2380" s="187">
        <v>20040006</v>
      </c>
      <c r="D2380" s="175" t="s">
        <v>56</v>
      </c>
      <c r="E2380" s="35" t="s">
        <v>1</v>
      </c>
      <c r="F2380" s="35" t="s">
        <v>6881</v>
      </c>
      <c r="G2380" s="35" t="s">
        <v>9138</v>
      </c>
      <c r="H2380" s="35" t="s">
        <v>1370</v>
      </c>
      <c r="I2380" s="36"/>
      <c r="J2380" s="53">
        <v>45843</v>
      </c>
      <c r="K2380" t="s">
        <v>9176</v>
      </c>
      <c r="L2380" s="40"/>
      <c r="M2380" s="39" t="s">
        <v>9208</v>
      </c>
    </row>
    <row r="2381" spans="1:13" x14ac:dyDescent="0.25">
      <c r="A2381" s="7" t="str">
        <f t="shared" si="102"/>
        <v>200400060006</v>
      </c>
      <c r="B2381" s="92"/>
      <c r="C2381" s="187">
        <v>20040006</v>
      </c>
      <c r="D2381" s="175" t="s">
        <v>56</v>
      </c>
      <c r="E2381" s="35" t="s">
        <v>19</v>
      </c>
      <c r="F2381" s="35" t="s">
        <v>6210</v>
      </c>
      <c r="G2381" s="35" t="s">
        <v>9139</v>
      </c>
      <c r="H2381" s="35" t="s">
        <v>268</v>
      </c>
      <c r="I2381" s="36"/>
      <c r="J2381" s="53">
        <v>45843</v>
      </c>
      <c r="K2381" t="s">
        <v>9177</v>
      </c>
      <c r="L2381" s="40"/>
      <c r="M2381" s="39" t="s">
        <v>9209</v>
      </c>
    </row>
    <row r="2382" spans="1:13" x14ac:dyDescent="0.25">
      <c r="A2382" s="7" t="str">
        <f t="shared" si="102"/>
        <v>200400060007</v>
      </c>
      <c r="B2382" s="92"/>
      <c r="C2382" s="187">
        <v>20040006</v>
      </c>
      <c r="D2382" s="175" t="s">
        <v>56</v>
      </c>
      <c r="E2382" s="35" t="s">
        <v>20</v>
      </c>
      <c r="F2382" s="35" t="s">
        <v>9102</v>
      </c>
      <c r="G2382" s="35" t="s">
        <v>9140</v>
      </c>
      <c r="H2382" s="35" t="s">
        <v>4690</v>
      </c>
      <c r="I2382" s="36"/>
      <c r="J2382" s="53">
        <v>45843</v>
      </c>
      <c r="K2382" t="s">
        <v>9178</v>
      </c>
      <c r="L2382" s="40"/>
      <c r="M2382" s="39" t="s">
        <v>9210</v>
      </c>
    </row>
    <row r="2383" spans="1:13" x14ac:dyDescent="0.25">
      <c r="A2383" s="7" t="str">
        <f t="shared" si="102"/>
        <v>200500010036</v>
      </c>
      <c r="B2383" s="92"/>
      <c r="C2383" s="187">
        <v>20050001</v>
      </c>
      <c r="D2383" s="175" t="s">
        <v>56</v>
      </c>
      <c r="E2383" s="35" t="s">
        <v>10</v>
      </c>
      <c r="F2383" s="35" t="s">
        <v>9103</v>
      </c>
      <c r="G2383" s="35" t="s">
        <v>9141</v>
      </c>
      <c r="H2383" s="35" t="s">
        <v>281</v>
      </c>
      <c r="I2383" s="36"/>
      <c r="J2383" s="53">
        <v>45843</v>
      </c>
      <c r="K2383" t="s">
        <v>9179</v>
      </c>
      <c r="L2383" s="40"/>
      <c r="M2383" s="39" t="s">
        <v>9211</v>
      </c>
    </row>
    <row r="2384" spans="1:13" x14ac:dyDescent="0.25">
      <c r="A2384" s="7" t="str">
        <f t="shared" si="102"/>
        <v>200500010037</v>
      </c>
      <c r="B2384" s="92"/>
      <c r="C2384" s="187">
        <v>20050001</v>
      </c>
      <c r="D2384" s="175" t="s">
        <v>56</v>
      </c>
      <c r="E2384" s="35" t="s">
        <v>34</v>
      </c>
      <c r="F2384" s="35" t="s">
        <v>9104</v>
      </c>
      <c r="G2384" s="35" t="s">
        <v>9142</v>
      </c>
      <c r="H2384" s="35" t="s">
        <v>274</v>
      </c>
      <c r="I2384" s="36"/>
      <c r="J2384" s="53">
        <v>45843</v>
      </c>
      <c r="K2384" t="s">
        <v>9180</v>
      </c>
      <c r="L2384" s="40"/>
      <c r="M2384" s="39" t="s">
        <v>9212</v>
      </c>
    </row>
    <row r="2385" spans="1:13" x14ac:dyDescent="0.25">
      <c r="A2385" s="7" t="str">
        <f t="shared" si="102"/>
        <v>200500030017</v>
      </c>
      <c r="B2385" s="92"/>
      <c r="C2385" s="187">
        <v>20050003</v>
      </c>
      <c r="D2385" s="175" t="s">
        <v>56</v>
      </c>
      <c r="E2385" s="35" t="s">
        <v>27</v>
      </c>
      <c r="F2385" s="35" t="s">
        <v>5196</v>
      </c>
      <c r="G2385" s="35" t="s">
        <v>9683</v>
      </c>
      <c r="H2385" s="35" t="s">
        <v>1380</v>
      </c>
      <c r="I2385" s="36"/>
      <c r="J2385" s="53">
        <v>45843</v>
      </c>
      <c r="K2385" t="s">
        <v>5331</v>
      </c>
      <c r="L2385" s="40"/>
      <c r="M2385" s="39" t="s">
        <v>9213</v>
      </c>
    </row>
    <row r="2386" spans="1:13" x14ac:dyDescent="0.25">
      <c r="A2386" s="7" t="str">
        <f t="shared" si="102"/>
        <v>200600040073</v>
      </c>
      <c r="B2386" s="92"/>
      <c r="C2386" s="187">
        <v>20060004</v>
      </c>
      <c r="D2386" s="175" t="s">
        <v>56</v>
      </c>
      <c r="E2386" s="35" t="s">
        <v>2491</v>
      </c>
      <c r="F2386" s="35" t="s">
        <v>9105</v>
      </c>
      <c r="G2386" s="35" t="s">
        <v>9143</v>
      </c>
      <c r="H2386" s="35" t="s">
        <v>6116</v>
      </c>
      <c r="I2386" s="36"/>
      <c r="J2386" s="53">
        <v>45843</v>
      </c>
      <c r="K2386" t="s">
        <v>166</v>
      </c>
      <c r="L2386" s="40"/>
      <c r="M2386" s="39" t="s">
        <v>9214</v>
      </c>
    </row>
    <row r="2387" spans="1:13" x14ac:dyDescent="0.25">
      <c r="A2387" s="7" t="str">
        <f t="shared" si="102"/>
        <v>200600040074</v>
      </c>
      <c r="B2387" s="92"/>
      <c r="C2387" s="187">
        <v>20060004</v>
      </c>
      <c r="D2387" s="175" t="s">
        <v>56</v>
      </c>
      <c r="E2387" s="35" t="s">
        <v>2490</v>
      </c>
      <c r="F2387" s="35" t="s">
        <v>9106</v>
      </c>
      <c r="G2387" s="35" t="s">
        <v>9144</v>
      </c>
      <c r="H2387" s="35" t="s">
        <v>9159</v>
      </c>
      <c r="I2387" s="36"/>
      <c r="J2387" s="53">
        <v>45843</v>
      </c>
      <c r="K2387" t="s">
        <v>8591</v>
      </c>
      <c r="L2387" s="40"/>
      <c r="M2387" s="39" t="s">
        <v>9215</v>
      </c>
    </row>
    <row r="2388" spans="1:13" x14ac:dyDescent="0.25">
      <c r="A2388" s="7" t="str">
        <f t="shared" si="102"/>
        <v>200600040075</v>
      </c>
      <c r="B2388" s="92"/>
      <c r="C2388" s="187">
        <v>20060004</v>
      </c>
      <c r="D2388" s="175" t="s">
        <v>56</v>
      </c>
      <c r="E2388" s="35" t="s">
        <v>2594</v>
      </c>
      <c r="F2388" s="35" t="s">
        <v>6875</v>
      </c>
      <c r="G2388" s="35" t="s">
        <v>9680</v>
      </c>
      <c r="H2388" s="35" t="s">
        <v>5266</v>
      </c>
      <c r="I2388" s="36"/>
      <c r="J2388" s="53">
        <v>45843</v>
      </c>
      <c r="K2388" t="s">
        <v>5641</v>
      </c>
      <c r="L2388" s="40"/>
      <c r="M2388" s="39" t="s">
        <v>9216</v>
      </c>
    </row>
    <row r="2389" spans="1:13" x14ac:dyDescent="0.25">
      <c r="A2389" s="7" t="str">
        <f t="shared" si="102"/>
        <v>200600040076</v>
      </c>
      <c r="B2389" s="92"/>
      <c r="C2389" s="187">
        <v>20060004</v>
      </c>
      <c r="D2389" s="175" t="s">
        <v>56</v>
      </c>
      <c r="E2389" s="35" t="s">
        <v>2801</v>
      </c>
      <c r="F2389" s="35" t="s">
        <v>9107</v>
      </c>
      <c r="G2389" s="35" t="s">
        <v>9145</v>
      </c>
      <c r="H2389" s="35" t="s">
        <v>5266</v>
      </c>
      <c r="I2389" s="36"/>
      <c r="J2389" s="53">
        <v>45843</v>
      </c>
      <c r="K2389" t="s">
        <v>6177</v>
      </c>
      <c r="L2389" s="40"/>
      <c r="M2389" s="39" t="s">
        <v>9217</v>
      </c>
    </row>
    <row r="2390" spans="1:13" x14ac:dyDescent="0.25">
      <c r="A2390" s="7" t="str">
        <f t="shared" si="102"/>
        <v>200600040077</v>
      </c>
      <c r="B2390" s="92"/>
      <c r="C2390" s="187">
        <v>20060004</v>
      </c>
      <c r="D2390" s="175" t="s">
        <v>56</v>
      </c>
      <c r="E2390" s="35" t="s">
        <v>2802</v>
      </c>
      <c r="F2390" s="35" t="s">
        <v>9108</v>
      </c>
      <c r="G2390" s="35" t="s">
        <v>9146</v>
      </c>
      <c r="H2390" s="35" t="s">
        <v>2149</v>
      </c>
      <c r="I2390" s="36"/>
      <c r="J2390" s="53">
        <v>45843</v>
      </c>
      <c r="K2390" t="s">
        <v>9181</v>
      </c>
      <c r="L2390" s="40"/>
      <c r="M2390" s="39" t="s">
        <v>9218</v>
      </c>
    </row>
    <row r="2391" spans="1:13" x14ac:dyDescent="0.25">
      <c r="A2391" s="7" t="str">
        <f t="shared" si="102"/>
        <v>200600050008</v>
      </c>
      <c r="B2391" s="92"/>
      <c r="C2391" s="187">
        <v>20060005</v>
      </c>
      <c r="D2391" s="175" t="s">
        <v>56</v>
      </c>
      <c r="E2391" s="35" t="s">
        <v>41</v>
      </c>
      <c r="F2391" s="35" t="s">
        <v>9109</v>
      </c>
      <c r="G2391" s="35" t="s">
        <v>9147</v>
      </c>
      <c r="H2391" s="35" t="s">
        <v>4452</v>
      </c>
      <c r="I2391" s="36"/>
      <c r="J2391" s="53">
        <v>45843</v>
      </c>
      <c r="K2391" t="s">
        <v>492</v>
      </c>
      <c r="L2391" s="40"/>
      <c r="M2391" s="39" t="s">
        <v>9219</v>
      </c>
    </row>
    <row r="2392" spans="1:13" x14ac:dyDescent="0.25">
      <c r="A2392" s="7" t="str">
        <f t="shared" si="102"/>
        <v>200600120002</v>
      </c>
      <c r="B2392" s="92"/>
      <c r="C2392" s="187">
        <v>20060012</v>
      </c>
      <c r="D2392" s="175" t="s">
        <v>56</v>
      </c>
      <c r="E2392" s="35" t="s">
        <v>17</v>
      </c>
      <c r="F2392" s="35" t="s">
        <v>9110</v>
      </c>
      <c r="G2392" s="35" t="s">
        <v>9148</v>
      </c>
      <c r="H2392" s="35" t="s">
        <v>9160</v>
      </c>
      <c r="I2392" s="36"/>
      <c r="J2392" s="53">
        <v>45843</v>
      </c>
      <c r="K2392" t="s">
        <v>9182</v>
      </c>
      <c r="L2392" s="40"/>
      <c r="M2392" s="39" t="s">
        <v>9220</v>
      </c>
    </row>
    <row r="2393" spans="1:13" x14ac:dyDescent="0.25">
      <c r="A2393" s="7" t="str">
        <f t="shared" si="102"/>
        <v>200700070025</v>
      </c>
      <c r="B2393" s="92"/>
      <c r="C2393" s="187">
        <v>20070007</v>
      </c>
      <c r="D2393" s="175" t="s">
        <v>56</v>
      </c>
      <c r="E2393" s="35" t="s">
        <v>5</v>
      </c>
      <c r="F2393" s="35" t="s">
        <v>6988</v>
      </c>
      <c r="G2393" s="35" t="s">
        <v>9149</v>
      </c>
      <c r="H2393" s="35" t="s">
        <v>2021</v>
      </c>
      <c r="I2393" s="36"/>
      <c r="J2393" s="53">
        <v>45843</v>
      </c>
      <c r="K2393" t="s">
        <v>9183</v>
      </c>
      <c r="L2393" s="40"/>
      <c r="M2393" s="39" t="s">
        <v>9221</v>
      </c>
    </row>
    <row r="2394" spans="1:13" x14ac:dyDescent="0.25">
      <c r="A2394" s="7" t="str">
        <f t="shared" si="102"/>
        <v>200700070026</v>
      </c>
      <c r="B2394" s="92"/>
      <c r="C2394" s="187">
        <v>20070007</v>
      </c>
      <c r="D2394" s="175" t="s">
        <v>56</v>
      </c>
      <c r="E2394" s="35" t="s">
        <v>39</v>
      </c>
      <c r="F2394" s="35" t="s">
        <v>610</v>
      </c>
      <c r="G2394" s="35" t="s">
        <v>9150</v>
      </c>
      <c r="H2394" s="35" t="s">
        <v>2021</v>
      </c>
      <c r="I2394" s="36"/>
      <c r="J2394" s="53">
        <v>45843</v>
      </c>
      <c r="K2394" t="s">
        <v>6083</v>
      </c>
      <c r="L2394" s="40"/>
      <c r="M2394" s="39" t="s">
        <v>9222</v>
      </c>
    </row>
    <row r="2395" spans="1:13" x14ac:dyDescent="0.25">
      <c r="A2395" s="7" t="str">
        <f t="shared" si="102"/>
        <v>200700130002</v>
      </c>
      <c r="B2395" s="92"/>
      <c r="C2395" s="187">
        <v>20070013</v>
      </c>
      <c r="D2395" s="175" t="s">
        <v>56</v>
      </c>
      <c r="E2395" s="35" t="s">
        <v>17</v>
      </c>
      <c r="F2395" s="35" t="s">
        <v>9111</v>
      </c>
      <c r="G2395" s="35" t="s">
        <v>9151</v>
      </c>
      <c r="H2395" s="35" t="s">
        <v>5766</v>
      </c>
      <c r="I2395" s="36"/>
      <c r="J2395" s="53">
        <v>45843</v>
      </c>
      <c r="K2395" t="s">
        <v>9184</v>
      </c>
      <c r="L2395" s="40"/>
      <c r="M2395" s="39" t="s">
        <v>9223</v>
      </c>
    </row>
    <row r="2396" spans="1:13" x14ac:dyDescent="0.25">
      <c r="A2396" s="7" t="str">
        <f t="shared" si="102"/>
        <v>200700150002</v>
      </c>
      <c r="B2396" s="92"/>
      <c r="C2396" s="187">
        <v>20070015</v>
      </c>
      <c r="D2396" s="175" t="s">
        <v>56</v>
      </c>
      <c r="E2396" s="35" t="s">
        <v>17</v>
      </c>
      <c r="F2396" s="35" t="s">
        <v>8448</v>
      </c>
      <c r="G2396" s="35" t="s">
        <v>9152</v>
      </c>
      <c r="H2396" s="35" t="s">
        <v>5766</v>
      </c>
      <c r="I2396" s="36"/>
      <c r="J2396" s="53">
        <v>45843</v>
      </c>
      <c r="K2396" t="s">
        <v>9185</v>
      </c>
      <c r="L2396" s="40"/>
      <c r="M2396" s="39" t="s">
        <v>9224</v>
      </c>
    </row>
    <row r="2397" spans="1:13" x14ac:dyDescent="0.25">
      <c r="A2397" s="7" t="str">
        <f t="shared" si="102"/>
        <v>200700160002</v>
      </c>
      <c r="B2397" s="92"/>
      <c r="C2397" s="187">
        <v>20070016</v>
      </c>
      <c r="D2397" s="175" t="s">
        <v>56</v>
      </c>
      <c r="E2397" s="35" t="s">
        <v>17</v>
      </c>
      <c r="F2397" s="35" t="s">
        <v>9112</v>
      </c>
      <c r="G2397" s="35" t="s">
        <v>9153</v>
      </c>
      <c r="H2397" s="35" t="s">
        <v>5795</v>
      </c>
      <c r="I2397" s="36"/>
      <c r="J2397" s="53">
        <v>45843</v>
      </c>
      <c r="K2397" t="s">
        <v>9186</v>
      </c>
      <c r="L2397" s="40"/>
      <c r="M2397" s="39" t="s">
        <v>9225</v>
      </c>
    </row>
    <row r="2398" spans="1:13" x14ac:dyDescent="0.25">
      <c r="A2398" s="7" t="str">
        <f t="shared" si="102"/>
        <v>200800050019</v>
      </c>
      <c r="B2398" s="92"/>
      <c r="C2398" s="187">
        <v>20080005</v>
      </c>
      <c r="D2398" s="175" t="s">
        <v>56</v>
      </c>
      <c r="E2398" s="35" t="s">
        <v>3</v>
      </c>
      <c r="F2398" s="35" t="s">
        <v>9113</v>
      </c>
      <c r="G2398" s="35" t="s">
        <v>9154</v>
      </c>
      <c r="H2398" s="35" t="s">
        <v>7439</v>
      </c>
      <c r="I2398" s="36"/>
      <c r="J2398" s="53">
        <v>45843</v>
      </c>
      <c r="K2398" t="s">
        <v>8231</v>
      </c>
      <c r="L2398" s="40"/>
      <c r="M2398" s="39" t="s">
        <v>9226</v>
      </c>
    </row>
    <row r="2399" spans="1:13" x14ac:dyDescent="0.25">
      <c r="A2399" s="7" t="str">
        <f t="shared" si="102"/>
        <v>200800050020</v>
      </c>
      <c r="B2399" s="92"/>
      <c r="C2399" s="187">
        <v>20080005</v>
      </c>
      <c r="D2399" s="175" t="s">
        <v>56</v>
      </c>
      <c r="E2399" s="35" t="s">
        <v>4</v>
      </c>
      <c r="F2399" s="35" t="s">
        <v>8813</v>
      </c>
      <c r="G2399" s="35" t="s">
        <v>9155</v>
      </c>
      <c r="H2399" s="35" t="s">
        <v>7439</v>
      </c>
      <c r="I2399" s="36"/>
      <c r="J2399" s="53">
        <v>45843</v>
      </c>
      <c r="K2399" t="s">
        <v>587</v>
      </c>
      <c r="L2399" s="40"/>
      <c r="M2399" s="39" t="s">
        <v>9227</v>
      </c>
    </row>
    <row r="2400" spans="1:13" x14ac:dyDescent="0.25">
      <c r="A2400" s="7" t="str">
        <f t="shared" si="102"/>
        <v>200800070078</v>
      </c>
      <c r="B2400" s="92"/>
      <c r="C2400" s="187">
        <v>20080007</v>
      </c>
      <c r="D2400" s="175" t="s">
        <v>56</v>
      </c>
      <c r="E2400" s="35" t="s">
        <v>2803</v>
      </c>
      <c r="F2400" s="35" t="s">
        <v>9114</v>
      </c>
      <c r="G2400" s="35" t="s">
        <v>9156</v>
      </c>
      <c r="H2400" s="35" t="s">
        <v>7412</v>
      </c>
      <c r="I2400" s="36"/>
      <c r="J2400" s="53">
        <v>45843</v>
      </c>
      <c r="K2400" t="s">
        <v>9187</v>
      </c>
      <c r="L2400" s="40"/>
      <c r="M2400" s="39" t="s">
        <v>9228</v>
      </c>
    </row>
    <row r="2401" spans="1:13" x14ac:dyDescent="0.25">
      <c r="A2401" s="7" t="str">
        <f t="shared" si="102"/>
        <v>200800100009</v>
      </c>
      <c r="B2401" s="92"/>
      <c r="C2401" s="187">
        <v>20080010</v>
      </c>
      <c r="D2401" s="175" t="s">
        <v>56</v>
      </c>
      <c r="E2401" s="35" t="s">
        <v>36</v>
      </c>
      <c r="F2401" s="35" t="s">
        <v>9115</v>
      </c>
      <c r="G2401" s="35" t="s">
        <v>9157</v>
      </c>
      <c r="H2401" s="35" t="s">
        <v>275</v>
      </c>
      <c r="I2401" s="36"/>
      <c r="J2401" s="53">
        <v>45843</v>
      </c>
      <c r="K2401" t="s">
        <v>7908</v>
      </c>
      <c r="L2401" s="40"/>
      <c r="M2401" s="39" t="s">
        <v>9229</v>
      </c>
    </row>
    <row r="2402" spans="1:13" x14ac:dyDescent="0.25">
      <c r="A2402" s="7" t="str">
        <f t="shared" si="102"/>
        <v>200800100024</v>
      </c>
      <c r="B2402" s="92"/>
      <c r="C2402" s="187">
        <v>20080010</v>
      </c>
      <c r="D2402" s="175" t="s">
        <v>56</v>
      </c>
      <c r="E2402" s="35" t="s">
        <v>29</v>
      </c>
      <c r="F2402" s="35" t="s">
        <v>9116</v>
      </c>
      <c r="G2402" s="35" t="s">
        <v>9158</v>
      </c>
      <c r="H2402" s="35" t="s">
        <v>7819</v>
      </c>
      <c r="I2402" s="36"/>
      <c r="J2402" s="53">
        <v>45843</v>
      </c>
      <c r="K2402" t="s">
        <v>9188</v>
      </c>
      <c r="L2402" s="40"/>
      <c r="M2402" s="39" t="s">
        <v>9230</v>
      </c>
    </row>
    <row r="2403" spans="1:13" x14ac:dyDescent="0.25">
      <c r="A2403" s="7" t="str">
        <f t="shared" ref="A2403:A2440" si="103">CONCATENATE(C2403,E2403)</f>
        <v>200100010060</v>
      </c>
      <c r="B2403" s="92"/>
      <c r="C2403" s="187">
        <v>20010001</v>
      </c>
      <c r="D2403" s="175" t="s">
        <v>56</v>
      </c>
      <c r="E2403" s="35" t="s">
        <v>957</v>
      </c>
      <c r="F2403" s="35" t="s">
        <v>9232</v>
      </c>
      <c r="G2403" s="35" t="s">
        <v>9264</v>
      </c>
      <c r="H2403" s="35" t="s">
        <v>265</v>
      </c>
      <c r="I2403" s="36"/>
      <c r="J2403" s="53">
        <v>45789</v>
      </c>
      <c r="K2403" t="s">
        <v>9309</v>
      </c>
      <c r="L2403" s="40"/>
      <c r="M2403" s="39" t="s">
        <v>9337</v>
      </c>
    </row>
    <row r="2404" spans="1:13" x14ac:dyDescent="0.25">
      <c r="A2404" s="7" t="str">
        <f t="shared" si="103"/>
        <v>200100030089</v>
      </c>
      <c r="B2404" s="92"/>
      <c r="C2404" s="187">
        <v>20010003</v>
      </c>
      <c r="D2404" s="175" t="s">
        <v>56</v>
      </c>
      <c r="E2404" s="35" t="s">
        <v>3577</v>
      </c>
      <c r="F2404" s="35" t="s">
        <v>7536</v>
      </c>
      <c r="G2404" s="35" t="s">
        <v>9265</v>
      </c>
      <c r="H2404" s="35" t="s">
        <v>273</v>
      </c>
      <c r="I2404" s="36"/>
      <c r="J2404" s="53">
        <v>45789</v>
      </c>
      <c r="K2404" t="s">
        <v>9310</v>
      </c>
      <c r="L2404" s="40"/>
      <c r="M2404" s="39" t="s">
        <v>9338</v>
      </c>
    </row>
    <row r="2405" spans="1:13" x14ac:dyDescent="0.25">
      <c r="A2405" s="7" t="str">
        <f t="shared" si="103"/>
        <v>200100160057</v>
      </c>
      <c r="B2405" s="92"/>
      <c r="C2405" s="187">
        <v>20010016</v>
      </c>
      <c r="D2405" s="175" t="s">
        <v>56</v>
      </c>
      <c r="E2405" s="35" t="s">
        <v>762</v>
      </c>
      <c r="F2405" s="35" t="s">
        <v>9233</v>
      </c>
      <c r="G2405" s="35" t="s">
        <v>9266</v>
      </c>
      <c r="H2405" s="35" t="s">
        <v>460</v>
      </c>
      <c r="I2405" s="36"/>
      <c r="J2405" s="53">
        <v>45789</v>
      </c>
      <c r="K2405" t="s">
        <v>9311</v>
      </c>
      <c r="L2405" s="40"/>
      <c r="M2405" s="39" t="s">
        <v>9339</v>
      </c>
    </row>
    <row r="2406" spans="1:13" x14ac:dyDescent="0.25">
      <c r="A2406" s="7" t="str">
        <f t="shared" si="103"/>
        <v>200100160058</v>
      </c>
      <c r="B2406" s="92"/>
      <c r="C2406" s="187">
        <v>20010016</v>
      </c>
      <c r="D2406" s="175" t="s">
        <v>56</v>
      </c>
      <c r="E2406" s="35" t="s">
        <v>763</v>
      </c>
      <c r="F2406" s="35" t="s">
        <v>9234</v>
      </c>
      <c r="G2406" s="35" t="s">
        <v>9267</v>
      </c>
      <c r="H2406" s="35" t="s">
        <v>451</v>
      </c>
      <c r="I2406" s="36"/>
      <c r="J2406" s="53">
        <v>45789</v>
      </c>
      <c r="K2406" t="s">
        <v>9312</v>
      </c>
      <c r="L2406" s="40"/>
      <c r="M2406" s="39" t="s">
        <v>9340</v>
      </c>
    </row>
    <row r="2407" spans="1:13" x14ac:dyDescent="0.25">
      <c r="A2407" s="7" t="str">
        <f t="shared" si="103"/>
        <v>200100160059</v>
      </c>
      <c r="B2407" s="92"/>
      <c r="C2407" s="187">
        <v>20010016</v>
      </c>
      <c r="D2407" s="175" t="s">
        <v>56</v>
      </c>
      <c r="E2407" s="35" t="s">
        <v>952</v>
      </c>
      <c r="F2407" s="35" t="s">
        <v>9235</v>
      </c>
      <c r="G2407" s="35" t="s">
        <v>9268</v>
      </c>
      <c r="H2407" s="35" t="s">
        <v>273</v>
      </c>
      <c r="I2407" s="36"/>
      <c r="J2407" s="53">
        <v>45789</v>
      </c>
      <c r="K2407" t="s">
        <v>8584</v>
      </c>
      <c r="L2407" s="40"/>
      <c r="M2407" s="39" t="s">
        <v>9341</v>
      </c>
    </row>
    <row r="2408" spans="1:13" x14ac:dyDescent="0.25">
      <c r="A2408" s="7" t="str">
        <f t="shared" si="103"/>
        <v>200200010136</v>
      </c>
      <c r="B2408" s="92"/>
      <c r="C2408" s="187">
        <v>20020001</v>
      </c>
      <c r="D2408" s="175" t="s">
        <v>56</v>
      </c>
      <c r="E2408" s="35" t="s">
        <v>9231</v>
      </c>
      <c r="F2408" s="35" t="s">
        <v>5213</v>
      </c>
      <c r="G2408" s="35" t="s">
        <v>9269</v>
      </c>
      <c r="H2408" s="35" t="s">
        <v>276</v>
      </c>
      <c r="I2408" s="36"/>
      <c r="J2408" s="53">
        <v>45789</v>
      </c>
      <c r="K2408" t="s">
        <v>5331</v>
      </c>
      <c r="L2408" s="40"/>
      <c r="M2408" s="39" t="s">
        <v>9342</v>
      </c>
    </row>
    <row r="2409" spans="1:13" x14ac:dyDescent="0.25">
      <c r="A2409" s="7" t="str">
        <f t="shared" si="103"/>
        <v>200200110049</v>
      </c>
      <c r="B2409" s="92"/>
      <c r="C2409" s="187">
        <v>20020011</v>
      </c>
      <c r="D2409" s="175" t="s">
        <v>56</v>
      </c>
      <c r="E2409" s="35" t="s">
        <v>425</v>
      </c>
      <c r="F2409" s="35" t="s">
        <v>9236</v>
      </c>
      <c r="G2409" s="35" t="s">
        <v>9270</v>
      </c>
      <c r="H2409" s="35" t="s">
        <v>9301</v>
      </c>
      <c r="I2409" s="36"/>
      <c r="J2409" s="53">
        <v>45789</v>
      </c>
      <c r="K2409" t="s">
        <v>8276</v>
      </c>
      <c r="L2409" s="40"/>
      <c r="M2409" s="39" t="s">
        <v>9343</v>
      </c>
    </row>
    <row r="2410" spans="1:13" x14ac:dyDescent="0.25">
      <c r="A2410" s="7" t="str">
        <f t="shared" si="103"/>
        <v>200200140003</v>
      </c>
      <c r="B2410" s="92"/>
      <c r="C2410" s="187">
        <v>20020014</v>
      </c>
      <c r="D2410" s="175" t="s">
        <v>56</v>
      </c>
      <c r="E2410" s="35" t="s">
        <v>0</v>
      </c>
      <c r="F2410" s="35" t="s">
        <v>9237</v>
      </c>
      <c r="G2410" s="35" t="s">
        <v>9271</v>
      </c>
      <c r="H2410" s="35" t="s">
        <v>274</v>
      </c>
      <c r="I2410" s="36"/>
      <c r="J2410" s="53">
        <v>45789</v>
      </c>
      <c r="K2410" t="s">
        <v>9313</v>
      </c>
      <c r="L2410" s="40"/>
      <c r="M2410" s="39" t="s">
        <v>9344</v>
      </c>
    </row>
    <row r="2411" spans="1:13" x14ac:dyDescent="0.25">
      <c r="A2411" s="7" t="str">
        <f t="shared" si="103"/>
        <v>200400060008</v>
      </c>
      <c r="B2411" s="92"/>
      <c r="C2411" s="187">
        <v>20040006</v>
      </c>
      <c r="D2411" s="175" t="s">
        <v>56</v>
      </c>
      <c r="E2411" s="35" t="s">
        <v>41</v>
      </c>
      <c r="F2411" s="35" t="s">
        <v>9238</v>
      </c>
      <c r="G2411" s="35" t="s">
        <v>9272</v>
      </c>
      <c r="H2411" s="35" t="s">
        <v>1370</v>
      </c>
      <c r="I2411" s="36"/>
      <c r="J2411" s="53">
        <v>45789</v>
      </c>
      <c r="K2411" t="s">
        <v>8900</v>
      </c>
      <c r="L2411" s="40"/>
      <c r="M2411" s="39" t="s">
        <v>9345</v>
      </c>
    </row>
    <row r="2412" spans="1:13" x14ac:dyDescent="0.25">
      <c r="A2412" s="7" t="str">
        <f t="shared" si="103"/>
        <v>200400060009</v>
      </c>
      <c r="B2412" s="92"/>
      <c r="C2412" s="187">
        <v>20040006</v>
      </c>
      <c r="D2412" s="175" t="s">
        <v>56</v>
      </c>
      <c r="E2412" s="35" t="s">
        <v>36</v>
      </c>
      <c r="F2412" s="35" t="s">
        <v>9239</v>
      </c>
      <c r="G2412" s="35" t="s">
        <v>9273</v>
      </c>
      <c r="H2412" s="35" t="s">
        <v>275</v>
      </c>
      <c r="I2412" s="36"/>
      <c r="J2412" s="53">
        <v>45789</v>
      </c>
      <c r="K2412" t="s">
        <v>133</v>
      </c>
      <c r="L2412" s="40"/>
      <c r="M2412" s="39" t="s">
        <v>9346</v>
      </c>
    </row>
    <row r="2413" spans="1:13" x14ac:dyDescent="0.25">
      <c r="A2413" s="7" t="str">
        <f t="shared" si="103"/>
        <v>200400060011</v>
      </c>
      <c r="B2413" s="92"/>
      <c r="C2413" s="187">
        <v>20040006</v>
      </c>
      <c r="D2413" s="175" t="s">
        <v>56</v>
      </c>
      <c r="E2413" s="35" t="s">
        <v>22</v>
      </c>
      <c r="F2413" s="35" t="s">
        <v>9240</v>
      </c>
      <c r="G2413" s="35" t="s">
        <v>9274</v>
      </c>
      <c r="H2413" s="35" t="s">
        <v>1370</v>
      </c>
      <c r="I2413" s="36"/>
      <c r="J2413" s="53">
        <v>45789</v>
      </c>
      <c r="K2413" t="s">
        <v>9314</v>
      </c>
      <c r="L2413" s="40"/>
      <c r="M2413" s="39" t="s">
        <v>9347</v>
      </c>
    </row>
    <row r="2414" spans="1:13" x14ac:dyDescent="0.25">
      <c r="A2414" s="7" t="str">
        <f t="shared" si="103"/>
        <v>200600040079</v>
      </c>
      <c r="B2414" s="92"/>
      <c r="C2414" s="187">
        <v>20060004</v>
      </c>
      <c r="D2414" s="175" t="s">
        <v>56</v>
      </c>
      <c r="E2414" s="35" t="s">
        <v>2804</v>
      </c>
      <c r="F2414" s="35" t="s">
        <v>9241</v>
      </c>
      <c r="G2414" s="35" t="s">
        <v>9275</v>
      </c>
      <c r="H2414" s="35" t="s">
        <v>5266</v>
      </c>
      <c r="I2414" s="36"/>
      <c r="J2414" s="53">
        <v>45789</v>
      </c>
      <c r="K2414" t="s">
        <v>9315</v>
      </c>
      <c r="L2414" s="40"/>
      <c r="M2414" s="39" t="s">
        <v>9348</v>
      </c>
    </row>
    <row r="2415" spans="1:13" x14ac:dyDescent="0.25">
      <c r="A2415" s="7" t="str">
        <f t="shared" si="103"/>
        <v>200600040081</v>
      </c>
      <c r="B2415" s="92"/>
      <c r="C2415" s="187">
        <v>20060004</v>
      </c>
      <c r="D2415" s="175" t="s">
        <v>56</v>
      </c>
      <c r="E2415" s="35" t="s">
        <v>3261</v>
      </c>
      <c r="F2415" s="35" t="s">
        <v>9242</v>
      </c>
      <c r="G2415" s="35" t="s">
        <v>9276</v>
      </c>
      <c r="H2415" s="35" t="s">
        <v>5271</v>
      </c>
      <c r="I2415" s="36"/>
      <c r="J2415" s="53">
        <v>45789</v>
      </c>
      <c r="K2415" t="s">
        <v>9316</v>
      </c>
      <c r="L2415" s="40"/>
      <c r="M2415" s="39" t="s">
        <v>9349</v>
      </c>
    </row>
    <row r="2416" spans="1:13" x14ac:dyDescent="0.25">
      <c r="A2416" s="7" t="str">
        <f t="shared" si="103"/>
        <v>200600040083</v>
      </c>
      <c r="B2416" s="92"/>
      <c r="C2416" s="187">
        <v>20060004</v>
      </c>
      <c r="D2416" s="175" t="s">
        <v>56</v>
      </c>
      <c r="E2416" s="35" t="s">
        <v>3415</v>
      </c>
      <c r="F2416" s="35" t="s">
        <v>9243</v>
      </c>
      <c r="G2416" s="35" t="s">
        <v>9277</v>
      </c>
      <c r="H2416" s="35" t="s">
        <v>9302</v>
      </c>
      <c r="I2416" s="36"/>
      <c r="J2416" s="53">
        <v>45789</v>
      </c>
      <c r="K2416" t="s">
        <v>9317</v>
      </c>
      <c r="L2416" s="40"/>
      <c r="M2416" s="39" t="s">
        <v>9350</v>
      </c>
    </row>
    <row r="2417" spans="1:13" x14ac:dyDescent="0.25">
      <c r="A2417" s="7" t="str">
        <f t="shared" si="103"/>
        <v>200600120004</v>
      </c>
      <c r="B2417" s="92"/>
      <c r="C2417" s="187">
        <v>20060012</v>
      </c>
      <c r="D2417" s="175" t="s">
        <v>56</v>
      </c>
      <c r="E2417" s="35" t="s">
        <v>1</v>
      </c>
      <c r="F2417" s="35" t="s">
        <v>7769</v>
      </c>
      <c r="G2417" s="35" t="s">
        <v>9278</v>
      </c>
      <c r="H2417" s="35" t="s">
        <v>9303</v>
      </c>
      <c r="I2417" s="36"/>
      <c r="J2417" s="53">
        <v>45789</v>
      </c>
      <c r="K2417" t="s">
        <v>9318</v>
      </c>
      <c r="L2417" s="40"/>
      <c r="M2417" s="39" t="s">
        <v>9351</v>
      </c>
    </row>
    <row r="2418" spans="1:13" x14ac:dyDescent="0.25">
      <c r="A2418" s="7" t="str">
        <f t="shared" si="103"/>
        <v>200600120005</v>
      </c>
      <c r="B2418" s="92"/>
      <c r="C2418" s="187">
        <v>20060012</v>
      </c>
      <c r="D2418" s="175" t="s">
        <v>56</v>
      </c>
      <c r="E2418" s="35" t="s">
        <v>18</v>
      </c>
      <c r="F2418" s="35" t="s">
        <v>9244</v>
      </c>
      <c r="G2418" s="35" t="s">
        <v>9279</v>
      </c>
      <c r="H2418" s="35" t="s">
        <v>275</v>
      </c>
      <c r="I2418" s="36"/>
      <c r="J2418" s="53">
        <v>45789</v>
      </c>
      <c r="K2418" t="s">
        <v>9319</v>
      </c>
      <c r="L2418" s="40"/>
      <c r="M2418" s="39" t="s">
        <v>9352</v>
      </c>
    </row>
    <row r="2419" spans="1:13" x14ac:dyDescent="0.25">
      <c r="A2419" s="7" t="str">
        <f t="shared" si="103"/>
        <v>200600120006</v>
      </c>
      <c r="B2419" s="92"/>
      <c r="C2419" s="187">
        <v>20060012</v>
      </c>
      <c r="D2419" s="175" t="s">
        <v>56</v>
      </c>
      <c r="E2419" s="35" t="s">
        <v>19</v>
      </c>
      <c r="F2419" s="35" t="s">
        <v>9245</v>
      </c>
      <c r="G2419" s="35" t="s">
        <v>9280</v>
      </c>
      <c r="H2419" s="35" t="s">
        <v>9304</v>
      </c>
      <c r="I2419" s="36"/>
      <c r="J2419" s="53">
        <v>45789</v>
      </c>
      <c r="K2419" t="s">
        <v>9320</v>
      </c>
      <c r="L2419" s="40"/>
      <c r="M2419" s="39">
        <v>0</v>
      </c>
    </row>
    <row r="2420" spans="1:13" x14ac:dyDescent="0.25">
      <c r="A2420" s="7" t="str">
        <f t="shared" si="103"/>
        <v>200600120007</v>
      </c>
      <c r="B2420" s="92"/>
      <c r="C2420" s="187">
        <v>20060012</v>
      </c>
      <c r="D2420" s="175" t="s">
        <v>56</v>
      </c>
      <c r="E2420" s="35" t="s">
        <v>20</v>
      </c>
      <c r="F2420" s="35" t="s">
        <v>9246</v>
      </c>
      <c r="G2420" s="35" t="s">
        <v>9281</v>
      </c>
      <c r="H2420" s="35" t="s">
        <v>9303</v>
      </c>
      <c r="I2420" s="36"/>
      <c r="J2420" s="53">
        <v>45789</v>
      </c>
      <c r="K2420" t="s">
        <v>9321</v>
      </c>
      <c r="L2420" s="40"/>
      <c r="M2420" s="39">
        <v>0</v>
      </c>
    </row>
    <row r="2421" spans="1:13" x14ac:dyDescent="0.25">
      <c r="A2421" s="7" t="str">
        <f t="shared" si="103"/>
        <v>200600120008</v>
      </c>
      <c r="B2421" s="92"/>
      <c r="C2421" s="187">
        <v>20060012</v>
      </c>
      <c r="D2421" s="175" t="s">
        <v>56</v>
      </c>
      <c r="E2421" s="35" t="s">
        <v>41</v>
      </c>
      <c r="F2421" s="35" t="s">
        <v>9247</v>
      </c>
      <c r="G2421" s="35" t="s">
        <v>9282</v>
      </c>
      <c r="H2421" s="35" t="s">
        <v>9304</v>
      </c>
      <c r="I2421" s="36"/>
      <c r="J2421" s="53">
        <v>45789</v>
      </c>
      <c r="K2421" t="s">
        <v>9322</v>
      </c>
      <c r="L2421" s="40"/>
      <c r="M2421" s="39" t="s">
        <v>9353</v>
      </c>
    </row>
    <row r="2422" spans="1:13" x14ac:dyDescent="0.25">
      <c r="A2422" s="7" t="str">
        <f t="shared" si="103"/>
        <v>200600120009</v>
      </c>
      <c r="B2422" s="92"/>
      <c r="C2422" s="187">
        <v>20060012</v>
      </c>
      <c r="D2422" s="175" t="s">
        <v>56</v>
      </c>
      <c r="E2422" s="35" t="s">
        <v>36</v>
      </c>
      <c r="F2422" s="35" t="s">
        <v>9248</v>
      </c>
      <c r="G2422" s="35" t="s">
        <v>9283</v>
      </c>
      <c r="H2422" s="35" t="s">
        <v>9305</v>
      </c>
      <c r="I2422" s="36"/>
      <c r="J2422" s="53">
        <v>45789</v>
      </c>
      <c r="K2422" t="s">
        <v>9323</v>
      </c>
      <c r="L2422" s="40"/>
      <c r="M2422" s="39">
        <v>0</v>
      </c>
    </row>
    <row r="2423" spans="1:13" x14ac:dyDescent="0.25">
      <c r="A2423" s="7" t="str">
        <f t="shared" si="103"/>
        <v>200600120011</v>
      </c>
      <c r="B2423" s="92"/>
      <c r="C2423" s="187">
        <v>20060012</v>
      </c>
      <c r="D2423" s="175" t="s">
        <v>56</v>
      </c>
      <c r="E2423" s="35" t="s">
        <v>22</v>
      </c>
      <c r="F2423" s="35" t="s">
        <v>9249</v>
      </c>
      <c r="G2423" s="35" t="s">
        <v>9284</v>
      </c>
      <c r="H2423" s="35" t="s">
        <v>3767</v>
      </c>
      <c r="I2423" s="36"/>
      <c r="J2423" s="53">
        <v>45789</v>
      </c>
      <c r="K2423" t="s">
        <v>9324</v>
      </c>
      <c r="L2423" s="40"/>
      <c r="M2423" s="39" t="s">
        <v>9354</v>
      </c>
    </row>
    <row r="2424" spans="1:13" x14ac:dyDescent="0.25">
      <c r="A2424" s="7" t="str">
        <f t="shared" si="103"/>
        <v>200600120023</v>
      </c>
      <c r="B2424" s="92"/>
      <c r="C2424" s="187">
        <v>20060012</v>
      </c>
      <c r="D2424" s="175" t="s">
        <v>56</v>
      </c>
      <c r="E2424" s="35" t="s">
        <v>38</v>
      </c>
      <c r="F2424" s="35" t="s">
        <v>9250</v>
      </c>
      <c r="G2424" s="35" t="s">
        <v>9285</v>
      </c>
      <c r="H2424" s="35" t="s">
        <v>9306</v>
      </c>
      <c r="I2424" s="36"/>
      <c r="J2424" s="53">
        <v>45789</v>
      </c>
      <c r="K2424" t="s">
        <v>9325</v>
      </c>
      <c r="L2424" s="40"/>
      <c r="M2424" s="39">
        <v>0</v>
      </c>
    </row>
    <row r="2425" spans="1:13" x14ac:dyDescent="0.25">
      <c r="A2425" s="7" t="str">
        <f t="shared" si="103"/>
        <v>200600120031</v>
      </c>
      <c r="B2425" s="92"/>
      <c r="C2425" s="187">
        <v>20060012</v>
      </c>
      <c r="D2425" s="175" t="s">
        <v>56</v>
      </c>
      <c r="E2425" s="35" t="s">
        <v>422</v>
      </c>
      <c r="F2425" s="35" t="s">
        <v>9251</v>
      </c>
      <c r="G2425" s="35" t="s">
        <v>9682</v>
      </c>
      <c r="H2425" s="35" t="s">
        <v>9307</v>
      </c>
      <c r="I2425" s="36"/>
      <c r="J2425" s="53">
        <v>45789</v>
      </c>
      <c r="K2425" t="s">
        <v>9326</v>
      </c>
      <c r="L2425" s="40"/>
      <c r="M2425" s="39">
        <v>0</v>
      </c>
    </row>
    <row r="2426" spans="1:13" x14ac:dyDescent="0.25">
      <c r="A2426" s="7" t="str">
        <f t="shared" si="103"/>
        <v>200600120040</v>
      </c>
      <c r="B2426" s="92"/>
      <c r="C2426" s="187">
        <v>20060012</v>
      </c>
      <c r="D2426" s="175" t="s">
        <v>56</v>
      </c>
      <c r="E2426" s="35" t="s">
        <v>13</v>
      </c>
      <c r="F2426" s="35" t="s">
        <v>9252</v>
      </c>
      <c r="G2426" s="35" t="s">
        <v>9286</v>
      </c>
      <c r="H2426" s="35" t="s">
        <v>9304</v>
      </c>
      <c r="I2426" s="36"/>
      <c r="J2426" s="53">
        <v>45789</v>
      </c>
      <c r="K2426" t="s">
        <v>9327</v>
      </c>
      <c r="L2426" s="40"/>
      <c r="M2426" s="39" t="s">
        <v>9355</v>
      </c>
    </row>
    <row r="2427" spans="1:13" x14ac:dyDescent="0.25">
      <c r="A2427" s="7" t="str">
        <f t="shared" si="103"/>
        <v>200600120041</v>
      </c>
      <c r="B2427" s="92"/>
      <c r="C2427" s="187">
        <v>20060012</v>
      </c>
      <c r="D2427" s="175" t="s">
        <v>56</v>
      </c>
      <c r="E2427" s="35" t="s">
        <v>35</v>
      </c>
      <c r="F2427" s="35" t="s">
        <v>9253</v>
      </c>
      <c r="G2427" s="35" t="s">
        <v>9287</v>
      </c>
      <c r="H2427" s="35" t="s">
        <v>3158</v>
      </c>
      <c r="I2427" s="36"/>
      <c r="J2427" s="53">
        <v>45789</v>
      </c>
      <c r="K2427" t="s">
        <v>9328</v>
      </c>
      <c r="L2427" s="40"/>
      <c r="M2427" s="39" t="s">
        <v>9356</v>
      </c>
    </row>
    <row r="2428" spans="1:13" x14ac:dyDescent="0.25">
      <c r="A2428" s="7" t="str">
        <f t="shared" si="103"/>
        <v>200700090011</v>
      </c>
      <c r="B2428" s="92"/>
      <c r="C2428" s="187">
        <v>20070009</v>
      </c>
      <c r="D2428" s="175" t="s">
        <v>56</v>
      </c>
      <c r="E2428" s="35" t="s">
        <v>22</v>
      </c>
      <c r="F2428" s="35" t="s">
        <v>911</v>
      </c>
      <c r="G2428" s="35" t="s">
        <v>9288</v>
      </c>
      <c r="H2428" s="35" t="s">
        <v>1048</v>
      </c>
      <c r="I2428" s="36"/>
      <c r="J2428" s="53">
        <v>45789</v>
      </c>
      <c r="K2428" t="s">
        <v>5341</v>
      </c>
      <c r="L2428" s="40"/>
      <c r="M2428" s="39" t="s">
        <v>9357</v>
      </c>
    </row>
    <row r="2429" spans="1:13" x14ac:dyDescent="0.25">
      <c r="A2429" s="7" t="str">
        <f t="shared" si="103"/>
        <v>200700140002</v>
      </c>
      <c r="B2429" s="92"/>
      <c r="C2429" s="187">
        <v>20070014</v>
      </c>
      <c r="D2429" s="175" t="s">
        <v>56</v>
      </c>
      <c r="E2429" s="35" t="s">
        <v>17</v>
      </c>
      <c r="F2429" s="35" t="s">
        <v>9254</v>
      </c>
      <c r="G2429" s="35" t="s">
        <v>9289</v>
      </c>
      <c r="H2429" s="35" t="s">
        <v>8886</v>
      </c>
      <c r="I2429" s="36"/>
      <c r="J2429" s="53">
        <v>45789</v>
      </c>
      <c r="K2429" t="s">
        <v>6493</v>
      </c>
      <c r="L2429" s="40"/>
      <c r="M2429" s="39" t="s">
        <v>9358</v>
      </c>
    </row>
    <row r="2430" spans="1:13" x14ac:dyDescent="0.25">
      <c r="A2430" s="7" t="str">
        <f t="shared" si="103"/>
        <v>200700160003</v>
      </c>
      <c r="B2430" s="92"/>
      <c r="C2430" s="187">
        <v>20070016</v>
      </c>
      <c r="D2430" s="175" t="s">
        <v>56</v>
      </c>
      <c r="E2430" s="35" t="s">
        <v>0</v>
      </c>
      <c r="F2430" s="35" t="s">
        <v>9255</v>
      </c>
      <c r="G2430" s="35" t="s">
        <v>9290</v>
      </c>
      <c r="H2430" s="35" t="s">
        <v>5795</v>
      </c>
      <c r="I2430" s="36"/>
      <c r="J2430" s="53">
        <v>45789</v>
      </c>
      <c r="K2430" t="s">
        <v>9329</v>
      </c>
      <c r="L2430" s="40"/>
      <c r="M2430" s="39" t="s">
        <v>9359</v>
      </c>
    </row>
    <row r="2431" spans="1:13" x14ac:dyDescent="0.25">
      <c r="A2431" s="7" t="str">
        <f t="shared" si="103"/>
        <v>200700160004</v>
      </c>
      <c r="B2431" s="92"/>
      <c r="C2431" s="187">
        <v>20070016</v>
      </c>
      <c r="D2431" s="175" t="s">
        <v>56</v>
      </c>
      <c r="E2431" s="35" t="s">
        <v>1</v>
      </c>
      <c r="F2431" s="35" t="s">
        <v>9256</v>
      </c>
      <c r="G2431" s="35" t="s">
        <v>9291</v>
      </c>
      <c r="H2431" s="35" t="s">
        <v>5795</v>
      </c>
      <c r="I2431" s="36"/>
      <c r="J2431" s="53">
        <v>45789</v>
      </c>
      <c r="K2431" t="s">
        <v>9112</v>
      </c>
      <c r="L2431" s="40"/>
      <c r="M2431" s="39">
        <v>0</v>
      </c>
    </row>
    <row r="2432" spans="1:13" x14ac:dyDescent="0.25">
      <c r="A2432" s="7" t="str">
        <f t="shared" si="103"/>
        <v>200700160005</v>
      </c>
      <c r="B2432" s="92"/>
      <c r="C2432" s="187">
        <v>20070016</v>
      </c>
      <c r="D2432" s="175" t="s">
        <v>56</v>
      </c>
      <c r="E2432" s="35" t="s">
        <v>18</v>
      </c>
      <c r="F2432" s="35" t="s">
        <v>9257</v>
      </c>
      <c r="G2432" s="35" t="s">
        <v>9292</v>
      </c>
      <c r="H2432" s="35" t="s">
        <v>5795</v>
      </c>
      <c r="I2432" s="36"/>
      <c r="J2432" s="53">
        <v>45789</v>
      </c>
      <c r="K2432" t="s">
        <v>9330</v>
      </c>
      <c r="L2432" s="40"/>
      <c r="M2432" s="39" t="s">
        <v>9360</v>
      </c>
    </row>
    <row r="2433" spans="1:13" x14ac:dyDescent="0.25">
      <c r="A2433" s="7" t="str">
        <f t="shared" si="103"/>
        <v>200700170002</v>
      </c>
      <c r="B2433" s="92"/>
      <c r="C2433" s="187">
        <v>20070017</v>
      </c>
      <c r="D2433" s="175" t="s">
        <v>56</v>
      </c>
      <c r="E2433" s="35" t="s">
        <v>17</v>
      </c>
      <c r="F2433" s="35" t="s">
        <v>5893</v>
      </c>
      <c r="G2433" s="35" t="s">
        <v>9293</v>
      </c>
      <c r="H2433" s="35" t="s">
        <v>8694</v>
      </c>
      <c r="I2433" s="36"/>
      <c r="J2433" s="53">
        <v>45789</v>
      </c>
      <c r="K2433" t="s">
        <v>9331</v>
      </c>
      <c r="L2433" s="40"/>
      <c r="M2433" s="39" t="s">
        <v>9361</v>
      </c>
    </row>
    <row r="2434" spans="1:13" x14ac:dyDescent="0.25">
      <c r="A2434" s="7" t="str">
        <f t="shared" si="103"/>
        <v>200700170003</v>
      </c>
      <c r="B2434" s="92"/>
      <c r="C2434" s="187">
        <v>20070017</v>
      </c>
      <c r="D2434" s="175" t="s">
        <v>56</v>
      </c>
      <c r="E2434" s="35" t="s">
        <v>0</v>
      </c>
      <c r="F2434" s="35" t="s">
        <v>9258</v>
      </c>
      <c r="G2434" s="35" t="s">
        <v>9294</v>
      </c>
      <c r="H2434" s="35" t="s">
        <v>8694</v>
      </c>
      <c r="I2434" s="36"/>
      <c r="J2434" s="53">
        <v>45789</v>
      </c>
      <c r="K2434" t="s">
        <v>9331</v>
      </c>
      <c r="L2434" s="40"/>
      <c r="M2434" s="39" t="s">
        <v>9362</v>
      </c>
    </row>
    <row r="2435" spans="1:13" x14ac:dyDescent="0.25">
      <c r="A2435" s="7" t="str">
        <f t="shared" si="103"/>
        <v>200700170006</v>
      </c>
      <c r="B2435" s="92"/>
      <c r="C2435" s="187">
        <v>20070017</v>
      </c>
      <c r="D2435" s="175" t="s">
        <v>56</v>
      </c>
      <c r="E2435" s="35" t="s">
        <v>19</v>
      </c>
      <c r="F2435" s="35" t="s">
        <v>9259</v>
      </c>
      <c r="G2435" s="35" t="s">
        <v>9295</v>
      </c>
      <c r="H2435" s="35" t="s">
        <v>9308</v>
      </c>
      <c r="I2435" s="36"/>
      <c r="J2435" s="53">
        <v>45789</v>
      </c>
      <c r="K2435" t="s">
        <v>9332</v>
      </c>
      <c r="L2435" s="40"/>
      <c r="M2435" s="39" t="s">
        <v>9363</v>
      </c>
    </row>
    <row r="2436" spans="1:13" x14ac:dyDescent="0.25">
      <c r="A2436" s="7" t="str">
        <f t="shared" si="103"/>
        <v>200800020022</v>
      </c>
      <c r="B2436" s="92"/>
      <c r="C2436" s="187">
        <v>20080002</v>
      </c>
      <c r="D2436" s="175" t="s">
        <v>56</v>
      </c>
      <c r="E2436" s="35" t="s">
        <v>37</v>
      </c>
      <c r="F2436" s="35" t="s">
        <v>9260</v>
      </c>
      <c r="G2436" s="35" t="s">
        <v>9296</v>
      </c>
      <c r="H2436" s="35" t="s">
        <v>7439</v>
      </c>
      <c r="I2436" s="36"/>
      <c r="J2436" s="53">
        <v>45789</v>
      </c>
      <c r="K2436" t="s">
        <v>9333</v>
      </c>
      <c r="L2436" s="40"/>
      <c r="M2436" s="39" t="s">
        <v>9364</v>
      </c>
    </row>
    <row r="2437" spans="1:13" x14ac:dyDescent="0.25">
      <c r="A2437" s="7" t="str">
        <f t="shared" si="103"/>
        <v>200800020023</v>
      </c>
      <c r="B2437" s="92"/>
      <c r="C2437" s="187">
        <v>20080002</v>
      </c>
      <c r="D2437" s="175" t="s">
        <v>56</v>
      </c>
      <c r="E2437" s="35" t="s">
        <v>38</v>
      </c>
      <c r="F2437" s="35" t="s">
        <v>9261</v>
      </c>
      <c r="G2437" s="35" t="s">
        <v>9297</v>
      </c>
      <c r="H2437" s="35" t="s">
        <v>7415</v>
      </c>
      <c r="I2437" s="36"/>
      <c r="J2437" s="53">
        <v>45789</v>
      </c>
      <c r="K2437" t="s">
        <v>8758</v>
      </c>
      <c r="L2437" s="40"/>
      <c r="M2437" s="39" t="s">
        <v>9365</v>
      </c>
    </row>
    <row r="2438" spans="1:13" x14ac:dyDescent="0.25">
      <c r="A2438" s="7" t="str">
        <f t="shared" si="103"/>
        <v>200800040031</v>
      </c>
      <c r="B2438" s="92"/>
      <c r="C2438" s="187">
        <v>20080004</v>
      </c>
      <c r="D2438" s="175" t="s">
        <v>56</v>
      </c>
      <c r="E2438" s="35" t="s">
        <v>422</v>
      </c>
      <c r="F2438" s="35" t="s">
        <v>9262</v>
      </c>
      <c r="G2438" s="35" t="s">
        <v>9298</v>
      </c>
      <c r="H2438" s="35" t="s">
        <v>7412</v>
      </c>
      <c r="I2438" s="36"/>
      <c r="J2438" s="53">
        <v>45789</v>
      </c>
      <c r="K2438" t="s">
        <v>9334</v>
      </c>
      <c r="L2438" s="40"/>
      <c r="M2438" s="39" t="s">
        <v>9366</v>
      </c>
    </row>
    <row r="2439" spans="1:13" x14ac:dyDescent="0.25">
      <c r="A2439" s="7" t="str">
        <f t="shared" si="103"/>
        <v>200800070079</v>
      </c>
      <c r="B2439" s="92"/>
      <c r="C2439" s="187">
        <v>20080007</v>
      </c>
      <c r="D2439" s="175" t="s">
        <v>56</v>
      </c>
      <c r="E2439" s="35" t="s">
        <v>2804</v>
      </c>
      <c r="F2439" s="35" t="s">
        <v>5621</v>
      </c>
      <c r="G2439" s="35" t="s">
        <v>9299</v>
      </c>
      <c r="H2439" s="35" t="s">
        <v>5245</v>
      </c>
      <c r="I2439" s="36"/>
      <c r="J2439" s="53">
        <v>45789</v>
      </c>
      <c r="K2439" t="s">
        <v>9335</v>
      </c>
      <c r="L2439" s="40"/>
      <c r="M2439" s="39" t="s">
        <v>9367</v>
      </c>
    </row>
    <row r="2440" spans="1:13" x14ac:dyDescent="0.25">
      <c r="A2440" s="7" t="str">
        <f t="shared" si="103"/>
        <v>200800100029</v>
      </c>
      <c r="B2440" s="92"/>
      <c r="C2440" s="187">
        <v>20080010</v>
      </c>
      <c r="D2440" s="175" t="s">
        <v>56</v>
      </c>
      <c r="E2440" s="35" t="s">
        <v>31</v>
      </c>
      <c r="F2440" s="35" t="s">
        <v>9263</v>
      </c>
      <c r="G2440" s="35" t="s">
        <v>9300</v>
      </c>
      <c r="H2440" s="35" t="s">
        <v>275</v>
      </c>
      <c r="I2440" s="36"/>
      <c r="J2440" s="53">
        <v>45789</v>
      </c>
      <c r="K2440" t="s">
        <v>9336</v>
      </c>
      <c r="L2440" s="40"/>
      <c r="M2440" s="39" t="s">
        <v>9368</v>
      </c>
    </row>
    <row r="2441" spans="1:13" x14ac:dyDescent="0.25">
      <c r="A2441" s="7" t="str">
        <f t="shared" ref="A2441:A2472" si="104">CONCATENATE(C2441,E2441)</f>
        <v>200100010062</v>
      </c>
      <c r="B2441" s="92"/>
      <c r="C2441" s="187">
        <v>20010001</v>
      </c>
      <c r="D2441" s="175" t="s">
        <v>56</v>
      </c>
      <c r="E2441" s="35" t="s">
        <v>1147</v>
      </c>
      <c r="F2441" s="35" t="s">
        <v>9369</v>
      </c>
      <c r="G2441" s="35" t="s">
        <v>9420</v>
      </c>
      <c r="H2441" s="35" t="s">
        <v>267</v>
      </c>
      <c r="I2441" s="36"/>
      <c r="J2441" s="53">
        <v>45796</v>
      </c>
      <c r="K2441" t="s">
        <v>7963</v>
      </c>
      <c r="L2441" s="40"/>
      <c r="M2441" s="39" t="s">
        <v>9543</v>
      </c>
    </row>
    <row r="2442" spans="1:13" x14ac:dyDescent="0.25">
      <c r="A2442" s="7" t="str">
        <f t="shared" si="104"/>
        <v>200100030090</v>
      </c>
      <c r="B2442" s="92"/>
      <c r="C2442" s="187">
        <v>20010003</v>
      </c>
      <c r="D2442" s="175" t="s">
        <v>56</v>
      </c>
      <c r="E2442" s="35" t="s">
        <v>3578</v>
      </c>
      <c r="F2442" s="35" t="s">
        <v>9370</v>
      </c>
      <c r="G2442" s="35" t="s">
        <v>9421</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3652</v>
      </c>
      <c r="F2443" s="35" t="s">
        <v>9371</v>
      </c>
      <c r="G2443" s="35" t="s">
        <v>9422</v>
      </c>
      <c r="H2443" s="35" t="s">
        <v>273</v>
      </c>
      <c r="I2443" s="36"/>
      <c r="J2443" s="53">
        <v>45796</v>
      </c>
      <c r="K2443" t="s">
        <v>9493</v>
      </c>
      <c r="L2443" s="40"/>
      <c r="M2443" s="39" t="s">
        <v>9544</v>
      </c>
    </row>
    <row r="2444" spans="1:13" x14ac:dyDescent="0.25">
      <c r="A2444" s="7" t="str">
        <f t="shared" si="104"/>
        <v>200100150070</v>
      </c>
      <c r="B2444" s="92"/>
      <c r="C2444" s="187">
        <v>20010015</v>
      </c>
      <c r="D2444" s="175" t="s">
        <v>56</v>
      </c>
      <c r="E2444" s="35" t="s">
        <v>1850</v>
      </c>
      <c r="F2444" s="35" t="s">
        <v>9372</v>
      </c>
      <c r="G2444" s="35" t="s">
        <v>9423</v>
      </c>
      <c r="H2444" s="35" t="s">
        <v>267</v>
      </c>
      <c r="I2444" s="36"/>
      <c r="J2444" s="53">
        <v>45796</v>
      </c>
      <c r="K2444" t="s">
        <v>9494</v>
      </c>
      <c r="L2444" s="40"/>
      <c r="M2444" s="39">
        <v>0</v>
      </c>
    </row>
    <row r="2445" spans="1:13" x14ac:dyDescent="0.25">
      <c r="A2445" s="7" t="str">
        <f t="shared" si="104"/>
        <v>200100150071</v>
      </c>
      <c r="B2445" s="92"/>
      <c r="C2445" s="187">
        <v>20010015</v>
      </c>
      <c r="D2445" s="175" t="s">
        <v>56</v>
      </c>
      <c r="E2445" s="35" t="s">
        <v>1750</v>
      </c>
      <c r="F2445" s="35" t="s">
        <v>9373</v>
      </c>
      <c r="G2445" s="35" t="s">
        <v>9424</v>
      </c>
      <c r="H2445" s="35" t="s">
        <v>265</v>
      </c>
      <c r="I2445" s="36"/>
      <c r="J2445" s="53">
        <v>45796</v>
      </c>
      <c r="K2445" t="s">
        <v>9495</v>
      </c>
      <c r="L2445" s="40"/>
      <c r="M2445" s="39" t="s">
        <v>9545</v>
      </c>
    </row>
    <row r="2446" spans="1:13" x14ac:dyDescent="0.25">
      <c r="A2446" s="7" t="str">
        <f t="shared" si="104"/>
        <v>200100150072</v>
      </c>
      <c r="B2446" s="92"/>
      <c r="C2446" s="187">
        <v>20010015</v>
      </c>
      <c r="D2446" s="175" t="s">
        <v>56</v>
      </c>
      <c r="E2446" s="35" t="s">
        <v>2067</v>
      </c>
      <c r="F2446" s="35" t="s">
        <v>9374</v>
      </c>
      <c r="G2446" s="35" t="s">
        <v>9425</v>
      </c>
      <c r="H2446" s="35" t="s">
        <v>429</v>
      </c>
      <c r="I2446" s="36"/>
      <c r="J2446" s="53">
        <v>45796</v>
      </c>
      <c r="K2446" t="s">
        <v>9496</v>
      </c>
      <c r="L2446" s="40"/>
      <c r="M2446" s="39" t="s">
        <v>9546</v>
      </c>
    </row>
    <row r="2447" spans="1:13" x14ac:dyDescent="0.25">
      <c r="A2447" s="7" t="str">
        <f t="shared" si="104"/>
        <v>200100150073</v>
      </c>
      <c r="B2447" s="92"/>
      <c r="C2447" s="187">
        <v>20010015</v>
      </c>
      <c r="D2447" s="175" t="s">
        <v>56</v>
      </c>
      <c r="E2447" s="35" t="s">
        <v>2491</v>
      </c>
      <c r="F2447" s="35" t="s">
        <v>9375</v>
      </c>
      <c r="G2447" s="35" t="s">
        <v>9426</v>
      </c>
      <c r="H2447" s="35" t="s">
        <v>275</v>
      </c>
      <c r="I2447" s="36"/>
      <c r="J2447" s="53">
        <v>45796</v>
      </c>
      <c r="K2447" t="s">
        <v>455</v>
      </c>
      <c r="L2447" s="40"/>
      <c r="M2447" s="39" t="s">
        <v>9547</v>
      </c>
    </row>
    <row r="2448" spans="1:13" x14ac:dyDescent="0.25">
      <c r="A2448" s="7" t="str">
        <f t="shared" si="104"/>
        <v>200100410052</v>
      </c>
      <c r="B2448" s="92"/>
      <c r="C2448" s="187">
        <v>20010041</v>
      </c>
      <c r="D2448" s="175" t="s">
        <v>56</v>
      </c>
      <c r="E2448" s="35" t="s">
        <v>426</v>
      </c>
      <c r="F2448" s="35" t="s">
        <v>9376</v>
      </c>
      <c r="G2448" s="35" t="s">
        <v>9427</v>
      </c>
      <c r="H2448" s="35" t="s">
        <v>467</v>
      </c>
      <c r="I2448" s="36"/>
      <c r="J2448" s="53">
        <v>45796</v>
      </c>
      <c r="K2448" t="s">
        <v>347</v>
      </c>
      <c r="L2448" s="40"/>
      <c r="M2448" s="39" t="s">
        <v>9548</v>
      </c>
    </row>
    <row r="2449" spans="1:13" x14ac:dyDescent="0.25">
      <c r="A2449" s="7" t="str">
        <f t="shared" si="104"/>
        <v>200200020067</v>
      </c>
      <c r="B2449" s="92"/>
      <c r="C2449" s="187">
        <v>20020002</v>
      </c>
      <c r="D2449" s="175" t="s">
        <v>56</v>
      </c>
      <c r="E2449" s="35" t="s">
        <v>1346</v>
      </c>
      <c r="F2449" s="35" t="s">
        <v>9377</v>
      </c>
      <c r="G2449" s="35" t="s">
        <v>9428</v>
      </c>
      <c r="H2449" s="35" t="s">
        <v>279</v>
      </c>
      <c r="I2449" s="36"/>
      <c r="J2449" s="53">
        <v>45796</v>
      </c>
      <c r="K2449" t="s">
        <v>9497</v>
      </c>
      <c r="L2449" s="40"/>
      <c r="M2449" s="39" t="s">
        <v>9549</v>
      </c>
    </row>
    <row r="2450" spans="1:13" x14ac:dyDescent="0.25">
      <c r="A2450" s="7" t="str">
        <f t="shared" si="104"/>
        <v>200200110050</v>
      </c>
      <c r="B2450" s="92"/>
      <c r="C2450" s="187">
        <v>20020011</v>
      </c>
      <c r="D2450" s="175" t="s">
        <v>56</v>
      </c>
      <c r="E2450" s="35" t="s">
        <v>2068</v>
      </c>
      <c r="F2450" s="35" t="s">
        <v>9378</v>
      </c>
      <c r="G2450" s="35" t="s">
        <v>9429</v>
      </c>
      <c r="H2450" s="35" t="s">
        <v>275</v>
      </c>
      <c r="I2450" s="36"/>
      <c r="J2450" s="53">
        <v>45796</v>
      </c>
      <c r="K2450" t="s">
        <v>9498</v>
      </c>
      <c r="L2450" s="40"/>
      <c r="M2450" s="39" t="s">
        <v>9550</v>
      </c>
    </row>
    <row r="2451" spans="1:13" x14ac:dyDescent="0.25">
      <c r="A2451" s="7" t="str">
        <f t="shared" si="104"/>
        <v>200200150022</v>
      </c>
      <c r="B2451" s="92"/>
      <c r="C2451" s="187">
        <v>20020015</v>
      </c>
      <c r="D2451" s="175" t="s">
        <v>56</v>
      </c>
      <c r="E2451" s="35" t="s">
        <v>37</v>
      </c>
      <c r="F2451" s="35" t="s">
        <v>9379</v>
      </c>
      <c r="G2451" s="35" t="s">
        <v>9430</v>
      </c>
      <c r="H2451" s="35" t="s">
        <v>728</v>
      </c>
      <c r="I2451" s="36"/>
      <c r="J2451" s="53">
        <v>45796</v>
      </c>
      <c r="K2451" t="s">
        <v>9499</v>
      </c>
      <c r="L2451" s="40"/>
      <c r="M2451" s="39" t="s">
        <v>9551</v>
      </c>
    </row>
    <row r="2452" spans="1:13" x14ac:dyDescent="0.25">
      <c r="A2452" s="7" t="str">
        <f t="shared" si="104"/>
        <v>200400060005</v>
      </c>
      <c r="B2452" s="92"/>
      <c r="C2452" s="187">
        <v>20040006</v>
      </c>
      <c r="D2452" s="175" t="s">
        <v>56</v>
      </c>
      <c r="E2452" s="35" t="s">
        <v>18</v>
      </c>
      <c r="F2452" s="35" t="s">
        <v>9380</v>
      </c>
      <c r="G2452" s="35" t="s">
        <v>9431</v>
      </c>
      <c r="H2452" s="35" t="s">
        <v>1370</v>
      </c>
      <c r="I2452" s="36"/>
      <c r="J2452" s="53">
        <v>45796</v>
      </c>
      <c r="K2452" t="s">
        <v>9500</v>
      </c>
      <c r="L2452" s="40"/>
      <c r="M2452" s="39" t="s">
        <v>9552</v>
      </c>
    </row>
    <row r="2453" spans="1:13" x14ac:dyDescent="0.25">
      <c r="A2453" s="7" t="str">
        <f t="shared" si="104"/>
        <v>200400060010</v>
      </c>
      <c r="B2453" s="92"/>
      <c r="C2453" s="187">
        <v>20040006</v>
      </c>
      <c r="D2453" s="175" t="s">
        <v>56</v>
      </c>
      <c r="E2453" s="35" t="s">
        <v>21</v>
      </c>
      <c r="F2453" s="35" t="s">
        <v>9381</v>
      </c>
      <c r="G2453" s="35" t="s">
        <v>9432</v>
      </c>
      <c r="H2453" s="35" t="s">
        <v>1370</v>
      </c>
      <c r="I2453" s="36"/>
      <c r="J2453" s="53">
        <v>45796</v>
      </c>
      <c r="K2453" t="s">
        <v>6444</v>
      </c>
      <c r="L2453" s="40"/>
      <c r="M2453" s="39" t="s">
        <v>9553</v>
      </c>
    </row>
    <row r="2454" spans="1:13" x14ac:dyDescent="0.25">
      <c r="A2454" s="7" t="str">
        <f t="shared" si="104"/>
        <v>200400060013</v>
      </c>
      <c r="B2454" s="92"/>
      <c r="C2454" s="187">
        <v>20040006</v>
      </c>
      <c r="D2454" s="175" t="s">
        <v>56</v>
      </c>
      <c r="E2454" s="35" t="s">
        <v>23</v>
      </c>
      <c r="F2454" s="35" t="s">
        <v>9382</v>
      </c>
      <c r="G2454" s="35" t="s">
        <v>9433</v>
      </c>
      <c r="H2454" s="35" t="s">
        <v>275</v>
      </c>
      <c r="I2454" s="36"/>
      <c r="J2454" s="53">
        <v>45796</v>
      </c>
      <c r="K2454" t="s">
        <v>9501</v>
      </c>
      <c r="L2454" s="40"/>
      <c r="M2454" s="39" t="s">
        <v>9554</v>
      </c>
    </row>
    <row r="2455" spans="1:13" x14ac:dyDescent="0.25">
      <c r="A2455" s="7" t="str">
        <f t="shared" si="104"/>
        <v>200400060014</v>
      </c>
      <c r="B2455" s="92"/>
      <c r="C2455" s="187">
        <v>20040006</v>
      </c>
      <c r="D2455" s="175" t="s">
        <v>56</v>
      </c>
      <c r="E2455" s="35" t="s">
        <v>24</v>
      </c>
      <c r="F2455" s="35" t="s">
        <v>9383</v>
      </c>
      <c r="G2455" s="35" t="s">
        <v>9434</v>
      </c>
      <c r="H2455" s="35" t="s">
        <v>278</v>
      </c>
      <c r="I2455" s="36"/>
      <c r="J2455" s="53">
        <v>45796</v>
      </c>
      <c r="K2455" t="s">
        <v>9502</v>
      </c>
      <c r="L2455" s="40"/>
      <c r="M2455" s="39" t="s">
        <v>9555</v>
      </c>
    </row>
    <row r="2456" spans="1:13" x14ac:dyDescent="0.25">
      <c r="A2456" s="7" t="str">
        <f t="shared" si="104"/>
        <v>200400060016</v>
      </c>
      <c r="B2456" s="92"/>
      <c r="C2456" s="187">
        <v>20040006</v>
      </c>
      <c r="D2456" s="175" t="s">
        <v>56</v>
      </c>
      <c r="E2456" s="35" t="s">
        <v>26</v>
      </c>
      <c r="F2456" s="35" t="s">
        <v>9384</v>
      </c>
      <c r="G2456" s="35" t="s">
        <v>9435</v>
      </c>
      <c r="H2456" s="35" t="s">
        <v>1370</v>
      </c>
      <c r="I2456" s="36"/>
      <c r="J2456" s="53">
        <v>45796</v>
      </c>
      <c r="K2456" t="s">
        <v>9503</v>
      </c>
      <c r="L2456" s="40"/>
      <c r="M2456" s="39" t="s">
        <v>9556</v>
      </c>
    </row>
    <row r="2457" spans="1:13" x14ac:dyDescent="0.25">
      <c r="A2457" s="7" t="str">
        <f t="shared" si="104"/>
        <v>200400060017</v>
      </c>
      <c r="B2457" s="92"/>
      <c r="C2457" s="187">
        <v>20040006</v>
      </c>
      <c r="D2457" s="175" t="s">
        <v>56</v>
      </c>
      <c r="E2457" s="35" t="s">
        <v>27</v>
      </c>
      <c r="F2457" s="35" t="s">
        <v>9385</v>
      </c>
      <c r="G2457" s="35" t="s">
        <v>9681</v>
      </c>
      <c r="H2457" s="35" t="s">
        <v>1370</v>
      </c>
      <c r="I2457" s="36"/>
      <c r="J2457" s="53">
        <v>45796</v>
      </c>
      <c r="K2457" t="s">
        <v>9504</v>
      </c>
      <c r="L2457" s="40"/>
      <c r="M2457" s="39" t="s">
        <v>9557</v>
      </c>
    </row>
    <row r="2458" spans="1:13" x14ac:dyDescent="0.25">
      <c r="A2458" s="7" t="str">
        <f t="shared" si="104"/>
        <v>200500020018</v>
      </c>
      <c r="B2458" s="92"/>
      <c r="C2458" s="187">
        <v>20050002</v>
      </c>
      <c r="D2458" s="175" t="s">
        <v>56</v>
      </c>
      <c r="E2458" s="35" t="s">
        <v>2</v>
      </c>
      <c r="F2458" s="35" t="s">
        <v>9386</v>
      </c>
      <c r="G2458" s="35" t="s">
        <v>9436</v>
      </c>
      <c r="H2458" s="35" t="s">
        <v>1380</v>
      </c>
      <c r="I2458" s="36"/>
      <c r="J2458" s="53">
        <v>45796</v>
      </c>
      <c r="K2458" t="s">
        <v>9505</v>
      </c>
      <c r="L2458" s="40"/>
      <c r="M2458" s="39" t="s">
        <v>9558</v>
      </c>
    </row>
    <row r="2459" spans="1:13" x14ac:dyDescent="0.25">
      <c r="A2459" s="7" t="str">
        <f t="shared" si="104"/>
        <v>200600020041</v>
      </c>
      <c r="B2459" s="92"/>
      <c r="C2459" s="187">
        <v>20060002</v>
      </c>
      <c r="D2459" s="175" t="s">
        <v>56</v>
      </c>
      <c r="E2459" s="35" t="s">
        <v>35</v>
      </c>
      <c r="F2459" s="35" t="s">
        <v>9387</v>
      </c>
      <c r="G2459" s="35" t="s">
        <v>9437</v>
      </c>
      <c r="H2459" s="35" t="s">
        <v>4452</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9388</v>
      </c>
      <c r="G2460" s="35" t="s">
        <v>9438</v>
      </c>
      <c r="H2460" s="35" t="s">
        <v>4452</v>
      </c>
      <c r="I2460" s="36"/>
      <c r="J2460" s="53">
        <v>45796</v>
      </c>
      <c r="K2460" t="s">
        <v>9506</v>
      </c>
      <c r="L2460" s="40"/>
      <c r="M2460" s="39" t="s">
        <v>9559</v>
      </c>
    </row>
    <row r="2461" spans="1:13" x14ac:dyDescent="0.25">
      <c r="A2461" s="7" t="str">
        <f t="shared" si="104"/>
        <v>200600040078</v>
      </c>
      <c r="B2461" s="92"/>
      <c r="C2461" s="187">
        <v>20060004</v>
      </c>
      <c r="D2461" s="175" t="s">
        <v>56</v>
      </c>
      <c r="E2461" s="35" t="s">
        <v>2803</v>
      </c>
      <c r="F2461" s="35" t="s">
        <v>6348</v>
      </c>
      <c r="G2461" s="35" t="s">
        <v>9439</v>
      </c>
      <c r="H2461" s="35" t="s">
        <v>5266</v>
      </c>
      <c r="I2461" s="36"/>
      <c r="J2461" s="53">
        <v>45796</v>
      </c>
      <c r="K2461" t="s">
        <v>6711</v>
      </c>
      <c r="L2461" s="40"/>
      <c r="M2461" s="39">
        <v>0</v>
      </c>
    </row>
    <row r="2462" spans="1:13" x14ac:dyDescent="0.25">
      <c r="A2462" s="7" t="str">
        <f t="shared" si="104"/>
        <v>200600040080</v>
      </c>
      <c r="B2462" s="92"/>
      <c r="C2462" s="187">
        <v>20060004</v>
      </c>
      <c r="D2462" s="175" t="s">
        <v>56</v>
      </c>
      <c r="E2462" s="35" t="s">
        <v>2936</v>
      </c>
      <c r="F2462" s="35" t="s">
        <v>8544</v>
      </c>
      <c r="G2462" s="35" t="s">
        <v>9440</v>
      </c>
      <c r="H2462" s="35" t="s">
        <v>5252</v>
      </c>
      <c r="I2462" s="36"/>
      <c r="J2462" s="53">
        <v>45796</v>
      </c>
      <c r="K2462" t="s">
        <v>9507</v>
      </c>
      <c r="L2462" s="40"/>
      <c r="M2462" s="39" t="s">
        <v>9560</v>
      </c>
    </row>
    <row r="2463" spans="1:13" x14ac:dyDescent="0.25">
      <c r="A2463" s="7" t="str">
        <f t="shared" si="104"/>
        <v>200600070019</v>
      </c>
      <c r="B2463" s="92"/>
      <c r="C2463" s="187">
        <v>20060007</v>
      </c>
      <c r="D2463" s="175" t="s">
        <v>56</v>
      </c>
      <c r="E2463" s="35" t="s">
        <v>3</v>
      </c>
      <c r="F2463" s="35" t="s">
        <v>9389</v>
      </c>
      <c r="G2463" s="35" t="s">
        <v>9441</v>
      </c>
      <c r="H2463" s="35" t="s">
        <v>9484</v>
      </c>
      <c r="I2463" s="36"/>
      <c r="J2463" s="53">
        <v>45796</v>
      </c>
      <c r="K2463" t="s">
        <v>9406</v>
      </c>
      <c r="L2463" s="40"/>
      <c r="M2463" s="39" t="s">
        <v>9561</v>
      </c>
    </row>
    <row r="2464" spans="1:13" x14ac:dyDescent="0.25">
      <c r="A2464" s="7" t="str">
        <f t="shared" si="104"/>
        <v>200600110003</v>
      </c>
      <c r="B2464" s="92"/>
      <c r="C2464" s="187">
        <v>20060011</v>
      </c>
      <c r="D2464" s="175" t="s">
        <v>56</v>
      </c>
      <c r="E2464" s="35" t="s">
        <v>0</v>
      </c>
      <c r="F2464" s="35" t="s">
        <v>9390</v>
      </c>
      <c r="G2464" s="35" t="s">
        <v>9442</v>
      </c>
      <c r="H2464" s="35" t="s">
        <v>5266</v>
      </c>
      <c r="I2464" s="36"/>
      <c r="J2464" s="53">
        <v>45796</v>
      </c>
      <c r="K2464" t="s">
        <v>6334</v>
      </c>
      <c r="L2464" s="40"/>
      <c r="M2464" s="39" t="s">
        <v>9562</v>
      </c>
    </row>
    <row r="2465" spans="1:13" x14ac:dyDescent="0.25">
      <c r="A2465" s="7" t="str">
        <f t="shared" si="104"/>
        <v>200600120003</v>
      </c>
      <c r="B2465" s="92"/>
      <c r="C2465" s="187">
        <v>20060012</v>
      </c>
      <c r="D2465" s="175" t="s">
        <v>56</v>
      </c>
      <c r="E2465" s="35" t="s">
        <v>0</v>
      </c>
      <c r="F2465" s="35" t="s">
        <v>9391</v>
      </c>
      <c r="G2465" s="35" t="s">
        <v>9443</v>
      </c>
      <c r="H2465" s="35" t="s">
        <v>9485</v>
      </c>
      <c r="I2465" s="36"/>
      <c r="J2465" s="53">
        <v>45796</v>
      </c>
      <c r="K2465" t="s">
        <v>9508</v>
      </c>
      <c r="L2465" s="40"/>
      <c r="M2465" s="39" t="s">
        <v>9563</v>
      </c>
    </row>
    <row r="2466" spans="1:13" x14ac:dyDescent="0.25">
      <c r="A2466" s="7" t="str">
        <f t="shared" si="104"/>
        <v>200600120010</v>
      </c>
      <c r="B2466" s="92"/>
      <c r="C2466" s="187">
        <v>20060012</v>
      </c>
      <c r="D2466" s="175" t="s">
        <v>56</v>
      </c>
      <c r="E2466" s="35" t="s">
        <v>21</v>
      </c>
      <c r="F2466" s="35" t="s">
        <v>9392</v>
      </c>
      <c r="G2466" s="35" t="s">
        <v>9444</v>
      </c>
      <c r="H2466" s="35" t="s">
        <v>9304</v>
      </c>
      <c r="I2466" s="36"/>
      <c r="J2466" s="53">
        <v>45796</v>
      </c>
      <c r="K2466" t="s">
        <v>9509</v>
      </c>
      <c r="L2466" s="40"/>
      <c r="M2466" s="39" t="s">
        <v>9564</v>
      </c>
    </row>
    <row r="2467" spans="1:13" x14ac:dyDescent="0.25">
      <c r="A2467" s="7" t="str">
        <f t="shared" si="104"/>
        <v>200600120012</v>
      </c>
      <c r="B2467" s="92"/>
      <c r="C2467" s="187">
        <v>20060012</v>
      </c>
      <c r="D2467" s="175" t="s">
        <v>56</v>
      </c>
      <c r="E2467" s="35" t="s">
        <v>40</v>
      </c>
      <c r="F2467" s="35" t="s">
        <v>5211</v>
      </c>
      <c r="G2467" s="35" t="s">
        <v>9445</v>
      </c>
      <c r="H2467" s="35" t="s">
        <v>3767</v>
      </c>
      <c r="I2467" s="36"/>
      <c r="J2467" s="53">
        <v>45796</v>
      </c>
      <c r="K2467" t="s">
        <v>9510</v>
      </c>
      <c r="L2467" s="40"/>
      <c r="M2467" s="39" t="s">
        <v>9565</v>
      </c>
    </row>
    <row r="2468" spans="1:13" x14ac:dyDescent="0.25">
      <c r="A2468" s="7" t="str">
        <f t="shared" si="104"/>
        <v>200600120013</v>
      </c>
      <c r="B2468" s="92"/>
      <c r="C2468" s="187">
        <v>20060012</v>
      </c>
      <c r="D2468" s="175" t="s">
        <v>56</v>
      </c>
      <c r="E2468" s="35" t="s">
        <v>23</v>
      </c>
      <c r="F2468" s="35" t="s">
        <v>9393</v>
      </c>
      <c r="G2468" s="35" t="s">
        <v>9446</v>
      </c>
      <c r="H2468" s="35" t="s">
        <v>9486</v>
      </c>
      <c r="I2468" s="36"/>
      <c r="J2468" s="53">
        <v>45796</v>
      </c>
      <c r="K2468" t="s">
        <v>9511</v>
      </c>
      <c r="L2468" s="40"/>
      <c r="M2468" s="39">
        <v>0</v>
      </c>
    </row>
    <row r="2469" spans="1:13" x14ac:dyDescent="0.25">
      <c r="A2469" s="7" t="str">
        <f t="shared" si="104"/>
        <v>200600120014</v>
      </c>
      <c r="B2469" s="92"/>
      <c r="C2469" s="187">
        <v>20060012</v>
      </c>
      <c r="D2469" s="175" t="s">
        <v>56</v>
      </c>
      <c r="E2469" s="35" t="s">
        <v>24</v>
      </c>
      <c r="F2469" s="35" t="s">
        <v>9394</v>
      </c>
      <c r="G2469" s="35" t="s">
        <v>9447</v>
      </c>
      <c r="H2469" s="35" t="s">
        <v>3767</v>
      </c>
      <c r="I2469" s="36"/>
      <c r="J2469" s="53">
        <v>45796</v>
      </c>
      <c r="K2469" t="s">
        <v>9512</v>
      </c>
      <c r="L2469" s="40"/>
      <c r="M2469" s="39" t="s">
        <v>9566</v>
      </c>
    </row>
    <row r="2470" spans="1:13" x14ac:dyDescent="0.25">
      <c r="A2470" s="7" t="str">
        <f t="shared" si="104"/>
        <v>200600120015</v>
      </c>
      <c r="B2470" s="92"/>
      <c r="C2470" s="187">
        <v>20060012</v>
      </c>
      <c r="D2470" s="175" t="s">
        <v>56</v>
      </c>
      <c r="E2470" s="35" t="s">
        <v>25</v>
      </c>
      <c r="F2470" s="35" t="s">
        <v>896</v>
      </c>
      <c r="G2470" s="35" t="s">
        <v>9448</v>
      </c>
      <c r="H2470" s="35" t="s">
        <v>9487</v>
      </c>
      <c r="I2470" s="36"/>
      <c r="J2470" s="53">
        <v>45796</v>
      </c>
      <c r="K2470" t="s">
        <v>9513</v>
      </c>
      <c r="L2470" s="40"/>
      <c r="M2470" s="39" t="s">
        <v>9567</v>
      </c>
    </row>
    <row r="2471" spans="1:13" x14ac:dyDescent="0.25">
      <c r="A2471" s="7" t="str">
        <f t="shared" si="104"/>
        <v>200600120016</v>
      </c>
      <c r="B2471" s="92"/>
      <c r="C2471" s="187">
        <v>20060012</v>
      </c>
      <c r="D2471" s="175" t="s">
        <v>56</v>
      </c>
      <c r="E2471" s="35" t="s">
        <v>26</v>
      </c>
      <c r="F2471" s="35" t="s">
        <v>9395</v>
      </c>
      <c r="G2471" s="35" t="s">
        <v>9449</v>
      </c>
      <c r="H2471" s="35" t="s">
        <v>9304</v>
      </c>
      <c r="I2471" s="36"/>
      <c r="J2471" s="53">
        <v>45796</v>
      </c>
      <c r="K2471" t="s">
        <v>9514</v>
      </c>
      <c r="L2471" s="40"/>
      <c r="M2471" s="39">
        <v>0</v>
      </c>
    </row>
    <row r="2472" spans="1:13" x14ac:dyDescent="0.25">
      <c r="A2472" s="7" t="str">
        <f t="shared" si="104"/>
        <v>200600120017</v>
      </c>
      <c r="B2472" s="92"/>
      <c r="C2472" s="187">
        <v>20060012</v>
      </c>
      <c r="D2472" s="175" t="s">
        <v>56</v>
      </c>
      <c r="E2472" s="35" t="s">
        <v>27</v>
      </c>
      <c r="F2472" s="35" t="s">
        <v>9396</v>
      </c>
      <c r="G2472" s="35" t="s">
        <v>9450</v>
      </c>
      <c r="H2472" s="35" t="s">
        <v>3767</v>
      </c>
      <c r="I2472" s="36"/>
      <c r="J2472" s="53">
        <v>45796</v>
      </c>
      <c r="K2472" t="s">
        <v>9515</v>
      </c>
      <c r="L2472" s="40"/>
      <c r="M2472" s="39" t="s">
        <v>9568</v>
      </c>
    </row>
    <row r="2473" spans="1:13" x14ac:dyDescent="0.25">
      <c r="A2473" s="7" t="str">
        <f t="shared" ref="A2473:A2505" si="105">CONCATENATE(C2473,E2473)</f>
        <v>200600120019</v>
      </c>
      <c r="B2473" s="92"/>
      <c r="C2473" s="187">
        <v>20060012</v>
      </c>
      <c r="D2473" s="175" t="s">
        <v>56</v>
      </c>
      <c r="E2473" s="35" t="s">
        <v>3</v>
      </c>
      <c r="F2473" s="35" t="s">
        <v>9397</v>
      </c>
      <c r="G2473" s="35" t="s">
        <v>9451</v>
      </c>
      <c r="H2473" s="35" t="s">
        <v>9304</v>
      </c>
      <c r="I2473" s="36"/>
      <c r="J2473" s="53">
        <v>45796</v>
      </c>
      <c r="K2473" t="s">
        <v>9516</v>
      </c>
      <c r="L2473" s="40"/>
      <c r="M2473" s="39" t="s">
        <v>9569</v>
      </c>
    </row>
    <row r="2474" spans="1:13" x14ac:dyDescent="0.25">
      <c r="A2474" s="7" t="str">
        <f t="shared" si="105"/>
        <v>200600120020</v>
      </c>
      <c r="B2474" s="92"/>
      <c r="C2474" s="187">
        <v>20060012</v>
      </c>
      <c r="D2474" s="175" t="s">
        <v>56</v>
      </c>
      <c r="E2474" s="35" t="s">
        <v>4</v>
      </c>
      <c r="F2474" s="35" t="s">
        <v>9398</v>
      </c>
      <c r="G2474" s="35" t="s">
        <v>9452</v>
      </c>
      <c r="H2474" s="35" t="s">
        <v>9303</v>
      </c>
      <c r="I2474" s="36"/>
      <c r="J2474" s="53">
        <v>45796</v>
      </c>
      <c r="K2474" t="s">
        <v>9517</v>
      </c>
      <c r="L2474" s="40"/>
      <c r="M2474" s="39" t="s">
        <v>9570</v>
      </c>
    </row>
    <row r="2475" spans="1:13" x14ac:dyDescent="0.25">
      <c r="A2475" s="7" t="str">
        <f t="shared" si="105"/>
        <v>200600120022</v>
      </c>
      <c r="B2475" s="92"/>
      <c r="C2475" s="187">
        <v>20060012</v>
      </c>
      <c r="D2475" s="175" t="s">
        <v>56</v>
      </c>
      <c r="E2475" s="35" t="s">
        <v>37</v>
      </c>
      <c r="F2475" s="35" t="s">
        <v>9112</v>
      </c>
      <c r="G2475" s="35" t="s">
        <v>9453</v>
      </c>
      <c r="H2475" s="35" t="s">
        <v>3767</v>
      </c>
      <c r="I2475" s="36"/>
      <c r="J2475" s="53">
        <v>45796</v>
      </c>
      <c r="K2475" t="s">
        <v>9518</v>
      </c>
      <c r="L2475" s="40"/>
      <c r="M2475" s="39" t="s">
        <v>9571</v>
      </c>
    </row>
    <row r="2476" spans="1:13" x14ac:dyDescent="0.25">
      <c r="A2476" s="7" t="str">
        <f t="shared" si="105"/>
        <v>200600120024</v>
      </c>
      <c r="B2476" s="92"/>
      <c r="C2476" s="187">
        <v>20060012</v>
      </c>
      <c r="D2476" s="175" t="s">
        <v>56</v>
      </c>
      <c r="E2476" s="35" t="s">
        <v>29</v>
      </c>
      <c r="F2476" s="35" t="s">
        <v>9399</v>
      </c>
      <c r="G2476" s="35" t="s">
        <v>9454</v>
      </c>
      <c r="H2476" s="35" t="s">
        <v>3767</v>
      </c>
      <c r="I2476" s="36"/>
      <c r="J2476" s="53">
        <v>45796</v>
      </c>
      <c r="K2476" t="s">
        <v>9519</v>
      </c>
      <c r="L2476" s="40"/>
      <c r="M2476" s="39" t="s">
        <v>9572</v>
      </c>
    </row>
    <row r="2477" spans="1:13" x14ac:dyDescent="0.25">
      <c r="A2477" s="7" t="str">
        <f t="shared" si="105"/>
        <v>200600120025</v>
      </c>
      <c r="B2477" s="92"/>
      <c r="C2477" s="187">
        <v>20060012</v>
      </c>
      <c r="D2477" s="175" t="s">
        <v>56</v>
      </c>
      <c r="E2477" s="35" t="s">
        <v>5</v>
      </c>
      <c r="F2477" s="35" t="s">
        <v>9400</v>
      </c>
      <c r="G2477" s="35" t="s">
        <v>9455</v>
      </c>
      <c r="H2477" s="35" t="s">
        <v>9303</v>
      </c>
      <c r="I2477" s="36"/>
      <c r="J2477" s="53">
        <v>45796</v>
      </c>
      <c r="K2477" t="s">
        <v>9520</v>
      </c>
      <c r="L2477" s="40"/>
      <c r="M2477" s="39">
        <v>0</v>
      </c>
    </row>
    <row r="2478" spans="1:13" x14ac:dyDescent="0.25">
      <c r="A2478" s="7" t="str">
        <f t="shared" si="105"/>
        <v>200600120026</v>
      </c>
      <c r="B2478" s="92"/>
      <c r="C2478" s="187">
        <v>20060012</v>
      </c>
      <c r="D2478" s="175" t="s">
        <v>56</v>
      </c>
      <c r="E2478" s="35" t="s">
        <v>39</v>
      </c>
      <c r="F2478" s="35" t="s">
        <v>9401</v>
      </c>
      <c r="G2478" s="35" t="s">
        <v>9456</v>
      </c>
      <c r="H2478" s="35" t="s">
        <v>3158</v>
      </c>
      <c r="I2478" s="36"/>
      <c r="J2478" s="53">
        <v>45796</v>
      </c>
      <c r="K2478" t="s">
        <v>9521</v>
      </c>
      <c r="L2478" s="40"/>
      <c r="M2478" s="39" t="s">
        <v>9573</v>
      </c>
    </row>
    <row r="2479" spans="1:13" x14ac:dyDescent="0.25">
      <c r="A2479" s="7" t="str">
        <f t="shared" si="105"/>
        <v>200600120027</v>
      </c>
      <c r="B2479" s="92"/>
      <c r="C2479" s="187">
        <v>20060012</v>
      </c>
      <c r="D2479" s="175" t="s">
        <v>56</v>
      </c>
      <c r="E2479" s="35" t="s">
        <v>6</v>
      </c>
      <c r="F2479" s="35" t="s">
        <v>9402</v>
      </c>
      <c r="G2479" s="35" t="s">
        <v>9457</v>
      </c>
      <c r="H2479" s="35" t="s">
        <v>9304</v>
      </c>
      <c r="I2479" s="36"/>
      <c r="J2479" s="53">
        <v>45796</v>
      </c>
      <c r="K2479" t="s">
        <v>9522</v>
      </c>
      <c r="L2479" s="40"/>
      <c r="M2479" s="39">
        <v>0</v>
      </c>
    </row>
    <row r="2480" spans="1:13" x14ac:dyDescent="0.25">
      <c r="A2480" s="7" t="str">
        <f t="shared" si="105"/>
        <v>200600120028</v>
      </c>
      <c r="B2480" s="92"/>
      <c r="C2480" s="187">
        <v>20060012</v>
      </c>
      <c r="D2480" s="175" t="s">
        <v>56</v>
      </c>
      <c r="E2480" s="35" t="s">
        <v>30</v>
      </c>
      <c r="F2480" s="35" t="s">
        <v>9403</v>
      </c>
      <c r="G2480" s="35" t="s">
        <v>9458</v>
      </c>
      <c r="H2480" s="35" t="s">
        <v>3158</v>
      </c>
      <c r="I2480" s="36"/>
      <c r="J2480" s="53">
        <v>45796</v>
      </c>
      <c r="K2480" t="s">
        <v>9523</v>
      </c>
      <c r="L2480" s="40"/>
      <c r="M2480" s="39" t="s">
        <v>9574</v>
      </c>
    </row>
    <row r="2481" spans="1:13" x14ac:dyDescent="0.25">
      <c r="A2481" s="7" t="str">
        <f t="shared" si="105"/>
        <v>200600120029</v>
      </c>
      <c r="B2481" s="92"/>
      <c r="C2481" s="187">
        <v>20060012</v>
      </c>
      <c r="D2481" s="175" t="s">
        <v>56</v>
      </c>
      <c r="E2481" s="35" t="s">
        <v>31</v>
      </c>
      <c r="F2481" s="35" t="s">
        <v>9404</v>
      </c>
      <c r="G2481" s="35" t="s">
        <v>9459</v>
      </c>
      <c r="H2481" s="35" t="s">
        <v>9303</v>
      </c>
      <c r="I2481" s="36"/>
      <c r="J2481" s="53">
        <v>45796</v>
      </c>
      <c r="K2481" t="s">
        <v>9524</v>
      </c>
      <c r="L2481" s="40"/>
      <c r="M2481" s="39" t="s">
        <v>9575</v>
      </c>
    </row>
    <row r="2482" spans="1:13" x14ac:dyDescent="0.25">
      <c r="A2482" s="7" t="str">
        <f t="shared" si="105"/>
        <v>200600120030</v>
      </c>
      <c r="B2482" s="92"/>
      <c r="C2482" s="187">
        <v>20060012</v>
      </c>
      <c r="D2482" s="175" t="s">
        <v>56</v>
      </c>
      <c r="E2482" s="35" t="s">
        <v>7</v>
      </c>
      <c r="F2482" s="35" t="s">
        <v>9405</v>
      </c>
      <c r="G2482" s="35" t="s">
        <v>9460</v>
      </c>
      <c r="H2482" s="35" t="s">
        <v>9304</v>
      </c>
      <c r="I2482" s="36"/>
      <c r="J2482" s="53">
        <v>45796</v>
      </c>
      <c r="K2482" t="s">
        <v>9525</v>
      </c>
      <c r="L2482" s="40"/>
      <c r="M2482" s="39" t="s">
        <v>9576</v>
      </c>
    </row>
    <row r="2483" spans="1:13" x14ac:dyDescent="0.25">
      <c r="A2483" s="7" t="str">
        <f t="shared" si="105"/>
        <v>200600120033</v>
      </c>
      <c r="B2483" s="92"/>
      <c r="C2483" s="187">
        <v>20060012</v>
      </c>
      <c r="D2483" s="175" t="s">
        <v>56</v>
      </c>
      <c r="E2483" s="35" t="s">
        <v>32</v>
      </c>
      <c r="F2483" s="35" t="s">
        <v>9406</v>
      </c>
      <c r="G2483" s="35" t="s">
        <v>9461</v>
      </c>
      <c r="H2483" s="35" t="s">
        <v>9488</v>
      </c>
      <c r="I2483" s="36"/>
      <c r="J2483" s="53">
        <v>45796</v>
      </c>
      <c r="K2483" t="s">
        <v>9526</v>
      </c>
      <c r="L2483" s="40"/>
      <c r="M2483" s="39" t="s">
        <v>9577</v>
      </c>
    </row>
    <row r="2484" spans="1:13" x14ac:dyDescent="0.25">
      <c r="A2484" s="7" t="str">
        <f t="shared" si="105"/>
        <v>200600120034</v>
      </c>
      <c r="B2484" s="92"/>
      <c r="C2484" s="187">
        <v>20060012</v>
      </c>
      <c r="D2484" s="175" t="s">
        <v>56</v>
      </c>
      <c r="E2484" s="35" t="s">
        <v>33</v>
      </c>
      <c r="F2484" s="35" t="s">
        <v>463</v>
      </c>
      <c r="G2484" s="35" t="s">
        <v>9462</v>
      </c>
      <c r="H2484" s="35" t="s">
        <v>3158</v>
      </c>
      <c r="I2484" s="36"/>
      <c r="J2484" s="53">
        <v>45796</v>
      </c>
      <c r="K2484" t="s">
        <v>9527</v>
      </c>
      <c r="L2484" s="40"/>
      <c r="M2484" s="39" t="s">
        <v>9578</v>
      </c>
    </row>
    <row r="2485" spans="1:13" x14ac:dyDescent="0.25">
      <c r="A2485" s="7" t="str">
        <f t="shared" si="105"/>
        <v>200600120036</v>
      </c>
      <c r="B2485" s="92"/>
      <c r="C2485" s="187">
        <v>20060012</v>
      </c>
      <c r="D2485" s="175" t="s">
        <v>56</v>
      </c>
      <c r="E2485" s="35" t="s">
        <v>10</v>
      </c>
      <c r="F2485" s="35" t="s">
        <v>9407</v>
      </c>
      <c r="G2485" s="35" t="s">
        <v>9463</v>
      </c>
      <c r="H2485" s="35" t="s">
        <v>9489</v>
      </c>
      <c r="I2485" s="36"/>
      <c r="J2485" s="53">
        <v>45796</v>
      </c>
      <c r="K2485" t="s">
        <v>9528</v>
      </c>
      <c r="L2485" s="40"/>
      <c r="M2485" s="39" t="s">
        <v>9579</v>
      </c>
    </row>
    <row r="2486" spans="1:13" x14ac:dyDescent="0.25">
      <c r="A2486" s="7" t="str">
        <f t="shared" si="105"/>
        <v>200600120037</v>
      </c>
      <c r="B2486" s="92"/>
      <c r="C2486" s="187">
        <v>20060012</v>
      </c>
      <c r="D2486" s="175" t="s">
        <v>56</v>
      </c>
      <c r="E2486" s="35" t="s">
        <v>34</v>
      </c>
      <c r="F2486" s="35" t="s">
        <v>9110</v>
      </c>
      <c r="G2486" s="35" t="s">
        <v>9464</v>
      </c>
      <c r="H2486" s="35" t="s">
        <v>9490</v>
      </c>
      <c r="I2486" s="36"/>
      <c r="J2486" s="53">
        <v>45796</v>
      </c>
      <c r="K2486" t="s">
        <v>9529</v>
      </c>
      <c r="L2486" s="40"/>
      <c r="M2486" s="39" t="s">
        <v>9580</v>
      </c>
    </row>
    <row r="2487" spans="1:13" x14ac:dyDescent="0.25">
      <c r="A2487" s="7" t="str">
        <f t="shared" si="105"/>
        <v>200600120038</v>
      </c>
      <c r="B2487" s="92"/>
      <c r="C2487" s="187">
        <v>20060012</v>
      </c>
      <c r="D2487" s="175" t="s">
        <v>56</v>
      </c>
      <c r="E2487" s="35" t="s">
        <v>11</v>
      </c>
      <c r="F2487" s="35" t="s">
        <v>6790</v>
      </c>
      <c r="G2487" s="35" t="s">
        <v>9465</v>
      </c>
      <c r="H2487" s="35" t="s">
        <v>9488</v>
      </c>
      <c r="I2487" s="36"/>
      <c r="J2487" s="53">
        <v>45796</v>
      </c>
      <c r="K2487" t="s">
        <v>9530</v>
      </c>
      <c r="L2487" s="40"/>
      <c r="M2487" s="39" t="s">
        <v>9465</v>
      </c>
    </row>
    <row r="2488" spans="1:13" x14ac:dyDescent="0.25">
      <c r="A2488" s="7" t="str">
        <f t="shared" si="105"/>
        <v>200700100010</v>
      </c>
      <c r="B2488" s="92"/>
      <c r="C2488" s="187">
        <v>20070010</v>
      </c>
      <c r="D2488" s="175" t="s">
        <v>56</v>
      </c>
      <c r="E2488" s="35" t="s">
        <v>21</v>
      </c>
      <c r="F2488" s="35" t="s">
        <v>9408</v>
      </c>
      <c r="G2488" s="35" t="s">
        <v>9466</v>
      </c>
      <c r="H2488" s="35" t="s">
        <v>1048</v>
      </c>
      <c r="I2488" s="36"/>
      <c r="J2488" s="53">
        <v>45796</v>
      </c>
      <c r="K2488" t="s">
        <v>9531</v>
      </c>
      <c r="L2488" s="40"/>
      <c r="M2488" s="39" t="s">
        <v>9581</v>
      </c>
    </row>
    <row r="2489" spans="1:13" x14ac:dyDescent="0.25">
      <c r="A2489" s="7" t="str">
        <f t="shared" si="105"/>
        <v>200700100011</v>
      </c>
      <c r="B2489" s="92"/>
      <c r="C2489" s="187">
        <v>20070010</v>
      </c>
      <c r="D2489" s="175" t="s">
        <v>56</v>
      </c>
      <c r="E2489" s="35" t="s">
        <v>22</v>
      </c>
      <c r="F2489" s="35" t="s">
        <v>7301</v>
      </c>
      <c r="G2489" s="35" t="s">
        <v>9467</v>
      </c>
      <c r="H2489" s="35" t="s">
        <v>1048</v>
      </c>
      <c r="I2489" s="36"/>
      <c r="J2489" s="53">
        <v>45796</v>
      </c>
      <c r="K2489" t="s">
        <v>9532</v>
      </c>
      <c r="L2489" s="40"/>
      <c r="M2489" s="39" t="s">
        <v>9582</v>
      </c>
    </row>
    <row r="2490" spans="1:13" x14ac:dyDescent="0.25">
      <c r="A2490" s="7" t="str">
        <f t="shared" si="105"/>
        <v>200700130004</v>
      </c>
      <c r="B2490" s="92"/>
      <c r="C2490" s="187">
        <v>20070013</v>
      </c>
      <c r="D2490" s="175" t="s">
        <v>56</v>
      </c>
      <c r="E2490" s="35" t="s">
        <v>1</v>
      </c>
      <c r="F2490" s="35" t="s">
        <v>5411</v>
      </c>
      <c r="G2490" s="35" t="s">
        <v>9468</v>
      </c>
      <c r="H2490" s="35" t="s">
        <v>5766</v>
      </c>
      <c r="I2490" s="36"/>
      <c r="J2490" s="53">
        <v>45796</v>
      </c>
      <c r="K2490" t="s">
        <v>9111</v>
      </c>
      <c r="L2490" s="40"/>
      <c r="M2490" s="39" t="s">
        <v>9583</v>
      </c>
    </row>
    <row r="2491" spans="1:13" x14ac:dyDescent="0.25">
      <c r="A2491" s="7" t="str">
        <f t="shared" si="105"/>
        <v>200700130006</v>
      </c>
      <c r="B2491" s="92"/>
      <c r="C2491" s="187">
        <v>20070013</v>
      </c>
      <c r="D2491" s="175" t="s">
        <v>56</v>
      </c>
      <c r="E2491" s="35" t="s">
        <v>19</v>
      </c>
      <c r="F2491" s="35" t="s">
        <v>9409</v>
      </c>
      <c r="G2491" s="35" t="s">
        <v>9469</v>
      </c>
      <c r="H2491" s="35" t="s">
        <v>5245</v>
      </c>
      <c r="I2491" s="36"/>
      <c r="J2491" s="53">
        <v>45796</v>
      </c>
      <c r="K2491" t="s">
        <v>9533</v>
      </c>
      <c r="L2491" s="40"/>
      <c r="M2491" s="39">
        <v>0</v>
      </c>
    </row>
    <row r="2492" spans="1:13" x14ac:dyDescent="0.25">
      <c r="A2492" s="7" t="str">
        <f t="shared" si="105"/>
        <v>200700140003</v>
      </c>
      <c r="B2492" s="92"/>
      <c r="C2492" s="187">
        <v>20070014</v>
      </c>
      <c r="D2492" s="175" t="s">
        <v>56</v>
      </c>
      <c r="E2492" s="35" t="s">
        <v>0</v>
      </c>
      <c r="F2492" s="35" t="s">
        <v>9410</v>
      </c>
      <c r="G2492" s="35" t="s">
        <v>9470</v>
      </c>
      <c r="H2492" s="35" t="s">
        <v>9491</v>
      </c>
      <c r="I2492" s="36"/>
      <c r="J2492" s="53">
        <v>45796</v>
      </c>
      <c r="K2492" t="s">
        <v>6493</v>
      </c>
      <c r="L2492" s="40"/>
      <c r="M2492" s="39" t="s">
        <v>9584</v>
      </c>
    </row>
    <row r="2493" spans="1:13" x14ac:dyDescent="0.25">
      <c r="A2493" s="7" t="str">
        <f t="shared" si="105"/>
        <v>200700140004</v>
      </c>
      <c r="B2493" s="92"/>
      <c r="C2493" s="187">
        <v>20070014</v>
      </c>
      <c r="D2493" s="175" t="s">
        <v>56</v>
      </c>
      <c r="E2493" s="35" t="s">
        <v>1</v>
      </c>
      <c r="F2493" s="35" t="s">
        <v>9411</v>
      </c>
      <c r="G2493" s="35" t="s">
        <v>9471</v>
      </c>
      <c r="H2493" s="35" t="s">
        <v>5795</v>
      </c>
      <c r="I2493" s="36"/>
      <c r="J2493" s="53">
        <v>45796</v>
      </c>
      <c r="K2493" t="s">
        <v>5733</v>
      </c>
      <c r="L2493" s="40"/>
      <c r="M2493" s="39" t="s">
        <v>9585</v>
      </c>
    </row>
    <row r="2494" spans="1:13" x14ac:dyDescent="0.25">
      <c r="A2494" s="7" t="str">
        <f t="shared" si="105"/>
        <v>200700140005</v>
      </c>
      <c r="B2494" s="92"/>
      <c r="C2494" s="187">
        <v>20070014</v>
      </c>
      <c r="D2494" s="175" t="s">
        <v>56</v>
      </c>
      <c r="E2494" s="35" t="s">
        <v>18</v>
      </c>
      <c r="F2494" s="35" t="s">
        <v>6495</v>
      </c>
      <c r="G2494" s="35" t="s">
        <v>9472</v>
      </c>
      <c r="H2494" s="35" t="s">
        <v>5840</v>
      </c>
      <c r="I2494" s="36"/>
      <c r="J2494" s="53">
        <v>45796</v>
      </c>
      <c r="K2494" t="s">
        <v>8451</v>
      </c>
      <c r="L2494" s="40"/>
      <c r="M2494" s="39" t="s">
        <v>9586</v>
      </c>
    </row>
    <row r="2495" spans="1:13" x14ac:dyDescent="0.25">
      <c r="A2495" s="7" t="str">
        <f t="shared" si="105"/>
        <v>200700140006</v>
      </c>
      <c r="B2495" s="92"/>
      <c r="C2495" s="187">
        <v>20070014</v>
      </c>
      <c r="D2495" s="175" t="s">
        <v>56</v>
      </c>
      <c r="E2495" s="35" t="s">
        <v>19</v>
      </c>
      <c r="F2495" s="35" t="s">
        <v>9412</v>
      </c>
      <c r="G2495" s="35" t="s">
        <v>9473</v>
      </c>
      <c r="H2495" s="35" t="s">
        <v>5766</v>
      </c>
      <c r="I2495" s="36"/>
      <c r="J2495" s="53">
        <v>45796</v>
      </c>
      <c r="K2495" t="s">
        <v>9534</v>
      </c>
      <c r="L2495" s="40"/>
      <c r="M2495" s="39" t="s">
        <v>9587</v>
      </c>
    </row>
    <row r="2496" spans="1:13" x14ac:dyDescent="0.25">
      <c r="A2496" s="7" t="str">
        <f t="shared" si="105"/>
        <v>200700140007</v>
      </c>
      <c r="B2496" s="92"/>
      <c r="C2496" s="187">
        <v>20070014</v>
      </c>
      <c r="D2496" s="175" t="s">
        <v>56</v>
      </c>
      <c r="E2496" s="35" t="s">
        <v>20</v>
      </c>
      <c r="F2496" s="35" t="s">
        <v>610</v>
      </c>
      <c r="G2496" s="35" t="s">
        <v>9474</v>
      </c>
      <c r="H2496" s="35" t="s">
        <v>5766</v>
      </c>
      <c r="I2496" s="36"/>
      <c r="J2496" s="53">
        <v>45796</v>
      </c>
      <c r="K2496" t="s">
        <v>9535</v>
      </c>
      <c r="L2496" s="40"/>
      <c r="M2496" s="39" t="s">
        <v>9588</v>
      </c>
    </row>
    <row r="2497" spans="1:13" x14ac:dyDescent="0.25">
      <c r="A2497" s="7" t="str">
        <f t="shared" si="105"/>
        <v>200800040032</v>
      </c>
      <c r="B2497" s="92"/>
      <c r="C2497" s="187">
        <v>20080004</v>
      </c>
      <c r="D2497" s="175" t="s">
        <v>56</v>
      </c>
      <c r="E2497" s="35" t="s">
        <v>8</v>
      </c>
      <c r="F2497" s="35" t="s">
        <v>9413</v>
      </c>
      <c r="G2497" s="35" t="s">
        <v>9475</v>
      </c>
      <c r="H2497" s="35" t="s">
        <v>7412</v>
      </c>
      <c r="I2497" s="36"/>
      <c r="J2497" s="53">
        <v>45796</v>
      </c>
      <c r="K2497" t="s">
        <v>9536</v>
      </c>
      <c r="L2497" s="40"/>
      <c r="M2497" s="39" t="s">
        <v>9589</v>
      </c>
    </row>
    <row r="2498" spans="1:13" x14ac:dyDescent="0.25">
      <c r="A2498" s="7" t="str">
        <f t="shared" si="105"/>
        <v>200800040033</v>
      </c>
      <c r="B2498" s="92"/>
      <c r="C2498" s="187">
        <v>20080004</v>
      </c>
      <c r="D2498" s="175" t="s">
        <v>56</v>
      </c>
      <c r="E2498" s="35" t="s">
        <v>32</v>
      </c>
      <c r="F2498" s="35" t="s">
        <v>9414</v>
      </c>
      <c r="G2498" s="35" t="s">
        <v>9476</v>
      </c>
      <c r="H2498" s="35" t="s">
        <v>7480</v>
      </c>
      <c r="I2498" s="36"/>
      <c r="J2498" s="53">
        <v>45796</v>
      </c>
      <c r="K2498" t="s">
        <v>9537</v>
      </c>
      <c r="L2498" s="40"/>
      <c r="M2498" s="39" t="s">
        <v>9590</v>
      </c>
    </row>
    <row r="2499" spans="1:13" x14ac:dyDescent="0.25">
      <c r="A2499" s="7" t="str">
        <f t="shared" si="105"/>
        <v>200800070080</v>
      </c>
      <c r="B2499" s="92"/>
      <c r="C2499" s="187">
        <v>20080007</v>
      </c>
      <c r="D2499" s="175" t="s">
        <v>56</v>
      </c>
      <c r="E2499" s="35" t="s">
        <v>2936</v>
      </c>
      <c r="F2499" s="35" t="s">
        <v>5214</v>
      </c>
      <c r="G2499" s="35" t="s">
        <v>9477</v>
      </c>
      <c r="H2499" s="35" t="s">
        <v>7415</v>
      </c>
      <c r="I2499" s="36"/>
      <c r="J2499" s="53">
        <v>45796</v>
      </c>
      <c r="K2499" t="s">
        <v>9538</v>
      </c>
      <c r="L2499" s="40"/>
      <c r="M2499" s="39" t="s">
        <v>9591</v>
      </c>
    </row>
    <row r="2500" spans="1:13" x14ac:dyDescent="0.25">
      <c r="A2500" s="7" t="str">
        <f t="shared" si="105"/>
        <v>200800100025</v>
      </c>
      <c r="B2500" s="92"/>
      <c r="C2500" s="187">
        <v>20080010</v>
      </c>
      <c r="D2500" s="175" t="s">
        <v>56</v>
      </c>
      <c r="E2500" s="35" t="s">
        <v>5</v>
      </c>
      <c r="F2500" s="35" t="s">
        <v>9415</v>
      </c>
      <c r="G2500" s="35" t="s">
        <v>9478</v>
      </c>
      <c r="H2500" s="35" t="s">
        <v>275</v>
      </c>
      <c r="I2500" s="36"/>
      <c r="J2500" s="53">
        <v>45796</v>
      </c>
      <c r="K2500" t="s">
        <v>9539</v>
      </c>
      <c r="L2500" s="40"/>
      <c r="M2500" s="39" t="s">
        <v>9592</v>
      </c>
    </row>
    <row r="2501" spans="1:13" x14ac:dyDescent="0.25">
      <c r="A2501" s="7" t="str">
        <f t="shared" si="105"/>
        <v>200800100026</v>
      </c>
      <c r="B2501" s="92"/>
      <c r="C2501" s="187">
        <v>20080010</v>
      </c>
      <c r="D2501" s="175" t="s">
        <v>56</v>
      </c>
      <c r="E2501" s="35" t="s">
        <v>39</v>
      </c>
      <c r="F2501" s="35" t="s">
        <v>9416</v>
      </c>
      <c r="G2501" s="35" t="s">
        <v>9479</v>
      </c>
      <c r="H2501" s="35" t="s">
        <v>9492</v>
      </c>
      <c r="I2501" s="36"/>
      <c r="J2501" s="53">
        <v>45796</v>
      </c>
      <c r="K2501" t="s">
        <v>6458</v>
      </c>
      <c r="L2501" s="40"/>
      <c r="M2501" s="39" t="s">
        <v>9593</v>
      </c>
    </row>
    <row r="2502" spans="1:13" x14ac:dyDescent="0.25">
      <c r="A2502" s="7" t="str">
        <f t="shared" si="105"/>
        <v>200800100027</v>
      </c>
      <c r="B2502" s="92"/>
      <c r="C2502" s="187">
        <v>20080010</v>
      </c>
      <c r="D2502" s="175" t="s">
        <v>56</v>
      </c>
      <c r="E2502" s="35" t="s">
        <v>6</v>
      </c>
      <c r="F2502" s="35" t="s">
        <v>9417</v>
      </c>
      <c r="G2502" s="35" t="s">
        <v>9480</v>
      </c>
      <c r="H2502" s="35" t="s">
        <v>8025</v>
      </c>
      <c r="I2502" s="36"/>
      <c r="J2502" s="53">
        <v>45796</v>
      </c>
      <c r="K2502" t="s">
        <v>9540</v>
      </c>
      <c r="L2502" s="40"/>
      <c r="M2502" s="39" t="s">
        <v>9594</v>
      </c>
    </row>
    <row r="2503" spans="1:13" x14ac:dyDescent="0.25">
      <c r="A2503" s="7" t="str">
        <f t="shared" si="105"/>
        <v>200800100028</v>
      </c>
      <c r="B2503" s="92"/>
      <c r="C2503" s="187">
        <v>20080010</v>
      </c>
      <c r="D2503" s="175" t="s">
        <v>56</v>
      </c>
      <c r="E2503" s="35" t="s">
        <v>30</v>
      </c>
      <c r="F2503" s="35" t="s">
        <v>559</v>
      </c>
      <c r="G2503" s="35" t="s">
        <v>9481</v>
      </c>
      <c r="H2503" s="35" t="s">
        <v>275</v>
      </c>
      <c r="I2503" s="36"/>
      <c r="J2503" s="53">
        <v>45796</v>
      </c>
      <c r="K2503" t="s">
        <v>9541</v>
      </c>
      <c r="L2503" s="40"/>
      <c r="M2503" s="39" t="s">
        <v>9595</v>
      </c>
    </row>
    <row r="2504" spans="1:13" x14ac:dyDescent="0.25">
      <c r="A2504" s="7" t="str">
        <f t="shared" si="105"/>
        <v>200800100031</v>
      </c>
      <c r="B2504" s="92"/>
      <c r="C2504" s="187">
        <v>20080010</v>
      </c>
      <c r="D2504" s="175" t="s">
        <v>56</v>
      </c>
      <c r="E2504" s="35" t="s">
        <v>422</v>
      </c>
      <c r="F2504" s="35" t="s">
        <v>9418</v>
      </c>
      <c r="G2504" s="35" t="s">
        <v>9482</v>
      </c>
      <c r="H2504" s="35" t="s">
        <v>8439</v>
      </c>
      <c r="I2504" s="36"/>
      <c r="J2504" s="53">
        <v>45796</v>
      </c>
      <c r="K2504" t="s">
        <v>9542</v>
      </c>
      <c r="L2504" s="40"/>
      <c r="M2504" s="39" t="s">
        <v>9596</v>
      </c>
    </row>
    <row r="2505" spans="1:13" x14ac:dyDescent="0.25">
      <c r="A2505" s="7" t="str">
        <f t="shared" si="105"/>
        <v>200800110015</v>
      </c>
      <c r="B2505" s="92"/>
      <c r="C2505" s="187">
        <v>20080011</v>
      </c>
      <c r="D2505" s="175" t="s">
        <v>56</v>
      </c>
      <c r="E2505" s="35" t="s">
        <v>25</v>
      </c>
      <c r="F2505" s="35" t="s">
        <v>9419</v>
      </c>
      <c r="G2505" s="35" t="s">
        <v>9483</v>
      </c>
      <c r="H2505" s="35" t="s">
        <v>7415</v>
      </c>
      <c r="I2505" s="36"/>
      <c r="J2505" s="53">
        <v>45796</v>
      </c>
      <c r="K2505" t="s">
        <v>9261</v>
      </c>
      <c r="L2505" s="40"/>
      <c r="M2505" s="39" t="s">
        <v>9597</v>
      </c>
    </row>
    <row r="2506" spans="1:13" x14ac:dyDescent="0.25">
      <c r="A2506" s="7" t="str">
        <f t="shared" ref="A2506:A2527" si="106">CONCATENATE(C2506,E2506)</f>
        <v>200100080009</v>
      </c>
      <c r="B2506" s="92"/>
      <c r="C2506" s="187">
        <v>20010008</v>
      </c>
      <c r="D2506" s="175" t="s">
        <v>56</v>
      </c>
      <c r="E2506" s="35" t="s">
        <v>36</v>
      </c>
      <c r="F2506" s="35" t="s">
        <v>5757</v>
      </c>
      <c r="G2506" s="35" t="s">
        <v>9617</v>
      </c>
      <c r="H2506" s="35" t="s">
        <v>275</v>
      </c>
      <c r="I2506" s="36"/>
      <c r="J2506" s="53">
        <v>45804</v>
      </c>
      <c r="K2506" t="s">
        <v>9639</v>
      </c>
      <c r="L2506" s="40"/>
      <c r="M2506" s="39">
        <v>0</v>
      </c>
    </row>
    <row r="2507" spans="1:13" x14ac:dyDescent="0.25">
      <c r="A2507" s="7" t="str">
        <f t="shared" si="106"/>
        <v>200100080048</v>
      </c>
      <c r="B2507" s="92"/>
      <c r="C2507" s="187">
        <v>20010008</v>
      </c>
      <c r="D2507" s="175" t="s">
        <v>56</v>
      </c>
      <c r="E2507" s="35" t="s">
        <v>424</v>
      </c>
      <c r="F2507" s="35" t="s">
        <v>9598</v>
      </c>
      <c r="G2507" s="35" t="s">
        <v>9618</v>
      </c>
      <c r="H2507" s="35" t="s">
        <v>9637</v>
      </c>
      <c r="I2507" s="36"/>
      <c r="J2507" s="53">
        <v>45804</v>
      </c>
      <c r="K2507" t="s">
        <v>9640</v>
      </c>
      <c r="L2507" s="40"/>
      <c r="M2507" s="39" t="s">
        <v>9657</v>
      </c>
    </row>
    <row r="2508" spans="1:13" x14ac:dyDescent="0.25">
      <c r="A2508" s="7" t="str">
        <f t="shared" si="106"/>
        <v>200100160061</v>
      </c>
      <c r="B2508" s="92"/>
      <c r="C2508" s="187">
        <v>20010016</v>
      </c>
      <c r="D2508" s="175" t="s">
        <v>56</v>
      </c>
      <c r="E2508" s="35" t="s">
        <v>1061</v>
      </c>
      <c r="F2508" s="35" t="s">
        <v>9599</v>
      </c>
      <c r="G2508" s="91" t="s">
        <v>10082</v>
      </c>
      <c r="H2508" s="35" t="s">
        <v>451</v>
      </c>
      <c r="I2508" s="36"/>
      <c r="J2508" s="53">
        <v>45804</v>
      </c>
      <c r="K2508" t="s">
        <v>9641</v>
      </c>
      <c r="L2508" s="40"/>
      <c r="M2508" s="39">
        <v>0</v>
      </c>
    </row>
    <row r="2509" spans="1:13" x14ac:dyDescent="0.25">
      <c r="A2509" s="7" t="str">
        <f t="shared" si="106"/>
        <v>200100170026</v>
      </c>
      <c r="B2509" s="92"/>
      <c r="C2509" s="187">
        <v>20010017</v>
      </c>
      <c r="D2509" s="175" t="s">
        <v>56</v>
      </c>
      <c r="E2509" s="35" t="s">
        <v>39</v>
      </c>
      <c r="F2509" s="35" t="s">
        <v>9600</v>
      </c>
      <c r="G2509" s="35" t="s">
        <v>9619</v>
      </c>
      <c r="H2509" s="35" t="s">
        <v>456</v>
      </c>
      <c r="I2509" s="36"/>
      <c r="J2509" s="53">
        <v>45804</v>
      </c>
      <c r="K2509" t="s">
        <v>9642</v>
      </c>
      <c r="L2509" s="40"/>
      <c r="M2509" s="39" t="s">
        <v>9658</v>
      </c>
    </row>
    <row r="2510" spans="1:13" x14ac:dyDescent="0.25">
      <c r="A2510" s="7" t="str">
        <f t="shared" si="106"/>
        <v>200100230058</v>
      </c>
      <c r="B2510" s="92"/>
      <c r="C2510" s="187">
        <v>20010023</v>
      </c>
      <c r="D2510" s="175" t="s">
        <v>56</v>
      </c>
      <c r="E2510" s="35" t="s">
        <v>763</v>
      </c>
      <c r="F2510" s="35" t="s">
        <v>9601</v>
      </c>
      <c r="G2510" s="35" t="s">
        <v>9620</v>
      </c>
      <c r="H2510" s="35" t="s">
        <v>275</v>
      </c>
      <c r="I2510" s="36"/>
      <c r="J2510" s="53">
        <v>45804</v>
      </c>
      <c r="K2510" t="s">
        <v>9643</v>
      </c>
      <c r="L2510" s="40"/>
      <c r="M2510" s="39" t="s">
        <v>9659</v>
      </c>
    </row>
    <row r="2511" spans="1:13" x14ac:dyDescent="0.25">
      <c r="A2511" s="7" t="str">
        <f t="shared" si="106"/>
        <v>200100270065</v>
      </c>
      <c r="B2511" s="92"/>
      <c r="C2511" s="187">
        <v>20010027</v>
      </c>
      <c r="D2511" s="175" t="s">
        <v>56</v>
      </c>
      <c r="E2511" s="35" t="s">
        <v>1242</v>
      </c>
      <c r="F2511" s="35" t="s">
        <v>9602</v>
      </c>
      <c r="G2511" s="35" t="s">
        <v>9621</v>
      </c>
      <c r="H2511" s="35" t="s">
        <v>451</v>
      </c>
      <c r="I2511" s="36"/>
      <c r="J2511" s="53">
        <v>45804</v>
      </c>
      <c r="K2511" t="s">
        <v>9644</v>
      </c>
      <c r="L2511" s="40"/>
      <c r="M2511" s="39" t="s">
        <v>9660</v>
      </c>
    </row>
    <row r="2512" spans="1:13" x14ac:dyDescent="0.25">
      <c r="A2512" s="7" t="str">
        <f t="shared" si="106"/>
        <v>200300150015</v>
      </c>
      <c r="B2512" s="92"/>
      <c r="C2512" s="187">
        <v>20030015</v>
      </c>
      <c r="D2512" s="175" t="s">
        <v>56</v>
      </c>
      <c r="E2512" s="35" t="s">
        <v>25</v>
      </c>
      <c r="F2512" s="35" t="s">
        <v>9603</v>
      </c>
      <c r="G2512" s="35" t="s">
        <v>9622</v>
      </c>
      <c r="H2512" s="35" t="s">
        <v>721</v>
      </c>
      <c r="I2512" s="36"/>
      <c r="J2512" s="53">
        <v>45804</v>
      </c>
      <c r="K2512" t="s">
        <v>9645</v>
      </c>
      <c r="L2512" s="40"/>
      <c r="M2512" s="39" t="s">
        <v>9661</v>
      </c>
    </row>
    <row r="2513" spans="1:13" x14ac:dyDescent="0.25">
      <c r="A2513" s="7" t="str">
        <f t="shared" si="106"/>
        <v>200400010038</v>
      </c>
      <c r="B2513" s="92"/>
      <c r="C2513" s="187">
        <v>20040001</v>
      </c>
      <c r="D2513" s="175" t="s">
        <v>56</v>
      </c>
      <c r="E2513" s="35" t="s">
        <v>11</v>
      </c>
      <c r="F2513" s="35" t="s">
        <v>9604</v>
      </c>
      <c r="G2513" s="35" t="s">
        <v>9623</v>
      </c>
      <c r="H2513" s="35" t="s">
        <v>4690</v>
      </c>
      <c r="I2513" s="36"/>
      <c r="J2513" s="53">
        <v>45804</v>
      </c>
      <c r="K2513" t="s">
        <v>9646</v>
      </c>
      <c r="L2513" s="40"/>
      <c r="M2513" s="39" t="s">
        <v>9662</v>
      </c>
    </row>
    <row r="2514" spans="1:13" x14ac:dyDescent="0.25">
      <c r="A2514" s="7" t="str">
        <f t="shared" si="106"/>
        <v>200600120018</v>
      </c>
      <c r="B2514" s="92"/>
      <c r="C2514" s="187">
        <v>20060012</v>
      </c>
      <c r="D2514" s="175" t="s">
        <v>56</v>
      </c>
      <c r="E2514" s="35" t="s">
        <v>2</v>
      </c>
      <c r="F2514" s="35" t="s">
        <v>9605</v>
      </c>
      <c r="G2514" s="35" t="s">
        <v>9624</v>
      </c>
      <c r="H2514" s="35" t="s">
        <v>3767</v>
      </c>
      <c r="I2514" s="36"/>
      <c r="J2514" s="53">
        <v>45804</v>
      </c>
      <c r="K2514" t="s">
        <v>9647</v>
      </c>
      <c r="L2514" s="40"/>
      <c r="M2514" s="39" t="s">
        <v>9663</v>
      </c>
    </row>
    <row r="2515" spans="1:13" x14ac:dyDescent="0.25">
      <c r="A2515" s="7" t="str">
        <f t="shared" si="106"/>
        <v>200600120063</v>
      </c>
      <c r="B2515" s="92"/>
      <c r="C2515" s="187">
        <v>20060012</v>
      </c>
      <c r="D2515" s="175" t="s">
        <v>56</v>
      </c>
      <c r="E2515" s="35" t="s">
        <v>1151</v>
      </c>
      <c r="F2515" s="35" t="s">
        <v>9606</v>
      </c>
      <c r="G2515" s="35" t="s">
        <v>9625</v>
      </c>
      <c r="H2515" s="35" t="s">
        <v>9638</v>
      </c>
      <c r="I2515" s="36"/>
      <c r="J2515" s="53">
        <v>45804</v>
      </c>
      <c r="K2515" t="s">
        <v>9648</v>
      </c>
      <c r="L2515" s="40"/>
      <c r="M2515" s="39" t="s">
        <v>9664</v>
      </c>
    </row>
    <row r="2516" spans="1:13" x14ac:dyDescent="0.25">
      <c r="A2516" s="7" t="str">
        <f t="shared" si="106"/>
        <v>200700130007</v>
      </c>
      <c r="B2516" s="92"/>
      <c r="C2516" s="187">
        <v>20070013</v>
      </c>
      <c r="D2516" s="175" t="s">
        <v>56</v>
      </c>
      <c r="E2516" s="35" t="s">
        <v>20</v>
      </c>
      <c r="F2516" s="35" t="s">
        <v>9607</v>
      </c>
      <c r="G2516" s="35" t="s">
        <v>9626</v>
      </c>
      <c r="H2516" s="35" t="s">
        <v>5795</v>
      </c>
      <c r="I2516" s="36"/>
      <c r="J2516" s="53">
        <v>45804</v>
      </c>
      <c r="K2516" t="s">
        <v>9649</v>
      </c>
      <c r="L2516" s="40"/>
      <c r="M2516" s="39" t="s">
        <v>9665</v>
      </c>
    </row>
    <row r="2517" spans="1:13" x14ac:dyDescent="0.25">
      <c r="A2517" s="7" t="str">
        <f t="shared" si="106"/>
        <v>200700130008</v>
      </c>
      <c r="B2517" s="92"/>
      <c r="C2517" s="187">
        <v>20070013</v>
      </c>
      <c r="D2517" s="175" t="s">
        <v>56</v>
      </c>
      <c r="E2517" s="35" t="s">
        <v>41</v>
      </c>
      <c r="F2517" s="35" t="s">
        <v>9608</v>
      </c>
      <c r="G2517" s="35" t="s">
        <v>9627</v>
      </c>
      <c r="H2517" s="35" t="s">
        <v>5795</v>
      </c>
      <c r="I2517" s="36"/>
      <c r="J2517" s="53">
        <v>45804</v>
      </c>
      <c r="K2517" t="s">
        <v>5961</v>
      </c>
      <c r="L2517" s="40"/>
      <c r="M2517" s="39" t="s">
        <v>9666</v>
      </c>
    </row>
    <row r="2518" spans="1:13" x14ac:dyDescent="0.25">
      <c r="A2518" s="7" t="str">
        <f t="shared" si="106"/>
        <v>200700140009</v>
      </c>
      <c r="B2518" s="92"/>
      <c r="C2518" s="187">
        <v>20070014</v>
      </c>
      <c r="D2518" s="175" t="s">
        <v>56</v>
      </c>
      <c r="E2518" s="35" t="s">
        <v>36</v>
      </c>
      <c r="F2518" s="35" t="s">
        <v>9609</v>
      </c>
      <c r="G2518" s="35" t="s">
        <v>9628</v>
      </c>
      <c r="H2518" s="35" t="s">
        <v>5795</v>
      </c>
      <c r="I2518" s="36"/>
      <c r="J2518" s="53">
        <v>45804</v>
      </c>
      <c r="K2518" t="s">
        <v>9650</v>
      </c>
      <c r="L2518" s="40"/>
      <c r="M2518" s="39" t="s">
        <v>9667</v>
      </c>
    </row>
    <row r="2519" spans="1:13" x14ac:dyDescent="0.25">
      <c r="A2519" s="7" t="str">
        <f t="shared" si="106"/>
        <v>200700140011</v>
      </c>
      <c r="B2519" s="92"/>
      <c r="C2519" s="187">
        <v>20070014</v>
      </c>
      <c r="D2519" s="175" t="s">
        <v>56</v>
      </c>
      <c r="E2519" s="35" t="s">
        <v>22</v>
      </c>
      <c r="F2519" s="35" t="s">
        <v>9393</v>
      </c>
      <c r="G2519" s="35" t="s">
        <v>9629</v>
      </c>
      <c r="H2519" s="35" t="s">
        <v>8694</v>
      </c>
      <c r="I2519" s="36"/>
      <c r="J2519" s="53">
        <v>45804</v>
      </c>
      <c r="K2519" t="s">
        <v>6171</v>
      </c>
      <c r="L2519" s="40"/>
      <c r="M2519" s="39" t="s">
        <v>9668</v>
      </c>
    </row>
    <row r="2520" spans="1:13" x14ac:dyDescent="0.25">
      <c r="A2520" s="7" t="str">
        <f t="shared" si="106"/>
        <v>200700170005</v>
      </c>
      <c r="B2520" s="92"/>
      <c r="C2520" s="187">
        <v>20070017</v>
      </c>
      <c r="D2520" s="175" t="s">
        <v>56</v>
      </c>
      <c r="E2520" s="35" t="s">
        <v>18</v>
      </c>
      <c r="F2520" s="35" t="s">
        <v>9610</v>
      </c>
      <c r="G2520" s="35" t="s">
        <v>9630</v>
      </c>
      <c r="H2520" s="35" t="s">
        <v>5795</v>
      </c>
      <c r="I2520" s="36"/>
      <c r="J2520" s="53">
        <v>45804</v>
      </c>
      <c r="K2520" t="s">
        <v>9651</v>
      </c>
      <c r="L2520" s="40"/>
      <c r="M2520" s="39" t="s">
        <v>9669</v>
      </c>
    </row>
    <row r="2521" spans="1:13" x14ac:dyDescent="0.25">
      <c r="A2521" s="7" t="str">
        <f t="shared" si="106"/>
        <v>200700170009</v>
      </c>
      <c r="B2521" s="92"/>
      <c r="C2521" s="187">
        <v>20070017</v>
      </c>
      <c r="D2521" s="175" t="s">
        <v>56</v>
      </c>
      <c r="E2521" s="35" t="s">
        <v>36</v>
      </c>
      <c r="F2521" s="35" t="s">
        <v>434</v>
      </c>
      <c r="G2521" s="35" t="s">
        <v>9631</v>
      </c>
      <c r="H2521" s="35" t="s">
        <v>8886</v>
      </c>
      <c r="I2521" s="36"/>
      <c r="J2521" s="53">
        <v>45804</v>
      </c>
      <c r="K2521" t="s">
        <v>9652</v>
      </c>
      <c r="L2521" s="40"/>
      <c r="M2521" s="39" t="s">
        <v>9670</v>
      </c>
    </row>
    <row r="2522" spans="1:13" x14ac:dyDescent="0.25">
      <c r="A2522" s="7" t="str">
        <f t="shared" si="106"/>
        <v>200800070081</v>
      </c>
      <c r="B2522" s="92"/>
      <c r="C2522" s="187">
        <v>20080007</v>
      </c>
      <c r="D2522" s="175" t="s">
        <v>56</v>
      </c>
      <c r="E2522" s="35" t="s">
        <v>3261</v>
      </c>
      <c r="F2522" s="35" t="s">
        <v>9611</v>
      </c>
      <c r="G2522" s="35" t="s">
        <v>9632</v>
      </c>
      <c r="H2522" s="35" t="s">
        <v>7440</v>
      </c>
      <c r="I2522" s="36"/>
      <c r="J2522" s="53">
        <v>45804</v>
      </c>
      <c r="K2522" t="s">
        <v>9653</v>
      </c>
      <c r="L2522" s="40"/>
      <c r="M2522" s="39" t="s">
        <v>9671</v>
      </c>
    </row>
    <row r="2523" spans="1:13" x14ac:dyDescent="0.25">
      <c r="A2523" s="7" t="str">
        <f t="shared" si="106"/>
        <v>200800070082</v>
      </c>
      <c r="B2523" s="92"/>
      <c r="C2523" s="187">
        <v>20080007</v>
      </c>
      <c r="D2523" s="175" t="s">
        <v>56</v>
      </c>
      <c r="E2523" s="35" t="s">
        <v>3414</v>
      </c>
      <c r="F2523" s="35" t="s">
        <v>9612</v>
      </c>
      <c r="G2523" s="35" t="s">
        <v>9633</v>
      </c>
      <c r="H2523" s="35" t="s">
        <v>7416</v>
      </c>
      <c r="I2523" s="36"/>
      <c r="J2523" s="53">
        <v>45804</v>
      </c>
      <c r="K2523" t="s">
        <v>9654</v>
      </c>
      <c r="L2523" s="40"/>
      <c r="M2523" s="39" t="s">
        <v>9672</v>
      </c>
    </row>
    <row r="2524" spans="1:13" x14ac:dyDescent="0.25">
      <c r="A2524" s="7" t="str">
        <f t="shared" si="106"/>
        <v>200800100030</v>
      </c>
      <c r="B2524" s="92"/>
      <c r="C2524" s="187">
        <v>20080010</v>
      </c>
      <c r="D2524" s="175" t="s">
        <v>56</v>
      </c>
      <c r="E2524" s="35" t="s">
        <v>7</v>
      </c>
      <c r="F2524" s="35" t="s">
        <v>9614</v>
      </c>
      <c r="G2524" s="35" t="s">
        <v>9634</v>
      </c>
      <c r="H2524" s="35" t="s">
        <v>7819</v>
      </c>
      <c r="I2524" s="36"/>
      <c r="J2524" s="53">
        <v>45804</v>
      </c>
      <c r="K2524" t="s">
        <v>7285</v>
      </c>
      <c r="L2524" s="40"/>
      <c r="M2524" s="39" t="s">
        <v>9673</v>
      </c>
    </row>
    <row r="2525" spans="1:13" x14ac:dyDescent="0.25">
      <c r="A2525" s="7" t="str">
        <f t="shared" si="106"/>
        <v>200800100032</v>
      </c>
      <c r="B2525" s="92"/>
      <c r="C2525" s="187">
        <v>20080010</v>
      </c>
      <c r="D2525" s="175" t="s">
        <v>56</v>
      </c>
      <c r="E2525" s="35" t="s">
        <v>8</v>
      </c>
      <c r="F2525" s="35" t="s">
        <v>9615</v>
      </c>
      <c r="G2525" s="91" t="s">
        <v>9687</v>
      </c>
      <c r="H2525" s="35" t="s">
        <v>8122</v>
      </c>
      <c r="I2525" s="36"/>
      <c r="J2525" s="53">
        <v>45804</v>
      </c>
      <c r="K2525" t="s">
        <v>9655</v>
      </c>
      <c r="L2525" s="40"/>
      <c r="M2525" s="39" t="s">
        <v>9674</v>
      </c>
    </row>
    <row r="2526" spans="1:13" x14ac:dyDescent="0.25">
      <c r="A2526" s="7" t="str">
        <f t="shared" si="106"/>
        <v>200800110013</v>
      </c>
      <c r="B2526" s="92"/>
      <c r="C2526" s="187">
        <v>20080011</v>
      </c>
      <c r="D2526" s="175" t="s">
        <v>56</v>
      </c>
      <c r="E2526" s="35" t="s">
        <v>23</v>
      </c>
      <c r="F2526" s="35" t="s">
        <v>8776</v>
      </c>
      <c r="G2526" s="35" t="s">
        <v>9635</v>
      </c>
      <c r="H2526" s="35" t="s">
        <v>7704</v>
      </c>
      <c r="I2526" s="36"/>
      <c r="J2526" s="53">
        <v>45804</v>
      </c>
      <c r="K2526" t="s">
        <v>5603</v>
      </c>
      <c r="L2526" s="40"/>
      <c r="M2526" s="39" t="s">
        <v>9675</v>
      </c>
    </row>
    <row r="2527" spans="1:13" x14ac:dyDescent="0.25">
      <c r="A2527" s="7" t="str">
        <f t="shared" si="106"/>
        <v>200800280002</v>
      </c>
      <c r="B2527" s="92"/>
      <c r="C2527" s="187">
        <v>20080028</v>
      </c>
      <c r="D2527" s="175" t="s">
        <v>56</v>
      </c>
      <c r="E2527" s="35" t="s">
        <v>17</v>
      </c>
      <c r="F2527" s="35" t="s">
        <v>9616</v>
      </c>
      <c r="G2527" s="35" t="s">
        <v>9636</v>
      </c>
      <c r="H2527" s="35" t="s">
        <v>7412</v>
      </c>
      <c r="I2527" s="36"/>
      <c r="J2527" s="53">
        <v>45804</v>
      </c>
      <c r="K2527" t="s">
        <v>9656</v>
      </c>
      <c r="L2527" s="40"/>
      <c r="M2527" s="39" t="s">
        <v>9676</v>
      </c>
    </row>
    <row r="2528" spans="1:13" x14ac:dyDescent="0.25">
      <c r="A2528" s="7" t="str">
        <f>CONCATENATE(C2528,E2528)</f>
        <v>200800080002</v>
      </c>
      <c r="B2528" s="92"/>
      <c r="C2528" s="187">
        <v>20080008</v>
      </c>
      <c r="D2528" s="175" t="s">
        <v>56</v>
      </c>
      <c r="E2528" s="35" t="s">
        <v>17</v>
      </c>
      <c r="F2528" s="35" t="s">
        <v>9613</v>
      </c>
      <c r="G2528" s="91" t="s">
        <v>9684</v>
      </c>
      <c r="H2528" s="35" t="s">
        <v>7595</v>
      </c>
      <c r="I2528" s="36"/>
      <c r="J2528" s="53">
        <v>45804</v>
      </c>
      <c r="K2528" t="s">
        <v>9781</v>
      </c>
      <c r="L2528" s="40"/>
      <c r="M2528" s="39" t="s">
        <v>9827</v>
      </c>
    </row>
    <row r="2529" spans="1:13" x14ac:dyDescent="0.25">
      <c r="A2529" s="7" t="str">
        <f t="shared" ref="A2529:A2558" si="107">CONCATENATE(C2529,E2529)</f>
        <v>200100040034</v>
      </c>
      <c r="B2529" s="92"/>
      <c r="C2529" s="187">
        <v>20010004</v>
      </c>
      <c r="D2529" s="175" t="s">
        <v>56</v>
      </c>
      <c r="E2529" s="35" t="s">
        <v>33</v>
      </c>
      <c r="F2529" s="35" t="s">
        <v>9689</v>
      </c>
      <c r="G2529" s="35" t="s">
        <v>9727</v>
      </c>
      <c r="H2529" s="35" t="s">
        <v>268</v>
      </c>
      <c r="I2529" s="36"/>
      <c r="J2529" s="53">
        <v>45812</v>
      </c>
      <c r="K2529" t="s">
        <v>9782</v>
      </c>
      <c r="L2529" s="40"/>
      <c r="M2529" s="39" t="s">
        <v>9828</v>
      </c>
    </row>
    <row r="2530" spans="1:13" x14ac:dyDescent="0.25">
      <c r="A2530" s="7" t="str">
        <f t="shared" si="107"/>
        <v>200100150074</v>
      </c>
      <c r="B2530" s="92"/>
      <c r="C2530" s="187">
        <v>20010015</v>
      </c>
      <c r="D2530" s="175" t="s">
        <v>56</v>
      </c>
      <c r="E2530" s="35" t="s">
        <v>2490</v>
      </c>
      <c r="F2530" s="35" t="s">
        <v>9690</v>
      </c>
      <c r="G2530" s="35" t="s">
        <v>9728</v>
      </c>
      <c r="H2530" s="35" t="s">
        <v>265</v>
      </c>
      <c r="I2530" s="36"/>
      <c r="J2530" s="53">
        <v>45812</v>
      </c>
      <c r="K2530" t="s">
        <v>618</v>
      </c>
      <c r="L2530" s="40"/>
      <c r="M2530" s="39" t="s">
        <v>9829</v>
      </c>
    </row>
    <row r="2531" spans="1:13" x14ac:dyDescent="0.25">
      <c r="A2531" s="7" t="str">
        <f t="shared" si="107"/>
        <v>200100150075</v>
      </c>
      <c r="B2531" s="92"/>
      <c r="C2531" s="187">
        <v>20010015</v>
      </c>
      <c r="D2531" s="175" t="s">
        <v>56</v>
      </c>
      <c r="E2531" s="35" t="s">
        <v>2594</v>
      </c>
      <c r="F2531" s="35" t="s">
        <v>6062</v>
      </c>
      <c r="G2531" s="35" t="s">
        <v>9729</v>
      </c>
      <c r="H2531" s="35" t="s">
        <v>267</v>
      </c>
      <c r="I2531" s="36"/>
      <c r="J2531" s="53">
        <v>45812</v>
      </c>
      <c r="K2531" t="s">
        <v>9783</v>
      </c>
      <c r="L2531" s="40"/>
      <c r="M2531" s="39">
        <v>0</v>
      </c>
    </row>
    <row r="2532" spans="1:13" x14ac:dyDescent="0.25">
      <c r="A2532" s="7" t="str">
        <f t="shared" si="107"/>
        <v>200100400014</v>
      </c>
      <c r="B2532" s="92"/>
      <c r="C2532" s="187">
        <v>20010040</v>
      </c>
      <c r="D2532" s="175" t="s">
        <v>56</v>
      </c>
      <c r="E2532" s="35" t="s">
        <v>24</v>
      </c>
      <c r="F2532" s="35" t="s">
        <v>9691</v>
      </c>
      <c r="G2532" s="35" t="s">
        <v>9730</v>
      </c>
      <c r="H2532" s="35" t="s">
        <v>460</v>
      </c>
      <c r="I2532" s="36"/>
      <c r="J2532" s="53">
        <v>45812</v>
      </c>
      <c r="K2532" t="s">
        <v>9699</v>
      </c>
      <c r="L2532" s="40"/>
      <c r="M2532" s="39" t="s">
        <v>9830</v>
      </c>
    </row>
    <row r="2533" spans="1:13" x14ac:dyDescent="0.25">
      <c r="A2533" s="7" t="str">
        <f t="shared" si="107"/>
        <v>200100410053</v>
      </c>
      <c r="B2533" s="92"/>
      <c r="C2533" s="187">
        <v>20010041</v>
      </c>
      <c r="D2533" s="175" t="s">
        <v>56</v>
      </c>
      <c r="E2533" s="35" t="s">
        <v>131</v>
      </c>
      <c r="F2533" s="35" t="s">
        <v>9692</v>
      </c>
      <c r="G2533" s="35" t="s">
        <v>9731</v>
      </c>
      <c r="H2533" s="35" t="s">
        <v>275</v>
      </c>
      <c r="I2533" s="36"/>
      <c r="J2533" s="53">
        <v>45812</v>
      </c>
      <c r="K2533" t="s">
        <v>9784</v>
      </c>
      <c r="L2533" s="40"/>
      <c r="M2533" s="39" t="s">
        <v>9831</v>
      </c>
    </row>
    <row r="2534" spans="1:13" x14ac:dyDescent="0.25">
      <c r="A2534" s="7" t="str">
        <f t="shared" si="107"/>
        <v>200100520003</v>
      </c>
      <c r="B2534" s="92"/>
      <c r="C2534" s="187">
        <v>20010052</v>
      </c>
      <c r="D2534" s="175" t="s">
        <v>56</v>
      </c>
      <c r="E2534" s="35" t="s">
        <v>0</v>
      </c>
      <c r="F2534" s="35" t="s">
        <v>180</v>
      </c>
      <c r="G2534" s="35" t="s">
        <v>9732</v>
      </c>
      <c r="H2534" s="35" t="s">
        <v>275</v>
      </c>
      <c r="I2534" s="36"/>
      <c r="J2534" s="53">
        <v>45812</v>
      </c>
      <c r="K2534" t="s">
        <v>9785</v>
      </c>
      <c r="L2534" s="40"/>
      <c r="M2534" s="39" t="s">
        <v>9832</v>
      </c>
    </row>
    <row r="2535" spans="1:13" x14ac:dyDescent="0.25">
      <c r="A2535" s="7" t="str">
        <f t="shared" si="107"/>
        <v>200100520004</v>
      </c>
      <c r="B2535" s="92"/>
      <c r="C2535" s="187">
        <v>20010052</v>
      </c>
      <c r="D2535" s="175" t="s">
        <v>56</v>
      </c>
      <c r="E2535" s="35" t="s">
        <v>1</v>
      </c>
      <c r="F2535" s="35" t="s">
        <v>9693</v>
      </c>
      <c r="G2535" s="35" t="s">
        <v>9733</v>
      </c>
      <c r="H2535" s="35" t="s">
        <v>272</v>
      </c>
      <c r="I2535" s="36"/>
      <c r="J2535" s="53">
        <v>45812</v>
      </c>
      <c r="K2535" t="s">
        <v>1096</v>
      </c>
      <c r="L2535" s="40"/>
      <c r="M2535" s="39" t="s">
        <v>9833</v>
      </c>
    </row>
    <row r="2536" spans="1:13" x14ac:dyDescent="0.25">
      <c r="A2536" s="7" t="str">
        <f t="shared" si="107"/>
        <v>200100520005</v>
      </c>
      <c r="B2536" s="92"/>
      <c r="C2536" s="187">
        <v>20010052</v>
      </c>
      <c r="D2536" s="175" t="s">
        <v>56</v>
      </c>
      <c r="E2536" s="35" t="s">
        <v>18</v>
      </c>
      <c r="F2536" s="35" t="s">
        <v>9694</v>
      </c>
      <c r="G2536" s="35" t="s">
        <v>9734</v>
      </c>
      <c r="H2536" s="35" t="s">
        <v>267</v>
      </c>
      <c r="I2536" s="36"/>
      <c r="J2536" s="53">
        <v>45812</v>
      </c>
      <c r="K2536" t="s">
        <v>9786</v>
      </c>
      <c r="L2536" s="40"/>
      <c r="M2536" s="39" t="s">
        <v>9834</v>
      </c>
    </row>
    <row r="2537" spans="1:13" x14ac:dyDescent="0.25">
      <c r="A2537" s="7" t="str">
        <f t="shared" si="107"/>
        <v>200100520006</v>
      </c>
      <c r="B2537" s="92"/>
      <c r="C2537" s="187">
        <v>20010052</v>
      </c>
      <c r="D2537" s="175" t="s">
        <v>56</v>
      </c>
      <c r="E2537" s="35" t="s">
        <v>19</v>
      </c>
      <c r="F2537" s="35" t="s">
        <v>9695</v>
      </c>
      <c r="G2537" s="35" t="s">
        <v>9735</v>
      </c>
      <c r="H2537" s="35" t="s">
        <v>275</v>
      </c>
      <c r="I2537" s="36"/>
      <c r="J2537" s="53">
        <v>45812</v>
      </c>
      <c r="K2537" t="s">
        <v>9787</v>
      </c>
      <c r="L2537" s="40"/>
      <c r="M2537" s="39" t="s">
        <v>9835</v>
      </c>
    </row>
    <row r="2538" spans="1:13" x14ac:dyDescent="0.25">
      <c r="A2538" s="7" t="str">
        <f t="shared" si="107"/>
        <v>200100520007</v>
      </c>
      <c r="B2538" s="92"/>
      <c r="C2538" s="187">
        <v>20010052</v>
      </c>
      <c r="D2538" s="175" t="s">
        <v>56</v>
      </c>
      <c r="E2538" s="35" t="s">
        <v>20</v>
      </c>
      <c r="F2538" s="35" t="s">
        <v>7127</v>
      </c>
      <c r="G2538" s="35" t="s">
        <v>9736</v>
      </c>
      <c r="H2538" s="35" t="s">
        <v>267</v>
      </c>
      <c r="I2538" s="36"/>
      <c r="J2538" s="53">
        <v>45812</v>
      </c>
      <c r="K2538" t="s">
        <v>9788</v>
      </c>
      <c r="L2538" s="40"/>
      <c r="M2538" s="39">
        <v>0</v>
      </c>
    </row>
    <row r="2539" spans="1:13" x14ac:dyDescent="0.25">
      <c r="A2539" s="7" t="str">
        <f t="shared" si="107"/>
        <v>200100520008</v>
      </c>
      <c r="B2539" s="92"/>
      <c r="C2539" s="187">
        <v>20010052</v>
      </c>
      <c r="D2539" s="175" t="s">
        <v>56</v>
      </c>
      <c r="E2539" s="35" t="s">
        <v>41</v>
      </c>
      <c r="F2539" s="35" t="s">
        <v>9696</v>
      </c>
      <c r="G2539" s="35" t="s">
        <v>9737</v>
      </c>
      <c r="H2539" s="35" t="s">
        <v>275</v>
      </c>
      <c r="I2539" s="36"/>
      <c r="J2539" s="53">
        <v>45812</v>
      </c>
      <c r="K2539" t="s">
        <v>9789</v>
      </c>
      <c r="L2539" s="40"/>
      <c r="M2539" s="39" t="s">
        <v>9836</v>
      </c>
    </row>
    <row r="2540" spans="1:13" x14ac:dyDescent="0.25">
      <c r="A2540" s="7" t="str">
        <f t="shared" si="107"/>
        <v>200100520009</v>
      </c>
      <c r="B2540" s="92"/>
      <c r="C2540" s="187">
        <v>20010052</v>
      </c>
      <c r="D2540" s="175" t="s">
        <v>56</v>
      </c>
      <c r="E2540" s="35" t="s">
        <v>36</v>
      </c>
      <c r="F2540" s="35" t="s">
        <v>8789</v>
      </c>
      <c r="G2540" s="35" t="s">
        <v>9738</v>
      </c>
      <c r="H2540" s="35" t="s">
        <v>275</v>
      </c>
      <c r="I2540" s="36"/>
      <c r="J2540" s="53">
        <v>45812</v>
      </c>
      <c r="K2540" t="s">
        <v>9790</v>
      </c>
      <c r="L2540" s="40"/>
      <c r="M2540" s="39">
        <v>0</v>
      </c>
    </row>
    <row r="2541" spans="1:13" x14ac:dyDescent="0.25">
      <c r="A2541" s="7" t="str">
        <f t="shared" si="107"/>
        <v>200100520010</v>
      </c>
      <c r="B2541" s="92"/>
      <c r="C2541" s="187">
        <v>20010052</v>
      </c>
      <c r="D2541" s="175" t="s">
        <v>56</v>
      </c>
      <c r="E2541" s="35" t="s">
        <v>21</v>
      </c>
      <c r="F2541" s="35" t="s">
        <v>9697</v>
      </c>
      <c r="G2541" s="35" t="s">
        <v>2237</v>
      </c>
      <c r="H2541" s="35" t="s">
        <v>265</v>
      </c>
      <c r="I2541" s="36"/>
      <c r="J2541" s="53">
        <v>45812</v>
      </c>
      <c r="K2541" t="s">
        <v>6444</v>
      </c>
      <c r="L2541" s="40"/>
      <c r="M2541" s="39" t="s">
        <v>9837</v>
      </c>
    </row>
    <row r="2542" spans="1:13" x14ac:dyDescent="0.25">
      <c r="A2542" s="7" t="str">
        <f t="shared" si="107"/>
        <v>200100520013</v>
      </c>
      <c r="B2542" s="92"/>
      <c r="C2542" s="187">
        <v>20010052</v>
      </c>
      <c r="D2542" s="175" t="s">
        <v>56</v>
      </c>
      <c r="E2542" s="35" t="s">
        <v>23</v>
      </c>
      <c r="F2542" s="35" t="s">
        <v>9698</v>
      </c>
      <c r="G2542" s="35" t="s">
        <v>9739</v>
      </c>
      <c r="H2542" s="35" t="s">
        <v>275</v>
      </c>
      <c r="I2542" s="36"/>
      <c r="J2542" s="53">
        <v>45812</v>
      </c>
      <c r="K2542" t="s">
        <v>9791</v>
      </c>
      <c r="L2542" s="40"/>
      <c r="M2542" s="39" t="s">
        <v>9838</v>
      </c>
    </row>
    <row r="2543" spans="1:13" x14ac:dyDescent="0.25">
      <c r="A2543" s="7" t="str">
        <f t="shared" si="107"/>
        <v>200200150023</v>
      </c>
      <c r="B2543" s="92"/>
      <c r="C2543" s="187">
        <v>20020015</v>
      </c>
      <c r="D2543" s="175" t="s">
        <v>56</v>
      </c>
      <c r="E2543" s="35" t="s">
        <v>38</v>
      </c>
      <c r="F2543" s="35" t="s">
        <v>5421</v>
      </c>
      <c r="G2543" s="35" t="s">
        <v>9740</v>
      </c>
      <c r="H2543" s="35" t="s">
        <v>721</v>
      </c>
      <c r="I2543" s="36"/>
      <c r="J2543" s="53">
        <v>45812</v>
      </c>
      <c r="K2543" t="s">
        <v>476</v>
      </c>
      <c r="L2543" s="40"/>
      <c r="M2543" s="39" t="s">
        <v>9839</v>
      </c>
    </row>
    <row r="2544" spans="1:13" x14ac:dyDescent="0.25">
      <c r="A2544" s="7" t="str">
        <f t="shared" si="107"/>
        <v>200400020021</v>
      </c>
      <c r="B2544" s="92"/>
      <c r="C2544" s="187">
        <v>20040002</v>
      </c>
      <c r="D2544" s="175" t="s">
        <v>56</v>
      </c>
      <c r="E2544" s="35" t="s">
        <v>28</v>
      </c>
      <c r="F2544" s="35" t="s">
        <v>9699</v>
      </c>
      <c r="G2544" s="91" t="s">
        <v>10083</v>
      </c>
      <c r="H2544" s="35" t="s">
        <v>4438</v>
      </c>
      <c r="I2544" s="36"/>
      <c r="J2544" s="53">
        <v>45812</v>
      </c>
      <c r="K2544" t="s">
        <v>9792</v>
      </c>
      <c r="L2544" s="40"/>
      <c r="M2544" s="39" t="s">
        <v>9840</v>
      </c>
    </row>
    <row r="2545" spans="1:13" x14ac:dyDescent="0.25">
      <c r="A2545" s="7" t="str">
        <f t="shared" si="107"/>
        <v>200400020022</v>
      </c>
      <c r="B2545" s="92"/>
      <c r="C2545" s="187">
        <v>20040002</v>
      </c>
      <c r="D2545" s="175" t="s">
        <v>56</v>
      </c>
      <c r="E2545" s="35" t="s">
        <v>37</v>
      </c>
      <c r="F2545" s="35" t="s">
        <v>7299</v>
      </c>
      <c r="G2545" s="35" t="s">
        <v>9741</v>
      </c>
      <c r="H2545" s="35" t="s">
        <v>275</v>
      </c>
      <c r="I2545" s="36"/>
      <c r="J2545" s="53">
        <v>45812</v>
      </c>
      <c r="K2545" t="s">
        <v>9793</v>
      </c>
      <c r="L2545" s="40"/>
      <c r="M2545" s="39">
        <v>0</v>
      </c>
    </row>
    <row r="2546" spans="1:13" x14ac:dyDescent="0.25">
      <c r="A2546" s="7" t="str">
        <f t="shared" si="107"/>
        <v>200400060018</v>
      </c>
      <c r="B2546" s="92"/>
      <c r="C2546" s="187">
        <v>20040006</v>
      </c>
      <c r="D2546" s="175" t="s">
        <v>56</v>
      </c>
      <c r="E2546" s="35" t="s">
        <v>2</v>
      </c>
      <c r="F2546" s="35" t="s">
        <v>9700</v>
      </c>
      <c r="G2546" s="91" t="s">
        <v>10080</v>
      </c>
      <c r="H2546" s="35" t="s">
        <v>4690</v>
      </c>
      <c r="I2546" s="36"/>
      <c r="J2546" s="53">
        <v>45812</v>
      </c>
      <c r="K2546" t="s">
        <v>9794</v>
      </c>
      <c r="L2546" s="40"/>
      <c r="M2546" s="39" t="s">
        <v>9841</v>
      </c>
    </row>
    <row r="2547" spans="1:13" x14ac:dyDescent="0.25">
      <c r="A2547" s="7" t="str">
        <f t="shared" si="107"/>
        <v>200600010021</v>
      </c>
      <c r="B2547" s="92"/>
      <c r="C2547" s="187">
        <v>20060001</v>
      </c>
      <c r="D2547" s="175" t="s">
        <v>56</v>
      </c>
      <c r="E2547" s="35" t="s">
        <v>28</v>
      </c>
      <c r="F2547" s="35" t="s">
        <v>144</v>
      </c>
      <c r="G2547" s="35" t="s">
        <v>9742</v>
      </c>
      <c r="H2547" s="35" t="s">
        <v>5266</v>
      </c>
      <c r="I2547" s="36"/>
      <c r="J2547" s="53">
        <v>45812</v>
      </c>
      <c r="K2547" t="s">
        <v>6334</v>
      </c>
      <c r="L2547" s="40"/>
      <c r="M2547" s="39" t="s">
        <v>9842</v>
      </c>
    </row>
    <row r="2548" spans="1:13" x14ac:dyDescent="0.25">
      <c r="A2548" s="7" t="str">
        <f t="shared" si="107"/>
        <v>200600010022</v>
      </c>
      <c r="B2548" s="92"/>
      <c r="C2548" s="187">
        <v>20060001</v>
      </c>
      <c r="D2548" s="175" t="s">
        <v>56</v>
      </c>
      <c r="E2548" s="35" t="s">
        <v>37</v>
      </c>
      <c r="F2548" s="35" t="s">
        <v>9390</v>
      </c>
      <c r="G2548" s="35" t="s">
        <v>9442</v>
      </c>
      <c r="H2548" s="35" t="s">
        <v>5266</v>
      </c>
      <c r="I2548" s="36"/>
      <c r="J2548" s="53">
        <v>45812</v>
      </c>
      <c r="K2548" t="s">
        <v>9795</v>
      </c>
      <c r="L2548" s="40"/>
      <c r="M2548" s="39" t="s">
        <v>9843</v>
      </c>
    </row>
    <row r="2549" spans="1:13" x14ac:dyDescent="0.25">
      <c r="A2549" s="7" t="str">
        <f t="shared" si="107"/>
        <v>200600010023</v>
      </c>
      <c r="B2549" s="92"/>
      <c r="C2549" s="187">
        <v>20060001</v>
      </c>
      <c r="D2549" s="175" t="s">
        <v>56</v>
      </c>
      <c r="E2549" s="35" t="s">
        <v>38</v>
      </c>
      <c r="F2549" s="35" t="s">
        <v>821</v>
      </c>
      <c r="G2549" s="35" t="s">
        <v>9743</v>
      </c>
      <c r="H2549" s="35" t="s">
        <v>5266</v>
      </c>
      <c r="I2549" s="36"/>
      <c r="J2549" s="53">
        <v>45812</v>
      </c>
      <c r="K2549" t="s">
        <v>9796</v>
      </c>
      <c r="L2549" s="40"/>
      <c r="M2549" s="39" t="s">
        <v>9844</v>
      </c>
    </row>
    <row r="2550" spans="1:13" x14ac:dyDescent="0.25">
      <c r="A2550" s="7" t="str">
        <f t="shared" si="107"/>
        <v>200600090003</v>
      </c>
      <c r="B2550" s="92"/>
      <c r="C2550" s="187">
        <v>20060009</v>
      </c>
      <c r="D2550" s="175" t="s">
        <v>56</v>
      </c>
      <c r="E2550" s="35" t="s">
        <v>0</v>
      </c>
      <c r="F2550" s="35" t="s">
        <v>9701</v>
      </c>
      <c r="G2550" s="35" t="s">
        <v>9744</v>
      </c>
      <c r="H2550" s="35" t="s">
        <v>4452</v>
      </c>
      <c r="I2550" s="36"/>
      <c r="J2550" s="53">
        <v>45812</v>
      </c>
      <c r="K2550" t="s">
        <v>9797</v>
      </c>
      <c r="L2550" s="40"/>
      <c r="M2550" s="39" t="s">
        <v>9845</v>
      </c>
    </row>
    <row r="2551" spans="1:13" x14ac:dyDescent="0.25">
      <c r="A2551" s="7" t="str">
        <f t="shared" si="107"/>
        <v>200600090004</v>
      </c>
      <c r="B2551" s="92"/>
      <c r="C2551" s="187">
        <v>20060009</v>
      </c>
      <c r="D2551" s="175" t="s">
        <v>56</v>
      </c>
      <c r="E2551" s="35" t="s">
        <v>1</v>
      </c>
      <c r="F2551" s="35" t="s">
        <v>9702</v>
      </c>
      <c r="G2551" s="35" t="s">
        <v>9745</v>
      </c>
      <c r="H2551" s="35" t="s">
        <v>4452</v>
      </c>
      <c r="I2551" s="36"/>
      <c r="J2551" s="53">
        <v>45812</v>
      </c>
      <c r="K2551" t="s">
        <v>7574</v>
      </c>
      <c r="L2551" s="40"/>
      <c r="M2551" s="39" t="s">
        <v>9846</v>
      </c>
    </row>
    <row r="2552" spans="1:13" x14ac:dyDescent="0.25">
      <c r="A2552" s="7" t="str">
        <f t="shared" si="107"/>
        <v>200600110006</v>
      </c>
      <c r="B2552" s="92"/>
      <c r="C2552" s="187">
        <v>20060011</v>
      </c>
      <c r="D2552" s="175" t="s">
        <v>56</v>
      </c>
      <c r="E2552" s="35" t="s">
        <v>19</v>
      </c>
      <c r="F2552" s="35" t="s">
        <v>9703</v>
      </c>
      <c r="G2552" s="35" t="s">
        <v>9746</v>
      </c>
      <c r="H2552" s="35" t="s">
        <v>5266</v>
      </c>
      <c r="I2552" s="36"/>
      <c r="J2552" s="53">
        <v>45812</v>
      </c>
      <c r="K2552" t="s">
        <v>9798</v>
      </c>
      <c r="L2552" s="40"/>
      <c r="M2552" s="39">
        <v>0</v>
      </c>
    </row>
    <row r="2553" spans="1:13" x14ac:dyDescent="0.25">
      <c r="A2553" s="7" t="str">
        <f t="shared" si="107"/>
        <v>200600120046</v>
      </c>
      <c r="B2553" s="92"/>
      <c r="C2553" s="187">
        <v>20060012</v>
      </c>
      <c r="D2553" s="175" t="s">
        <v>56</v>
      </c>
      <c r="E2553" s="35" t="s">
        <v>129</v>
      </c>
      <c r="F2553" s="35" t="s">
        <v>9391</v>
      </c>
      <c r="G2553" s="35" t="s">
        <v>9747</v>
      </c>
      <c r="H2553" s="35" t="s">
        <v>2020</v>
      </c>
      <c r="I2553" s="36"/>
      <c r="J2553" s="53">
        <v>45812</v>
      </c>
      <c r="K2553" t="s">
        <v>9799</v>
      </c>
      <c r="L2553" s="40"/>
      <c r="M2553" s="39" t="s">
        <v>9847</v>
      </c>
    </row>
    <row r="2554" spans="1:13" x14ac:dyDescent="0.25">
      <c r="A2554" s="7" t="str">
        <f t="shared" si="107"/>
        <v>200600120049</v>
      </c>
      <c r="B2554" s="92"/>
      <c r="C2554" s="187">
        <v>20060012</v>
      </c>
      <c r="D2554" s="175" t="s">
        <v>56</v>
      </c>
      <c r="E2554" s="35" t="s">
        <v>425</v>
      </c>
      <c r="F2554" s="35" t="s">
        <v>9704</v>
      </c>
      <c r="G2554" s="35" t="s">
        <v>9748</v>
      </c>
      <c r="H2554" s="35" t="s">
        <v>9304</v>
      </c>
      <c r="I2554" s="36"/>
      <c r="J2554" s="53">
        <v>45812</v>
      </c>
      <c r="K2554" t="s">
        <v>9800</v>
      </c>
      <c r="L2554" s="40"/>
      <c r="M2554" s="39" t="s">
        <v>9848</v>
      </c>
    </row>
    <row r="2555" spans="1:13" x14ac:dyDescent="0.25">
      <c r="A2555" s="7" t="str">
        <f t="shared" si="107"/>
        <v>200600120056</v>
      </c>
      <c r="B2555" s="92"/>
      <c r="C2555" s="187">
        <v>20060012</v>
      </c>
      <c r="D2555" s="175" t="s">
        <v>56</v>
      </c>
      <c r="E2555" s="35" t="s">
        <v>761</v>
      </c>
      <c r="F2555" s="35" t="s">
        <v>9705</v>
      </c>
      <c r="G2555" s="35" t="s">
        <v>9749</v>
      </c>
      <c r="H2555" s="35" t="s">
        <v>9160</v>
      </c>
      <c r="I2555" s="36"/>
      <c r="J2555" s="53">
        <v>45812</v>
      </c>
      <c r="K2555" t="s">
        <v>9801</v>
      </c>
      <c r="L2555" s="40"/>
      <c r="M2555" s="39" t="s">
        <v>9849</v>
      </c>
    </row>
    <row r="2556" spans="1:13" x14ac:dyDescent="0.25">
      <c r="A2556" s="7" t="str">
        <f t="shared" si="107"/>
        <v>200600120060</v>
      </c>
      <c r="B2556" s="92"/>
      <c r="C2556" s="187">
        <v>20060012</v>
      </c>
      <c r="D2556" s="175" t="s">
        <v>56</v>
      </c>
      <c r="E2556" s="35" t="s">
        <v>957</v>
      </c>
      <c r="F2556" s="35" t="s">
        <v>6221</v>
      </c>
      <c r="G2556" s="35" t="s">
        <v>9750</v>
      </c>
      <c r="H2556" s="35" t="s">
        <v>9304</v>
      </c>
      <c r="I2556" s="36"/>
      <c r="J2556" s="53">
        <v>45812</v>
      </c>
      <c r="K2556" t="s">
        <v>9802</v>
      </c>
      <c r="L2556" s="40"/>
      <c r="M2556" s="39" t="s">
        <v>9850</v>
      </c>
    </row>
    <row r="2557" spans="1:13" x14ac:dyDescent="0.25">
      <c r="A2557" s="7" t="str">
        <f t="shared" si="107"/>
        <v>200600120062</v>
      </c>
      <c r="B2557" s="92"/>
      <c r="C2557" s="187">
        <v>20060012</v>
      </c>
      <c r="D2557" s="175" t="s">
        <v>56</v>
      </c>
      <c r="E2557" s="35" t="s">
        <v>1147</v>
      </c>
      <c r="F2557" s="35" t="s">
        <v>9706</v>
      </c>
      <c r="G2557" s="35" t="s">
        <v>9751</v>
      </c>
      <c r="H2557" s="35" t="s">
        <v>9304</v>
      </c>
      <c r="I2557" s="36"/>
      <c r="J2557" s="53">
        <v>45812</v>
      </c>
      <c r="K2557" t="s">
        <v>9803</v>
      </c>
      <c r="L2557" s="40"/>
      <c r="M2557" s="39" t="s">
        <v>9851</v>
      </c>
    </row>
    <row r="2558" spans="1:13" x14ac:dyDescent="0.25">
      <c r="A2558" s="7" t="str">
        <f t="shared" si="107"/>
        <v>200700030025</v>
      </c>
      <c r="B2558" s="92"/>
      <c r="C2558" s="187">
        <v>20070003</v>
      </c>
      <c r="D2558" s="175" t="s">
        <v>56</v>
      </c>
      <c r="E2558" s="35" t="s">
        <v>5</v>
      </c>
      <c r="F2558" s="35" t="s">
        <v>9317</v>
      </c>
      <c r="G2558" s="35" t="s">
        <v>9752</v>
      </c>
      <c r="H2558" s="35" t="s">
        <v>1048</v>
      </c>
      <c r="I2558" s="36"/>
      <c r="J2558" s="53">
        <v>45812</v>
      </c>
      <c r="K2558" t="s">
        <v>9804</v>
      </c>
      <c r="L2558" s="40"/>
      <c r="M2558" s="39">
        <v>0</v>
      </c>
    </row>
    <row r="2559" spans="1:13" x14ac:dyDescent="0.25">
      <c r="A2559" s="7" t="str">
        <f t="shared" ref="A2559:A2586" si="108">CONCATENATE(C2559,E2559)</f>
        <v>200700060025</v>
      </c>
      <c r="B2559" s="92"/>
      <c r="C2559" s="187">
        <v>20070006</v>
      </c>
      <c r="D2559" s="175" t="s">
        <v>56</v>
      </c>
      <c r="E2559" s="35" t="s">
        <v>5</v>
      </c>
      <c r="F2559" s="35" t="s">
        <v>9707</v>
      </c>
      <c r="G2559" s="35" t="s">
        <v>9753</v>
      </c>
      <c r="H2559" s="35" t="s">
        <v>1048</v>
      </c>
      <c r="I2559" s="36"/>
      <c r="J2559" s="53">
        <v>45812</v>
      </c>
      <c r="K2559" t="s">
        <v>9805</v>
      </c>
      <c r="L2559" s="40"/>
      <c r="M2559" s="39" t="s">
        <v>9852</v>
      </c>
    </row>
    <row r="2560" spans="1:13" x14ac:dyDescent="0.25">
      <c r="A2560" s="7" t="str">
        <f t="shared" si="108"/>
        <v>200700100012</v>
      </c>
      <c r="B2560" s="92"/>
      <c r="C2560" s="187">
        <v>20070010</v>
      </c>
      <c r="D2560" s="175" t="s">
        <v>56</v>
      </c>
      <c r="E2560" s="35" t="s">
        <v>40</v>
      </c>
      <c r="F2560" s="35" t="s">
        <v>8629</v>
      </c>
      <c r="G2560" s="35" t="s">
        <v>9754</v>
      </c>
      <c r="H2560" s="35" t="s">
        <v>728</v>
      </c>
      <c r="I2560" s="36"/>
      <c r="J2560" s="53">
        <v>45812</v>
      </c>
      <c r="K2560" t="s">
        <v>9806</v>
      </c>
      <c r="L2560" s="40"/>
      <c r="M2560" s="39" t="s">
        <v>9853</v>
      </c>
    </row>
    <row r="2561" spans="1:13" x14ac:dyDescent="0.25">
      <c r="A2561" s="7" t="str">
        <f t="shared" si="108"/>
        <v>200700130009</v>
      </c>
      <c r="B2561" s="92"/>
      <c r="C2561" s="187">
        <v>20070013</v>
      </c>
      <c r="D2561" s="175" t="s">
        <v>56</v>
      </c>
      <c r="E2561" s="35" t="s">
        <v>36</v>
      </c>
      <c r="F2561" s="35" t="s">
        <v>9708</v>
      </c>
      <c r="G2561" s="35" t="s">
        <v>9755</v>
      </c>
      <c r="H2561" s="35" t="s">
        <v>5795</v>
      </c>
      <c r="I2561" s="36"/>
      <c r="J2561" s="53">
        <v>45812</v>
      </c>
      <c r="K2561" t="s">
        <v>9807</v>
      </c>
      <c r="L2561" s="40"/>
      <c r="M2561" s="39" t="s">
        <v>9854</v>
      </c>
    </row>
    <row r="2562" spans="1:13" x14ac:dyDescent="0.25">
      <c r="A2562" s="7" t="str">
        <f t="shared" si="108"/>
        <v>200700140010</v>
      </c>
      <c r="B2562" s="92"/>
      <c r="C2562" s="187">
        <v>20070014</v>
      </c>
      <c r="D2562" s="175" t="s">
        <v>56</v>
      </c>
      <c r="E2562" s="35" t="s">
        <v>21</v>
      </c>
      <c r="F2562" s="35" t="s">
        <v>9709</v>
      </c>
      <c r="G2562" s="35" t="s">
        <v>9756</v>
      </c>
      <c r="H2562" s="35" t="s">
        <v>8694</v>
      </c>
      <c r="I2562" s="36"/>
      <c r="J2562" s="53">
        <v>45812</v>
      </c>
      <c r="K2562" t="s">
        <v>9808</v>
      </c>
      <c r="L2562" s="40"/>
      <c r="M2562" s="39" t="s">
        <v>9855</v>
      </c>
    </row>
    <row r="2563" spans="1:13" x14ac:dyDescent="0.25">
      <c r="A2563" s="7" t="str">
        <f t="shared" si="108"/>
        <v>200700170010</v>
      </c>
      <c r="B2563" s="92"/>
      <c r="C2563" s="187">
        <v>20070017</v>
      </c>
      <c r="D2563" s="175" t="s">
        <v>56</v>
      </c>
      <c r="E2563" s="35" t="s">
        <v>21</v>
      </c>
      <c r="F2563" s="35" t="s">
        <v>9710</v>
      </c>
      <c r="G2563" s="35" t="s">
        <v>9757</v>
      </c>
      <c r="H2563" s="35" t="s">
        <v>5766</v>
      </c>
      <c r="I2563" s="36"/>
      <c r="J2563" s="53">
        <v>45812</v>
      </c>
      <c r="K2563" t="s">
        <v>9809</v>
      </c>
      <c r="L2563" s="40"/>
      <c r="M2563" s="39" t="s">
        <v>9856</v>
      </c>
    </row>
    <row r="2564" spans="1:13" x14ac:dyDescent="0.25">
      <c r="A2564" s="7" t="str">
        <f t="shared" si="108"/>
        <v>200700170011</v>
      </c>
      <c r="B2564" s="92"/>
      <c r="C2564" s="187">
        <v>20070017</v>
      </c>
      <c r="D2564" s="175" t="s">
        <v>56</v>
      </c>
      <c r="E2564" s="35" t="s">
        <v>22</v>
      </c>
      <c r="F2564" s="35" t="s">
        <v>1055</v>
      </c>
      <c r="G2564" s="35" t="s">
        <v>9758</v>
      </c>
      <c r="H2564" s="35" t="s">
        <v>5795</v>
      </c>
      <c r="I2564" s="36"/>
      <c r="J2564" s="53">
        <v>45812</v>
      </c>
      <c r="K2564" t="s">
        <v>9810</v>
      </c>
      <c r="L2564" s="40"/>
      <c r="M2564" s="39" t="s">
        <v>9857</v>
      </c>
    </row>
    <row r="2565" spans="1:13" x14ac:dyDescent="0.25">
      <c r="A2565" s="7" t="str">
        <f t="shared" si="108"/>
        <v>200700170012</v>
      </c>
      <c r="B2565" s="92"/>
      <c r="C2565" s="187">
        <v>20070017</v>
      </c>
      <c r="D2565" s="175" t="s">
        <v>56</v>
      </c>
      <c r="E2565" s="35" t="s">
        <v>40</v>
      </c>
      <c r="F2565" s="35" t="s">
        <v>9711</v>
      </c>
      <c r="G2565" s="35" t="s">
        <v>9759</v>
      </c>
      <c r="H2565" s="35" t="s">
        <v>8694</v>
      </c>
      <c r="I2565" s="36"/>
      <c r="J2565" s="53">
        <v>45812</v>
      </c>
      <c r="K2565" t="s">
        <v>9811</v>
      </c>
      <c r="L2565" s="40"/>
      <c r="M2565" s="39" t="s">
        <v>9858</v>
      </c>
    </row>
    <row r="2566" spans="1:13" x14ac:dyDescent="0.25">
      <c r="A2566" s="7" t="str">
        <f t="shared" si="108"/>
        <v>200800010024</v>
      </c>
      <c r="B2566" s="92"/>
      <c r="C2566" s="187">
        <v>20080001</v>
      </c>
      <c r="D2566" s="175" t="s">
        <v>56</v>
      </c>
      <c r="E2566" s="35" t="s">
        <v>29</v>
      </c>
      <c r="F2566" s="35" t="s">
        <v>9712</v>
      </c>
      <c r="G2566" s="35" t="s">
        <v>9760</v>
      </c>
      <c r="H2566" s="35" t="s">
        <v>7439</v>
      </c>
      <c r="I2566" s="36"/>
      <c r="J2566" s="53">
        <v>45812</v>
      </c>
      <c r="K2566" t="s">
        <v>9812</v>
      </c>
      <c r="L2566" s="40"/>
      <c r="M2566" s="39" t="s">
        <v>9859</v>
      </c>
    </row>
    <row r="2567" spans="1:13" x14ac:dyDescent="0.25">
      <c r="A2567" s="7" t="str">
        <f t="shared" si="108"/>
        <v>200800010025</v>
      </c>
      <c r="B2567" s="92"/>
      <c r="C2567" s="187">
        <v>20080001</v>
      </c>
      <c r="D2567" s="175" t="s">
        <v>56</v>
      </c>
      <c r="E2567" s="35" t="s">
        <v>5</v>
      </c>
      <c r="F2567" s="35" t="s">
        <v>8999</v>
      </c>
      <c r="G2567" s="35" t="s">
        <v>9761</v>
      </c>
      <c r="H2567" s="35" t="s">
        <v>7417</v>
      </c>
      <c r="I2567" s="36"/>
      <c r="J2567" s="53">
        <v>45812</v>
      </c>
      <c r="K2567" t="s">
        <v>9813</v>
      </c>
      <c r="L2567" s="40"/>
      <c r="M2567" s="39" t="s">
        <v>9860</v>
      </c>
    </row>
    <row r="2568" spans="1:13" x14ac:dyDescent="0.25">
      <c r="A2568" s="7" t="str">
        <f t="shared" si="108"/>
        <v>200800010026</v>
      </c>
      <c r="B2568" s="92"/>
      <c r="C2568" s="187">
        <v>20080001</v>
      </c>
      <c r="D2568" s="175" t="s">
        <v>56</v>
      </c>
      <c r="E2568" s="35" t="s">
        <v>39</v>
      </c>
      <c r="F2568" s="35" t="s">
        <v>9713</v>
      </c>
      <c r="G2568" s="35" t="s">
        <v>9762</v>
      </c>
      <c r="H2568" s="35" t="s">
        <v>7417</v>
      </c>
      <c r="I2568" s="36"/>
      <c r="J2568" s="53">
        <v>45812</v>
      </c>
      <c r="K2568" t="s">
        <v>9814</v>
      </c>
      <c r="L2568" s="40"/>
      <c r="M2568" s="39" t="s">
        <v>9861</v>
      </c>
    </row>
    <row r="2569" spans="1:13" x14ac:dyDescent="0.25">
      <c r="A2569" s="7" t="str">
        <f t="shared" si="108"/>
        <v>200800010027</v>
      </c>
      <c r="B2569" s="92"/>
      <c r="C2569" s="187">
        <v>20080001</v>
      </c>
      <c r="D2569" s="175" t="s">
        <v>56</v>
      </c>
      <c r="E2569" s="35" t="s">
        <v>6</v>
      </c>
      <c r="F2569" s="35" t="s">
        <v>9714</v>
      </c>
      <c r="G2569" s="35" t="s">
        <v>9763</v>
      </c>
      <c r="H2569" s="35" t="s">
        <v>7439</v>
      </c>
      <c r="I2569" s="36"/>
      <c r="J2569" s="53">
        <v>45812</v>
      </c>
      <c r="K2569" t="s">
        <v>9815</v>
      </c>
      <c r="L2569" s="40"/>
      <c r="M2569" s="39" t="s">
        <v>9862</v>
      </c>
    </row>
    <row r="2570" spans="1:13" x14ac:dyDescent="0.25">
      <c r="A2570" s="7" t="str">
        <f t="shared" si="108"/>
        <v>200800010029</v>
      </c>
      <c r="B2570" s="92"/>
      <c r="C2570" s="187">
        <v>20080001</v>
      </c>
      <c r="D2570" s="175" t="s">
        <v>56</v>
      </c>
      <c r="E2570" s="35" t="s">
        <v>31</v>
      </c>
      <c r="F2570" s="35" t="s">
        <v>9715</v>
      </c>
      <c r="G2570" s="35" t="s">
        <v>9764</v>
      </c>
      <c r="H2570" s="35" t="s">
        <v>7439</v>
      </c>
      <c r="I2570" s="36"/>
      <c r="J2570" s="53">
        <v>45812</v>
      </c>
      <c r="K2570" t="s">
        <v>133</v>
      </c>
      <c r="L2570" s="40"/>
      <c r="M2570" s="39" t="s">
        <v>9863</v>
      </c>
    </row>
    <row r="2571" spans="1:13" x14ac:dyDescent="0.25">
      <c r="A2571" s="7" t="str">
        <f t="shared" si="108"/>
        <v>200800020024</v>
      </c>
      <c r="B2571" s="92"/>
      <c r="C2571" s="187">
        <v>20080002</v>
      </c>
      <c r="D2571" s="175" t="s">
        <v>56</v>
      </c>
      <c r="E2571" s="35" t="s">
        <v>29</v>
      </c>
      <c r="F2571" s="35" t="s">
        <v>7543</v>
      </c>
      <c r="G2571" s="35" t="s">
        <v>9765</v>
      </c>
      <c r="H2571" s="35" t="s">
        <v>7417</v>
      </c>
      <c r="I2571" s="36"/>
      <c r="J2571" s="53">
        <v>45812</v>
      </c>
      <c r="K2571" t="s">
        <v>9336</v>
      </c>
      <c r="L2571" s="40"/>
      <c r="M2571" s="39">
        <v>0</v>
      </c>
    </row>
    <row r="2572" spans="1:13" x14ac:dyDescent="0.25">
      <c r="A2572" s="7" t="str">
        <f t="shared" si="108"/>
        <v>200800040034</v>
      </c>
      <c r="B2572" s="92"/>
      <c r="C2572" s="187">
        <v>20080004</v>
      </c>
      <c r="D2572" s="175" t="s">
        <v>56</v>
      </c>
      <c r="E2572" s="35" t="s">
        <v>33</v>
      </c>
      <c r="F2572" s="35" t="s">
        <v>9716</v>
      </c>
      <c r="G2572" s="35" t="s">
        <v>9766</v>
      </c>
      <c r="H2572" s="35" t="s">
        <v>7573</v>
      </c>
      <c r="I2572" s="36"/>
      <c r="J2572" s="53">
        <v>45812</v>
      </c>
      <c r="K2572" t="s">
        <v>9816</v>
      </c>
      <c r="L2572" s="40"/>
      <c r="M2572" s="39" t="s">
        <v>9864</v>
      </c>
    </row>
    <row r="2573" spans="1:13" x14ac:dyDescent="0.25">
      <c r="A2573" s="7" t="str">
        <f t="shared" si="108"/>
        <v>200800040035</v>
      </c>
      <c r="B2573" s="92"/>
      <c r="C2573" s="187">
        <v>20080004</v>
      </c>
      <c r="D2573" s="175" t="s">
        <v>56</v>
      </c>
      <c r="E2573" s="35" t="s">
        <v>9</v>
      </c>
      <c r="F2573" s="35" t="s">
        <v>9717</v>
      </c>
      <c r="G2573" s="35" t="s">
        <v>9767</v>
      </c>
      <c r="H2573" s="35" t="s">
        <v>7412</v>
      </c>
      <c r="I2573" s="36"/>
      <c r="J2573" s="53">
        <v>45812</v>
      </c>
      <c r="K2573" t="s">
        <v>9817</v>
      </c>
      <c r="L2573" s="40"/>
      <c r="M2573" s="39" t="s">
        <v>9865</v>
      </c>
    </row>
    <row r="2574" spans="1:13" x14ac:dyDescent="0.25">
      <c r="A2574" s="7" t="str">
        <f t="shared" si="108"/>
        <v>200800100033</v>
      </c>
      <c r="B2574" s="92"/>
      <c r="C2574" s="187">
        <v>20080010</v>
      </c>
      <c r="D2574" s="175" t="s">
        <v>56</v>
      </c>
      <c r="E2574" s="35" t="s">
        <v>32</v>
      </c>
      <c r="F2574" s="35" t="s">
        <v>9718</v>
      </c>
      <c r="G2574" s="35" t="s">
        <v>9768</v>
      </c>
      <c r="H2574" s="35" t="s">
        <v>8439</v>
      </c>
      <c r="I2574" s="36"/>
      <c r="J2574" s="53">
        <v>45812</v>
      </c>
      <c r="K2574" t="s">
        <v>9818</v>
      </c>
      <c r="L2574" s="40"/>
      <c r="M2574" s="39" t="s">
        <v>9866</v>
      </c>
    </row>
    <row r="2575" spans="1:13" x14ac:dyDescent="0.25">
      <c r="A2575" s="7" t="str">
        <f t="shared" si="108"/>
        <v>200800100034</v>
      </c>
      <c r="B2575" s="92"/>
      <c r="C2575" s="187">
        <v>20080010</v>
      </c>
      <c r="D2575" s="175" t="s">
        <v>56</v>
      </c>
      <c r="E2575" s="35" t="s">
        <v>33</v>
      </c>
      <c r="F2575" s="35" t="s">
        <v>9719</v>
      </c>
      <c r="G2575" s="35" t="s">
        <v>9769</v>
      </c>
      <c r="H2575" s="35" t="s">
        <v>7439</v>
      </c>
      <c r="I2575" s="36"/>
      <c r="J2575" s="53">
        <v>45812</v>
      </c>
      <c r="K2575" t="s">
        <v>9819</v>
      </c>
      <c r="L2575" s="40"/>
      <c r="M2575" s="39" t="s">
        <v>9867</v>
      </c>
    </row>
    <row r="2576" spans="1:13" x14ac:dyDescent="0.25">
      <c r="A2576" s="7" t="str">
        <f t="shared" si="108"/>
        <v>200800100035</v>
      </c>
      <c r="B2576" s="92"/>
      <c r="C2576" s="187">
        <v>20080010</v>
      </c>
      <c r="D2576" s="175" t="s">
        <v>56</v>
      </c>
      <c r="E2576" s="35" t="s">
        <v>9</v>
      </c>
      <c r="F2576" s="35" t="s">
        <v>9720</v>
      </c>
      <c r="G2576" s="35" t="s">
        <v>9770</v>
      </c>
      <c r="H2576" s="35" t="s">
        <v>7819</v>
      </c>
      <c r="I2576" s="36"/>
      <c r="J2576" s="53">
        <v>45812</v>
      </c>
      <c r="K2576" t="s">
        <v>9820</v>
      </c>
      <c r="L2576" s="40"/>
      <c r="M2576" s="39" t="s">
        <v>9868</v>
      </c>
    </row>
    <row r="2577" spans="1:13" x14ac:dyDescent="0.25">
      <c r="A2577" s="7" t="str">
        <f t="shared" si="108"/>
        <v>200800200002</v>
      </c>
      <c r="B2577" s="92"/>
      <c r="C2577" s="187">
        <v>20080020</v>
      </c>
      <c r="D2577" s="175" t="s">
        <v>56</v>
      </c>
      <c r="E2577" s="35" t="s">
        <v>17</v>
      </c>
      <c r="F2577" s="35" t="s">
        <v>9721</v>
      </c>
      <c r="G2577" s="35" t="s">
        <v>9771</v>
      </c>
      <c r="H2577" s="35" t="s">
        <v>7414</v>
      </c>
      <c r="I2577" s="36"/>
      <c r="J2577" s="53">
        <v>45812</v>
      </c>
      <c r="K2577" t="s">
        <v>9821</v>
      </c>
      <c r="L2577" s="40"/>
      <c r="M2577" s="39" t="s">
        <v>9869</v>
      </c>
    </row>
    <row r="2578" spans="1:13" x14ac:dyDescent="0.25">
      <c r="A2578" s="7" t="str">
        <f t="shared" si="108"/>
        <v>200800260007</v>
      </c>
      <c r="B2578" s="92"/>
      <c r="C2578" s="187">
        <v>20080026</v>
      </c>
      <c r="D2578" s="175" t="s">
        <v>56</v>
      </c>
      <c r="E2578" s="35" t="s">
        <v>20</v>
      </c>
      <c r="F2578" s="35" t="s">
        <v>9722</v>
      </c>
      <c r="G2578" s="35" t="s">
        <v>9772</v>
      </c>
      <c r="H2578" s="35" t="s">
        <v>275</v>
      </c>
      <c r="I2578" s="36"/>
      <c r="J2578" s="53">
        <v>45812</v>
      </c>
      <c r="K2578" t="s">
        <v>1293</v>
      </c>
      <c r="L2578" s="40"/>
      <c r="M2578" s="39" t="s">
        <v>9870</v>
      </c>
    </row>
    <row r="2579" spans="1:13" x14ac:dyDescent="0.25">
      <c r="A2579" s="7" t="str">
        <f t="shared" si="108"/>
        <v>200800260008</v>
      </c>
      <c r="B2579" s="92"/>
      <c r="C2579" s="187">
        <v>20080026</v>
      </c>
      <c r="D2579" s="175" t="s">
        <v>56</v>
      </c>
      <c r="E2579" s="35" t="s">
        <v>41</v>
      </c>
      <c r="F2579" s="35" t="s">
        <v>9723</v>
      </c>
      <c r="G2579" s="35" t="s">
        <v>9773</v>
      </c>
      <c r="H2579" s="35" t="s">
        <v>275</v>
      </c>
      <c r="I2579" s="36"/>
      <c r="J2579" s="53">
        <v>45812</v>
      </c>
      <c r="K2579" t="s">
        <v>9822</v>
      </c>
      <c r="L2579" s="40"/>
      <c r="M2579" s="39" t="s">
        <v>9871</v>
      </c>
    </row>
    <row r="2580" spans="1:13" x14ac:dyDescent="0.25">
      <c r="A2580" s="7" t="str">
        <f t="shared" si="108"/>
        <v>200800260009</v>
      </c>
      <c r="B2580" s="92"/>
      <c r="C2580" s="187">
        <v>20080026</v>
      </c>
      <c r="D2580" s="175" t="s">
        <v>56</v>
      </c>
      <c r="E2580" s="35" t="s">
        <v>36</v>
      </c>
      <c r="F2580" s="35" t="s">
        <v>9724</v>
      </c>
      <c r="G2580" s="35" t="s">
        <v>9774</v>
      </c>
      <c r="H2580" s="35" t="s">
        <v>9041</v>
      </c>
      <c r="I2580" s="36"/>
      <c r="J2580" s="53">
        <v>45812</v>
      </c>
      <c r="K2580" t="s">
        <v>9823</v>
      </c>
      <c r="L2580" s="40"/>
      <c r="M2580" s="39" t="s">
        <v>9872</v>
      </c>
    </row>
    <row r="2581" spans="1:13" x14ac:dyDescent="0.25">
      <c r="A2581" s="7" t="str">
        <f t="shared" si="108"/>
        <v>200800260010</v>
      </c>
      <c r="B2581" s="92"/>
      <c r="C2581" s="187">
        <v>20080026</v>
      </c>
      <c r="D2581" s="175" t="s">
        <v>56</v>
      </c>
      <c r="E2581" s="35" t="s">
        <v>21</v>
      </c>
      <c r="F2581" s="35" t="s">
        <v>191</v>
      </c>
      <c r="G2581" s="35" t="s">
        <v>9775</v>
      </c>
      <c r="H2581" s="35" t="s">
        <v>9041</v>
      </c>
      <c r="I2581" s="36"/>
      <c r="J2581" s="53">
        <v>45812</v>
      </c>
      <c r="K2581" t="s">
        <v>482</v>
      </c>
      <c r="L2581" s="40"/>
      <c r="M2581" s="39" t="s">
        <v>9873</v>
      </c>
    </row>
    <row r="2582" spans="1:13" x14ac:dyDescent="0.25">
      <c r="A2582" s="7" t="str">
        <f t="shared" si="108"/>
        <v>200800260011</v>
      </c>
      <c r="B2582" s="92"/>
      <c r="C2582" s="187">
        <v>20080026</v>
      </c>
      <c r="D2582" s="175" t="s">
        <v>56</v>
      </c>
      <c r="E2582" s="35" t="s">
        <v>22</v>
      </c>
      <c r="F2582" s="35" t="s">
        <v>9725</v>
      </c>
      <c r="G2582" s="35" t="s">
        <v>9776</v>
      </c>
      <c r="H2582" s="35" t="s">
        <v>9041</v>
      </c>
      <c r="I2582" s="36"/>
      <c r="J2582" s="53">
        <v>45812</v>
      </c>
      <c r="K2582" t="s">
        <v>9824</v>
      </c>
      <c r="L2582" s="40"/>
      <c r="M2582" s="39" t="s">
        <v>9874</v>
      </c>
    </row>
    <row r="2583" spans="1:13" x14ac:dyDescent="0.25">
      <c r="A2583" s="7" t="str">
        <f t="shared" si="108"/>
        <v>200800260012</v>
      </c>
      <c r="B2583" s="92"/>
      <c r="C2583" s="187">
        <v>20080026</v>
      </c>
      <c r="D2583" s="175" t="s">
        <v>56</v>
      </c>
      <c r="E2583" s="35" t="s">
        <v>40</v>
      </c>
      <c r="F2583" s="35" t="s">
        <v>9726</v>
      </c>
      <c r="G2583" s="35" t="s">
        <v>9777</v>
      </c>
      <c r="H2583" s="35" t="s">
        <v>9039</v>
      </c>
      <c r="I2583" s="36"/>
      <c r="J2583" s="53">
        <v>45812</v>
      </c>
      <c r="K2583" t="s">
        <v>9825</v>
      </c>
      <c r="L2583" s="40"/>
      <c r="M2583" s="39" t="s">
        <v>9875</v>
      </c>
    </row>
    <row r="2584" spans="1:13" x14ac:dyDescent="0.25">
      <c r="A2584" s="7" t="str">
        <f t="shared" si="108"/>
        <v>200800270002</v>
      </c>
      <c r="B2584" s="92"/>
      <c r="C2584" s="187">
        <v>20080027</v>
      </c>
      <c r="D2584" s="175" t="s">
        <v>56</v>
      </c>
      <c r="E2584" s="35" t="s">
        <v>17</v>
      </c>
      <c r="F2584" s="35" t="s">
        <v>7574</v>
      </c>
      <c r="G2584" s="35" t="s">
        <v>9778</v>
      </c>
      <c r="H2584" s="35" t="s">
        <v>7481</v>
      </c>
      <c r="I2584" s="36"/>
      <c r="J2584" s="53">
        <v>45812</v>
      </c>
      <c r="K2584" t="s">
        <v>9826</v>
      </c>
      <c r="L2584" s="40"/>
      <c r="M2584" s="39" t="s">
        <v>9876</v>
      </c>
    </row>
    <row r="2585" spans="1:13" x14ac:dyDescent="0.25">
      <c r="A2585" s="7" t="str">
        <f t="shared" si="108"/>
        <v>200800280005</v>
      </c>
      <c r="B2585" s="92"/>
      <c r="C2585" s="187">
        <v>20080028</v>
      </c>
      <c r="D2585" s="175" t="s">
        <v>56</v>
      </c>
      <c r="E2585" s="35" t="s">
        <v>18</v>
      </c>
      <c r="F2585" s="35" t="s">
        <v>7109</v>
      </c>
      <c r="G2585" s="35" t="s">
        <v>9779</v>
      </c>
      <c r="H2585" s="35" t="s">
        <v>7440</v>
      </c>
      <c r="I2585" s="36"/>
      <c r="J2585" s="53">
        <v>45812</v>
      </c>
      <c r="K2585" t="s">
        <v>9826</v>
      </c>
      <c r="L2585" s="40"/>
      <c r="M2585" s="39" t="s">
        <v>9877</v>
      </c>
    </row>
    <row r="2586" spans="1:13" x14ac:dyDescent="0.25">
      <c r="A2586" s="7" t="str">
        <f t="shared" si="108"/>
        <v>200800280006</v>
      </c>
      <c r="B2586" s="92"/>
      <c r="C2586" s="187">
        <v>20080028</v>
      </c>
      <c r="D2586" s="175" t="s">
        <v>56</v>
      </c>
      <c r="E2586" s="35" t="s">
        <v>19</v>
      </c>
      <c r="F2586" s="35" t="s">
        <v>6332</v>
      </c>
      <c r="G2586" s="35" t="s">
        <v>9780</v>
      </c>
      <c r="H2586" s="35" t="s">
        <v>7440</v>
      </c>
      <c r="I2586" s="36"/>
      <c r="J2586" s="53">
        <v>45812</v>
      </c>
      <c r="L2586" s="40"/>
      <c r="M2586" s="39"/>
    </row>
    <row r="2587" spans="1:13" x14ac:dyDescent="0.25">
      <c r="A2587" s="7" t="str">
        <f>CONCATENATE(C2587,E2587)</f>
        <v>200100530002</v>
      </c>
      <c r="B2587" s="92"/>
      <c r="C2587" s="187">
        <v>20010053</v>
      </c>
      <c r="D2587" s="175" t="s">
        <v>56</v>
      </c>
      <c r="E2587" s="35" t="s">
        <v>17</v>
      </c>
      <c r="F2587" s="35" t="s">
        <v>9878</v>
      </c>
      <c r="G2587" s="35" t="s">
        <v>9880</v>
      </c>
      <c r="H2587" s="35" t="s">
        <v>460</v>
      </c>
      <c r="I2587" s="36"/>
      <c r="J2587" s="53">
        <v>45812</v>
      </c>
      <c r="K2587" t="s">
        <v>9881</v>
      </c>
      <c r="L2587" s="40"/>
      <c r="M2587" s="39" t="s">
        <v>9882</v>
      </c>
    </row>
    <row r="2588" spans="1:13" x14ac:dyDescent="0.25">
      <c r="A2588" s="7" t="str">
        <f>CONCATENATE(C2588,E2588)</f>
        <v>200100540002</v>
      </c>
      <c r="B2588" s="92"/>
      <c r="C2588" s="1">
        <v>20010054</v>
      </c>
      <c r="D2588" s="175" t="s">
        <v>56</v>
      </c>
      <c r="E2588" s="35" t="s">
        <v>17</v>
      </c>
      <c r="F2588" s="35" t="s">
        <v>12293</v>
      </c>
      <c r="G2588" s="91" t="s">
        <v>12294</v>
      </c>
      <c r="H2588" s="35" t="s">
        <v>275</v>
      </c>
      <c r="I2588" s="36"/>
      <c r="J2588" s="53">
        <v>45812</v>
      </c>
      <c r="K2588" t="s">
        <v>7967</v>
      </c>
      <c r="L2588" s="40"/>
      <c r="M2588" s="39" t="s">
        <v>9883</v>
      </c>
    </row>
    <row r="2589" spans="1:13" x14ac:dyDescent="0.25">
      <c r="A2589" s="7" t="str">
        <f t="shared" ref="A2589:A2616" si="109">CONCATENATE(C2589,E2589)</f>
        <v>200100520014</v>
      </c>
      <c r="B2589" s="92"/>
      <c r="C2589" s="187">
        <v>20010052</v>
      </c>
      <c r="D2589" s="175" t="s">
        <v>56</v>
      </c>
      <c r="E2589" s="35" t="s">
        <v>24</v>
      </c>
      <c r="F2589" s="35" t="s">
        <v>9886</v>
      </c>
      <c r="G2589" s="35" t="s">
        <v>9905</v>
      </c>
      <c r="H2589" s="35" t="s">
        <v>265</v>
      </c>
      <c r="I2589" s="36"/>
      <c r="J2589" s="53">
        <v>45818</v>
      </c>
      <c r="K2589" t="s">
        <v>5392</v>
      </c>
      <c r="L2589" s="40"/>
      <c r="M2589" s="39" t="s">
        <v>9952</v>
      </c>
    </row>
    <row r="2590" spans="1:13" x14ac:dyDescent="0.25">
      <c r="A2590" s="7" t="str">
        <f t="shared" si="109"/>
        <v>200200110051</v>
      </c>
      <c r="B2590" s="92"/>
      <c r="C2590" s="187">
        <v>20020011</v>
      </c>
      <c r="D2590" s="175" t="s">
        <v>56</v>
      </c>
      <c r="E2590" s="35" t="s">
        <v>130</v>
      </c>
      <c r="F2590" s="35" t="s">
        <v>9887</v>
      </c>
      <c r="G2590" s="35" t="s">
        <v>9906</v>
      </c>
      <c r="H2590" s="35" t="s">
        <v>276</v>
      </c>
      <c r="I2590" s="36"/>
      <c r="J2590" s="53">
        <v>45818</v>
      </c>
      <c r="K2590" t="s">
        <v>9933</v>
      </c>
      <c r="L2590" s="40"/>
      <c r="M2590" s="39" t="s">
        <v>9953</v>
      </c>
    </row>
    <row r="2591" spans="1:13" x14ac:dyDescent="0.25">
      <c r="A2591" s="7" t="str">
        <f t="shared" si="109"/>
        <v>200300010051</v>
      </c>
      <c r="B2591" s="92"/>
      <c r="C2591" s="187">
        <v>20030001</v>
      </c>
      <c r="D2591" s="175" t="s">
        <v>56</v>
      </c>
      <c r="E2591" s="35" t="s">
        <v>130</v>
      </c>
      <c r="F2591" s="35" t="s">
        <v>9888</v>
      </c>
      <c r="G2591" s="35" t="s">
        <v>9907</v>
      </c>
      <c r="H2591" s="35" t="s">
        <v>728</v>
      </c>
      <c r="I2591" s="36"/>
      <c r="J2591" s="53">
        <v>45818</v>
      </c>
      <c r="K2591" t="s">
        <v>9934</v>
      </c>
      <c r="L2591" s="40"/>
      <c r="M2591" s="39" t="s">
        <v>9954</v>
      </c>
    </row>
    <row r="2592" spans="1:13" x14ac:dyDescent="0.25">
      <c r="A2592" s="7" t="str">
        <f t="shared" si="109"/>
        <v>200300010052</v>
      </c>
      <c r="B2592" s="92"/>
      <c r="C2592" s="187">
        <v>20030001</v>
      </c>
      <c r="D2592" s="175" t="s">
        <v>56</v>
      </c>
      <c r="E2592" s="35" t="s">
        <v>426</v>
      </c>
      <c r="F2592" s="35" t="s">
        <v>744</v>
      </c>
      <c r="G2592" s="35" t="s">
        <v>9908</v>
      </c>
      <c r="H2592" s="35" t="s">
        <v>721</v>
      </c>
      <c r="I2592" s="36"/>
      <c r="J2592" s="53">
        <v>45818</v>
      </c>
      <c r="K2592" t="s">
        <v>5641</v>
      </c>
      <c r="L2592" s="40"/>
      <c r="M2592" s="39" t="s">
        <v>9955</v>
      </c>
    </row>
    <row r="2593" spans="1:13" x14ac:dyDescent="0.25">
      <c r="A2593" s="7" t="str">
        <f t="shared" si="109"/>
        <v>200600120035</v>
      </c>
      <c r="B2593" s="92"/>
      <c r="C2593" s="187">
        <v>20060012</v>
      </c>
      <c r="D2593" s="175" t="s">
        <v>56</v>
      </c>
      <c r="E2593" s="35" t="s">
        <v>9</v>
      </c>
      <c r="F2593" s="35" t="s">
        <v>9889</v>
      </c>
      <c r="G2593" s="35" t="s">
        <v>9909</v>
      </c>
      <c r="H2593" s="35" t="s">
        <v>9303</v>
      </c>
      <c r="I2593" s="36"/>
      <c r="J2593" s="53">
        <v>45818</v>
      </c>
      <c r="K2593" t="s">
        <v>9935</v>
      </c>
      <c r="L2593" s="40"/>
      <c r="M2593" s="39" t="s">
        <v>9956</v>
      </c>
    </row>
    <row r="2594" spans="1:13" x14ac:dyDescent="0.25">
      <c r="A2594" s="7" t="str">
        <f t="shared" si="109"/>
        <v>200600120065</v>
      </c>
      <c r="B2594" s="92"/>
      <c r="C2594" s="187">
        <v>20060012</v>
      </c>
      <c r="D2594" s="175" t="s">
        <v>56</v>
      </c>
      <c r="E2594" s="35" t="s">
        <v>1242</v>
      </c>
      <c r="F2594" s="35" t="s">
        <v>9890</v>
      </c>
      <c r="G2594" s="35" t="s">
        <v>9910</v>
      </c>
      <c r="H2594" s="35" t="s">
        <v>9304</v>
      </c>
      <c r="I2594" s="36"/>
      <c r="J2594" s="53">
        <v>45818</v>
      </c>
      <c r="K2594" t="s">
        <v>9936</v>
      </c>
      <c r="L2594" s="40"/>
      <c r="M2594" s="39">
        <v>0</v>
      </c>
    </row>
    <row r="2595" spans="1:13" x14ac:dyDescent="0.25">
      <c r="A2595" s="7" t="str">
        <f t="shared" si="109"/>
        <v>200700030026</v>
      </c>
      <c r="B2595" s="92"/>
      <c r="C2595" s="187">
        <v>20070003</v>
      </c>
      <c r="D2595" s="175" t="s">
        <v>56</v>
      </c>
      <c r="E2595" s="35" t="s">
        <v>39</v>
      </c>
      <c r="F2595" s="35" t="s">
        <v>9891</v>
      </c>
      <c r="G2595" s="35" t="s">
        <v>9911</v>
      </c>
      <c r="H2595" s="35" t="s">
        <v>2021</v>
      </c>
      <c r="I2595" s="36"/>
      <c r="J2595" s="53">
        <v>45818</v>
      </c>
      <c r="K2595" t="s">
        <v>5895</v>
      </c>
      <c r="L2595" s="40"/>
      <c r="M2595" s="39">
        <v>0</v>
      </c>
    </row>
    <row r="2596" spans="1:13" x14ac:dyDescent="0.25">
      <c r="A2596" s="7" t="str">
        <f t="shared" si="109"/>
        <v>200700030027</v>
      </c>
      <c r="B2596" s="92"/>
      <c r="C2596" s="187">
        <v>20070003</v>
      </c>
      <c r="D2596" s="175" t="s">
        <v>56</v>
      </c>
      <c r="E2596" s="35" t="s">
        <v>6</v>
      </c>
      <c r="F2596" s="35" t="s">
        <v>434</v>
      </c>
      <c r="G2596" s="35" t="s">
        <v>9912</v>
      </c>
      <c r="H2596" s="35" t="s">
        <v>728</v>
      </c>
      <c r="I2596" s="36"/>
      <c r="J2596" s="53">
        <v>45818</v>
      </c>
      <c r="K2596" t="s">
        <v>953</v>
      </c>
      <c r="L2596" s="40"/>
      <c r="M2596" s="39" t="s">
        <v>9957</v>
      </c>
    </row>
    <row r="2597" spans="1:13" x14ac:dyDescent="0.25">
      <c r="A2597" s="7" t="str">
        <f t="shared" si="109"/>
        <v>200700030028</v>
      </c>
      <c r="B2597" s="92"/>
      <c r="C2597" s="187">
        <v>20070003</v>
      </c>
      <c r="D2597" s="175" t="s">
        <v>56</v>
      </c>
      <c r="E2597" s="35" t="s">
        <v>30</v>
      </c>
      <c r="F2597" s="35" t="s">
        <v>9892</v>
      </c>
      <c r="G2597" s="35" t="s">
        <v>9913</v>
      </c>
      <c r="H2597" s="35" t="s">
        <v>2021</v>
      </c>
      <c r="I2597" s="36"/>
      <c r="J2597" s="53">
        <v>45818</v>
      </c>
      <c r="K2597" t="s">
        <v>9937</v>
      </c>
      <c r="L2597" s="40"/>
      <c r="M2597" s="39">
        <v>0</v>
      </c>
    </row>
    <row r="2598" spans="1:13" x14ac:dyDescent="0.25">
      <c r="A2598" s="7" t="str">
        <f t="shared" si="109"/>
        <v>200700130010</v>
      </c>
      <c r="B2598" s="92"/>
      <c r="C2598" s="187">
        <v>20070013</v>
      </c>
      <c r="D2598" s="175" t="s">
        <v>56</v>
      </c>
      <c r="E2598" s="35" t="s">
        <v>21</v>
      </c>
      <c r="F2598" s="35" t="s">
        <v>6465</v>
      </c>
      <c r="G2598" s="35" t="s">
        <v>9914</v>
      </c>
      <c r="H2598" s="35" t="s">
        <v>5795</v>
      </c>
      <c r="I2598" s="36"/>
      <c r="J2598" s="53">
        <v>45818</v>
      </c>
      <c r="K2598" t="s">
        <v>5694</v>
      </c>
      <c r="L2598" s="40"/>
      <c r="M2598" s="39" t="s">
        <v>9958</v>
      </c>
    </row>
    <row r="2599" spans="1:13" x14ac:dyDescent="0.25">
      <c r="A2599" s="7" t="str">
        <f t="shared" si="109"/>
        <v>200700160006</v>
      </c>
      <c r="B2599" s="92"/>
      <c r="C2599" s="187">
        <v>20070016</v>
      </c>
      <c r="D2599" s="175" t="s">
        <v>56</v>
      </c>
      <c r="E2599" s="35" t="s">
        <v>19</v>
      </c>
      <c r="F2599" s="35" t="s">
        <v>9893</v>
      </c>
      <c r="G2599" s="35" t="s">
        <v>9915</v>
      </c>
      <c r="H2599" s="35" t="s">
        <v>9932</v>
      </c>
      <c r="I2599" s="36"/>
      <c r="J2599" s="53">
        <v>45818</v>
      </c>
      <c r="K2599" t="s">
        <v>9938</v>
      </c>
      <c r="L2599" s="40"/>
      <c r="M2599" s="39" t="s">
        <v>9959</v>
      </c>
    </row>
    <row r="2600" spans="1:13" x14ac:dyDescent="0.25">
      <c r="A2600" s="7" t="str">
        <f t="shared" si="109"/>
        <v>200700160008</v>
      </c>
      <c r="B2600" s="92"/>
      <c r="C2600" s="187">
        <v>20070016</v>
      </c>
      <c r="D2600" s="175" t="s">
        <v>56</v>
      </c>
      <c r="E2600" s="35" t="s">
        <v>41</v>
      </c>
      <c r="F2600" s="35" t="s">
        <v>9894</v>
      </c>
      <c r="G2600" s="35" t="s">
        <v>9916</v>
      </c>
      <c r="H2600" s="35" t="s">
        <v>5766</v>
      </c>
      <c r="I2600" s="36"/>
      <c r="J2600" s="53">
        <v>45818</v>
      </c>
      <c r="K2600" t="s">
        <v>9939</v>
      </c>
      <c r="L2600" s="40"/>
      <c r="M2600" s="39" t="s">
        <v>9960</v>
      </c>
    </row>
    <row r="2601" spans="1:13" x14ac:dyDescent="0.25">
      <c r="A2601" s="7" t="str">
        <f t="shared" si="109"/>
        <v>200800040036</v>
      </c>
      <c r="B2601" s="92"/>
      <c r="C2601" s="187">
        <v>20080004</v>
      </c>
      <c r="D2601" s="175" t="s">
        <v>56</v>
      </c>
      <c r="E2601" s="35" t="s">
        <v>10</v>
      </c>
      <c r="F2601" s="35" t="s">
        <v>9895</v>
      </c>
      <c r="G2601" s="35" t="s">
        <v>9917</v>
      </c>
      <c r="H2601" s="35" t="s">
        <v>7412</v>
      </c>
      <c r="I2601" s="36"/>
      <c r="J2601" s="53">
        <v>45818</v>
      </c>
      <c r="K2601" t="s">
        <v>9940</v>
      </c>
      <c r="L2601" s="40"/>
      <c r="M2601" s="39">
        <v>0</v>
      </c>
    </row>
    <row r="2602" spans="1:13" x14ac:dyDescent="0.25">
      <c r="A2602" s="7" t="str">
        <f t="shared" si="109"/>
        <v>200800070083</v>
      </c>
      <c r="B2602" s="92"/>
      <c r="C2602" s="187">
        <v>20080007</v>
      </c>
      <c r="D2602" s="175" t="s">
        <v>56</v>
      </c>
      <c r="E2602" s="35" t="s">
        <v>3415</v>
      </c>
      <c r="F2602" s="35" t="s">
        <v>8705</v>
      </c>
      <c r="G2602" s="35" t="s">
        <v>9918</v>
      </c>
      <c r="H2602" s="35" t="s">
        <v>7704</v>
      </c>
      <c r="I2602" s="36"/>
      <c r="J2602" s="53">
        <v>45818</v>
      </c>
      <c r="K2602" t="s">
        <v>9941</v>
      </c>
      <c r="L2602" s="40"/>
      <c r="M2602" s="39" t="s">
        <v>9961</v>
      </c>
    </row>
    <row r="2603" spans="1:13" x14ac:dyDescent="0.25">
      <c r="A2603" s="7" t="str">
        <f t="shared" si="109"/>
        <v>200800070084</v>
      </c>
      <c r="B2603" s="92"/>
      <c r="C2603" s="187">
        <v>20080007</v>
      </c>
      <c r="D2603" s="175" t="s">
        <v>56</v>
      </c>
      <c r="E2603" s="35" t="s">
        <v>3576</v>
      </c>
      <c r="F2603" s="35" t="s">
        <v>9896</v>
      </c>
      <c r="G2603" s="35" t="s">
        <v>9919</v>
      </c>
      <c r="H2603" s="35" t="s">
        <v>7415</v>
      </c>
      <c r="I2603" s="36"/>
      <c r="J2603" s="53">
        <v>45818</v>
      </c>
      <c r="K2603" t="s">
        <v>9942</v>
      </c>
      <c r="L2603" s="40"/>
      <c r="M2603" s="39" t="s">
        <v>9962</v>
      </c>
    </row>
    <row r="2604" spans="1:13" x14ac:dyDescent="0.25">
      <c r="A2604" s="7" t="str">
        <f t="shared" si="109"/>
        <v>200800110011</v>
      </c>
      <c r="B2604" s="92"/>
      <c r="C2604" s="187">
        <v>20080011</v>
      </c>
      <c r="D2604" s="175" t="s">
        <v>56</v>
      </c>
      <c r="E2604" s="35" t="s">
        <v>22</v>
      </c>
      <c r="F2604" s="35" t="s">
        <v>9897</v>
      </c>
      <c r="G2604" s="35" t="s">
        <v>9920</v>
      </c>
      <c r="H2604" s="35" t="s">
        <v>7415</v>
      </c>
      <c r="I2604" s="36"/>
      <c r="J2604" s="53">
        <v>45818</v>
      </c>
      <c r="K2604" t="s">
        <v>9943</v>
      </c>
      <c r="L2604" s="40"/>
      <c r="M2604" s="39" t="s">
        <v>9963</v>
      </c>
    </row>
    <row r="2605" spans="1:13" x14ac:dyDescent="0.25">
      <c r="A2605" s="7" t="str">
        <f t="shared" si="109"/>
        <v>200800280003</v>
      </c>
      <c r="B2605" s="92"/>
      <c r="C2605" s="187">
        <v>20080028</v>
      </c>
      <c r="D2605" s="175" t="s">
        <v>56</v>
      </c>
      <c r="E2605" s="35" t="s">
        <v>0</v>
      </c>
      <c r="F2605" s="35" t="s">
        <v>656</v>
      </c>
      <c r="G2605" s="35" t="s">
        <v>9921</v>
      </c>
      <c r="H2605" s="35" t="s">
        <v>5245</v>
      </c>
      <c r="I2605" s="36"/>
      <c r="J2605" s="53">
        <v>45818</v>
      </c>
      <c r="K2605" t="s">
        <v>9944</v>
      </c>
      <c r="L2605" s="40"/>
      <c r="M2605" s="39" t="s">
        <v>9964</v>
      </c>
    </row>
    <row r="2606" spans="1:13" x14ac:dyDescent="0.25">
      <c r="A2606" s="7" t="str">
        <f t="shared" si="109"/>
        <v>200900020005</v>
      </c>
      <c r="B2606" s="92"/>
      <c r="C2606" s="187">
        <v>20090002</v>
      </c>
      <c r="D2606" s="175" t="s">
        <v>56</v>
      </c>
      <c r="E2606" s="35" t="s">
        <v>18</v>
      </c>
      <c r="F2606" s="35" t="s">
        <v>9898</v>
      </c>
      <c r="G2606" s="35" t="s">
        <v>9922</v>
      </c>
      <c r="H2606" s="35" t="s">
        <v>268</v>
      </c>
      <c r="I2606" s="36"/>
      <c r="J2606" s="53">
        <v>45818</v>
      </c>
      <c r="K2606" t="s">
        <v>365</v>
      </c>
      <c r="L2606" s="40"/>
      <c r="M2606" s="39" t="s">
        <v>9965</v>
      </c>
    </row>
    <row r="2607" spans="1:13" x14ac:dyDescent="0.25">
      <c r="A2607" s="7" t="str">
        <f t="shared" si="109"/>
        <v>200900020007</v>
      </c>
      <c r="B2607" s="92"/>
      <c r="C2607" s="187">
        <v>20090002</v>
      </c>
      <c r="D2607" s="175" t="s">
        <v>56</v>
      </c>
      <c r="E2607" s="35" t="s">
        <v>20</v>
      </c>
      <c r="F2607" s="35" t="s">
        <v>9899</v>
      </c>
      <c r="G2607" s="35" t="s">
        <v>9923</v>
      </c>
      <c r="H2607" s="35" t="s">
        <v>268</v>
      </c>
      <c r="I2607" s="36"/>
      <c r="J2607" s="53">
        <v>45818</v>
      </c>
      <c r="K2607" t="s">
        <v>9945</v>
      </c>
      <c r="L2607" s="40"/>
      <c r="M2607" s="39" t="s">
        <v>9966</v>
      </c>
    </row>
    <row r="2608" spans="1:13" x14ac:dyDescent="0.25">
      <c r="A2608" s="7" t="str">
        <f t="shared" si="109"/>
        <v>200900020008</v>
      </c>
      <c r="B2608" s="92"/>
      <c r="C2608" s="187">
        <v>20090002</v>
      </c>
      <c r="D2608" s="175" t="s">
        <v>56</v>
      </c>
      <c r="E2608" s="35" t="s">
        <v>41</v>
      </c>
      <c r="F2608" s="35" t="s">
        <v>9900</v>
      </c>
      <c r="G2608" s="35" t="s">
        <v>9924</v>
      </c>
      <c r="H2608" s="35" t="s">
        <v>1691</v>
      </c>
      <c r="I2608" s="36"/>
      <c r="J2608" s="53">
        <v>45818</v>
      </c>
      <c r="K2608" t="s">
        <v>7979</v>
      </c>
      <c r="L2608" s="40"/>
      <c r="M2608" s="39">
        <v>0</v>
      </c>
    </row>
    <row r="2609" spans="1:13" x14ac:dyDescent="0.25">
      <c r="A2609" s="7" t="str">
        <f t="shared" si="109"/>
        <v>200900020009</v>
      </c>
      <c r="B2609" s="92"/>
      <c r="C2609" s="187">
        <v>20090002</v>
      </c>
      <c r="D2609" s="175" t="s">
        <v>56</v>
      </c>
      <c r="E2609" s="35" t="s">
        <v>36</v>
      </c>
      <c r="F2609" s="35" t="s">
        <v>7749</v>
      </c>
      <c r="G2609" s="35" t="s">
        <v>9925</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9901</v>
      </c>
      <c r="G2610" s="35" t="s">
        <v>9926</v>
      </c>
      <c r="H2610" s="35" t="s">
        <v>268</v>
      </c>
      <c r="I2610" s="36"/>
      <c r="J2610" s="53">
        <v>45818</v>
      </c>
      <c r="K2610" t="s">
        <v>9946</v>
      </c>
      <c r="L2610" s="40"/>
      <c r="M2610" s="39">
        <v>0</v>
      </c>
    </row>
    <row r="2611" spans="1:13" x14ac:dyDescent="0.25">
      <c r="A2611" s="7" t="str">
        <f t="shared" si="109"/>
        <v>200900020011</v>
      </c>
      <c r="B2611" s="92"/>
      <c r="C2611" s="187">
        <v>20090002</v>
      </c>
      <c r="D2611" s="175" t="s">
        <v>56</v>
      </c>
      <c r="E2611" s="35" t="s">
        <v>22</v>
      </c>
      <c r="F2611" s="35" t="s">
        <v>9902</v>
      </c>
      <c r="G2611" s="35" t="s">
        <v>9927</v>
      </c>
      <c r="H2611" s="35" t="s">
        <v>268</v>
      </c>
      <c r="I2611" s="36"/>
      <c r="J2611" s="53">
        <v>45818</v>
      </c>
      <c r="K2611" t="s">
        <v>9646</v>
      </c>
      <c r="L2611" s="40"/>
      <c r="M2611" s="39" t="s">
        <v>9967</v>
      </c>
    </row>
    <row r="2612" spans="1:13" x14ac:dyDescent="0.25">
      <c r="A2612" s="7" t="str">
        <f t="shared" si="109"/>
        <v>200900040002</v>
      </c>
      <c r="B2612" s="92"/>
      <c r="C2612" s="187">
        <v>20090004</v>
      </c>
      <c r="D2612" s="175" t="s">
        <v>56</v>
      </c>
      <c r="E2612" s="35" t="s">
        <v>17</v>
      </c>
      <c r="F2612" s="35" t="s">
        <v>13789</v>
      </c>
      <c r="G2612" s="91" t="s">
        <v>13788</v>
      </c>
      <c r="H2612" s="35" t="s">
        <v>268</v>
      </c>
      <c r="I2612" s="36"/>
      <c r="J2612" s="53">
        <v>45818</v>
      </c>
      <c r="K2612" t="s">
        <v>9947</v>
      </c>
      <c r="L2612" s="40"/>
      <c r="M2612" s="39" t="s">
        <v>9968</v>
      </c>
    </row>
    <row r="2613" spans="1:13" x14ac:dyDescent="0.25">
      <c r="A2613" s="7" t="str">
        <f t="shared" si="109"/>
        <v>200900040005</v>
      </c>
      <c r="B2613" s="92"/>
      <c r="C2613" s="187">
        <v>20090004</v>
      </c>
      <c r="D2613" s="175" t="s">
        <v>56</v>
      </c>
      <c r="E2613" s="35" t="s">
        <v>18</v>
      </c>
      <c r="F2613" s="35" t="s">
        <v>6612</v>
      </c>
      <c r="G2613" s="35" t="s">
        <v>9928</v>
      </c>
      <c r="H2613" s="35" t="s">
        <v>5502</v>
      </c>
      <c r="I2613" s="36"/>
      <c r="J2613" s="53">
        <v>45818</v>
      </c>
      <c r="K2613" t="s">
        <v>9948</v>
      </c>
      <c r="L2613" s="40"/>
      <c r="M2613" s="39" t="s">
        <v>9969</v>
      </c>
    </row>
    <row r="2614" spans="1:13" x14ac:dyDescent="0.25">
      <c r="A2614" s="7" t="str">
        <f t="shared" si="109"/>
        <v>200900040006</v>
      </c>
      <c r="B2614" s="92"/>
      <c r="C2614" s="187">
        <v>20090004</v>
      </c>
      <c r="D2614" s="175" t="s">
        <v>56</v>
      </c>
      <c r="E2614" s="35" t="s">
        <v>19</v>
      </c>
      <c r="F2614" s="35" t="s">
        <v>9904</v>
      </c>
      <c r="G2614" s="35" t="s">
        <v>9929</v>
      </c>
      <c r="H2614" s="35" t="s">
        <v>268</v>
      </c>
      <c r="I2614" s="36"/>
      <c r="J2614" s="53">
        <v>45818</v>
      </c>
      <c r="K2614" t="s">
        <v>9949</v>
      </c>
      <c r="L2614" s="40"/>
      <c r="M2614" s="39" t="s">
        <v>9970</v>
      </c>
    </row>
    <row r="2615" spans="1:13" x14ac:dyDescent="0.25">
      <c r="A2615" s="7" t="str">
        <f t="shared" si="109"/>
        <v>200900040010</v>
      </c>
      <c r="B2615" s="92"/>
      <c r="C2615" s="187">
        <v>20090004</v>
      </c>
      <c r="D2615" s="175" t="s">
        <v>56</v>
      </c>
      <c r="E2615" s="35" t="s">
        <v>21</v>
      </c>
      <c r="F2615" s="35" t="s">
        <v>7583</v>
      </c>
      <c r="G2615" s="35" t="s">
        <v>9930</v>
      </c>
      <c r="H2615" s="35" t="s">
        <v>268</v>
      </c>
      <c r="I2615" s="36"/>
      <c r="J2615" s="53">
        <v>45818</v>
      </c>
      <c r="K2615" t="s">
        <v>9950</v>
      </c>
      <c r="L2615" s="40"/>
      <c r="M2615" s="39" t="s">
        <v>9971</v>
      </c>
    </row>
    <row r="2616" spans="1:13" x14ac:dyDescent="0.25">
      <c r="A2616" s="7" t="str">
        <f t="shared" si="109"/>
        <v>200900050002</v>
      </c>
      <c r="B2616" s="92"/>
      <c r="C2616" s="187">
        <v>20090005</v>
      </c>
      <c r="D2616" s="175" t="s">
        <v>56</v>
      </c>
      <c r="E2616" s="35" t="s">
        <v>17</v>
      </c>
      <c r="F2616" s="35" t="s">
        <v>960</v>
      </c>
      <c r="G2616" s="35" t="s">
        <v>9931</v>
      </c>
      <c r="H2616" s="35" t="s">
        <v>1380</v>
      </c>
      <c r="I2616" s="36"/>
      <c r="J2616" s="53">
        <v>45818</v>
      </c>
      <c r="K2616" t="s">
        <v>9951</v>
      </c>
      <c r="L2616" s="40"/>
      <c r="M2616" s="39" t="s">
        <v>9972</v>
      </c>
    </row>
    <row r="2617" spans="1:13" x14ac:dyDescent="0.25">
      <c r="A2617" s="7" t="str">
        <f t="shared" ref="A2617:A2646" si="110">CONCATENATE(C2617,E2617)</f>
        <v>200100080049</v>
      </c>
      <c r="B2617" s="92"/>
      <c r="C2617" s="187">
        <v>20010008</v>
      </c>
      <c r="D2617" s="175" t="s">
        <v>56</v>
      </c>
      <c r="E2617" s="35" t="s">
        <v>425</v>
      </c>
      <c r="F2617" s="35" t="s">
        <v>9974</v>
      </c>
      <c r="G2617" s="35" t="s">
        <v>9998</v>
      </c>
      <c r="H2617" s="35" t="s">
        <v>272</v>
      </c>
      <c r="I2617" s="36"/>
      <c r="J2617" s="53">
        <v>45825</v>
      </c>
      <c r="K2617" t="s">
        <v>10027</v>
      </c>
      <c r="L2617" s="40"/>
      <c r="M2617" s="39" t="s">
        <v>10049</v>
      </c>
    </row>
    <row r="2618" spans="1:13" x14ac:dyDescent="0.25">
      <c r="A2618" s="7" t="str">
        <f t="shared" si="110"/>
        <v>200100080050</v>
      </c>
      <c r="B2618" s="92"/>
      <c r="C2618" s="187">
        <v>20010008</v>
      </c>
      <c r="D2618" s="175" t="s">
        <v>56</v>
      </c>
      <c r="E2618" s="35" t="s">
        <v>2068</v>
      </c>
      <c r="F2618" s="35" t="s">
        <v>9975</v>
      </c>
      <c r="G2618" s="35" t="s">
        <v>9999</v>
      </c>
      <c r="H2618" s="35" t="s">
        <v>271</v>
      </c>
      <c r="I2618" s="36"/>
      <c r="J2618" s="53">
        <v>45825</v>
      </c>
      <c r="K2618" t="s">
        <v>10028</v>
      </c>
      <c r="L2618" s="40"/>
      <c r="M2618" s="39" t="s">
        <v>10050</v>
      </c>
    </row>
    <row r="2619" spans="1:13" x14ac:dyDescent="0.25">
      <c r="A2619" s="7" t="str">
        <f t="shared" si="110"/>
        <v>200200070074</v>
      </c>
      <c r="B2619" s="92"/>
      <c r="C2619" s="187">
        <v>20020007</v>
      </c>
      <c r="D2619" s="175" t="s">
        <v>56</v>
      </c>
      <c r="E2619" s="35" t="s">
        <v>2490</v>
      </c>
      <c r="F2619" s="35" t="s">
        <v>476</v>
      </c>
      <c r="G2619" s="35" t="s">
        <v>10000</v>
      </c>
      <c r="H2619" s="35" t="s">
        <v>1284</v>
      </c>
      <c r="I2619" s="36"/>
      <c r="J2619" s="53">
        <v>45825</v>
      </c>
      <c r="K2619" t="s">
        <v>10029</v>
      </c>
      <c r="L2619" s="40"/>
      <c r="M2619" s="39">
        <v>0</v>
      </c>
    </row>
    <row r="2620" spans="1:13" x14ac:dyDescent="0.25">
      <c r="A2620" s="7" t="str">
        <f t="shared" si="110"/>
        <v>200200070076</v>
      </c>
      <c r="B2620" s="92"/>
      <c r="C2620" s="187">
        <v>20020007</v>
      </c>
      <c r="D2620" s="175" t="s">
        <v>56</v>
      </c>
      <c r="E2620" s="35" t="s">
        <v>2801</v>
      </c>
      <c r="F2620" s="35" t="s">
        <v>9976</v>
      </c>
      <c r="G2620" s="35" t="s">
        <v>10001</v>
      </c>
      <c r="H2620" s="35" t="s">
        <v>275</v>
      </c>
      <c r="I2620" s="36"/>
      <c r="J2620" s="53">
        <v>45825</v>
      </c>
      <c r="K2620" t="s">
        <v>353</v>
      </c>
      <c r="L2620" s="40"/>
      <c r="M2620" s="39" t="s">
        <v>10051</v>
      </c>
    </row>
    <row r="2621" spans="1:13" x14ac:dyDescent="0.25">
      <c r="A2621" s="7" t="str">
        <f t="shared" si="110"/>
        <v>200200070077</v>
      </c>
      <c r="B2621" s="92"/>
      <c r="C2621" s="187">
        <v>20020007</v>
      </c>
      <c r="D2621" s="175" t="s">
        <v>56</v>
      </c>
      <c r="E2621" s="35" t="s">
        <v>2802</v>
      </c>
      <c r="F2621" s="35" t="s">
        <v>9977</v>
      </c>
      <c r="G2621" s="35" t="s">
        <v>10002</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2803</v>
      </c>
      <c r="F2622" s="35" t="s">
        <v>7090</v>
      </c>
      <c r="G2622" s="35" t="s">
        <v>10003</v>
      </c>
      <c r="H2622" s="35" t="s">
        <v>274</v>
      </c>
      <c r="I2622" s="36"/>
      <c r="J2622" s="53">
        <v>45825</v>
      </c>
      <c r="K2622" t="s">
        <v>978</v>
      </c>
      <c r="L2622" s="40"/>
      <c r="M2622" s="39" t="s">
        <v>10052</v>
      </c>
    </row>
    <row r="2623" spans="1:13" x14ac:dyDescent="0.25">
      <c r="A2623" s="7" t="str">
        <f t="shared" si="110"/>
        <v>200200070079</v>
      </c>
      <c r="B2623" s="92"/>
      <c r="C2623" s="187">
        <v>20020007</v>
      </c>
      <c r="D2623" s="175" t="s">
        <v>56</v>
      </c>
      <c r="E2623" s="35" t="s">
        <v>2804</v>
      </c>
      <c r="F2623" s="35" t="s">
        <v>9978</v>
      </c>
      <c r="G2623" s="35" t="s">
        <v>10004</v>
      </c>
      <c r="H2623" s="35" t="s">
        <v>275</v>
      </c>
      <c r="I2623" s="36"/>
      <c r="J2623" s="53">
        <v>45825</v>
      </c>
      <c r="K2623" t="s">
        <v>10030</v>
      </c>
      <c r="L2623" s="40"/>
      <c r="M2623" s="39" t="s">
        <v>10053</v>
      </c>
    </row>
    <row r="2624" spans="1:13" x14ac:dyDescent="0.25">
      <c r="A2624" s="7" t="str">
        <f t="shared" si="110"/>
        <v>200200150024</v>
      </c>
      <c r="B2624" s="92"/>
      <c r="C2624" s="187">
        <v>20020015</v>
      </c>
      <c r="D2624" s="175" t="s">
        <v>56</v>
      </c>
      <c r="E2624" s="35" t="s">
        <v>29</v>
      </c>
      <c r="F2624" s="35" t="s">
        <v>5603</v>
      </c>
      <c r="G2624" s="35" t="s">
        <v>10005</v>
      </c>
      <c r="H2624" s="35" t="s">
        <v>721</v>
      </c>
      <c r="I2624" s="36"/>
      <c r="J2624" s="53">
        <v>45825</v>
      </c>
      <c r="K2624" t="s">
        <v>6314</v>
      </c>
      <c r="L2624" s="40"/>
      <c r="M2624" s="39" t="s">
        <v>10054</v>
      </c>
    </row>
    <row r="2625" spans="1:13" x14ac:dyDescent="0.25">
      <c r="A2625" s="7" t="str">
        <f t="shared" si="110"/>
        <v>200500010038</v>
      </c>
      <c r="B2625" s="92"/>
      <c r="C2625" s="187">
        <v>20050001</v>
      </c>
      <c r="D2625" s="175" t="s">
        <v>56</v>
      </c>
      <c r="E2625" s="35" t="s">
        <v>11</v>
      </c>
      <c r="F2625" s="35" t="s">
        <v>9979</v>
      </c>
      <c r="G2625" s="35" t="s">
        <v>10006</v>
      </c>
      <c r="H2625" s="35" t="s">
        <v>1284</v>
      </c>
      <c r="I2625" s="36"/>
      <c r="J2625" s="53">
        <v>45825</v>
      </c>
      <c r="K2625" t="s">
        <v>5603</v>
      </c>
      <c r="L2625" s="40"/>
      <c r="M2625" s="39" t="s">
        <v>10055</v>
      </c>
    </row>
    <row r="2626" spans="1:13" x14ac:dyDescent="0.25">
      <c r="A2626" s="7" t="str">
        <f t="shared" si="110"/>
        <v>200500010039</v>
      </c>
      <c r="B2626" s="92"/>
      <c r="C2626" s="187">
        <v>20050001</v>
      </c>
      <c r="D2626" s="175" t="s">
        <v>56</v>
      </c>
      <c r="E2626" s="35" t="s">
        <v>12</v>
      </c>
      <c r="F2626" s="35" t="s">
        <v>9980</v>
      </c>
      <c r="G2626" s="35" t="s">
        <v>10007</v>
      </c>
      <c r="H2626" s="35" t="s">
        <v>275</v>
      </c>
      <c r="I2626" s="36"/>
      <c r="J2626" s="53">
        <v>45825</v>
      </c>
      <c r="K2626" t="s">
        <v>10031</v>
      </c>
      <c r="L2626" s="40"/>
      <c r="M2626" s="39" t="s">
        <v>10056</v>
      </c>
    </row>
    <row r="2627" spans="1:13" x14ac:dyDescent="0.25">
      <c r="A2627" s="7" t="str">
        <f t="shared" si="110"/>
        <v>200500010040</v>
      </c>
      <c r="B2627" s="92"/>
      <c r="C2627" s="187">
        <v>20050001</v>
      </c>
      <c r="D2627" s="175" t="s">
        <v>56</v>
      </c>
      <c r="E2627" s="35" t="s">
        <v>13</v>
      </c>
      <c r="F2627" s="35" t="s">
        <v>9981</v>
      </c>
      <c r="G2627" s="35" t="s">
        <v>10008</v>
      </c>
      <c r="H2627" s="35" t="s">
        <v>274</v>
      </c>
      <c r="I2627" s="36"/>
      <c r="J2627" s="53">
        <v>45825</v>
      </c>
      <c r="K2627" t="s">
        <v>10032</v>
      </c>
      <c r="L2627" s="40"/>
      <c r="M2627" s="39">
        <v>0</v>
      </c>
    </row>
    <row r="2628" spans="1:13" x14ac:dyDescent="0.25">
      <c r="A2628" s="7" t="str">
        <f t="shared" si="110"/>
        <v>200500030019</v>
      </c>
      <c r="B2628" s="92"/>
      <c r="C2628" s="187">
        <v>20050003</v>
      </c>
      <c r="D2628" s="175" t="s">
        <v>56</v>
      </c>
      <c r="E2628" s="35" t="s">
        <v>3</v>
      </c>
      <c r="F2628" s="35" t="s">
        <v>9982</v>
      </c>
      <c r="G2628" s="35" t="s">
        <v>10009</v>
      </c>
      <c r="H2628" s="35" t="s">
        <v>1380</v>
      </c>
      <c r="I2628" s="36"/>
      <c r="J2628" s="53">
        <v>45825</v>
      </c>
      <c r="K2628" t="s">
        <v>10033</v>
      </c>
      <c r="L2628" s="40"/>
      <c r="M2628" s="39" t="s">
        <v>10057</v>
      </c>
    </row>
    <row r="2629" spans="1:13" x14ac:dyDescent="0.25">
      <c r="A2629" s="7" t="str">
        <f t="shared" si="110"/>
        <v>200600120064</v>
      </c>
      <c r="B2629" s="92"/>
      <c r="C2629" s="187">
        <v>20060012</v>
      </c>
      <c r="D2629" s="175" t="s">
        <v>56</v>
      </c>
      <c r="E2629" s="35" t="s">
        <v>1237</v>
      </c>
      <c r="F2629" s="35" t="s">
        <v>9983</v>
      </c>
      <c r="G2629" s="35" t="s">
        <v>10010</v>
      </c>
      <c r="H2629" s="35" t="s">
        <v>9304</v>
      </c>
      <c r="I2629" s="36"/>
      <c r="J2629" s="53">
        <v>45825</v>
      </c>
      <c r="K2629" t="s">
        <v>10034</v>
      </c>
      <c r="L2629" s="40"/>
      <c r="M2629" s="39" t="s">
        <v>10058</v>
      </c>
    </row>
    <row r="2630" spans="1:13" x14ac:dyDescent="0.25">
      <c r="A2630" s="7" t="str">
        <f t="shared" si="110"/>
        <v>200700030029</v>
      </c>
      <c r="B2630" s="92"/>
      <c r="C2630" s="187">
        <v>20070003</v>
      </c>
      <c r="D2630" s="175" t="s">
        <v>56</v>
      </c>
      <c r="E2630" s="35" t="s">
        <v>31</v>
      </c>
      <c r="F2630" s="35" t="s">
        <v>9984</v>
      </c>
      <c r="G2630" s="35" t="s">
        <v>10011</v>
      </c>
      <c r="H2630" s="35" t="s">
        <v>1048</v>
      </c>
      <c r="I2630" s="36"/>
      <c r="J2630" s="53">
        <v>45825</v>
      </c>
      <c r="K2630" t="s">
        <v>10035</v>
      </c>
      <c r="L2630" s="40"/>
      <c r="M2630" s="39" t="s">
        <v>10059</v>
      </c>
    </row>
    <row r="2631" spans="1:13" x14ac:dyDescent="0.25">
      <c r="A2631" s="7" t="str">
        <f t="shared" si="110"/>
        <v>200700140012</v>
      </c>
      <c r="B2631" s="92"/>
      <c r="C2631" s="187">
        <v>20070014</v>
      </c>
      <c r="D2631" s="175" t="s">
        <v>56</v>
      </c>
      <c r="E2631" s="35" t="s">
        <v>40</v>
      </c>
      <c r="F2631" s="35" t="s">
        <v>9985</v>
      </c>
      <c r="G2631" s="35" t="s">
        <v>10012</v>
      </c>
      <c r="H2631" s="35" t="s">
        <v>8886</v>
      </c>
      <c r="I2631" s="36"/>
      <c r="J2631" s="53">
        <v>45825</v>
      </c>
      <c r="K2631" t="s">
        <v>10036</v>
      </c>
      <c r="L2631" s="40"/>
      <c r="M2631" s="39" t="s">
        <v>10060</v>
      </c>
    </row>
    <row r="2632" spans="1:13" x14ac:dyDescent="0.25">
      <c r="A2632" s="7" t="str">
        <f t="shared" si="110"/>
        <v>200700140013</v>
      </c>
      <c r="B2632" s="92"/>
      <c r="C2632" s="187">
        <v>20070014</v>
      </c>
      <c r="D2632" s="175" t="s">
        <v>56</v>
      </c>
      <c r="E2632" s="35" t="s">
        <v>23</v>
      </c>
      <c r="F2632" s="35" t="s">
        <v>9986</v>
      </c>
      <c r="G2632" s="35" t="s">
        <v>10013</v>
      </c>
      <c r="H2632" s="35" t="s">
        <v>5795</v>
      </c>
      <c r="I2632" s="36"/>
      <c r="J2632" s="53">
        <v>45825</v>
      </c>
      <c r="K2632" t="s">
        <v>10037</v>
      </c>
      <c r="L2632" s="40"/>
      <c r="M2632" s="39" t="s">
        <v>10061</v>
      </c>
    </row>
    <row r="2633" spans="1:13" x14ac:dyDescent="0.25">
      <c r="A2633" s="7" t="str">
        <f t="shared" si="110"/>
        <v>200700160009</v>
      </c>
      <c r="B2633" s="92"/>
      <c r="C2633" s="187">
        <v>20070016</v>
      </c>
      <c r="D2633" s="175" t="s">
        <v>56</v>
      </c>
      <c r="E2633" s="35" t="s">
        <v>36</v>
      </c>
      <c r="F2633" s="35" t="s">
        <v>9987</v>
      </c>
      <c r="G2633" s="35" t="s">
        <v>10014</v>
      </c>
      <c r="H2633" s="35" t="s">
        <v>5795</v>
      </c>
      <c r="I2633" s="36"/>
      <c r="J2633" s="53">
        <v>45825</v>
      </c>
      <c r="K2633" t="s">
        <v>10038</v>
      </c>
      <c r="L2633" s="40"/>
      <c r="M2633" s="39" t="s">
        <v>10062</v>
      </c>
    </row>
    <row r="2634" spans="1:13" x14ac:dyDescent="0.25">
      <c r="A2634" s="7" t="str">
        <f t="shared" si="110"/>
        <v>200700170013</v>
      </c>
      <c r="B2634" s="92"/>
      <c r="C2634" s="187">
        <v>20070017</v>
      </c>
      <c r="D2634" s="175" t="s">
        <v>56</v>
      </c>
      <c r="E2634" s="35" t="s">
        <v>23</v>
      </c>
      <c r="F2634" s="35" t="s">
        <v>9988</v>
      </c>
      <c r="G2634" s="35" t="s">
        <v>10015</v>
      </c>
      <c r="H2634" s="35" t="s">
        <v>8886</v>
      </c>
      <c r="I2634" s="36"/>
      <c r="J2634" s="53">
        <v>45825</v>
      </c>
      <c r="K2634" t="s">
        <v>10039</v>
      </c>
      <c r="L2634" s="40"/>
      <c r="M2634" s="39" t="s">
        <v>10063</v>
      </c>
    </row>
    <row r="2635" spans="1:13" x14ac:dyDescent="0.25">
      <c r="A2635" s="7" t="str">
        <f t="shared" si="110"/>
        <v>200700180002</v>
      </c>
      <c r="B2635" s="92"/>
      <c r="C2635" s="187">
        <v>20070018</v>
      </c>
      <c r="D2635" s="175" t="s">
        <v>56</v>
      </c>
      <c r="E2635" s="35" t="s">
        <v>17</v>
      </c>
      <c r="F2635" s="35" t="s">
        <v>9989</v>
      </c>
      <c r="G2635" s="35" t="s">
        <v>10016</v>
      </c>
      <c r="H2635" s="35" t="s">
        <v>1048</v>
      </c>
      <c r="I2635" s="36"/>
      <c r="J2635" s="53">
        <v>45825</v>
      </c>
      <c r="K2635" t="s">
        <v>10040</v>
      </c>
      <c r="L2635" s="40"/>
      <c r="M2635" s="39" t="s">
        <v>10064</v>
      </c>
    </row>
    <row r="2636" spans="1:13" x14ac:dyDescent="0.25">
      <c r="A2636" s="7" t="str">
        <f t="shared" si="110"/>
        <v>200800260013</v>
      </c>
      <c r="B2636" s="92"/>
      <c r="C2636" s="187">
        <v>20080026</v>
      </c>
      <c r="D2636" s="175" t="s">
        <v>56</v>
      </c>
      <c r="E2636" s="35" t="s">
        <v>23</v>
      </c>
      <c r="F2636" s="35" t="s">
        <v>9990</v>
      </c>
      <c r="G2636" s="35" t="s">
        <v>10017</v>
      </c>
      <c r="H2636" s="35" t="s">
        <v>275</v>
      </c>
      <c r="I2636" s="36"/>
      <c r="J2636" s="53">
        <v>45825</v>
      </c>
      <c r="K2636" t="s">
        <v>10041</v>
      </c>
      <c r="L2636" s="40"/>
      <c r="M2636" s="39" t="s">
        <v>10065</v>
      </c>
    </row>
    <row r="2637" spans="1:13" x14ac:dyDescent="0.25">
      <c r="A2637" s="7" t="str">
        <f t="shared" si="110"/>
        <v>200800290002</v>
      </c>
      <c r="B2637" s="92"/>
      <c r="C2637" s="187">
        <v>20080029</v>
      </c>
      <c r="D2637" s="175" t="s">
        <v>56</v>
      </c>
      <c r="E2637" s="35" t="s">
        <v>17</v>
      </c>
      <c r="F2637" s="35" t="s">
        <v>8331</v>
      </c>
      <c r="G2637" s="35" t="s">
        <v>10018</v>
      </c>
      <c r="H2637" s="35" t="s">
        <v>8505</v>
      </c>
      <c r="I2637" s="36"/>
      <c r="J2637" s="53">
        <v>45825</v>
      </c>
      <c r="K2637" t="s">
        <v>10042</v>
      </c>
      <c r="L2637" s="40"/>
      <c r="M2637" s="39" t="s">
        <v>10066</v>
      </c>
    </row>
    <row r="2638" spans="1:13" x14ac:dyDescent="0.25">
      <c r="A2638" s="7" t="str">
        <f t="shared" si="110"/>
        <v>200800300002</v>
      </c>
      <c r="B2638" s="92"/>
      <c r="C2638" s="187">
        <v>20080030</v>
      </c>
      <c r="D2638" s="175" t="s">
        <v>56</v>
      </c>
      <c r="E2638" s="35" t="s">
        <v>17</v>
      </c>
      <c r="F2638" s="35" t="s">
        <v>9991</v>
      </c>
      <c r="G2638" s="35" t="s">
        <v>10019</v>
      </c>
      <c r="H2638" s="35" t="s">
        <v>7417</v>
      </c>
      <c r="I2638" s="36"/>
      <c r="J2638" s="53">
        <v>45825</v>
      </c>
      <c r="K2638" t="s">
        <v>7047</v>
      </c>
      <c r="L2638" s="40"/>
      <c r="M2638" s="39" t="s">
        <v>10067</v>
      </c>
    </row>
    <row r="2639" spans="1:13" x14ac:dyDescent="0.25">
      <c r="A2639" s="7" t="str">
        <f t="shared" si="110"/>
        <v>200900020003</v>
      </c>
      <c r="B2639" s="92"/>
      <c r="C2639" s="187">
        <v>20090002</v>
      </c>
      <c r="D2639" s="175" t="s">
        <v>56</v>
      </c>
      <c r="E2639" s="35" t="s">
        <v>0</v>
      </c>
      <c r="F2639" s="35" t="s">
        <v>9992</v>
      </c>
      <c r="G2639" s="35" t="s">
        <v>10020</v>
      </c>
      <c r="H2639" s="35" t="s">
        <v>1048</v>
      </c>
      <c r="I2639" s="36"/>
      <c r="J2639" s="53">
        <v>45825</v>
      </c>
      <c r="K2639" t="s">
        <v>10043</v>
      </c>
      <c r="L2639" s="40"/>
      <c r="M2639" s="39" t="s">
        <v>10068</v>
      </c>
    </row>
    <row r="2640" spans="1:13" x14ac:dyDescent="0.25">
      <c r="A2640" s="7" t="str">
        <f t="shared" si="110"/>
        <v>200900020012</v>
      </c>
      <c r="B2640" s="92"/>
      <c r="C2640" s="187">
        <v>20090002</v>
      </c>
      <c r="D2640" s="175" t="s">
        <v>56</v>
      </c>
      <c r="E2640" s="35" t="s">
        <v>40</v>
      </c>
      <c r="F2640" s="35" t="s">
        <v>9993</v>
      </c>
      <c r="G2640" s="35" t="s">
        <v>10021</v>
      </c>
      <c r="H2640" s="35" t="s">
        <v>1380</v>
      </c>
      <c r="I2640" s="36"/>
      <c r="J2640" s="53">
        <v>45825</v>
      </c>
      <c r="K2640" t="s">
        <v>10044</v>
      </c>
      <c r="L2640" s="40"/>
      <c r="M2640" s="39" t="s">
        <v>10069</v>
      </c>
    </row>
    <row r="2641" spans="1:13" x14ac:dyDescent="0.25">
      <c r="A2641" s="7" t="str">
        <f t="shared" si="110"/>
        <v>200900020013</v>
      </c>
      <c r="B2641" s="92"/>
      <c r="C2641" s="187">
        <v>20090002</v>
      </c>
      <c r="D2641" s="175" t="s">
        <v>56</v>
      </c>
      <c r="E2641" s="35" t="s">
        <v>23</v>
      </c>
      <c r="F2641" s="35" t="s">
        <v>9994</v>
      </c>
      <c r="G2641" s="35" t="s">
        <v>10022</v>
      </c>
      <c r="H2641" s="35" t="s">
        <v>4438</v>
      </c>
      <c r="I2641" s="36"/>
      <c r="J2641" s="53">
        <v>45825</v>
      </c>
      <c r="K2641" t="s">
        <v>10045</v>
      </c>
      <c r="L2641" s="40"/>
      <c r="M2641" s="39" t="s">
        <v>10070</v>
      </c>
    </row>
    <row r="2642" spans="1:13" x14ac:dyDescent="0.25">
      <c r="A2642" s="7" t="str">
        <f t="shared" si="110"/>
        <v>200900020014</v>
      </c>
      <c r="B2642" s="92"/>
      <c r="C2642" s="187">
        <v>20090002</v>
      </c>
      <c r="D2642" s="175" t="s">
        <v>56</v>
      </c>
      <c r="E2642" s="35" t="s">
        <v>24</v>
      </c>
      <c r="F2642" s="35" t="s">
        <v>9901</v>
      </c>
      <c r="G2642" s="35" t="s">
        <v>10023</v>
      </c>
      <c r="H2642" s="35" t="s">
        <v>268</v>
      </c>
      <c r="I2642" s="36"/>
      <c r="J2642" s="53">
        <v>45825</v>
      </c>
      <c r="K2642" t="s">
        <v>10046</v>
      </c>
      <c r="L2642" s="40"/>
      <c r="M2642" s="39">
        <v>0</v>
      </c>
    </row>
    <row r="2643" spans="1:13" x14ac:dyDescent="0.25">
      <c r="A2643" s="7" t="str">
        <f t="shared" si="110"/>
        <v>200900030002</v>
      </c>
      <c r="B2643" s="92"/>
      <c r="C2643" s="187">
        <v>20090003</v>
      </c>
      <c r="D2643" s="175" t="s">
        <v>56</v>
      </c>
      <c r="E2643" s="35" t="s">
        <v>17</v>
      </c>
      <c r="F2643" s="35" t="s">
        <v>9995</v>
      </c>
      <c r="G2643" s="35" t="s">
        <v>10024</v>
      </c>
      <c r="H2643" s="35" t="s">
        <v>4690</v>
      </c>
      <c r="I2643" s="36"/>
      <c r="J2643" s="53">
        <v>45825</v>
      </c>
      <c r="K2643" t="s">
        <v>10047</v>
      </c>
      <c r="L2643" s="40"/>
      <c r="M2643" s="39" t="s">
        <v>10071</v>
      </c>
    </row>
    <row r="2644" spans="1:13" x14ac:dyDescent="0.25">
      <c r="A2644" s="7" t="str">
        <f t="shared" si="110"/>
        <v>200900040003</v>
      </c>
      <c r="B2644" s="92"/>
      <c r="C2644" s="187">
        <v>20090004</v>
      </c>
      <c r="D2644" s="175" t="s">
        <v>56</v>
      </c>
      <c r="E2644" s="35" t="s">
        <v>0</v>
      </c>
      <c r="F2644" s="35" t="s">
        <v>9996</v>
      </c>
      <c r="G2644" s="35" t="s">
        <v>10025</v>
      </c>
      <c r="H2644" s="35" t="s">
        <v>268</v>
      </c>
      <c r="I2644" s="36"/>
      <c r="J2644" s="53">
        <v>45825</v>
      </c>
      <c r="K2644" t="s">
        <v>9903</v>
      </c>
      <c r="L2644" s="40"/>
      <c r="M2644" s="39" t="s">
        <v>10072</v>
      </c>
    </row>
    <row r="2645" spans="1:13" x14ac:dyDescent="0.25">
      <c r="A2645" s="7" t="str">
        <f t="shared" si="110"/>
        <v>200900040009</v>
      </c>
      <c r="B2645" s="92"/>
      <c r="C2645" s="187">
        <v>20090004</v>
      </c>
      <c r="D2645" s="175" t="s">
        <v>56</v>
      </c>
      <c r="E2645" s="35" t="s">
        <v>36</v>
      </c>
      <c r="F2645" s="35" t="s">
        <v>9997</v>
      </c>
      <c r="G2645" s="209" t="s">
        <v>10174</v>
      </c>
      <c r="H2645" s="35" t="s">
        <v>268</v>
      </c>
      <c r="I2645" s="36"/>
      <c r="J2645" s="53">
        <v>45825</v>
      </c>
      <c r="K2645" t="s">
        <v>10048</v>
      </c>
      <c r="L2645" s="40"/>
      <c r="M2645" s="39" t="s">
        <v>10073</v>
      </c>
    </row>
    <row r="2646" spans="1:13" x14ac:dyDescent="0.25">
      <c r="A2646" s="7" t="str">
        <f t="shared" si="110"/>
        <v>200900040011</v>
      </c>
      <c r="B2646" s="92"/>
      <c r="C2646" s="187">
        <v>20090004</v>
      </c>
      <c r="D2646" s="175" t="s">
        <v>56</v>
      </c>
      <c r="E2646" s="35" t="s">
        <v>22</v>
      </c>
      <c r="F2646" s="35" t="s">
        <v>155</v>
      </c>
      <c r="G2646" s="35" t="s">
        <v>10026</v>
      </c>
      <c r="H2646" s="35" t="s">
        <v>1380</v>
      </c>
      <c r="I2646" s="36"/>
      <c r="J2646" s="53">
        <v>45825</v>
      </c>
      <c r="K2646" t="s">
        <v>8335</v>
      </c>
      <c r="L2646" s="40"/>
      <c r="M2646" s="39" t="s">
        <v>10074</v>
      </c>
    </row>
    <row r="2647" spans="1:13" x14ac:dyDescent="0.25">
      <c r="A2647" s="7" t="str">
        <f>CONCATENATE(C2647,E2647)</f>
        <v>200900020002</v>
      </c>
      <c r="B2647" s="92"/>
      <c r="C2647" s="187">
        <v>20090002</v>
      </c>
      <c r="D2647" s="175" t="s">
        <v>56</v>
      </c>
      <c r="E2647" s="35" t="s">
        <v>17</v>
      </c>
      <c r="F2647" s="35" t="s">
        <v>10075</v>
      </c>
      <c r="G2647" s="35" t="s">
        <v>10078</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10076</v>
      </c>
      <c r="G2648" s="35" t="s">
        <v>10079</v>
      </c>
      <c r="H2648" s="35" t="s">
        <v>10077</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10086</v>
      </c>
      <c r="G2649" s="35" t="s">
        <v>10125</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10126</v>
      </c>
      <c r="H2650" s="35" t="s">
        <v>269</v>
      </c>
      <c r="I2650" s="36"/>
      <c r="J2650" s="53">
        <v>45831</v>
      </c>
      <c r="L2650" s="40"/>
      <c r="M2650" s="39"/>
    </row>
    <row r="2651" spans="1:13" x14ac:dyDescent="0.25">
      <c r="A2651" s="7" t="str">
        <f t="shared" si="111"/>
        <v>200100150076</v>
      </c>
      <c r="B2651" s="92"/>
      <c r="C2651" s="187">
        <v>20010015</v>
      </c>
      <c r="D2651" s="175" t="s">
        <v>56</v>
      </c>
      <c r="E2651" s="35" t="s">
        <v>2801</v>
      </c>
      <c r="F2651" s="35" t="s">
        <v>10087</v>
      </c>
      <c r="G2651" s="35" t="s">
        <v>10127</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10088</v>
      </c>
      <c r="G2652" s="35" t="s">
        <v>10128</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10089</v>
      </c>
      <c r="G2653" s="35" t="s">
        <v>10129</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10090</v>
      </c>
      <c r="G2654" s="35" t="s">
        <v>10130</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10091</v>
      </c>
      <c r="G2655" s="35" t="s">
        <v>10131</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10092</v>
      </c>
      <c r="G2656" s="35" t="s">
        <v>10132</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10093</v>
      </c>
      <c r="G2657" s="35" t="s">
        <v>10133</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10094</v>
      </c>
      <c r="G2658" s="35" t="s">
        <v>10134</v>
      </c>
      <c r="H2658" s="35" t="s">
        <v>10171</v>
      </c>
      <c r="I2658" s="36"/>
      <c r="J2658" s="53">
        <v>45831</v>
      </c>
      <c r="L2658" s="40"/>
      <c r="M2658" s="39"/>
    </row>
    <row r="2659" spans="1:13" x14ac:dyDescent="0.25">
      <c r="A2659" s="7" t="str">
        <f t="shared" si="111"/>
        <v>200100500004</v>
      </c>
      <c r="B2659" s="92"/>
      <c r="C2659" s="187">
        <v>20010050</v>
      </c>
      <c r="D2659" s="175" t="s">
        <v>56</v>
      </c>
      <c r="E2659" s="35" t="s">
        <v>1</v>
      </c>
      <c r="F2659" s="35" t="s">
        <v>5757</v>
      </c>
      <c r="G2659" s="35" t="s">
        <v>10135</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10095</v>
      </c>
      <c r="G2660" s="35" t="s">
        <v>10136</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10096</v>
      </c>
      <c r="G2661" s="35" t="s">
        <v>10137</v>
      </c>
      <c r="H2661" s="35" t="s">
        <v>5502</v>
      </c>
      <c r="I2661" s="36"/>
      <c r="J2661" s="53">
        <v>45831</v>
      </c>
      <c r="L2661" s="40"/>
      <c r="M2661" s="39"/>
    </row>
    <row r="2662" spans="1:13" x14ac:dyDescent="0.25">
      <c r="A2662" s="7" t="str">
        <f t="shared" si="111"/>
        <v>200100530005</v>
      </c>
      <c r="B2662" s="92"/>
      <c r="C2662" s="187">
        <v>20010053</v>
      </c>
      <c r="D2662" s="175" t="s">
        <v>56</v>
      </c>
      <c r="E2662" s="35" t="s">
        <v>18</v>
      </c>
      <c r="F2662" s="35" t="s">
        <v>10097</v>
      </c>
      <c r="G2662" s="35" t="s">
        <v>10138</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10098</v>
      </c>
      <c r="G2663" s="35" t="s">
        <v>10139</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10099</v>
      </c>
      <c r="G2664" s="35" t="s">
        <v>10140</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10100</v>
      </c>
      <c r="G2665" s="35" t="s">
        <v>10141</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7983</v>
      </c>
      <c r="G2666" s="35" t="s">
        <v>10142</v>
      </c>
      <c r="H2666" s="35" t="s">
        <v>268</v>
      </c>
      <c r="I2666" s="36"/>
      <c r="J2666" s="53">
        <v>45831</v>
      </c>
      <c r="L2666" s="40"/>
      <c r="M2666" s="39"/>
    </row>
    <row r="2667" spans="1:13" x14ac:dyDescent="0.25">
      <c r="A2667" s="7" t="str">
        <f t="shared" si="111"/>
        <v>200200010137</v>
      </c>
      <c r="B2667" s="92"/>
      <c r="C2667" s="187">
        <v>20020001</v>
      </c>
      <c r="D2667" s="175" t="s">
        <v>56</v>
      </c>
      <c r="E2667" s="35" t="s">
        <v>10084</v>
      </c>
      <c r="F2667" s="35" t="s">
        <v>10101</v>
      </c>
      <c r="G2667" s="35" t="s">
        <v>10143</v>
      </c>
      <c r="H2667" s="35" t="s">
        <v>274</v>
      </c>
      <c r="I2667" s="36"/>
      <c r="J2667" s="53">
        <v>45831</v>
      </c>
      <c r="L2667" s="40"/>
      <c r="M2667" s="39"/>
    </row>
    <row r="2668" spans="1:13" x14ac:dyDescent="0.25">
      <c r="A2668" s="7" t="str">
        <f t="shared" si="111"/>
        <v>200200010139</v>
      </c>
      <c r="B2668" s="92"/>
      <c r="C2668" s="187">
        <v>20020001</v>
      </c>
      <c r="D2668" s="175" t="s">
        <v>56</v>
      </c>
      <c r="E2668" s="35" t="s">
        <v>10085</v>
      </c>
      <c r="F2668" s="35" t="s">
        <v>10102</v>
      </c>
      <c r="G2668" s="35" t="s">
        <v>10144</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10103</v>
      </c>
      <c r="G2669" s="35" t="s">
        <v>10145</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10104</v>
      </c>
      <c r="G2670" s="35" t="s">
        <v>10146</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10105</v>
      </c>
      <c r="G2671" s="35" t="s">
        <v>10147</v>
      </c>
      <c r="H2671" s="35" t="s">
        <v>5271</v>
      </c>
      <c r="I2671" s="36"/>
      <c r="J2671" s="53">
        <v>45831</v>
      </c>
      <c r="L2671" s="40"/>
      <c r="M2671" s="39"/>
    </row>
    <row r="2672" spans="1:13" x14ac:dyDescent="0.25">
      <c r="A2672" s="7" t="str">
        <f t="shared" si="111"/>
        <v>200600010024</v>
      </c>
      <c r="B2672" s="92"/>
      <c r="C2672" s="187">
        <v>20060001</v>
      </c>
      <c r="D2672" s="175" t="s">
        <v>56</v>
      </c>
      <c r="E2672" s="35" t="s">
        <v>29</v>
      </c>
      <c r="F2672" s="35" t="s">
        <v>10106</v>
      </c>
      <c r="G2672" s="35" t="s">
        <v>10148</v>
      </c>
      <c r="H2672" s="35" t="s">
        <v>5266</v>
      </c>
      <c r="I2672" s="36"/>
      <c r="J2672" s="53">
        <v>45831</v>
      </c>
      <c r="L2672" s="40"/>
      <c r="M2672" s="39"/>
    </row>
    <row r="2673" spans="1:13" x14ac:dyDescent="0.25">
      <c r="A2673" s="7" t="str">
        <f t="shared" si="111"/>
        <v>200600050018</v>
      </c>
      <c r="B2673" s="92"/>
      <c r="C2673" s="187">
        <v>20060005</v>
      </c>
      <c r="D2673" s="175" t="s">
        <v>56</v>
      </c>
      <c r="E2673" s="35" t="s">
        <v>2</v>
      </c>
      <c r="F2673" s="35" t="s">
        <v>10107</v>
      </c>
      <c r="G2673" s="35" t="s">
        <v>10149</v>
      </c>
      <c r="H2673" s="35" t="s">
        <v>6116</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10150</v>
      </c>
      <c r="H2674" s="35" t="s">
        <v>4452</v>
      </c>
      <c r="I2674" s="36"/>
      <c r="J2674" s="53">
        <v>45831</v>
      </c>
      <c r="L2674" s="40"/>
      <c r="M2674" s="39"/>
    </row>
    <row r="2675" spans="1:13" x14ac:dyDescent="0.25">
      <c r="A2675" s="7" t="str">
        <f t="shared" si="111"/>
        <v>200600090006</v>
      </c>
      <c r="B2675" s="92"/>
      <c r="C2675" s="187">
        <v>20060009</v>
      </c>
      <c r="D2675" s="175" t="s">
        <v>56</v>
      </c>
      <c r="E2675" s="35" t="s">
        <v>19</v>
      </c>
      <c r="F2675" s="35" t="s">
        <v>10108</v>
      </c>
      <c r="G2675" s="35" t="s">
        <v>10151</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10109</v>
      </c>
      <c r="G2676" s="35" t="s">
        <v>10152</v>
      </c>
      <c r="H2676" s="35" t="s">
        <v>4452</v>
      </c>
      <c r="I2676" s="36"/>
      <c r="J2676" s="53">
        <v>45831</v>
      </c>
      <c r="L2676" s="40"/>
      <c r="M2676" s="39"/>
    </row>
    <row r="2677" spans="1:13" x14ac:dyDescent="0.25">
      <c r="A2677" s="7" t="str">
        <f t="shared" si="111"/>
        <v>200600090008</v>
      </c>
      <c r="B2677" s="92"/>
      <c r="C2677" s="187">
        <v>20060009</v>
      </c>
      <c r="D2677" s="175" t="s">
        <v>56</v>
      </c>
      <c r="E2677" s="35" t="s">
        <v>41</v>
      </c>
      <c r="F2677" s="35" t="s">
        <v>10110</v>
      </c>
      <c r="G2677" s="35" t="s">
        <v>10153</v>
      </c>
      <c r="H2677" s="35" t="s">
        <v>4452</v>
      </c>
      <c r="I2677" s="36"/>
      <c r="J2677" s="53">
        <v>45831</v>
      </c>
      <c r="L2677" s="40"/>
      <c r="M2677" s="39"/>
    </row>
    <row r="2678" spans="1:13" x14ac:dyDescent="0.25">
      <c r="A2678" s="7" t="str">
        <f t="shared" si="111"/>
        <v>200600090009</v>
      </c>
      <c r="B2678" s="92"/>
      <c r="C2678" s="187">
        <v>20060009</v>
      </c>
      <c r="D2678" s="175" t="s">
        <v>56</v>
      </c>
      <c r="E2678" s="35" t="s">
        <v>36</v>
      </c>
      <c r="F2678" s="35" t="s">
        <v>10111</v>
      </c>
      <c r="G2678" s="35" t="s">
        <v>10154</v>
      </c>
      <c r="H2678" s="35" t="s">
        <v>4452</v>
      </c>
      <c r="I2678" s="36"/>
      <c r="J2678" s="53">
        <v>45831</v>
      </c>
      <c r="L2678" s="40"/>
      <c r="M2678" s="39"/>
    </row>
    <row r="2679" spans="1:13" x14ac:dyDescent="0.25">
      <c r="A2679" s="7" t="str">
        <f t="shared" si="111"/>
        <v>200600090010</v>
      </c>
      <c r="B2679" s="92"/>
      <c r="C2679" s="187">
        <v>20060009</v>
      </c>
      <c r="D2679" s="175" t="s">
        <v>56</v>
      </c>
      <c r="E2679" s="35" t="s">
        <v>21</v>
      </c>
      <c r="F2679" s="35" t="s">
        <v>10112</v>
      </c>
      <c r="G2679" s="35" t="s">
        <v>10155</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10113</v>
      </c>
      <c r="G2680" s="35" t="s">
        <v>10156</v>
      </c>
      <c r="H2680" s="35" t="s">
        <v>4452</v>
      </c>
      <c r="I2680" s="36"/>
      <c r="J2680" s="53">
        <v>45831</v>
      </c>
      <c r="L2680" s="40"/>
      <c r="M2680" s="39"/>
    </row>
    <row r="2681" spans="1:13" x14ac:dyDescent="0.25">
      <c r="A2681" s="7" t="str">
        <f t="shared" si="111"/>
        <v>200600120058</v>
      </c>
      <c r="B2681" s="92"/>
      <c r="C2681" s="187">
        <v>20060012</v>
      </c>
      <c r="D2681" s="175" t="s">
        <v>56</v>
      </c>
      <c r="E2681" s="35" t="s">
        <v>763</v>
      </c>
      <c r="F2681" s="35" t="s">
        <v>10114</v>
      </c>
      <c r="G2681" s="35" t="s">
        <v>10157</v>
      </c>
      <c r="H2681" s="35" t="s">
        <v>9486</v>
      </c>
      <c r="I2681" s="36"/>
      <c r="J2681" s="53">
        <v>45831</v>
      </c>
      <c r="L2681" s="40"/>
      <c r="M2681" s="39"/>
    </row>
    <row r="2682" spans="1:13" x14ac:dyDescent="0.25">
      <c r="A2682" s="7" t="str">
        <f t="shared" si="111"/>
        <v>200600120066</v>
      </c>
      <c r="B2682" s="92"/>
      <c r="C2682" s="187">
        <v>20060012</v>
      </c>
      <c r="D2682" s="175" t="s">
        <v>56</v>
      </c>
      <c r="E2682" s="35" t="s">
        <v>1247</v>
      </c>
      <c r="F2682" s="35" t="s">
        <v>6881</v>
      </c>
      <c r="G2682" s="35" t="s">
        <v>10158</v>
      </c>
      <c r="H2682" s="35" t="s">
        <v>10172</v>
      </c>
      <c r="I2682" s="36"/>
      <c r="J2682" s="53">
        <v>45831</v>
      </c>
      <c r="L2682" s="40"/>
      <c r="M2682" s="39"/>
    </row>
    <row r="2683" spans="1:13" x14ac:dyDescent="0.25">
      <c r="A2683" s="7" t="str">
        <f t="shared" si="111"/>
        <v>200700130011</v>
      </c>
      <c r="B2683" s="92"/>
      <c r="C2683" s="187">
        <v>20070013</v>
      </c>
      <c r="D2683" s="175" t="s">
        <v>56</v>
      </c>
      <c r="E2683" s="35" t="s">
        <v>22</v>
      </c>
      <c r="F2683" s="35" t="s">
        <v>10115</v>
      </c>
      <c r="G2683" s="35" t="s">
        <v>10159</v>
      </c>
      <c r="H2683" s="35" t="s">
        <v>5795</v>
      </c>
      <c r="I2683" s="36"/>
      <c r="J2683" s="53">
        <v>45831</v>
      </c>
      <c r="L2683" s="40"/>
      <c r="M2683" s="39"/>
    </row>
    <row r="2684" spans="1:13" x14ac:dyDescent="0.25">
      <c r="A2684" s="7" t="str">
        <f t="shared" si="111"/>
        <v>200800040037</v>
      </c>
      <c r="B2684" s="92"/>
      <c r="C2684" s="187">
        <v>20080004</v>
      </c>
      <c r="D2684" s="175" t="s">
        <v>56</v>
      </c>
      <c r="E2684" s="35" t="s">
        <v>34</v>
      </c>
      <c r="F2684" s="35" t="s">
        <v>10116</v>
      </c>
      <c r="G2684" s="35" t="s">
        <v>10160</v>
      </c>
      <c r="H2684" s="35" t="s">
        <v>7412</v>
      </c>
      <c r="I2684" s="36"/>
      <c r="J2684" s="53">
        <v>45831</v>
      </c>
      <c r="L2684" s="40"/>
      <c r="M2684" s="39"/>
    </row>
    <row r="2685" spans="1:13" x14ac:dyDescent="0.25">
      <c r="A2685" s="7" t="str">
        <f t="shared" si="111"/>
        <v>200800160004</v>
      </c>
      <c r="B2685" s="92"/>
      <c r="C2685" s="187">
        <v>20080016</v>
      </c>
      <c r="D2685" s="175" t="s">
        <v>56</v>
      </c>
      <c r="E2685" s="35" t="s">
        <v>1</v>
      </c>
      <c r="F2685" s="35" t="s">
        <v>10117</v>
      </c>
      <c r="G2685" s="35" t="s">
        <v>10161</v>
      </c>
      <c r="H2685" s="35" t="s">
        <v>7573</v>
      </c>
      <c r="I2685" s="36"/>
      <c r="J2685" s="53">
        <v>45831</v>
      </c>
      <c r="L2685" s="40"/>
      <c r="M2685" s="39"/>
    </row>
    <row r="2686" spans="1:13" x14ac:dyDescent="0.25">
      <c r="A2686" s="7" t="str">
        <f t="shared" si="111"/>
        <v>200800160005</v>
      </c>
      <c r="B2686" s="92"/>
      <c r="C2686" s="187">
        <v>20080016</v>
      </c>
      <c r="D2686" s="175" t="s">
        <v>56</v>
      </c>
      <c r="E2686" s="35" t="s">
        <v>18</v>
      </c>
      <c r="F2686" s="35" t="s">
        <v>10118</v>
      </c>
      <c r="G2686" s="35" t="s">
        <v>10162</v>
      </c>
      <c r="H2686" s="35" t="s">
        <v>7573</v>
      </c>
      <c r="I2686" s="36"/>
      <c r="J2686" s="53">
        <v>45831</v>
      </c>
      <c r="L2686" s="40"/>
      <c r="M2686" s="39"/>
    </row>
    <row r="2687" spans="1:13" x14ac:dyDescent="0.25">
      <c r="A2687" s="7" t="str">
        <f t="shared" si="111"/>
        <v>200800160006</v>
      </c>
      <c r="B2687" s="92"/>
      <c r="C2687" s="187">
        <v>20080016</v>
      </c>
      <c r="D2687" s="175" t="s">
        <v>56</v>
      </c>
      <c r="E2687" s="35" t="s">
        <v>19</v>
      </c>
      <c r="F2687" s="35" t="s">
        <v>10119</v>
      </c>
      <c r="G2687" s="35" t="s">
        <v>10163</v>
      </c>
      <c r="H2687" s="35" t="s">
        <v>7573</v>
      </c>
      <c r="I2687" s="36"/>
      <c r="J2687" s="53">
        <v>45831</v>
      </c>
      <c r="L2687" s="40"/>
      <c r="M2687" s="39"/>
    </row>
    <row r="2688" spans="1:13" x14ac:dyDescent="0.25">
      <c r="A2688" s="7" t="str">
        <f t="shared" si="111"/>
        <v>200800160007</v>
      </c>
      <c r="B2688" s="92"/>
      <c r="C2688" s="187">
        <v>20080016</v>
      </c>
      <c r="D2688" s="175" t="s">
        <v>56</v>
      </c>
      <c r="E2688" s="35" t="s">
        <v>20</v>
      </c>
      <c r="F2688" s="35" t="s">
        <v>10120</v>
      </c>
      <c r="G2688" s="35" t="s">
        <v>10164</v>
      </c>
      <c r="H2688" s="35" t="s">
        <v>7573</v>
      </c>
      <c r="I2688" s="36"/>
      <c r="J2688" s="53">
        <v>45831</v>
      </c>
      <c r="L2688" s="40"/>
      <c r="M2688" s="39"/>
    </row>
    <row r="2689" spans="1:13" x14ac:dyDescent="0.25">
      <c r="A2689" s="7" t="str">
        <f t="shared" si="111"/>
        <v>200800160008</v>
      </c>
      <c r="B2689" s="92"/>
      <c r="C2689" s="187">
        <v>20080016</v>
      </c>
      <c r="D2689" s="175" t="s">
        <v>56</v>
      </c>
      <c r="E2689" s="35" t="s">
        <v>41</v>
      </c>
      <c r="F2689" s="35" t="s">
        <v>5621</v>
      </c>
      <c r="G2689" s="35" t="s">
        <v>10165</v>
      </c>
      <c r="H2689" s="35" t="s">
        <v>7573</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10166</v>
      </c>
      <c r="H2690" s="35" t="s">
        <v>7573</v>
      </c>
      <c r="I2690" s="36"/>
      <c r="J2690" s="53">
        <v>45831</v>
      </c>
      <c r="L2690" s="40"/>
      <c r="M2690" s="39"/>
    </row>
    <row r="2691" spans="1:13" x14ac:dyDescent="0.25">
      <c r="A2691" s="7" t="str">
        <f t="shared" si="111"/>
        <v>200800160012</v>
      </c>
      <c r="B2691" s="92"/>
      <c r="C2691" s="187">
        <v>20080016</v>
      </c>
      <c r="D2691" s="175" t="s">
        <v>56</v>
      </c>
      <c r="E2691" s="35" t="s">
        <v>40</v>
      </c>
      <c r="F2691" s="35" t="s">
        <v>10121</v>
      </c>
      <c r="G2691" s="35" t="s">
        <v>10167</v>
      </c>
      <c r="H2691" s="35" t="s">
        <v>7573</v>
      </c>
      <c r="I2691" s="36"/>
      <c r="J2691" s="53">
        <v>45831</v>
      </c>
      <c r="L2691" s="40"/>
      <c r="M2691" s="39"/>
    </row>
    <row r="2692" spans="1:13" x14ac:dyDescent="0.25">
      <c r="A2692" s="7" t="str">
        <f t="shared" si="111"/>
        <v>200800160013</v>
      </c>
      <c r="B2692" s="92"/>
      <c r="C2692" s="187">
        <v>20080016</v>
      </c>
      <c r="D2692" s="175" t="s">
        <v>56</v>
      </c>
      <c r="E2692" s="35" t="s">
        <v>23</v>
      </c>
      <c r="F2692" s="35" t="s">
        <v>10122</v>
      </c>
      <c r="G2692" s="35" t="s">
        <v>10168</v>
      </c>
      <c r="H2692" s="35" t="s">
        <v>7573</v>
      </c>
      <c r="I2692" s="36"/>
      <c r="J2692" s="53">
        <v>45831</v>
      </c>
      <c r="L2692" s="40"/>
      <c r="M2692" s="39"/>
    </row>
    <row r="2693" spans="1:13" x14ac:dyDescent="0.25">
      <c r="A2693" s="7" t="str">
        <f t="shared" si="111"/>
        <v>200900010003</v>
      </c>
      <c r="B2693" s="92"/>
      <c r="C2693" s="187">
        <v>20090001</v>
      </c>
      <c r="D2693" s="175" t="s">
        <v>56</v>
      </c>
      <c r="E2693" s="35" t="s">
        <v>0</v>
      </c>
      <c r="F2693" s="35" t="s">
        <v>10123</v>
      </c>
      <c r="G2693" s="35" t="s">
        <v>10169</v>
      </c>
      <c r="H2693" s="35" t="s">
        <v>4690</v>
      </c>
      <c r="I2693" s="36"/>
      <c r="J2693" s="53">
        <v>45831</v>
      </c>
      <c r="L2693" s="40"/>
      <c r="M2693" s="39"/>
    </row>
    <row r="2694" spans="1:13" x14ac:dyDescent="0.25">
      <c r="A2694" s="7" t="str">
        <f t="shared" si="111"/>
        <v>200900040012</v>
      </c>
      <c r="B2694" s="92"/>
      <c r="C2694" s="187">
        <v>20090004</v>
      </c>
      <c r="D2694" s="175" t="s">
        <v>56</v>
      </c>
      <c r="E2694" s="35" t="s">
        <v>40</v>
      </c>
      <c r="F2694" s="35" t="s">
        <v>10124</v>
      </c>
      <c r="G2694" s="35" t="s">
        <v>10170</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10175</v>
      </c>
      <c r="G2695" s="35" t="s">
        <v>10185</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10176</v>
      </c>
      <c r="G2696" s="35" t="s">
        <v>10186</v>
      </c>
      <c r="H2696" s="35" t="s">
        <v>281</v>
      </c>
      <c r="I2696" s="36"/>
      <c r="J2696" s="53">
        <v>45838</v>
      </c>
      <c r="K2696" t="s">
        <v>10199</v>
      </c>
      <c r="L2696" s="40"/>
      <c r="M2696" s="39" t="s">
        <v>10211</v>
      </c>
    </row>
    <row r="2697" spans="1:13" x14ac:dyDescent="0.25">
      <c r="A2697" s="7" t="str">
        <f t="shared" si="112"/>
        <v>200300010053</v>
      </c>
      <c r="B2697" s="92"/>
      <c r="C2697" s="185">
        <v>20030001</v>
      </c>
      <c r="D2697" s="175" t="s">
        <v>56</v>
      </c>
      <c r="E2697" s="35" t="s">
        <v>131</v>
      </c>
      <c r="F2697" s="35" t="s">
        <v>908</v>
      </c>
      <c r="G2697" s="35" t="s">
        <v>10187</v>
      </c>
      <c r="H2697" s="35" t="s">
        <v>721</v>
      </c>
      <c r="I2697" s="36"/>
      <c r="J2697" s="53">
        <v>45838</v>
      </c>
      <c r="K2697" t="s">
        <v>10200</v>
      </c>
      <c r="L2697" s="40"/>
      <c r="M2697" s="39" t="s">
        <v>10212</v>
      </c>
    </row>
    <row r="2698" spans="1:13" x14ac:dyDescent="0.25">
      <c r="A2698" s="7" t="str">
        <f t="shared" si="112"/>
        <v>200500010042</v>
      </c>
      <c r="B2698" s="92"/>
      <c r="C2698" s="185">
        <v>20050001</v>
      </c>
      <c r="D2698" s="175" t="s">
        <v>56</v>
      </c>
      <c r="E2698" s="35" t="s">
        <v>14</v>
      </c>
      <c r="F2698" s="35" t="s">
        <v>10177</v>
      </c>
      <c r="G2698" s="35" t="s">
        <v>10188</v>
      </c>
      <c r="H2698" s="35" t="s">
        <v>275</v>
      </c>
      <c r="I2698" s="36"/>
      <c r="J2698" s="53">
        <v>45838</v>
      </c>
      <c r="K2698" t="s">
        <v>10201</v>
      </c>
      <c r="L2698" s="40"/>
      <c r="M2698" s="39" t="s">
        <v>10213</v>
      </c>
    </row>
    <row r="2699" spans="1:13" x14ac:dyDescent="0.25">
      <c r="A2699" s="7" t="str">
        <f t="shared" si="112"/>
        <v>200600090012</v>
      </c>
      <c r="B2699" s="92"/>
      <c r="C2699" s="185">
        <v>20060009</v>
      </c>
      <c r="D2699" s="175" t="s">
        <v>56</v>
      </c>
      <c r="E2699" s="35" t="s">
        <v>40</v>
      </c>
      <c r="F2699" s="35" t="s">
        <v>10178</v>
      </c>
      <c r="G2699" s="35" t="s">
        <v>10189</v>
      </c>
      <c r="H2699" s="35" t="s">
        <v>4452</v>
      </c>
      <c r="I2699" s="36"/>
      <c r="J2699" s="53">
        <v>45838</v>
      </c>
      <c r="K2699" t="s">
        <v>10202</v>
      </c>
      <c r="L2699" s="40"/>
      <c r="M2699" s="39">
        <v>0</v>
      </c>
    </row>
    <row r="2700" spans="1:13" x14ac:dyDescent="0.25">
      <c r="A2700" s="7" t="str">
        <f t="shared" si="112"/>
        <v>200600120072</v>
      </c>
      <c r="B2700" s="92"/>
      <c r="C2700" s="185">
        <v>20060012</v>
      </c>
      <c r="D2700" s="175" t="s">
        <v>56</v>
      </c>
      <c r="E2700" s="35" t="s">
        <v>2067</v>
      </c>
      <c r="F2700" s="35" t="s">
        <v>7769</v>
      </c>
      <c r="G2700" s="35" t="s">
        <v>10190</v>
      </c>
      <c r="H2700" s="35" t="s">
        <v>275</v>
      </c>
      <c r="I2700" s="36"/>
      <c r="J2700" s="53">
        <v>45838</v>
      </c>
      <c r="K2700" t="s">
        <v>10203</v>
      </c>
      <c r="L2700" s="40"/>
      <c r="M2700" s="39" t="s">
        <v>10214</v>
      </c>
    </row>
    <row r="2701" spans="1:13" x14ac:dyDescent="0.25">
      <c r="A2701" s="7" t="str">
        <f t="shared" si="112"/>
        <v>200700030030</v>
      </c>
      <c r="B2701" s="92"/>
      <c r="C2701" s="185">
        <v>20070003</v>
      </c>
      <c r="D2701" s="175" t="s">
        <v>56</v>
      </c>
      <c r="E2701" s="35" t="s">
        <v>7</v>
      </c>
      <c r="F2701" s="35" t="s">
        <v>10179</v>
      </c>
      <c r="G2701" s="91" t="s">
        <v>10387</v>
      </c>
      <c r="H2701" s="35" t="s">
        <v>1048</v>
      </c>
      <c r="I2701" s="36"/>
      <c r="J2701" s="53">
        <v>45838</v>
      </c>
      <c r="K2701" t="s">
        <v>10204</v>
      </c>
      <c r="L2701" s="40"/>
      <c r="M2701" s="39" t="s">
        <v>10215</v>
      </c>
    </row>
    <row r="2702" spans="1:13" x14ac:dyDescent="0.25">
      <c r="A2702" s="7" t="str">
        <f t="shared" si="112"/>
        <v>200700100013</v>
      </c>
      <c r="B2702" s="92"/>
      <c r="C2702" s="185">
        <v>20070010</v>
      </c>
      <c r="D2702" s="175" t="s">
        <v>56</v>
      </c>
      <c r="E2702" s="35" t="s">
        <v>23</v>
      </c>
      <c r="F2702" s="35" t="s">
        <v>635</v>
      </c>
      <c r="G2702" s="35" t="s">
        <v>10191</v>
      </c>
      <c r="H2702" s="35" t="s">
        <v>1048</v>
      </c>
      <c r="I2702" s="36"/>
      <c r="J2702" s="53">
        <v>45838</v>
      </c>
      <c r="K2702" t="s">
        <v>10205</v>
      </c>
      <c r="L2702" s="40"/>
      <c r="M2702" s="39" t="s">
        <v>10216</v>
      </c>
    </row>
    <row r="2703" spans="1:13" x14ac:dyDescent="0.25">
      <c r="A2703" s="7" t="str">
        <f t="shared" si="112"/>
        <v>200700170017</v>
      </c>
      <c r="B2703" s="92"/>
      <c r="C2703" s="185">
        <v>20070017</v>
      </c>
      <c r="D2703" s="175" t="s">
        <v>56</v>
      </c>
      <c r="E2703" s="35" t="s">
        <v>27</v>
      </c>
      <c r="F2703" s="35" t="s">
        <v>10180</v>
      </c>
      <c r="G2703" s="35" t="s">
        <v>10192</v>
      </c>
      <c r="H2703" s="35" t="s">
        <v>8694</v>
      </c>
      <c r="I2703" s="36"/>
      <c r="J2703" s="53">
        <v>45838</v>
      </c>
      <c r="K2703" t="s">
        <v>10206</v>
      </c>
      <c r="L2703" s="40"/>
      <c r="M2703" s="39" t="s">
        <v>10217</v>
      </c>
    </row>
    <row r="2704" spans="1:13" x14ac:dyDescent="0.25">
      <c r="A2704" s="7" t="str">
        <f t="shared" si="112"/>
        <v>200800040038</v>
      </c>
      <c r="B2704" s="92"/>
      <c r="C2704" s="185">
        <v>20080004</v>
      </c>
      <c r="D2704" s="175" t="s">
        <v>56</v>
      </c>
      <c r="E2704" s="35" t="s">
        <v>11</v>
      </c>
      <c r="F2704" s="35" t="s">
        <v>10181</v>
      </c>
      <c r="G2704" s="35" t="s">
        <v>10193</v>
      </c>
      <c r="H2704" s="35" t="s">
        <v>7412</v>
      </c>
      <c r="I2704" s="36"/>
      <c r="J2704" s="53">
        <v>45838</v>
      </c>
      <c r="K2704" t="s">
        <v>9940</v>
      </c>
      <c r="L2704" s="40"/>
      <c r="M2704" s="39" t="s">
        <v>10218</v>
      </c>
    </row>
    <row r="2705" spans="1:13" x14ac:dyDescent="0.25">
      <c r="A2705" s="7" t="str">
        <f t="shared" si="112"/>
        <v>200800070085</v>
      </c>
      <c r="B2705" s="92"/>
      <c r="C2705" s="185">
        <v>20080007</v>
      </c>
      <c r="D2705" s="175" t="s">
        <v>56</v>
      </c>
      <c r="E2705" s="35" t="s">
        <v>8327</v>
      </c>
      <c r="F2705" s="35" t="s">
        <v>10182</v>
      </c>
      <c r="G2705" s="35" t="s">
        <v>10194</v>
      </c>
      <c r="H2705" s="35" t="s">
        <v>5245</v>
      </c>
      <c r="I2705" s="36"/>
      <c r="J2705" s="53">
        <v>45838</v>
      </c>
      <c r="K2705" t="s">
        <v>1114</v>
      </c>
      <c r="L2705" s="40"/>
      <c r="M2705" s="39" t="s">
        <v>10219</v>
      </c>
    </row>
    <row r="2706" spans="1:13" x14ac:dyDescent="0.25">
      <c r="A2706" s="7" t="str">
        <f t="shared" si="112"/>
        <v>200800110014</v>
      </c>
      <c r="B2706" s="92"/>
      <c r="C2706" s="185">
        <v>20080011</v>
      </c>
      <c r="D2706" s="175" t="s">
        <v>56</v>
      </c>
      <c r="E2706" s="35" t="s">
        <v>24</v>
      </c>
      <c r="F2706" s="35" t="s">
        <v>10183</v>
      </c>
      <c r="G2706" s="35" t="s">
        <v>10195</v>
      </c>
      <c r="H2706" s="35" t="s">
        <v>7481</v>
      </c>
      <c r="I2706" s="36"/>
      <c r="J2706" s="53">
        <v>45838</v>
      </c>
      <c r="K2706" t="s">
        <v>10207</v>
      </c>
      <c r="L2706" s="40"/>
      <c r="M2706" s="39" t="s">
        <v>10220</v>
      </c>
    </row>
    <row r="2707" spans="1:13" x14ac:dyDescent="0.25">
      <c r="A2707" s="7" t="str">
        <f t="shared" si="112"/>
        <v>200800280004</v>
      </c>
      <c r="B2707" s="92"/>
      <c r="C2707" s="185">
        <v>20080028</v>
      </c>
      <c r="D2707" s="175" t="s">
        <v>56</v>
      </c>
      <c r="E2707" s="35" t="s">
        <v>1</v>
      </c>
      <c r="F2707" s="35" t="s">
        <v>10184</v>
      </c>
      <c r="G2707" s="35" t="s">
        <v>10196</v>
      </c>
      <c r="H2707" s="35" t="s">
        <v>5245</v>
      </c>
      <c r="I2707" s="36"/>
      <c r="J2707" s="53">
        <v>45838</v>
      </c>
      <c r="K2707" t="s">
        <v>10208</v>
      </c>
      <c r="L2707" s="40"/>
      <c r="M2707" s="39" t="s">
        <v>10221</v>
      </c>
    </row>
    <row r="2708" spans="1:13" x14ac:dyDescent="0.25">
      <c r="A2708" s="7" t="str">
        <f t="shared" si="112"/>
        <v>200900010004</v>
      </c>
      <c r="B2708" s="92"/>
      <c r="C2708" s="185">
        <v>20090001</v>
      </c>
      <c r="D2708" s="175" t="s">
        <v>56</v>
      </c>
      <c r="E2708" s="35" t="s">
        <v>1</v>
      </c>
      <c r="F2708" s="35" t="s">
        <v>8522</v>
      </c>
      <c r="G2708" s="35" t="s">
        <v>10197</v>
      </c>
      <c r="H2708" s="35" t="s">
        <v>4690</v>
      </c>
      <c r="I2708" s="36"/>
      <c r="J2708" s="53">
        <v>45838</v>
      </c>
      <c r="K2708" t="s">
        <v>10209</v>
      </c>
      <c r="L2708" s="40"/>
      <c r="M2708" s="39" t="s">
        <v>10222</v>
      </c>
    </row>
    <row r="2709" spans="1:13" x14ac:dyDescent="0.25">
      <c r="A2709" s="7" t="str">
        <f t="shared" si="112"/>
        <v>200900040004</v>
      </c>
      <c r="B2709" s="92"/>
      <c r="C2709" s="185">
        <v>20090004</v>
      </c>
      <c r="D2709" s="175" t="s">
        <v>56</v>
      </c>
      <c r="E2709" s="35" t="s">
        <v>1</v>
      </c>
      <c r="F2709" s="35" t="s">
        <v>9879</v>
      </c>
      <c r="G2709" s="35" t="s">
        <v>10198</v>
      </c>
      <c r="H2709" s="35" t="s">
        <v>268</v>
      </c>
      <c r="I2709" s="36"/>
      <c r="J2709" s="53">
        <v>45838</v>
      </c>
      <c r="K2709" t="s">
        <v>10210</v>
      </c>
      <c r="L2709" s="40"/>
      <c r="M2709" s="39" t="s">
        <v>10223</v>
      </c>
    </row>
    <row r="2710" spans="1:13" x14ac:dyDescent="0.25">
      <c r="A2710" s="7" t="str">
        <f t="shared" ref="A2710:A2757" si="113">CONCATENATE(C2710,E2710)</f>
        <v>200100030093</v>
      </c>
      <c r="B2710" s="92"/>
      <c r="C2710" s="187">
        <v>20010003</v>
      </c>
      <c r="D2710" s="175" t="s">
        <v>56</v>
      </c>
      <c r="E2710" s="35" t="s">
        <v>3868</v>
      </c>
      <c r="F2710" s="35" t="s">
        <v>8628</v>
      </c>
      <c r="G2710" s="35" t="s">
        <v>10264</v>
      </c>
      <c r="H2710" s="35" t="s">
        <v>467</v>
      </c>
      <c r="I2710" s="36"/>
      <c r="J2710" s="53">
        <v>45846</v>
      </c>
      <c r="K2710" t="s">
        <v>10311</v>
      </c>
      <c r="L2710" s="40"/>
      <c r="M2710" s="39" t="s">
        <v>10345</v>
      </c>
    </row>
    <row r="2711" spans="1:13" x14ac:dyDescent="0.25">
      <c r="A2711" s="7" t="str">
        <f t="shared" si="113"/>
        <v>200100050047</v>
      </c>
      <c r="B2711" s="92"/>
      <c r="C2711" s="187">
        <v>20010005</v>
      </c>
      <c r="D2711" s="175" t="s">
        <v>56</v>
      </c>
      <c r="E2711" s="35" t="s">
        <v>423</v>
      </c>
      <c r="F2711" s="35" t="s">
        <v>10229</v>
      </c>
      <c r="G2711" s="35" t="s">
        <v>10265</v>
      </c>
      <c r="H2711" s="35" t="s">
        <v>271</v>
      </c>
      <c r="I2711" s="36"/>
      <c r="J2711" s="53">
        <v>45846</v>
      </c>
      <c r="K2711" t="s">
        <v>7603</v>
      </c>
      <c r="L2711" s="40"/>
      <c r="M2711" s="39">
        <v>0</v>
      </c>
    </row>
    <row r="2712" spans="1:13" x14ac:dyDescent="0.25">
      <c r="A2712" s="7" t="str">
        <f t="shared" si="113"/>
        <v>200100050048</v>
      </c>
      <c r="B2712" s="92"/>
      <c r="C2712" s="187">
        <v>20010005</v>
      </c>
      <c r="D2712" s="175" t="s">
        <v>56</v>
      </c>
      <c r="E2712" s="35" t="s">
        <v>424</v>
      </c>
      <c r="F2712" s="35" t="s">
        <v>161</v>
      </c>
      <c r="G2712" s="35" t="s">
        <v>10266</v>
      </c>
      <c r="H2712" s="35" t="s">
        <v>271</v>
      </c>
      <c r="I2712" s="36"/>
      <c r="J2712" s="53">
        <v>45846</v>
      </c>
      <c r="K2712" t="s">
        <v>8024</v>
      </c>
      <c r="L2712" s="40"/>
      <c r="M2712" s="39" t="s">
        <v>10346</v>
      </c>
    </row>
    <row r="2713" spans="1:13" x14ac:dyDescent="0.25">
      <c r="A2713" s="7" t="str">
        <f t="shared" si="113"/>
        <v>200100270066</v>
      </c>
      <c r="B2713" s="92"/>
      <c r="C2713" s="187">
        <v>20010027</v>
      </c>
      <c r="D2713" s="175" t="s">
        <v>56</v>
      </c>
      <c r="E2713" s="35" t="s">
        <v>1247</v>
      </c>
      <c r="F2713" s="35" t="s">
        <v>10230</v>
      </c>
      <c r="G2713" s="35">
        <v>0</v>
      </c>
      <c r="H2713" s="35">
        <v>0</v>
      </c>
      <c r="I2713" s="36"/>
      <c r="J2713" s="53">
        <v>45846</v>
      </c>
      <c r="K2713" t="s">
        <v>5196</v>
      </c>
      <c r="L2713" s="40"/>
      <c r="M2713" s="39" t="s">
        <v>10347</v>
      </c>
    </row>
    <row r="2714" spans="1:13" x14ac:dyDescent="0.25">
      <c r="A2714" s="7" t="str">
        <f t="shared" si="113"/>
        <v>200100520015</v>
      </c>
      <c r="B2714" s="92"/>
      <c r="C2714" s="187">
        <v>20010052</v>
      </c>
      <c r="D2714" s="175" t="s">
        <v>56</v>
      </c>
      <c r="E2714" s="35" t="s">
        <v>25</v>
      </c>
      <c r="F2714" s="35" t="s">
        <v>143</v>
      </c>
      <c r="G2714" s="35" t="s">
        <v>10267</v>
      </c>
      <c r="H2714" s="35" t="s">
        <v>275</v>
      </c>
      <c r="I2714" s="36"/>
      <c r="J2714" s="53">
        <v>45846</v>
      </c>
      <c r="K2714" t="s">
        <v>10312</v>
      </c>
      <c r="L2714" s="40"/>
      <c r="M2714" s="39" t="s">
        <v>10348</v>
      </c>
    </row>
    <row r="2715" spans="1:13" x14ac:dyDescent="0.25">
      <c r="A2715" s="7" t="str">
        <f t="shared" si="113"/>
        <v>200100520016</v>
      </c>
      <c r="B2715" s="92"/>
      <c r="C2715" s="187">
        <v>20010052</v>
      </c>
      <c r="D2715" s="175" t="s">
        <v>56</v>
      </c>
      <c r="E2715" s="35" t="s">
        <v>26</v>
      </c>
      <c r="F2715" s="35" t="s">
        <v>8156</v>
      </c>
      <c r="G2715" s="35" t="s">
        <v>10268</v>
      </c>
      <c r="H2715" s="35" t="s">
        <v>275</v>
      </c>
      <c r="I2715" s="36"/>
      <c r="J2715" s="53">
        <v>45846</v>
      </c>
      <c r="K2715" t="s">
        <v>6696</v>
      </c>
      <c r="L2715" s="40"/>
      <c r="M2715" s="39" t="s">
        <v>10349</v>
      </c>
    </row>
    <row r="2716" spans="1:13" x14ac:dyDescent="0.25">
      <c r="A2716" s="7" t="str">
        <f t="shared" si="113"/>
        <v>200100530010</v>
      </c>
      <c r="B2716" s="92"/>
      <c r="C2716" s="187">
        <v>20010053</v>
      </c>
      <c r="D2716" s="175" t="s">
        <v>56</v>
      </c>
      <c r="E2716" s="35" t="s">
        <v>21</v>
      </c>
      <c r="F2716" s="35" t="s">
        <v>9690</v>
      </c>
      <c r="G2716" s="35" t="s">
        <v>10269</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10270</v>
      </c>
      <c r="H2717" s="35" t="s">
        <v>275</v>
      </c>
      <c r="I2717" s="36"/>
      <c r="J2717" s="53">
        <v>45846</v>
      </c>
      <c r="K2717" t="s">
        <v>10313</v>
      </c>
      <c r="L2717" s="40"/>
      <c r="M2717" s="39" t="s">
        <v>10350</v>
      </c>
    </row>
    <row r="2718" spans="1:13" x14ac:dyDescent="0.25">
      <c r="A2718" s="7" t="str">
        <f t="shared" si="113"/>
        <v>200100530012</v>
      </c>
      <c r="B2718" s="92"/>
      <c r="C2718" s="187">
        <v>20010053</v>
      </c>
      <c r="D2718" s="175" t="s">
        <v>56</v>
      </c>
      <c r="E2718" s="35" t="s">
        <v>40</v>
      </c>
      <c r="F2718" s="35" t="s">
        <v>10231</v>
      </c>
      <c r="G2718" s="35" t="s">
        <v>10271</v>
      </c>
      <c r="H2718" s="35" t="s">
        <v>275</v>
      </c>
      <c r="I2718" s="36"/>
      <c r="J2718" s="53">
        <v>45846</v>
      </c>
      <c r="K2718" t="s">
        <v>10314</v>
      </c>
      <c r="L2718" s="40"/>
      <c r="M2718" s="39" t="s">
        <v>10351</v>
      </c>
    </row>
    <row r="2719" spans="1:13" x14ac:dyDescent="0.25">
      <c r="A2719" s="7" t="str">
        <f t="shared" si="113"/>
        <v>200100530013</v>
      </c>
      <c r="B2719" s="92"/>
      <c r="C2719" s="187">
        <v>20010053</v>
      </c>
      <c r="D2719" s="175" t="s">
        <v>56</v>
      </c>
      <c r="E2719" s="35" t="s">
        <v>23</v>
      </c>
      <c r="F2719" s="35" t="s">
        <v>10232</v>
      </c>
      <c r="G2719" s="35" t="s">
        <v>10272</v>
      </c>
      <c r="H2719" s="35" t="s">
        <v>268</v>
      </c>
      <c r="I2719" s="36"/>
      <c r="J2719" s="53">
        <v>45846</v>
      </c>
      <c r="K2719" t="s">
        <v>10315</v>
      </c>
      <c r="L2719" s="40"/>
      <c r="M2719" s="39" t="s">
        <v>10352</v>
      </c>
    </row>
    <row r="2720" spans="1:13" x14ac:dyDescent="0.25">
      <c r="A2720" s="7" t="str">
        <f t="shared" si="113"/>
        <v>200100530014</v>
      </c>
      <c r="B2720" s="92"/>
      <c r="C2720" s="187">
        <v>20010053</v>
      </c>
      <c r="D2720" s="175" t="s">
        <v>56</v>
      </c>
      <c r="E2720" s="35" t="s">
        <v>24</v>
      </c>
      <c r="F2720" s="35" t="s">
        <v>10233</v>
      </c>
      <c r="G2720" s="35" t="s">
        <v>10273</v>
      </c>
      <c r="H2720" s="35" t="s">
        <v>268</v>
      </c>
      <c r="I2720" s="36"/>
      <c r="J2720" s="53">
        <v>45846</v>
      </c>
      <c r="K2720" t="s">
        <v>7424</v>
      </c>
      <c r="L2720" s="40"/>
      <c r="M2720" s="39" t="s">
        <v>10353</v>
      </c>
    </row>
    <row r="2721" spans="1:13" x14ac:dyDescent="0.25">
      <c r="A2721" s="7" t="str">
        <f t="shared" si="113"/>
        <v>200100530015</v>
      </c>
      <c r="B2721" s="92"/>
      <c r="C2721" s="187">
        <v>20010053</v>
      </c>
      <c r="D2721" s="175" t="s">
        <v>56</v>
      </c>
      <c r="E2721" s="35" t="s">
        <v>25</v>
      </c>
      <c r="F2721" s="35" t="s">
        <v>10234</v>
      </c>
      <c r="G2721" s="35" t="s">
        <v>10274</v>
      </c>
      <c r="H2721" s="35" t="s">
        <v>268</v>
      </c>
      <c r="I2721" s="36"/>
      <c r="J2721" s="53">
        <v>45846</v>
      </c>
      <c r="K2721" t="s">
        <v>10316</v>
      </c>
      <c r="L2721" s="40"/>
      <c r="M2721" s="39" t="s">
        <v>10354</v>
      </c>
    </row>
    <row r="2722" spans="1:13" x14ac:dyDescent="0.25">
      <c r="A2722" s="7" t="str">
        <f t="shared" si="113"/>
        <v>200100530018</v>
      </c>
      <c r="B2722" s="92"/>
      <c r="C2722" s="187">
        <v>20010053</v>
      </c>
      <c r="D2722" s="175" t="s">
        <v>56</v>
      </c>
      <c r="E2722" s="35" t="s">
        <v>2</v>
      </c>
      <c r="F2722" s="35" t="s">
        <v>10235</v>
      </c>
      <c r="G2722" s="35" t="s">
        <v>10275</v>
      </c>
      <c r="H2722" s="35" t="s">
        <v>5502</v>
      </c>
      <c r="I2722" s="36"/>
      <c r="J2722" s="53">
        <v>45846</v>
      </c>
      <c r="K2722" t="s">
        <v>10317</v>
      </c>
      <c r="L2722" s="40"/>
      <c r="M2722" s="39" t="s">
        <v>10355</v>
      </c>
    </row>
    <row r="2723" spans="1:13" x14ac:dyDescent="0.25">
      <c r="A2723" s="7" t="str">
        <f t="shared" si="113"/>
        <v>200100530019</v>
      </c>
      <c r="B2723" s="92"/>
      <c r="C2723" s="187">
        <v>20010053</v>
      </c>
      <c r="D2723" s="175" t="s">
        <v>56</v>
      </c>
      <c r="E2723" s="35" t="s">
        <v>3</v>
      </c>
      <c r="F2723" s="35" t="s">
        <v>6997</v>
      </c>
      <c r="G2723" s="35" t="s">
        <v>10276</v>
      </c>
      <c r="H2723" s="35" t="s">
        <v>268</v>
      </c>
      <c r="I2723" s="36"/>
      <c r="J2723" s="53">
        <v>45846</v>
      </c>
      <c r="K2723" t="s">
        <v>10318</v>
      </c>
      <c r="L2723" s="40"/>
      <c r="M2723" s="39" t="s">
        <v>10356</v>
      </c>
    </row>
    <row r="2724" spans="1:13" x14ac:dyDescent="0.25">
      <c r="A2724" s="7" t="str">
        <f t="shared" si="113"/>
        <v>200100530020</v>
      </c>
      <c r="B2724" s="92"/>
      <c r="C2724" s="187">
        <v>20010053</v>
      </c>
      <c r="D2724" s="175" t="s">
        <v>56</v>
      </c>
      <c r="E2724" s="35" t="s">
        <v>4</v>
      </c>
      <c r="F2724" s="35" t="s">
        <v>10236</v>
      </c>
      <c r="G2724" s="35" t="s">
        <v>10277</v>
      </c>
      <c r="H2724" s="35" t="s">
        <v>268</v>
      </c>
      <c r="I2724" s="36"/>
      <c r="J2724" s="53">
        <v>45846</v>
      </c>
      <c r="K2724" t="s">
        <v>10319</v>
      </c>
      <c r="L2724" s="40"/>
      <c r="M2724" s="39" t="s">
        <v>10357</v>
      </c>
    </row>
    <row r="2725" spans="1:13" x14ac:dyDescent="0.25">
      <c r="A2725" s="7" t="str">
        <f t="shared" si="113"/>
        <v>200200010140</v>
      </c>
      <c r="B2725" s="92"/>
      <c r="C2725" s="187">
        <v>20020001</v>
      </c>
      <c r="D2725" s="175" t="s">
        <v>56</v>
      </c>
      <c r="E2725" s="35" t="s">
        <v>10228</v>
      </c>
      <c r="F2725" s="35" t="s">
        <v>5401</v>
      </c>
      <c r="G2725" s="35" t="s">
        <v>10278</v>
      </c>
      <c r="H2725" s="35" t="s">
        <v>275</v>
      </c>
      <c r="I2725" s="36"/>
      <c r="J2725" s="53">
        <v>45846</v>
      </c>
      <c r="K2725" t="s">
        <v>10320</v>
      </c>
      <c r="L2725" s="40"/>
      <c r="M2725" s="39" t="s">
        <v>10358</v>
      </c>
    </row>
    <row r="2726" spans="1:13" x14ac:dyDescent="0.25">
      <c r="A2726" s="7" t="str">
        <f t="shared" si="113"/>
        <v>200200020069</v>
      </c>
      <c r="B2726" s="92"/>
      <c r="C2726" s="187">
        <v>20020002</v>
      </c>
      <c r="D2726" s="175" t="s">
        <v>56</v>
      </c>
      <c r="E2726" s="35" t="s">
        <v>1491</v>
      </c>
      <c r="F2726" s="35" t="s">
        <v>10237</v>
      </c>
      <c r="G2726" s="35" t="s">
        <v>10279</v>
      </c>
      <c r="H2726" s="35" t="s">
        <v>281</v>
      </c>
      <c r="I2726" s="36"/>
      <c r="J2726" s="53">
        <v>45846</v>
      </c>
      <c r="K2726" t="s">
        <v>10321</v>
      </c>
      <c r="L2726" s="40"/>
      <c r="M2726" s="39">
        <v>0</v>
      </c>
    </row>
    <row r="2727" spans="1:13" x14ac:dyDescent="0.25">
      <c r="A2727" s="7" t="str">
        <f t="shared" si="113"/>
        <v>200200020070</v>
      </c>
      <c r="B2727" s="92"/>
      <c r="C2727" s="187">
        <v>20020002</v>
      </c>
      <c r="D2727" s="175" t="s">
        <v>56</v>
      </c>
      <c r="E2727" s="35" t="s">
        <v>1850</v>
      </c>
      <c r="F2727" s="35" t="s">
        <v>10238</v>
      </c>
      <c r="G2727" s="35" t="s">
        <v>10280</v>
      </c>
      <c r="H2727" s="35" t="s">
        <v>275</v>
      </c>
      <c r="I2727" s="36"/>
      <c r="J2727" s="53">
        <v>45846</v>
      </c>
      <c r="K2727" t="s">
        <v>10322</v>
      </c>
      <c r="L2727" s="40"/>
      <c r="M2727" s="39" t="s">
        <v>10359</v>
      </c>
    </row>
    <row r="2728" spans="1:13" x14ac:dyDescent="0.25">
      <c r="A2728" s="7" t="str">
        <f t="shared" si="113"/>
        <v>200200030017</v>
      </c>
      <c r="B2728" s="92"/>
      <c r="C2728" s="187">
        <v>20020003</v>
      </c>
      <c r="D2728" s="175" t="s">
        <v>56</v>
      </c>
      <c r="E2728" s="35" t="s">
        <v>27</v>
      </c>
      <c r="F2728" s="35" t="s">
        <v>562</v>
      </c>
      <c r="G2728" s="35" t="s">
        <v>10281</v>
      </c>
      <c r="H2728" s="35" t="s">
        <v>277</v>
      </c>
      <c r="I2728" s="36"/>
      <c r="J2728" s="53">
        <v>45846</v>
      </c>
      <c r="K2728" t="s">
        <v>10323</v>
      </c>
      <c r="L2728" s="40"/>
      <c r="M2728" s="39" t="s">
        <v>10360</v>
      </c>
    </row>
    <row r="2729" spans="1:13" x14ac:dyDescent="0.25">
      <c r="A2729" s="7" t="str">
        <f t="shared" si="113"/>
        <v>200200030018</v>
      </c>
      <c r="B2729" s="92"/>
      <c r="C2729" s="187">
        <v>20020003</v>
      </c>
      <c r="D2729" s="175" t="s">
        <v>56</v>
      </c>
      <c r="E2729" s="35" t="s">
        <v>2</v>
      </c>
      <c r="F2729" s="35" t="s">
        <v>10239</v>
      </c>
      <c r="G2729" s="35" t="s">
        <v>10282</v>
      </c>
      <c r="H2729" s="35" t="s">
        <v>276</v>
      </c>
      <c r="I2729" s="36"/>
      <c r="J2729" s="53">
        <v>45846</v>
      </c>
      <c r="K2729" t="s">
        <v>10324</v>
      </c>
      <c r="L2729" s="40"/>
      <c r="M2729" s="39" t="s">
        <v>10361</v>
      </c>
    </row>
    <row r="2730" spans="1:13" x14ac:dyDescent="0.25">
      <c r="A2730" s="7" t="str">
        <f t="shared" si="113"/>
        <v>200200110052</v>
      </c>
      <c r="B2730" s="92"/>
      <c r="C2730" s="187">
        <v>20020011</v>
      </c>
      <c r="D2730" s="175" t="s">
        <v>56</v>
      </c>
      <c r="E2730" s="35" t="s">
        <v>426</v>
      </c>
      <c r="F2730" s="35" t="s">
        <v>10240</v>
      </c>
      <c r="G2730" s="35" t="s">
        <v>10283</v>
      </c>
      <c r="H2730" s="35" t="s">
        <v>1284</v>
      </c>
      <c r="I2730" s="36"/>
      <c r="J2730" s="53">
        <v>45846</v>
      </c>
      <c r="K2730" t="s">
        <v>7904</v>
      </c>
      <c r="L2730" s="40"/>
      <c r="M2730" s="39" t="s">
        <v>10362</v>
      </c>
    </row>
    <row r="2731" spans="1:13" x14ac:dyDescent="0.25">
      <c r="A2731" s="7" t="str">
        <f t="shared" si="113"/>
        <v>200200110053</v>
      </c>
      <c r="B2731" s="92"/>
      <c r="C2731" s="187">
        <v>20020011</v>
      </c>
      <c r="D2731" s="175" t="s">
        <v>56</v>
      </c>
      <c r="E2731" s="35" t="s">
        <v>131</v>
      </c>
      <c r="F2731" s="35" t="s">
        <v>10241</v>
      </c>
      <c r="G2731" s="35" t="s">
        <v>10284</v>
      </c>
      <c r="H2731" s="35" t="s">
        <v>1284</v>
      </c>
      <c r="I2731" s="36"/>
      <c r="J2731" s="53">
        <v>45846</v>
      </c>
      <c r="K2731" t="s">
        <v>10325</v>
      </c>
      <c r="L2731" s="40"/>
      <c r="M2731" s="39" t="s">
        <v>10363</v>
      </c>
    </row>
    <row r="2732" spans="1:13" x14ac:dyDescent="0.25">
      <c r="A2732" s="7" t="str">
        <f t="shared" si="113"/>
        <v>200200110054</v>
      </c>
      <c r="B2732" s="92"/>
      <c r="C2732" s="187">
        <v>20020011</v>
      </c>
      <c r="D2732" s="175" t="s">
        <v>56</v>
      </c>
      <c r="E2732" s="35" t="s">
        <v>760</v>
      </c>
      <c r="F2732" s="35" t="s">
        <v>10242</v>
      </c>
      <c r="G2732" s="35" t="s">
        <v>10285</v>
      </c>
      <c r="H2732" s="35" t="s">
        <v>275</v>
      </c>
      <c r="I2732" s="36"/>
      <c r="J2732" s="53">
        <v>45846</v>
      </c>
      <c r="K2732" t="s">
        <v>834</v>
      </c>
      <c r="L2732" s="40"/>
      <c r="M2732" s="39" t="s">
        <v>10364</v>
      </c>
    </row>
    <row r="2733" spans="1:13" x14ac:dyDescent="0.25">
      <c r="A2733" s="7" t="str">
        <f t="shared" si="113"/>
        <v>200200140011</v>
      </c>
      <c r="B2733" s="92"/>
      <c r="C2733" s="187">
        <v>20020014</v>
      </c>
      <c r="D2733" s="175" t="s">
        <v>56</v>
      </c>
      <c r="E2733" s="35" t="s">
        <v>22</v>
      </c>
      <c r="F2733" s="35" t="s">
        <v>10243</v>
      </c>
      <c r="G2733" s="35" t="s">
        <v>10286</v>
      </c>
      <c r="H2733" s="35" t="s">
        <v>1284</v>
      </c>
      <c r="I2733" s="36"/>
      <c r="J2733" s="53">
        <v>45846</v>
      </c>
      <c r="K2733" t="s">
        <v>10326</v>
      </c>
      <c r="L2733" s="40"/>
      <c r="M2733" s="39" t="s">
        <v>10365</v>
      </c>
    </row>
    <row r="2734" spans="1:13" x14ac:dyDescent="0.25">
      <c r="A2734" s="7" t="str">
        <f t="shared" si="113"/>
        <v>200400060023</v>
      </c>
      <c r="B2734" s="92"/>
      <c r="C2734" s="187">
        <v>20040006</v>
      </c>
      <c r="D2734" s="175" t="s">
        <v>56</v>
      </c>
      <c r="E2734" s="35" t="s">
        <v>38</v>
      </c>
      <c r="F2734" s="35" t="s">
        <v>10244</v>
      </c>
      <c r="G2734" s="35" t="s">
        <v>10287</v>
      </c>
      <c r="H2734" s="35" t="s">
        <v>1370</v>
      </c>
      <c r="I2734" s="36"/>
      <c r="J2734" s="53">
        <v>45846</v>
      </c>
      <c r="K2734" t="s">
        <v>10327</v>
      </c>
      <c r="L2734" s="40"/>
      <c r="M2734" s="39" t="s">
        <v>10366</v>
      </c>
    </row>
    <row r="2735" spans="1:13" x14ac:dyDescent="0.25">
      <c r="A2735" s="7" t="str">
        <f t="shared" si="113"/>
        <v>200400060024</v>
      </c>
      <c r="B2735" s="92"/>
      <c r="C2735" s="187">
        <v>20040006</v>
      </c>
      <c r="D2735" s="175" t="s">
        <v>56</v>
      </c>
      <c r="E2735" s="35" t="s">
        <v>29</v>
      </c>
      <c r="F2735" s="35" t="s">
        <v>10245</v>
      </c>
      <c r="G2735" s="35" t="s">
        <v>10288</v>
      </c>
      <c r="H2735" s="35" t="s">
        <v>4690</v>
      </c>
      <c r="I2735" s="36"/>
      <c r="J2735" s="53">
        <v>45846</v>
      </c>
      <c r="K2735" t="s">
        <v>10328</v>
      </c>
      <c r="L2735" s="40"/>
      <c r="M2735" s="39" t="s">
        <v>10367</v>
      </c>
    </row>
    <row r="2736" spans="1:13" x14ac:dyDescent="0.25">
      <c r="A2736" s="7" t="str">
        <f t="shared" si="113"/>
        <v>200400060025</v>
      </c>
      <c r="B2736" s="92"/>
      <c r="C2736" s="187">
        <v>20040006</v>
      </c>
      <c r="D2736" s="175" t="s">
        <v>56</v>
      </c>
      <c r="E2736" s="35" t="s">
        <v>5</v>
      </c>
      <c r="F2736" s="35" t="s">
        <v>10246</v>
      </c>
      <c r="G2736" s="35" t="s">
        <v>10289</v>
      </c>
      <c r="H2736" s="35" t="s">
        <v>275</v>
      </c>
      <c r="I2736" s="36"/>
      <c r="J2736" s="53">
        <v>45846</v>
      </c>
      <c r="K2736" t="s">
        <v>9100</v>
      </c>
      <c r="L2736" s="40"/>
      <c r="M2736" s="39" t="s">
        <v>10368</v>
      </c>
    </row>
    <row r="2737" spans="1:13" x14ac:dyDescent="0.25">
      <c r="A2737" s="7" t="str">
        <f t="shared" si="113"/>
        <v>200400060026</v>
      </c>
      <c r="B2737" s="92"/>
      <c r="C2737" s="187">
        <v>20040006</v>
      </c>
      <c r="D2737" s="175" t="s">
        <v>56</v>
      </c>
      <c r="E2737" s="35" t="s">
        <v>39</v>
      </c>
      <c r="F2737" s="35" t="s">
        <v>10247</v>
      </c>
      <c r="G2737" s="35" t="s">
        <v>10290</v>
      </c>
      <c r="H2737" s="35" t="s">
        <v>1370</v>
      </c>
      <c r="I2737" s="36"/>
      <c r="J2737" s="53">
        <v>45846</v>
      </c>
      <c r="K2737" t="s">
        <v>10329</v>
      </c>
      <c r="L2737" s="40"/>
      <c r="M2737" s="39" t="s">
        <v>10369</v>
      </c>
    </row>
    <row r="2738" spans="1:13" x14ac:dyDescent="0.25">
      <c r="A2738" s="7" t="str">
        <f t="shared" si="113"/>
        <v>200500010043</v>
      </c>
      <c r="B2738" s="92"/>
      <c r="C2738" s="187">
        <v>20050001</v>
      </c>
      <c r="D2738" s="175" t="s">
        <v>56</v>
      </c>
      <c r="E2738" s="35" t="s">
        <v>1650</v>
      </c>
      <c r="F2738" s="35" t="s">
        <v>10248</v>
      </c>
      <c r="G2738" s="35" t="s">
        <v>10291</v>
      </c>
      <c r="H2738" s="35" t="s">
        <v>281</v>
      </c>
      <c r="I2738" s="36"/>
      <c r="J2738" s="53">
        <v>45846</v>
      </c>
      <c r="K2738" t="s">
        <v>10330</v>
      </c>
      <c r="L2738" s="40"/>
      <c r="M2738" s="39" t="s">
        <v>10370</v>
      </c>
    </row>
    <row r="2739" spans="1:13" x14ac:dyDescent="0.25">
      <c r="A2739" s="7" t="str">
        <f t="shared" si="113"/>
        <v>200600040084</v>
      </c>
      <c r="B2739" s="92"/>
      <c r="C2739" s="187">
        <v>20060004</v>
      </c>
      <c r="D2739" s="175" t="s">
        <v>56</v>
      </c>
      <c r="E2739" s="35" t="s">
        <v>3576</v>
      </c>
      <c r="F2739" s="35" t="s">
        <v>10249</v>
      </c>
      <c r="G2739" s="35" t="s">
        <v>10292</v>
      </c>
      <c r="H2739" s="35" t="s">
        <v>5266</v>
      </c>
      <c r="I2739" s="36"/>
      <c r="J2739" s="53">
        <v>45846</v>
      </c>
      <c r="K2739" t="s">
        <v>10331</v>
      </c>
      <c r="L2739" s="40"/>
      <c r="M2739" s="39" t="s">
        <v>10371</v>
      </c>
    </row>
    <row r="2740" spans="1:13" x14ac:dyDescent="0.25">
      <c r="A2740" s="7" t="str">
        <f t="shared" si="113"/>
        <v>200600050021</v>
      </c>
      <c r="B2740" s="92"/>
      <c r="C2740" s="187">
        <v>20060005</v>
      </c>
      <c r="D2740" s="175" t="s">
        <v>56</v>
      </c>
      <c r="E2740" s="35" t="s">
        <v>28</v>
      </c>
      <c r="F2740" s="35" t="s">
        <v>10250</v>
      </c>
      <c r="G2740" s="35" t="s">
        <v>10293</v>
      </c>
      <c r="H2740" s="35" t="s">
        <v>6116</v>
      </c>
      <c r="I2740" s="36"/>
      <c r="J2740" s="53">
        <v>45846</v>
      </c>
      <c r="K2740" t="s">
        <v>10332</v>
      </c>
      <c r="L2740" s="40"/>
      <c r="M2740" s="39" t="s">
        <v>10372</v>
      </c>
    </row>
    <row r="2741" spans="1:13" x14ac:dyDescent="0.25">
      <c r="A2741" s="7" t="str">
        <f t="shared" si="113"/>
        <v>200600070020</v>
      </c>
      <c r="B2741" s="92"/>
      <c r="C2741" s="187">
        <v>20060007</v>
      </c>
      <c r="D2741" s="175" t="s">
        <v>56</v>
      </c>
      <c r="E2741" s="35" t="s">
        <v>4</v>
      </c>
      <c r="F2741" s="35" t="s">
        <v>612</v>
      </c>
      <c r="G2741" s="35" t="s">
        <v>10294</v>
      </c>
      <c r="H2741" s="35" t="s">
        <v>5807</v>
      </c>
      <c r="I2741" s="36"/>
      <c r="J2741" s="53">
        <v>45846</v>
      </c>
      <c r="K2741" t="s">
        <v>10333</v>
      </c>
      <c r="L2741" s="40"/>
      <c r="M2741" s="39" t="s">
        <v>10373</v>
      </c>
    </row>
    <row r="2742" spans="1:13" x14ac:dyDescent="0.25">
      <c r="A2742" s="7" t="str">
        <f t="shared" si="113"/>
        <v>200600070021</v>
      </c>
      <c r="B2742" s="92"/>
      <c r="C2742" s="187">
        <v>20060007</v>
      </c>
      <c r="D2742" s="175" t="s">
        <v>56</v>
      </c>
      <c r="E2742" s="35" t="s">
        <v>28</v>
      </c>
      <c r="F2742" s="35" t="s">
        <v>10251</v>
      </c>
      <c r="G2742" s="35" t="s">
        <v>10295</v>
      </c>
      <c r="H2742" s="35" t="s">
        <v>10310</v>
      </c>
      <c r="I2742" s="36"/>
      <c r="J2742" s="53">
        <v>45846</v>
      </c>
      <c r="K2742" t="s">
        <v>10334</v>
      </c>
      <c r="L2742" s="40"/>
      <c r="M2742" s="39" t="s">
        <v>10374</v>
      </c>
    </row>
    <row r="2743" spans="1:13" x14ac:dyDescent="0.25">
      <c r="A2743" s="7" t="str">
        <f t="shared" si="113"/>
        <v>200700030031</v>
      </c>
      <c r="B2743" s="92"/>
      <c r="C2743" s="187">
        <v>20070003</v>
      </c>
      <c r="D2743" s="175" t="s">
        <v>56</v>
      </c>
      <c r="E2743" s="35" t="s">
        <v>422</v>
      </c>
      <c r="F2743" s="35" t="s">
        <v>7916</v>
      </c>
      <c r="G2743" s="35" t="s">
        <v>10296</v>
      </c>
      <c r="H2743" s="35" t="s">
        <v>1048</v>
      </c>
      <c r="I2743" s="36"/>
      <c r="J2743" s="53">
        <v>45846</v>
      </c>
      <c r="K2743" t="s">
        <v>10335</v>
      </c>
      <c r="L2743" s="40"/>
      <c r="M2743" s="39" t="s">
        <v>10375</v>
      </c>
    </row>
    <row r="2744" spans="1:13" x14ac:dyDescent="0.25">
      <c r="A2744" s="7" t="str">
        <f t="shared" si="113"/>
        <v>200700170014</v>
      </c>
      <c r="B2744" s="92"/>
      <c r="C2744" s="187">
        <v>20070017</v>
      </c>
      <c r="D2744" s="175" t="s">
        <v>56</v>
      </c>
      <c r="E2744" s="35" t="s">
        <v>24</v>
      </c>
      <c r="F2744" s="35" t="s">
        <v>10252</v>
      </c>
      <c r="G2744" s="35" t="s">
        <v>10297</v>
      </c>
      <c r="H2744" s="35" t="s">
        <v>8694</v>
      </c>
      <c r="I2744" s="36"/>
      <c r="J2744" s="53">
        <v>45846</v>
      </c>
      <c r="K2744" t="s">
        <v>10336</v>
      </c>
      <c r="L2744" s="40"/>
      <c r="M2744" s="39" t="s">
        <v>10376</v>
      </c>
    </row>
    <row r="2745" spans="1:13" x14ac:dyDescent="0.25">
      <c r="A2745" s="7" t="str">
        <f t="shared" si="113"/>
        <v>200700170015</v>
      </c>
      <c r="B2745" s="92"/>
      <c r="C2745" s="187">
        <v>20070017</v>
      </c>
      <c r="D2745" s="175" t="s">
        <v>56</v>
      </c>
      <c r="E2745" s="35" t="s">
        <v>25</v>
      </c>
      <c r="F2745" s="35" t="s">
        <v>10253</v>
      </c>
      <c r="G2745" s="35" t="s">
        <v>10298</v>
      </c>
      <c r="H2745" s="35" t="s">
        <v>8694</v>
      </c>
      <c r="I2745" s="36"/>
      <c r="J2745" s="53">
        <v>45846</v>
      </c>
      <c r="K2745" t="s">
        <v>10337</v>
      </c>
      <c r="L2745" s="40"/>
      <c r="M2745" s="39" t="s">
        <v>10377</v>
      </c>
    </row>
    <row r="2746" spans="1:13" x14ac:dyDescent="0.25">
      <c r="A2746" s="7" t="str">
        <f t="shared" si="113"/>
        <v>200700170016</v>
      </c>
      <c r="B2746" s="92"/>
      <c r="C2746" s="187">
        <v>20070017</v>
      </c>
      <c r="D2746" s="175" t="s">
        <v>56</v>
      </c>
      <c r="E2746" s="35" t="s">
        <v>26</v>
      </c>
      <c r="F2746" s="35" t="s">
        <v>10254</v>
      </c>
      <c r="G2746" s="35" t="s">
        <v>10299</v>
      </c>
      <c r="H2746" s="35" t="s">
        <v>8694</v>
      </c>
      <c r="I2746" s="36"/>
      <c r="J2746" s="53">
        <v>45846</v>
      </c>
      <c r="K2746" t="s">
        <v>5704</v>
      </c>
      <c r="L2746" s="40"/>
      <c r="M2746" s="39" t="s">
        <v>10378</v>
      </c>
    </row>
    <row r="2747" spans="1:13" x14ac:dyDescent="0.25">
      <c r="A2747" s="7" t="str">
        <f t="shared" si="113"/>
        <v>200800040039</v>
      </c>
      <c r="B2747" s="92"/>
      <c r="C2747" s="187">
        <v>20080004</v>
      </c>
      <c r="D2747" s="175" t="s">
        <v>56</v>
      </c>
      <c r="E2747" s="35" t="s">
        <v>12</v>
      </c>
      <c r="F2747" s="35" t="s">
        <v>5639</v>
      </c>
      <c r="G2747" s="35" t="s">
        <v>10300</v>
      </c>
      <c r="H2747" s="35" t="s">
        <v>7412</v>
      </c>
      <c r="I2747" s="36"/>
      <c r="J2747" s="53">
        <v>45846</v>
      </c>
      <c r="K2747" t="s">
        <v>10338</v>
      </c>
      <c r="L2747" s="40"/>
      <c r="M2747" s="39">
        <v>0</v>
      </c>
    </row>
    <row r="2748" spans="1:13" x14ac:dyDescent="0.25">
      <c r="A2748" s="7" t="str">
        <f t="shared" si="113"/>
        <v>200800040040</v>
      </c>
      <c r="B2748" s="92"/>
      <c r="C2748" s="187">
        <v>20080004</v>
      </c>
      <c r="D2748" s="175" t="s">
        <v>56</v>
      </c>
      <c r="E2748" s="35" t="s">
        <v>13</v>
      </c>
      <c r="F2748" s="35" t="s">
        <v>10255</v>
      </c>
      <c r="G2748" s="35" t="s">
        <v>10301</v>
      </c>
      <c r="H2748" s="35" t="s">
        <v>8269</v>
      </c>
      <c r="I2748" s="36"/>
      <c r="J2748" s="53">
        <v>45846</v>
      </c>
      <c r="K2748" t="s">
        <v>133</v>
      </c>
      <c r="L2748" s="40"/>
      <c r="M2748" s="39" t="s">
        <v>10379</v>
      </c>
    </row>
    <row r="2749" spans="1:13" x14ac:dyDescent="0.25">
      <c r="A2749" s="7" t="str">
        <f t="shared" si="113"/>
        <v>200800040041</v>
      </c>
      <c r="B2749" s="92"/>
      <c r="C2749" s="187">
        <v>20080004</v>
      </c>
      <c r="D2749" s="175" t="s">
        <v>56</v>
      </c>
      <c r="E2749" s="35" t="s">
        <v>35</v>
      </c>
      <c r="F2749" s="35" t="s">
        <v>10256</v>
      </c>
      <c r="G2749" s="35" t="s">
        <v>10302</v>
      </c>
      <c r="H2749" s="35" t="s">
        <v>7440</v>
      </c>
      <c r="I2749" s="36"/>
      <c r="J2749" s="53">
        <v>45846</v>
      </c>
      <c r="K2749" t="s">
        <v>10339</v>
      </c>
      <c r="L2749" s="40"/>
      <c r="M2749" s="39" t="s">
        <v>10380</v>
      </c>
    </row>
    <row r="2750" spans="1:13" x14ac:dyDescent="0.25">
      <c r="A2750" s="7" t="str">
        <f t="shared" si="113"/>
        <v>200800040042</v>
      </c>
      <c r="B2750" s="92"/>
      <c r="C2750" s="187">
        <v>20080004</v>
      </c>
      <c r="D2750" s="175" t="s">
        <v>56</v>
      </c>
      <c r="E2750" s="35" t="s">
        <v>14</v>
      </c>
      <c r="F2750" s="35" t="s">
        <v>10257</v>
      </c>
      <c r="G2750" s="35" t="s">
        <v>10303</v>
      </c>
      <c r="H2750" s="35" t="s">
        <v>7412</v>
      </c>
      <c r="I2750" s="36"/>
      <c r="J2750" s="53">
        <v>45846</v>
      </c>
      <c r="K2750" t="s">
        <v>8705</v>
      </c>
      <c r="L2750" s="40"/>
      <c r="M2750" s="39" t="s">
        <v>10381</v>
      </c>
    </row>
    <row r="2751" spans="1:13" x14ac:dyDescent="0.25">
      <c r="A2751" s="7" t="str">
        <f t="shared" si="113"/>
        <v>200800040043</v>
      </c>
      <c r="B2751" s="92"/>
      <c r="C2751" s="187">
        <v>20080004</v>
      </c>
      <c r="D2751" s="175" t="s">
        <v>56</v>
      </c>
      <c r="E2751" s="35" t="s">
        <v>1650</v>
      </c>
      <c r="F2751" s="35" t="s">
        <v>10258</v>
      </c>
      <c r="G2751" s="35" t="s">
        <v>10304</v>
      </c>
      <c r="H2751" s="35" t="s">
        <v>7412</v>
      </c>
      <c r="I2751" s="36"/>
      <c r="J2751" s="53">
        <v>45846</v>
      </c>
      <c r="K2751" t="s">
        <v>5549</v>
      </c>
      <c r="L2751" s="40"/>
      <c r="M2751" s="39" t="s">
        <v>10382</v>
      </c>
    </row>
    <row r="2752" spans="1:13" x14ac:dyDescent="0.25">
      <c r="A2752" s="7" t="str">
        <f t="shared" si="113"/>
        <v>200800060003</v>
      </c>
      <c r="B2752" s="92"/>
      <c r="C2752" s="187">
        <v>20080006</v>
      </c>
      <c r="D2752" s="175" t="s">
        <v>56</v>
      </c>
      <c r="E2752" s="35" t="s">
        <v>0</v>
      </c>
      <c r="F2752" s="35" t="s">
        <v>10259</v>
      </c>
      <c r="G2752" s="35" t="s">
        <v>10305</v>
      </c>
      <c r="H2752" s="35" t="s">
        <v>7415</v>
      </c>
      <c r="I2752" s="36"/>
      <c r="J2752" s="53">
        <v>45846</v>
      </c>
      <c r="K2752" t="s">
        <v>10340</v>
      </c>
      <c r="L2752" s="40"/>
      <c r="M2752" s="39">
        <v>0</v>
      </c>
    </row>
    <row r="2753" spans="1:13" x14ac:dyDescent="0.25">
      <c r="A2753" s="7" t="str">
        <f t="shared" si="113"/>
        <v>200800060004</v>
      </c>
      <c r="B2753" s="92"/>
      <c r="C2753" s="187">
        <v>20080006</v>
      </c>
      <c r="D2753" s="175" t="s">
        <v>56</v>
      </c>
      <c r="E2753" s="35" t="s">
        <v>1</v>
      </c>
      <c r="F2753" s="35" t="s">
        <v>10260</v>
      </c>
      <c r="G2753" s="91" t="s">
        <v>12514</v>
      </c>
      <c r="H2753" s="35" t="s">
        <v>7479</v>
      </c>
      <c r="I2753" s="36"/>
      <c r="J2753" s="53">
        <v>45846</v>
      </c>
      <c r="K2753" t="s">
        <v>10341</v>
      </c>
      <c r="L2753" s="40"/>
      <c r="M2753" s="39">
        <v>0</v>
      </c>
    </row>
    <row r="2754" spans="1:13" x14ac:dyDescent="0.25">
      <c r="A2754" s="7" t="str">
        <f t="shared" si="113"/>
        <v>200800070086</v>
      </c>
      <c r="B2754" s="92"/>
      <c r="C2754" s="187">
        <v>20080007</v>
      </c>
      <c r="D2754" s="175" t="s">
        <v>56</v>
      </c>
      <c r="E2754" s="35" t="s">
        <v>3463</v>
      </c>
      <c r="F2754" s="35" t="s">
        <v>10261</v>
      </c>
      <c r="G2754" s="35" t="s">
        <v>10306</v>
      </c>
      <c r="H2754" s="35" t="s">
        <v>7481</v>
      </c>
      <c r="I2754" s="36"/>
      <c r="J2754" s="53">
        <v>45846</v>
      </c>
      <c r="K2754" t="s">
        <v>10342</v>
      </c>
      <c r="L2754" s="40"/>
      <c r="M2754" s="39" t="s">
        <v>10383</v>
      </c>
    </row>
    <row r="2755" spans="1:13" x14ac:dyDescent="0.25">
      <c r="A2755" s="7" t="str">
        <f t="shared" si="113"/>
        <v>200800100040</v>
      </c>
      <c r="B2755" s="92"/>
      <c r="C2755" s="187">
        <v>20080010</v>
      </c>
      <c r="D2755" s="175" t="s">
        <v>56</v>
      </c>
      <c r="E2755" s="35" t="s">
        <v>13</v>
      </c>
      <c r="F2755" s="35" t="s">
        <v>10262</v>
      </c>
      <c r="G2755" s="35" t="s">
        <v>10307</v>
      </c>
      <c r="H2755" s="35" t="s">
        <v>7819</v>
      </c>
      <c r="I2755" s="36"/>
      <c r="J2755" s="53">
        <v>45846</v>
      </c>
      <c r="K2755" t="s">
        <v>10343</v>
      </c>
      <c r="L2755" s="40"/>
      <c r="M2755" s="39" t="s">
        <v>10384</v>
      </c>
    </row>
    <row r="2756" spans="1:13" x14ac:dyDescent="0.25">
      <c r="A2756" s="7" t="str">
        <f t="shared" si="113"/>
        <v>200800310002</v>
      </c>
      <c r="B2756" s="92"/>
      <c r="C2756" s="187">
        <v>20080031</v>
      </c>
      <c r="D2756" s="175" t="s">
        <v>56</v>
      </c>
      <c r="E2756" s="35" t="s">
        <v>17</v>
      </c>
      <c r="F2756" s="35" t="s">
        <v>9996</v>
      </c>
      <c r="G2756" s="35" t="s">
        <v>10308</v>
      </c>
      <c r="H2756" s="35" t="s">
        <v>8505</v>
      </c>
      <c r="I2756" s="36"/>
      <c r="J2756" s="53">
        <v>45846</v>
      </c>
      <c r="K2756" t="s">
        <v>10344</v>
      </c>
      <c r="L2756" s="40"/>
      <c r="M2756" s="39" t="s">
        <v>10385</v>
      </c>
    </row>
    <row r="2757" spans="1:13" x14ac:dyDescent="0.25">
      <c r="A2757" s="7" t="str">
        <f t="shared" si="113"/>
        <v>200900010005</v>
      </c>
      <c r="B2757" s="92"/>
      <c r="C2757" s="187">
        <v>20090001</v>
      </c>
      <c r="D2757" s="175" t="s">
        <v>56</v>
      </c>
      <c r="E2757" s="35" t="s">
        <v>18</v>
      </c>
      <c r="F2757" s="35" t="s">
        <v>10263</v>
      </c>
      <c r="G2757" s="35" t="s">
        <v>10309</v>
      </c>
      <c r="H2757" s="35" t="s">
        <v>4690</v>
      </c>
      <c r="I2757" s="36"/>
      <c r="J2757" s="53">
        <v>45846</v>
      </c>
      <c r="K2757" t="s">
        <v>960</v>
      </c>
      <c r="L2757" s="40"/>
      <c r="M2757" s="39" t="s">
        <v>10386</v>
      </c>
    </row>
    <row r="2758" spans="1:13" x14ac:dyDescent="0.25">
      <c r="A2758" s="7" t="str">
        <f t="shared" ref="A2758:A2759" si="114">CONCATENATE(C2758,E2758)</f>
        <v>200600130002</v>
      </c>
      <c r="B2758" s="92"/>
      <c r="C2758" s="187">
        <v>20060013</v>
      </c>
      <c r="D2758" s="175" t="s">
        <v>56</v>
      </c>
      <c r="E2758" s="35" t="s">
        <v>17</v>
      </c>
      <c r="F2758" s="35" t="s">
        <v>896</v>
      </c>
      <c r="G2758" s="35" t="s">
        <v>10391</v>
      </c>
      <c r="H2758" s="35" t="s">
        <v>10390</v>
      </c>
      <c r="I2758" s="36"/>
      <c r="J2758" s="53">
        <v>45850</v>
      </c>
      <c r="K2758" t="s">
        <v>10389</v>
      </c>
      <c r="L2758" s="40"/>
      <c r="M2758" s="39" t="s">
        <v>10392</v>
      </c>
    </row>
    <row r="2759" spans="1:13" x14ac:dyDescent="0.25">
      <c r="A2759" s="7" t="str">
        <f t="shared" si="114"/>
        <v>200900060002</v>
      </c>
      <c r="B2759" s="92"/>
      <c r="C2759" s="187">
        <v>20090006</v>
      </c>
      <c r="D2759" s="175" t="s">
        <v>56</v>
      </c>
      <c r="E2759" s="35" t="s">
        <v>17</v>
      </c>
      <c r="F2759" s="35" t="s">
        <v>10393</v>
      </c>
      <c r="G2759" s="35" t="s">
        <v>10396</v>
      </c>
      <c r="H2759" s="35" t="s">
        <v>10395</v>
      </c>
      <c r="I2759" s="36"/>
      <c r="J2759" s="53">
        <v>45850</v>
      </c>
      <c r="K2759" t="s">
        <v>10394</v>
      </c>
      <c r="L2759" s="40"/>
      <c r="M2759" s="39" t="s">
        <v>10397</v>
      </c>
    </row>
    <row r="2760" spans="1:13" x14ac:dyDescent="0.25">
      <c r="A2760" s="7" t="str">
        <f t="shared" ref="A2760:A2798" si="115">CONCATENATE(C2760,E2760)</f>
        <v>200100010064</v>
      </c>
      <c r="B2760" s="92"/>
      <c r="C2760" s="187">
        <v>20010001</v>
      </c>
      <c r="D2760" s="175" t="s">
        <v>56</v>
      </c>
      <c r="E2760" s="35" t="s">
        <v>1237</v>
      </c>
      <c r="F2760" s="35" t="s">
        <v>10398</v>
      </c>
      <c r="G2760" s="35" t="s">
        <v>10432</v>
      </c>
      <c r="H2760" s="35" t="s">
        <v>265</v>
      </c>
      <c r="I2760" s="36"/>
      <c r="J2760" s="53">
        <v>45853</v>
      </c>
      <c r="K2760" t="s">
        <v>6332</v>
      </c>
      <c r="L2760" s="40"/>
      <c r="M2760" s="39" t="s">
        <v>10497</v>
      </c>
    </row>
    <row r="2761" spans="1:13" x14ac:dyDescent="0.25">
      <c r="A2761" s="7" t="str">
        <f t="shared" si="115"/>
        <v>200100030092</v>
      </c>
      <c r="B2761" s="92"/>
      <c r="C2761" s="187">
        <v>20010003</v>
      </c>
      <c r="D2761" s="175" t="s">
        <v>56</v>
      </c>
      <c r="E2761" s="35" t="s">
        <v>3653</v>
      </c>
      <c r="F2761" s="35" t="s">
        <v>10399</v>
      </c>
      <c r="G2761" s="35" t="s">
        <v>10433</v>
      </c>
      <c r="H2761" s="35" t="s">
        <v>273</v>
      </c>
      <c r="I2761" s="36"/>
      <c r="J2761" s="53">
        <v>45853</v>
      </c>
      <c r="K2761" t="s">
        <v>10471</v>
      </c>
      <c r="L2761" s="40"/>
      <c r="M2761" s="39" t="s">
        <v>10498</v>
      </c>
    </row>
    <row r="2762" spans="1:13" x14ac:dyDescent="0.25">
      <c r="A2762" s="7" t="str">
        <f t="shared" si="115"/>
        <v>200100270072</v>
      </c>
      <c r="B2762" s="92"/>
      <c r="C2762" s="187">
        <v>20010027</v>
      </c>
      <c r="D2762" s="175" t="s">
        <v>56</v>
      </c>
      <c r="E2762" s="35" t="s">
        <v>2067</v>
      </c>
      <c r="F2762" s="35" t="s">
        <v>10400</v>
      </c>
      <c r="G2762" s="35" t="s">
        <v>10434</v>
      </c>
      <c r="H2762" s="35" t="s">
        <v>460</v>
      </c>
      <c r="I2762" s="36"/>
      <c r="J2762" s="53">
        <v>45853</v>
      </c>
      <c r="K2762" t="s">
        <v>5196</v>
      </c>
      <c r="L2762" s="40"/>
      <c r="M2762" s="39">
        <v>0</v>
      </c>
    </row>
    <row r="2763" spans="1:13" x14ac:dyDescent="0.25">
      <c r="A2763" s="7" t="str">
        <f t="shared" si="115"/>
        <v>200100420032</v>
      </c>
      <c r="B2763" s="92"/>
      <c r="C2763" s="187">
        <v>20010042</v>
      </c>
      <c r="D2763" s="175" t="s">
        <v>56</v>
      </c>
      <c r="E2763" s="35" t="s">
        <v>8</v>
      </c>
      <c r="F2763" s="35" t="s">
        <v>10401</v>
      </c>
      <c r="G2763" s="35" t="s">
        <v>10435</v>
      </c>
      <c r="H2763" s="35" t="s">
        <v>271</v>
      </c>
      <c r="I2763" s="36"/>
      <c r="J2763" s="53">
        <v>45853</v>
      </c>
      <c r="K2763" t="s">
        <v>10472</v>
      </c>
      <c r="L2763" s="40"/>
      <c r="M2763" s="39" t="s">
        <v>10499</v>
      </c>
    </row>
    <row r="2764" spans="1:13" x14ac:dyDescent="0.25">
      <c r="A2764" s="7" t="str">
        <f t="shared" si="115"/>
        <v>200100430020</v>
      </c>
      <c r="B2764" s="92"/>
      <c r="C2764" s="187">
        <v>20010043</v>
      </c>
      <c r="D2764" s="175" t="s">
        <v>56</v>
      </c>
      <c r="E2764" s="35" t="s">
        <v>4</v>
      </c>
      <c r="F2764" s="35" t="s">
        <v>10402</v>
      </c>
      <c r="G2764" s="35" t="s">
        <v>10436</v>
      </c>
      <c r="H2764" s="35" t="s">
        <v>467</v>
      </c>
      <c r="I2764" s="36"/>
      <c r="J2764" s="53">
        <v>45853</v>
      </c>
      <c r="K2764" t="s">
        <v>10473</v>
      </c>
      <c r="L2764" s="40"/>
      <c r="M2764" s="39" t="s">
        <v>10500</v>
      </c>
    </row>
    <row r="2765" spans="1:13" x14ac:dyDescent="0.25">
      <c r="A2765" s="7" t="str">
        <f t="shared" si="115"/>
        <v>200100430021</v>
      </c>
      <c r="B2765" s="92"/>
      <c r="C2765" s="187">
        <v>20010043</v>
      </c>
      <c r="D2765" s="175" t="s">
        <v>56</v>
      </c>
      <c r="E2765" s="35" t="s">
        <v>28</v>
      </c>
      <c r="F2765" s="35" t="s">
        <v>10403</v>
      </c>
      <c r="G2765" s="35" t="s">
        <v>10437</v>
      </c>
      <c r="H2765" s="35" t="s">
        <v>460</v>
      </c>
      <c r="I2765" s="36"/>
      <c r="J2765" s="53">
        <v>45853</v>
      </c>
      <c r="K2765" t="s">
        <v>10474</v>
      </c>
      <c r="L2765" s="40"/>
      <c r="M2765" s="39" t="s">
        <v>10501</v>
      </c>
    </row>
    <row r="2766" spans="1:13" x14ac:dyDescent="0.25">
      <c r="A2766" s="7" t="str">
        <f t="shared" si="115"/>
        <v>200100430022</v>
      </c>
      <c r="B2766" s="92"/>
      <c r="C2766" s="187">
        <v>20010043</v>
      </c>
      <c r="D2766" s="175" t="s">
        <v>56</v>
      </c>
      <c r="E2766" s="35" t="s">
        <v>37</v>
      </c>
      <c r="F2766" s="35" t="s">
        <v>10404</v>
      </c>
      <c r="G2766" s="35" t="s">
        <v>10438</v>
      </c>
      <c r="H2766" s="35" t="s">
        <v>467</v>
      </c>
      <c r="I2766" s="36"/>
      <c r="J2766" s="53">
        <v>45853</v>
      </c>
      <c r="K2766" t="s">
        <v>10475</v>
      </c>
      <c r="L2766" s="40"/>
      <c r="M2766" s="39" t="s">
        <v>10502</v>
      </c>
    </row>
    <row r="2767" spans="1:13" x14ac:dyDescent="0.25">
      <c r="A2767" s="7" t="str">
        <f t="shared" si="115"/>
        <v>200100430023</v>
      </c>
      <c r="B2767" s="92"/>
      <c r="C2767" s="187">
        <v>20010043</v>
      </c>
      <c r="D2767" s="175" t="s">
        <v>56</v>
      </c>
      <c r="E2767" s="35" t="s">
        <v>38</v>
      </c>
      <c r="F2767" s="35" t="s">
        <v>10405</v>
      </c>
      <c r="G2767" s="35" t="s">
        <v>10439</v>
      </c>
      <c r="H2767" s="35" t="s">
        <v>460</v>
      </c>
      <c r="I2767" s="36"/>
      <c r="J2767" s="53">
        <v>45853</v>
      </c>
      <c r="K2767" t="s">
        <v>10476</v>
      </c>
      <c r="L2767" s="40"/>
      <c r="M2767" s="39" t="s">
        <v>10503</v>
      </c>
    </row>
    <row r="2768" spans="1:13" x14ac:dyDescent="0.25">
      <c r="A2768" s="7" t="str">
        <f t="shared" si="115"/>
        <v>200100530021</v>
      </c>
      <c r="B2768" s="92"/>
      <c r="C2768" s="187">
        <v>20010053</v>
      </c>
      <c r="D2768" s="175" t="s">
        <v>56</v>
      </c>
      <c r="E2768" s="35" t="s">
        <v>28</v>
      </c>
      <c r="F2768" s="35" t="s">
        <v>10406</v>
      </c>
      <c r="G2768" s="35" t="s">
        <v>10440</v>
      </c>
      <c r="H2768" s="35" t="s">
        <v>460</v>
      </c>
      <c r="I2768" s="36"/>
      <c r="J2768" s="53">
        <v>45853</v>
      </c>
      <c r="K2768" t="s">
        <v>8790</v>
      </c>
      <c r="L2768" s="40"/>
      <c r="M2768" s="39" t="s">
        <v>10504</v>
      </c>
    </row>
    <row r="2769" spans="1:13" x14ac:dyDescent="0.25">
      <c r="A2769" s="7" t="str">
        <f t="shared" si="115"/>
        <v>200100530022</v>
      </c>
      <c r="B2769" s="92"/>
      <c r="C2769" s="187">
        <v>20010053</v>
      </c>
      <c r="D2769" s="175" t="s">
        <v>56</v>
      </c>
      <c r="E2769" s="35" t="s">
        <v>37</v>
      </c>
      <c r="F2769" s="35" t="s">
        <v>10407</v>
      </c>
      <c r="G2769" s="35" t="s">
        <v>10441</v>
      </c>
      <c r="H2769" s="35" t="s">
        <v>268</v>
      </c>
      <c r="I2769" s="36"/>
      <c r="J2769" s="53">
        <v>45853</v>
      </c>
      <c r="K2769" t="s">
        <v>10477</v>
      </c>
      <c r="L2769" s="40"/>
      <c r="M2769" s="39" t="s">
        <v>10505</v>
      </c>
    </row>
    <row r="2770" spans="1:13" x14ac:dyDescent="0.25">
      <c r="A2770" s="7" t="str">
        <f t="shared" si="115"/>
        <v>200100530023</v>
      </c>
      <c r="B2770" s="92"/>
      <c r="C2770" s="187">
        <v>20010053</v>
      </c>
      <c r="D2770" s="175" t="s">
        <v>56</v>
      </c>
      <c r="E2770" s="35" t="s">
        <v>38</v>
      </c>
      <c r="F2770" s="35" t="s">
        <v>10408</v>
      </c>
      <c r="G2770" s="35" t="s">
        <v>10442</v>
      </c>
      <c r="H2770" s="35" t="s">
        <v>275</v>
      </c>
      <c r="I2770" s="36"/>
      <c r="J2770" s="53">
        <v>45853</v>
      </c>
      <c r="K2770" t="s">
        <v>5424</v>
      </c>
      <c r="L2770" s="40"/>
      <c r="M2770" s="39" t="s">
        <v>10506</v>
      </c>
    </row>
    <row r="2771" spans="1:13" x14ac:dyDescent="0.25">
      <c r="A2771" s="7" t="str">
        <f t="shared" si="115"/>
        <v>200100530024</v>
      </c>
      <c r="B2771" s="92"/>
      <c r="C2771" s="187">
        <v>20010053</v>
      </c>
      <c r="D2771" s="175" t="s">
        <v>56</v>
      </c>
      <c r="E2771" s="35" t="s">
        <v>29</v>
      </c>
      <c r="F2771" s="35" t="s">
        <v>10409</v>
      </c>
      <c r="G2771" s="35" t="s">
        <v>10443</v>
      </c>
      <c r="H2771" s="35" t="s">
        <v>268</v>
      </c>
      <c r="I2771" s="36"/>
      <c r="J2771" s="53">
        <v>45853</v>
      </c>
      <c r="K2771" t="s">
        <v>7132</v>
      </c>
      <c r="L2771" s="40"/>
      <c r="M2771" s="39" t="s">
        <v>10507</v>
      </c>
    </row>
    <row r="2772" spans="1:13" x14ac:dyDescent="0.25">
      <c r="A2772" s="7" t="str">
        <f t="shared" si="115"/>
        <v>200100530025</v>
      </c>
      <c r="B2772" s="92"/>
      <c r="C2772" s="187">
        <v>20010053</v>
      </c>
      <c r="D2772" s="175" t="s">
        <v>56</v>
      </c>
      <c r="E2772" s="35" t="s">
        <v>5</v>
      </c>
      <c r="F2772" s="35" t="s">
        <v>10410</v>
      </c>
      <c r="G2772" s="35" t="s">
        <v>10444</v>
      </c>
      <c r="H2772" s="35" t="s">
        <v>268</v>
      </c>
      <c r="I2772" s="36"/>
      <c r="J2772" s="53">
        <v>45853</v>
      </c>
      <c r="K2772" t="s">
        <v>10478</v>
      </c>
      <c r="L2772" s="40"/>
      <c r="M2772" s="39" t="s">
        <v>10508</v>
      </c>
    </row>
    <row r="2773" spans="1:13" x14ac:dyDescent="0.25">
      <c r="A2773" s="7" t="str">
        <f t="shared" si="115"/>
        <v>200200070081</v>
      </c>
      <c r="B2773" s="92"/>
      <c r="C2773" s="187">
        <v>20020007</v>
      </c>
      <c r="D2773" s="175" t="s">
        <v>56</v>
      </c>
      <c r="E2773" s="35" t="s">
        <v>3261</v>
      </c>
      <c r="F2773" s="35" t="s">
        <v>10411</v>
      </c>
      <c r="G2773" s="35" t="s">
        <v>10445</v>
      </c>
      <c r="H2773" s="35" t="s">
        <v>275</v>
      </c>
      <c r="I2773" s="36"/>
      <c r="J2773" s="53">
        <v>45853</v>
      </c>
      <c r="K2773" t="s">
        <v>10479</v>
      </c>
      <c r="L2773" s="40"/>
      <c r="M2773" s="39" t="s">
        <v>10509</v>
      </c>
    </row>
    <row r="2774" spans="1:13" x14ac:dyDescent="0.25">
      <c r="A2774" s="7" t="str">
        <f t="shared" si="115"/>
        <v>200200140013</v>
      </c>
      <c r="B2774" s="92"/>
      <c r="C2774" s="187">
        <v>20020014</v>
      </c>
      <c r="D2774" s="175" t="s">
        <v>56</v>
      </c>
      <c r="E2774" s="35" t="s">
        <v>23</v>
      </c>
      <c r="F2774" s="35" t="s">
        <v>10412</v>
      </c>
      <c r="G2774" s="35" t="s">
        <v>10446</v>
      </c>
      <c r="H2774" s="35" t="s">
        <v>1284</v>
      </c>
      <c r="I2774" s="36"/>
      <c r="J2774" s="53">
        <v>45853</v>
      </c>
      <c r="K2774" t="s">
        <v>10480</v>
      </c>
      <c r="L2774" s="40"/>
      <c r="M2774" s="39" t="s">
        <v>10510</v>
      </c>
    </row>
    <row r="2775" spans="1:13" x14ac:dyDescent="0.25">
      <c r="A2775" s="7" t="str">
        <f t="shared" si="115"/>
        <v>200200150025</v>
      </c>
      <c r="B2775" s="92"/>
      <c r="C2775" s="187">
        <v>20020015</v>
      </c>
      <c r="D2775" s="175" t="s">
        <v>56</v>
      </c>
      <c r="E2775" s="35" t="s">
        <v>5</v>
      </c>
      <c r="F2775" s="35" t="s">
        <v>7287</v>
      </c>
      <c r="G2775" s="35" t="s">
        <v>10447</v>
      </c>
      <c r="H2775" s="35" t="s">
        <v>721</v>
      </c>
      <c r="I2775" s="36"/>
      <c r="J2775" s="53">
        <v>45853</v>
      </c>
      <c r="K2775" t="s">
        <v>10481</v>
      </c>
      <c r="L2775" s="40"/>
      <c r="M2775" s="39" t="s">
        <v>10511</v>
      </c>
    </row>
    <row r="2776" spans="1:13" x14ac:dyDescent="0.25">
      <c r="A2776" s="7" t="str">
        <f t="shared" si="115"/>
        <v>200500020046</v>
      </c>
      <c r="B2776" s="92"/>
      <c r="C2776" s="187">
        <v>20050002</v>
      </c>
      <c r="D2776" s="175" t="s">
        <v>56</v>
      </c>
      <c r="E2776" s="35" t="s">
        <v>129</v>
      </c>
      <c r="F2776" s="35" t="s">
        <v>10413</v>
      </c>
      <c r="G2776" s="35" t="s">
        <v>10448</v>
      </c>
      <c r="H2776" s="35" t="s">
        <v>5245</v>
      </c>
      <c r="I2776" s="36"/>
      <c r="J2776" s="53">
        <v>45853</v>
      </c>
      <c r="K2776" t="s">
        <v>6696</v>
      </c>
      <c r="L2776" s="40"/>
      <c r="M2776" s="39" t="s">
        <v>10512</v>
      </c>
    </row>
    <row r="2777" spans="1:13" x14ac:dyDescent="0.25">
      <c r="A2777" s="7" t="str">
        <f t="shared" si="115"/>
        <v>200500020047</v>
      </c>
      <c r="B2777" s="92"/>
      <c r="C2777" s="187">
        <v>20050002</v>
      </c>
      <c r="D2777" s="175" t="s">
        <v>56</v>
      </c>
      <c r="E2777" s="35" t="s">
        <v>423</v>
      </c>
      <c r="F2777" s="35" t="s">
        <v>10414</v>
      </c>
      <c r="G2777" s="35" t="s">
        <v>10449</v>
      </c>
      <c r="H2777" s="35" t="s">
        <v>1284</v>
      </c>
      <c r="I2777" s="36"/>
      <c r="J2777" s="53">
        <v>45853</v>
      </c>
      <c r="K2777" t="s">
        <v>7425</v>
      </c>
      <c r="L2777" s="40"/>
      <c r="M2777" s="39" t="s">
        <v>10513</v>
      </c>
    </row>
    <row r="2778" spans="1:13" x14ac:dyDescent="0.25">
      <c r="A2778" s="7" t="str">
        <f t="shared" si="115"/>
        <v>200500020048</v>
      </c>
      <c r="B2778" s="92"/>
      <c r="C2778" s="187">
        <v>20050002</v>
      </c>
      <c r="D2778" s="175" t="s">
        <v>56</v>
      </c>
      <c r="E2778" s="35" t="s">
        <v>424</v>
      </c>
      <c r="F2778" s="35" t="s">
        <v>10415</v>
      </c>
      <c r="G2778" s="35" t="s">
        <v>10450</v>
      </c>
      <c r="H2778" s="35" t="s">
        <v>1380</v>
      </c>
      <c r="I2778" s="36"/>
      <c r="J2778" s="53">
        <v>45853</v>
      </c>
      <c r="K2778" t="s">
        <v>362</v>
      </c>
      <c r="L2778" s="40"/>
      <c r="M2778" s="39" t="s">
        <v>10514</v>
      </c>
    </row>
    <row r="2779" spans="1:13" x14ac:dyDescent="0.25">
      <c r="A2779" s="7" t="str">
        <f t="shared" si="115"/>
        <v>200500020050</v>
      </c>
      <c r="B2779" s="92"/>
      <c r="C2779" s="187">
        <v>20050002</v>
      </c>
      <c r="D2779" s="175" t="s">
        <v>56</v>
      </c>
      <c r="E2779" s="35" t="s">
        <v>2068</v>
      </c>
      <c r="F2779" s="35" t="s">
        <v>10416</v>
      </c>
      <c r="G2779" s="35" t="s">
        <v>10451</v>
      </c>
      <c r="H2779" s="35" t="s">
        <v>1380</v>
      </c>
      <c r="I2779" s="36"/>
      <c r="J2779" s="53">
        <v>45853</v>
      </c>
      <c r="K2779" t="s">
        <v>6616</v>
      </c>
      <c r="L2779" s="40"/>
      <c r="M2779" s="39" t="s">
        <v>10515</v>
      </c>
    </row>
    <row r="2780" spans="1:13" x14ac:dyDescent="0.25">
      <c r="A2780" s="7" t="str">
        <f t="shared" si="115"/>
        <v>200500020051</v>
      </c>
      <c r="B2780" s="92"/>
      <c r="C2780" s="187">
        <v>20050002</v>
      </c>
      <c r="D2780" s="175" t="s">
        <v>56</v>
      </c>
      <c r="E2780" s="35" t="s">
        <v>130</v>
      </c>
      <c r="F2780" s="35" t="s">
        <v>10417</v>
      </c>
      <c r="G2780" s="35" t="s">
        <v>10452</v>
      </c>
      <c r="H2780" s="35" t="s">
        <v>1380</v>
      </c>
      <c r="I2780" s="36"/>
      <c r="J2780" s="53">
        <v>45853</v>
      </c>
      <c r="K2780" t="s">
        <v>10482</v>
      </c>
      <c r="L2780" s="40"/>
      <c r="M2780" s="39" t="s">
        <v>10516</v>
      </c>
    </row>
    <row r="2781" spans="1:13" x14ac:dyDescent="0.25">
      <c r="A2781" s="7" t="str">
        <f t="shared" si="115"/>
        <v>200600010025</v>
      </c>
      <c r="B2781" s="92"/>
      <c r="C2781" s="187">
        <v>20060001</v>
      </c>
      <c r="D2781" s="175" t="s">
        <v>56</v>
      </c>
      <c r="E2781" s="35" t="s">
        <v>5</v>
      </c>
      <c r="F2781" s="35" t="s">
        <v>10418</v>
      </c>
      <c r="G2781" s="35" t="s">
        <v>10453</v>
      </c>
      <c r="H2781" s="35" t="s">
        <v>6927</v>
      </c>
      <c r="I2781" s="36"/>
      <c r="J2781" s="53">
        <v>45853</v>
      </c>
      <c r="K2781" t="s">
        <v>10483</v>
      </c>
      <c r="L2781" s="40"/>
      <c r="M2781" s="39" t="s">
        <v>10517</v>
      </c>
    </row>
    <row r="2782" spans="1:13" x14ac:dyDescent="0.25">
      <c r="A2782" s="7" t="str">
        <f t="shared" si="115"/>
        <v>200600020045</v>
      </c>
      <c r="B2782" s="92"/>
      <c r="C2782" s="187">
        <v>20060002</v>
      </c>
      <c r="D2782" s="175" t="s">
        <v>56</v>
      </c>
      <c r="E2782" s="35" t="s">
        <v>16</v>
      </c>
      <c r="F2782" s="35" t="s">
        <v>10419</v>
      </c>
      <c r="G2782" s="35" t="s">
        <v>10454</v>
      </c>
      <c r="H2782" s="35" t="s">
        <v>6016</v>
      </c>
      <c r="I2782" s="36"/>
      <c r="J2782" s="53">
        <v>45853</v>
      </c>
      <c r="K2782" t="s">
        <v>10484</v>
      </c>
      <c r="L2782" s="40"/>
      <c r="M2782" s="39" t="s">
        <v>10518</v>
      </c>
    </row>
    <row r="2783" spans="1:13" x14ac:dyDescent="0.25">
      <c r="A2783" s="7" t="str">
        <f t="shared" si="115"/>
        <v>200600050022</v>
      </c>
      <c r="B2783" s="92"/>
      <c r="C2783" s="187">
        <v>20060005</v>
      </c>
      <c r="D2783" s="175" t="s">
        <v>56</v>
      </c>
      <c r="E2783" s="35" t="s">
        <v>37</v>
      </c>
      <c r="F2783" s="35" t="s">
        <v>10420</v>
      </c>
      <c r="G2783" s="35" t="s">
        <v>10455</v>
      </c>
      <c r="H2783" s="35" t="s">
        <v>6116</v>
      </c>
      <c r="I2783" s="36"/>
      <c r="J2783" s="53">
        <v>45853</v>
      </c>
      <c r="K2783" t="s">
        <v>10485</v>
      </c>
      <c r="L2783" s="40"/>
      <c r="M2783" s="39" t="s">
        <v>10519</v>
      </c>
    </row>
    <row r="2784" spans="1:13" x14ac:dyDescent="0.25">
      <c r="A2784" s="7" t="str">
        <f t="shared" si="115"/>
        <v>200600050023</v>
      </c>
      <c r="B2784" s="92"/>
      <c r="C2784" s="187">
        <v>20060005</v>
      </c>
      <c r="D2784" s="175" t="s">
        <v>56</v>
      </c>
      <c r="E2784" s="35" t="s">
        <v>38</v>
      </c>
      <c r="F2784" s="35" t="s">
        <v>1079</v>
      </c>
      <c r="G2784" s="35" t="s">
        <v>10456</v>
      </c>
      <c r="H2784" s="35" t="s">
        <v>4452</v>
      </c>
      <c r="I2784" s="36"/>
      <c r="J2784" s="53">
        <v>45853</v>
      </c>
      <c r="K2784" t="s">
        <v>347</v>
      </c>
      <c r="L2784" s="40"/>
      <c r="M2784" s="39" t="s">
        <v>10520</v>
      </c>
    </row>
    <row r="2785" spans="1:13" x14ac:dyDescent="0.25">
      <c r="A2785" s="7" t="str">
        <f t="shared" si="115"/>
        <v>200600050024</v>
      </c>
      <c r="B2785" s="92"/>
      <c r="C2785" s="187">
        <v>20060005</v>
      </c>
      <c r="D2785" s="175" t="s">
        <v>56</v>
      </c>
      <c r="E2785" s="35" t="s">
        <v>29</v>
      </c>
      <c r="F2785" s="35" t="s">
        <v>166</v>
      </c>
      <c r="G2785" s="35" t="s">
        <v>10457</v>
      </c>
      <c r="H2785" s="35" t="s">
        <v>4452</v>
      </c>
      <c r="I2785" s="36"/>
      <c r="J2785" s="53">
        <v>45853</v>
      </c>
      <c r="K2785" t="s">
        <v>10486</v>
      </c>
      <c r="L2785" s="40"/>
      <c r="M2785" s="39">
        <v>0</v>
      </c>
    </row>
    <row r="2786" spans="1:13" x14ac:dyDescent="0.25">
      <c r="A2786" s="7" t="str">
        <f t="shared" si="115"/>
        <v>200600070022</v>
      </c>
      <c r="B2786" s="92"/>
      <c r="C2786" s="187">
        <v>20060007</v>
      </c>
      <c r="D2786" s="175" t="s">
        <v>56</v>
      </c>
      <c r="E2786" s="35" t="s">
        <v>37</v>
      </c>
      <c r="F2786" s="35" t="s">
        <v>10421</v>
      </c>
      <c r="G2786" s="35" t="s">
        <v>10458</v>
      </c>
      <c r="H2786" s="35" t="s">
        <v>7030</v>
      </c>
      <c r="I2786" s="36"/>
      <c r="J2786" s="53">
        <v>45853</v>
      </c>
      <c r="K2786" t="s">
        <v>10487</v>
      </c>
      <c r="L2786" s="40"/>
      <c r="M2786" s="39" t="s">
        <v>10521</v>
      </c>
    </row>
    <row r="2787" spans="1:13" x14ac:dyDescent="0.25">
      <c r="A2787" s="7" t="str">
        <f t="shared" si="115"/>
        <v>200600070024</v>
      </c>
      <c r="B2787" s="92"/>
      <c r="C2787" s="187">
        <v>20060007</v>
      </c>
      <c r="D2787" s="175" t="s">
        <v>56</v>
      </c>
      <c r="E2787" s="35" t="s">
        <v>29</v>
      </c>
      <c r="F2787" s="35" t="s">
        <v>10422</v>
      </c>
      <c r="G2787" s="35" t="s">
        <v>10459</v>
      </c>
      <c r="H2787" s="35" t="s">
        <v>7030</v>
      </c>
      <c r="I2787" s="36"/>
      <c r="J2787" s="53">
        <v>45853</v>
      </c>
      <c r="K2787" t="s">
        <v>10488</v>
      </c>
      <c r="L2787" s="40"/>
      <c r="M2787" s="39" t="s">
        <v>10522</v>
      </c>
    </row>
    <row r="2788" spans="1:13" x14ac:dyDescent="0.25">
      <c r="A2788" s="7" t="str">
        <f t="shared" si="115"/>
        <v>200600090013</v>
      </c>
      <c r="B2788" s="92"/>
      <c r="C2788" s="187">
        <v>20060009</v>
      </c>
      <c r="D2788" s="175" t="s">
        <v>56</v>
      </c>
      <c r="E2788" s="35" t="s">
        <v>23</v>
      </c>
      <c r="F2788" s="35" t="s">
        <v>10423</v>
      </c>
      <c r="G2788" s="35" t="s">
        <v>10460</v>
      </c>
      <c r="H2788" s="35" t="s">
        <v>5250</v>
      </c>
      <c r="I2788" s="36"/>
      <c r="J2788" s="53">
        <v>45853</v>
      </c>
      <c r="K2788" t="s">
        <v>10489</v>
      </c>
      <c r="L2788" s="40"/>
      <c r="M2788" s="39" t="s">
        <v>10523</v>
      </c>
    </row>
    <row r="2789" spans="1:13" x14ac:dyDescent="0.25">
      <c r="A2789" s="7" t="str">
        <f t="shared" si="115"/>
        <v>200700030033</v>
      </c>
      <c r="B2789" s="92"/>
      <c r="C2789" s="187">
        <v>20070003</v>
      </c>
      <c r="D2789" s="175" t="s">
        <v>56</v>
      </c>
      <c r="E2789" s="35" t="s">
        <v>32</v>
      </c>
      <c r="F2789" s="35" t="s">
        <v>6328</v>
      </c>
      <c r="G2789" s="35" t="s">
        <v>10461</v>
      </c>
      <c r="H2789" s="35" t="s">
        <v>1048</v>
      </c>
      <c r="I2789" s="36"/>
      <c r="J2789" s="53">
        <v>45853</v>
      </c>
      <c r="K2789" t="s">
        <v>10490</v>
      </c>
      <c r="L2789" s="40"/>
      <c r="M2789" s="39" t="s">
        <v>10524</v>
      </c>
    </row>
    <row r="2790" spans="1:13" x14ac:dyDescent="0.25">
      <c r="A2790" s="7" t="str">
        <f t="shared" si="115"/>
        <v>200700060026</v>
      </c>
      <c r="B2790" s="92"/>
      <c r="C2790" s="187">
        <v>20070006</v>
      </c>
      <c r="D2790" s="175" t="s">
        <v>56</v>
      </c>
      <c r="E2790" s="35" t="s">
        <v>39</v>
      </c>
      <c r="F2790" s="35" t="s">
        <v>10424</v>
      </c>
      <c r="G2790" s="35" t="s">
        <v>10462</v>
      </c>
      <c r="H2790" s="35" t="s">
        <v>1048</v>
      </c>
      <c r="I2790" s="36"/>
      <c r="J2790" s="53">
        <v>45853</v>
      </c>
      <c r="K2790" t="s">
        <v>5995</v>
      </c>
      <c r="L2790" s="40"/>
      <c r="M2790" s="39" t="s">
        <v>10525</v>
      </c>
    </row>
    <row r="2791" spans="1:13" x14ac:dyDescent="0.25">
      <c r="A2791" s="7" t="str">
        <f t="shared" si="115"/>
        <v>200700060027</v>
      </c>
      <c r="B2791" s="92"/>
      <c r="C2791" s="187">
        <v>20070006</v>
      </c>
      <c r="D2791" s="175" t="s">
        <v>56</v>
      </c>
      <c r="E2791" s="35" t="s">
        <v>6</v>
      </c>
      <c r="F2791" s="35" t="s">
        <v>10425</v>
      </c>
      <c r="G2791" s="35" t="s">
        <v>10463</v>
      </c>
      <c r="H2791" s="35" t="s">
        <v>1048</v>
      </c>
      <c r="I2791" s="36"/>
      <c r="J2791" s="53">
        <v>45853</v>
      </c>
      <c r="K2791" t="s">
        <v>10491</v>
      </c>
      <c r="L2791" s="40"/>
      <c r="M2791" s="39" t="s">
        <v>10526</v>
      </c>
    </row>
    <row r="2792" spans="1:13" x14ac:dyDescent="0.25">
      <c r="A2792" s="7" t="str">
        <f t="shared" si="115"/>
        <v>200700170018</v>
      </c>
      <c r="B2792" s="92"/>
      <c r="C2792" s="187">
        <v>20070017</v>
      </c>
      <c r="D2792" s="175" t="s">
        <v>56</v>
      </c>
      <c r="E2792" s="35" t="s">
        <v>2</v>
      </c>
      <c r="F2792" s="35" t="s">
        <v>10426</v>
      </c>
      <c r="G2792" s="35" t="s">
        <v>10464</v>
      </c>
      <c r="H2792" s="35" t="s">
        <v>8886</v>
      </c>
      <c r="I2792" s="36"/>
      <c r="J2792" s="53">
        <v>45853</v>
      </c>
      <c r="K2792" t="s">
        <v>10492</v>
      </c>
      <c r="L2792" s="40"/>
      <c r="M2792" s="39" t="s">
        <v>10527</v>
      </c>
    </row>
    <row r="2793" spans="1:13" x14ac:dyDescent="0.25">
      <c r="A2793" s="7" t="str">
        <f t="shared" si="115"/>
        <v>200700170019</v>
      </c>
      <c r="B2793" s="92"/>
      <c r="C2793" s="187">
        <v>20070017</v>
      </c>
      <c r="D2793" s="175" t="s">
        <v>56</v>
      </c>
      <c r="E2793" s="35" t="s">
        <v>3</v>
      </c>
      <c r="F2793" s="35" t="s">
        <v>10427</v>
      </c>
      <c r="G2793" s="35" t="s">
        <v>10465</v>
      </c>
      <c r="H2793" s="35" t="s">
        <v>8694</v>
      </c>
      <c r="I2793" s="36"/>
      <c r="J2793" s="53">
        <v>45853</v>
      </c>
      <c r="K2793" t="s">
        <v>10493</v>
      </c>
      <c r="L2793" s="40"/>
      <c r="M2793" s="39" t="s">
        <v>10528</v>
      </c>
    </row>
    <row r="2794" spans="1:13" x14ac:dyDescent="0.25">
      <c r="A2794" s="7" t="str">
        <f t="shared" si="115"/>
        <v>200700170020</v>
      </c>
      <c r="B2794" s="92"/>
      <c r="C2794" s="187">
        <v>20070017</v>
      </c>
      <c r="D2794" s="175" t="s">
        <v>56</v>
      </c>
      <c r="E2794" s="35" t="s">
        <v>4</v>
      </c>
      <c r="F2794" s="35" t="s">
        <v>10428</v>
      </c>
      <c r="G2794" s="35" t="s">
        <v>10466</v>
      </c>
      <c r="H2794" s="35" t="s">
        <v>8694</v>
      </c>
      <c r="I2794" s="36"/>
      <c r="J2794" s="53">
        <v>45853</v>
      </c>
      <c r="K2794" t="s">
        <v>10494</v>
      </c>
      <c r="L2794" s="40"/>
      <c r="M2794" s="39" t="s">
        <v>10529</v>
      </c>
    </row>
    <row r="2795" spans="1:13" x14ac:dyDescent="0.25">
      <c r="A2795" s="7" t="str">
        <f t="shared" si="115"/>
        <v>200800070087</v>
      </c>
      <c r="B2795" s="92"/>
      <c r="C2795" s="187">
        <v>20080007</v>
      </c>
      <c r="D2795" s="175" t="s">
        <v>56</v>
      </c>
      <c r="E2795" s="35" t="s">
        <v>3464</v>
      </c>
      <c r="F2795" s="35" t="s">
        <v>10429</v>
      </c>
      <c r="G2795" s="35" t="s">
        <v>10467</v>
      </c>
      <c r="H2795" s="35" t="s">
        <v>7415</v>
      </c>
      <c r="I2795" s="36"/>
      <c r="J2795" s="53">
        <v>45853</v>
      </c>
      <c r="K2795" t="s">
        <v>10495</v>
      </c>
      <c r="L2795" s="40"/>
      <c r="M2795" s="39" t="s">
        <v>10530</v>
      </c>
    </row>
    <row r="2796" spans="1:13" x14ac:dyDescent="0.25">
      <c r="A2796" s="7" t="str">
        <f t="shared" si="115"/>
        <v>200800160003</v>
      </c>
      <c r="B2796" s="92"/>
      <c r="C2796" s="187">
        <v>20080016</v>
      </c>
      <c r="D2796" s="175" t="s">
        <v>56</v>
      </c>
      <c r="E2796" s="35" t="s">
        <v>0</v>
      </c>
      <c r="F2796" s="35" t="s">
        <v>10430</v>
      </c>
      <c r="G2796" s="35" t="s">
        <v>10468</v>
      </c>
      <c r="H2796" s="35" t="s">
        <v>5245</v>
      </c>
      <c r="I2796" s="36"/>
      <c r="J2796" s="53">
        <v>45853</v>
      </c>
      <c r="K2796" t="s">
        <v>9048</v>
      </c>
      <c r="L2796" s="40"/>
      <c r="M2796" s="39">
        <v>0</v>
      </c>
    </row>
    <row r="2797" spans="1:13" x14ac:dyDescent="0.25">
      <c r="A2797" s="7" t="str">
        <f t="shared" si="115"/>
        <v>200800320002</v>
      </c>
      <c r="B2797" s="92"/>
      <c r="C2797" s="187">
        <v>20080032</v>
      </c>
      <c r="D2797" s="175" t="s">
        <v>56</v>
      </c>
      <c r="E2797" s="35" t="s">
        <v>17</v>
      </c>
      <c r="F2797" s="35" t="s">
        <v>10431</v>
      </c>
      <c r="G2797" s="35" t="s">
        <v>10469</v>
      </c>
      <c r="H2797" s="35" t="s">
        <v>275</v>
      </c>
      <c r="I2797" s="36"/>
      <c r="J2797" s="53">
        <v>45853</v>
      </c>
      <c r="K2797" t="s">
        <v>10496</v>
      </c>
      <c r="L2797" s="40"/>
      <c r="M2797" s="39" t="s">
        <v>10531</v>
      </c>
    </row>
    <row r="2798" spans="1:13" x14ac:dyDescent="0.25">
      <c r="A2798" s="7" t="str">
        <f t="shared" si="115"/>
        <v>200900030004</v>
      </c>
      <c r="B2798" s="92"/>
      <c r="C2798" s="187">
        <v>20090003</v>
      </c>
      <c r="D2798" s="175" t="s">
        <v>56</v>
      </c>
      <c r="E2798" s="35" t="s">
        <v>1</v>
      </c>
      <c r="F2798" s="35" t="s">
        <v>157</v>
      </c>
      <c r="G2798" s="35" t="s">
        <v>10470</v>
      </c>
      <c r="H2798" s="35" t="s">
        <v>268</v>
      </c>
      <c r="I2798" s="36"/>
      <c r="J2798" s="53">
        <v>45853</v>
      </c>
      <c r="K2798" t="s">
        <v>359</v>
      </c>
      <c r="L2798" s="40"/>
      <c r="M2798" s="39" t="s">
        <v>10532</v>
      </c>
    </row>
    <row r="2799" spans="1:13" x14ac:dyDescent="0.25">
      <c r="A2799" s="7" t="str">
        <f t="shared" ref="A2799:A2835" si="116">CONCATENATE(C2799,E2799)</f>
        <v>200100030094</v>
      </c>
      <c r="B2799" s="92"/>
      <c r="C2799" s="187">
        <v>20010003</v>
      </c>
      <c r="D2799" s="175" t="s">
        <v>56</v>
      </c>
      <c r="E2799" s="35" t="s">
        <v>3869</v>
      </c>
      <c r="F2799" s="35" t="s">
        <v>7723</v>
      </c>
      <c r="G2799" s="35" t="s">
        <v>10560</v>
      </c>
      <c r="H2799" s="35" t="s">
        <v>456</v>
      </c>
      <c r="I2799" s="36"/>
      <c r="J2799" s="53">
        <v>45859</v>
      </c>
      <c r="K2799" t="s">
        <v>10598</v>
      </c>
      <c r="L2799" s="40"/>
      <c r="M2799" s="39" t="s">
        <v>10622</v>
      </c>
    </row>
    <row r="2800" spans="1:13" x14ac:dyDescent="0.25">
      <c r="A2800" s="7" t="str">
        <f t="shared" si="116"/>
        <v>200100030096</v>
      </c>
      <c r="B2800" s="92"/>
      <c r="C2800" s="187">
        <v>20010003</v>
      </c>
      <c r="D2800" s="175" t="s">
        <v>56</v>
      </c>
      <c r="E2800" s="35" t="s">
        <v>3871</v>
      </c>
      <c r="F2800" s="35" t="s">
        <v>438</v>
      </c>
      <c r="G2800" s="35" t="s">
        <v>498</v>
      </c>
      <c r="H2800" s="35" t="s">
        <v>273</v>
      </c>
      <c r="I2800" s="36"/>
      <c r="J2800" s="53">
        <v>45859</v>
      </c>
      <c r="K2800" t="s">
        <v>5639</v>
      </c>
      <c r="L2800" s="40"/>
      <c r="M2800" s="39" t="s">
        <v>10623</v>
      </c>
    </row>
    <row r="2801" spans="1:13" x14ac:dyDescent="0.25">
      <c r="A2801" s="7" t="str">
        <f t="shared" si="116"/>
        <v>200100030097</v>
      </c>
      <c r="B2801" s="92"/>
      <c r="C2801" s="187">
        <v>20010003</v>
      </c>
      <c r="D2801" s="175" t="s">
        <v>56</v>
      </c>
      <c r="E2801" s="35" t="s">
        <v>3872</v>
      </c>
      <c r="F2801" s="35" t="s">
        <v>10535</v>
      </c>
      <c r="G2801" s="35" t="s">
        <v>10561</v>
      </c>
      <c r="H2801" s="35" t="s">
        <v>273</v>
      </c>
      <c r="I2801" s="36"/>
      <c r="J2801" s="53">
        <v>45859</v>
      </c>
      <c r="K2801" t="s">
        <v>10599</v>
      </c>
      <c r="L2801" s="40"/>
      <c r="M2801" s="39" t="s">
        <v>10624</v>
      </c>
    </row>
    <row r="2802" spans="1:13" x14ac:dyDescent="0.25">
      <c r="A2802" s="7" t="str">
        <f t="shared" si="116"/>
        <v>200100150077</v>
      </c>
      <c r="B2802" s="92"/>
      <c r="C2802" s="187">
        <v>20010015</v>
      </c>
      <c r="D2802" s="175" t="s">
        <v>56</v>
      </c>
      <c r="E2802" s="35" t="s">
        <v>2802</v>
      </c>
      <c r="F2802" s="35" t="s">
        <v>6177</v>
      </c>
      <c r="G2802" s="35" t="s">
        <v>10562</v>
      </c>
      <c r="H2802" s="35" t="s">
        <v>265</v>
      </c>
      <c r="I2802" s="36"/>
      <c r="J2802" s="53">
        <v>45859</v>
      </c>
      <c r="K2802" t="s">
        <v>10600</v>
      </c>
      <c r="L2802" s="40"/>
      <c r="M2802" s="39" t="s">
        <v>10625</v>
      </c>
    </row>
    <row r="2803" spans="1:13" x14ac:dyDescent="0.25">
      <c r="A2803" s="7" t="str">
        <f t="shared" si="116"/>
        <v>200100230060</v>
      </c>
      <c r="B2803" s="92"/>
      <c r="C2803" s="187">
        <v>20010023</v>
      </c>
      <c r="D2803" s="175" t="s">
        <v>56</v>
      </c>
      <c r="E2803" s="35" t="s">
        <v>957</v>
      </c>
      <c r="F2803" s="35" t="s">
        <v>10536</v>
      </c>
      <c r="G2803" s="35" t="s">
        <v>10563</v>
      </c>
      <c r="H2803" s="35" t="s">
        <v>271</v>
      </c>
      <c r="I2803" s="36"/>
      <c r="J2803" s="53">
        <v>45859</v>
      </c>
      <c r="K2803" t="s">
        <v>10601</v>
      </c>
      <c r="L2803" s="40"/>
      <c r="M2803" s="39" t="s">
        <v>10626</v>
      </c>
    </row>
    <row r="2804" spans="1:13" x14ac:dyDescent="0.25">
      <c r="A2804" s="7" t="str">
        <f t="shared" si="116"/>
        <v>200100270074</v>
      </c>
      <c r="B2804" s="92"/>
      <c r="C2804" s="187">
        <v>20010027</v>
      </c>
      <c r="D2804" s="175" t="s">
        <v>56</v>
      </c>
      <c r="E2804" s="35" t="s">
        <v>2490</v>
      </c>
      <c r="F2804" s="35" t="s">
        <v>168</v>
      </c>
      <c r="G2804" s="35" t="s">
        <v>10564</v>
      </c>
      <c r="H2804" s="35" t="s">
        <v>467</v>
      </c>
      <c r="I2804" s="36"/>
      <c r="J2804" s="53">
        <v>45859</v>
      </c>
      <c r="K2804" t="s">
        <v>353</v>
      </c>
      <c r="L2804" s="40"/>
      <c r="M2804" s="39" t="s">
        <v>10627</v>
      </c>
    </row>
    <row r="2805" spans="1:13" x14ac:dyDescent="0.25">
      <c r="A2805" s="7" t="str">
        <f t="shared" si="116"/>
        <v>200100270075</v>
      </c>
      <c r="B2805" s="92"/>
      <c r="C2805" s="187">
        <v>20010027</v>
      </c>
      <c r="D2805" s="175" t="s">
        <v>56</v>
      </c>
      <c r="E2805" s="35" t="s">
        <v>2594</v>
      </c>
      <c r="F2805" s="35" t="s">
        <v>10536</v>
      </c>
      <c r="G2805" s="35" t="s">
        <v>10565</v>
      </c>
      <c r="H2805" s="35" t="s">
        <v>467</v>
      </c>
      <c r="I2805" s="36"/>
      <c r="J2805" s="53">
        <v>45859</v>
      </c>
      <c r="K2805" t="s">
        <v>9644</v>
      </c>
      <c r="L2805" s="40"/>
      <c r="M2805" s="39" t="s">
        <v>10628</v>
      </c>
    </row>
    <row r="2806" spans="1:13" x14ac:dyDescent="0.25">
      <c r="A2806" s="7" t="str">
        <f t="shared" si="116"/>
        <v>200100410054</v>
      </c>
      <c r="B2806" s="92"/>
      <c r="C2806" s="187">
        <v>20010041</v>
      </c>
      <c r="D2806" s="175" t="s">
        <v>56</v>
      </c>
      <c r="E2806" s="35" t="s">
        <v>760</v>
      </c>
      <c r="F2806" s="35" t="s">
        <v>5451</v>
      </c>
      <c r="G2806" s="35" t="s">
        <v>10566</v>
      </c>
      <c r="H2806" s="35" t="s">
        <v>273</v>
      </c>
      <c r="I2806" s="36"/>
      <c r="J2806" s="53">
        <v>45859</v>
      </c>
      <c r="K2806" t="s">
        <v>8914</v>
      </c>
      <c r="L2806" s="40"/>
      <c r="M2806" s="39" t="s">
        <v>10629</v>
      </c>
    </row>
    <row r="2807" spans="1:13" x14ac:dyDescent="0.25">
      <c r="A2807" s="7" t="str">
        <f t="shared" si="116"/>
        <v>200100540003</v>
      </c>
      <c r="B2807" s="92"/>
      <c r="C2807" s="187">
        <v>20010054</v>
      </c>
      <c r="D2807" s="175" t="s">
        <v>56</v>
      </c>
      <c r="E2807" s="35" t="s">
        <v>0</v>
      </c>
      <c r="F2807" s="35" t="s">
        <v>10537</v>
      </c>
      <c r="G2807" s="35" t="s">
        <v>10567</v>
      </c>
      <c r="H2807" s="35" t="s">
        <v>275</v>
      </c>
      <c r="I2807" s="36"/>
      <c r="J2807" s="53">
        <v>45859</v>
      </c>
      <c r="K2807" t="s">
        <v>161</v>
      </c>
      <c r="L2807" s="40"/>
      <c r="M2807" s="39" t="s">
        <v>10630</v>
      </c>
    </row>
    <row r="2808" spans="1:13" x14ac:dyDescent="0.25">
      <c r="A2808" s="7" t="str">
        <f t="shared" si="116"/>
        <v>200100540004</v>
      </c>
      <c r="B2808" s="92"/>
      <c r="C2808" s="187">
        <v>20010054</v>
      </c>
      <c r="D2808" s="175" t="s">
        <v>56</v>
      </c>
      <c r="E2808" s="35" t="s">
        <v>1</v>
      </c>
      <c r="F2808" s="35" t="s">
        <v>10538</v>
      </c>
      <c r="G2808" s="35" t="s">
        <v>10568</v>
      </c>
      <c r="H2808" s="35" t="s">
        <v>429</v>
      </c>
      <c r="I2808" s="36"/>
      <c r="J2808" s="53">
        <v>45859</v>
      </c>
      <c r="K2808" t="s">
        <v>10602</v>
      </c>
      <c r="L2808" s="40"/>
      <c r="M2808" s="39" t="s">
        <v>10631</v>
      </c>
    </row>
    <row r="2809" spans="1:13" x14ac:dyDescent="0.25">
      <c r="A2809" s="7" t="str">
        <f t="shared" si="116"/>
        <v>200100540005</v>
      </c>
      <c r="B2809" s="92"/>
      <c r="C2809" s="187">
        <v>20010054</v>
      </c>
      <c r="D2809" s="175" t="s">
        <v>56</v>
      </c>
      <c r="E2809" s="35" t="s">
        <v>18</v>
      </c>
      <c r="F2809" s="35" t="s">
        <v>922</v>
      </c>
      <c r="G2809" s="35" t="s">
        <v>10569</v>
      </c>
      <c r="H2809" s="35" t="s">
        <v>275</v>
      </c>
      <c r="I2809" s="36"/>
      <c r="J2809" s="53">
        <v>45859</v>
      </c>
      <c r="K2809" t="s">
        <v>10603</v>
      </c>
      <c r="L2809" s="40"/>
      <c r="M2809" s="39" t="s">
        <v>10632</v>
      </c>
    </row>
    <row r="2810" spans="1:13" x14ac:dyDescent="0.25">
      <c r="A2810" s="7" t="str">
        <f t="shared" si="116"/>
        <v>200100540006</v>
      </c>
      <c r="B2810" s="92"/>
      <c r="C2810" s="187">
        <v>20010054</v>
      </c>
      <c r="D2810" s="175" t="s">
        <v>56</v>
      </c>
      <c r="E2810" s="35" t="s">
        <v>19</v>
      </c>
      <c r="F2810" s="35" t="s">
        <v>158</v>
      </c>
      <c r="G2810" s="35" t="s">
        <v>10570</v>
      </c>
      <c r="H2810" s="35" t="s">
        <v>275</v>
      </c>
      <c r="I2810" s="36"/>
      <c r="J2810" s="53">
        <v>45859</v>
      </c>
      <c r="K2810" t="s">
        <v>10604</v>
      </c>
      <c r="L2810" s="40"/>
      <c r="M2810" s="39" t="s">
        <v>10633</v>
      </c>
    </row>
    <row r="2811" spans="1:13" x14ac:dyDescent="0.25">
      <c r="A2811" s="7" t="str">
        <f t="shared" si="116"/>
        <v>200100540007</v>
      </c>
      <c r="B2811" s="92"/>
      <c r="C2811" s="187">
        <v>20010054</v>
      </c>
      <c r="D2811" s="175" t="s">
        <v>56</v>
      </c>
      <c r="E2811" s="35" t="s">
        <v>20</v>
      </c>
      <c r="F2811" s="35" t="s">
        <v>10539</v>
      </c>
      <c r="G2811" s="35" t="s">
        <v>10571</v>
      </c>
      <c r="H2811" s="35" t="s">
        <v>273</v>
      </c>
      <c r="I2811" s="36"/>
      <c r="J2811" s="53">
        <v>45859</v>
      </c>
      <c r="K2811" t="s">
        <v>10605</v>
      </c>
      <c r="L2811" s="40"/>
      <c r="M2811" s="39">
        <v>0</v>
      </c>
    </row>
    <row r="2812" spans="1:13" x14ac:dyDescent="0.25">
      <c r="A2812" s="7" t="str">
        <f t="shared" si="116"/>
        <v>200100540008</v>
      </c>
      <c r="B2812" s="92"/>
      <c r="C2812" s="187">
        <v>20010054</v>
      </c>
      <c r="D2812" s="175" t="s">
        <v>56</v>
      </c>
      <c r="E2812" s="35" t="s">
        <v>41</v>
      </c>
      <c r="F2812" s="35" t="s">
        <v>10540</v>
      </c>
      <c r="G2812" s="35" t="s">
        <v>10572</v>
      </c>
      <c r="H2812" s="35" t="s">
        <v>7573</v>
      </c>
      <c r="I2812" s="36"/>
      <c r="J2812" s="53">
        <v>45859</v>
      </c>
      <c r="K2812" t="s">
        <v>7753</v>
      </c>
      <c r="L2812" s="40"/>
      <c r="M2812" s="39" t="s">
        <v>10634</v>
      </c>
    </row>
    <row r="2813" spans="1:13" x14ac:dyDescent="0.25">
      <c r="A2813" s="7" t="str">
        <f t="shared" si="116"/>
        <v>200100540009</v>
      </c>
      <c r="B2813" s="92"/>
      <c r="C2813" s="187">
        <v>20010054</v>
      </c>
      <c r="D2813" s="175" t="s">
        <v>56</v>
      </c>
      <c r="E2813" s="35" t="s">
        <v>36</v>
      </c>
      <c r="F2813" s="35" t="s">
        <v>10541</v>
      </c>
      <c r="G2813" s="35" t="s">
        <v>10573</v>
      </c>
      <c r="H2813" s="35" t="s">
        <v>10596</v>
      </c>
      <c r="I2813" s="36"/>
      <c r="J2813" s="53">
        <v>45859</v>
      </c>
      <c r="K2813" t="s">
        <v>10606</v>
      </c>
      <c r="L2813" s="40"/>
      <c r="M2813" s="39" t="s">
        <v>10635</v>
      </c>
    </row>
    <row r="2814" spans="1:13" x14ac:dyDescent="0.25">
      <c r="A2814" s="7" t="str">
        <f t="shared" si="116"/>
        <v>200200110055</v>
      </c>
      <c r="B2814" s="92"/>
      <c r="C2814" s="187">
        <v>20020011</v>
      </c>
      <c r="D2814" s="175" t="s">
        <v>56</v>
      </c>
      <c r="E2814" s="35" t="s">
        <v>427</v>
      </c>
      <c r="F2814" s="35" t="s">
        <v>10542</v>
      </c>
      <c r="G2814" s="35" t="s">
        <v>10574</v>
      </c>
      <c r="H2814" s="35" t="s">
        <v>1284</v>
      </c>
      <c r="I2814" s="36"/>
      <c r="J2814" s="53">
        <v>45859</v>
      </c>
      <c r="K2814" t="s">
        <v>6314</v>
      </c>
      <c r="L2814" s="40"/>
      <c r="M2814" s="39" t="s">
        <v>10636</v>
      </c>
    </row>
    <row r="2815" spans="1:13" x14ac:dyDescent="0.25">
      <c r="A2815" s="7" t="str">
        <f t="shared" si="116"/>
        <v>200400010040</v>
      </c>
      <c r="B2815" s="92"/>
      <c r="C2815" s="187">
        <v>20040001</v>
      </c>
      <c r="D2815" s="175" t="s">
        <v>56</v>
      </c>
      <c r="E2815" s="35" t="s">
        <v>13</v>
      </c>
      <c r="F2815" s="35" t="s">
        <v>5647</v>
      </c>
      <c r="G2815" s="35" t="s">
        <v>10575</v>
      </c>
      <c r="H2815" s="35" t="s">
        <v>275</v>
      </c>
      <c r="I2815" s="36"/>
      <c r="J2815" s="53">
        <v>45859</v>
      </c>
      <c r="K2815" t="s">
        <v>10607</v>
      </c>
      <c r="L2815" s="40"/>
      <c r="M2815" s="39" t="s">
        <v>10637</v>
      </c>
    </row>
    <row r="2816" spans="1:13" x14ac:dyDescent="0.25">
      <c r="A2816" s="7" t="str">
        <f t="shared" si="116"/>
        <v>200400010041</v>
      </c>
      <c r="B2816" s="92"/>
      <c r="C2816" s="187">
        <v>20040001</v>
      </c>
      <c r="D2816" s="175" t="s">
        <v>56</v>
      </c>
      <c r="E2816" s="35" t="s">
        <v>35</v>
      </c>
      <c r="F2816" s="35" t="s">
        <v>10543</v>
      </c>
      <c r="G2816" s="35" t="s">
        <v>10576</v>
      </c>
      <c r="H2816" s="35" t="s">
        <v>1370</v>
      </c>
      <c r="I2816" s="36"/>
      <c r="J2816" s="53">
        <v>45859</v>
      </c>
      <c r="K2816" t="s">
        <v>10608</v>
      </c>
      <c r="L2816" s="40"/>
      <c r="M2816" s="39" t="s">
        <v>10638</v>
      </c>
    </row>
    <row r="2817" spans="1:13" x14ac:dyDescent="0.25">
      <c r="A2817" s="7" t="str">
        <f t="shared" si="116"/>
        <v>200400060019</v>
      </c>
      <c r="B2817" s="92"/>
      <c r="C2817" s="187">
        <v>20040006</v>
      </c>
      <c r="D2817" s="175" t="s">
        <v>56</v>
      </c>
      <c r="E2817" s="35" t="s">
        <v>3</v>
      </c>
      <c r="F2817" s="35" t="s">
        <v>10544</v>
      </c>
      <c r="G2817" s="35" t="s">
        <v>10577</v>
      </c>
      <c r="H2817" s="35" t="s">
        <v>275</v>
      </c>
      <c r="I2817" s="36"/>
      <c r="J2817" s="53">
        <v>45859</v>
      </c>
      <c r="K2817" t="s">
        <v>5639</v>
      </c>
      <c r="L2817" s="40"/>
      <c r="M2817" s="39" t="s">
        <v>10639</v>
      </c>
    </row>
    <row r="2818" spans="1:13" x14ac:dyDescent="0.25">
      <c r="A2818" s="7" t="str">
        <f t="shared" si="116"/>
        <v>200400060022</v>
      </c>
      <c r="B2818" s="92"/>
      <c r="C2818" s="187">
        <v>20040006</v>
      </c>
      <c r="D2818" s="175" t="s">
        <v>56</v>
      </c>
      <c r="E2818" s="35" t="s">
        <v>37</v>
      </c>
      <c r="F2818" s="35" t="s">
        <v>10545</v>
      </c>
      <c r="G2818" s="35" t="s">
        <v>10578</v>
      </c>
      <c r="H2818" s="35" t="s">
        <v>275</v>
      </c>
      <c r="I2818" s="36"/>
      <c r="J2818" s="53">
        <v>45859</v>
      </c>
      <c r="K2818" t="s">
        <v>10609</v>
      </c>
      <c r="L2818" s="40"/>
      <c r="M2818" s="39" t="s">
        <v>10640</v>
      </c>
    </row>
    <row r="2819" spans="1:13" x14ac:dyDescent="0.25">
      <c r="A2819" s="7" t="str">
        <f t="shared" si="116"/>
        <v>200500020053</v>
      </c>
      <c r="B2819" s="92"/>
      <c r="C2819" s="187">
        <v>20050002</v>
      </c>
      <c r="D2819" s="175" t="s">
        <v>56</v>
      </c>
      <c r="E2819" s="35" t="s">
        <v>131</v>
      </c>
      <c r="F2819" s="35" t="s">
        <v>10546</v>
      </c>
      <c r="G2819" s="35" t="s">
        <v>10579</v>
      </c>
      <c r="H2819" s="35" t="s">
        <v>1380</v>
      </c>
      <c r="I2819" s="36"/>
      <c r="J2819" s="53">
        <v>45859</v>
      </c>
      <c r="K2819" t="s">
        <v>10029</v>
      </c>
      <c r="L2819" s="40"/>
      <c r="M2819" s="39" t="s">
        <v>10641</v>
      </c>
    </row>
    <row r="2820" spans="1:13" x14ac:dyDescent="0.25">
      <c r="A2820" s="7" t="str">
        <f t="shared" si="116"/>
        <v>200600020044</v>
      </c>
      <c r="B2820" s="92"/>
      <c r="C2820" s="187">
        <v>20060002</v>
      </c>
      <c r="D2820" s="175" t="s">
        <v>56</v>
      </c>
      <c r="E2820" s="35" t="s">
        <v>15</v>
      </c>
      <c r="F2820" s="35" t="s">
        <v>10547</v>
      </c>
      <c r="G2820" s="35" t="s">
        <v>10580</v>
      </c>
      <c r="H2820" s="35" t="s">
        <v>275</v>
      </c>
      <c r="I2820" s="36"/>
      <c r="J2820" s="53">
        <v>45859</v>
      </c>
      <c r="K2820" t="s">
        <v>10610</v>
      </c>
      <c r="L2820" s="40"/>
      <c r="M2820" s="39">
        <v>0</v>
      </c>
    </row>
    <row r="2821" spans="1:13" x14ac:dyDescent="0.25">
      <c r="A2821" s="7" t="str">
        <f t="shared" si="116"/>
        <v>200600030010</v>
      </c>
      <c r="B2821" s="92"/>
      <c r="C2821" s="187">
        <v>20060003</v>
      </c>
      <c r="D2821" s="175" t="s">
        <v>56</v>
      </c>
      <c r="E2821" s="35" t="s">
        <v>21</v>
      </c>
      <c r="F2821" s="35" t="s">
        <v>10548</v>
      </c>
      <c r="G2821" s="35" t="s">
        <v>10581</v>
      </c>
      <c r="H2821" s="35" t="s">
        <v>10597</v>
      </c>
      <c r="I2821" s="36"/>
      <c r="J2821" s="53">
        <v>45859</v>
      </c>
      <c r="K2821" t="s">
        <v>10611</v>
      </c>
      <c r="L2821" s="40"/>
      <c r="M2821" s="39" t="s">
        <v>10642</v>
      </c>
    </row>
    <row r="2822" spans="1:13" x14ac:dyDescent="0.25">
      <c r="A2822" s="7" t="str">
        <f t="shared" si="116"/>
        <v>200600040086</v>
      </c>
      <c r="B2822" s="92"/>
      <c r="C2822" s="187">
        <v>20060004</v>
      </c>
      <c r="D2822" s="175" t="s">
        <v>56</v>
      </c>
      <c r="E2822" s="35" t="s">
        <v>3463</v>
      </c>
      <c r="F2822" s="35" t="s">
        <v>10549</v>
      </c>
      <c r="G2822" s="35" t="s">
        <v>10582</v>
      </c>
      <c r="H2822" s="35" t="s">
        <v>5266</v>
      </c>
      <c r="I2822" s="36"/>
      <c r="J2822" s="53">
        <v>45859</v>
      </c>
      <c r="K2822" t="s">
        <v>10612</v>
      </c>
      <c r="L2822" s="40"/>
      <c r="M2822" s="39" t="s">
        <v>10643</v>
      </c>
    </row>
    <row r="2823" spans="1:13" x14ac:dyDescent="0.25">
      <c r="A2823" s="7" t="str">
        <f t="shared" si="116"/>
        <v>200600090014</v>
      </c>
      <c r="B2823" s="92"/>
      <c r="C2823" s="187">
        <v>20060009</v>
      </c>
      <c r="D2823" s="175" t="s">
        <v>56</v>
      </c>
      <c r="E2823" s="35" t="s">
        <v>24</v>
      </c>
      <c r="F2823" s="35" t="s">
        <v>10550</v>
      </c>
      <c r="G2823" s="35" t="s">
        <v>10583</v>
      </c>
      <c r="H2823" s="35" t="s">
        <v>1676</v>
      </c>
      <c r="I2823" s="36"/>
      <c r="J2823" s="53">
        <v>45859</v>
      </c>
      <c r="K2823" t="s">
        <v>6462</v>
      </c>
      <c r="L2823" s="40"/>
      <c r="M2823" s="39" t="s">
        <v>10644</v>
      </c>
    </row>
    <row r="2824" spans="1:13" x14ac:dyDescent="0.25">
      <c r="A2824" s="7" t="str">
        <f t="shared" si="116"/>
        <v>200600090015</v>
      </c>
      <c r="B2824" s="92"/>
      <c r="C2824" s="187">
        <v>20060009</v>
      </c>
      <c r="D2824" s="175" t="s">
        <v>56</v>
      </c>
      <c r="E2824" s="35" t="s">
        <v>25</v>
      </c>
      <c r="F2824" s="35" t="s">
        <v>10551</v>
      </c>
      <c r="G2824" s="35" t="s">
        <v>10584</v>
      </c>
      <c r="H2824" s="35" t="s">
        <v>6927</v>
      </c>
      <c r="I2824" s="36"/>
      <c r="J2824" s="53">
        <v>45859</v>
      </c>
      <c r="K2824" t="s">
        <v>10613</v>
      </c>
      <c r="L2824" s="40"/>
      <c r="M2824" s="39" t="s">
        <v>10645</v>
      </c>
    </row>
    <row r="2825" spans="1:13" x14ac:dyDescent="0.25">
      <c r="A2825" s="7" t="str">
        <f t="shared" si="116"/>
        <v>200700030032</v>
      </c>
      <c r="B2825" s="92"/>
      <c r="C2825" s="187">
        <v>20070003</v>
      </c>
      <c r="D2825" s="175" t="s">
        <v>56</v>
      </c>
      <c r="E2825" s="35" t="s">
        <v>8</v>
      </c>
      <c r="F2825" s="35" t="s">
        <v>6353</v>
      </c>
      <c r="G2825" s="35" t="s">
        <v>10585</v>
      </c>
      <c r="H2825" s="35" t="s">
        <v>1048</v>
      </c>
      <c r="I2825" s="36"/>
      <c r="J2825" s="53">
        <v>45859</v>
      </c>
      <c r="K2825" t="s">
        <v>7204</v>
      </c>
      <c r="L2825" s="40"/>
      <c r="M2825" s="39" t="s">
        <v>10646</v>
      </c>
    </row>
    <row r="2826" spans="1:13" x14ac:dyDescent="0.25">
      <c r="A2826" s="7" t="str">
        <f t="shared" si="116"/>
        <v>200700030034</v>
      </c>
      <c r="B2826" s="92"/>
      <c r="C2826" s="187">
        <v>20070003</v>
      </c>
      <c r="D2826" s="175" t="s">
        <v>56</v>
      </c>
      <c r="E2826" s="35" t="s">
        <v>33</v>
      </c>
      <c r="F2826" s="35" t="s">
        <v>9714</v>
      </c>
      <c r="G2826" s="35" t="s">
        <v>10586</v>
      </c>
      <c r="H2826" s="35" t="s">
        <v>1048</v>
      </c>
      <c r="I2826" s="36"/>
      <c r="J2826" s="53">
        <v>45859</v>
      </c>
      <c r="K2826" t="s">
        <v>5869</v>
      </c>
      <c r="L2826" s="40"/>
      <c r="M2826" s="39">
        <v>0</v>
      </c>
    </row>
    <row r="2827" spans="1:13" x14ac:dyDescent="0.25">
      <c r="A2827" s="7" t="str">
        <f t="shared" si="116"/>
        <v>200700030035</v>
      </c>
      <c r="B2827" s="92"/>
      <c r="C2827" s="187">
        <v>20070003</v>
      </c>
      <c r="D2827" s="175" t="s">
        <v>56</v>
      </c>
      <c r="E2827" s="35" t="s">
        <v>9</v>
      </c>
      <c r="F2827" s="35" t="s">
        <v>10552</v>
      </c>
      <c r="G2827" s="35" t="s">
        <v>10587</v>
      </c>
      <c r="H2827" s="35" t="s">
        <v>1048</v>
      </c>
      <c r="I2827" s="36"/>
      <c r="J2827" s="53">
        <v>45859</v>
      </c>
      <c r="K2827" t="s">
        <v>10614</v>
      </c>
      <c r="L2827" s="40"/>
      <c r="M2827" s="39" t="s">
        <v>10647</v>
      </c>
    </row>
    <row r="2828" spans="1:13" x14ac:dyDescent="0.25">
      <c r="A2828" s="7" t="str">
        <f t="shared" si="116"/>
        <v>200800040044</v>
      </c>
      <c r="B2828" s="92"/>
      <c r="C2828" s="187">
        <v>20080004</v>
      </c>
      <c r="D2828" s="175" t="s">
        <v>56</v>
      </c>
      <c r="E2828" s="35" t="s">
        <v>15</v>
      </c>
      <c r="F2828" s="35" t="s">
        <v>10553</v>
      </c>
      <c r="G2828" s="35" t="s">
        <v>10588</v>
      </c>
      <c r="H2828" s="35" t="s">
        <v>7417</v>
      </c>
      <c r="I2828" s="36"/>
      <c r="J2828" s="53">
        <v>45859</v>
      </c>
      <c r="K2828" t="s">
        <v>8546</v>
      </c>
      <c r="L2828" s="40"/>
      <c r="M2828" s="39" t="s">
        <v>10648</v>
      </c>
    </row>
    <row r="2829" spans="1:13" x14ac:dyDescent="0.25">
      <c r="A2829" s="7" t="str">
        <f t="shared" si="116"/>
        <v>200800270003</v>
      </c>
      <c r="B2829" s="92"/>
      <c r="C2829" s="187">
        <v>20080027</v>
      </c>
      <c r="D2829" s="175" t="s">
        <v>56</v>
      </c>
      <c r="E2829" s="35" t="s">
        <v>0</v>
      </c>
      <c r="F2829" s="35" t="s">
        <v>10554</v>
      </c>
      <c r="G2829" s="35" t="s">
        <v>10589</v>
      </c>
      <c r="H2829" s="35" t="s">
        <v>5245</v>
      </c>
      <c r="I2829" s="36"/>
      <c r="J2829" s="53">
        <v>45859</v>
      </c>
      <c r="K2829" t="s">
        <v>10615</v>
      </c>
      <c r="L2829" s="40"/>
      <c r="M2829" s="39" t="s">
        <v>10649</v>
      </c>
    </row>
    <row r="2830" spans="1:13" x14ac:dyDescent="0.25">
      <c r="A2830" s="7" t="str">
        <f t="shared" si="116"/>
        <v>200800270005</v>
      </c>
      <c r="B2830" s="92"/>
      <c r="C2830" s="187">
        <v>20080027</v>
      </c>
      <c r="D2830" s="175" t="s">
        <v>56</v>
      </c>
      <c r="E2830" s="35" t="s">
        <v>18</v>
      </c>
      <c r="F2830" s="35" t="s">
        <v>10555</v>
      </c>
      <c r="G2830" s="35" t="s">
        <v>10590</v>
      </c>
      <c r="H2830" s="35" t="s">
        <v>5245</v>
      </c>
      <c r="I2830" s="36"/>
      <c r="J2830" s="53">
        <v>45859</v>
      </c>
      <c r="K2830" t="s">
        <v>10616</v>
      </c>
      <c r="L2830" s="40"/>
      <c r="M2830" s="39" t="s">
        <v>10650</v>
      </c>
    </row>
    <row r="2831" spans="1:13" x14ac:dyDescent="0.25">
      <c r="A2831" s="7" t="str">
        <f t="shared" si="116"/>
        <v>200800270007</v>
      </c>
      <c r="B2831" s="92"/>
      <c r="C2831" s="187">
        <v>20080027</v>
      </c>
      <c r="D2831" s="175" t="s">
        <v>56</v>
      </c>
      <c r="E2831" s="35" t="s">
        <v>20</v>
      </c>
      <c r="F2831" s="35" t="s">
        <v>10556</v>
      </c>
      <c r="G2831" s="35" t="s">
        <v>10591</v>
      </c>
      <c r="H2831" s="35" t="s">
        <v>7705</v>
      </c>
      <c r="I2831" s="36"/>
      <c r="J2831" s="53">
        <v>45859</v>
      </c>
      <c r="K2831" t="s">
        <v>10617</v>
      </c>
      <c r="L2831" s="40"/>
      <c r="M2831" s="39" t="s">
        <v>10651</v>
      </c>
    </row>
    <row r="2832" spans="1:13" x14ac:dyDescent="0.25">
      <c r="A2832" s="7" t="str">
        <f t="shared" si="116"/>
        <v>200800270010</v>
      </c>
      <c r="B2832" s="92"/>
      <c r="C2832" s="187">
        <v>20080027</v>
      </c>
      <c r="D2832" s="175" t="s">
        <v>56</v>
      </c>
      <c r="E2832" s="35" t="s">
        <v>21</v>
      </c>
      <c r="F2832" s="35" t="s">
        <v>10557</v>
      </c>
      <c r="G2832" s="35" t="s">
        <v>10592</v>
      </c>
      <c r="H2832" s="35" t="s">
        <v>7480</v>
      </c>
      <c r="I2832" s="36"/>
      <c r="J2832" s="53">
        <v>45859</v>
      </c>
      <c r="K2832" t="s">
        <v>10618</v>
      </c>
      <c r="L2832" s="40"/>
      <c r="M2832" s="39">
        <v>0</v>
      </c>
    </row>
    <row r="2833" spans="1:13" x14ac:dyDescent="0.25">
      <c r="A2833" s="7" t="str">
        <f t="shared" si="116"/>
        <v>200800280007</v>
      </c>
      <c r="B2833" s="92"/>
      <c r="C2833" s="187">
        <v>20080028</v>
      </c>
      <c r="D2833" s="175" t="s">
        <v>56</v>
      </c>
      <c r="E2833" s="35" t="s">
        <v>20</v>
      </c>
      <c r="F2833" s="35" t="s">
        <v>10558</v>
      </c>
      <c r="G2833" s="35" t="s">
        <v>10593</v>
      </c>
      <c r="H2833" s="35" t="s">
        <v>5245</v>
      </c>
      <c r="I2833" s="36"/>
      <c r="J2833" s="53">
        <v>45859</v>
      </c>
      <c r="K2833" t="s">
        <v>10619</v>
      </c>
      <c r="L2833" s="40"/>
      <c r="M2833" s="39" t="s">
        <v>10652</v>
      </c>
    </row>
    <row r="2834" spans="1:13" x14ac:dyDescent="0.25">
      <c r="A2834" s="7" t="str">
        <f t="shared" si="116"/>
        <v>200800340002</v>
      </c>
      <c r="B2834" s="92"/>
      <c r="C2834" s="187">
        <v>20080034</v>
      </c>
      <c r="D2834" s="175" t="s">
        <v>56</v>
      </c>
      <c r="E2834" s="35" t="s">
        <v>17</v>
      </c>
      <c r="F2834" s="35" t="s">
        <v>612</v>
      </c>
      <c r="G2834" s="35" t="s">
        <v>10594</v>
      </c>
      <c r="H2834" s="35" t="s">
        <v>7705</v>
      </c>
      <c r="I2834" s="36"/>
      <c r="J2834" s="53">
        <v>45859</v>
      </c>
      <c r="K2834" t="s">
        <v>10620</v>
      </c>
      <c r="L2834" s="40"/>
      <c r="M2834" s="39">
        <v>0</v>
      </c>
    </row>
    <row r="2835" spans="1:13" x14ac:dyDescent="0.25">
      <c r="A2835" s="7" t="str">
        <f t="shared" si="116"/>
        <v>200900020004</v>
      </c>
      <c r="B2835" s="92"/>
      <c r="C2835" s="187">
        <v>20090002</v>
      </c>
      <c r="D2835" s="175" t="s">
        <v>56</v>
      </c>
      <c r="E2835" s="35" t="s">
        <v>1</v>
      </c>
      <c r="F2835" s="35" t="s">
        <v>10559</v>
      </c>
      <c r="G2835" s="35" t="s">
        <v>10595</v>
      </c>
      <c r="H2835" s="35" t="s">
        <v>268</v>
      </c>
      <c r="I2835" s="36"/>
      <c r="J2835" s="53">
        <v>45859</v>
      </c>
      <c r="K2835" t="s">
        <v>10621</v>
      </c>
      <c r="L2835" s="40"/>
      <c r="M2835" s="39">
        <v>0</v>
      </c>
    </row>
    <row r="2836" spans="1:13" x14ac:dyDescent="0.25">
      <c r="A2836" s="7" t="str">
        <f t="shared" ref="A2836:A2862" si="117">CONCATENATE(C2836,E2836)</f>
        <v>200100030003</v>
      </c>
      <c r="B2836" s="92"/>
      <c r="C2836" s="187">
        <v>20010003</v>
      </c>
      <c r="D2836" s="175" t="s">
        <v>56</v>
      </c>
      <c r="E2836" s="35" t="s">
        <v>0</v>
      </c>
      <c r="F2836" s="35" t="s">
        <v>7129</v>
      </c>
      <c r="G2836" s="35" t="s">
        <v>10688</v>
      </c>
      <c r="H2836" s="35" t="s">
        <v>467</v>
      </c>
      <c r="I2836" s="36"/>
      <c r="J2836" s="53">
        <v>45867</v>
      </c>
      <c r="K2836" t="s">
        <v>10739</v>
      </c>
      <c r="L2836" s="40"/>
      <c r="M2836" s="39">
        <v>0</v>
      </c>
    </row>
    <row r="2837" spans="1:13" x14ac:dyDescent="0.25">
      <c r="A2837" s="7" t="str">
        <f t="shared" si="117"/>
        <v>200100160063</v>
      </c>
      <c r="B2837" s="92"/>
      <c r="C2837" s="187">
        <v>20010016</v>
      </c>
      <c r="D2837" s="175" t="s">
        <v>56</v>
      </c>
      <c r="E2837" s="35" t="s">
        <v>1151</v>
      </c>
      <c r="F2837" s="35" t="s">
        <v>10655</v>
      </c>
      <c r="G2837" s="35" t="s">
        <v>10689</v>
      </c>
      <c r="H2837" s="35" t="s">
        <v>460</v>
      </c>
      <c r="I2837" s="36"/>
      <c r="J2837" s="53">
        <v>45867</v>
      </c>
      <c r="K2837" t="s">
        <v>5973</v>
      </c>
      <c r="L2837" s="40"/>
      <c r="M2837" s="39" t="s">
        <v>10762</v>
      </c>
    </row>
    <row r="2838" spans="1:13" x14ac:dyDescent="0.25">
      <c r="A2838" s="7" t="str">
        <f t="shared" si="117"/>
        <v>200200010141</v>
      </c>
      <c r="B2838" s="92"/>
      <c r="C2838" s="187">
        <v>20020001</v>
      </c>
      <c r="D2838" s="175" t="s">
        <v>56</v>
      </c>
      <c r="E2838" s="35" t="s">
        <v>10654</v>
      </c>
      <c r="F2838" s="35" t="s">
        <v>10656</v>
      </c>
      <c r="G2838" s="35" t="s">
        <v>10690</v>
      </c>
      <c r="H2838" s="35" t="s">
        <v>275</v>
      </c>
      <c r="I2838" s="36"/>
      <c r="J2838" s="53">
        <v>45867</v>
      </c>
      <c r="K2838" t="s">
        <v>10740</v>
      </c>
      <c r="L2838" s="40"/>
      <c r="M2838" s="39" t="s">
        <v>10763</v>
      </c>
    </row>
    <row r="2839" spans="1:13" x14ac:dyDescent="0.25">
      <c r="A2839" s="7" t="str">
        <f t="shared" si="117"/>
        <v>200200050054</v>
      </c>
      <c r="B2839" s="92"/>
      <c r="C2839" s="187">
        <v>20020005</v>
      </c>
      <c r="D2839" s="175" t="s">
        <v>56</v>
      </c>
      <c r="E2839" s="35" t="s">
        <v>760</v>
      </c>
      <c r="F2839" s="35" t="s">
        <v>10657</v>
      </c>
      <c r="G2839" s="35" t="s">
        <v>10691</v>
      </c>
      <c r="H2839" s="35" t="s">
        <v>274</v>
      </c>
      <c r="I2839" s="36"/>
      <c r="J2839" s="53">
        <v>45867</v>
      </c>
      <c r="K2839" t="s">
        <v>10741</v>
      </c>
      <c r="L2839" s="40"/>
      <c r="M2839" s="39" t="s">
        <v>10764</v>
      </c>
    </row>
    <row r="2840" spans="1:13" x14ac:dyDescent="0.25">
      <c r="A2840" s="7" t="str">
        <f t="shared" si="117"/>
        <v>200200070080</v>
      </c>
      <c r="B2840" s="92"/>
      <c r="C2840" s="187">
        <v>20020007</v>
      </c>
      <c r="D2840" s="175" t="s">
        <v>56</v>
      </c>
      <c r="E2840" s="35" t="s">
        <v>2936</v>
      </c>
      <c r="F2840" s="35" t="s">
        <v>10658</v>
      </c>
      <c r="G2840" s="35" t="s">
        <v>10692</v>
      </c>
      <c r="H2840" s="35" t="s">
        <v>281</v>
      </c>
      <c r="I2840" s="36"/>
      <c r="J2840" s="53">
        <v>45867</v>
      </c>
      <c r="K2840" t="s">
        <v>6588</v>
      </c>
      <c r="L2840" s="40"/>
      <c r="M2840" s="39" t="s">
        <v>10765</v>
      </c>
    </row>
    <row r="2841" spans="1:13" x14ac:dyDescent="0.25">
      <c r="A2841" s="7" t="str">
        <f t="shared" si="117"/>
        <v>200200110056</v>
      </c>
      <c r="B2841" s="92"/>
      <c r="C2841" s="187">
        <v>20020011</v>
      </c>
      <c r="D2841" s="175" t="s">
        <v>56</v>
      </c>
      <c r="E2841" s="35" t="s">
        <v>761</v>
      </c>
      <c r="F2841" s="35" t="s">
        <v>10659</v>
      </c>
      <c r="G2841" s="35" t="s">
        <v>10693</v>
      </c>
      <c r="H2841" s="35" t="s">
        <v>274</v>
      </c>
      <c r="I2841" s="36"/>
      <c r="J2841" s="53">
        <v>45867</v>
      </c>
      <c r="K2841" t="s">
        <v>10742</v>
      </c>
      <c r="L2841" s="40"/>
      <c r="M2841" s="39" t="s">
        <v>10766</v>
      </c>
    </row>
    <row r="2842" spans="1:13" x14ac:dyDescent="0.25">
      <c r="A2842" s="7" t="str">
        <f t="shared" si="117"/>
        <v>200200140014</v>
      </c>
      <c r="B2842" s="92"/>
      <c r="C2842" s="187">
        <v>20020014</v>
      </c>
      <c r="D2842" s="175" t="s">
        <v>56</v>
      </c>
      <c r="E2842" s="35" t="s">
        <v>24</v>
      </c>
      <c r="F2842" s="35" t="s">
        <v>10660</v>
      </c>
      <c r="G2842" s="35" t="s">
        <v>10694</v>
      </c>
      <c r="H2842" s="35" t="s">
        <v>5245</v>
      </c>
      <c r="I2842" s="36"/>
      <c r="J2842" s="53">
        <v>45867</v>
      </c>
      <c r="K2842" t="s">
        <v>10743</v>
      </c>
      <c r="L2842" s="40"/>
      <c r="M2842" s="39" t="s">
        <v>10767</v>
      </c>
    </row>
    <row r="2843" spans="1:13" x14ac:dyDescent="0.25">
      <c r="A2843" s="7" t="str">
        <f t="shared" si="117"/>
        <v>200200200002</v>
      </c>
      <c r="B2843" s="92"/>
      <c r="C2843" s="187">
        <v>20020020</v>
      </c>
      <c r="D2843" s="175" t="s">
        <v>56</v>
      </c>
      <c r="E2843" s="35" t="s">
        <v>17</v>
      </c>
      <c r="F2843" s="35" t="s">
        <v>10661</v>
      </c>
      <c r="G2843" s="35" t="s">
        <v>10695</v>
      </c>
      <c r="H2843" s="35" t="s">
        <v>274</v>
      </c>
      <c r="I2843" s="36"/>
      <c r="J2843" s="53">
        <v>45867</v>
      </c>
      <c r="K2843" t="s">
        <v>10744</v>
      </c>
      <c r="L2843" s="40"/>
      <c r="M2843" s="39" t="s">
        <v>10768</v>
      </c>
    </row>
    <row r="2844" spans="1:13" x14ac:dyDescent="0.25">
      <c r="A2844" s="7" t="str">
        <f t="shared" si="117"/>
        <v>200200200003</v>
      </c>
      <c r="B2844" s="92"/>
      <c r="C2844" s="187">
        <v>20020020</v>
      </c>
      <c r="D2844" s="175" t="s">
        <v>56</v>
      </c>
      <c r="E2844" s="35" t="s">
        <v>0</v>
      </c>
      <c r="F2844" s="35" t="s">
        <v>6895</v>
      </c>
      <c r="G2844" s="35" t="s">
        <v>10696</v>
      </c>
      <c r="H2844" s="35" t="s">
        <v>276</v>
      </c>
      <c r="I2844" s="36"/>
      <c r="J2844" s="53">
        <v>45867</v>
      </c>
      <c r="K2844" t="s">
        <v>5645</v>
      </c>
      <c r="L2844" s="40"/>
      <c r="M2844" s="39" t="s">
        <v>10769</v>
      </c>
    </row>
    <row r="2845" spans="1:13" x14ac:dyDescent="0.25">
      <c r="A2845" s="7" t="str">
        <f t="shared" si="117"/>
        <v>200200200004</v>
      </c>
      <c r="B2845" s="92"/>
      <c r="C2845" s="187">
        <v>20020020</v>
      </c>
      <c r="D2845" s="175" t="s">
        <v>56</v>
      </c>
      <c r="E2845" s="35" t="s">
        <v>1</v>
      </c>
      <c r="F2845" s="35" t="s">
        <v>182</v>
      </c>
      <c r="G2845" s="35" t="s">
        <v>10697</v>
      </c>
      <c r="H2845" s="35" t="s">
        <v>275</v>
      </c>
      <c r="I2845" s="36"/>
      <c r="J2845" s="53">
        <v>45867</v>
      </c>
      <c r="K2845" t="s">
        <v>10745</v>
      </c>
      <c r="L2845" s="40"/>
      <c r="M2845" s="39" t="s">
        <v>10770</v>
      </c>
    </row>
    <row r="2846" spans="1:13" x14ac:dyDescent="0.25">
      <c r="A2846" s="7" t="str">
        <f t="shared" si="117"/>
        <v>200200200007</v>
      </c>
      <c r="B2846" s="92"/>
      <c r="C2846" s="187">
        <v>20020020</v>
      </c>
      <c r="D2846" s="175" t="s">
        <v>56</v>
      </c>
      <c r="E2846" s="35" t="s">
        <v>20</v>
      </c>
      <c r="F2846" s="35" t="s">
        <v>185</v>
      </c>
      <c r="G2846" s="91" t="s">
        <v>10937</v>
      </c>
      <c r="H2846" s="35" t="s">
        <v>275</v>
      </c>
      <c r="I2846" s="36"/>
      <c r="J2846" s="53">
        <v>45867</v>
      </c>
      <c r="K2846" t="s">
        <v>738</v>
      </c>
      <c r="L2846" s="40"/>
      <c r="M2846" s="39" t="s">
        <v>10698</v>
      </c>
    </row>
    <row r="2847" spans="1:13" x14ac:dyDescent="0.25">
      <c r="A2847" s="7" t="str">
        <f t="shared" si="117"/>
        <v>200200200008</v>
      </c>
      <c r="B2847" s="92"/>
      <c r="C2847" s="187">
        <v>20020020</v>
      </c>
      <c r="D2847" s="175" t="s">
        <v>56</v>
      </c>
      <c r="E2847" s="35" t="s">
        <v>41</v>
      </c>
      <c r="F2847" s="35" t="s">
        <v>10656</v>
      </c>
      <c r="G2847" s="35" t="s">
        <v>10699</v>
      </c>
      <c r="H2847" s="35" t="s">
        <v>1284</v>
      </c>
      <c r="I2847" s="36"/>
      <c r="J2847" s="53">
        <v>45867</v>
      </c>
      <c r="K2847" t="s">
        <v>10746</v>
      </c>
      <c r="L2847" s="40"/>
      <c r="M2847" s="39" t="s">
        <v>10771</v>
      </c>
    </row>
    <row r="2848" spans="1:13" x14ac:dyDescent="0.25">
      <c r="A2848" s="7" t="str">
        <f t="shared" si="117"/>
        <v>200200200009</v>
      </c>
      <c r="B2848" s="92"/>
      <c r="C2848" s="187">
        <v>20020020</v>
      </c>
      <c r="D2848" s="175" t="s">
        <v>56</v>
      </c>
      <c r="E2848" s="35" t="s">
        <v>36</v>
      </c>
      <c r="F2848" s="35" t="s">
        <v>10662</v>
      </c>
      <c r="G2848" s="35" t="s">
        <v>10700</v>
      </c>
      <c r="H2848" s="35" t="s">
        <v>274</v>
      </c>
      <c r="I2848" s="36"/>
      <c r="J2848" s="53">
        <v>45867</v>
      </c>
      <c r="K2848" t="s">
        <v>10747</v>
      </c>
      <c r="L2848" s="40"/>
      <c r="M2848" s="39" t="s">
        <v>10772</v>
      </c>
    </row>
    <row r="2849" spans="1:13" x14ac:dyDescent="0.25">
      <c r="A2849" s="7" t="str">
        <f t="shared" si="117"/>
        <v>200200200010</v>
      </c>
      <c r="B2849" s="92"/>
      <c r="C2849" s="187">
        <v>20020020</v>
      </c>
      <c r="D2849" s="175" t="s">
        <v>56</v>
      </c>
      <c r="E2849" s="35" t="s">
        <v>21</v>
      </c>
      <c r="F2849" s="35" t="s">
        <v>8355</v>
      </c>
      <c r="G2849" s="35" t="s">
        <v>10701</v>
      </c>
      <c r="H2849" s="35" t="s">
        <v>275</v>
      </c>
      <c r="I2849" s="36"/>
      <c r="J2849" s="53">
        <v>45867</v>
      </c>
      <c r="K2849" t="s">
        <v>7558</v>
      </c>
      <c r="L2849" s="40"/>
      <c r="M2849" s="39" t="s">
        <v>10773</v>
      </c>
    </row>
    <row r="2850" spans="1:13" x14ac:dyDescent="0.25">
      <c r="A2850" s="7" t="str">
        <f t="shared" si="117"/>
        <v>200200200011</v>
      </c>
      <c r="B2850" s="92"/>
      <c r="C2850" s="187">
        <v>20020020</v>
      </c>
      <c r="D2850" s="175" t="s">
        <v>56</v>
      </c>
      <c r="E2850" s="35" t="s">
        <v>22</v>
      </c>
      <c r="F2850" s="35" t="s">
        <v>10663</v>
      </c>
      <c r="G2850" s="35" t="s">
        <v>10702</v>
      </c>
      <c r="H2850" s="35" t="s">
        <v>275</v>
      </c>
      <c r="I2850" s="36"/>
      <c r="J2850" s="53">
        <v>45867</v>
      </c>
      <c r="K2850" t="s">
        <v>5641</v>
      </c>
      <c r="L2850" s="40"/>
      <c r="M2850" s="39" t="s">
        <v>10774</v>
      </c>
    </row>
    <row r="2851" spans="1:13" x14ac:dyDescent="0.25">
      <c r="A2851" s="7" t="str">
        <f t="shared" si="117"/>
        <v>200200200013</v>
      </c>
      <c r="B2851" s="92"/>
      <c r="C2851" s="187">
        <v>20020020</v>
      </c>
      <c r="D2851" s="175" t="s">
        <v>56</v>
      </c>
      <c r="E2851" s="35" t="s">
        <v>23</v>
      </c>
      <c r="F2851" s="35" t="s">
        <v>10664</v>
      </c>
      <c r="G2851" s="35" t="s">
        <v>10703</v>
      </c>
      <c r="H2851" s="35" t="s">
        <v>5502</v>
      </c>
      <c r="I2851" s="36"/>
      <c r="J2851" s="53">
        <v>45867</v>
      </c>
      <c r="K2851" t="s">
        <v>189</v>
      </c>
      <c r="L2851" s="40"/>
      <c r="M2851" s="39" t="s">
        <v>10775</v>
      </c>
    </row>
    <row r="2852" spans="1:13" x14ac:dyDescent="0.25">
      <c r="A2852" s="7" t="str">
        <f t="shared" si="117"/>
        <v>200200200015</v>
      </c>
      <c r="B2852" s="92"/>
      <c r="C2852" s="187">
        <v>20020020</v>
      </c>
      <c r="D2852" s="175" t="s">
        <v>56</v>
      </c>
      <c r="E2852" s="35" t="s">
        <v>25</v>
      </c>
      <c r="F2852" s="35" t="s">
        <v>1035</v>
      </c>
      <c r="G2852" s="35" t="s">
        <v>10704</v>
      </c>
      <c r="H2852" s="35" t="s">
        <v>275</v>
      </c>
      <c r="I2852" s="36"/>
      <c r="J2852" s="53">
        <v>45867</v>
      </c>
      <c r="K2852" t="s">
        <v>10748</v>
      </c>
      <c r="L2852" s="40"/>
      <c r="M2852" s="39" t="s">
        <v>10776</v>
      </c>
    </row>
    <row r="2853" spans="1:13" x14ac:dyDescent="0.25">
      <c r="A2853" s="7" t="str">
        <f t="shared" si="117"/>
        <v>200200200016</v>
      </c>
      <c r="B2853" s="92"/>
      <c r="C2853" s="187">
        <v>20020020</v>
      </c>
      <c r="D2853" s="175" t="s">
        <v>56</v>
      </c>
      <c r="E2853" s="35" t="s">
        <v>26</v>
      </c>
      <c r="F2853" s="35" t="s">
        <v>10665</v>
      </c>
      <c r="G2853" s="35" t="s">
        <v>10705</v>
      </c>
      <c r="H2853" s="35" t="s">
        <v>275</v>
      </c>
      <c r="I2853" s="36"/>
      <c r="J2853" s="53">
        <v>45867</v>
      </c>
      <c r="K2853" t="s">
        <v>10749</v>
      </c>
      <c r="L2853" s="40"/>
      <c r="M2853" s="39" t="s">
        <v>10777</v>
      </c>
    </row>
    <row r="2854" spans="1:13" x14ac:dyDescent="0.25">
      <c r="A2854" s="7" t="str">
        <f t="shared" si="117"/>
        <v>200200200017</v>
      </c>
      <c r="B2854" s="92"/>
      <c r="C2854" s="187">
        <v>20020020</v>
      </c>
      <c r="D2854" s="175" t="s">
        <v>56</v>
      </c>
      <c r="E2854" s="35" t="s">
        <v>27</v>
      </c>
      <c r="F2854" s="35" t="s">
        <v>937</v>
      </c>
      <c r="G2854" s="35" t="s">
        <v>10706</v>
      </c>
      <c r="H2854" s="35" t="s">
        <v>274</v>
      </c>
      <c r="I2854" s="36"/>
      <c r="J2854" s="53">
        <v>45867</v>
      </c>
      <c r="K2854" t="s">
        <v>906</v>
      </c>
      <c r="L2854" s="40"/>
      <c r="M2854" s="39" t="s">
        <v>10778</v>
      </c>
    </row>
    <row r="2855" spans="1:13" x14ac:dyDescent="0.25">
      <c r="A2855" s="7" t="str">
        <f t="shared" si="117"/>
        <v>200200200018</v>
      </c>
      <c r="B2855" s="92"/>
      <c r="C2855" s="187">
        <v>20020020</v>
      </c>
      <c r="D2855" s="175" t="s">
        <v>56</v>
      </c>
      <c r="E2855" s="35" t="s">
        <v>2</v>
      </c>
      <c r="F2855" s="35" t="s">
        <v>9725</v>
      </c>
      <c r="G2855" s="35" t="s">
        <v>10707</v>
      </c>
      <c r="H2855" s="35" t="s">
        <v>275</v>
      </c>
      <c r="I2855" s="36"/>
      <c r="J2855" s="53">
        <v>45867</v>
      </c>
      <c r="K2855" t="s">
        <v>6896</v>
      </c>
      <c r="L2855" s="40"/>
      <c r="M2855" s="39">
        <v>0</v>
      </c>
    </row>
    <row r="2856" spans="1:13" x14ac:dyDescent="0.25">
      <c r="A2856" s="7" t="str">
        <f t="shared" si="117"/>
        <v>200200200019</v>
      </c>
      <c r="B2856" s="92"/>
      <c r="C2856" s="187">
        <v>20020020</v>
      </c>
      <c r="D2856" s="175" t="s">
        <v>56</v>
      </c>
      <c r="E2856" s="35" t="s">
        <v>3</v>
      </c>
      <c r="F2856" s="35" t="s">
        <v>10666</v>
      </c>
      <c r="G2856" s="35" t="s">
        <v>10708</v>
      </c>
      <c r="H2856" s="35" t="s">
        <v>275</v>
      </c>
      <c r="I2856" s="36"/>
      <c r="J2856" s="53">
        <v>45867</v>
      </c>
      <c r="K2856" t="s">
        <v>10750</v>
      </c>
      <c r="L2856" s="40"/>
      <c r="M2856" s="39" t="s">
        <v>10779</v>
      </c>
    </row>
    <row r="2857" spans="1:13" x14ac:dyDescent="0.25">
      <c r="A2857" s="7" t="str">
        <f t="shared" si="117"/>
        <v>200200200020</v>
      </c>
      <c r="B2857" s="92"/>
      <c r="C2857" s="187">
        <v>20020020</v>
      </c>
      <c r="D2857" s="175" t="s">
        <v>56</v>
      </c>
      <c r="E2857" s="35" t="s">
        <v>4</v>
      </c>
      <c r="F2857" s="35" t="s">
        <v>10667</v>
      </c>
      <c r="G2857" s="35" t="s">
        <v>10709</v>
      </c>
      <c r="H2857" s="35" t="s">
        <v>275</v>
      </c>
      <c r="I2857" s="36"/>
      <c r="J2857" s="53">
        <v>45867</v>
      </c>
      <c r="K2857" t="s">
        <v>9045</v>
      </c>
      <c r="L2857" s="40"/>
      <c r="M2857" s="39" t="s">
        <v>10780</v>
      </c>
    </row>
    <row r="2858" spans="1:13" x14ac:dyDescent="0.25">
      <c r="A2858" s="7" t="str">
        <f t="shared" si="117"/>
        <v>200400060020</v>
      </c>
      <c r="B2858" s="92"/>
      <c r="C2858" s="187">
        <v>20040006</v>
      </c>
      <c r="D2858" s="175" t="s">
        <v>56</v>
      </c>
      <c r="E2858" s="35" t="s">
        <v>4</v>
      </c>
      <c r="F2858" s="35" t="s">
        <v>10668</v>
      </c>
      <c r="G2858" s="35" t="s">
        <v>10710</v>
      </c>
      <c r="H2858" s="35" t="s">
        <v>275</v>
      </c>
      <c r="I2858" s="36"/>
      <c r="J2858" s="53">
        <v>45867</v>
      </c>
      <c r="K2858" t="s">
        <v>10751</v>
      </c>
      <c r="L2858" s="40"/>
      <c r="M2858" s="39" t="s">
        <v>10781</v>
      </c>
    </row>
    <row r="2859" spans="1:13" x14ac:dyDescent="0.25">
      <c r="A2859" s="7" t="str">
        <f t="shared" si="117"/>
        <v>200500020052</v>
      </c>
      <c r="B2859" s="92"/>
      <c r="C2859" s="187">
        <v>20050002</v>
      </c>
      <c r="D2859" s="175" t="s">
        <v>56</v>
      </c>
      <c r="E2859" s="35" t="s">
        <v>426</v>
      </c>
      <c r="F2859" s="35" t="s">
        <v>819</v>
      </c>
      <c r="G2859" s="35" t="s">
        <v>10711</v>
      </c>
      <c r="H2859" s="35" t="s">
        <v>1284</v>
      </c>
      <c r="I2859" s="36"/>
      <c r="J2859" s="53">
        <v>45867</v>
      </c>
      <c r="K2859" t="s">
        <v>10752</v>
      </c>
      <c r="L2859" s="40"/>
      <c r="M2859" s="39" t="s">
        <v>10782</v>
      </c>
    </row>
    <row r="2860" spans="1:13" x14ac:dyDescent="0.25">
      <c r="A2860" s="7" t="str">
        <f t="shared" si="117"/>
        <v>200600010026</v>
      </c>
      <c r="B2860" s="92"/>
      <c r="C2860" s="187">
        <v>20060001</v>
      </c>
      <c r="D2860" s="175" t="s">
        <v>56</v>
      </c>
      <c r="E2860" s="35" t="s">
        <v>39</v>
      </c>
      <c r="F2860" s="35" t="s">
        <v>10669</v>
      </c>
      <c r="G2860" s="35" t="s">
        <v>10712</v>
      </c>
      <c r="H2860" s="35" t="s">
        <v>9490</v>
      </c>
      <c r="I2860" s="36"/>
      <c r="J2860" s="53">
        <v>45867</v>
      </c>
      <c r="K2860" t="s">
        <v>10753</v>
      </c>
      <c r="L2860" s="40"/>
      <c r="M2860" s="39" t="s">
        <v>10783</v>
      </c>
    </row>
    <row r="2861" spans="1:13" x14ac:dyDescent="0.25">
      <c r="A2861" s="7" t="str">
        <f t="shared" si="117"/>
        <v>200600030011</v>
      </c>
      <c r="B2861" s="92"/>
      <c r="C2861" s="187">
        <v>20060003</v>
      </c>
      <c r="D2861" s="175" t="s">
        <v>56</v>
      </c>
      <c r="E2861" s="35" t="s">
        <v>22</v>
      </c>
      <c r="F2861" s="35" t="s">
        <v>10670</v>
      </c>
      <c r="G2861" s="35" t="s">
        <v>10713</v>
      </c>
      <c r="H2861" s="35" t="s">
        <v>6131</v>
      </c>
      <c r="I2861" s="36"/>
      <c r="J2861" s="53">
        <v>45867</v>
      </c>
      <c r="K2861" t="s">
        <v>10754</v>
      </c>
      <c r="L2861" s="40"/>
      <c r="M2861" s="39" t="s">
        <v>10784</v>
      </c>
    </row>
    <row r="2862" spans="1:13" x14ac:dyDescent="0.25">
      <c r="A2862" s="7" t="str">
        <f t="shared" si="117"/>
        <v>200600040085</v>
      </c>
      <c r="B2862" s="92"/>
      <c r="C2862" s="187">
        <v>20060004</v>
      </c>
      <c r="D2862" s="175" t="s">
        <v>56</v>
      </c>
      <c r="E2862" s="35" t="s">
        <v>8327</v>
      </c>
      <c r="F2862" s="35" t="s">
        <v>10671</v>
      </c>
      <c r="G2862" s="35" t="s">
        <v>10714</v>
      </c>
      <c r="H2862" s="35" t="s">
        <v>10737</v>
      </c>
      <c r="I2862" s="36"/>
      <c r="J2862" s="53">
        <v>45867</v>
      </c>
      <c r="K2862" t="s">
        <v>5356</v>
      </c>
      <c r="L2862" s="40"/>
      <c r="M2862" s="39" t="s">
        <v>10785</v>
      </c>
    </row>
    <row r="2863" spans="1:13" x14ac:dyDescent="0.25">
      <c r="A2863" s="7" t="str">
        <f t="shared" ref="A2863:A2884" si="118">CONCATENATE(C2863,E2863)</f>
        <v>200600050025</v>
      </c>
      <c r="B2863" s="92"/>
      <c r="C2863" s="187">
        <v>20060005</v>
      </c>
      <c r="D2863" s="175" t="s">
        <v>56</v>
      </c>
      <c r="E2863" s="35" t="s">
        <v>5</v>
      </c>
      <c r="F2863" s="35" t="s">
        <v>10672</v>
      </c>
      <c r="G2863" s="35" t="s">
        <v>10715</v>
      </c>
      <c r="H2863" s="35" t="s">
        <v>4452</v>
      </c>
      <c r="I2863" s="36"/>
      <c r="J2863" s="53">
        <v>45867</v>
      </c>
      <c r="K2863" t="s">
        <v>10679</v>
      </c>
      <c r="L2863" s="40"/>
      <c r="M2863" s="39" t="s">
        <v>10786</v>
      </c>
    </row>
    <row r="2864" spans="1:13" x14ac:dyDescent="0.25">
      <c r="A2864" s="7" t="str">
        <f t="shared" si="118"/>
        <v>200700030036</v>
      </c>
      <c r="B2864" s="92"/>
      <c r="C2864" s="187">
        <v>20070003</v>
      </c>
      <c r="D2864" s="175" t="s">
        <v>56</v>
      </c>
      <c r="E2864" s="35" t="s">
        <v>10</v>
      </c>
      <c r="F2864" s="35" t="s">
        <v>10673</v>
      </c>
      <c r="G2864" s="35" t="s">
        <v>10716</v>
      </c>
      <c r="H2864" s="35" t="s">
        <v>1048</v>
      </c>
      <c r="I2864" s="36"/>
      <c r="J2864" s="53">
        <v>45867</v>
      </c>
      <c r="K2864" t="s">
        <v>748</v>
      </c>
      <c r="L2864" s="40"/>
      <c r="M2864" s="39" t="s">
        <v>10787</v>
      </c>
    </row>
    <row r="2865" spans="1:13" x14ac:dyDescent="0.25">
      <c r="A2865" s="7" t="str">
        <f t="shared" si="118"/>
        <v>200700170024</v>
      </c>
      <c r="B2865" s="92"/>
      <c r="C2865" s="187">
        <v>20070017</v>
      </c>
      <c r="D2865" s="175" t="s">
        <v>56</v>
      </c>
      <c r="E2865" s="35" t="s">
        <v>29</v>
      </c>
      <c r="F2865" s="35" t="s">
        <v>10674</v>
      </c>
      <c r="G2865" s="35" t="s">
        <v>10717</v>
      </c>
      <c r="H2865" s="35" t="s">
        <v>5766</v>
      </c>
      <c r="I2865" s="36"/>
      <c r="J2865" s="53">
        <v>45867</v>
      </c>
      <c r="K2865" t="s">
        <v>5730</v>
      </c>
      <c r="L2865" s="40"/>
      <c r="M2865" s="39" t="s">
        <v>10788</v>
      </c>
    </row>
    <row r="2866" spans="1:13" x14ac:dyDescent="0.25">
      <c r="A2866" s="7" t="str">
        <f t="shared" si="118"/>
        <v>200800040045</v>
      </c>
      <c r="B2866" s="92"/>
      <c r="C2866" s="187">
        <v>20080004</v>
      </c>
      <c r="D2866" s="175" t="s">
        <v>56</v>
      </c>
      <c r="E2866" s="35" t="s">
        <v>16</v>
      </c>
      <c r="F2866" s="35" t="s">
        <v>10675</v>
      </c>
      <c r="G2866" s="35" t="s">
        <v>10718</v>
      </c>
      <c r="H2866" s="35" t="s">
        <v>7481</v>
      </c>
      <c r="I2866" s="36"/>
      <c r="J2866" s="53">
        <v>45867</v>
      </c>
      <c r="K2866" t="s">
        <v>10755</v>
      </c>
      <c r="L2866" s="40"/>
      <c r="M2866" s="39" t="s">
        <v>10789</v>
      </c>
    </row>
    <row r="2867" spans="1:13" x14ac:dyDescent="0.25">
      <c r="A2867" s="7" t="str">
        <f t="shared" si="118"/>
        <v>200800040046</v>
      </c>
      <c r="B2867" s="92"/>
      <c r="C2867" s="187">
        <v>20080004</v>
      </c>
      <c r="D2867" s="175" t="s">
        <v>56</v>
      </c>
      <c r="E2867" s="35" t="s">
        <v>129</v>
      </c>
      <c r="F2867" s="35" t="s">
        <v>8457</v>
      </c>
      <c r="G2867" s="35" t="s">
        <v>10719</v>
      </c>
      <c r="H2867" s="35" t="s">
        <v>7412</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10676</v>
      </c>
      <c r="G2868" s="35" t="s">
        <v>10720</v>
      </c>
      <c r="H2868" s="35" t="s">
        <v>7417</v>
      </c>
      <c r="I2868" s="36"/>
      <c r="J2868" s="53">
        <v>45867</v>
      </c>
      <c r="K2868" t="s">
        <v>10756</v>
      </c>
      <c r="L2868" s="40"/>
      <c r="M2868" s="39" t="s">
        <v>10790</v>
      </c>
    </row>
    <row r="2869" spans="1:13" x14ac:dyDescent="0.25">
      <c r="A2869" s="7" t="str">
        <f t="shared" si="118"/>
        <v>200800050021</v>
      </c>
      <c r="B2869" s="92"/>
      <c r="C2869" s="187">
        <v>20080005</v>
      </c>
      <c r="D2869" s="175" t="s">
        <v>56</v>
      </c>
      <c r="E2869" s="35" t="s">
        <v>28</v>
      </c>
      <c r="F2869" s="35" t="s">
        <v>10677</v>
      </c>
      <c r="G2869" s="35" t="s">
        <v>10721</v>
      </c>
      <c r="H2869" s="35" t="s">
        <v>7439</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10678</v>
      </c>
      <c r="G2870" s="35" t="s">
        <v>10722</v>
      </c>
      <c r="H2870" s="35" t="s">
        <v>7439</v>
      </c>
      <c r="I2870" s="36"/>
      <c r="J2870" s="53">
        <v>45867</v>
      </c>
      <c r="K2870" t="s">
        <v>616</v>
      </c>
      <c r="L2870" s="40"/>
      <c r="M2870" s="39" t="s">
        <v>10791</v>
      </c>
    </row>
    <row r="2871" spans="1:13" x14ac:dyDescent="0.25">
      <c r="A2871" s="7" t="str">
        <f t="shared" si="118"/>
        <v>200800280008</v>
      </c>
      <c r="B2871" s="92"/>
      <c r="C2871" s="187">
        <v>20080028</v>
      </c>
      <c r="D2871" s="175" t="s">
        <v>56</v>
      </c>
      <c r="E2871" s="35" t="s">
        <v>41</v>
      </c>
      <c r="F2871" s="35" t="s">
        <v>10680</v>
      </c>
      <c r="G2871" s="35" t="s">
        <v>10723</v>
      </c>
      <c r="H2871" s="35" t="s">
        <v>7415</v>
      </c>
      <c r="I2871" s="36"/>
      <c r="J2871" s="53">
        <v>45867</v>
      </c>
      <c r="K2871" t="s">
        <v>10757</v>
      </c>
      <c r="L2871" s="40"/>
      <c r="M2871" s="39" t="s">
        <v>10792</v>
      </c>
    </row>
    <row r="2872" spans="1:13" x14ac:dyDescent="0.25">
      <c r="A2872" s="7" t="str">
        <f t="shared" si="118"/>
        <v>200800320003</v>
      </c>
      <c r="B2872" s="92"/>
      <c r="C2872" s="187">
        <v>20080032</v>
      </c>
      <c r="D2872" s="175" t="s">
        <v>56</v>
      </c>
      <c r="E2872" s="35" t="s">
        <v>0</v>
      </c>
      <c r="F2872" s="35" t="s">
        <v>6003</v>
      </c>
      <c r="G2872" s="35" t="s">
        <v>10724</v>
      </c>
      <c r="H2872" s="35" t="s">
        <v>7417</v>
      </c>
      <c r="I2872" s="36"/>
      <c r="J2872" s="53">
        <v>45867</v>
      </c>
      <c r="K2872" t="s">
        <v>960</v>
      </c>
      <c r="L2872" s="40"/>
      <c r="M2872" s="39" t="s">
        <v>10793</v>
      </c>
    </row>
    <row r="2873" spans="1:13" x14ac:dyDescent="0.25">
      <c r="A2873" s="7" t="str">
        <f t="shared" si="118"/>
        <v>200800320004</v>
      </c>
      <c r="B2873" s="92"/>
      <c r="C2873" s="187">
        <v>20080032</v>
      </c>
      <c r="D2873" s="175" t="s">
        <v>56</v>
      </c>
      <c r="E2873" s="35" t="s">
        <v>1</v>
      </c>
      <c r="F2873" s="35" t="s">
        <v>10681</v>
      </c>
      <c r="G2873" s="35" t="s">
        <v>10725</v>
      </c>
      <c r="H2873" s="35" t="s">
        <v>275</v>
      </c>
      <c r="I2873" s="36"/>
      <c r="J2873" s="53">
        <v>45867</v>
      </c>
      <c r="K2873" t="s">
        <v>9879</v>
      </c>
      <c r="L2873" s="40"/>
      <c r="M2873" s="39" t="s">
        <v>10794</v>
      </c>
    </row>
    <row r="2874" spans="1:13" x14ac:dyDescent="0.25">
      <c r="A2874" s="7" t="str">
        <f t="shared" si="118"/>
        <v>200800320005</v>
      </c>
      <c r="B2874" s="92"/>
      <c r="C2874" s="187">
        <v>20080032</v>
      </c>
      <c r="D2874" s="175" t="s">
        <v>56</v>
      </c>
      <c r="E2874" s="35" t="s">
        <v>18</v>
      </c>
      <c r="F2874" s="35" t="s">
        <v>10682</v>
      </c>
      <c r="G2874" s="35" t="s">
        <v>10726</v>
      </c>
      <c r="H2874" s="35" t="s">
        <v>275</v>
      </c>
      <c r="I2874" s="36"/>
      <c r="J2874" s="53">
        <v>45867</v>
      </c>
      <c r="K2874" t="s">
        <v>359</v>
      </c>
      <c r="L2874" s="40"/>
      <c r="M2874" s="39" t="s">
        <v>10795</v>
      </c>
    </row>
    <row r="2875" spans="1:13" x14ac:dyDescent="0.25">
      <c r="A2875" s="7" t="str">
        <f t="shared" si="118"/>
        <v>200800320007</v>
      </c>
      <c r="B2875" s="92"/>
      <c r="C2875" s="187">
        <v>20080032</v>
      </c>
      <c r="D2875" s="175" t="s">
        <v>56</v>
      </c>
      <c r="E2875" s="35" t="s">
        <v>20</v>
      </c>
      <c r="F2875" s="35" t="s">
        <v>8813</v>
      </c>
      <c r="G2875" s="35" t="s">
        <v>10727</v>
      </c>
      <c r="H2875" s="35" t="s">
        <v>275</v>
      </c>
      <c r="I2875" s="36"/>
      <c r="J2875" s="53">
        <v>45867</v>
      </c>
      <c r="K2875" t="s">
        <v>10758</v>
      </c>
      <c r="L2875" s="40"/>
      <c r="M2875" s="39" t="s">
        <v>10796</v>
      </c>
    </row>
    <row r="2876" spans="1:13" x14ac:dyDescent="0.25">
      <c r="A2876" s="7" t="str">
        <f t="shared" si="118"/>
        <v>200800320008</v>
      </c>
      <c r="B2876" s="92"/>
      <c r="C2876" s="187">
        <v>20080032</v>
      </c>
      <c r="D2876" s="175" t="s">
        <v>56</v>
      </c>
      <c r="E2876" s="35" t="s">
        <v>41</v>
      </c>
      <c r="F2876" s="35" t="s">
        <v>10683</v>
      </c>
      <c r="G2876" s="35" t="s">
        <v>10728</v>
      </c>
      <c r="H2876" s="35" t="s">
        <v>7962</v>
      </c>
      <c r="I2876" s="36"/>
      <c r="J2876" s="53">
        <v>45867</v>
      </c>
      <c r="K2876" t="s">
        <v>7989</v>
      </c>
      <c r="L2876" s="40"/>
      <c r="M2876" s="39" t="s">
        <v>10797</v>
      </c>
    </row>
    <row r="2877" spans="1:13" x14ac:dyDescent="0.25">
      <c r="A2877" s="7" t="str">
        <f t="shared" si="118"/>
        <v>200800320009</v>
      </c>
      <c r="B2877" s="92"/>
      <c r="C2877" s="187">
        <v>20080032</v>
      </c>
      <c r="D2877" s="175" t="s">
        <v>56</v>
      </c>
      <c r="E2877" s="35" t="s">
        <v>36</v>
      </c>
      <c r="F2877" s="35" t="s">
        <v>7454</v>
      </c>
      <c r="G2877" s="35" t="s">
        <v>10729</v>
      </c>
      <c r="H2877" s="35" t="s">
        <v>7962</v>
      </c>
      <c r="I2877" s="36"/>
      <c r="J2877" s="53">
        <v>45867</v>
      </c>
      <c r="K2877" t="s">
        <v>6759</v>
      </c>
      <c r="L2877" s="40"/>
      <c r="M2877" s="39" t="s">
        <v>10798</v>
      </c>
    </row>
    <row r="2878" spans="1:13" x14ac:dyDescent="0.25">
      <c r="A2878" s="7" t="str">
        <f t="shared" si="118"/>
        <v>200800320010</v>
      </c>
      <c r="B2878" s="92"/>
      <c r="C2878" s="187">
        <v>20080032</v>
      </c>
      <c r="D2878" s="175" t="s">
        <v>56</v>
      </c>
      <c r="E2878" s="35" t="s">
        <v>21</v>
      </c>
      <c r="F2878" s="35" t="s">
        <v>10684</v>
      </c>
      <c r="G2878" s="35" t="s">
        <v>10730</v>
      </c>
      <c r="H2878" s="35" t="s">
        <v>7962</v>
      </c>
      <c r="I2878" s="36"/>
      <c r="J2878" s="53">
        <v>45867</v>
      </c>
      <c r="K2878" t="s">
        <v>10759</v>
      </c>
      <c r="L2878" s="40"/>
      <c r="M2878" s="39" t="s">
        <v>10799</v>
      </c>
    </row>
    <row r="2879" spans="1:13" x14ac:dyDescent="0.25">
      <c r="A2879" s="7" t="str">
        <f t="shared" si="118"/>
        <v>200900020006</v>
      </c>
      <c r="B2879" s="92"/>
      <c r="C2879" s="187">
        <v>20090002</v>
      </c>
      <c r="D2879" s="175" t="s">
        <v>56</v>
      </c>
      <c r="E2879" s="35" t="s">
        <v>19</v>
      </c>
      <c r="F2879" s="35" t="s">
        <v>10234</v>
      </c>
      <c r="G2879" s="35" t="s">
        <v>10731</v>
      </c>
      <c r="H2879" s="35" t="s">
        <v>268</v>
      </c>
      <c r="I2879" s="36"/>
      <c r="J2879" s="53">
        <v>45867</v>
      </c>
      <c r="K2879" t="s">
        <v>10760</v>
      </c>
      <c r="L2879" s="40"/>
      <c r="M2879" s="39">
        <v>0</v>
      </c>
    </row>
    <row r="2880" spans="1:13" x14ac:dyDescent="0.25">
      <c r="A2880" s="7" t="str">
        <f t="shared" si="118"/>
        <v>200900020016</v>
      </c>
      <c r="B2880" s="92"/>
      <c r="C2880" s="187">
        <v>20090002</v>
      </c>
      <c r="D2880" s="175" t="s">
        <v>56</v>
      </c>
      <c r="E2880" s="35" t="s">
        <v>26</v>
      </c>
      <c r="F2880" s="35" t="s">
        <v>10685</v>
      </c>
      <c r="G2880" s="35" t="s">
        <v>10732</v>
      </c>
      <c r="H2880" s="35" t="s">
        <v>10738</v>
      </c>
      <c r="I2880" s="36"/>
      <c r="J2880" s="53">
        <v>45867</v>
      </c>
      <c r="K2880" t="s">
        <v>7968</v>
      </c>
      <c r="L2880" s="40"/>
      <c r="M2880" s="39" t="s">
        <v>10800</v>
      </c>
    </row>
    <row r="2881" spans="1:13" x14ac:dyDescent="0.25">
      <c r="A2881" s="7" t="str">
        <f t="shared" si="118"/>
        <v>200900040013</v>
      </c>
      <c r="B2881" s="92"/>
      <c r="C2881" s="187">
        <v>20090004</v>
      </c>
      <c r="D2881" s="175" t="s">
        <v>56</v>
      </c>
      <c r="E2881" s="35" t="s">
        <v>23</v>
      </c>
      <c r="F2881" s="35" t="s">
        <v>10686</v>
      </c>
      <c r="G2881" s="35" t="s">
        <v>10733</v>
      </c>
      <c r="H2881" s="35" t="s">
        <v>1380</v>
      </c>
      <c r="I2881" s="36"/>
      <c r="J2881" s="53">
        <v>45867</v>
      </c>
      <c r="K2881" t="s">
        <v>6079</v>
      </c>
      <c r="L2881" s="40"/>
      <c r="M2881" s="39" t="s">
        <v>10801</v>
      </c>
    </row>
    <row r="2882" spans="1:13" x14ac:dyDescent="0.25">
      <c r="A2882" s="7" t="str">
        <f t="shared" si="118"/>
        <v>200900040014</v>
      </c>
      <c r="B2882" s="92"/>
      <c r="C2882" s="187">
        <v>20090004</v>
      </c>
      <c r="D2882" s="175" t="s">
        <v>56</v>
      </c>
      <c r="E2882" s="35" t="s">
        <v>24</v>
      </c>
      <c r="F2882" s="35" t="s">
        <v>10687</v>
      </c>
      <c r="G2882" s="35" t="s">
        <v>10734</v>
      </c>
      <c r="H2882" s="35" t="s">
        <v>268</v>
      </c>
      <c r="I2882" s="36"/>
      <c r="J2882" s="53">
        <v>45867</v>
      </c>
      <c r="K2882" t="s">
        <v>10761</v>
      </c>
      <c r="L2882" s="40"/>
      <c r="M2882" s="39" t="s">
        <v>10802</v>
      </c>
    </row>
    <row r="2883" spans="1:13" x14ac:dyDescent="0.25">
      <c r="A2883" s="7" t="str">
        <f t="shared" si="118"/>
        <v>200900080002</v>
      </c>
      <c r="B2883" s="92"/>
      <c r="C2883" s="187">
        <v>20090008</v>
      </c>
      <c r="D2883" s="175" t="s">
        <v>56</v>
      </c>
      <c r="E2883" s="35" t="s">
        <v>17</v>
      </c>
      <c r="F2883" s="35" t="s">
        <v>9384</v>
      </c>
      <c r="G2883" s="35" t="s">
        <v>10735</v>
      </c>
      <c r="H2883" s="35" t="s">
        <v>1370</v>
      </c>
      <c r="I2883" s="36"/>
      <c r="J2883" s="53">
        <v>45867</v>
      </c>
      <c r="K2883" t="s">
        <v>5996</v>
      </c>
      <c r="L2883" s="40"/>
      <c r="M2883" s="39" t="s">
        <v>10803</v>
      </c>
    </row>
    <row r="2884" spans="1:13" x14ac:dyDescent="0.25">
      <c r="A2884" s="7" t="str">
        <f t="shared" si="118"/>
        <v>200900090002</v>
      </c>
      <c r="B2884" s="92"/>
      <c r="C2884" s="187">
        <v>20090009</v>
      </c>
      <c r="D2884" s="175" t="s">
        <v>56</v>
      </c>
      <c r="E2884" s="35" t="s">
        <v>17</v>
      </c>
      <c r="F2884" s="35" t="s">
        <v>161</v>
      </c>
      <c r="G2884" s="35" t="s">
        <v>10736</v>
      </c>
      <c r="H2884" s="35" t="s">
        <v>1370</v>
      </c>
      <c r="I2884" s="36"/>
      <c r="J2884" s="53">
        <v>45867</v>
      </c>
      <c r="K2884" t="s">
        <v>10609</v>
      </c>
      <c r="L2884" s="40"/>
      <c r="M2884" s="39" t="s">
        <v>10804</v>
      </c>
    </row>
    <row r="2885" spans="1:13" x14ac:dyDescent="0.25">
      <c r="A2885" s="7" t="str">
        <f>CONCATENATE(C2885,E2885)</f>
        <v>200600150002</v>
      </c>
      <c r="B2885" s="92"/>
      <c r="C2885" s="187">
        <v>20060015</v>
      </c>
      <c r="D2885" s="175" t="s">
        <v>56</v>
      </c>
      <c r="E2885" s="35" t="s">
        <v>17</v>
      </c>
      <c r="F2885" s="35" t="s">
        <v>10805</v>
      </c>
      <c r="G2885" s="35" t="s">
        <v>10807</v>
      </c>
      <c r="H2885" s="35" t="s">
        <v>5268</v>
      </c>
      <c r="I2885" s="36"/>
      <c r="J2885" s="53">
        <v>45867</v>
      </c>
      <c r="K2885" t="s">
        <v>10809</v>
      </c>
      <c r="L2885" s="40"/>
      <c r="M2885" s="39" t="s">
        <v>10811</v>
      </c>
    </row>
    <row r="2886" spans="1:13" x14ac:dyDescent="0.25">
      <c r="A2886" s="7" t="str">
        <f t="shared" ref="A2886" si="119">CONCATENATE(C2886,E2886)</f>
        <v>200800350002</v>
      </c>
      <c r="B2886" s="92"/>
      <c r="C2886" s="187">
        <v>20080035</v>
      </c>
      <c r="D2886" s="175" t="s">
        <v>56</v>
      </c>
      <c r="E2886" s="35" t="s">
        <v>17</v>
      </c>
      <c r="F2886" s="35" t="s">
        <v>10806</v>
      </c>
      <c r="G2886" s="35" t="s">
        <v>10808</v>
      </c>
      <c r="H2886" s="35" t="s">
        <v>275</v>
      </c>
      <c r="I2886" s="36"/>
      <c r="J2886" s="53">
        <v>45867</v>
      </c>
      <c r="K2886" t="s">
        <v>10810</v>
      </c>
      <c r="L2886" s="40"/>
      <c r="M2886" s="39" t="s">
        <v>10812</v>
      </c>
    </row>
    <row r="2887" spans="1:13" x14ac:dyDescent="0.25">
      <c r="A2887" s="7" t="str">
        <f t="shared" ref="A2887:A2924" si="120">CONCATENATE(C2887,E2887)</f>
        <v>200100150079</v>
      </c>
      <c r="B2887" s="92"/>
      <c r="C2887" s="187">
        <v>20010015</v>
      </c>
      <c r="D2887" s="175" t="s">
        <v>56</v>
      </c>
      <c r="E2887" s="35" t="s">
        <v>2804</v>
      </c>
      <c r="F2887" s="35" t="s">
        <v>7903</v>
      </c>
      <c r="G2887" s="35" t="s">
        <v>10839</v>
      </c>
      <c r="H2887" s="35" t="s">
        <v>267</v>
      </c>
      <c r="I2887" s="36"/>
      <c r="J2887" s="53">
        <v>45873</v>
      </c>
      <c r="K2887" t="s">
        <v>10877</v>
      </c>
      <c r="L2887" s="40"/>
      <c r="M2887" s="39" t="s">
        <v>10901</v>
      </c>
    </row>
    <row r="2888" spans="1:13" x14ac:dyDescent="0.25">
      <c r="A2888" s="7" t="str">
        <f t="shared" si="120"/>
        <v>200100410055</v>
      </c>
      <c r="B2888" s="92"/>
      <c r="C2888" s="187">
        <v>20010041</v>
      </c>
      <c r="D2888" s="175" t="s">
        <v>56</v>
      </c>
      <c r="E2888" s="35" t="s">
        <v>427</v>
      </c>
      <c r="F2888" s="35" t="s">
        <v>10816</v>
      </c>
      <c r="G2888" s="35" t="s">
        <v>10840</v>
      </c>
      <c r="H2888" s="35" t="s">
        <v>467</v>
      </c>
      <c r="I2888" s="36"/>
      <c r="J2888" s="53">
        <v>45873</v>
      </c>
      <c r="K2888" t="s">
        <v>10475</v>
      </c>
      <c r="L2888" s="40"/>
      <c r="M2888" s="39" t="s">
        <v>10902</v>
      </c>
    </row>
    <row r="2889" spans="1:13" x14ac:dyDescent="0.25">
      <c r="A2889" s="7" t="str">
        <f t="shared" si="120"/>
        <v>200100520017</v>
      </c>
      <c r="B2889" s="92"/>
      <c r="C2889" s="187">
        <v>20010052</v>
      </c>
      <c r="D2889" s="175" t="s">
        <v>56</v>
      </c>
      <c r="E2889" s="35" t="s">
        <v>27</v>
      </c>
      <c r="F2889" s="35" t="s">
        <v>6994</v>
      </c>
      <c r="G2889" s="35" t="s">
        <v>10841</v>
      </c>
      <c r="H2889" s="35" t="s">
        <v>265</v>
      </c>
      <c r="I2889" s="36"/>
      <c r="J2889" s="53">
        <v>45873</v>
      </c>
      <c r="K2889" t="s">
        <v>9693</v>
      </c>
      <c r="L2889" s="40"/>
      <c r="M2889" s="39" t="s">
        <v>10903</v>
      </c>
    </row>
    <row r="2890" spans="1:13" x14ac:dyDescent="0.25">
      <c r="A2890" s="7" t="str">
        <f t="shared" si="120"/>
        <v>200100530027</v>
      </c>
      <c r="B2890" s="92"/>
      <c r="C2890" s="187">
        <v>20010053</v>
      </c>
      <c r="D2890" s="175" t="s">
        <v>56</v>
      </c>
      <c r="E2890" s="35" t="s">
        <v>6</v>
      </c>
      <c r="F2890" s="35" t="s">
        <v>10817</v>
      </c>
      <c r="G2890" s="35" t="s">
        <v>10842</v>
      </c>
      <c r="H2890" s="35" t="s">
        <v>268</v>
      </c>
      <c r="I2890" s="36"/>
      <c r="J2890" s="53">
        <v>45873</v>
      </c>
      <c r="K2890" t="s">
        <v>7582</v>
      </c>
      <c r="L2890" s="40"/>
      <c r="M2890" s="39" t="s">
        <v>10904</v>
      </c>
    </row>
    <row r="2891" spans="1:13" x14ac:dyDescent="0.25">
      <c r="A2891" s="7" t="str">
        <f t="shared" si="120"/>
        <v>200100530028</v>
      </c>
      <c r="B2891" s="92"/>
      <c r="C2891" s="187">
        <v>20010053</v>
      </c>
      <c r="D2891" s="175" t="s">
        <v>56</v>
      </c>
      <c r="E2891" s="35" t="s">
        <v>30</v>
      </c>
      <c r="F2891" s="35" t="s">
        <v>10818</v>
      </c>
      <c r="G2891" s="35" t="s">
        <v>10843</v>
      </c>
      <c r="H2891" s="35" t="s">
        <v>275</v>
      </c>
      <c r="I2891" s="36"/>
      <c r="J2891" s="53">
        <v>45873</v>
      </c>
      <c r="K2891" t="s">
        <v>10878</v>
      </c>
      <c r="L2891" s="40"/>
      <c r="M2891" s="39" t="s">
        <v>10905</v>
      </c>
    </row>
    <row r="2892" spans="1:13" x14ac:dyDescent="0.25">
      <c r="A2892" s="7" t="str">
        <f t="shared" si="120"/>
        <v>200200010142</v>
      </c>
      <c r="B2892" s="92"/>
      <c r="C2892" s="187">
        <v>20020001</v>
      </c>
      <c r="D2892" s="175" t="s">
        <v>56</v>
      </c>
      <c r="E2892" s="35" t="s">
        <v>10814</v>
      </c>
      <c r="F2892" s="35" t="s">
        <v>10819</v>
      </c>
      <c r="G2892" s="35" t="s">
        <v>10844</v>
      </c>
      <c r="H2892" s="35" t="s">
        <v>1284</v>
      </c>
      <c r="I2892" s="36"/>
      <c r="J2892" s="53">
        <v>45873</v>
      </c>
      <c r="K2892" t="s">
        <v>10879</v>
      </c>
      <c r="L2892" s="40"/>
      <c r="M2892" s="39" t="s">
        <v>10906</v>
      </c>
    </row>
    <row r="2893" spans="1:13" x14ac:dyDescent="0.25">
      <c r="A2893" s="7" t="str">
        <f t="shared" si="120"/>
        <v>200200010143</v>
      </c>
      <c r="B2893" s="92"/>
      <c r="C2893" s="187">
        <v>20020001</v>
      </c>
      <c r="D2893" s="175" t="s">
        <v>56</v>
      </c>
      <c r="E2893" s="35" t="s">
        <v>10815</v>
      </c>
      <c r="F2893" s="35" t="s">
        <v>10820</v>
      </c>
      <c r="G2893" s="35" t="s">
        <v>10845</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10235</v>
      </c>
      <c r="G2894" s="35" t="s">
        <v>10846</v>
      </c>
      <c r="H2894" s="35" t="s">
        <v>1284</v>
      </c>
      <c r="I2894" s="36"/>
      <c r="J2894" s="53">
        <v>45873</v>
      </c>
      <c r="K2894" t="s">
        <v>10880</v>
      </c>
      <c r="L2894" s="40"/>
      <c r="M2894" s="39" t="s">
        <v>10907</v>
      </c>
    </row>
    <row r="2895" spans="1:13" x14ac:dyDescent="0.25">
      <c r="A2895" s="7" t="str">
        <f t="shared" si="120"/>
        <v>200200200022</v>
      </c>
      <c r="B2895" s="92"/>
      <c r="C2895" s="187">
        <v>20020020</v>
      </c>
      <c r="D2895" s="175" t="s">
        <v>56</v>
      </c>
      <c r="E2895" s="35" t="s">
        <v>37</v>
      </c>
      <c r="F2895" s="35" t="s">
        <v>5714</v>
      </c>
      <c r="G2895" s="35" t="s">
        <v>10847</v>
      </c>
      <c r="H2895" s="35" t="s">
        <v>275</v>
      </c>
      <c r="I2895" s="36"/>
      <c r="J2895" s="53">
        <v>45873</v>
      </c>
      <c r="K2895" t="s">
        <v>10881</v>
      </c>
      <c r="L2895" s="40"/>
      <c r="M2895" s="39" t="s">
        <v>10908</v>
      </c>
    </row>
    <row r="2896" spans="1:13" x14ac:dyDescent="0.25">
      <c r="A2896" s="7" t="str">
        <f t="shared" si="120"/>
        <v>200200200023</v>
      </c>
      <c r="B2896" s="92"/>
      <c r="C2896" s="187">
        <v>20020020</v>
      </c>
      <c r="D2896" s="175" t="s">
        <v>56</v>
      </c>
      <c r="E2896" s="35" t="s">
        <v>38</v>
      </c>
      <c r="F2896" s="35" t="s">
        <v>434</v>
      </c>
      <c r="G2896" s="35" t="s">
        <v>10848</v>
      </c>
      <c r="H2896" s="35" t="s">
        <v>275</v>
      </c>
      <c r="I2896" s="36"/>
      <c r="J2896" s="53">
        <v>45873</v>
      </c>
      <c r="K2896" t="s">
        <v>10882</v>
      </c>
      <c r="L2896" s="40"/>
      <c r="M2896" s="39" t="s">
        <v>10909</v>
      </c>
    </row>
    <row r="2897" spans="1:13" x14ac:dyDescent="0.25">
      <c r="A2897" s="7" t="str">
        <f t="shared" si="120"/>
        <v>200200200024</v>
      </c>
      <c r="B2897" s="92"/>
      <c r="C2897" s="187">
        <v>20020020</v>
      </c>
      <c r="D2897" s="175" t="s">
        <v>56</v>
      </c>
      <c r="E2897" s="35" t="s">
        <v>29</v>
      </c>
      <c r="F2897" s="35" t="s">
        <v>7211</v>
      </c>
      <c r="G2897" s="35" t="s">
        <v>10849</v>
      </c>
      <c r="H2897" s="35" t="s">
        <v>1032</v>
      </c>
      <c r="I2897" s="36"/>
      <c r="J2897" s="53">
        <v>45873</v>
      </c>
      <c r="K2897" t="s">
        <v>10883</v>
      </c>
      <c r="L2897" s="40"/>
      <c r="M2897" s="39" t="s">
        <v>10910</v>
      </c>
    </row>
    <row r="2898" spans="1:13" x14ac:dyDescent="0.25">
      <c r="A2898" s="7" t="str">
        <f t="shared" si="120"/>
        <v>200200200025</v>
      </c>
      <c r="B2898" s="92"/>
      <c r="C2898" s="187">
        <v>20020020</v>
      </c>
      <c r="D2898" s="175" t="s">
        <v>56</v>
      </c>
      <c r="E2898" s="35" t="s">
        <v>5</v>
      </c>
      <c r="F2898" s="35" t="s">
        <v>445</v>
      </c>
      <c r="G2898" s="35" t="s">
        <v>10850</v>
      </c>
      <c r="H2898" s="35" t="s">
        <v>275</v>
      </c>
      <c r="I2898" s="36"/>
      <c r="J2898" s="53">
        <v>45873</v>
      </c>
      <c r="K2898" t="s">
        <v>5586</v>
      </c>
      <c r="L2898" s="40"/>
      <c r="M2898" s="39" t="s">
        <v>10911</v>
      </c>
    </row>
    <row r="2899" spans="1:13" x14ac:dyDescent="0.25">
      <c r="A2899" s="7" t="str">
        <f t="shared" si="120"/>
        <v>200200200026</v>
      </c>
      <c r="B2899" s="92"/>
      <c r="C2899" s="187">
        <v>20020020</v>
      </c>
      <c r="D2899" s="175" t="s">
        <v>56</v>
      </c>
      <c r="E2899" s="35" t="s">
        <v>39</v>
      </c>
      <c r="F2899" s="35" t="s">
        <v>7519</v>
      </c>
      <c r="G2899" s="35" t="s">
        <v>10851</v>
      </c>
      <c r="H2899" s="35" t="s">
        <v>6239</v>
      </c>
      <c r="I2899" s="36"/>
      <c r="J2899" s="53">
        <v>45873</v>
      </c>
      <c r="K2899" t="s">
        <v>478</v>
      </c>
      <c r="L2899" s="40"/>
      <c r="M2899" s="39" t="s">
        <v>10912</v>
      </c>
    </row>
    <row r="2900" spans="1:13" x14ac:dyDescent="0.25">
      <c r="A2900" s="7" t="str">
        <f t="shared" si="120"/>
        <v>200200200027</v>
      </c>
      <c r="B2900" s="92"/>
      <c r="C2900" s="187">
        <v>20020020</v>
      </c>
      <c r="D2900" s="175" t="s">
        <v>56</v>
      </c>
      <c r="E2900" s="35" t="s">
        <v>6</v>
      </c>
      <c r="F2900" s="35" t="s">
        <v>10821</v>
      </c>
      <c r="G2900" s="35" t="s">
        <v>10852</v>
      </c>
      <c r="H2900" s="35" t="s">
        <v>275</v>
      </c>
      <c r="I2900" s="36"/>
      <c r="J2900" s="53">
        <v>45873</v>
      </c>
      <c r="K2900" t="s">
        <v>10884</v>
      </c>
      <c r="L2900" s="40"/>
      <c r="M2900" s="39" t="s">
        <v>10913</v>
      </c>
    </row>
    <row r="2901" spans="1:13" x14ac:dyDescent="0.25">
      <c r="A2901" s="7" t="str">
        <f t="shared" si="120"/>
        <v>200400060012</v>
      </c>
      <c r="B2901" s="92"/>
      <c r="C2901" s="187">
        <v>20040006</v>
      </c>
      <c r="D2901" s="175" t="s">
        <v>56</v>
      </c>
      <c r="E2901" s="35" t="s">
        <v>40</v>
      </c>
      <c r="F2901" s="35" t="s">
        <v>10822</v>
      </c>
      <c r="G2901" s="35" t="s">
        <v>10853</v>
      </c>
      <c r="H2901" s="35" t="s">
        <v>275</v>
      </c>
      <c r="I2901" s="36"/>
      <c r="J2901" s="53">
        <v>45873</v>
      </c>
      <c r="K2901" t="s">
        <v>10885</v>
      </c>
      <c r="L2901" s="40"/>
      <c r="M2901" s="39" t="s">
        <v>10914</v>
      </c>
    </row>
    <row r="2902" spans="1:13" x14ac:dyDescent="0.25">
      <c r="A2902" s="7" t="str">
        <f t="shared" si="120"/>
        <v>200600110007</v>
      </c>
      <c r="B2902" s="92"/>
      <c r="C2902" s="187">
        <v>20060011</v>
      </c>
      <c r="D2902" s="175" t="s">
        <v>56</v>
      </c>
      <c r="E2902" s="35" t="s">
        <v>20</v>
      </c>
      <c r="F2902" s="35" t="s">
        <v>10823</v>
      </c>
      <c r="G2902" s="35" t="s">
        <v>10854</v>
      </c>
      <c r="H2902" s="35" t="s">
        <v>5268</v>
      </c>
      <c r="I2902" s="36"/>
      <c r="J2902" s="53">
        <v>45873</v>
      </c>
      <c r="K2902" t="s">
        <v>10886</v>
      </c>
      <c r="L2902" s="40"/>
      <c r="M2902" s="39" t="s">
        <v>10915</v>
      </c>
    </row>
    <row r="2903" spans="1:13" x14ac:dyDescent="0.25">
      <c r="A2903" s="7" t="str">
        <f t="shared" si="120"/>
        <v>200700030037</v>
      </c>
      <c r="B2903" s="92"/>
      <c r="C2903" s="187">
        <v>20070003</v>
      </c>
      <c r="D2903" s="175" t="s">
        <v>56</v>
      </c>
      <c r="E2903" s="35" t="s">
        <v>34</v>
      </c>
      <c r="F2903" s="35" t="s">
        <v>1079</v>
      </c>
      <c r="G2903" s="35" t="s">
        <v>10855</v>
      </c>
      <c r="H2903" s="35" t="s">
        <v>2021</v>
      </c>
      <c r="I2903" s="36"/>
      <c r="J2903" s="53">
        <v>45873</v>
      </c>
      <c r="K2903" t="s">
        <v>10887</v>
      </c>
      <c r="L2903" s="40"/>
      <c r="M2903" s="39" t="s">
        <v>10916</v>
      </c>
    </row>
    <row r="2904" spans="1:13" x14ac:dyDescent="0.25">
      <c r="A2904" s="7" t="str">
        <f t="shared" si="120"/>
        <v>200700030038</v>
      </c>
      <c r="B2904" s="92"/>
      <c r="C2904" s="187">
        <v>20070003</v>
      </c>
      <c r="D2904" s="175" t="s">
        <v>56</v>
      </c>
      <c r="E2904" s="35" t="s">
        <v>11</v>
      </c>
      <c r="F2904" s="35" t="s">
        <v>10824</v>
      </c>
      <c r="G2904" s="35" t="s">
        <v>10856</v>
      </c>
      <c r="H2904" s="35" t="s">
        <v>1048</v>
      </c>
      <c r="I2904" s="36"/>
      <c r="J2904" s="53">
        <v>45873</v>
      </c>
      <c r="K2904" t="s">
        <v>10888</v>
      </c>
      <c r="L2904" s="40"/>
      <c r="M2904" s="39" t="s">
        <v>10917</v>
      </c>
    </row>
    <row r="2905" spans="1:13" x14ac:dyDescent="0.25">
      <c r="A2905" s="7" t="str">
        <f t="shared" si="120"/>
        <v>200700130013</v>
      </c>
      <c r="B2905" s="92"/>
      <c r="C2905" s="187">
        <v>20070013</v>
      </c>
      <c r="D2905" s="175" t="s">
        <v>56</v>
      </c>
      <c r="E2905" s="35" t="s">
        <v>23</v>
      </c>
      <c r="F2905" s="35" t="s">
        <v>10825</v>
      </c>
      <c r="G2905" s="35" t="s">
        <v>10857</v>
      </c>
      <c r="H2905" s="35" t="s">
        <v>5795</v>
      </c>
      <c r="I2905" s="36"/>
      <c r="J2905" s="53">
        <v>45873</v>
      </c>
      <c r="K2905" t="s">
        <v>10889</v>
      </c>
      <c r="L2905" s="40"/>
      <c r="M2905" s="39" t="s">
        <v>10918</v>
      </c>
    </row>
    <row r="2906" spans="1:13" x14ac:dyDescent="0.25">
      <c r="A2906" s="7" t="str">
        <f t="shared" si="120"/>
        <v>200700130014</v>
      </c>
      <c r="B2906" s="92"/>
      <c r="C2906" s="187">
        <v>20070013</v>
      </c>
      <c r="D2906" s="175" t="s">
        <v>56</v>
      </c>
      <c r="E2906" s="35" t="s">
        <v>24</v>
      </c>
      <c r="F2906" s="35" t="s">
        <v>10826</v>
      </c>
      <c r="G2906" s="35" t="s">
        <v>10858</v>
      </c>
      <c r="H2906" s="35" t="s">
        <v>5766</v>
      </c>
      <c r="I2906" s="36"/>
      <c r="J2906" s="53">
        <v>45873</v>
      </c>
      <c r="K2906" t="s">
        <v>10890</v>
      </c>
      <c r="L2906" s="40"/>
      <c r="M2906" s="39" t="s">
        <v>10919</v>
      </c>
    </row>
    <row r="2907" spans="1:13" x14ac:dyDescent="0.25">
      <c r="A2907" s="7" t="str">
        <f t="shared" si="120"/>
        <v>200800070088</v>
      </c>
      <c r="B2907" s="92"/>
      <c r="C2907" s="187">
        <v>20080007</v>
      </c>
      <c r="D2907" s="175" t="s">
        <v>56</v>
      </c>
      <c r="E2907" s="35" t="s">
        <v>3465</v>
      </c>
      <c r="F2907" s="35" t="s">
        <v>8291</v>
      </c>
      <c r="G2907" s="35" t="s">
        <v>10859</v>
      </c>
      <c r="H2907" s="35" t="s">
        <v>7416</v>
      </c>
      <c r="I2907" s="36"/>
      <c r="J2907" s="53">
        <v>45873</v>
      </c>
      <c r="K2907" t="s">
        <v>7109</v>
      </c>
      <c r="L2907" s="40"/>
      <c r="M2907" s="39" t="s">
        <v>10920</v>
      </c>
    </row>
    <row r="2908" spans="1:13" x14ac:dyDescent="0.25">
      <c r="A2908" s="7" t="str">
        <f t="shared" si="120"/>
        <v>200800070090</v>
      </c>
      <c r="B2908" s="92"/>
      <c r="C2908" s="187">
        <v>20080007</v>
      </c>
      <c r="D2908" s="175" t="s">
        <v>56</v>
      </c>
      <c r="E2908" s="35" t="s">
        <v>3578</v>
      </c>
      <c r="F2908" s="35" t="s">
        <v>10827</v>
      </c>
      <c r="G2908" s="35" t="s">
        <v>10860</v>
      </c>
      <c r="H2908" s="35" t="s">
        <v>7704</v>
      </c>
      <c r="I2908" s="36"/>
      <c r="J2908" s="53">
        <v>45873</v>
      </c>
      <c r="K2908" t="s">
        <v>5331</v>
      </c>
      <c r="L2908" s="40"/>
      <c r="M2908" s="39" t="s">
        <v>10921</v>
      </c>
    </row>
    <row r="2909" spans="1:13" x14ac:dyDescent="0.25">
      <c r="A2909" s="7" t="str">
        <f t="shared" si="120"/>
        <v>200800070091</v>
      </c>
      <c r="B2909" s="92"/>
      <c r="C2909" s="187">
        <v>20080007</v>
      </c>
      <c r="D2909" s="175" t="s">
        <v>56</v>
      </c>
      <c r="E2909" s="35" t="s">
        <v>3652</v>
      </c>
      <c r="F2909" s="35" t="s">
        <v>8225</v>
      </c>
      <c r="G2909" s="35" t="s">
        <v>10861</v>
      </c>
      <c r="H2909" s="35" t="s">
        <v>7415</v>
      </c>
      <c r="I2909" s="36"/>
      <c r="J2909" s="53">
        <v>45873</v>
      </c>
      <c r="K2909" t="s">
        <v>6156</v>
      </c>
      <c r="L2909" s="40"/>
      <c r="M2909" s="39" t="s">
        <v>10922</v>
      </c>
    </row>
    <row r="2910" spans="1:13" x14ac:dyDescent="0.25">
      <c r="A2910" s="7" t="str">
        <f t="shared" si="120"/>
        <v>200800070092</v>
      </c>
      <c r="B2910" s="92"/>
      <c r="C2910" s="187">
        <v>20080007</v>
      </c>
      <c r="D2910" s="175" t="s">
        <v>56</v>
      </c>
      <c r="E2910" s="35" t="s">
        <v>3653</v>
      </c>
      <c r="F2910" s="35" t="s">
        <v>148</v>
      </c>
      <c r="G2910" s="35" t="s">
        <v>10862</v>
      </c>
      <c r="H2910" s="35" t="s">
        <v>7479</v>
      </c>
      <c r="I2910" s="36"/>
      <c r="J2910" s="53">
        <v>45873</v>
      </c>
      <c r="K2910" t="s">
        <v>10891</v>
      </c>
      <c r="L2910" s="40"/>
      <c r="M2910" s="39" t="s">
        <v>10923</v>
      </c>
    </row>
    <row r="2911" spans="1:13" x14ac:dyDescent="0.25">
      <c r="A2911" s="7" t="str">
        <f t="shared" si="120"/>
        <v>200800270011</v>
      </c>
      <c r="B2911" s="92"/>
      <c r="C2911" s="187">
        <v>20080027</v>
      </c>
      <c r="D2911" s="175" t="s">
        <v>56</v>
      </c>
      <c r="E2911" s="35" t="s">
        <v>22</v>
      </c>
      <c r="F2911" s="35" t="s">
        <v>10828</v>
      </c>
      <c r="G2911" s="35" t="s">
        <v>10863</v>
      </c>
      <c r="H2911" s="35" t="s">
        <v>7440</v>
      </c>
      <c r="I2911" s="36"/>
      <c r="J2911" s="53">
        <v>45873</v>
      </c>
      <c r="K2911" t="s">
        <v>7451</v>
      </c>
      <c r="L2911" s="40"/>
      <c r="M2911" s="39" t="s">
        <v>10924</v>
      </c>
    </row>
    <row r="2912" spans="1:13" x14ac:dyDescent="0.25">
      <c r="A2912" s="7" t="str">
        <f t="shared" si="120"/>
        <v>200800320006</v>
      </c>
      <c r="B2912" s="92"/>
      <c r="C2912" s="187">
        <v>20080032</v>
      </c>
      <c r="D2912" s="175" t="s">
        <v>56</v>
      </c>
      <c r="E2912" s="35" t="s">
        <v>19</v>
      </c>
      <c r="F2912" s="35" t="s">
        <v>10829</v>
      </c>
      <c r="G2912" s="35" t="s">
        <v>10864</v>
      </c>
      <c r="H2912" s="35" t="s">
        <v>7962</v>
      </c>
      <c r="I2912" s="36"/>
      <c r="J2912" s="53">
        <v>45873</v>
      </c>
      <c r="K2912" t="s">
        <v>10892</v>
      </c>
      <c r="L2912" s="40"/>
      <c r="M2912" s="39">
        <v>0</v>
      </c>
    </row>
    <row r="2913" spans="1:13" x14ac:dyDescent="0.25">
      <c r="A2913" s="7" t="str">
        <f t="shared" si="120"/>
        <v>200800320011</v>
      </c>
      <c r="B2913" s="92"/>
      <c r="C2913" s="187">
        <v>20080032</v>
      </c>
      <c r="D2913" s="175" t="s">
        <v>56</v>
      </c>
      <c r="E2913" s="35" t="s">
        <v>22</v>
      </c>
      <c r="F2913" s="35" t="s">
        <v>363</v>
      </c>
      <c r="G2913" s="35" t="s">
        <v>10865</v>
      </c>
      <c r="H2913" s="35" t="s">
        <v>7962</v>
      </c>
      <c r="I2913" s="36"/>
      <c r="J2913" s="53">
        <v>45873</v>
      </c>
      <c r="K2913" t="s">
        <v>7878</v>
      </c>
      <c r="L2913" s="40"/>
      <c r="M2913" s="39" t="s">
        <v>10925</v>
      </c>
    </row>
    <row r="2914" spans="1:13" x14ac:dyDescent="0.25">
      <c r="A2914" s="7" t="str">
        <f t="shared" si="120"/>
        <v>200900020017</v>
      </c>
      <c r="B2914" s="92"/>
      <c r="C2914" s="187">
        <v>20090002</v>
      </c>
      <c r="D2914" s="175" t="s">
        <v>56</v>
      </c>
      <c r="E2914" s="35" t="s">
        <v>27</v>
      </c>
      <c r="F2914" s="35" t="s">
        <v>6791</v>
      </c>
      <c r="G2914" s="35" t="s">
        <v>10866</v>
      </c>
      <c r="H2914" s="35" t="s">
        <v>268</v>
      </c>
      <c r="I2914" s="36"/>
      <c r="J2914" s="53">
        <v>45873</v>
      </c>
      <c r="K2914" t="s">
        <v>10893</v>
      </c>
      <c r="L2914" s="40"/>
      <c r="M2914" s="39" t="s">
        <v>10926</v>
      </c>
    </row>
    <row r="2915" spans="1:13" x14ac:dyDescent="0.25">
      <c r="A2915" s="7" t="str">
        <f t="shared" si="120"/>
        <v>200900020018</v>
      </c>
      <c r="B2915" s="92"/>
      <c r="C2915" s="187">
        <v>20090002</v>
      </c>
      <c r="D2915" s="175" t="s">
        <v>56</v>
      </c>
      <c r="E2915" s="35" t="s">
        <v>2</v>
      </c>
      <c r="F2915" s="35" t="s">
        <v>10830</v>
      </c>
      <c r="G2915" s="35" t="s">
        <v>10867</v>
      </c>
      <c r="H2915" s="35" t="s">
        <v>5502</v>
      </c>
      <c r="I2915" s="36"/>
      <c r="J2915" s="53">
        <v>45873</v>
      </c>
      <c r="K2915" t="s">
        <v>157</v>
      </c>
      <c r="L2915" s="40"/>
      <c r="M2915" s="39" t="s">
        <v>10927</v>
      </c>
    </row>
    <row r="2916" spans="1:13" x14ac:dyDescent="0.25">
      <c r="A2916" s="7" t="str">
        <f t="shared" si="120"/>
        <v>200900040015</v>
      </c>
      <c r="B2916" s="92"/>
      <c r="C2916" s="187">
        <v>20090004</v>
      </c>
      <c r="D2916" s="175" t="s">
        <v>56</v>
      </c>
      <c r="E2916" s="35" t="s">
        <v>25</v>
      </c>
      <c r="F2916" s="35" t="s">
        <v>10831</v>
      </c>
      <c r="G2916" s="35" t="s">
        <v>10868</v>
      </c>
      <c r="H2916" s="35" t="s">
        <v>5502</v>
      </c>
      <c r="I2916" s="36"/>
      <c r="J2916" s="53">
        <v>45873</v>
      </c>
      <c r="K2916" t="s">
        <v>10894</v>
      </c>
      <c r="L2916" s="40"/>
      <c r="M2916" s="39" t="s">
        <v>10928</v>
      </c>
    </row>
    <row r="2917" spans="1:13" x14ac:dyDescent="0.25">
      <c r="A2917" s="7" t="str">
        <f t="shared" si="120"/>
        <v>200900040016</v>
      </c>
      <c r="B2917" s="92"/>
      <c r="C2917" s="187">
        <v>20090004</v>
      </c>
      <c r="D2917" s="175" t="s">
        <v>56</v>
      </c>
      <c r="E2917" s="35" t="s">
        <v>26</v>
      </c>
      <c r="F2917" s="35" t="s">
        <v>10832</v>
      </c>
      <c r="G2917" s="35" t="s">
        <v>10869</v>
      </c>
      <c r="H2917" s="35" t="s">
        <v>268</v>
      </c>
      <c r="I2917" s="36"/>
      <c r="J2917" s="53">
        <v>45873</v>
      </c>
      <c r="K2917" t="s">
        <v>10895</v>
      </c>
      <c r="L2917" s="40"/>
      <c r="M2917" s="39" t="s">
        <v>10929</v>
      </c>
    </row>
    <row r="2918" spans="1:13" x14ac:dyDescent="0.25">
      <c r="A2918" s="7" t="str">
        <f t="shared" si="120"/>
        <v>200900090004</v>
      </c>
      <c r="B2918" s="92"/>
      <c r="C2918" s="187">
        <v>20090009</v>
      </c>
      <c r="D2918" s="175" t="s">
        <v>56</v>
      </c>
      <c r="E2918" s="35" t="s">
        <v>1</v>
      </c>
      <c r="F2918" s="35" t="s">
        <v>10833</v>
      </c>
      <c r="G2918" s="35" t="s">
        <v>10870</v>
      </c>
      <c r="H2918" s="35" t="s">
        <v>6239</v>
      </c>
      <c r="I2918" s="36"/>
      <c r="J2918" s="53">
        <v>45873</v>
      </c>
      <c r="K2918" t="s">
        <v>10896</v>
      </c>
      <c r="L2918" s="40"/>
      <c r="M2918" s="39" t="s">
        <v>10930</v>
      </c>
    </row>
    <row r="2919" spans="1:13" x14ac:dyDescent="0.25">
      <c r="A2919" s="7" t="str">
        <f t="shared" si="120"/>
        <v>200900090005</v>
      </c>
      <c r="B2919" s="92"/>
      <c r="C2919" s="187">
        <v>20090009</v>
      </c>
      <c r="D2919" s="175" t="s">
        <v>56</v>
      </c>
      <c r="E2919" s="35" t="s">
        <v>18</v>
      </c>
      <c r="F2919" s="35" t="s">
        <v>10834</v>
      </c>
      <c r="G2919" s="35" t="s">
        <v>10871</v>
      </c>
      <c r="H2919" s="35" t="s">
        <v>4690</v>
      </c>
      <c r="I2919" s="36"/>
      <c r="J2919" s="53">
        <v>45873</v>
      </c>
      <c r="K2919" t="s">
        <v>10897</v>
      </c>
      <c r="L2919" s="40"/>
      <c r="M2919" s="39" t="s">
        <v>10931</v>
      </c>
    </row>
    <row r="2920" spans="1:13" x14ac:dyDescent="0.25">
      <c r="A2920" s="7" t="str">
        <f t="shared" si="120"/>
        <v>200900090006</v>
      </c>
      <c r="B2920" s="92"/>
      <c r="C2920" s="187">
        <v>20090009</v>
      </c>
      <c r="D2920" s="175" t="s">
        <v>56</v>
      </c>
      <c r="E2920" s="35" t="s">
        <v>19</v>
      </c>
      <c r="F2920" s="35" t="s">
        <v>10835</v>
      </c>
      <c r="G2920" s="35" t="s">
        <v>10872</v>
      </c>
      <c r="H2920" s="35" t="s">
        <v>4690</v>
      </c>
      <c r="I2920" s="36"/>
      <c r="J2920" s="53">
        <v>45873</v>
      </c>
      <c r="K2920" t="s">
        <v>10898</v>
      </c>
      <c r="L2920" s="40"/>
      <c r="M2920" s="39" t="s">
        <v>10932</v>
      </c>
    </row>
    <row r="2921" spans="1:13" x14ac:dyDescent="0.25">
      <c r="A2921" s="7" t="str">
        <f t="shared" si="120"/>
        <v>200900090007</v>
      </c>
      <c r="B2921" s="92"/>
      <c r="C2921" s="187">
        <v>20090009</v>
      </c>
      <c r="D2921" s="175" t="s">
        <v>56</v>
      </c>
      <c r="E2921" s="35" t="s">
        <v>20</v>
      </c>
      <c r="F2921" s="35" t="s">
        <v>7574</v>
      </c>
      <c r="G2921" s="35" t="s">
        <v>10873</v>
      </c>
      <c r="H2921" s="35" t="s">
        <v>1370</v>
      </c>
      <c r="I2921" s="36"/>
      <c r="J2921" s="53">
        <v>45873</v>
      </c>
      <c r="K2921" t="s">
        <v>5551</v>
      </c>
      <c r="L2921" s="40"/>
      <c r="M2921" s="39" t="s">
        <v>10933</v>
      </c>
    </row>
    <row r="2922" spans="1:13" x14ac:dyDescent="0.25">
      <c r="A2922" s="7" t="str">
        <f t="shared" si="120"/>
        <v>200900090009</v>
      </c>
      <c r="B2922" s="92"/>
      <c r="C2922" s="187">
        <v>20090009</v>
      </c>
      <c r="D2922" s="175" t="s">
        <v>56</v>
      </c>
      <c r="E2922" s="35" t="s">
        <v>36</v>
      </c>
      <c r="F2922" s="35" t="s">
        <v>10836</v>
      </c>
      <c r="G2922" s="35" t="s">
        <v>10874</v>
      </c>
      <c r="H2922" s="35" t="s">
        <v>7961</v>
      </c>
      <c r="I2922" s="36"/>
      <c r="J2922" s="53">
        <v>45873</v>
      </c>
      <c r="K2922" t="s">
        <v>10899</v>
      </c>
      <c r="L2922" s="40"/>
      <c r="M2922" s="39" t="s">
        <v>10934</v>
      </c>
    </row>
    <row r="2923" spans="1:13" x14ac:dyDescent="0.25">
      <c r="A2923" s="7" t="str">
        <f t="shared" si="120"/>
        <v>200900090010</v>
      </c>
      <c r="B2923" s="92"/>
      <c r="C2923" s="187">
        <v>20090009</v>
      </c>
      <c r="D2923" s="175" t="s">
        <v>56</v>
      </c>
      <c r="E2923" s="35" t="s">
        <v>21</v>
      </c>
      <c r="F2923" s="35" t="s">
        <v>10837</v>
      </c>
      <c r="G2923" s="35" t="s">
        <v>10875</v>
      </c>
      <c r="H2923" s="35" t="s">
        <v>4690</v>
      </c>
      <c r="I2923" s="36"/>
      <c r="J2923" s="53">
        <v>45873</v>
      </c>
      <c r="K2923" t="s">
        <v>373</v>
      </c>
      <c r="L2923" s="40"/>
      <c r="M2923" s="39" t="s">
        <v>10935</v>
      </c>
    </row>
    <row r="2924" spans="1:13" x14ac:dyDescent="0.25">
      <c r="A2924" s="7" t="str">
        <f t="shared" si="120"/>
        <v>200900090012</v>
      </c>
      <c r="B2924" s="92"/>
      <c r="C2924" s="187">
        <v>20090009</v>
      </c>
      <c r="D2924" s="175" t="s">
        <v>56</v>
      </c>
      <c r="E2924" s="35" t="s">
        <v>40</v>
      </c>
      <c r="F2924" s="35" t="s">
        <v>10838</v>
      </c>
      <c r="G2924" s="35" t="s">
        <v>10876</v>
      </c>
      <c r="H2924" s="35" t="s">
        <v>4690</v>
      </c>
      <c r="I2924" s="36"/>
      <c r="J2924" s="53">
        <v>45873</v>
      </c>
      <c r="K2924" t="s">
        <v>10900</v>
      </c>
      <c r="L2924" s="40"/>
      <c r="M2924" s="39" t="s">
        <v>10936</v>
      </c>
    </row>
    <row r="2925" spans="1:13" x14ac:dyDescent="0.25">
      <c r="A2925" s="7" t="str">
        <f t="shared" ref="A2925:A2954" si="121">CONCATENATE(C2925,E2925)</f>
        <v>200100010065</v>
      </c>
      <c r="B2925" s="92"/>
      <c r="C2925" s="187">
        <v>20010001</v>
      </c>
      <c r="D2925" s="175" t="s">
        <v>56</v>
      </c>
      <c r="E2925" s="35" t="s">
        <v>1242</v>
      </c>
      <c r="F2925" s="35" t="s">
        <v>10943</v>
      </c>
      <c r="G2925" s="35" t="s">
        <v>10977</v>
      </c>
      <c r="H2925" s="35" t="s">
        <v>11025</v>
      </c>
      <c r="I2925" s="36"/>
      <c r="J2925" s="53">
        <v>45881</v>
      </c>
      <c r="K2925" t="s">
        <v>11031</v>
      </c>
      <c r="L2925" s="40"/>
      <c r="M2925" s="39" t="s">
        <v>11064</v>
      </c>
    </row>
    <row r="2926" spans="1:13" x14ac:dyDescent="0.25">
      <c r="A2926" s="7" t="str">
        <f t="shared" si="121"/>
        <v>200100010066</v>
      </c>
      <c r="B2926" s="92"/>
      <c r="C2926" s="187">
        <v>20010001</v>
      </c>
      <c r="D2926" s="175" t="s">
        <v>56</v>
      </c>
      <c r="E2926" s="35" t="s">
        <v>1247</v>
      </c>
      <c r="F2926" s="35" t="s">
        <v>10944</v>
      </c>
      <c r="G2926" s="35" t="s">
        <v>10978</v>
      </c>
      <c r="H2926" s="35" t="s">
        <v>11026</v>
      </c>
      <c r="I2926" s="36"/>
      <c r="J2926" s="53">
        <v>45881</v>
      </c>
      <c r="K2926" t="s">
        <v>11032</v>
      </c>
      <c r="L2926" s="40"/>
      <c r="M2926" s="39" t="s">
        <v>11065</v>
      </c>
    </row>
    <row r="2927" spans="1:13" x14ac:dyDescent="0.25">
      <c r="A2927" s="7" t="str">
        <f t="shared" si="121"/>
        <v>200100010067</v>
      </c>
      <c r="B2927" s="92"/>
      <c r="C2927" s="187">
        <v>20010001</v>
      </c>
      <c r="D2927" s="175" t="s">
        <v>56</v>
      </c>
      <c r="E2927" s="35" t="s">
        <v>1346</v>
      </c>
      <c r="F2927" s="35" t="s">
        <v>144</v>
      </c>
      <c r="G2927" s="35" t="s">
        <v>10979</v>
      </c>
      <c r="H2927" s="35" t="s">
        <v>265</v>
      </c>
      <c r="I2927" s="36"/>
      <c r="J2927" s="53">
        <v>45881</v>
      </c>
      <c r="K2927" t="s">
        <v>9826</v>
      </c>
      <c r="L2927" s="40"/>
      <c r="M2927" s="39" t="s">
        <v>11066</v>
      </c>
    </row>
    <row r="2928" spans="1:13" x14ac:dyDescent="0.25">
      <c r="A2928" s="7" t="str">
        <f t="shared" si="121"/>
        <v>200100080052</v>
      </c>
      <c r="B2928" s="92"/>
      <c r="C2928" s="187">
        <v>20010008</v>
      </c>
      <c r="D2928" s="175" t="s">
        <v>56</v>
      </c>
      <c r="E2928" s="35" t="s">
        <v>426</v>
      </c>
      <c r="F2928" s="35" t="s">
        <v>10945</v>
      </c>
      <c r="G2928" s="35" t="s">
        <v>10980</v>
      </c>
      <c r="H2928" s="35" t="s">
        <v>1032</v>
      </c>
      <c r="I2928" s="36"/>
      <c r="J2928" s="53">
        <v>45881</v>
      </c>
      <c r="K2928" t="s">
        <v>9640</v>
      </c>
      <c r="L2928" s="40"/>
      <c r="M2928" s="39">
        <v>0</v>
      </c>
    </row>
    <row r="2929" spans="1:13" x14ac:dyDescent="0.25">
      <c r="A2929" s="7" t="str">
        <f t="shared" si="121"/>
        <v>200100080053</v>
      </c>
      <c r="B2929" s="92"/>
      <c r="C2929" s="187">
        <v>20010008</v>
      </c>
      <c r="D2929" s="175" t="s">
        <v>56</v>
      </c>
      <c r="E2929" s="35" t="s">
        <v>131</v>
      </c>
      <c r="F2929" s="35" t="s">
        <v>10946</v>
      </c>
      <c r="G2929" s="35" t="s">
        <v>10981</v>
      </c>
      <c r="H2929" s="35" t="s">
        <v>271</v>
      </c>
      <c r="I2929" s="36"/>
      <c r="J2929" s="53">
        <v>45881</v>
      </c>
      <c r="K2929" t="s">
        <v>11033</v>
      </c>
      <c r="L2929" s="40"/>
      <c r="M2929" s="39">
        <v>0</v>
      </c>
    </row>
    <row r="2930" spans="1:13" x14ac:dyDescent="0.25">
      <c r="A2930" s="7" t="str">
        <f t="shared" si="121"/>
        <v>200100150078</v>
      </c>
      <c r="B2930" s="92"/>
      <c r="C2930" s="187">
        <v>20010015</v>
      </c>
      <c r="D2930" s="175" t="s">
        <v>56</v>
      </c>
      <c r="E2930" s="35" t="s">
        <v>2803</v>
      </c>
      <c r="F2930" s="35" t="s">
        <v>10947</v>
      </c>
      <c r="G2930" s="35" t="s">
        <v>10982</v>
      </c>
      <c r="H2930" s="35" t="s">
        <v>265</v>
      </c>
      <c r="I2930" s="36"/>
      <c r="J2930" s="53">
        <v>45881</v>
      </c>
      <c r="K2930" t="s">
        <v>11034</v>
      </c>
      <c r="L2930" s="40"/>
      <c r="M2930" s="39">
        <v>0</v>
      </c>
    </row>
    <row r="2931" spans="1:13" x14ac:dyDescent="0.25">
      <c r="A2931" s="7" t="str">
        <f t="shared" si="121"/>
        <v>200100530026</v>
      </c>
      <c r="B2931" s="92"/>
      <c r="C2931" s="187">
        <v>20010053</v>
      </c>
      <c r="D2931" s="175" t="s">
        <v>56</v>
      </c>
      <c r="E2931" s="35" t="s">
        <v>39</v>
      </c>
      <c r="F2931" s="35" t="s">
        <v>6314</v>
      </c>
      <c r="G2931" s="35" t="s">
        <v>11237</v>
      </c>
      <c r="H2931" s="35" t="s">
        <v>1380</v>
      </c>
      <c r="I2931" s="36"/>
      <c r="J2931" s="53">
        <v>45881</v>
      </c>
      <c r="K2931" t="s">
        <v>11035</v>
      </c>
      <c r="L2931" s="40"/>
      <c r="M2931" s="39" t="s">
        <v>11067</v>
      </c>
    </row>
    <row r="2932" spans="1:13" x14ac:dyDescent="0.25">
      <c r="A2932" s="7" t="str">
        <f t="shared" si="121"/>
        <v>200100530029</v>
      </c>
      <c r="B2932" s="92"/>
      <c r="C2932" s="187">
        <v>20010053</v>
      </c>
      <c r="D2932" s="175" t="s">
        <v>56</v>
      </c>
      <c r="E2932" s="35" t="s">
        <v>31</v>
      </c>
      <c r="F2932" s="35" t="s">
        <v>10948</v>
      </c>
      <c r="G2932" s="35" t="s">
        <v>10983</v>
      </c>
      <c r="H2932" s="35" t="s">
        <v>275</v>
      </c>
      <c r="I2932" s="36"/>
      <c r="J2932" s="53">
        <v>45881</v>
      </c>
      <c r="K2932" t="s">
        <v>11036</v>
      </c>
      <c r="L2932" s="40"/>
      <c r="M2932" s="39" t="s">
        <v>11068</v>
      </c>
    </row>
    <row r="2933" spans="1:13" x14ac:dyDescent="0.25">
      <c r="A2933" s="7" t="str">
        <f t="shared" si="121"/>
        <v>200100530030</v>
      </c>
      <c r="B2933" s="92"/>
      <c r="C2933" s="187">
        <v>20010053</v>
      </c>
      <c r="D2933" s="175" t="s">
        <v>56</v>
      </c>
      <c r="E2933" s="35" t="s">
        <v>7</v>
      </c>
      <c r="F2933" s="35" t="s">
        <v>10949</v>
      </c>
      <c r="G2933" s="35" t="s">
        <v>10984</v>
      </c>
      <c r="H2933" s="35" t="s">
        <v>5502</v>
      </c>
      <c r="I2933" s="36"/>
      <c r="J2933" s="53">
        <v>45881</v>
      </c>
      <c r="K2933" t="s">
        <v>11037</v>
      </c>
      <c r="L2933" s="40"/>
      <c r="M2933" s="39" t="s">
        <v>11069</v>
      </c>
    </row>
    <row r="2934" spans="1:13" x14ac:dyDescent="0.25">
      <c r="A2934" s="7" t="str">
        <f t="shared" si="121"/>
        <v>200100530031</v>
      </c>
      <c r="B2934" s="92"/>
      <c r="C2934" s="187">
        <v>20010053</v>
      </c>
      <c r="D2934" s="175" t="s">
        <v>56</v>
      </c>
      <c r="E2934" s="35" t="s">
        <v>422</v>
      </c>
      <c r="F2934" s="35" t="s">
        <v>10950</v>
      </c>
      <c r="G2934" s="35" t="s">
        <v>10985</v>
      </c>
      <c r="H2934" s="35" t="s">
        <v>268</v>
      </c>
      <c r="I2934" s="36"/>
      <c r="J2934" s="53">
        <v>45881</v>
      </c>
      <c r="K2934" t="s">
        <v>5196</v>
      </c>
      <c r="L2934" s="40"/>
      <c r="M2934" s="39" t="s">
        <v>11070</v>
      </c>
    </row>
    <row r="2935" spans="1:13" x14ac:dyDescent="0.25">
      <c r="A2935" s="7" t="str">
        <f t="shared" si="121"/>
        <v>200200200005</v>
      </c>
      <c r="B2935" s="92"/>
      <c r="C2935" s="187">
        <v>20020020</v>
      </c>
      <c r="D2935" s="175" t="s">
        <v>56</v>
      </c>
      <c r="E2935" s="35" t="s">
        <v>18</v>
      </c>
      <c r="F2935" s="35" t="s">
        <v>7299</v>
      </c>
      <c r="G2935" s="35" t="s">
        <v>10986</v>
      </c>
      <c r="H2935" s="35" t="s">
        <v>1284</v>
      </c>
      <c r="I2935" s="36"/>
      <c r="J2935" s="53">
        <v>45881</v>
      </c>
      <c r="K2935" t="s">
        <v>9413</v>
      </c>
      <c r="L2935" s="40"/>
      <c r="M2935" s="39">
        <v>0</v>
      </c>
    </row>
    <row r="2936" spans="1:13" x14ac:dyDescent="0.25">
      <c r="A2936" s="7" t="str">
        <f t="shared" si="121"/>
        <v>200200200012</v>
      </c>
      <c r="B2936" s="92"/>
      <c r="C2936" s="187">
        <v>20020020</v>
      </c>
      <c r="D2936" s="175" t="s">
        <v>56</v>
      </c>
      <c r="E2936" s="35" t="s">
        <v>40</v>
      </c>
      <c r="F2936" s="35" t="s">
        <v>10951</v>
      </c>
      <c r="G2936" s="35" t="s">
        <v>10987</v>
      </c>
      <c r="H2936" s="35" t="s">
        <v>275</v>
      </c>
      <c r="I2936" s="36"/>
      <c r="J2936" s="53">
        <v>45881</v>
      </c>
      <c r="K2936" t="s">
        <v>11038</v>
      </c>
      <c r="L2936" s="40"/>
      <c r="M2936" s="39" t="s">
        <v>11071</v>
      </c>
    </row>
    <row r="2937" spans="1:13" x14ac:dyDescent="0.25">
      <c r="A2937" s="7" t="str">
        <f t="shared" si="121"/>
        <v>200200200021</v>
      </c>
      <c r="B2937" s="92"/>
      <c r="C2937" s="187">
        <v>20020020</v>
      </c>
      <c r="D2937" s="175" t="s">
        <v>56</v>
      </c>
      <c r="E2937" s="35" t="s">
        <v>28</v>
      </c>
      <c r="F2937" s="35" t="s">
        <v>10952</v>
      </c>
      <c r="G2937" s="35" t="s">
        <v>10988</v>
      </c>
      <c r="H2937" s="35" t="s">
        <v>275</v>
      </c>
      <c r="I2937" s="36"/>
      <c r="J2937" s="53">
        <v>45881</v>
      </c>
      <c r="K2937" t="s">
        <v>11039</v>
      </c>
      <c r="L2937" s="40"/>
      <c r="M2937" s="39" t="s">
        <v>11072</v>
      </c>
    </row>
    <row r="2938" spans="1:13" x14ac:dyDescent="0.25">
      <c r="A2938" s="7" t="str">
        <f t="shared" si="121"/>
        <v>200200200028</v>
      </c>
      <c r="B2938" s="92"/>
      <c r="C2938" s="187">
        <v>20020020</v>
      </c>
      <c r="D2938" s="175" t="s">
        <v>56</v>
      </c>
      <c r="E2938" s="35" t="s">
        <v>30</v>
      </c>
      <c r="F2938" s="35" t="s">
        <v>10953</v>
      </c>
      <c r="G2938" s="35" t="s">
        <v>10989</v>
      </c>
      <c r="H2938" s="35" t="s">
        <v>1284</v>
      </c>
      <c r="I2938" s="36"/>
      <c r="J2938" s="53">
        <v>45881</v>
      </c>
      <c r="K2938" t="s">
        <v>11040</v>
      </c>
      <c r="L2938" s="40"/>
      <c r="M2938" s="39">
        <v>0</v>
      </c>
    </row>
    <row r="2939" spans="1:13" x14ac:dyDescent="0.25">
      <c r="A2939" s="7" t="str">
        <f t="shared" si="121"/>
        <v>200200200029</v>
      </c>
      <c r="B2939" s="92"/>
      <c r="C2939" s="187">
        <v>20020020</v>
      </c>
      <c r="D2939" s="175" t="s">
        <v>56</v>
      </c>
      <c r="E2939" s="35" t="s">
        <v>31</v>
      </c>
      <c r="F2939" s="35" t="s">
        <v>10954</v>
      </c>
      <c r="G2939" s="35" t="s">
        <v>10990</v>
      </c>
      <c r="H2939" s="35" t="s">
        <v>274</v>
      </c>
      <c r="I2939" s="36"/>
      <c r="J2939" s="53">
        <v>45881</v>
      </c>
      <c r="K2939" t="s">
        <v>8446</v>
      </c>
      <c r="L2939" s="40"/>
      <c r="M2939" s="39" t="s">
        <v>11073</v>
      </c>
    </row>
    <row r="2940" spans="1:13" x14ac:dyDescent="0.25">
      <c r="A2940" s="7" t="str">
        <f t="shared" si="121"/>
        <v>200200200030</v>
      </c>
      <c r="B2940" s="92"/>
      <c r="C2940" s="187">
        <v>20020020</v>
      </c>
      <c r="D2940" s="175" t="s">
        <v>56</v>
      </c>
      <c r="E2940" s="35" t="s">
        <v>7</v>
      </c>
      <c r="F2940" s="35" t="s">
        <v>8044</v>
      </c>
      <c r="G2940" s="35" t="s">
        <v>10991</v>
      </c>
      <c r="H2940" s="35" t="s">
        <v>275</v>
      </c>
      <c r="I2940" s="36"/>
      <c r="J2940" s="53">
        <v>45881</v>
      </c>
      <c r="K2940" t="s">
        <v>11041</v>
      </c>
      <c r="L2940" s="40"/>
      <c r="M2940" s="39" t="s">
        <v>11074</v>
      </c>
    </row>
    <row r="2941" spans="1:13" x14ac:dyDescent="0.25">
      <c r="A2941" s="7" t="str">
        <f t="shared" si="121"/>
        <v>200300090032</v>
      </c>
      <c r="B2941" s="92"/>
      <c r="C2941" s="187">
        <v>20030009</v>
      </c>
      <c r="D2941" s="175" t="s">
        <v>56</v>
      </c>
      <c r="E2941" s="35" t="s">
        <v>8</v>
      </c>
      <c r="F2941" s="35" t="s">
        <v>10955</v>
      </c>
      <c r="G2941" s="35" t="s">
        <v>10992</v>
      </c>
      <c r="H2941" s="35" t="s">
        <v>721</v>
      </c>
      <c r="I2941" s="36"/>
      <c r="J2941" s="53">
        <v>45881</v>
      </c>
      <c r="K2941" t="s">
        <v>11042</v>
      </c>
      <c r="L2941" s="40"/>
      <c r="M2941" s="39" t="s">
        <v>11075</v>
      </c>
    </row>
    <row r="2942" spans="1:13" x14ac:dyDescent="0.25">
      <c r="A2942" s="7" t="str">
        <f t="shared" si="121"/>
        <v>200300090033</v>
      </c>
      <c r="B2942" s="92"/>
      <c r="C2942" s="187">
        <v>20030009</v>
      </c>
      <c r="D2942" s="175" t="s">
        <v>56</v>
      </c>
      <c r="E2942" s="35" t="s">
        <v>32</v>
      </c>
      <c r="F2942" s="35" t="s">
        <v>10888</v>
      </c>
      <c r="G2942" s="35" t="s">
        <v>10993</v>
      </c>
      <c r="H2942" s="35" t="s">
        <v>776</v>
      </c>
      <c r="I2942" s="36"/>
      <c r="J2942" s="53">
        <v>45881</v>
      </c>
      <c r="K2942" t="s">
        <v>11043</v>
      </c>
      <c r="L2942" s="40"/>
      <c r="M2942" s="39" t="s">
        <v>11076</v>
      </c>
    </row>
    <row r="2943" spans="1:13" x14ac:dyDescent="0.25">
      <c r="A2943" s="7" t="str">
        <f t="shared" si="121"/>
        <v>200300090034</v>
      </c>
      <c r="B2943" s="92"/>
      <c r="C2943" s="187">
        <v>20030009</v>
      </c>
      <c r="D2943" s="175" t="s">
        <v>56</v>
      </c>
      <c r="E2943" s="35" t="s">
        <v>33</v>
      </c>
      <c r="F2943" s="35" t="s">
        <v>5762</v>
      </c>
      <c r="G2943" s="35" t="s">
        <v>10994</v>
      </c>
      <c r="H2943" s="35" t="s">
        <v>721</v>
      </c>
      <c r="I2943" s="36"/>
      <c r="J2943" s="53">
        <v>45881</v>
      </c>
      <c r="K2943" t="s">
        <v>11044</v>
      </c>
      <c r="L2943" s="40"/>
      <c r="M2943" s="39" t="s">
        <v>11077</v>
      </c>
    </row>
    <row r="2944" spans="1:13" x14ac:dyDescent="0.25">
      <c r="A2944" s="7" t="str">
        <f t="shared" si="121"/>
        <v>200300090035</v>
      </c>
      <c r="B2944" s="92"/>
      <c r="C2944" s="187">
        <v>20030009</v>
      </c>
      <c r="D2944" s="175" t="s">
        <v>56</v>
      </c>
      <c r="E2944" s="35" t="s">
        <v>9</v>
      </c>
      <c r="F2944" s="35" t="s">
        <v>10956</v>
      </c>
      <c r="G2944" s="35" t="s">
        <v>10995</v>
      </c>
      <c r="H2944" s="35" t="s">
        <v>776</v>
      </c>
      <c r="I2944" s="36"/>
      <c r="J2944" s="53">
        <v>45881</v>
      </c>
      <c r="K2944" t="s">
        <v>351</v>
      </c>
      <c r="L2944" s="40"/>
      <c r="M2944" s="39" t="s">
        <v>11078</v>
      </c>
    </row>
    <row r="2945" spans="1:13" x14ac:dyDescent="0.25">
      <c r="A2945" s="7" t="str">
        <f t="shared" si="121"/>
        <v>200400060027</v>
      </c>
      <c r="B2945" s="92"/>
      <c r="C2945" s="187">
        <v>20040006</v>
      </c>
      <c r="D2945" s="175" t="s">
        <v>56</v>
      </c>
      <c r="E2945" s="35" t="s">
        <v>6</v>
      </c>
      <c r="F2945" s="35" t="s">
        <v>9240</v>
      </c>
      <c r="G2945" s="35" t="s">
        <v>10996</v>
      </c>
      <c r="H2945" s="35" t="s">
        <v>275</v>
      </c>
      <c r="I2945" s="36"/>
      <c r="J2945" s="53">
        <v>45881</v>
      </c>
      <c r="K2945" t="s">
        <v>11045</v>
      </c>
      <c r="L2945" s="40"/>
      <c r="M2945" s="39" t="s">
        <v>11079</v>
      </c>
    </row>
    <row r="2946" spans="1:13" x14ac:dyDescent="0.25">
      <c r="A2946" s="7" t="str">
        <f t="shared" si="121"/>
        <v>200500030018</v>
      </c>
      <c r="B2946" s="92"/>
      <c r="C2946" s="187">
        <v>20050003</v>
      </c>
      <c r="D2946" s="175" t="s">
        <v>56</v>
      </c>
      <c r="E2946" s="35" t="s">
        <v>2</v>
      </c>
      <c r="F2946" s="35" t="s">
        <v>10957</v>
      </c>
      <c r="G2946" s="35" t="s">
        <v>10997</v>
      </c>
      <c r="H2946" s="35" t="s">
        <v>11027</v>
      </c>
      <c r="I2946" s="36"/>
      <c r="J2946" s="53">
        <v>45881</v>
      </c>
      <c r="K2946" t="s">
        <v>11046</v>
      </c>
      <c r="L2946" s="40"/>
      <c r="M2946" s="39" t="s">
        <v>11080</v>
      </c>
    </row>
    <row r="2947" spans="1:13" x14ac:dyDescent="0.25">
      <c r="A2947" s="7" t="str">
        <f t="shared" si="121"/>
        <v>200600020047</v>
      </c>
      <c r="B2947" s="92"/>
      <c r="C2947" s="187">
        <v>20060002</v>
      </c>
      <c r="D2947" s="175" t="s">
        <v>56</v>
      </c>
      <c r="E2947" s="35" t="s">
        <v>423</v>
      </c>
      <c r="F2947" s="35" t="s">
        <v>10958</v>
      </c>
      <c r="G2947" s="35" t="s">
        <v>10998</v>
      </c>
      <c r="H2947" s="35" t="s">
        <v>8440</v>
      </c>
      <c r="I2947" s="36"/>
      <c r="J2947" s="53">
        <v>45881</v>
      </c>
      <c r="K2947" t="s">
        <v>11047</v>
      </c>
      <c r="L2947" s="40"/>
      <c r="M2947" s="39" t="s">
        <v>11081</v>
      </c>
    </row>
    <row r="2948" spans="1:13" x14ac:dyDescent="0.25">
      <c r="A2948" s="7" t="str">
        <f t="shared" si="121"/>
        <v>200600070025</v>
      </c>
      <c r="B2948" s="92"/>
      <c r="C2948" s="187">
        <v>20060007</v>
      </c>
      <c r="D2948" s="175" t="s">
        <v>56</v>
      </c>
      <c r="E2948" s="35" t="s">
        <v>5</v>
      </c>
      <c r="F2948" s="35" t="s">
        <v>6189</v>
      </c>
      <c r="G2948" s="35" t="s">
        <v>10999</v>
      </c>
      <c r="H2948" s="35" t="s">
        <v>5809</v>
      </c>
      <c r="I2948" s="36"/>
      <c r="J2948" s="53">
        <v>45881</v>
      </c>
      <c r="K2948" t="s">
        <v>11048</v>
      </c>
      <c r="L2948" s="40"/>
      <c r="M2948" s="39" t="s">
        <v>11082</v>
      </c>
    </row>
    <row r="2949" spans="1:13" x14ac:dyDescent="0.25">
      <c r="A2949" s="7" t="str">
        <f t="shared" si="121"/>
        <v>200700030039</v>
      </c>
      <c r="B2949" s="92"/>
      <c r="C2949" s="187">
        <v>20070003</v>
      </c>
      <c r="D2949" s="175" t="s">
        <v>56</v>
      </c>
      <c r="E2949" s="35" t="s">
        <v>12</v>
      </c>
      <c r="F2949" s="35" t="s">
        <v>10959</v>
      </c>
      <c r="G2949" s="35" t="s">
        <v>11000</v>
      </c>
      <c r="H2949" s="35" t="s">
        <v>5245</v>
      </c>
      <c r="I2949" s="36"/>
      <c r="J2949" s="53">
        <v>45881</v>
      </c>
      <c r="K2949" t="s">
        <v>11049</v>
      </c>
      <c r="L2949" s="40"/>
      <c r="M2949" s="39" t="s">
        <v>11083</v>
      </c>
    </row>
    <row r="2950" spans="1:13" x14ac:dyDescent="0.25">
      <c r="A2950" s="7" t="str">
        <f t="shared" si="121"/>
        <v>200700030040</v>
      </c>
      <c r="B2950" s="92"/>
      <c r="C2950" s="187">
        <v>20070003</v>
      </c>
      <c r="D2950" s="175" t="s">
        <v>56</v>
      </c>
      <c r="E2950" s="35" t="s">
        <v>13</v>
      </c>
      <c r="F2950" s="35" t="s">
        <v>185</v>
      </c>
      <c r="G2950" s="35" t="s">
        <v>11001</v>
      </c>
      <c r="H2950" s="35" t="s">
        <v>11028</v>
      </c>
      <c r="I2950" s="36"/>
      <c r="J2950" s="53">
        <v>45881</v>
      </c>
      <c r="K2950" t="s">
        <v>11050</v>
      </c>
      <c r="L2950" s="40"/>
      <c r="M2950" s="39" t="s">
        <v>11084</v>
      </c>
    </row>
    <row r="2951" spans="1:13" x14ac:dyDescent="0.25">
      <c r="A2951" s="7" t="str">
        <f t="shared" si="121"/>
        <v>200700130015</v>
      </c>
      <c r="B2951" s="92"/>
      <c r="C2951" s="187">
        <v>20070013</v>
      </c>
      <c r="D2951" s="175" t="s">
        <v>56</v>
      </c>
      <c r="E2951" s="35" t="s">
        <v>25</v>
      </c>
      <c r="F2951" s="35" t="s">
        <v>8053</v>
      </c>
      <c r="G2951" s="35" t="s">
        <v>11002</v>
      </c>
      <c r="H2951" s="35" t="s">
        <v>5795</v>
      </c>
      <c r="I2951" s="36"/>
      <c r="J2951" s="53">
        <v>45881</v>
      </c>
      <c r="K2951" t="s">
        <v>6493</v>
      </c>
      <c r="L2951" s="40"/>
      <c r="M2951" s="39" t="s">
        <v>11085</v>
      </c>
    </row>
    <row r="2952" spans="1:13" x14ac:dyDescent="0.25">
      <c r="A2952" s="7" t="str">
        <f t="shared" si="121"/>
        <v>200800020025</v>
      </c>
      <c r="B2952" s="92"/>
      <c r="C2952" s="187">
        <v>20080002</v>
      </c>
      <c r="D2952" s="175" t="s">
        <v>56</v>
      </c>
      <c r="E2952" s="35" t="s">
        <v>5</v>
      </c>
      <c r="F2952" s="35" t="s">
        <v>7211</v>
      </c>
      <c r="G2952" s="35" t="s">
        <v>11003</v>
      </c>
      <c r="H2952" s="35" t="s">
        <v>7415</v>
      </c>
      <c r="I2952" s="36"/>
      <c r="J2952" s="53">
        <v>45881</v>
      </c>
      <c r="K2952" t="s">
        <v>11051</v>
      </c>
      <c r="L2952" s="40"/>
      <c r="M2952" s="39" t="s">
        <v>11086</v>
      </c>
    </row>
    <row r="2953" spans="1:13" x14ac:dyDescent="0.25">
      <c r="A2953" s="7" t="str">
        <f t="shared" si="121"/>
        <v>200800020026</v>
      </c>
      <c r="B2953" s="92"/>
      <c r="C2953" s="187">
        <v>20080002</v>
      </c>
      <c r="D2953" s="175" t="s">
        <v>56</v>
      </c>
      <c r="E2953" s="35" t="s">
        <v>39</v>
      </c>
      <c r="F2953" s="35" t="s">
        <v>10960</v>
      </c>
      <c r="G2953" s="35" t="s">
        <v>11004</v>
      </c>
      <c r="H2953" s="35" t="s">
        <v>7439</v>
      </c>
      <c r="I2953" s="36"/>
      <c r="J2953" s="53">
        <v>45881</v>
      </c>
      <c r="K2953" t="s">
        <v>10679</v>
      </c>
      <c r="L2953" s="40"/>
      <c r="M2953" s="39" t="s">
        <v>11087</v>
      </c>
    </row>
    <row r="2954" spans="1:13" x14ac:dyDescent="0.25">
      <c r="A2954" s="7" t="str">
        <f t="shared" si="121"/>
        <v>200800020027</v>
      </c>
      <c r="B2954" s="92"/>
      <c r="C2954" s="187">
        <v>20080002</v>
      </c>
      <c r="D2954" s="175" t="s">
        <v>56</v>
      </c>
      <c r="E2954" s="35" t="s">
        <v>6</v>
      </c>
      <c r="F2954" s="35" t="s">
        <v>6621</v>
      </c>
      <c r="G2954" s="35" t="s">
        <v>11005</v>
      </c>
      <c r="H2954" s="35" t="s">
        <v>11029</v>
      </c>
      <c r="I2954" s="36"/>
      <c r="J2954" s="53">
        <v>45881</v>
      </c>
      <c r="K2954" t="s">
        <v>11052</v>
      </c>
      <c r="L2954" s="40"/>
      <c r="M2954" s="39" t="s">
        <v>11088</v>
      </c>
    </row>
    <row r="2955" spans="1:13" x14ac:dyDescent="0.25">
      <c r="A2955" s="7" t="str">
        <f t="shared" ref="A2955:A2974" si="122">CONCATENATE(C2955,E2955)</f>
        <v>200800070089</v>
      </c>
      <c r="B2955" s="92"/>
      <c r="C2955" s="187">
        <v>20080007</v>
      </c>
      <c r="D2955" s="175" t="s">
        <v>56</v>
      </c>
      <c r="E2955" s="35" t="s">
        <v>3577</v>
      </c>
      <c r="F2955" s="35" t="s">
        <v>8273</v>
      </c>
      <c r="G2955" s="35" t="s">
        <v>11006</v>
      </c>
      <c r="H2955" s="35" t="s">
        <v>7415</v>
      </c>
      <c r="I2955" s="36"/>
      <c r="J2955" s="53">
        <v>45881</v>
      </c>
      <c r="K2955" t="s">
        <v>11053</v>
      </c>
      <c r="L2955" s="40"/>
      <c r="M2955" s="39" t="s">
        <v>11089</v>
      </c>
    </row>
    <row r="2956" spans="1:13" x14ac:dyDescent="0.25">
      <c r="A2956" s="7" t="str">
        <f t="shared" si="122"/>
        <v>200800110007</v>
      </c>
      <c r="B2956" s="92"/>
      <c r="C2956" s="187">
        <v>20080011</v>
      </c>
      <c r="D2956" s="175" t="s">
        <v>56</v>
      </c>
      <c r="E2956" s="35" t="s">
        <v>20</v>
      </c>
      <c r="F2956" s="35" t="s">
        <v>10961</v>
      </c>
      <c r="G2956" s="35" t="s">
        <v>11007</v>
      </c>
      <c r="H2956" s="35" t="s">
        <v>7440</v>
      </c>
      <c r="I2956" s="36"/>
      <c r="J2956" s="53">
        <v>45881</v>
      </c>
      <c r="K2956" t="s">
        <v>11054</v>
      </c>
      <c r="L2956" s="40"/>
      <c r="M2956" s="39" t="s">
        <v>11090</v>
      </c>
    </row>
    <row r="2957" spans="1:13" x14ac:dyDescent="0.25">
      <c r="A2957" s="7" t="str">
        <f t="shared" si="122"/>
        <v>200800280012</v>
      </c>
      <c r="B2957" s="92"/>
      <c r="C2957" s="187">
        <v>20080028</v>
      </c>
      <c r="D2957" s="175" t="s">
        <v>56</v>
      </c>
      <c r="E2957" s="35" t="s">
        <v>40</v>
      </c>
      <c r="F2957" s="35" t="s">
        <v>10962</v>
      </c>
      <c r="G2957" s="35" t="s">
        <v>11008</v>
      </c>
      <c r="H2957" s="35" t="s">
        <v>7481</v>
      </c>
      <c r="I2957" s="36"/>
      <c r="J2957" s="53">
        <v>45881</v>
      </c>
      <c r="K2957" t="s">
        <v>11055</v>
      </c>
      <c r="L2957" s="40"/>
      <c r="M2957" s="39">
        <v>0</v>
      </c>
    </row>
    <row r="2958" spans="1:13" x14ac:dyDescent="0.25">
      <c r="A2958" s="7" t="str">
        <f t="shared" si="122"/>
        <v>200800280014</v>
      </c>
      <c r="B2958" s="92"/>
      <c r="C2958" s="187">
        <v>20080028</v>
      </c>
      <c r="D2958" s="175" t="s">
        <v>56</v>
      </c>
      <c r="E2958" s="35" t="s">
        <v>24</v>
      </c>
      <c r="F2958" s="35" t="s">
        <v>10963</v>
      </c>
      <c r="G2958" s="35" t="s">
        <v>11009</v>
      </c>
      <c r="H2958" s="35" t="s">
        <v>7412</v>
      </c>
      <c r="I2958" s="36"/>
      <c r="J2958" s="53">
        <v>45881</v>
      </c>
      <c r="K2958" t="s">
        <v>11056</v>
      </c>
      <c r="L2958" s="40"/>
      <c r="M2958" s="39" t="s">
        <v>11091</v>
      </c>
    </row>
    <row r="2959" spans="1:13" x14ac:dyDescent="0.25">
      <c r="A2959" s="7" t="str">
        <f t="shared" si="122"/>
        <v>200800280015</v>
      </c>
      <c r="B2959" s="92"/>
      <c r="C2959" s="187">
        <v>20080028</v>
      </c>
      <c r="D2959" s="175" t="s">
        <v>56</v>
      </c>
      <c r="E2959" s="35" t="s">
        <v>25</v>
      </c>
      <c r="F2959" s="35" t="s">
        <v>10964</v>
      </c>
      <c r="G2959" s="35" t="s">
        <v>11010</v>
      </c>
      <c r="H2959" s="35" t="s">
        <v>5245</v>
      </c>
      <c r="I2959" s="36"/>
      <c r="J2959" s="53">
        <v>45881</v>
      </c>
      <c r="K2959" t="s">
        <v>11057</v>
      </c>
      <c r="L2959" s="40"/>
      <c r="M2959" s="39" t="s">
        <v>11092</v>
      </c>
    </row>
    <row r="2960" spans="1:13" x14ac:dyDescent="0.25">
      <c r="A2960" s="7" t="str">
        <f t="shared" si="122"/>
        <v>200800320012</v>
      </c>
      <c r="B2960" s="92"/>
      <c r="C2960" s="187">
        <v>20080032</v>
      </c>
      <c r="D2960" s="175" t="s">
        <v>56</v>
      </c>
      <c r="E2960" s="35" t="s">
        <v>40</v>
      </c>
      <c r="F2960" s="35" t="s">
        <v>10965</v>
      </c>
      <c r="G2960" s="35" t="s">
        <v>11011</v>
      </c>
      <c r="H2960" s="35" t="s">
        <v>7962</v>
      </c>
      <c r="I2960" s="36"/>
      <c r="J2960" s="53">
        <v>45881</v>
      </c>
      <c r="K2960" t="s">
        <v>6079</v>
      </c>
      <c r="L2960" s="40"/>
      <c r="M2960" s="39" t="s">
        <v>11093</v>
      </c>
    </row>
    <row r="2961" spans="1:13" x14ac:dyDescent="0.25">
      <c r="A2961" s="7" t="str">
        <f t="shared" si="122"/>
        <v>200800320013</v>
      </c>
      <c r="B2961" s="92"/>
      <c r="C2961" s="187">
        <v>20080032</v>
      </c>
      <c r="D2961" s="175" t="s">
        <v>56</v>
      </c>
      <c r="E2961" s="35" t="s">
        <v>23</v>
      </c>
      <c r="F2961" s="35" t="s">
        <v>10966</v>
      </c>
      <c r="G2961" s="35" t="s">
        <v>11012</v>
      </c>
      <c r="H2961" s="35" t="s">
        <v>275</v>
      </c>
      <c r="I2961" s="36"/>
      <c r="J2961" s="53">
        <v>45881</v>
      </c>
      <c r="K2961" t="s">
        <v>5615</v>
      </c>
      <c r="L2961" s="40"/>
      <c r="M2961" s="39" t="s">
        <v>11094</v>
      </c>
    </row>
    <row r="2962" spans="1:13" x14ac:dyDescent="0.25">
      <c r="A2962" s="7" t="str">
        <f t="shared" si="122"/>
        <v>200800320014</v>
      </c>
      <c r="B2962" s="92"/>
      <c r="C2962" s="187">
        <v>20080032</v>
      </c>
      <c r="D2962" s="175" t="s">
        <v>56</v>
      </c>
      <c r="E2962" s="35" t="s">
        <v>24</v>
      </c>
      <c r="F2962" s="35" t="s">
        <v>10967</v>
      </c>
      <c r="G2962" s="35" t="s">
        <v>11013</v>
      </c>
      <c r="H2962" s="35" t="s">
        <v>7962</v>
      </c>
      <c r="I2962" s="36"/>
      <c r="J2962" s="53">
        <v>45881</v>
      </c>
      <c r="K2962" t="s">
        <v>585</v>
      </c>
      <c r="L2962" s="40"/>
      <c r="M2962" s="39" t="s">
        <v>11095</v>
      </c>
    </row>
    <row r="2963" spans="1:13" x14ac:dyDescent="0.25">
      <c r="A2963" s="7" t="str">
        <f t="shared" si="122"/>
        <v>200900020019</v>
      </c>
      <c r="B2963" s="92"/>
      <c r="C2963" s="187">
        <v>20090002</v>
      </c>
      <c r="D2963" s="175" t="s">
        <v>56</v>
      </c>
      <c r="E2963" s="35" t="s">
        <v>3</v>
      </c>
      <c r="F2963" s="35" t="s">
        <v>10968</v>
      </c>
      <c r="G2963" s="35" t="s">
        <v>11014</v>
      </c>
      <c r="H2963" s="35" t="s">
        <v>4438</v>
      </c>
      <c r="I2963" s="36"/>
      <c r="J2963" s="53">
        <v>45881</v>
      </c>
      <c r="K2963" t="s">
        <v>6528</v>
      </c>
      <c r="L2963" s="40"/>
      <c r="M2963" s="39" t="s">
        <v>11096</v>
      </c>
    </row>
    <row r="2964" spans="1:13" x14ac:dyDescent="0.25">
      <c r="A2964" s="7" t="str">
        <f t="shared" si="122"/>
        <v>200900020021</v>
      </c>
      <c r="B2964" s="92"/>
      <c r="C2964" s="187">
        <v>20090002</v>
      </c>
      <c r="D2964" s="175" t="s">
        <v>56</v>
      </c>
      <c r="E2964" s="35" t="s">
        <v>28</v>
      </c>
      <c r="F2964" s="35" t="s">
        <v>10969</v>
      </c>
      <c r="G2964" s="35" t="s">
        <v>11015</v>
      </c>
      <c r="H2964" s="35" t="s">
        <v>275</v>
      </c>
      <c r="I2964" s="36"/>
      <c r="J2964" s="53">
        <v>45881</v>
      </c>
      <c r="K2964" t="s">
        <v>11058</v>
      </c>
      <c r="L2964" s="40"/>
      <c r="M2964" s="39" t="s">
        <v>11097</v>
      </c>
    </row>
    <row r="2965" spans="1:13" x14ac:dyDescent="0.25">
      <c r="A2965" s="7" t="str">
        <f t="shared" si="122"/>
        <v>200900070002</v>
      </c>
      <c r="B2965" s="92"/>
      <c r="C2965" s="187">
        <v>20090007</v>
      </c>
      <c r="D2965" s="175" t="s">
        <v>56</v>
      </c>
      <c r="E2965" s="35" t="s">
        <v>17</v>
      </c>
      <c r="F2965" s="35" t="s">
        <v>10970</v>
      </c>
      <c r="G2965" s="35" t="s">
        <v>11016</v>
      </c>
      <c r="H2965" s="35" t="s">
        <v>11030</v>
      </c>
      <c r="I2965" s="36"/>
      <c r="J2965" s="53">
        <v>45881</v>
      </c>
      <c r="K2965" t="s">
        <v>7919</v>
      </c>
      <c r="L2965" s="40"/>
      <c r="M2965" s="39" t="s">
        <v>11098</v>
      </c>
    </row>
    <row r="2966" spans="1:13" x14ac:dyDescent="0.25">
      <c r="A2966" s="7" t="str">
        <f t="shared" si="122"/>
        <v>200900080003</v>
      </c>
      <c r="B2966" s="92"/>
      <c r="C2966" s="187">
        <v>20090008</v>
      </c>
      <c r="D2966" s="175" t="s">
        <v>56</v>
      </c>
      <c r="E2966" s="35" t="s">
        <v>0</v>
      </c>
      <c r="F2966" s="35" t="s">
        <v>10971</v>
      </c>
      <c r="G2966" s="35" t="s">
        <v>11017</v>
      </c>
      <c r="H2966" s="35" t="s">
        <v>4690</v>
      </c>
      <c r="I2966" s="36"/>
      <c r="J2966" s="53">
        <v>45881</v>
      </c>
      <c r="K2966" t="s">
        <v>11059</v>
      </c>
      <c r="L2966" s="40"/>
      <c r="M2966" s="39" t="s">
        <v>11099</v>
      </c>
    </row>
    <row r="2967" spans="1:13" x14ac:dyDescent="0.25">
      <c r="A2967" s="7" t="str">
        <f t="shared" si="122"/>
        <v>200900080015</v>
      </c>
      <c r="B2967" s="92"/>
      <c r="C2967" s="187">
        <v>20090008</v>
      </c>
      <c r="D2967" s="175" t="s">
        <v>56</v>
      </c>
      <c r="E2967" s="35" t="s">
        <v>25</v>
      </c>
      <c r="F2967" s="35" t="s">
        <v>10107</v>
      </c>
      <c r="G2967" s="91" t="s">
        <v>11238</v>
      </c>
      <c r="H2967" s="35" t="s">
        <v>4690</v>
      </c>
      <c r="I2967" s="36"/>
      <c r="J2967" s="53">
        <v>45881</v>
      </c>
      <c r="K2967" t="s">
        <v>11060</v>
      </c>
      <c r="L2967" s="40"/>
      <c r="M2967" s="39" t="s">
        <v>11100</v>
      </c>
    </row>
    <row r="2968" spans="1:13" x14ac:dyDescent="0.25">
      <c r="A2968" s="7" t="str">
        <f t="shared" si="122"/>
        <v>200900080021</v>
      </c>
      <c r="B2968" s="92"/>
      <c r="C2968" s="187">
        <v>20090008</v>
      </c>
      <c r="D2968" s="175" t="s">
        <v>56</v>
      </c>
      <c r="E2968" s="35" t="s">
        <v>28</v>
      </c>
      <c r="F2968" s="35" t="s">
        <v>10972</v>
      </c>
      <c r="G2968" s="35" t="s">
        <v>11018</v>
      </c>
      <c r="H2968" s="35" t="s">
        <v>4690</v>
      </c>
      <c r="I2968" s="36"/>
      <c r="J2968" s="53">
        <v>45881</v>
      </c>
      <c r="K2968" t="s">
        <v>9173</v>
      </c>
      <c r="L2968" s="40"/>
      <c r="M2968" s="39" t="s">
        <v>11101</v>
      </c>
    </row>
    <row r="2969" spans="1:13" x14ac:dyDescent="0.25">
      <c r="A2969" s="7" t="str">
        <f t="shared" si="122"/>
        <v>200900090016</v>
      </c>
      <c r="B2969" s="92"/>
      <c r="C2969" s="187">
        <v>20090009</v>
      </c>
      <c r="D2969" s="175" t="s">
        <v>56</v>
      </c>
      <c r="E2969" s="35" t="s">
        <v>26</v>
      </c>
      <c r="F2969" s="35" t="s">
        <v>5603</v>
      </c>
      <c r="G2969" s="35" t="s">
        <v>11019</v>
      </c>
      <c r="H2969" s="35" t="s">
        <v>4690</v>
      </c>
      <c r="I2969" s="36"/>
      <c r="J2969" s="53">
        <v>45881</v>
      </c>
      <c r="K2969" t="s">
        <v>5647</v>
      </c>
      <c r="L2969" s="40"/>
      <c r="M2969" s="39" t="s">
        <v>11102</v>
      </c>
    </row>
    <row r="2970" spans="1:13" x14ac:dyDescent="0.25">
      <c r="A2970" s="7" t="str">
        <f t="shared" si="122"/>
        <v>200900090017</v>
      </c>
      <c r="B2970" s="92"/>
      <c r="C2970" s="187">
        <v>20090009</v>
      </c>
      <c r="D2970" s="175" t="s">
        <v>56</v>
      </c>
      <c r="E2970" s="35" t="s">
        <v>27</v>
      </c>
      <c r="F2970" s="35" t="s">
        <v>6787</v>
      </c>
      <c r="G2970" s="35" t="s">
        <v>11020</v>
      </c>
      <c r="H2970" s="35" t="s">
        <v>4690</v>
      </c>
      <c r="I2970" s="36"/>
      <c r="J2970" s="53">
        <v>45881</v>
      </c>
      <c r="K2970" t="s">
        <v>11061</v>
      </c>
      <c r="L2970" s="40"/>
      <c r="M2970" s="39" t="s">
        <v>11103</v>
      </c>
    </row>
    <row r="2971" spans="1:13" x14ac:dyDescent="0.25">
      <c r="A2971" s="7" t="str">
        <f t="shared" si="122"/>
        <v>200900090018</v>
      </c>
      <c r="B2971" s="92"/>
      <c r="C2971" s="187">
        <v>20090009</v>
      </c>
      <c r="D2971" s="175" t="s">
        <v>56</v>
      </c>
      <c r="E2971" s="35" t="s">
        <v>2</v>
      </c>
      <c r="F2971" s="35" t="s">
        <v>10973</v>
      </c>
      <c r="G2971" s="35" t="s">
        <v>11021</v>
      </c>
      <c r="H2971" s="35" t="s">
        <v>4690</v>
      </c>
      <c r="I2971" s="36"/>
      <c r="J2971" s="53">
        <v>45881</v>
      </c>
      <c r="K2971" t="s">
        <v>11062</v>
      </c>
      <c r="L2971" s="40"/>
      <c r="M2971" s="39" t="s">
        <v>11104</v>
      </c>
    </row>
    <row r="2972" spans="1:13" x14ac:dyDescent="0.25">
      <c r="A2972" s="7" t="str">
        <f t="shared" si="122"/>
        <v>200900090019</v>
      </c>
      <c r="B2972" s="92"/>
      <c r="C2972" s="187">
        <v>20090009</v>
      </c>
      <c r="D2972" s="175" t="s">
        <v>56</v>
      </c>
      <c r="E2972" s="35" t="s">
        <v>3</v>
      </c>
      <c r="F2972" s="35" t="s">
        <v>10974</v>
      </c>
      <c r="G2972" s="35" t="s">
        <v>11022</v>
      </c>
      <c r="H2972" s="35" t="s">
        <v>4690</v>
      </c>
      <c r="I2972" s="36"/>
      <c r="J2972" s="53">
        <v>45881</v>
      </c>
      <c r="K2972" t="s">
        <v>347</v>
      </c>
      <c r="L2972" s="40"/>
      <c r="M2972" s="39" t="s">
        <v>11105</v>
      </c>
    </row>
    <row r="2973" spans="1:13" x14ac:dyDescent="0.25">
      <c r="A2973" s="7" t="str">
        <f t="shared" si="122"/>
        <v>200900090020</v>
      </c>
      <c r="B2973" s="92"/>
      <c r="C2973" s="187">
        <v>20090009</v>
      </c>
      <c r="D2973" s="175" t="s">
        <v>56</v>
      </c>
      <c r="E2973" s="35" t="s">
        <v>4</v>
      </c>
      <c r="F2973" s="35" t="s">
        <v>10975</v>
      </c>
      <c r="G2973" s="35" t="s">
        <v>11023</v>
      </c>
      <c r="H2973" s="35" t="s">
        <v>4690</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10976</v>
      </c>
      <c r="G2974" s="35" t="s">
        <v>11024</v>
      </c>
      <c r="H2974" s="35" t="s">
        <v>4690</v>
      </c>
      <c r="I2974" s="36"/>
      <c r="J2974" s="53">
        <v>45881</v>
      </c>
      <c r="K2974" t="s">
        <v>11063</v>
      </c>
      <c r="L2974" s="40"/>
      <c r="M2974" s="39" t="s">
        <v>11106</v>
      </c>
    </row>
    <row r="2975" spans="1:13" x14ac:dyDescent="0.25">
      <c r="A2975" s="7" t="str">
        <f t="shared" ref="A2975:A3012" si="123">CONCATENATE(C2975,E2975)</f>
        <v>200100270076</v>
      </c>
      <c r="B2975" s="92"/>
      <c r="C2975" s="187">
        <v>20010027</v>
      </c>
      <c r="D2975" s="175" t="s">
        <v>56</v>
      </c>
      <c r="E2975" s="35" t="s">
        <v>2801</v>
      </c>
      <c r="F2975" s="35" t="s">
        <v>11109</v>
      </c>
      <c r="G2975" s="35" t="s">
        <v>11137</v>
      </c>
      <c r="H2975" s="35" t="s">
        <v>278</v>
      </c>
      <c r="I2975" s="36"/>
      <c r="J2975" s="53">
        <v>45888</v>
      </c>
      <c r="K2975" t="s">
        <v>11177</v>
      </c>
      <c r="L2975" s="40"/>
      <c r="M2975" s="39" t="s">
        <v>11200</v>
      </c>
    </row>
    <row r="2976" spans="1:13" x14ac:dyDescent="0.25">
      <c r="A2976" s="7" t="str">
        <f t="shared" si="123"/>
        <v>200100430024</v>
      </c>
      <c r="B2976" s="92"/>
      <c r="C2976" s="187">
        <v>20010043</v>
      </c>
      <c r="D2976" s="175" t="s">
        <v>56</v>
      </c>
      <c r="E2976" s="35" t="s">
        <v>29</v>
      </c>
      <c r="F2976" s="35" t="s">
        <v>11110</v>
      </c>
      <c r="G2976" s="35" t="s">
        <v>11138</v>
      </c>
      <c r="H2976" s="35" t="s">
        <v>456</v>
      </c>
      <c r="I2976" s="36"/>
      <c r="J2976" s="53">
        <v>45888</v>
      </c>
      <c r="K2976" t="s">
        <v>11178</v>
      </c>
      <c r="L2976" s="40"/>
      <c r="M2976" s="39" t="s">
        <v>11201</v>
      </c>
    </row>
    <row r="2977" spans="1:13" x14ac:dyDescent="0.25">
      <c r="A2977" s="7" t="str">
        <f t="shared" si="123"/>
        <v>200100430025</v>
      </c>
      <c r="B2977" s="92"/>
      <c r="C2977" s="187">
        <v>20010043</v>
      </c>
      <c r="D2977" s="175" t="s">
        <v>56</v>
      </c>
      <c r="E2977" s="35" t="s">
        <v>5</v>
      </c>
      <c r="F2977" s="35" t="s">
        <v>7035</v>
      </c>
      <c r="G2977" s="35" t="s">
        <v>11139</v>
      </c>
      <c r="H2977" s="35" t="s">
        <v>451</v>
      </c>
      <c r="I2977" s="36"/>
      <c r="J2977" s="53">
        <v>45888</v>
      </c>
      <c r="K2977" t="s">
        <v>11179</v>
      </c>
      <c r="L2977" s="40"/>
      <c r="M2977" s="39" t="s">
        <v>11202</v>
      </c>
    </row>
    <row r="2978" spans="1:13" x14ac:dyDescent="0.25">
      <c r="A2978" s="7" t="str">
        <f t="shared" si="123"/>
        <v>200100530032</v>
      </c>
      <c r="B2978" s="92"/>
      <c r="C2978" s="187">
        <v>20010053</v>
      </c>
      <c r="D2978" s="175" t="s">
        <v>56</v>
      </c>
      <c r="E2978" s="35" t="s">
        <v>8</v>
      </c>
      <c r="F2978" s="35" t="s">
        <v>11111</v>
      </c>
      <c r="G2978" s="35" t="s">
        <v>11140</v>
      </c>
      <c r="H2978" s="35" t="s">
        <v>275</v>
      </c>
      <c r="I2978" s="36"/>
      <c r="J2978" s="53">
        <v>45888</v>
      </c>
      <c r="K2978" t="s">
        <v>11180</v>
      </c>
      <c r="L2978" s="40"/>
      <c r="M2978" s="39" t="s">
        <v>11203</v>
      </c>
    </row>
    <row r="2979" spans="1:13" x14ac:dyDescent="0.25">
      <c r="A2979" s="7" t="str">
        <f t="shared" si="123"/>
        <v>200200010144</v>
      </c>
      <c r="B2979" s="92"/>
      <c r="C2979" s="187">
        <v>20020001</v>
      </c>
      <c r="D2979" s="175" t="s">
        <v>56</v>
      </c>
      <c r="E2979" s="35" t="s">
        <v>11108</v>
      </c>
      <c r="F2979" s="35" t="s">
        <v>11112</v>
      </c>
      <c r="G2979" s="35" t="s">
        <v>11141</v>
      </c>
      <c r="H2979" s="35" t="s">
        <v>275</v>
      </c>
      <c r="I2979" s="36"/>
      <c r="J2979" s="53">
        <v>45888</v>
      </c>
      <c r="K2979" t="s">
        <v>11181</v>
      </c>
      <c r="L2979" s="40"/>
      <c r="M2979" s="39" t="s">
        <v>11204</v>
      </c>
    </row>
    <row r="2980" spans="1:13" x14ac:dyDescent="0.25">
      <c r="A2980" s="7" t="str">
        <f t="shared" si="123"/>
        <v>200600020048</v>
      </c>
      <c r="B2980" s="92"/>
      <c r="C2980" s="187">
        <v>20060002</v>
      </c>
      <c r="D2980" s="175" t="s">
        <v>56</v>
      </c>
      <c r="E2980" s="35" t="s">
        <v>424</v>
      </c>
      <c r="F2980" s="35" t="s">
        <v>11113</v>
      </c>
      <c r="G2980" s="35" t="s">
        <v>11142</v>
      </c>
      <c r="H2980" s="35" t="s">
        <v>6016</v>
      </c>
      <c r="I2980" s="36"/>
      <c r="J2980" s="53">
        <v>45888</v>
      </c>
      <c r="K2980" t="s">
        <v>11182</v>
      </c>
      <c r="L2980" s="40"/>
      <c r="M2980" s="39" t="s">
        <v>11205</v>
      </c>
    </row>
    <row r="2981" spans="1:13" x14ac:dyDescent="0.25">
      <c r="A2981" s="7" t="str">
        <f t="shared" si="123"/>
        <v>200600040089</v>
      </c>
      <c r="B2981" s="92"/>
      <c r="C2981" s="187">
        <v>20060004</v>
      </c>
      <c r="D2981" s="175" t="s">
        <v>56</v>
      </c>
      <c r="E2981" s="35" t="s">
        <v>3577</v>
      </c>
      <c r="F2981" s="35" t="s">
        <v>11114</v>
      </c>
      <c r="G2981" s="35" t="s">
        <v>11143</v>
      </c>
      <c r="H2981" s="35" t="s">
        <v>5266</v>
      </c>
      <c r="I2981" s="36"/>
      <c r="J2981" s="53">
        <v>45888</v>
      </c>
      <c r="K2981" t="s">
        <v>11183</v>
      </c>
      <c r="L2981" s="40"/>
      <c r="M2981" s="39" t="s">
        <v>11206</v>
      </c>
    </row>
    <row r="2982" spans="1:13" x14ac:dyDescent="0.25">
      <c r="A2982" s="7" t="str">
        <f t="shared" si="123"/>
        <v>200600050026</v>
      </c>
      <c r="B2982" s="92"/>
      <c r="C2982" s="187">
        <v>20060005</v>
      </c>
      <c r="D2982" s="175" t="s">
        <v>56</v>
      </c>
      <c r="E2982" s="35" t="s">
        <v>39</v>
      </c>
      <c r="F2982" s="35" t="s">
        <v>11115</v>
      </c>
      <c r="G2982" s="35" t="s">
        <v>11144</v>
      </c>
      <c r="H2982" s="35" t="s">
        <v>4452</v>
      </c>
      <c r="I2982" s="36"/>
      <c r="J2982" s="53">
        <v>45888</v>
      </c>
      <c r="K2982" t="s">
        <v>11184</v>
      </c>
      <c r="L2982" s="40"/>
      <c r="M2982" s="39" t="s">
        <v>11207</v>
      </c>
    </row>
    <row r="2983" spans="1:13" x14ac:dyDescent="0.25">
      <c r="A2983" s="7" t="str">
        <f t="shared" si="123"/>
        <v>200600050027</v>
      </c>
      <c r="B2983" s="92"/>
      <c r="C2983" s="187">
        <v>20060005</v>
      </c>
      <c r="D2983" s="175" t="s">
        <v>56</v>
      </c>
      <c r="E2983" s="35" t="s">
        <v>6</v>
      </c>
      <c r="F2983" s="35" t="s">
        <v>11116</v>
      </c>
      <c r="G2983" s="35" t="s">
        <v>11145</v>
      </c>
      <c r="H2983" s="35" t="s">
        <v>4452</v>
      </c>
      <c r="I2983" s="36"/>
      <c r="J2983" s="53">
        <v>45888</v>
      </c>
      <c r="K2983" t="s">
        <v>11185</v>
      </c>
      <c r="L2983" s="40"/>
      <c r="M2983" s="39">
        <v>0</v>
      </c>
    </row>
    <row r="2984" spans="1:13" x14ac:dyDescent="0.25">
      <c r="A2984" s="7" t="str">
        <f t="shared" si="123"/>
        <v>200600090017</v>
      </c>
      <c r="B2984" s="92"/>
      <c r="C2984" s="187">
        <v>20060009</v>
      </c>
      <c r="D2984" s="175" t="s">
        <v>56</v>
      </c>
      <c r="E2984" s="35" t="s">
        <v>27</v>
      </c>
      <c r="F2984" s="35" t="s">
        <v>11117</v>
      </c>
      <c r="G2984" s="35" t="s">
        <v>11146</v>
      </c>
      <c r="H2984" s="35" t="s">
        <v>4452</v>
      </c>
      <c r="I2984" s="36"/>
      <c r="J2984" s="53">
        <v>45888</v>
      </c>
      <c r="K2984" t="s">
        <v>5450</v>
      </c>
      <c r="L2984" s="40"/>
      <c r="M2984" s="39" t="s">
        <v>11208</v>
      </c>
    </row>
    <row r="2985" spans="1:13" x14ac:dyDescent="0.25">
      <c r="A2985" s="7" t="str">
        <f t="shared" si="123"/>
        <v>200600110008</v>
      </c>
      <c r="B2985" s="92"/>
      <c r="C2985" s="187">
        <v>20060011</v>
      </c>
      <c r="D2985" s="175" t="s">
        <v>56</v>
      </c>
      <c r="E2985" s="35" t="s">
        <v>41</v>
      </c>
      <c r="F2985" s="35" t="s">
        <v>11118</v>
      </c>
      <c r="G2985" s="35" t="s">
        <v>11147</v>
      </c>
      <c r="H2985" s="35" t="s">
        <v>5266</v>
      </c>
      <c r="I2985" s="36"/>
      <c r="J2985" s="53">
        <v>45888</v>
      </c>
      <c r="K2985" t="s">
        <v>7866</v>
      </c>
      <c r="L2985" s="40"/>
      <c r="M2985" s="39" t="s">
        <v>11209</v>
      </c>
    </row>
    <row r="2986" spans="1:13" x14ac:dyDescent="0.25">
      <c r="A2986" s="7" t="str">
        <f t="shared" si="123"/>
        <v>200600120074</v>
      </c>
      <c r="B2986" s="92"/>
      <c r="C2986" s="187">
        <v>20060012</v>
      </c>
      <c r="D2986" s="175" t="s">
        <v>56</v>
      </c>
      <c r="E2986" s="35" t="s">
        <v>2490</v>
      </c>
      <c r="F2986" s="35" t="s">
        <v>11119</v>
      </c>
      <c r="G2986" s="35" t="s">
        <v>11148</v>
      </c>
      <c r="H2986" s="35" t="s">
        <v>11175</v>
      </c>
      <c r="I2986" s="36"/>
      <c r="J2986" s="53">
        <v>45888</v>
      </c>
      <c r="K2986" t="s">
        <v>5641</v>
      </c>
      <c r="L2986" s="40"/>
      <c r="M2986" s="39" t="s">
        <v>11210</v>
      </c>
    </row>
    <row r="2987" spans="1:13" x14ac:dyDescent="0.25">
      <c r="A2987" s="7" t="str">
        <f t="shared" si="123"/>
        <v>200700030041</v>
      </c>
      <c r="B2987" s="92"/>
      <c r="C2987" s="187">
        <v>20070003</v>
      </c>
      <c r="D2987" s="175" t="s">
        <v>56</v>
      </c>
      <c r="E2987" s="35" t="s">
        <v>35</v>
      </c>
      <c r="F2987" s="35" t="s">
        <v>11120</v>
      </c>
      <c r="G2987" s="35" t="s">
        <v>11149</v>
      </c>
      <c r="H2987" s="35" t="s">
        <v>2021</v>
      </c>
      <c r="I2987" s="36"/>
      <c r="J2987" s="53">
        <v>45888</v>
      </c>
      <c r="K2987" t="s">
        <v>11186</v>
      </c>
      <c r="L2987" s="40"/>
      <c r="M2987" s="39" t="s">
        <v>11211</v>
      </c>
    </row>
    <row r="2988" spans="1:13" x14ac:dyDescent="0.25">
      <c r="A2988" s="7" t="str">
        <f t="shared" si="123"/>
        <v>200700160012</v>
      </c>
      <c r="B2988" s="92"/>
      <c r="C2988" s="187">
        <v>20070016</v>
      </c>
      <c r="D2988" s="175" t="s">
        <v>56</v>
      </c>
      <c r="E2988" s="35" t="s">
        <v>40</v>
      </c>
      <c r="F2988" s="35" t="s">
        <v>11121</v>
      </c>
      <c r="G2988" s="35" t="s">
        <v>11150</v>
      </c>
      <c r="H2988" s="35" t="s">
        <v>5795</v>
      </c>
      <c r="I2988" s="36"/>
      <c r="J2988" s="53">
        <v>45888</v>
      </c>
      <c r="K2988" t="s">
        <v>6337</v>
      </c>
      <c r="L2988" s="40"/>
      <c r="M2988" s="39" t="s">
        <v>11212</v>
      </c>
    </row>
    <row r="2989" spans="1:13" x14ac:dyDescent="0.25">
      <c r="A2989" s="7" t="str">
        <f t="shared" si="123"/>
        <v>200700160014</v>
      </c>
      <c r="B2989" s="92"/>
      <c r="C2989" s="187">
        <v>20070016</v>
      </c>
      <c r="D2989" s="175" t="s">
        <v>56</v>
      </c>
      <c r="E2989" s="35" t="s">
        <v>24</v>
      </c>
      <c r="F2989" s="35" t="s">
        <v>11122</v>
      </c>
      <c r="G2989" s="35" t="s">
        <v>11151</v>
      </c>
      <c r="H2989" s="35" t="s">
        <v>5795</v>
      </c>
      <c r="I2989" s="36"/>
      <c r="J2989" s="53">
        <v>45888</v>
      </c>
      <c r="K2989" t="s">
        <v>11187</v>
      </c>
      <c r="L2989" s="40"/>
      <c r="M2989" s="39" t="s">
        <v>11213</v>
      </c>
    </row>
    <row r="2990" spans="1:13" x14ac:dyDescent="0.25">
      <c r="A2990" s="7" t="str">
        <f t="shared" si="123"/>
        <v>200700160015</v>
      </c>
      <c r="B2990" s="92"/>
      <c r="C2990" s="187">
        <v>20070016</v>
      </c>
      <c r="D2990" s="175" t="s">
        <v>56</v>
      </c>
      <c r="E2990" s="35" t="s">
        <v>25</v>
      </c>
      <c r="F2990" s="35" t="s">
        <v>11123</v>
      </c>
      <c r="G2990" s="35" t="s">
        <v>11152</v>
      </c>
      <c r="H2990" s="35" t="s">
        <v>5795</v>
      </c>
      <c r="I2990" s="36"/>
      <c r="J2990" s="53">
        <v>45888</v>
      </c>
      <c r="K2990" t="s">
        <v>10897</v>
      </c>
      <c r="L2990" s="40"/>
      <c r="M2990" s="39" t="s">
        <v>11214</v>
      </c>
    </row>
    <row r="2991" spans="1:13" x14ac:dyDescent="0.25">
      <c r="A2991" s="7" t="str">
        <f t="shared" si="123"/>
        <v>200700170022</v>
      </c>
      <c r="B2991" s="92"/>
      <c r="C2991" s="187">
        <v>20070017</v>
      </c>
      <c r="D2991" s="175" t="s">
        <v>56</v>
      </c>
      <c r="E2991" s="35" t="s">
        <v>37</v>
      </c>
      <c r="F2991" s="35" t="s">
        <v>11124</v>
      </c>
      <c r="G2991" s="35" t="s">
        <v>11153</v>
      </c>
      <c r="H2991" s="35" t="s">
        <v>8886</v>
      </c>
      <c r="I2991" s="36"/>
      <c r="J2991" s="53">
        <v>45888</v>
      </c>
      <c r="K2991" t="s">
        <v>11188</v>
      </c>
      <c r="L2991" s="40"/>
      <c r="M2991" s="39" t="s">
        <v>11215</v>
      </c>
    </row>
    <row r="2992" spans="1:13" x14ac:dyDescent="0.25">
      <c r="A2992" s="7" t="str">
        <f t="shared" si="123"/>
        <v>200800020028</v>
      </c>
      <c r="B2992" s="92"/>
      <c r="C2992" s="187">
        <v>20080002</v>
      </c>
      <c r="D2992" s="175" t="s">
        <v>56</v>
      </c>
      <c r="E2992" s="35" t="s">
        <v>30</v>
      </c>
      <c r="F2992" s="35" t="s">
        <v>10673</v>
      </c>
      <c r="G2992" s="35" t="s">
        <v>11154</v>
      </c>
      <c r="H2992" s="35" t="s">
        <v>7415</v>
      </c>
      <c r="I2992" s="36"/>
      <c r="J2992" s="53">
        <v>45888</v>
      </c>
      <c r="K2992" t="s">
        <v>11189</v>
      </c>
      <c r="L2992" s="40"/>
      <c r="M2992" s="39" t="s">
        <v>11216</v>
      </c>
    </row>
    <row r="2993" spans="1:13" x14ac:dyDescent="0.25">
      <c r="A2993" s="7" t="str">
        <f t="shared" si="123"/>
        <v>200800030008</v>
      </c>
      <c r="B2993" s="92"/>
      <c r="C2993" s="187">
        <v>20080003</v>
      </c>
      <c r="D2993" s="175" t="s">
        <v>56</v>
      </c>
      <c r="E2993" s="35" t="s">
        <v>41</v>
      </c>
      <c r="F2993" s="35" t="s">
        <v>11125</v>
      </c>
      <c r="G2993" s="35" t="s">
        <v>11155</v>
      </c>
      <c r="H2993" s="35" t="s">
        <v>7573</v>
      </c>
      <c r="I2993" s="36"/>
      <c r="J2993" s="53">
        <v>45888</v>
      </c>
      <c r="K2993" t="s">
        <v>7574</v>
      </c>
      <c r="L2993" s="40"/>
      <c r="M2993" s="39" t="s">
        <v>11217</v>
      </c>
    </row>
    <row r="2994" spans="1:13" x14ac:dyDescent="0.25">
      <c r="A2994" s="7" t="str">
        <f t="shared" si="123"/>
        <v>200800030009</v>
      </c>
      <c r="B2994" s="92"/>
      <c r="C2994" s="187">
        <v>20080003</v>
      </c>
      <c r="D2994" s="175" t="s">
        <v>56</v>
      </c>
      <c r="E2994" s="35" t="s">
        <v>36</v>
      </c>
      <c r="F2994" s="35" t="s">
        <v>10235</v>
      </c>
      <c r="G2994" s="35" t="s">
        <v>11156</v>
      </c>
      <c r="H2994" s="35" t="s">
        <v>7573</v>
      </c>
      <c r="I2994" s="36"/>
      <c r="J2994" s="53">
        <v>45888</v>
      </c>
      <c r="K2994" t="s">
        <v>6499</v>
      </c>
      <c r="L2994" s="40"/>
      <c r="M2994" s="39" t="s">
        <v>11218</v>
      </c>
    </row>
    <row r="2995" spans="1:13" x14ac:dyDescent="0.25">
      <c r="A2995" s="7" t="str">
        <f t="shared" si="123"/>
        <v>200800070093</v>
      </c>
      <c r="B2995" s="92"/>
      <c r="C2995" s="187">
        <v>20080007</v>
      </c>
      <c r="D2995" s="175" t="s">
        <v>56</v>
      </c>
      <c r="E2995" s="35" t="s">
        <v>3868</v>
      </c>
      <c r="F2995" s="35" t="s">
        <v>11126</v>
      </c>
      <c r="G2995" s="35" t="s">
        <v>11157</v>
      </c>
      <c r="H2995" s="35" t="s">
        <v>7595</v>
      </c>
      <c r="I2995" s="36"/>
      <c r="J2995" s="53">
        <v>45888</v>
      </c>
      <c r="K2995" t="s">
        <v>11190</v>
      </c>
      <c r="L2995" s="40"/>
      <c r="M2995" s="39" t="s">
        <v>11219</v>
      </c>
    </row>
    <row r="2996" spans="1:13" x14ac:dyDescent="0.25">
      <c r="A2996" s="7" t="str">
        <f t="shared" si="123"/>
        <v>200800070094</v>
      </c>
      <c r="B2996" s="92"/>
      <c r="C2996" s="187">
        <v>20080007</v>
      </c>
      <c r="D2996" s="175" t="s">
        <v>56</v>
      </c>
      <c r="E2996" s="35" t="s">
        <v>3869</v>
      </c>
      <c r="F2996" s="35" t="s">
        <v>11127</v>
      </c>
      <c r="G2996" s="35" t="s">
        <v>11158</v>
      </c>
      <c r="H2996" s="35" t="s">
        <v>7415</v>
      </c>
      <c r="I2996" s="36"/>
      <c r="J2996" s="53">
        <v>45888</v>
      </c>
      <c r="K2996" t="s">
        <v>11191</v>
      </c>
      <c r="L2996" s="40"/>
      <c r="M2996" s="39" t="s">
        <v>11220</v>
      </c>
    </row>
    <row r="2997" spans="1:13" x14ac:dyDescent="0.25">
      <c r="A2997" s="7" t="str">
        <f t="shared" si="123"/>
        <v>200800070095</v>
      </c>
      <c r="B2997" s="92"/>
      <c r="C2997" s="187">
        <v>20080007</v>
      </c>
      <c r="D2997" s="175" t="s">
        <v>56</v>
      </c>
      <c r="E2997" s="35" t="s">
        <v>3870</v>
      </c>
      <c r="F2997" s="35" t="s">
        <v>1206</v>
      </c>
      <c r="G2997" s="35" t="s">
        <v>11159</v>
      </c>
      <c r="H2997" s="35" t="s">
        <v>7415</v>
      </c>
      <c r="I2997" s="36"/>
      <c r="J2997" s="53">
        <v>45888</v>
      </c>
      <c r="K2997" t="s">
        <v>11061</v>
      </c>
      <c r="L2997" s="40"/>
      <c r="M2997" s="39" t="s">
        <v>11221</v>
      </c>
    </row>
    <row r="2998" spans="1:13" x14ac:dyDescent="0.25">
      <c r="A2998" s="7" t="str">
        <f t="shared" si="123"/>
        <v>200800070096</v>
      </c>
      <c r="B2998" s="92"/>
      <c r="C2998" s="187">
        <v>20080007</v>
      </c>
      <c r="D2998" s="175" t="s">
        <v>56</v>
      </c>
      <c r="E2998" s="35" t="s">
        <v>3871</v>
      </c>
      <c r="F2998" s="35" t="s">
        <v>7921</v>
      </c>
      <c r="G2998" s="35" t="s">
        <v>11160</v>
      </c>
      <c r="H2998" s="35" t="s">
        <v>7415</v>
      </c>
      <c r="I2998" s="36"/>
      <c r="J2998" s="53">
        <v>45888</v>
      </c>
      <c r="K2998" t="s">
        <v>160</v>
      </c>
      <c r="L2998" s="40"/>
      <c r="M2998" s="39" t="s">
        <v>11222</v>
      </c>
    </row>
    <row r="2999" spans="1:13" x14ac:dyDescent="0.25">
      <c r="A2999" s="7" t="str">
        <f t="shared" si="123"/>
        <v>200800260015</v>
      </c>
      <c r="B2999" s="92"/>
      <c r="C2999" s="187">
        <v>20080026</v>
      </c>
      <c r="D2999" s="175" t="s">
        <v>56</v>
      </c>
      <c r="E2999" s="35" t="s">
        <v>25</v>
      </c>
      <c r="F2999" s="35" t="s">
        <v>11128</v>
      </c>
      <c r="G2999" s="35" t="s">
        <v>11161</v>
      </c>
      <c r="H2999" s="35" t="s">
        <v>9041</v>
      </c>
      <c r="I2999" s="36"/>
      <c r="J2999" s="53">
        <v>45888</v>
      </c>
      <c r="K2999" t="s">
        <v>11192</v>
      </c>
      <c r="L2999" s="40"/>
      <c r="M2999" s="39" t="s">
        <v>11223</v>
      </c>
    </row>
    <row r="3000" spans="1:13" x14ac:dyDescent="0.25">
      <c r="A3000" s="7" t="str">
        <f t="shared" si="123"/>
        <v>200800270012</v>
      </c>
      <c r="B3000" s="92"/>
      <c r="C3000" s="187">
        <v>20080027</v>
      </c>
      <c r="D3000" s="175" t="s">
        <v>56</v>
      </c>
      <c r="E3000" s="35" t="s">
        <v>40</v>
      </c>
      <c r="F3000" s="35" t="s">
        <v>7451</v>
      </c>
      <c r="G3000" s="35" t="s">
        <v>11162</v>
      </c>
      <c r="H3000" s="35" t="s">
        <v>5245</v>
      </c>
      <c r="I3000" s="36"/>
      <c r="J3000" s="53">
        <v>45888</v>
      </c>
      <c r="K3000" t="s">
        <v>11193</v>
      </c>
      <c r="L3000" s="40"/>
      <c r="M3000" s="39" t="s">
        <v>11224</v>
      </c>
    </row>
    <row r="3001" spans="1:13" x14ac:dyDescent="0.25">
      <c r="A3001" s="7" t="str">
        <f t="shared" si="123"/>
        <v>200800270013</v>
      </c>
      <c r="B3001" s="92"/>
      <c r="C3001" s="187">
        <v>20080027</v>
      </c>
      <c r="D3001" s="175" t="s">
        <v>56</v>
      </c>
      <c r="E3001" s="35" t="s">
        <v>23</v>
      </c>
      <c r="F3001" s="35" t="s">
        <v>11129</v>
      </c>
      <c r="G3001" s="35" t="s">
        <v>11163</v>
      </c>
      <c r="H3001" s="35" t="s">
        <v>7440</v>
      </c>
      <c r="I3001" s="36"/>
      <c r="J3001" s="53">
        <v>45888</v>
      </c>
      <c r="K3001" t="s">
        <v>7574</v>
      </c>
      <c r="L3001" s="40"/>
      <c r="M3001" s="39" t="s">
        <v>11225</v>
      </c>
    </row>
    <row r="3002" spans="1:13" x14ac:dyDescent="0.25">
      <c r="A3002" s="7" t="str">
        <f t="shared" si="123"/>
        <v>200900020022</v>
      </c>
      <c r="B3002" s="92"/>
      <c r="C3002" s="187">
        <v>20090002</v>
      </c>
      <c r="D3002" s="175" t="s">
        <v>56</v>
      </c>
      <c r="E3002" s="35" t="s">
        <v>37</v>
      </c>
      <c r="F3002" s="35" t="s">
        <v>7703</v>
      </c>
      <c r="G3002" s="35" t="s">
        <v>11164</v>
      </c>
      <c r="H3002" s="35" t="s">
        <v>268</v>
      </c>
      <c r="I3002" s="36"/>
      <c r="J3002" s="53">
        <v>45888</v>
      </c>
      <c r="K3002" t="s">
        <v>11194</v>
      </c>
      <c r="L3002" s="40"/>
      <c r="M3002" s="39" t="s">
        <v>11226</v>
      </c>
    </row>
    <row r="3003" spans="1:13" x14ac:dyDescent="0.25">
      <c r="A3003" s="7" t="str">
        <f t="shared" si="123"/>
        <v>200900040017</v>
      </c>
      <c r="B3003" s="92"/>
      <c r="C3003" s="187">
        <v>20090004</v>
      </c>
      <c r="D3003" s="175" t="s">
        <v>56</v>
      </c>
      <c r="E3003" s="35" t="s">
        <v>27</v>
      </c>
      <c r="F3003" s="35" t="s">
        <v>11130</v>
      </c>
      <c r="G3003" s="35" t="s">
        <v>11165</v>
      </c>
      <c r="H3003" s="35" t="s">
        <v>1380</v>
      </c>
      <c r="I3003" s="36"/>
      <c r="J3003" s="53">
        <v>45888</v>
      </c>
      <c r="K3003" t="s">
        <v>11195</v>
      </c>
      <c r="L3003" s="40"/>
      <c r="M3003" s="39">
        <v>0</v>
      </c>
    </row>
    <row r="3004" spans="1:13" x14ac:dyDescent="0.25">
      <c r="A3004" s="7" t="str">
        <f t="shared" si="123"/>
        <v>200900040018</v>
      </c>
      <c r="B3004" s="92"/>
      <c r="C3004" s="187">
        <v>20090004</v>
      </c>
      <c r="D3004" s="175" t="s">
        <v>56</v>
      </c>
      <c r="E3004" s="35" t="s">
        <v>2</v>
      </c>
      <c r="F3004" s="35" t="s">
        <v>11131</v>
      </c>
      <c r="G3004" s="35" t="s">
        <v>11166</v>
      </c>
      <c r="H3004" s="35" t="s">
        <v>268</v>
      </c>
      <c r="I3004" s="36"/>
      <c r="J3004" s="53">
        <v>45888</v>
      </c>
      <c r="K3004" t="s">
        <v>6310</v>
      </c>
      <c r="L3004" s="40"/>
      <c r="M3004" s="39" t="s">
        <v>11227</v>
      </c>
    </row>
    <row r="3005" spans="1:13" x14ac:dyDescent="0.25">
      <c r="A3005" s="7" t="str">
        <f t="shared" si="123"/>
        <v>200900040019</v>
      </c>
      <c r="B3005" s="92"/>
      <c r="C3005" s="187">
        <v>20090004</v>
      </c>
      <c r="D3005" s="175" t="s">
        <v>56</v>
      </c>
      <c r="E3005" s="35" t="s">
        <v>3</v>
      </c>
      <c r="F3005" s="35" t="s">
        <v>999</v>
      </c>
      <c r="G3005" s="35" t="s">
        <v>11167</v>
      </c>
      <c r="H3005" s="35" t="s">
        <v>5502</v>
      </c>
      <c r="I3005" s="36"/>
      <c r="J3005" s="53">
        <v>45888</v>
      </c>
      <c r="K3005" t="s">
        <v>6310</v>
      </c>
      <c r="L3005" s="40"/>
      <c r="M3005" s="39" t="s">
        <v>11228</v>
      </c>
    </row>
    <row r="3006" spans="1:13" x14ac:dyDescent="0.25">
      <c r="A3006" s="7" t="str">
        <f t="shared" si="123"/>
        <v>200900040020</v>
      </c>
      <c r="B3006" s="92"/>
      <c r="C3006" s="187">
        <v>20090004</v>
      </c>
      <c r="D3006" s="175" t="s">
        <v>56</v>
      </c>
      <c r="E3006" s="35" t="s">
        <v>4</v>
      </c>
      <c r="F3006" s="35" t="s">
        <v>6177</v>
      </c>
      <c r="G3006" s="35" t="s">
        <v>11168</v>
      </c>
      <c r="H3006" s="35" t="s">
        <v>268</v>
      </c>
      <c r="I3006" s="36"/>
      <c r="J3006" s="53">
        <v>45888</v>
      </c>
      <c r="K3006" t="s">
        <v>11191</v>
      </c>
      <c r="L3006" s="40"/>
      <c r="M3006" s="39" t="s">
        <v>11229</v>
      </c>
    </row>
    <row r="3007" spans="1:13" x14ac:dyDescent="0.25">
      <c r="A3007" s="7" t="str">
        <f t="shared" si="123"/>
        <v>200900040021</v>
      </c>
      <c r="B3007" s="92"/>
      <c r="C3007" s="187">
        <v>20090004</v>
      </c>
      <c r="D3007" s="175" t="s">
        <v>56</v>
      </c>
      <c r="E3007" s="35" t="s">
        <v>28</v>
      </c>
      <c r="F3007" s="35" t="s">
        <v>10658</v>
      </c>
      <c r="G3007" s="35" t="s">
        <v>11169</v>
      </c>
      <c r="H3007" s="35" t="s">
        <v>11176</v>
      </c>
      <c r="I3007" s="36"/>
      <c r="J3007" s="53">
        <v>45888</v>
      </c>
      <c r="K3007" t="s">
        <v>11196</v>
      </c>
      <c r="L3007" s="40"/>
      <c r="M3007" s="39" t="s">
        <v>11230</v>
      </c>
    </row>
    <row r="3008" spans="1:13" x14ac:dyDescent="0.25">
      <c r="A3008" s="7" t="str">
        <f t="shared" si="123"/>
        <v>200900080016</v>
      </c>
      <c r="B3008" s="92"/>
      <c r="C3008" s="187">
        <v>20090008</v>
      </c>
      <c r="D3008" s="175" t="s">
        <v>56</v>
      </c>
      <c r="E3008" s="35" t="s">
        <v>26</v>
      </c>
      <c r="F3008" s="35" t="s">
        <v>11132</v>
      </c>
      <c r="G3008" s="35" t="s">
        <v>11170</v>
      </c>
      <c r="H3008" s="35" t="s">
        <v>4690</v>
      </c>
      <c r="I3008" s="36"/>
      <c r="J3008" s="53">
        <v>45888</v>
      </c>
      <c r="K3008" t="s">
        <v>11197</v>
      </c>
      <c r="L3008" s="40"/>
      <c r="M3008" s="39" t="s">
        <v>11231</v>
      </c>
    </row>
    <row r="3009" spans="1:13" x14ac:dyDescent="0.25">
      <c r="A3009" s="7" t="str">
        <f t="shared" si="123"/>
        <v>200900080017</v>
      </c>
      <c r="B3009" s="92"/>
      <c r="C3009" s="187">
        <v>20090008</v>
      </c>
      <c r="D3009" s="175" t="s">
        <v>56</v>
      </c>
      <c r="E3009" s="35" t="s">
        <v>27</v>
      </c>
      <c r="F3009" s="35" t="s">
        <v>11133</v>
      </c>
      <c r="G3009" s="35" t="s">
        <v>11171</v>
      </c>
      <c r="H3009" s="35" t="s">
        <v>4690</v>
      </c>
      <c r="I3009" s="36"/>
      <c r="J3009" s="53">
        <v>45888</v>
      </c>
      <c r="K3009" t="s">
        <v>11198</v>
      </c>
      <c r="L3009" s="40"/>
      <c r="M3009" s="39" t="s">
        <v>11232</v>
      </c>
    </row>
    <row r="3010" spans="1:13" x14ac:dyDescent="0.25">
      <c r="A3010" s="7" t="str">
        <f t="shared" si="123"/>
        <v>200900080018</v>
      </c>
      <c r="B3010" s="92"/>
      <c r="C3010" s="187">
        <v>20090008</v>
      </c>
      <c r="D3010" s="175" t="s">
        <v>56</v>
      </c>
      <c r="E3010" s="35" t="s">
        <v>2</v>
      </c>
      <c r="F3010" s="35" t="s">
        <v>11134</v>
      </c>
      <c r="G3010" s="35" t="s">
        <v>11172</v>
      </c>
      <c r="H3010" s="35" t="s">
        <v>1370</v>
      </c>
      <c r="I3010" s="36"/>
      <c r="J3010" s="53">
        <v>45888</v>
      </c>
      <c r="K3010" t="s">
        <v>133</v>
      </c>
      <c r="L3010" s="40"/>
      <c r="M3010" s="39" t="s">
        <v>11233</v>
      </c>
    </row>
    <row r="3011" spans="1:13" x14ac:dyDescent="0.25">
      <c r="A3011" s="7" t="str">
        <f t="shared" si="123"/>
        <v>200900080019</v>
      </c>
      <c r="B3011" s="92"/>
      <c r="C3011" s="187">
        <v>20090008</v>
      </c>
      <c r="D3011" s="175" t="s">
        <v>56</v>
      </c>
      <c r="E3011" s="35" t="s">
        <v>3</v>
      </c>
      <c r="F3011" s="35" t="s">
        <v>11135</v>
      </c>
      <c r="G3011" s="35" t="s">
        <v>11173</v>
      </c>
      <c r="H3011" s="35" t="s">
        <v>4690</v>
      </c>
      <c r="I3011" s="36"/>
      <c r="J3011" s="53">
        <v>45888</v>
      </c>
      <c r="K3011" t="s">
        <v>11199</v>
      </c>
      <c r="L3011" s="40"/>
      <c r="M3011" s="39" t="s">
        <v>11234</v>
      </c>
    </row>
    <row r="3012" spans="1:13" x14ac:dyDescent="0.25">
      <c r="A3012" s="7" t="str">
        <f t="shared" si="123"/>
        <v>200900080020</v>
      </c>
      <c r="B3012" s="92"/>
      <c r="C3012" s="187">
        <v>20090008</v>
      </c>
      <c r="D3012" s="175" t="s">
        <v>56</v>
      </c>
      <c r="E3012" s="35" t="s">
        <v>4</v>
      </c>
      <c r="F3012" s="35" t="s">
        <v>11136</v>
      </c>
      <c r="G3012" s="35" t="s">
        <v>11174</v>
      </c>
      <c r="H3012" s="35" t="s">
        <v>4690</v>
      </c>
      <c r="I3012" s="36"/>
      <c r="J3012" s="53">
        <v>45888</v>
      </c>
      <c r="K3012" t="s">
        <v>5223</v>
      </c>
      <c r="L3012" s="40"/>
      <c r="M3012" s="39" t="s">
        <v>11235</v>
      </c>
    </row>
    <row r="3013" spans="1:13" x14ac:dyDescent="0.25">
      <c r="A3013" s="7" t="str">
        <f t="shared" ref="A3013:A3033" si="124">CONCATENATE(C3013,E3013)</f>
        <v>200100410057</v>
      </c>
      <c r="B3013" s="92"/>
      <c r="C3013" s="187">
        <v>20010041</v>
      </c>
      <c r="D3013" s="175" t="s">
        <v>56</v>
      </c>
      <c r="E3013" s="35" t="s">
        <v>762</v>
      </c>
      <c r="F3013" s="35" t="s">
        <v>8225</v>
      </c>
      <c r="G3013" s="35" t="s">
        <v>11253</v>
      </c>
      <c r="H3013" s="35" t="s">
        <v>11274</v>
      </c>
      <c r="I3013" s="36"/>
      <c r="J3013" s="53">
        <v>45895</v>
      </c>
      <c r="K3013" t="s">
        <v>11275</v>
      </c>
      <c r="L3013" s="40"/>
      <c r="M3013" s="39" t="s">
        <v>11253</v>
      </c>
    </row>
    <row r="3014" spans="1:13" x14ac:dyDescent="0.25">
      <c r="A3014" s="7" t="str">
        <f t="shared" si="124"/>
        <v>200100520019</v>
      </c>
      <c r="B3014" s="92"/>
      <c r="C3014" s="187">
        <v>20010052</v>
      </c>
      <c r="D3014" s="175" t="s">
        <v>56</v>
      </c>
      <c r="E3014" s="35" t="s">
        <v>3</v>
      </c>
      <c r="F3014" s="35" t="s">
        <v>11239</v>
      </c>
      <c r="G3014" s="35" t="s">
        <v>11254</v>
      </c>
      <c r="H3014" s="35" t="s">
        <v>275</v>
      </c>
      <c r="I3014" s="36"/>
      <c r="J3014" s="53">
        <v>45895</v>
      </c>
      <c r="K3014" t="s">
        <v>11276</v>
      </c>
      <c r="L3014" s="40"/>
      <c r="M3014" s="39" t="s">
        <v>11288</v>
      </c>
    </row>
    <row r="3015" spans="1:13" x14ac:dyDescent="0.25">
      <c r="A3015" s="7" t="str">
        <f t="shared" si="124"/>
        <v>200100520020</v>
      </c>
      <c r="B3015" s="92"/>
      <c r="C3015" s="187">
        <v>20010052</v>
      </c>
      <c r="D3015" s="175" t="s">
        <v>56</v>
      </c>
      <c r="E3015" s="35" t="s">
        <v>4</v>
      </c>
      <c r="F3015" s="35" t="s">
        <v>11240</v>
      </c>
      <c r="G3015" s="35" t="s">
        <v>11255</v>
      </c>
      <c r="H3015" s="35" t="s">
        <v>275</v>
      </c>
      <c r="I3015" s="36"/>
      <c r="J3015" s="53">
        <v>45895</v>
      </c>
      <c r="K3015" t="s">
        <v>11277</v>
      </c>
      <c r="L3015" s="40"/>
      <c r="M3015" s="39" t="s">
        <v>11289</v>
      </c>
    </row>
    <row r="3016" spans="1:13" x14ac:dyDescent="0.25">
      <c r="A3016" s="7" t="str">
        <f t="shared" si="124"/>
        <v>200100530033</v>
      </c>
      <c r="B3016" s="92"/>
      <c r="C3016" s="187">
        <v>20010053</v>
      </c>
      <c r="D3016" s="175" t="s">
        <v>56</v>
      </c>
      <c r="E3016" s="35" t="s">
        <v>32</v>
      </c>
      <c r="F3016" s="35" t="s">
        <v>11241</v>
      </c>
      <c r="G3016" s="35" t="s">
        <v>11256</v>
      </c>
      <c r="H3016" s="35" t="s">
        <v>268</v>
      </c>
      <c r="I3016" s="36"/>
      <c r="J3016" s="53">
        <v>45895</v>
      </c>
      <c r="K3016" t="s">
        <v>11278</v>
      </c>
      <c r="L3016" s="40"/>
      <c r="M3016" s="39" t="s">
        <v>11290</v>
      </c>
    </row>
    <row r="3017" spans="1:13" x14ac:dyDescent="0.25">
      <c r="A3017" s="7" t="str">
        <f t="shared" si="124"/>
        <v>200200150026</v>
      </c>
      <c r="B3017" s="92"/>
      <c r="C3017" s="187">
        <v>20020015</v>
      </c>
      <c r="D3017" s="175" t="s">
        <v>56</v>
      </c>
      <c r="E3017" s="35" t="s">
        <v>39</v>
      </c>
      <c r="F3017" s="35" t="s">
        <v>11242</v>
      </c>
      <c r="G3017" s="35" t="s">
        <v>11257</v>
      </c>
      <c r="H3017" s="35" t="s">
        <v>721</v>
      </c>
      <c r="I3017" s="36"/>
      <c r="J3017" s="53">
        <v>45895</v>
      </c>
      <c r="K3017" t="s">
        <v>11279</v>
      </c>
      <c r="L3017" s="40"/>
      <c r="M3017" s="39" t="s">
        <v>11291</v>
      </c>
    </row>
    <row r="3018" spans="1:13" x14ac:dyDescent="0.25">
      <c r="A3018" s="7" t="str">
        <f t="shared" si="124"/>
        <v>200400010042</v>
      </c>
      <c r="B3018" s="92"/>
      <c r="C3018" s="187">
        <v>20040001</v>
      </c>
      <c r="D3018" s="175" t="s">
        <v>56</v>
      </c>
      <c r="E3018" s="35" t="s">
        <v>14</v>
      </c>
      <c r="F3018" s="35" t="s">
        <v>5228</v>
      </c>
      <c r="G3018" s="35" t="s">
        <v>11258</v>
      </c>
      <c r="H3018" s="35" t="s">
        <v>1370</v>
      </c>
      <c r="I3018" s="36"/>
      <c r="J3018" s="53">
        <v>45895</v>
      </c>
      <c r="K3018" t="s">
        <v>11280</v>
      </c>
      <c r="L3018" s="40"/>
      <c r="M3018" s="39" t="s">
        <v>11292</v>
      </c>
    </row>
    <row r="3019" spans="1:13" x14ac:dyDescent="0.25">
      <c r="A3019" s="7" t="str">
        <f t="shared" si="124"/>
        <v>200400060028</v>
      </c>
      <c r="B3019" s="92"/>
      <c r="C3019" s="187">
        <v>20040006</v>
      </c>
      <c r="D3019" s="175" t="s">
        <v>56</v>
      </c>
      <c r="E3019" s="35" t="s">
        <v>30</v>
      </c>
      <c r="F3019" s="35" t="s">
        <v>11243</v>
      </c>
      <c r="G3019" s="35" t="s">
        <v>11259</v>
      </c>
      <c r="H3019" s="35" t="s">
        <v>1370</v>
      </c>
      <c r="I3019" s="36"/>
      <c r="J3019" s="53">
        <v>45895</v>
      </c>
      <c r="K3019" t="s">
        <v>6314</v>
      </c>
      <c r="L3019" s="40"/>
      <c r="M3019" s="39" t="s">
        <v>11293</v>
      </c>
    </row>
    <row r="3020" spans="1:13" x14ac:dyDescent="0.25">
      <c r="A3020" s="7" t="str">
        <f t="shared" si="124"/>
        <v>200400070002</v>
      </c>
      <c r="B3020" s="92"/>
      <c r="C3020" s="187">
        <v>20040007</v>
      </c>
      <c r="D3020" s="175" t="s">
        <v>56</v>
      </c>
      <c r="E3020" s="35" t="s">
        <v>17</v>
      </c>
      <c r="F3020" s="35" t="s">
        <v>11244</v>
      </c>
      <c r="G3020" s="35" t="s">
        <v>11260</v>
      </c>
      <c r="H3020" s="35" t="s">
        <v>1691</v>
      </c>
      <c r="I3020" s="36"/>
      <c r="J3020" s="53">
        <v>45895</v>
      </c>
      <c r="K3020" t="s">
        <v>11281</v>
      </c>
      <c r="L3020" s="40"/>
      <c r="M3020" s="39" t="s">
        <v>11294</v>
      </c>
    </row>
    <row r="3021" spans="1:13" x14ac:dyDescent="0.25">
      <c r="A3021" s="7" t="str">
        <f t="shared" si="124"/>
        <v>200600040088</v>
      </c>
      <c r="B3021" s="92"/>
      <c r="C3021" s="187">
        <v>20060004</v>
      </c>
      <c r="D3021" s="175" t="s">
        <v>56</v>
      </c>
      <c r="E3021" s="35" t="s">
        <v>3465</v>
      </c>
      <c r="F3021" s="35" t="s">
        <v>11245</v>
      </c>
      <c r="G3021" s="35" t="s">
        <v>11261</v>
      </c>
      <c r="H3021" s="35" t="s">
        <v>2837</v>
      </c>
      <c r="I3021" s="36"/>
      <c r="J3021" s="53">
        <v>45895</v>
      </c>
      <c r="K3021" t="s">
        <v>6359</v>
      </c>
      <c r="L3021" s="40"/>
      <c r="M3021" s="39" t="s">
        <v>11295</v>
      </c>
    </row>
    <row r="3022" spans="1:13" x14ac:dyDescent="0.25">
      <c r="A3022" s="7" t="str">
        <f t="shared" si="124"/>
        <v>200700010031</v>
      </c>
      <c r="B3022" s="92"/>
      <c r="C3022" s="187">
        <v>20070001</v>
      </c>
      <c r="D3022" s="175" t="s">
        <v>56</v>
      </c>
      <c r="E3022" s="35" t="s">
        <v>422</v>
      </c>
      <c r="F3022" s="35" t="s">
        <v>11246</v>
      </c>
      <c r="G3022" s="35" t="s">
        <v>11262</v>
      </c>
      <c r="H3022" s="35" t="s">
        <v>1048</v>
      </c>
      <c r="I3022" s="36"/>
      <c r="J3022" s="53">
        <v>45895</v>
      </c>
      <c r="K3022" t="s">
        <v>11282</v>
      </c>
      <c r="L3022" s="40"/>
      <c r="M3022" s="39" t="s">
        <v>11296</v>
      </c>
    </row>
    <row r="3023" spans="1:13" x14ac:dyDescent="0.25">
      <c r="A3023" s="7" t="str">
        <f t="shared" si="124"/>
        <v>200700030042</v>
      </c>
      <c r="B3023" s="92"/>
      <c r="C3023" s="187">
        <v>20070003</v>
      </c>
      <c r="D3023" s="175" t="s">
        <v>56</v>
      </c>
      <c r="E3023" s="35" t="s">
        <v>14</v>
      </c>
      <c r="F3023" s="35" t="s">
        <v>5711</v>
      </c>
      <c r="G3023" s="35" t="s">
        <v>11263</v>
      </c>
      <c r="H3023" s="35" t="s">
        <v>1048</v>
      </c>
      <c r="I3023" s="36"/>
      <c r="J3023" s="53">
        <v>45895</v>
      </c>
      <c r="K3023" t="s">
        <v>5603</v>
      </c>
      <c r="L3023" s="40"/>
      <c r="M3023" s="39" t="s">
        <v>11297</v>
      </c>
    </row>
    <row r="3024" spans="1:13" x14ac:dyDescent="0.25">
      <c r="A3024" s="7" t="str">
        <f t="shared" si="124"/>
        <v>200700190002</v>
      </c>
      <c r="B3024" s="92"/>
      <c r="C3024" s="187">
        <v>20070019</v>
      </c>
      <c r="D3024" s="175" t="s">
        <v>56</v>
      </c>
      <c r="E3024" s="35" t="s">
        <v>17</v>
      </c>
      <c r="F3024" s="35" t="s">
        <v>7424</v>
      </c>
      <c r="G3024" s="35" t="s">
        <v>11264</v>
      </c>
      <c r="H3024" s="35" t="s">
        <v>1370</v>
      </c>
      <c r="I3024" s="36"/>
      <c r="J3024" s="53">
        <v>45895</v>
      </c>
      <c r="K3024" t="s">
        <v>11283</v>
      </c>
      <c r="L3024" s="40"/>
      <c r="M3024" s="39" t="s">
        <v>11298</v>
      </c>
    </row>
    <row r="3025" spans="1:13" x14ac:dyDescent="0.25">
      <c r="A3025" s="7" t="str">
        <f t="shared" si="124"/>
        <v>200700190003</v>
      </c>
      <c r="B3025" s="92"/>
      <c r="C3025" s="187">
        <v>20070019</v>
      </c>
      <c r="D3025" s="175" t="s">
        <v>56</v>
      </c>
      <c r="E3025" s="35" t="s">
        <v>0</v>
      </c>
      <c r="F3025" s="35" t="s">
        <v>11247</v>
      </c>
      <c r="G3025" s="35" t="s">
        <v>11265</v>
      </c>
      <c r="H3025" s="35" t="s">
        <v>1370</v>
      </c>
      <c r="I3025" s="36"/>
      <c r="J3025" s="53">
        <v>45895</v>
      </c>
      <c r="K3025" t="s">
        <v>7424</v>
      </c>
      <c r="L3025" s="40"/>
      <c r="M3025" s="39" t="s">
        <v>11299</v>
      </c>
    </row>
    <row r="3026" spans="1:13" x14ac:dyDescent="0.25">
      <c r="A3026" s="7" t="str">
        <f t="shared" si="124"/>
        <v>200700190004</v>
      </c>
      <c r="B3026" s="92"/>
      <c r="C3026" s="187">
        <v>20070019</v>
      </c>
      <c r="D3026" s="175" t="s">
        <v>56</v>
      </c>
      <c r="E3026" s="35" t="s">
        <v>1</v>
      </c>
      <c r="F3026" s="35" t="s">
        <v>11248</v>
      </c>
      <c r="G3026" s="35" t="s">
        <v>11266</v>
      </c>
      <c r="H3026" s="35" t="s">
        <v>1370</v>
      </c>
      <c r="I3026" s="36"/>
      <c r="J3026" s="53">
        <v>45895</v>
      </c>
      <c r="K3026" t="s">
        <v>11284</v>
      </c>
      <c r="L3026" s="40"/>
      <c r="M3026" s="39" t="s">
        <v>11300</v>
      </c>
    </row>
    <row r="3027" spans="1:13" x14ac:dyDescent="0.25">
      <c r="A3027" s="7" t="str">
        <f t="shared" si="124"/>
        <v>200700190005</v>
      </c>
      <c r="B3027" s="92"/>
      <c r="C3027" s="187">
        <v>20070019</v>
      </c>
      <c r="D3027" s="175" t="s">
        <v>56</v>
      </c>
      <c r="E3027" s="35" t="s">
        <v>18</v>
      </c>
      <c r="F3027" s="35" t="s">
        <v>7574</v>
      </c>
      <c r="G3027" s="35" t="s">
        <v>11267</v>
      </c>
      <c r="H3027" s="35" t="s">
        <v>1370</v>
      </c>
      <c r="I3027" s="36"/>
      <c r="J3027" s="53">
        <v>45895</v>
      </c>
      <c r="K3027" t="s">
        <v>7877</v>
      </c>
      <c r="L3027" s="40"/>
      <c r="M3027" s="39" t="s">
        <v>11301</v>
      </c>
    </row>
    <row r="3028" spans="1:13" x14ac:dyDescent="0.25">
      <c r="A3028" s="7" t="str">
        <f t="shared" si="124"/>
        <v>200700190008</v>
      </c>
      <c r="B3028" s="92"/>
      <c r="C3028" s="187">
        <v>20070019</v>
      </c>
      <c r="D3028" s="175" t="s">
        <v>56</v>
      </c>
      <c r="E3028" s="35" t="s">
        <v>41</v>
      </c>
      <c r="F3028" s="35" t="s">
        <v>11249</v>
      </c>
      <c r="G3028" s="35" t="s">
        <v>11268</v>
      </c>
      <c r="H3028" s="35" t="s">
        <v>1370</v>
      </c>
      <c r="I3028" s="36"/>
      <c r="J3028" s="53">
        <v>45895</v>
      </c>
      <c r="K3028" t="s">
        <v>11285</v>
      </c>
      <c r="L3028" s="40"/>
      <c r="M3028" s="39" t="s">
        <v>11302</v>
      </c>
    </row>
    <row r="3029" spans="1:13" x14ac:dyDescent="0.25">
      <c r="A3029" s="7" t="str">
        <f t="shared" si="124"/>
        <v>200800020029</v>
      </c>
      <c r="B3029" s="92"/>
      <c r="C3029" s="187">
        <v>20080002</v>
      </c>
      <c r="D3029" s="175" t="s">
        <v>56</v>
      </c>
      <c r="E3029" s="35" t="s">
        <v>31</v>
      </c>
      <c r="F3029" s="35" t="s">
        <v>10256</v>
      </c>
      <c r="G3029" s="35" t="s">
        <v>11269</v>
      </c>
      <c r="H3029" s="35" t="s">
        <v>7417</v>
      </c>
      <c r="I3029" s="36"/>
      <c r="J3029" s="53">
        <v>45895</v>
      </c>
      <c r="K3029" t="s">
        <v>9164</v>
      </c>
      <c r="L3029" s="40"/>
      <c r="M3029" s="39" t="s">
        <v>11303</v>
      </c>
    </row>
    <row r="3030" spans="1:13" x14ac:dyDescent="0.25">
      <c r="A3030" s="7" t="str">
        <f t="shared" si="124"/>
        <v>200800020030</v>
      </c>
      <c r="B3030" s="92"/>
      <c r="C3030" s="187">
        <v>20080002</v>
      </c>
      <c r="D3030" s="175" t="s">
        <v>56</v>
      </c>
      <c r="E3030" s="35" t="s">
        <v>7</v>
      </c>
      <c r="F3030" s="35" t="s">
        <v>11250</v>
      </c>
      <c r="G3030" s="35" t="s">
        <v>11270</v>
      </c>
      <c r="H3030" s="35" t="s">
        <v>275</v>
      </c>
      <c r="I3030" s="36"/>
      <c r="J3030" s="53">
        <v>45895</v>
      </c>
      <c r="K3030" t="s">
        <v>10118</v>
      </c>
      <c r="L3030" s="40"/>
      <c r="M3030" s="39" t="s">
        <v>11304</v>
      </c>
    </row>
    <row r="3031" spans="1:13" x14ac:dyDescent="0.25">
      <c r="A3031" s="7" t="str">
        <f t="shared" si="124"/>
        <v>200800020031</v>
      </c>
      <c r="B3031" s="92"/>
      <c r="C3031" s="187">
        <v>20080002</v>
      </c>
      <c r="D3031" s="175" t="s">
        <v>56</v>
      </c>
      <c r="E3031" s="35" t="s">
        <v>422</v>
      </c>
      <c r="F3031" s="35" t="s">
        <v>6210</v>
      </c>
      <c r="G3031" s="35" t="s">
        <v>11271</v>
      </c>
      <c r="H3031" s="35" t="s">
        <v>5245</v>
      </c>
      <c r="I3031" s="36"/>
      <c r="J3031" s="53">
        <v>45895</v>
      </c>
      <c r="K3031" t="s">
        <v>11286</v>
      </c>
      <c r="L3031" s="40"/>
      <c r="M3031" s="39" t="s">
        <v>11305</v>
      </c>
    </row>
    <row r="3032" spans="1:13" x14ac:dyDescent="0.25">
      <c r="A3032" s="7" t="str">
        <f t="shared" si="124"/>
        <v>200800020032</v>
      </c>
      <c r="B3032" s="92"/>
      <c r="C3032" s="187">
        <v>20080002</v>
      </c>
      <c r="D3032" s="175" t="s">
        <v>56</v>
      </c>
      <c r="E3032" s="35" t="s">
        <v>8</v>
      </c>
      <c r="F3032" s="35" t="s">
        <v>11251</v>
      </c>
      <c r="G3032" s="35" t="s">
        <v>11272</v>
      </c>
      <c r="H3032" s="35" t="s">
        <v>7415</v>
      </c>
      <c r="I3032" s="36"/>
      <c r="J3032" s="53">
        <v>45895</v>
      </c>
      <c r="K3032" t="s">
        <v>11287</v>
      </c>
      <c r="L3032" s="40"/>
      <c r="M3032" s="39" t="s">
        <v>11306</v>
      </c>
    </row>
    <row r="3033" spans="1:13" x14ac:dyDescent="0.25">
      <c r="A3033" s="7" t="str">
        <f t="shared" si="124"/>
        <v>200800280017</v>
      </c>
      <c r="B3033" s="92"/>
      <c r="C3033" s="187">
        <v>20080028</v>
      </c>
      <c r="D3033" s="175" t="s">
        <v>56</v>
      </c>
      <c r="E3033" s="35" t="s">
        <v>27</v>
      </c>
      <c r="F3033" s="35" t="s">
        <v>11252</v>
      </c>
      <c r="G3033" s="35" t="s">
        <v>11273</v>
      </c>
      <c r="H3033" s="35" t="s">
        <v>7412</v>
      </c>
      <c r="I3033" s="36"/>
      <c r="J3033" s="53">
        <v>45895</v>
      </c>
      <c r="K3033" t="s">
        <v>6332</v>
      </c>
      <c r="L3033" s="40"/>
      <c r="M3033" s="39">
        <v>0</v>
      </c>
    </row>
    <row r="3034" spans="1:13" x14ac:dyDescent="0.25">
      <c r="A3034" s="7" t="str">
        <f t="shared" ref="A3034:A3072" si="125">CONCATENATE(C3034,E3034)</f>
        <v>200100030098</v>
      </c>
      <c r="B3034" s="92"/>
      <c r="C3034" s="187">
        <v>20010003</v>
      </c>
      <c r="D3034" s="175" t="s">
        <v>56</v>
      </c>
      <c r="E3034" s="35" t="s">
        <v>10942</v>
      </c>
      <c r="F3034" s="35" t="s">
        <v>11311</v>
      </c>
      <c r="G3034" s="35" t="s">
        <v>11342</v>
      </c>
      <c r="H3034" s="35" t="s">
        <v>273</v>
      </c>
      <c r="I3034" s="36"/>
      <c r="J3034" s="53">
        <v>45902</v>
      </c>
      <c r="K3034" t="s">
        <v>455</v>
      </c>
      <c r="L3034" s="40"/>
      <c r="M3034" s="39" t="s">
        <v>11409</v>
      </c>
    </row>
    <row r="3035" spans="1:13" x14ac:dyDescent="0.25">
      <c r="A3035" s="7" t="str">
        <f t="shared" si="125"/>
        <v>200100170027</v>
      </c>
      <c r="B3035" s="92"/>
      <c r="C3035" s="187">
        <v>20010017</v>
      </c>
      <c r="D3035" s="175" t="s">
        <v>56</v>
      </c>
      <c r="E3035" s="35" t="s">
        <v>6</v>
      </c>
      <c r="F3035" s="35" t="s">
        <v>11312</v>
      </c>
      <c r="G3035" s="35" t="s">
        <v>11343</v>
      </c>
      <c r="H3035" s="35" t="s">
        <v>273</v>
      </c>
      <c r="I3035" s="36"/>
      <c r="J3035" s="53">
        <v>45902</v>
      </c>
      <c r="K3035" t="s">
        <v>11382</v>
      </c>
      <c r="L3035" s="40"/>
      <c r="M3035" s="39" t="s">
        <v>11410</v>
      </c>
    </row>
    <row r="3036" spans="1:13" x14ac:dyDescent="0.25">
      <c r="A3036" s="7" t="str">
        <f t="shared" si="125"/>
        <v>200100170028</v>
      </c>
      <c r="B3036" s="92"/>
      <c r="C3036" s="187">
        <v>20010017</v>
      </c>
      <c r="D3036" s="175" t="s">
        <v>56</v>
      </c>
      <c r="E3036" s="35" t="s">
        <v>30</v>
      </c>
      <c r="F3036" s="35" t="s">
        <v>11313</v>
      </c>
      <c r="G3036" s="35" t="s">
        <v>11344</v>
      </c>
      <c r="H3036" s="35" t="s">
        <v>456</v>
      </c>
      <c r="I3036" s="36"/>
      <c r="J3036" s="53">
        <v>45902</v>
      </c>
      <c r="K3036" t="s">
        <v>11383</v>
      </c>
      <c r="L3036" s="40"/>
      <c r="M3036" s="39" t="s">
        <v>11411</v>
      </c>
    </row>
    <row r="3037" spans="1:13" x14ac:dyDescent="0.25">
      <c r="A3037" s="7" t="str">
        <f t="shared" si="125"/>
        <v>200100170029</v>
      </c>
      <c r="B3037" s="92"/>
      <c r="C3037" s="187">
        <v>20010017</v>
      </c>
      <c r="D3037" s="175" t="s">
        <v>56</v>
      </c>
      <c r="E3037" s="35" t="s">
        <v>31</v>
      </c>
      <c r="F3037" s="35" t="s">
        <v>11314</v>
      </c>
      <c r="G3037" s="35" t="s">
        <v>11345</v>
      </c>
      <c r="H3037" s="35" t="s">
        <v>429</v>
      </c>
      <c r="I3037" s="36"/>
      <c r="J3037" s="53">
        <v>45902</v>
      </c>
      <c r="K3037" t="s">
        <v>11384</v>
      </c>
      <c r="L3037" s="40"/>
      <c r="M3037" s="39" t="s">
        <v>11412</v>
      </c>
    </row>
    <row r="3038" spans="1:13" x14ac:dyDescent="0.25">
      <c r="A3038" s="7" t="str">
        <f t="shared" si="125"/>
        <v>200100170030</v>
      </c>
      <c r="B3038" s="92"/>
      <c r="C3038" s="187">
        <v>20010017</v>
      </c>
      <c r="D3038" s="175" t="s">
        <v>56</v>
      </c>
      <c r="E3038" s="35" t="s">
        <v>7</v>
      </c>
      <c r="F3038" s="35" t="s">
        <v>11315</v>
      </c>
      <c r="G3038" s="35" t="s">
        <v>11346</v>
      </c>
      <c r="H3038" s="35" t="s">
        <v>273</v>
      </c>
      <c r="I3038" s="36"/>
      <c r="J3038" s="53">
        <v>45902</v>
      </c>
      <c r="K3038" t="s">
        <v>11385</v>
      </c>
      <c r="L3038" s="40"/>
      <c r="M3038" s="39" t="s">
        <v>11413</v>
      </c>
    </row>
    <row r="3039" spans="1:13" x14ac:dyDescent="0.25">
      <c r="A3039" s="7" t="str">
        <f t="shared" si="125"/>
        <v>200100170031</v>
      </c>
      <c r="B3039" s="92"/>
      <c r="C3039" s="187">
        <v>20010017</v>
      </c>
      <c r="D3039" s="175" t="s">
        <v>56</v>
      </c>
      <c r="E3039" s="35" t="s">
        <v>422</v>
      </c>
      <c r="F3039" s="35" t="s">
        <v>11316</v>
      </c>
      <c r="G3039" s="35" t="s">
        <v>11347</v>
      </c>
      <c r="H3039" s="35" t="s">
        <v>273</v>
      </c>
      <c r="I3039" s="36"/>
      <c r="J3039" s="53">
        <v>45902</v>
      </c>
      <c r="K3039" t="s">
        <v>11386</v>
      </c>
      <c r="L3039" s="40"/>
      <c r="M3039" s="39" t="s">
        <v>11414</v>
      </c>
    </row>
    <row r="3040" spans="1:13" x14ac:dyDescent="0.25">
      <c r="A3040" s="7" t="str">
        <f t="shared" si="125"/>
        <v>200100270078</v>
      </c>
      <c r="B3040" s="92"/>
      <c r="C3040" s="187">
        <v>20010027</v>
      </c>
      <c r="D3040" s="175" t="s">
        <v>56</v>
      </c>
      <c r="E3040" s="35" t="s">
        <v>2803</v>
      </c>
      <c r="F3040" s="35" t="s">
        <v>11317</v>
      </c>
      <c r="G3040" s="35" t="s">
        <v>11348</v>
      </c>
      <c r="H3040" s="35" t="s">
        <v>467</v>
      </c>
      <c r="I3040" s="36"/>
      <c r="J3040" s="53">
        <v>45902</v>
      </c>
      <c r="K3040" t="s">
        <v>176</v>
      </c>
      <c r="L3040" s="40"/>
      <c r="M3040" s="39" t="s">
        <v>11415</v>
      </c>
    </row>
    <row r="3041" spans="1:13" x14ac:dyDescent="0.25">
      <c r="A3041" s="7" t="str">
        <f t="shared" si="125"/>
        <v>200100270079</v>
      </c>
      <c r="B3041" s="92"/>
      <c r="C3041" s="187">
        <v>20010027</v>
      </c>
      <c r="D3041" s="175" t="s">
        <v>56</v>
      </c>
      <c r="E3041" s="35" t="s">
        <v>2804</v>
      </c>
      <c r="F3041" s="35" t="s">
        <v>11318</v>
      </c>
      <c r="G3041" s="35" t="s">
        <v>11349</v>
      </c>
      <c r="H3041" s="35" t="s">
        <v>467</v>
      </c>
      <c r="I3041" s="36"/>
      <c r="J3041" s="53">
        <v>45902</v>
      </c>
      <c r="K3041" t="s">
        <v>11387</v>
      </c>
      <c r="L3041" s="40"/>
      <c r="M3041" s="39" t="s">
        <v>11416</v>
      </c>
    </row>
    <row r="3042" spans="1:13" x14ac:dyDescent="0.25">
      <c r="A3042" s="7" t="str">
        <f t="shared" si="125"/>
        <v>200100530034</v>
      </c>
      <c r="B3042" s="92"/>
      <c r="C3042" s="187">
        <v>20010053</v>
      </c>
      <c r="D3042" s="175" t="s">
        <v>56</v>
      </c>
      <c r="E3042" s="35" t="s">
        <v>33</v>
      </c>
      <c r="F3042" s="35" t="s">
        <v>11319</v>
      </c>
      <c r="G3042" s="35" t="s">
        <v>11350</v>
      </c>
      <c r="H3042" s="35" t="s">
        <v>268</v>
      </c>
      <c r="I3042" s="36"/>
      <c r="J3042" s="53">
        <v>45902</v>
      </c>
      <c r="K3042">
        <v>0</v>
      </c>
      <c r="L3042" s="40"/>
      <c r="M3042" s="39" t="s">
        <v>11417</v>
      </c>
    </row>
    <row r="3043" spans="1:13" x14ac:dyDescent="0.25">
      <c r="A3043" s="7" t="str">
        <f t="shared" si="125"/>
        <v>200100530035</v>
      </c>
      <c r="B3043" s="92"/>
      <c r="C3043" s="187">
        <v>20010053</v>
      </c>
      <c r="D3043" s="175" t="s">
        <v>56</v>
      </c>
      <c r="E3043" s="35" t="s">
        <v>9</v>
      </c>
      <c r="F3043" s="35" t="s">
        <v>11320</v>
      </c>
      <c r="G3043" s="35" t="s">
        <v>11351</v>
      </c>
      <c r="H3043" s="35" t="s">
        <v>268</v>
      </c>
      <c r="I3043" s="36"/>
      <c r="J3043" s="53">
        <v>45902</v>
      </c>
      <c r="K3043">
        <v>0</v>
      </c>
      <c r="L3043" s="40"/>
      <c r="M3043" s="39" t="s">
        <v>11418</v>
      </c>
    </row>
    <row r="3044" spans="1:13" x14ac:dyDescent="0.25">
      <c r="A3044" s="7" t="str">
        <f t="shared" si="125"/>
        <v>200100530036</v>
      </c>
      <c r="B3044" s="92"/>
      <c r="C3044" s="187">
        <v>20010053</v>
      </c>
      <c r="D3044" s="175" t="s">
        <v>56</v>
      </c>
      <c r="E3044" s="35" t="s">
        <v>10</v>
      </c>
      <c r="F3044" s="35" t="s">
        <v>7583</v>
      </c>
      <c r="G3044" s="35" t="s">
        <v>11352</v>
      </c>
      <c r="H3044" s="35" t="s">
        <v>5502</v>
      </c>
      <c r="I3044" s="36"/>
      <c r="J3044" s="53">
        <v>45902</v>
      </c>
      <c r="K3044">
        <v>0</v>
      </c>
      <c r="L3044" s="40"/>
      <c r="M3044" s="39" t="s">
        <v>11419</v>
      </c>
    </row>
    <row r="3045" spans="1:13" x14ac:dyDescent="0.25">
      <c r="A3045" s="7" t="str">
        <f t="shared" si="125"/>
        <v>200100530037</v>
      </c>
      <c r="B3045" s="92"/>
      <c r="C3045" s="187">
        <v>20010053</v>
      </c>
      <c r="D3045" s="175" t="s">
        <v>56</v>
      </c>
      <c r="E3045" s="35" t="s">
        <v>34</v>
      </c>
      <c r="F3045" s="35" t="s">
        <v>6795</v>
      </c>
      <c r="G3045" s="35" t="s">
        <v>11353</v>
      </c>
      <c r="H3045" s="35" t="s">
        <v>269</v>
      </c>
      <c r="I3045" s="36"/>
      <c r="J3045" s="53">
        <v>45902</v>
      </c>
      <c r="K3045" t="s">
        <v>11388</v>
      </c>
      <c r="L3045" s="40"/>
      <c r="M3045" s="39" t="s">
        <v>11420</v>
      </c>
    </row>
    <row r="3046" spans="1:13" x14ac:dyDescent="0.25">
      <c r="A3046" s="7" t="str">
        <f t="shared" si="125"/>
        <v>200200010145</v>
      </c>
      <c r="B3046" s="92"/>
      <c r="C3046" s="187">
        <v>20020001</v>
      </c>
      <c r="D3046" s="175" t="s">
        <v>56</v>
      </c>
      <c r="E3046" s="35" t="s">
        <v>11308</v>
      </c>
      <c r="F3046" s="35" t="s">
        <v>11321</v>
      </c>
      <c r="G3046" s="35" t="s">
        <v>11354</v>
      </c>
      <c r="H3046" s="35" t="s">
        <v>278</v>
      </c>
      <c r="I3046" s="36"/>
      <c r="J3046" s="53">
        <v>45902</v>
      </c>
      <c r="K3046" t="s">
        <v>11389</v>
      </c>
      <c r="L3046" s="40"/>
      <c r="M3046" s="39" t="s">
        <v>11421</v>
      </c>
    </row>
    <row r="3047" spans="1:13" x14ac:dyDescent="0.25">
      <c r="A3047" s="7" t="str">
        <f t="shared" si="125"/>
        <v>200200010146</v>
      </c>
      <c r="B3047" s="92"/>
      <c r="C3047" s="187">
        <v>20020001</v>
      </c>
      <c r="D3047" s="175" t="s">
        <v>56</v>
      </c>
      <c r="E3047" s="35" t="s">
        <v>11309</v>
      </c>
      <c r="F3047" s="35" t="s">
        <v>11322</v>
      </c>
      <c r="G3047" s="35" t="s">
        <v>11355</v>
      </c>
      <c r="H3047" s="35" t="s">
        <v>275</v>
      </c>
      <c r="I3047" s="36"/>
      <c r="J3047" s="53">
        <v>45902</v>
      </c>
      <c r="K3047" t="s">
        <v>11390</v>
      </c>
      <c r="L3047" s="40"/>
      <c r="M3047" s="39" t="s">
        <v>11422</v>
      </c>
    </row>
    <row r="3048" spans="1:13" x14ac:dyDescent="0.25">
      <c r="A3048" s="7" t="str">
        <f t="shared" si="125"/>
        <v>200200010147</v>
      </c>
      <c r="B3048" s="92"/>
      <c r="C3048" s="187">
        <v>20020001</v>
      </c>
      <c r="D3048" s="175" t="s">
        <v>56</v>
      </c>
      <c r="E3048" s="35" t="s">
        <v>11310</v>
      </c>
      <c r="F3048" s="35" t="s">
        <v>11323</v>
      </c>
      <c r="G3048" s="91" t="s">
        <v>11648</v>
      </c>
      <c r="H3048" s="35" t="s">
        <v>275</v>
      </c>
      <c r="I3048" s="36"/>
      <c r="J3048" s="53">
        <v>45902</v>
      </c>
      <c r="K3048" t="s">
        <v>11391</v>
      </c>
      <c r="L3048" s="40"/>
      <c r="M3048" s="39" t="s">
        <v>11423</v>
      </c>
    </row>
    <row r="3049" spans="1:13" x14ac:dyDescent="0.25">
      <c r="A3049" s="7" t="str">
        <f t="shared" si="125"/>
        <v>200200100020</v>
      </c>
      <c r="B3049" s="92"/>
      <c r="C3049" s="187">
        <v>20020010</v>
      </c>
      <c r="D3049" s="175" t="s">
        <v>56</v>
      </c>
      <c r="E3049" s="35" t="s">
        <v>4</v>
      </c>
      <c r="F3049" s="35" t="s">
        <v>11324</v>
      </c>
      <c r="G3049" s="35" t="s">
        <v>11356</v>
      </c>
      <c r="H3049" s="35" t="s">
        <v>275</v>
      </c>
      <c r="I3049" s="36"/>
      <c r="J3049" s="53">
        <v>45902</v>
      </c>
      <c r="K3049">
        <v>0</v>
      </c>
      <c r="L3049" s="40"/>
      <c r="M3049" s="39" t="s">
        <v>11424</v>
      </c>
    </row>
    <row r="3050" spans="1:13" x14ac:dyDescent="0.25">
      <c r="A3050" s="7" t="str">
        <f t="shared" si="125"/>
        <v>200200100022</v>
      </c>
      <c r="B3050" s="92"/>
      <c r="C3050" s="187">
        <v>20020010</v>
      </c>
      <c r="D3050" s="175" t="s">
        <v>56</v>
      </c>
      <c r="E3050" s="35" t="s">
        <v>37</v>
      </c>
      <c r="F3050" s="35" t="s">
        <v>11325</v>
      </c>
      <c r="G3050" s="35" t="s">
        <v>11357</v>
      </c>
      <c r="H3050" s="35" t="s">
        <v>270</v>
      </c>
      <c r="I3050" s="36"/>
      <c r="J3050" s="53">
        <v>45902</v>
      </c>
      <c r="K3050" t="s">
        <v>11392</v>
      </c>
      <c r="L3050" s="40"/>
      <c r="M3050" s="39" t="s">
        <v>11425</v>
      </c>
    </row>
    <row r="3051" spans="1:13" x14ac:dyDescent="0.25">
      <c r="A3051" s="7" t="str">
        <f t="shared" si="125"/>
        <v>200200150028</v>
      </c>
      <c r="B3051" s="92"/>
      <c r="C3051" s="187">
        <v>20020015</v>
      </c>
      <c r="D3051" s="175" t="s">
        <v>56</v>
      </c>
      <c r="E3051" s="35" t="s">
        <v>30</v>
      </c>
      <c r="F3051" s="35" t="s">
        <v>11326</v>
      </c>
      <c r="G3051" s="35" t="s">
        <v>11358</v>
      </c>
      <c r="H3051" s="35" t="s">
        <v>721</v>
      </c>
      <c r="I3051" s="36"/>
      <c r="J3051" s="53">
        <v>45902</v>
      </c>
      <c r="K3051" t="s">
        <v>11393</v>
      </c>
      <c r="L3051" s="40"/>
      <c r="M3051" s="39" t="s">
        <v>11426</v>
      </c>
    </row>
    <row r="3052" spans="1:13" x14ac:dyDescent="0.25">
      <c r="A3052" s="7" t="str">
        <f t="shared" si="125"/>
        <v>200400060021</v>
      </c>
      <c r="B3052" s="92"/>
      <c r="C3052" s="187">
        <v>20040006</v>
      </c>
      <c r="D3052" s="175" t="s">
        <v>56</v>
      </c>
      <c r="E3052" s="35" t="s">
        <v>28</v>
      </c>
      <c r="F3052" s="35" t="s">
        <v>11327</v>
      </c>
      <c r="G3052" s="35" t="s">
        <v>11359</v>
      </c>
      <c r="H3052" s="35" t="s">
        <v>4690</v>
      </c>
      <c r="I3052" s="36"/>
      <c r="J3052" s="53">
        <v>45902</v>
      </c>
      <c r="K3052" t="s">
        <v>11394</v>
      </c>
      <c r="L3052" s="40"/>
      <c r="M3052" s="39" t="s">
        <v>11427</v>
      </c>
    </row>
    <row r="3053" spans="1:13" x14ac:dyDescent="0.25">
      <c r="A3053" s="7" t="str">
        <f t="shared" si="125"/>
        <v>200400060029</v>
      </c>
      <c r="B3053" s="92"/>
      <c r="C3053" s="187">
        <v>20040006</v>
      </c>
      <c r="D3053" s="175" t="s">
        <v>56</v>
      </c>
      <c r="E3053" s="35" t="s">
        <v>31</v>
      </c>
      <c r="F3053" s="35" t="s">
        <v>11328</v>
      </c>
      <c r="G3053" s="35" t="s">
        <v>11360</v>
      </c>
      <c r="H3053" s="35" t="s">
        <v>275</v>
      </c>
      <c r="I3053" s="36"/>
      <c r="J3053" s="53">
        <v>45902</v>
      </c>
      <c r="K3053" t="s">
        <v>6479</v>
      </c>
      <c r="L3053" s="40"/>
      <c r="M3053" s="39" t="s">
        <v>11428</v>
      </c>
    </row>
    <row r="3054" spans="1:13" x14ac:dyDescent="0.25">
      <c r="A3054" s="7" t="str">
        <f t="shared" si="125"/>
        <v>200600020042</v>
      </c>
      <c r="B3054" s="92"/>
      <c r="C3054" s="187">
        <v>20060002</v>
      </c>
      <c r="D3054" s="175" t="s">
        <v>56</v>
      </c>
      <c r="E3054" s="35" t="s">
        <v>14</v>
      </c>
      <c r="F3054" s="35" t="s">
        <v>11329</v>
      </c>
      <c r="G3054" s="35" t="s">
        <v>11361</v>
      </c>
      <c r="H3054" s="35" t="s">
        <v>4452</v>
      </c>
      <c r="I3054" s="36"/>
      <c r="J3054" s="53">
        <v>45902</v>
      </c>
      <c r="K3054" t="s">
        <v>11395</v>
      </c>
      <c r="L3054" s="40"/>
      <c r="M3054" s="39">
        <v>0</v>
      </c>
    </row>
    <row r="3055" spans="1:13" x14ac:dyDescent="0.25">
      <c r="A3055" s="7" t="str">
        <f t="shared" si="125"/>
        <v>200700100014</v>
      </c>
      <c r="B3055" s="92"/>
      <c r="C3055" s="187">
        <v>20070010</v>
      </c>
      <c r="D3055" s="175" t="s">
        <v>56</v>
      </c>
      <c r="E3055" s="35" t="s">
        <v>24</v>
      </c>
      <c r="F3055" s="35" t="s">
        <v>11330</v>
      </c>
      <c r="G3055" s="35" t="s">
        <v>11362</v>
      </c>
      <c r="H3055" s="35" t="s">
        <v>1048</v>
      </c>
      <c r="I3055" s="36"/>
      <c r="J3055" s="53">
        <v>45902</v>
      </c>
      <c r="K3055" t="s">
        <v>11396</v>
      </c>
      <c r="L3055" s="40"/>
      <c r="M3055" s="39" t="s">
        <v>11429</v>
      </c>
    </row>
    <row r="3056" spans="1:13" x14ac:dyDescent="0.25">
      <c r="A3056" s="7" t="str">
        <f t="shared" si="125"/>
        <v>200700170025</v>
      </c>
      <c r="B3056" s="92"/>
      <c r="C3056" s="187">
        <v>20070017</v>
      </c>
      <c r="D3056" s="175" t="s">
        <v>56</v>
      </c>
      <c r="E3056" s="35" t="s">
        <v>5</v>
      </c>
      <c r="F3056" s="35" t="s">
        <v>11331</v>
      </c>
      <c r="G3056" s="35" t="s">
        <v>11363</v>
      </c>
      <c r="H3056" s="35" t="s">
        <v>9308</v>
      </c>
      <c r="I3056" s="36"/>
      <c r="J3056" s="53">
        <v>45902</v>
      </c>
      <c r="K3056" t="s">
        <v>10610</v>
      </c>
      <c r="L3056" s="40"/>
      <c r="M3056" s="39" t="s">
        <v>11430</v>
      </c>
    </row>
    <row r="3057" spans="1:13" x14ac:dyDescent="0.25">
      <c r="A3057" s="7" t="str">
        <f t="shared" si="125"/>
        <v>200700190006</v>
      </c>
      <c r="B3057" s="92"/>
      <c r="C3057" s="187">
        <v>20070019</v>
      </c>
      <c r="D3057" s="175" t="s">
        <v>56</v>
      </c>
      <c r="E3057" s="35" t="s">
        <v>19</v>
      </c>
      <c r="F3057" s="35" t="s">
        <v>11332</v>
      </c>
      <c r="G3057" s="35" t="s">
        <v>11364</v>
      </c>
      <c r="H3057" s="35" t="s">
        <v>7573</v>
      </c>
      <c r="I3057" s="36"/>
      <c r="J3057" s="53">
        <v>45902</v>
      </c>
      <c r="K3057" t="s">
        <v>11397</v>
      </c>
      <c r="L3057" s="40"/>
      <c r="M3057" s="39" t="s">
        <v>11431</v>
      </c>
    </row>
    <row r="3058" spans="1:13" x14ac:dyDescent="0.25">
      <c r="A3058" s="7" t="str">
        <f t="shared" si="125"/>
        <v>200700190007</v>
      </c>
      <c r="B3058" s="92"/>
      <c r="C3058" s="187">
        <v>20070019</v>
      </c>
      <c r="D3058" s="175" t="s">
        <v>56</v>
      </c>
      <c r="E3058" s="35" t="s">
        <v>20</v>
      </c>
      <c r="F3058" s="35" t="s">
        <v>11333</v>
      </c>
      <c r="G3058" s="35" t="s">
        <v>11365</v>
      </c>
      <c r="H3058" s="35" t="s">
        <v>1380</v>
      </c>
      <c r="I3058" s="36"/>
      <c r="J3058" s="53">
        <v>45902</v>
      </c>
      <c r="K3058" t="s">
        <v>7878</v>
      </c>
      <c r="L3058" s="40"/>
      <c r="M3058" s="39" t="s">
        <v>11432</v>
      </c>
    </row>
    <row r="3059" spans="1:13" x14ac:dyDescent="0.25">
      <c r="A3059" s="7" t="str">
        <f t="shared" si="125"/>
        <v>200700190009</v>
      </c>
      <c r="B3059" s="92"/>
      <c r="C3059" s="187">
        <v>20070019</v>
      </c>
      <c r="D3059" s="175" t="s">
        <v>56</v>
      </c>
      <c r="E3059" s="35" t="s">
        <v>36</v>
      </c>
      <c r="F3059" s="35" t="s">
        <v>10411</v>
      </c>
      <c r="G3059" s="35" t="s">
        <v>11366</v>
      </c>
      <c r="H3059" s="35" t="s">
        <v>11380</v>
      </c>
      <c r="I3059" s="36"/>
      <c r="J3059" s="53">
        <v>45902</v>
      </c>
      <c r="K3059" t="s">
        <v>11398</v>
      </c>
      <c r="L3059" s="40"/>
      <c r="M3059" s="39" t="s">
        <v>11433</v>
      </c>
    </row>
    <row r="3060" spans="1:13" x14ac:dyDescent="0.25">
      <c r="A3060" s="7" t="str">
        <f t="shared" si="125"/>
        <v>200800020033</v>
      </c>
      <c r="B3060" s="92"/>
      <c r="C3060" s="187">
        <v>20080002</v>
      </c>
      <c r="D3060" s="175" t="s">
        <v>56</v>
      </c>
      <c r="E3060" s="35" t="s">
        <v>32</v>
      </c>
      <c r="F3060" s="35" t="s">
        <v>559</v>
      </c>
      <c r="G3060" s="35" t="s">
        <v>11367</v>
      </c>
      <c r="H3060" s="35" t="s">
        <v>7439</v>
      </c>
      <c r="I3060" s="36"/>
      <c r="J3060" s="53">
        <v>45902</v>
      </c>
      <c r="K3060" t="s">
        <v>11399</v>
      </c>
      <c r="L3060" s="40"/>
      <c r="M3060" s="39" t="s">
        <v>11434</v>
      </c>
    </row>
    <row r="3061" spans="1:13" x14ac:dyDescent="0.25">
      <c r="A3061" s="7" t="str">
        <f t="shared" si="125"/>
        <v>200800070097</v>
      </c>
      <c r="B3061" s="92"/>
      <c r="C3061" s="187">
        <v>20080007</v>
      </c>
      <c r="D3061" s="175" t="s">
        <v>56</v>
      </c>
      <c r="E3061" s="35" t="s">
        <v>3872</v>
      </c>
      <c r="F3061" s="35" t="s">
        <v>11334</v>
      </c>
      <c r="G3061" s="35" t="s">
        <v>11368</v>
      </c>
      <c r="H3061" s="35" t="s">
        <v>5245</v>
      </c>
      <c r="I3061" s="36"/>
      <c r="J3061" s="53">
        <v>45902</v>
      </c>
      <c r="K3061" t="s">
        <v>10175</v>
      </c>
      <c r="L3061" s="40"/>
      <c r="M3061" s="39" t="s">
        <v>11435</v>
      </c>
    </row>
    <row r="3062" spans="1:13" x14ac:dyDescent="0.25">
      <c r="A3062" s="7" t="str">
        <f t="shared" si="125"/>
        <v>200800160014</v>
      </c>
      <c r="B3062" s="92"/>
      <c r="C3062" s="187">
        <v>20080016</v>
      </c>
      <c r="D3062" s="175" t="s">
        <v>56</v>
      </c>
      <c r="E3062" s="35" t="s">
        <v>24</v>
      </c>
      <c r="F3062" s="35" t="s">
        <v>7983</v>
      </c>
      <c r="G3062" s="35" t="s">
        <v>11369</v>
      </c>
      <c r="H3062" s="35" t="s">
        <v>7573</v>
      </c>
      <c r="I3062" s="36"/>
      <c r="J3062" s="53">
        <v>45902</v>
      </c>
      <c r="K3062" t="s">
        <v>11400</v>
      </c>
      <c r="L3062" s="40"/>
      <c r="M3062" s="39" t="s">
        <v>11436</v>
      </c>
    </row>
    <row r="3063" spans="1:13" x14ac:dyDescent="0.25">
      <c r="A3063" s="7" t="str">
        <f t="shared" si="125"/>
        <v>200800160015</v>
      </c>
      <c r="B3063" s="92"/>
      <c r="C3063" s="187">
        <v>20080016</v>
      </c>
      <c r="D3063" s="175" t="s">
        <v>56</v>
      </c>
      <c r="E3063" s="35" t="s">
        <v>25</v>
      </c>
      <c r="F3063" s="35" t="s">
        <v>11335</v>
      </c>
      <c r="G3063" s="35" t="s">
        <v>11370</v>
      </c>
      <c r="H3063" s="35" t="s">
        <v>7961</v>
      </c>
      <c r="I3063" s="36"/>
      <c r="J3063" s="53">
        <v>45902</v>
      </c>
      <c r="K3063" t="s">
        <v>11401</v>
      </c>
      <c r="L3063" s="40"/>
      <c r="M3063" s="39" t="s">
        <v>11437</v>
      </c>
    </row>
    <row r="3064" spans="1:13" x14ac:dyDescent="0.25">
      <c r="A3064" s="7" t="str">
        <f t="shared" si="125"/>
        <v>200800160016</v>
      </c>
      <c r="B3064" s="92"/>
      <c r="C3064" s="187">
        <v>20080016</v>
      </c>
      <c r="D3064" s="175" t="s">
        <v>56</v>
      </c>
      <c r="E3064" s="35" t="s">
        <v>26</v>
      </c>
      <c r="F3064" s="35" t="s">
        <v>11336</v>
      </c>
      <c r="G3064" s="35" t="s">
        <v>11371</v>
      </c>
      <c r="H3064" s="35" t="s">
        <v>11381</v>
      </c>
      <c r="I3064" s="36"/>
      <c r="J3064" s="53">
        <v>45902</v>
      </c>
      <c r="K3064" t="s">
        <v>11402</v>
      </c>
      <c r="L3064" s="40"/>
      <c r="M3064" s="39" t="s">
        <v>11438</v>
      </c>
    </row>
    <row r="3065" spans="1:13" x14ac:dyDescent="0.25">
      <c r="A3065" s="7" t="str">
        <f t="shared" si="125"/>
        <v>200800160017</v>
      </c>
      <c r="B3065" s="92"/>
      <c r="C3065" s="187">
        <v>20080016</v>
      </c>
      <c r="D3065" s="175" t="s">
        <v>56</v>
      </c>
      <c r="E3065" s="35" t="s">
        <v>27</v>
      </c>
      <c r="F3065" s="35" t="s">
        <v>11337</v>
      </c>
      <c r="G3065" s="35" t="s">
        <v>11372</v>
      </c>
      <c r="H3065" s="35" t="s">
        <v>5245</v>
      </c>
      <c r="I3065" s="36"/>
      <c r="J3065" s="53">
        <v>45902</v>
      </c>
      <c r="K3065" t="s">
        <v>11403</v>
      </c>
      <c r="L3065" s="40"/>
      <c r="M3065" s="39" t="s">
        <v>11439</v>
      </c>
    </row>
    <row r="3066" spans="1:13" x14ac:dyDescent="0.25">
      <c r="A3066" s="7" t="str">
        <f t="shared" si="125"/>
        <v>200900080006</v>
      </c>
      <c r="B3066" s="92"/>
      <c r="C3066" s="187">
        <v>20090008</v>
      </c>
      <c r="D3066" s="175" t="s">
        <v>56</v>
      </c>
      <c r="E3066" s="35" t="s">
        <v>19</v>
      </c>
      <c r="F3066" s="35" t="s">
        <v>11338</v>
      </c>
      <c r="G3066" s="35" t="s">
        <v>11373</v>
      </c>
      <c r="H3066" s="35" t="s">
        <v>4690</v>
      </c>
      <c r="I3066" s="36"/>
      <c r="J3066" s="53">
        <v>45902</v>
      </c>
      <c r="K3066" t="s">
        <v>11404</v>
      </c>
      <c r="L3066" s="40"/>
      <c r="M3066" s="39" t="s">
        <v>11440</v>
      </c>
    </row>
    <row r="3067" spans="1:13" x14ac:dyDescent="0.25">
      <c r="A3067" s="7" t="str">
        <f t="shared" si="125"/>
        <v>200900080008</v>
      </c>
      <c r="B3067" s="92"/>
      <c r="C3067" s="187">
        <v>20090008</v>
      </c>
      <c r="D3067" s="175" t="s">
        <v>56</v>
      </c>
      <c r="E3067" s="35" t="s">
        <v>41</v>
      </c>
      <c r="F3067" s="35" t="s">
        <v>11339</v>
      </c>
      <c r="G3067" s="35" t="s">
        <v>11374</v>
      </c>
      <c r="H3067" s="35" t="s">
        <v>4690</v>
      </c>
      <c r="I3067" s="36"/>
      <c r="J3067" s="53">
        <v>45902</v>
      </c>
      <c r="K3067" t="s">
        <v>8068</v>
      </c>
      <c r="L3067" s="40"/>
      <c r="M3067" s="39" t="s">
        <v>11441</v>
      </c>
    </row>
    <row r="3068" spans="1:13" x14ac:dyDescent="0.25">
      <c r="A3068" s="7" t="str">
        <f t="shared" si="125"/>
        <v>200900080009</v>
      </c>
      <c r="B3068" s="92"/>
      <c r="C3068" s="187">
        <v>20090008</v>
      </c>
      <c r="D3068" s="175" t="s">
        <v>56</v>
      </c>
      <c r="E3068" s="35" t="s">
        <v>36</v>
      </c>
      <c r="F3068" s="35" t="s">
        <v>5325</v>
      </c>
      <c r="G3068" s="35" t="s">
        <v>11375</v>
      </c>
      <c r="H3068" s="35" t="s">
        <v>4690</v>
      </c>
      <c r="I3068" s="36"/>
      <c r="J3068" s="53">
        <v>45902</v>
      </c>
      <c r="K3068" t="s">
        <v>11405</v>
      </c>
      <c r="L3068" s="40"/>
      <c r="M3068" s="39" t="s">
        <v>11442</v>
      </c>
    </row>
    <row r="3069" spans="1:13" x14ac:dyDescent="0.25">
      <c r="A3069" s="7" t="str">
        <f t="shared" si="125"/>
        <v>200900080010</v>
      </c>
      <c r="B3069" s="92"/>
      <c r="C3069" s="187">
        <v>20090008</v>
      </c>
      <c r="D3069" s="175" t="s">
        <v>56</v>
      </c>
      <c r="E3069" s="35" t="s">
        <v>21</v>
      </c>
      <c r="F3069" s="35" t="s">
        <v>9314</v>
      </c>
      <c r="G3069" s="35" t="s">
        <v>11376</v>
      </c>
      <c r="H3069" s="35" t="s">
        <v>4690</v>
      </c>
      <c r="I3069" s="36"/>
      <c r="J3069" s="53">
        <v>45902</v>
      </c>
      <c r="K3069" t="s">
        <v>11406</v>
      </c>
      <c r="L3069" s="40"/>
      <c r="M3069" s="39" t="s">
        <v>11443</v>
      </c>
    </row>
    <row r="3070" spans="1:13" x14ac:dyDescent="0.25">
      <c r="A3070" s="7" t="str">
        <f t="shared" si="125"/>
        <v>200900080011</v>
      </c>
      <c r="B3070" s="92"/>
      <c r="C3070" s="187">
        <v>20090008</v>
      </c>
      <c r="D3070" s="175" t="s">
        <v>56</v>
      </c>
      <c r="E3070" s="35" t="s">
        <v>22</v>
      </c>
      <c r="F3070" s="35" t="s">
        <v>11340</v>
      </c>
      <c r="G3070" s="35" t="s">
        <v>11377</v>
      </c>
      <c r="H3070" s="35" t="s">
        <v>4690</v>
      </c>
      <c r="I3070" s="36"/>
      <c r="J3070" s="53">
        <v>45902</v>
      </c>
      <c r="K3070" t="s">
        <v>11407</v>
      </c>
      <c r="L3070" s="40"/>
      <c r="M3070" s="39" t="s">
        <v>11444</v>
      </c>
    </row>
    <row r="3071" spans="1:13" x14ac:dyDescent="0.25">
      <c r="A3071" s="7" t="str">
        <f t="shared" si="125"/>
        <v>200900080014</v>
      </c>
      <c r="B3071" s="92"/>
      <c r="C3071" s="187">
        <v>20090008</v>
      </c>
      <c r="D3071" s="175" t="s">
        <v>56</v>
      </c>
      <c r="E3071" s="35" t="s">
        <v>24</v>
      </c>
      <c r="F3071" s="35" t="s">
        <v>670</v>
      </c>
      <c r="G3071" s="35" t="s">
        <v>11378</v>
      </c>
      <c r="H3071" s="35" t="s">
        <v>4690</v>
      </c>
      <c r="I3071" s="36"/>
      <c r="J3071" s="53">
        <v>45902</v>
      </c>
      <c r="K3071" t="s">
        <v>6227</v>
      </c>
      <c r="L3071" s="40"/>
      <c r="M3071" s="39" t="s">
        <v>11445</v>
      </c>
    </row>
    <row r="3072" spans="1:13" x14ac:dyDescent="0.25">
      <c r="A3072" s="7" t="str">
        <f t="shared" si="125"/>
        <v>200900100002</v>
      </c>
      <c r="B3072" s="92"/>
      <c r="C3072" s="187">
        <v>20090010</v>
      </c>
      <c r="D3072" s="175" t="s">
        <v>56</v>
      </c>
      <c r="E3072" s="35" t="s">
        <v>17</v>
      </c>
      <c r="F3072" s="35" t="s">
        <v>11341</v>
      </c>
      <c r="G3072" s="35" t="s">
        <v>11379</v>
      </c>
      <c r="H3072" s="35" t="s">
        <v>1691</v>
      </c>
      <c r="I3072" s="36"/>
      <c r="J3072" s="53">
        <v>45902</v>
      </c>
      <c r="K3072" t="s">
        <v>11408</v>
      </c>
      <c r="L3072" s="40"/>
      <c r="M3072" s="39" t="s">
        <v>11446</v>
      </c>
    </row>
    <row r="3073" spans="1:13" x14ac:dyDescent="0.25">
      <c r="A3073" s="7" t="str">
        <f t="shared" ref="A3073:A3075" si="126">CONCATENATE(C3073,E3073)</f>
        <v>200800360002</v>
      </c>
      <c r="B3073" s="92"/>
      <c r="C3073" s="187">
        <v>20080036</v>
      </c>
      <c r="D3073" s="175" t="s">
        <v>56</v>
      </c>
      <c r="E3073" s="35" t="s">
        <v>17</v>
      </c>
      <c r="F3073" s="35" t="s">
        <v>11448</v>
      </c>
      <c r="G3073" s="35" t="s">
        <v>11451</v>
      </c>
      <c r="H3073" s="35" t="s">
        <v>7704</v>
      </c>
      <c r="I3073" s="36"/>
      <c r="J3073" s="53">
        <v>45902</v>
      </c>
      <c r="K3073" t="s">
        <v>11454</v>
      </c>
      <c r="L3073" s="40"/>
      <c r="M3073" s="39" t="s">
        <v>11457</v>
      </c>
    </row>
    <row r="3074" spans="1:13" x14ac:dyDescent="0.25">
      <c r="A3074" s="7" t="str">
        <f t="shared" si="126"/>
        <v>200800370002</v>
      </c>
      <c r="B3074" s="92"/>
      <c r="C3074" s="187">
        <v>20080037</v>
      </c>
      <c r="D3074" s="175" t="s">
        <v>56</v>
      </c>
      <c r="E3074" s="35" t="s">
        <v>17</v>
      </c>
      <c r="F3074" s="35" t="s">
        <v>11449</v>
      </c>
      <c r="G3074" s="35" t="s">
        <v>11452</v>
      </c>
      <c r="H3074" s="35" t="s">
        <v>7417</v>
      </c>
      <c r="I3074" s="36"/>
      <c r="J3074" s="53">
        <v>45902</v>
      </c>
      <c r="K3074" t="s">
        <v>11455</v>
      </c>
      <c r="L3074" s="40"/>
      <c r="M3074" s="39" t="s">
        <v>11458</v>
      </c>
    </row>
    <row r="3075" spans="1:13" x14ac:dyDescent="0.25">
      <c r="A3075" s="7" t="str">
        <f t="shared" si="126"/>
        <v>200800380002</v>
      </c>
      <c r="B3075" s="92"/>
      <c r="C3075" s="187">
        <v>20080038</v>
      </c>
      <c r="D3075" s="175" t="s">
        <v>56</v>
      </c>
      <c r="E3075" s="35" t="s">
        <v>17</v>
      </c>
      <c r="F3075" s="35" t="s">
        <v>11450</v>
      </c>
      <c r="G3075" s="35" t="s">
        <v>11453</v>
      </c>
      <c r="H3075" s="35" t="s">
        <v>7439</v>
      </c>
      <c r="I3075" s="36"/>
      <c r="J3075" s="53">
        <v>45902</v>
      </c>
      <c r="K3075" t="s">
        <v>11456</v>
      </c>
      <c r="L3075" s="40"/>
      <c r="M3075" s="39" t="s">
        <v>11459</v>
      </c>
    </row>
    <row r="3076" spans="1:13" x14ac:dyDescent="0.25">
      <c r="A3076" s="7" t="str">
        <f t="shared" ref="A3076:A3104" si="127">CONCATENATE(C3076,E3076)</f>
        <v>200100030095</v>
      </c>
      <c r="B3076" s="92"/>
      <c r="C3076" s="187">
        <v>20010003</v>
      </c>
      <c r="D3076" s="175" t="s">
        <v>56</v>
      </c>
      <c r="E3076" s="35" t="s">
        <v>3870</v>
      </c>
      <c r="F3076" s="35" t="s">
        <v>11460</v>
      </c>
      <c r="G3076" s="35" t="s">
        <v>11505</v>
      </c>
      <c r="H3076" s="35" t="s">
        <v>11561</v>
      </c>
      <c r="I3076" s="36"/>
      <c r="J3076" s="53">
        <v>45908</v>
      </c>
      <c r="K3076" t="s">
        <v>11563</v>
      </c>
      <c r="L3076" s="40"/>
      <c r="M3076" s="39" t="s">
        <v>11596</v>
      </c>
    </row>
    <row r="3077" spans="1:13" x14ac:dyDescent="0.25">
      <c r="A3077" s="7" t="str">
        <f t="shared" si="127"/>
        <v>200100030101</v>
      </c>
      <c r="B3077" s="92"/>
      <c r="C3077" s="187">
        <v>20010003</v>
      </c>
      <c r="D3077" s="175" t="s">
        <v>56</v>
      </c>
      <c r="E3077" s="35" t="s">
        <v>4656</v>
      </c>
      <c r="F3077" s="35" t="s">
        <v>11461</v>
      </c>
      <c r="G3077" s="35" t="s">
        <v>11506</v>
      </c>
      <c r="H3077" s="35" t="s">
        <v>7573</v>
      </c>
      <c r="I3077" s="36"/>
      <c r="J3077" s="53">
        <v>45908</v>
      </c>
      <c r="K3077" t="s">
        <v>11564</v>
      </c>
      <c r="L3077" s="40"/>
      <c r="M3077" s="39" t="s">
        <v>11597</v>
      </c>
    </row>
    <row r="3078" spans="1:13" x14ac:dyDescent="0.25">
      <c r="A3078" s="7" t="str">
        <f t="shared" si="127"/>
        <v>200100150080</v>
      </c>
      <c r="B3078" s="92"/>
      <c r="C3078" s="187">
        <v>20010015</v>
      </c>
      <c r="D3078" s="175" t="s">
        <v>56</v>
      </c>
      <c r="E3078" s="35" t="s">
        <v>2936</v>
      </c>
      <c r="F3078" s="35" t="s">
        <v>11462</v>
      </c>
      <c r="G3078" s="35" t="s">
        <v>11507</v>
      </c>
      <c r="H3078" s="35" t="s">
        <v>3990</v>
      </c>
      <c r="I3078" s="36"/>
      <c r="J3078" s="53">
        <v>45908</v>
      </c>
      <c r="K3078" t="s">
        <v>133</v>
      </c>
      <c r="L3078" s="40"/>
      <c r="M3078" s="39" t="s">
        <v>11598</v>
      </c>
    </row>
    <row r="3079" spans="1:13" x14ac:dyDescent="0.25">
      <c r="A3079" s="7" t="str">
        <f t="shared" si="127"/>
        <v>200100150081</v>
      </c>
      <c r="B3079" s="92"/>
      <c r="C3079" s="187">
        <v>20010015</v>
      </c>
      <c r="D3079" s="175" t="s">
        <v>56</v>
      </c>
      <c r="E3079" s="35" t="s">
        <v>3261</v>
      </c>
      <c r="F3079" s="35" t="s">
        <v>11463</v>
      </c>
      <c r="G3079" s="35" t="s">
        <v>11508</v>
      </c>
      <c r="H3079" s="35" t="s">
        <v>265</v>
      </c>
      <c r="I3079" s="36"/>
      <c r="J3079" s="53">
        <v>45908</v>
      </c>
      <c r="K3079" t="s">
        <v>11565</v>
      </c>
      <c r="L3079" s="40"/>
      <c r="M3079" s="39" t="s">
        <v>11599</v>
      </c>
    </row>
    <row r="3080" spans="1:13" x14ac:dyDescent="0.25">
      <c r="A3080" s="7" t="str">
        <f t="shared" si="127"/>
        <v>200100150082</v>
      </c>
      <c r="B3080" s="92"/>
      <c r="C3080" s="187">
        <v>20010015</v>
      </c>
      <c r="D3080" s="175" t="s">
        <v>56</v>
      </c>
      <c r="E3080" s="35" t="s">
        <v>3414</v>
      </c>
      <c r="F3080" s="35" t="s">
        <v>11464</v>
      </c>
      <c r="G3080" s="35" t="s">
        <v>11509</v>
      </c>
      <c r="H3080" s="35" t="s">
        <v>265</v>
      </c>
      <c r="I3080" s="36"/>
      <c r="J3080" s="53">
        <v>45908</v>
      </c>
      <c r="K3080" t="s">
        <v>359</v>
      </c>
      <c r="L3080" s="40"/>
      <c r="M3080" s="39" t="s">
        <v>11600</v>
      </c>
    </row>
    <row r="3081" spans="1:13" x14ac:dyDescent="0.25">
      <c r="A3081" s="7" t="str">
        <f t="shared" si="127"/>
        <v>200100420033</v>
      </c>
      <c r="B3081" s="92"/>
      <c r="C3081" s="187">
        <v>20010042</v>
      </c>
      <c r="D3081" s="175" t="s">
        <v>56</v>
      </c>
      <c r="E3081" s="35" t="s">
        <v>32</v>
      </c>
      <c r="F3081" s="35" t="s">
        <v>11465</v>
      </c>
      <c r="G3081" s="35" t="s">
        <v>11510</v>
      </c>
      <c r="H3081" s="35" t="s">
        <v>265</v>
      </c>
      <c r="I3081" s="36"/>
      <c r="J3081" s="53">
        <v>45908</v>
      </c>
      <c r="K3081" t="s">
        <v>11566</v>
      </c>
      <c r="L3081" s="40"/>
      <c r="M3081" s="39" t="s">
        <v>11601</v>
      </c>
    </row>
    <row r="3082" spans="1:13" x14ac:dyDescent="0.25">
      <c r="A3082" s="7" t="str">
        <f t="shared" si="127"/>
        <v>200100420034</v>
      </c>
      <c r="B3082" s="92"/>
      <c r="C3082" s="187">
        <v>20010042</v>
      </c>
      <c r="D3082" s="175" t="s">
        <v>56</v>
      </c>
      <c r="E3082" s="35" t="s">
        <v>33</v>
      </c>
      <c r="F3082" s="35" t="s">
        <v>11466</v>
      </c>
      <c r="G3082" s="35" t="s">
        <v>11511</v>
      </c>
      <c r="H3082" s="35" t="s">
        <v>3834</v>
      </c>
      <c r="I3082" s="36"/>
      <c r="J3082" s="53">
        <v>45908</v>
      </c>
      <c r="K3082" t="s">
        <v>11567</v>
      </c>
      <c r="L3082" s="40"/>
      <c r="M3082" s="39" t="s">
        <v>11602</v>
      </c>
    </row>
    <row r="3083" spans="1:13" x14ac:dyDescent="0.25">
      <c r="A3083" s="7" t="str">
        <f t="shared" si="127"/>
        <v>200100420035</v>
      </c>
      <c r="B3083" s="92"/>
      <c r="C3083" s="187">
        <v>20010042</v>
      </c>
      <c r="D3083" s="175" t="s">
        <v>56</v>
      </c>
      <c r="E3083" s="35" t="s">
        <v>9</v>
      </c>
      <c r="F3083" s="35" t="s">
        <v>739</v>
      </c>
      <c r="G3083" s="35" t="s">
        <v>11512</v>
      </c>
      <c r="H3083" s="35" t="s">
        <v>3834</v>
      </c>
      <c r="I3083" s="36"/>
      <c r="J3083" s="53">
        <v>45908</v>
      </c>
      <c r="K3083" t="s">
        <v>11568</v>
      </c>
      <c r="L3083" s="40"/>
      <c r="M3083" s="39">
        <v>0</v>
      </c>
    </row>
    <row r="3084" spans="1:13" x14ac:dyDescent="0.25">
      <c r="A3084" s="7" t="str">
        <f t="shared" si="127"/>
        <v>200100520021</v>
      </c>
      <c r="B3084" s="92"/>
      <c r="C3084" s="187">
        <v>20010052</v>
      </c>
      <c r="D3084" s="175" t="s">
        <v>56</v>
      </c>
      <c r="E3084" s="35" t="s">
        <v>28</v>
      </c>
      <c r="F3084" s="35" t="s">
        <v>11467</v>
      </c>
      <c r="G3084" s="35" t="s">
        <v>11513</v>
      </c>
      <c r="H3084" s="35" t="s">
        <v>275</v>
      </c>
      <c r="I3084" s="36"/>
      <c r="J3084" s="53">
        <v>45908</v>
      </c>
      <c r="K3084" t="s">
        <v>11569</v>
      </c>
      <c r="L3084" s="40"/>
      <c r="M3084" s="39" t="s">
        <v>11603</v>
      </c>
    </row>
    <row r="3085" spans="1:13" x14ac:dyDescent="0.25">
      <c r="A3085" s="7" t="str">
        <f t="shared" si="127"/>
        <v>200100530038</v>
      </c>
      <c r="B3085" s="92"/>
      <c r="C3085" s="187">
        <v>20010053</v>
      </c>
      <c r="D3085" s="175" t="s">
        <v>56</v>
      </c>
      <c r="E3085" s="35" t="s">
        <v>11</v>
      </c>
      <c r="F3085" s="35" t="s">
        <v>11468</v>
      </c>
      <c r="G3085" s="35" t="s">
        <v>11514</v>
      </c>
      <c r="H3085" s="35" t="s">
        <v>268</v>
      </c>
      <c r="I3085" s="36"/>
      <c r="J3085" s="53">
        <v>45908</v>
      </c>
      <c r="K3085" t="s">
        <v>11391</v>
      </c>
      <c r="L3085" s="40"/>
      <c r="M3085" s="39" t="s">
        <v>11604</v>
      </c>
    </row>
    <row r="3086" spans="1:13" x14ac:dyDescent="0.25">
      <c r="A3086" s="7" t="str">
        <f t="shared" si="127"/>
        <v>200100530039</v>
      </c>
      <c r="B3086" s="92"/>
      <c r="C3086" s="187">
        <v>20010053</v>
      </c>
      <c r="D3086" s="175" t="s">
        <v>56</v>
      </c>
      <c r="E3086" s="35" t="s">
        <v>12</v>
      </c>
      <c r="F3086" s="35" t="s">
        <v>11469</v>
      </c>
      <c r="G3086" s="35" t="s">
        <v>11515</v>
      </c>
      <c r="H3086" s="35" t="s">
        <v>4438</v>
      </c>
      <c r="I3086" s="36"/>
      <c r="J3086" s="53">
        <v>45908</v>
      </c>
      <c r="K3086" t="s">
        <v>362</v>
      </c>
      <c r="L3086" s="40"/>
      <c r="M3086" s="39" t="s">
        <v>11605</v>
      </c>
    </row>
    <row r="3087" spans="1:13" x14ac:dyDescent="0.25">
      <c r="A3087" s="7" t="str">
        <f t="shared" si="127"/>
        <v>200100530040</v>
      </c>
      <c r="B3087" s="92"/>
      <c r="C3087" s="187">
        <v>20010053</v>
      </c>
      <c r="D3087" s="175" t="s">
        <v>56</v>
      </c>
      <c r="E3087" s="35" t="s">
        <v>13</v>
      </c>
      <c r="F3087" s="35" t="s">
        <v>11470</v>
      </c>
      <c r="G3087" s="35" t="s">
        <v>11516</v>
      </c>
      <c r="H3087" s="35" t="s">
        <v>268</v>
      </c>
      <c r="I3087" s="36"/>
      <c r="J3087" s="53">
        <v>45908</v>
      </c>
      <c r="K3087" t="s">
        <v>11570</v>
      </c>
      <c r="L3087" s="40"/>
      <c r="M3087" s="39" t="s">
        <v>11606</v>
      </c>
    </row>
    <row r="3088" spans="1:13" x14ac:dyDescent="0.25">
      <c r="A3088" s="7" t="str">
        <f t="shared" si="127"/>
        <v>200200140016</v>
      </c>
      <c r="B3088" s="92"/>
      <c r="C3088" s="187">
        <v>20020014</v>
      </c>
      <c r="D3088" s="175" t="s">
        <v>56</v>
      </c>
      <c r="E3088" s="35" t="s">
        <v>26</v>
      </c>
      <c r="F3088" s="35" t="s">
        <v>11471</v>
      </c>
      <c r="G3088" s="35" t="s">
        <v>11517</v>
      </c>
      <c r="H3088" s="35" t="s">
        <v>1284</v>
      </c>
      <c r="I3088" s="36"/>
      <c r="J3088" s="53">
        <v>45908</v>
      </c>
      <c r="K3088" t="s">
        <v>11571</v>
      </c>
      <c r="L3088" s="40"/>
      <c r="M3088" s="39" t="s">
        <v>11607</v>
      </c>
    </row>
    <row r="3089" spans="1:13" x14ac:dyDescent="0.25">
      <c r="A3089" s="7" t="str">
        <f t="shared" si="127"/>
        <v>200200210002</v>
      </c>
      <c r="B3089" s="92"/>
      <c r="C3089" s="187">
        <v>20020021</v>
      </c>
      <c r="D3089" s="175" t="s">
        <v>56</v>
      </c>
      <c r="E3089" s="35" t="s">
        <v>17</v>
      </c>
      <c r="F3089" s="35" t="s">
        <v>11472</v>
      </c>
      <c r="G3089" s="35" t="s">
        <v>11518</v>
      </c>
      <c r="H3089" s="35" t="s">
        <v>5502</v>
      </c>
      <c r="I3089" s="36"/>
      <c r="J3089" s="53">
        <v>45908</v>
      </c>
      <c r="K3089" t="s">
        <v>11572</v>
      </c>
      <c r="L3089" s="40"/>
      <c r="M3089" s="39" t="s">
        <v>11608</v>
      </c>
    </row>
    <row r="3090" spans="1:13" x14ac:dyDescent="0.25">
      <c r="A3090" s="7" t="str">
        <f t="shared" si="127"/>
        <v>200200210005</v>
      </c>
      <c r="B3090" s="92"/>
      <c r="C3090" s="187">
        <v>20020021</v>
      </c>
      <c r="D3090" s="175" t="s">
        <v>56</v>
      </c>
      <c r="E3090" s="35" t="s">
        <v>18</v>
      </c>
      <c r="F3090" s="35" t="s">
        <v>11473</v>
      </c>
      <c r="G3090" s="35" t="s">
        <v>11519</v>
      </c>
      <c r="H3090" s="35" t="s">
        <v>1284</v>
      </c>
      <c r="I3090" s="36"/>
      <c r="J3090" s="53">
        <v>45908</v>
      </c>
      <c r="K3090">
        <v>0</v>
      </c>
      <c r="L3090" s="40"/>
      <c r="M3090" s="39" t="s">
        <v>11609</v>
      </c>
    </row>
    <row r="3091" spans="1:13" x14ac:dyDescent="0.25">
      <c r="A3091" s="7" t="str">
        <f t="shared" si="127"/>
        <v>200200210006</v>
      </c>
      <c r="B3091" s="92"/>
      <c r="C3091" s="187">
        <v>20020021</v>
      </c>
      <c r="D3091" s="175" t="s">
        <v>56</v>
      </c>
      <c r="E3091" s="35" t="s">
        <v>19</v>
      </c>
      <c r="F3091" s="35" t="s">
        <v>11474</v>
      </c>
      <c r="G3091" s="35" t="s">
        <v>11520</v>
      </c>
      <c r="H3091" s="35" t="s">
        <v>1380</v>
      </c>
      <c r="I3091" s="36"/>
      <c r="J3091" s="53">
        <v>45908</v>
      </c>
      <c r="K3091" t="s">
        <v>133</v>
      </c>
      <c r="L3091" s="40"/>
      <c r="M3091" s="39" t="s">
        <v>11610</v>
      </c>
    </row>
    <row r="3092" spans="1:13" x14ac:dyDescent="0.25">
      <c r="A3092" s="7" t="str">
        <f t="shared" si="127"/>
        <v>200200220002</v>
      </c>
      <c r="B3092" s="92"/>
      <c r="C3092" s="187">
        <v>20020022</v>
      </c>
      <c r="D3092" s="175" t="s">
        <v>56</v>
      </c>
      <c r="E3092" s="35" t="s">
        <v>17</v>
      </c>
      <c r="F3092" s="35" t="s">
        <v>11475</v>
      </c>
      <c r="G3092" s="35" t="s">
        <v>11521</v>
      </c>
      <c r="H3092" s="35" t="s">
        <v>11562</v>
      </c>
      <c r="I3092" s="36"/>
      <c r="J3092" s="53">
        <v>45908</v>
      </c>
      <c r="K3092" t="s">
        <v>11573</v>
      </c>
      <c r="L3092" s="40"/>
      <c r="M3092" s="39" t="s">
        <v>11611</v>
      </c>
    </row>
    <row r="3093" spans="1:13" x14ac:dyDescent="0.25">
      <c r="A3093" s="7" t="str">
        <f t="shared" si="127"/>
        <v>200400010043</v>
      </c>
      <c r="B3093" s="92"/>
      <c r="C3093" s="187">
        <v>20040001</v>
      </c>
      <c r="D3093" s="175" t="s">
        <v>56</v>
      </c>
      <c r="E3093" s="35" t="s">
        <v>1650</v>
      </c>
      <c r="F3093" s="35" t="s">
        <v>11476</v>
      </c>
      <c r="G3093" s="35" t="s">
        <v>11522</v>
      </c>
      <c r="H3093" s="35" t="s">
        <v>275</v>
      </c>
      <c r="I3093" s="36"/>
      <c r="J3093" s="53">
        <v>45908</v>
      </c>
      <c r="K3093" t="s">
        <v>11574</v>
      </c>
      <c r="L3093" s="40"/>
      <c r="M3093" s="39" t="s">
        <v>11612</v>
      </c>
    </row>
    <row r="3094" spans="1:13" x14ac:dyDescent="0.25">
      <c r="A3094" s="7" t="str">
        <f t="shared" si="127"/>
        <v>200400010044</v>
      </c>
      <c r="B3094" s="92"/>
      <c r="C3094" s="187">
        <v>20040001</v>
      </c>
      <c r="D3094" s="175" t="s">
        <v>56</v>
      </c>
      <c r="E3094" s="35" t="s">
        <v>15</v>
      </c>
      <c r="F3094" s="35" t="s">
        <v>7287</v>
      </c>
      <c r="G3094" s="35" t="s">
        <v>11523</v>
      </c>
      <c r="H3094" s="35" t="s">
        <v>275</v>
      </c>
      <c r="I3094" s="36"/>
      <c r="J3094" s="53">
        <v>45908</v>
      </c>
      <c r="K3094" t="s">
        <v>11575</v>
      </c>
      <c r="L3094" s="40"/>
      <c r="M3094" s="39" t="s">
        <v>11613</v>
      </c>
    </row>
    <row r="3095" spans="1:13" x14ac:dyDescent="0.25">
      <c r="A3095" s="7" t="str">
        <f t="shared" si="127"/>
        <v>200400010045</v>
      </c>
      <c r="B3095" s="92"/>
      <c r="C3095" s="187">
        <v>20040001</v>
      </c>
      <c r="D3095" s="175" t="s">
        <v>56</v>
      </c>
      <c r="E3095" s="35" t="s">
        <v>16</v>
      </c>
      <c r="F3095" s="35" t="s">
        <v>11477</v>
      </c>
      <c r="G3095" s="35" t="s">
        <v>11524</v>
      </c>
      <c r="H3095" s="35" t="s">
        <v>4690</v>
      </c>
      <c r="I3095" s="36"/>
      <c r="J3095" s="53">
        <v>45908</v>
      </c>
      <c r="K3095" t="s">
        <v>11576</v>
      </c>
      <c r="L3095" s="40"/>
      <c r="M3095" s="39" t="s">
        <v>11614</v>
      </c>
    </row>
    <row r="3096" spans="1:13" x14ac:dyDescent="0.25">
      <c r="A3096" s="7" t="str">
        <f t="shared" si="127"/>
        <v>200600020049</v>
      </c>
      <c r="B3096" s="92"/>
      <c r="C3096" s="187">
        <v>20060002</v>
      </c>
      <c r="D3096" s="175" t="s">
        <v>56</v>
      </c>
      <c r="E3096" s="35" t="s">
        <v>425</v>
      </c>
      <c r="F3096" s="35" t="s">
        <v>11478</v>
      </c>
      <c r="G3096" s="35" t="s">
        <v>11525</v>
      </c>
      <c r="H3096" s="35" t="s">
        <v>6016</v>
      </c>
      <c r="I3096" s="36"/>
      <c r="J3096" s="53">
        <v>45908</v>
      </c>
      <c r="K3096" t="s">
        <v>11577</v>
      </c>
      <c r="L3096" s="40"/>
      <c r="M3096" s="39">
        <v>0</v>
      </c>
    </row>
    <row r="3097" spans="1:13" x14ac:dyDescent="0.25">
      <c r="A3097" s="7" t="str">
        <f t="shared" si="127"/>
        <v>200600050028</v>
      </c>
      <c r="B3097" s="92"/>
      <c r="C3097" s="187">
        <v>20060005</v>
      </c>
      <c r="D3097" s="175" t="s">
        <v>56</v>
      </c>
      <c r="E3097" s="35" t="s">
        <v>30</v>
      </c>
      <c r="F3097" s="35" t="s">
        <v>11479</v>
      </c>
      <c r="G3097" s="35" t="s">
        <v>11526</v>
      </c>
      <c r="H3097" s="35" t="s">
        <v>4452</v>
      </c>
      <c r="I3097" s="36"/>
      <c r="J3097" s="53">
        <v>45908</v>
      </c>
      <c r="K3097" t="s">
        <v>9542</v>
      </c>
      <c r="L3097" s="40"/>
      <c r="M3097" s="39" t="s">
        <v>11615</v>
      </c>
    </row>
    <row r="3098" spans="1:13" x14ac:dyDescent="0.25">
      <c r="A3098" s="7" t="str">
        <f t="shared" si="127"/>
        <v>200600050029</v>
      </c>
      <c r="B3098" s="92"/>
      <c r="C3098" s="187">
        <v>20060005</v>
      </c>
      <c r="D3098" s="175" t="s">
        <v>56</v>
      </c>
      <c r="E3098" s="35" t="s">
        <v>31</v>
      </c>
      <c r="F3098" s="35" t="s">
        <v>7723</v>
      </c>
      <c r="G3098" s="35" t="s">
        <v>11527</v>
      </c>
      <c r="H3098" s="35" t="s">
        <v>4452</v>
      </c>
      <c r="I3098" s="36"/>
      <c r="J3098" s="53">
        <v>45908</v>
      </c>
      <c r="K3098" t="s">
        <v>11578</v>
      </c>
      <c r="L3098" s="40"/>
      <c r="M3098" s="39" t="s">
        <v>11616</v>
      </c>
    </row>
    <row r="3099" spans="1:13" x14ac:dyDescent="0.25">
      <c r="A3099" s="7" t="str">
        <f t="shared" si="127"/>
        <v>200600070026</v>
      </c>
      <c r="B3099" s="92"/>
      <c r="C3099" s="187">
        <v>20060007</v>
      </c>
      <c r="D3099" s="175" t="s">
        <v>56</v>
      </c>
      <c r="E3099" s="35" t="s">
        <v>39</v>
      </c>
      <c r="F3099" s="35" t="s">
        <v>11480</v>
      </c>
      <c r="G3099" s="35" t="s">
        <v>11528</v>
      </c>
      <c r="H3099" s="35" t="s">
        <v>5807</v>
      </c>
      <c r="I3099" s="36"/>
      <c r="J3099" s="53">
        <v>45908</v>
      </c>
      <c r="K3099" t="s">
        <v>11579</v>
      </c>
      <c r="L3099" s="40"/>
      <c r="M3099" s="39" t="s">
        <v>11617</v>
      </c>
    </row>
    <row r="3100" spans="1:13" x14ac:dyDescent="0.25">
      <c r="A3100" s="7" t="str">
        <f t="shared" si="127"/>
        <v>200600090018</v>
      </c>
      <c r="B3100" s="92"/>
      <c r="C3100" s="187">
        <v>20060009</v>
      </c>
      <c r="D3100" s="175" t="s">
        <v>56</v>
      </c>
      <c r="E3100" s="35" t="s">
        <v>2</v>
      </c>
      <c r="F3100" s="35" t="s">
        <v>11481</v>
      </c>
      <c r="G3100" s="35" t="s">
        <v>11529</v>
      </c>
      <c r="H3100" s="35" t="s">
        <v>4452</v>
      </c>
      <c r="I3100" s="36"/>
      <c r="J3100" s="53">
        <v>45908</v>
      </c>
      <c r="K3100" t="s">
        <v>5887</v>
      </c>
      <c r="L3100" s="40"/>
      <c r="M3100" s="39" t="s">
        <v>11618</v>
      </c>
    </row>
    <row r="3101" spans="1:13" x14ac:dyDescent="0.25">
      <c r="A3101" s="7" t="str">
        <f t="shared" si="127"/>
        <v>200600090019</v>
      </c>
      <c r="B3101" s="92"/>
      <c r="C3101" s="187">
        <v>20060009</v>
      </c>
      <c r="D3101" s="175" t="s">
        <v>56</v>
      </c>
      <c r="E3101" s="35" t="s">
        <v>3</v>
      </c>
      <c r="F3101" s="35" t="s">
        <v>9709</v>
      </c>
      <c r="G3101" s="35" t="s">
        <v>11530</v>
      </c>
      <c r="H3101" s="35" t="s">
        <v>4452</v>
      </c>
      <c r="I3101" s="36"/>
      <c r="J3101" s="53">
        <v>45908</v>
      </c>
      <c r="K3101" t="s">
        <v>5887</v>
      </c>
      <c r="L3101" s="40"/>
      <c r="M3101" s="39" t="s">
        <v>11619</v>
      </c>
    </row>
    <row r="3102" spans="1:13" x14ac:dyDescent="0.25">
      <c r="A3102" s="7" t="str">
        <f t="shared" si="127"/>
        <v>200600090020</v>
      </c>
      <c r="B3102" s="92"/>
      <c r="C3102" s="187">
        <v>20060009</v>
      </c>
      <c r="D3102" s="175" t="s">
        <v>56</v>
      </c>
      <c r="E3102" s="35" t="s">
        <v>4</v>
      </c>
      <c r="F3102" s="35" t="s">
        <v>11482</v>
      </c>
      <c r="G3102" s="35" t="s">
        <v>11531</v>
      </c>
      <c r="H3102" s="35" t="s">
        <v>1676</v>
      </c>
      <c r="I3102" s="36"/>
      <c r="J3102" s="53">
        <v>45908</v>
      </c>
      <c r="K3102" t="s">
        <v>11580</v>
      </c>
      <c r="L3102" s="40"/>
      <c r="M3102" s="39">
        <v>0</v>
      </c>
    </row>
    <row r="3103" spans="1:13" x14ac:dyDescent="0.25">
      <c r="A3103" s="7" t="str">
        <f t="shared" si="127"/>
        <v>200600090021</v>
      </c>
      <c r="B3103" s="92"/>
      <c r="C3103" s="187">
        <v>20060009</v>
      </c>
      <c r="D3103" s="175" t="s">
        <v>56</v>
      </c>
      <c r="E3103" s="35" t="s">
        <v>28</v>
      </c>
      <c r="F3103" s="35" t="s">
        <v>559</v>
      </c>
      <c r="G3103" s="35" t="s">
        <v>11532</v>
      </c>
      <c r="H3103" s="35" t="s">
        <v>5250</v>
      </c>
      <c r="I3103" s="36"/>
      <c r="J3103" s="53">
        <v>45908</v>
      </c>
      <c r="K3103" t="s">
        <v>8591</v>
      </c>
      <c r="L3103" s="40"/>
      <c r="M3103" s="39" t="s">
        <v>11620</v>
      </c>
    </row>
    <row r="3104" spans="1:13" x14ac:dyDescent="0.25">
      <c r="A3104" s="7" t="str">
        <f t="shared" si="127"/>
        <v>200600090022</v>
      </c>
      <c r="B3104" s="92"/>
      <c r="C3104" s="187">
        <v>20060009</v>
      </c>
      <c r="D3104" s="175" t="s">
        <v>56</v>
      </c>
      <c r="E3104" s="35" t="s">
        <v>37</v>
      </c>
      <c r="F3104" s="35" t="s">
        <v>11483</v>
      </c>
      <c r="G3104" s="35" t="s">
        <v>11533</v>
      </c>
      <c r="H3104" s="35" t="s">
        <v>4452</v>
      </c>
      <c r="I3104" s="36"/>
      <c r="J3104" s="53">
        <v>45908</v>
      </c>
      <c r="K3104" t="s">
        <v>5459</v>
      </c>
      <c r="L3104" s="40"/>
      <c r="M3104" s="39" t="s">
        <v>11621</v>
      </c>
    </row>
    <row r="3105" spans="1:13" x14ac:dyDescent="0.25">
      <c r="A3105" s="7" t="str">
        <f t="shared" ref="A3105:A3131" si="128">CONCATENATE(C3105,E3105)</f>
        <v>200600090023</v>
      </c>
      <c r="B3105" s="92"/>
      <c r="C3105" s="187">
        <v>20060009</v>
      </c>
      <c r="D3105" s="175" t="s">
        <v>56</v>
      </c>
      <c r="E3105" s="35" t="s">
        <v>38</v>
      </c>
      <c r="F3105" s="35" t="s">
        <v>6777</v>
      </c>
      <c r="G3105" s="35" t="s">
        <v>11534</v>
      </c>
      <c r="H3105" s="35" t="s">
        <v>1676</v>
      </c>
      <c r="I3105" s="36"/>
      <c r="J3105" s="53">
        <v>45908</v>
      </c>
      <c r="K3105" t="s">
        <v>8622</v>
      </c>
      <c r="L3105" s="40"/>
      <c r="M3105" s="39" t="s">
        <v>11622</v>
      </c>
    </row>
    <row r="3106" spans="1:13" x14ac:dyDescent="0.25">
      <c r="A3106" s="7" t="str">
        <f t="shared" si="128"/>
        <v>200700030014</v>
      </c>
      <c r="B3106" s="92"/>
      <c r="C3106" s="187">
        <v>20070003</v>
      </c>
      <c r="D3106" s="175" t="s">
        <v>56</v>
      </c>
      <c r="E3106" s="35" t="s">
        <v>24</v>
      </c>
      <c r="F3106" s="35" t="s">
        <v>7133</v>
      </c>
      <c r="G3106" s="35" t="s">
        <v>11535</v>
      </c>
      <c r="H3106" s="35" t="s">
        <v>2021</v>
      </c>
      <c r="I3106" s="36"/>
      <c r="J3106" s="53">
        <v>45908</v>
      </c>
      <c r="K3106" t="s">
        <v>11581</v>
      </c>
      <c r="L3106" s="40"/>
      <c r="M3106" s="39" t="s">
        <v>11623</v>
      </c>
    </row>
    <row r="3107" spans="1:13" x14ac:dyDescent="0.25">
      <c r="A3107" s="7" t="str">
        <f t="shared" si="128"/>
        <v>200700030043</v>
      </c>
      <c r="B3107" s="92"/>
      <c r="C3107" s="187">
        <v>20070003</v>
      </c>
      <c r="D3107" s="175" t="s">
        <v>56</v>
      </c>
      <c r="E3107" s="35" t="s">
        <v>1650</v>
      </c>
      <c r="F3107" s="35" t="s">
        <v>11484</v>
      </c>
      <c r="G3107" s="35" t="s">
        <v>11536</v>
      </c>
      <c r="H3107" s="35" t="s">
        <v>1048</v>
      </c>
      <c r="I3107" s="36"/>
      <c r="J3107" s="53">
        <v>45908</v>
      </c>
      <c r="K3107" t="s">
        <v>11582</v>
      </c>
      <c r="L3107" s="40"/>
      <c r="M3107" s="39">
        <v>0</v>
      </c>
    </row>
    <row r="3108" spans="1:13" x14ac:dyDescent="0.25">
      <c r="A3108" s="7" t="str">
        <f t="shared" si="128"/>
        <v>200700170027</v>
      </c>
      <c r="B3108" s="92"/>
      <c r="C3108" s="187">
        <v>20070017</v>
      </c>
      <c r="D3108" s="175" t="s">
        <v>56</v>
      </c>
      <c r="E3108" s="35" t="s">
        <v>6</v>
      </c>
      <c r="F3108" s="35" t="s">
        <v>11485</v>
      </c>
      <c r="G3108" s="35" t="s">
        <v>11537</v>
      </c>
      <c r="H3108" s="35" t="s">
        <v>5795</v>
      </c>
      <c r="I3108" s="36"/>
      <c r="J3108" s="53">
        <v>45908</v>
      </c>
      <c r="K3108" t="s">
        <v>11583</v>
      </c>
      <c r="L3108" s="40"/>
      <c r="M3108" s="39" t="s">
        <v>11624</v>
      </c>
    </row>
    <row r="3109" spans="1:13" x14ac:dyDescent="0.25">
      <c r="A3109" s="7" t="str">
        <f t="shared" si="128"/>
        <v>200700170028</v>
      </c>
      <c r="B3109" s="92"/>
      <c r="C3109" s="187">
        <v>20070017</v>
      </c>
      <c r="D3109" s="175" t="s">
        <v>56</v>
      </c>
      <c r="E3109" s="35" t="s">
        <v>30</v>
      </c>
      <c r="F3109" s="35" t="s">
        <v>11486</v>
      </c>
      <c r="G3109" s="35" t="s">
        <v>11538</v>
      </c>
      <c r="H3109" s="35" t="s">
        <v>5766</v>
      </c>
      <c r="I3109" s="36"/>
      <c r="J3109" s="53">
        <v>45908</v>
      </c>
      <c r="K3109" t="s">
        <v>5704</v>
      </c>
      <c r="L3109" s="40"/>
      <c r="M3109" s="39" t="s">
        <v>11625</v>
      </c>
    </row>
    <row r="3110" spans="1:13" x14ac:dyDescent="0.25">
      <c r="A3110" s="7" t="str">
        <f t="shared" si="128"/>
        <v>200700170029</v>
      </c>
      <c r="B3110" s="92"/>
      <c r="C3110" s="187">
        <v>20070017</v>
      </c>
      <c r="D3110" s="175" t="s">
        <v>56</v>
      </c>
      <c r="E3110" s="35" t="s">
        <v>31</v>
      </c>
      <c r="F3110" s="35" t="s">
        <v>11487</v>
      </c>
      <c r="G3110" s="35" t="s">
        <v>11539</v>
      </c>
      <c r="H3110" s="35" t="s">
        <v>8886</v>
      </c>
      <c r="I3110" s="36"/>
      <c r="J3110" s="53">
        <v>45908</v>
      </c>
      <c r="K3110" t="s">
        <v>11584</v>
      </c>
      <c r="L3110" s="40"/>
      <c r="M3110" s="39" t="s">
        <v>11626</v>
      </c>
    </row>
    <row r="3111" spans="1:13" x14ac:dyDescent="0.25">
      <c r="A3111" s="7" t="str">
        <f t="shared" si="128"/>
        <v>200700170030</v>
      </c>
      <c r="B3111" s="92"/>
      <c r="C3111" s="187">
        <v>20070017</v>
      </c>
      <c r="D3111" s="175" t="s">
        <v>56</v>
      </c>
      <c r="E3111" s="35" t="s">
        <v>7</v>
      </c>
      <c r="F3111" s="35" t="s">
        <v>11488</v>
      </c>
      <c r="G3111" s="35" t="s">
        <v>11540</v>
      </c>
      <c r="H3111" s="35" t="s">
        <v>8694</v>
      </c>
      <c r="I3111" s="36"/>
      <c r="J3111" s="53">
        <v>45908</v>
      </c>
      <c r="K3111" t="s">
        <v>11585</v>
      </c>
      <c r="L3111" s="40"/>
      <c r="M3111" s="39" t="s">
        <v>11627</v>
      </c>
    </row>
    <row r="3112" spans="1:13" x14ac:dyDescent="0.25">
      <c r="A3112" s="7" t="str">
        <f t="shared" si="128"/>
        <v>200700170033</v>
      </c>
      <c r="B3112" s="92"/>
      <c r="C3112" s="187">
        <v>20070017</v>
      </c>
      <c r="D3112" s="175" t="s">
        <v>56</v>
      </c>
      <c r="E3112" s="35" t="s">
        <v>32</v>
      </c>
      <c r="F3112" s="35" t="s">
        <v>11489</v>
      </c>
      <c r="G3112" s="35" t="s">
        <v>11541</v>
      </c>
      <c r="H3112" s="35" t="s">
        <v>9308</v>
      </c>
      <c r="I3112" s="36"/>
      <c r="J3112" s="53">
        <v>45908</v>
      </c>
      <c r="K3112" t="s">
        <v>11586</v>
      </c>
      <c r="L3112" s="40"/>
      <c r="M3112" s="39" t="s">
        <v>11628</v>
      </c>
    </row>
    <row r="3113" spans="1:13" x14ac:dyDescent="0.25">
      <c r="A3113" s="7" t="str">
        <f t="shared" si="128"/>
        <v>200700200002</v>
      </c>
      <c r="B3113" s="92"/>
      <c r="C3113" s="187">
        <v>20070020</v>
      </c>
      <c r="D3113" s="175" t="s">
        <v>56</v>
      </c>
      <c r="E3113" s="35" t="s">
        <v>17</v>
      </c>
      <c r="F3113" s="35" t="s">
        <v>10673</v>
      </c>
      <c r="G3113" s="35" t="s">
        <v>11542</v>
      </c>
      <c r="H3113" s="35" t="s">
        <v>1048</v>
      </c>
      <c r="I3113" s="36"/>
      <c r="J3113" s="53">
        <v>45908</v>
      </c>
      <c r="K3113" t="s">
        <v>5961</v>
      </c>
      <c r="L3113" s="40"/>
      <c r="M3113" s="39" t="s">
        <v>11629</v>
      </c>
    </row>
    <row r="3114" spans="1:13" x14ac:dyDescent="0.25">
      <c r="A3114" s="7" t="str">
        <f t="shared" si="128"/>
        <v>200800020034</v>
      </c>
      <c r="B3114" s="92"/>
      <c r="C3114" s="187">
        <v>20080002</v>
      </c>
      <c r="D3114" s="175" t="s">
        <v>56</v>
      </c>
      <c r="E3114" s="35" t="s">
        <v>33</v>
      </c>
      <c r="F3114" s="35" t="s">
        <v>11490</v>
      </c>
      <c r="G3114" s="35" t="s">
        <v>11543</v>
      </c>
      <c r="H3114" s="35" t="s">
        <v>7417</v>
      </c>
      <c r="I3114" s="36"/>
      <c r="J3114" s="53">
        <v>45908</v>
      </c>
      <c r="K3114" t="s">
        <v>11587</v>
      </c>
      <c r="L3114" s="40"/>
      <c r="M3114" s="39" t="s">
        <v>11630</v>
      </c>
    </row>
    <row r="3115" spans="1:13" x14ac:dyDescent="0.25">
      <c r="A3115" s="7" t="str">
        <f t="shared" si="128"/>
        <v>200800020035</v>
      </c>
      <c r="B3115" s="92"/>
      <c r="C3115" s="187">
        <v>20080002</v>
      </c>
      <c r="D3115" s="175" t="s">
        <v>56</v>
      </c>
      <c r="E3115" s="35" t="s">
        <v>9</v>
      </c>
      <c r="F3115" s="35" t="s">
        <v>11491</v>
      </c>
      <c r="G3115" s="35" t="s">
        <v>11544</v>
      </c>
      <c r="H3115" s="35" t="s">
        <v>7962</v>
      </c>
      <c r="I3115" s="36"/>
      <c r="J3115" s="53">
        <v>45908</v>
      </c>
      <c r="K3115" t="s">
        <v>11588</v>
      </c>
      <c r="L3115" s="40"/>
      <c r="M3115" s="39" t="s">
        <v>11631</v>
      </c>
    </row>
    <row r="3116" spans="1:13" x14ac:dyDescent="0.25">
      <c r="A3116" s="7" t="str">
        <f t="shared" si="128"/>
        <v>200800070098</v>
      </c>
      <c r="B3116" s="92"/>
      <c r="C3116" s="187">
        <v>20080007</v>
      </c>
      <c r="D3116" s="175" t="s">
        <v>56</v>
      </c>
      <c r="E3116" s="35" t="s">
        <v>10942</v>
      </c>
      <c r="F3116" s="35" t="s">
        <v>11492</v>
      </c>
      <c r="G3116" s="35" t="s">
        <v>11545</v>
      </c>
      <c r="H3116" s="35" t="s">
        <v>7440</v>
      </c>
      <c r="I3116" s="36"/>
      <c r="J3116" s="53">
        <v>45908</v>
      </c>
      <c r="K3116" t="s">
        <v>9495</v>
      </c>
      <c r="L3116" s="40"/>
      <c r="M3116" s="39" t="s">
        <v>11632</v>
      </c>
    </row>
    <row r="3117" spans="1:13" x14ac:dyDescent="0.25">
      <c r="A3117" s="7" t="str">
        <f t="shared" si="128"/>
        <v>200800070099</v>
      </c>
      <c r="B3117" s="92"/>
      <c r="C3117" s="187">
        <v>20080007</v>
      </c>
      <c r="D3117" s="175" t="s">
        <v>56</v>
      </c>
      <c r="E3117" s="35" t="s">
        <v>4391</v>
      </c>
      <c r="F3117" s="35" t="s">
        <v>11493</v>
      </c>
      <c r="G3117" s="35" t="s">
        <v>11546</v>
      </c>
      <c r="H3117" s="35" t="s">
        <v>10738</v>
      </c>
      <c r="I3117" s="36"/>
      <c r="J3117" s="53">
        <v>45908</v>
      </c>
      <c r="K3117" t="s">
        <v>613</v>
      </c>
      <c r="L3117" s="40"/>
      <c r="M3117" s="39" t="s">
        <v>11633</v>
      </c>
    </row>
    <row r="3118" spans="1:13" x14ac:dyDescent="0.25">
      <c r="A3118" s="7" t="str">
        <f t="shared" si="128"/>
        <v>200800090005</v>
      </c>
      <c r="B3118" s="92"/>
      <c r="C3118" s="187">
        <v>20080009</v>
      </c>
      <c r="D3118" s="175" t="s">
        <v>56</v>
      </c>
      <c r="E3118" s="35" t="s">
        <v>18</v>
      </c>
      <c r="F3118" s="35" t="s">
        <v>11494</v>
      </c>
      <c r="G3118" s="35" t="s">
        <v>11547</v>
      </c>
      <c r="H3118" s="35" t="s">
        <v>275</v>
      </c>
      <c r="I3118" s="36"/>
      <c r="J3118" s="53">
        <v>45908</v>
      </c>
      <c r="K3118" t="s">
        <v>7574</v>
      </c>
      <c r="L3118" s="40"/>
      <c r="M3118" s="39" t="s">
        <v>11634</v>
      </c>
    </row>
    <row r="3119" spans="1:13" x14ac:dyDescent="0.25">
      <c r="A3119" s="7" t="str">
        <f t="shared" si="128"/>
        <v>200800090006</v>
      </c>
      <c r="B3119" s="92"/>
      <c r="C3119" s="187">
        <v>20080009</v>
      </c>
      <c r="D3119" s="175" t="s">
        <v>56</v>
      </c>
      <c r="E3119" s="35" t="s">
        <v>19</v>
      </c>
      <c r="F3119" s="35" t="s">
        <v>11495</v>
      </c>
      <c r="G3119" s="35" t="s">
        <v>11548</v>
      </c>
      <c r="H3119" s="35" t="s">
        <v>7573</v>
      </c>
      <c r="I3119" s="36"/>
      <c r="J3119" s="53">
        <v>45908</v>
      </c>
      <c r="K3119" t="s">
        <v>11589</v>
      </c>
      <c r="L3119" s="40"/>
      <c r="M3119" s="39" t="s">
        <v>11635</v>
      </c>
    </row>
    <row r="3120" spans="1:13" x14ac:dyDescent="0.25">
      <c r="A3120" s="7" t="str">
        <f t="shared" si="128"/>
        <v>200800270004</v>
      </c>
      <c r="B3120" s="92"/>
      <c r="C3120" s="187">
        <v>20080027</v>
      </c>
      <c r="D3120" s="175" t="s">
        <v>56</v>
      </c>
      <c r="E3120" s="35" t="s">
        <v>1</v>
      </c>
      <c r="F3120" s="35" t="s">
        <v>11496</v>
      </c>
      <c r="G3120" s="35" t="s">
        <v>11549</v>
      </c>
      <c r="H3120" s="35" t="s">
        <v>7704</v>
      </c>
      <c r="I3120" s="36"/>
      <c r="J3120" s="53">
        <v>45908</v>
      </c>
      <c r="K3120" t="s">
        <v>11590</v>
      </c>
      <c r="L3120" s="40"/>
      <c r="M3120" s="39" t="s">
        <v>11636</v>
      </c>
    </row>
    <row r="3121" spans="1:13" x14ac:dyDescent="0.25">
      <c r="A3121" s="7" t="str">
        <f t="shared" si="128"/>
        <v>200800270009</v>
      </c>
      <c r="B3121" s="92"/>
      <c r="C3121" s="187">
        <v>20080027</v>
      </c>
      <c r="D3121" s="175" t="s">
        <v>56</v>
      </c>
      <c r="E3121" s="35" t="s">
        <v>36</v>
      </c>
      <c r="F3121" s="35" t="s">
        <v>5757</v>
      </c>
      <c r="G3121" s="35" t="s">
        <v>11550</v>
      </c>
      <c r="H3121" s="35" t="s">
        <v>7413</v>
      </c>
      <c r="I3121" s="36"/>
      <c r="J3121" s="53">
        <v>45908</v>
      </c>
      <c r="K3121" t="s">
        <v>11591</v>
      </c>
      <c r="L3121" s="40"/>
      <c r="M3121" s="39" t="s">
        <v>11637</v>
      </c>
    </row>
    <row r="3122" spans="1:13" x14ac:dyDescent="0.25">
      <c r="A3122" s="7" t="str">
        <f t="shared" si="128"/>
        <v>200900010006</v>
      </c>
      <c r="B3122" s="92"/>
      <c r="C3122" s="187">
        <v>20090001</v>
      </c>
      <c r="D3122" s="175" t="s">
        <v>56</v>
      </c>
      <c r="E3122" s="35" t="s">
        <v>19</v>
      </c>
      <c r="F3122" s="35" t="s">
        <v>11497</v>
      </c>
      <c r="G3122" s="35" t="s">
        <v>11551</v>
      </c>
      <c r="H3122" s="35" t="s">
        <v>4690</v>
      </c>
      <c r="I3122" s="36"/>
      <c r="J3122" s="53">
        <v>45908</v>
      </c>
      <c r="K3122" t="s">
        <v>817</v>
      </c>
      <c r="L3122" s="40"/>
      <c r="M3122" s="39" t="s">
        <v>11638</v>
      </c>
    </row>
    <row r="3123" spans="1:13" x14ac:dyDescent="0.25">
      <c r="A3123" s="7" t="str">
        <f t="shared" si="128"/>
        <v>200900010007</v>
      </c>
      <c r="B3123" s="92"/>
      <c r="C3123" s="187">
        <v>20090001</v>
      </c>
      <c r="D3123" s="175" t="s">
        <v>56</v>
      </c>
      <c r="E3123" s="35" t="s">
        <v>20</v>
      </c>
      <c r="F3123" s="35" t="s">
        <v>11498</v>
      </c>
      <c r="G3123" s="35" t="s">
        <v>11552</v>
      </c>
      <c r="H3123" s="35" t="s">
        <v>4690</v>
      </c>
      <c r="I3123" s="36"/>
      <c r="J3123" s="53">
        <v>45908</v>
      </c>
      <c r="K3123" t="s">
        <v>11592</v>
      </c>
      <c r="L3123" s="40"/>
      <c r="M3123" s="39" t="s">
        <v>11639</v>
      </c>
    </row>
    <row r="3124" spans="1:13" x14ac:dyDescent="0.25">
      <c r="A3124" s="7" t="str">
        <f t="shared" si="128"/>
        <v>200900020023</v>
      </c>
      <c r="B3124" s="92"/>
      <c r="C3124" s="187">
        <v>20090002</v>
      </c>
      <c r="D3124" s="175" t="s">
        <v>56</v>
      </c>
      <c r="E3124" s="35" t="s">
        <v>38</v>
      </c>
      <c r="F3124" s="35" t="s">
        <v>7968</v>
      </c>
      <c r="G3124" s="35" t="s">
        <v>11553</v>
      </c>
      <c r="H3124" s="35" t="s">
        <v>275</v>
      </c>
      <c r="I3124" s="36"/>
      <c r="J3124" s="53">
        <v>45908</v>
      </c>
      <c r="K3124" t="s">
        <v>133</v>
      </c>
      <c r="L3124" s="40"/>
      <c r="M3124" s="39" t="s">
        <v>11640</v>
      </c>
    </row>
    <row r="3125" spans="1:13" x14ac:dyDescent="0.25">
      <c r="A3125" s="7" t="str">
        <f t="shared" si="128"/>
        <v>200900030005</v>
      </c>
      <c r="B3125" s="92"/>
      <c r="C3125" s="187">
        <v>20090003</v>
      </c>
      <c r="D3125" s="175" t="s">
        <v>56</v>
      </c>
      <c r="E3125" s="35" t="s">
        <v>18</v>
      </c>
      <c r="F3125" s="35" t="s">
        <v>11499</v>
      </c>
      <c r="G3125" s="35" t="s">
        <v>11554</v>
      </c>
      <c r="H3125" s="35" t="s">
        <v>4690</v>
      </c>
      <c r="I3125" s="36"/>
      <c r="J3125" s="53">
        <v>45908</v>
      </c>
      <c r="K3125" t="s">
        <v>7761</v>
      </c>
      <c r="L3125" s="40"/>
      <c r="M3125" s="39" t="s">
        <v>11641</v>
      </c>
    </row>
    <row r="3126" spans="1:13" x14ac:dyDescent="0.25">
      <c r="A3126" s="7" t="str">
        <f t="shared" si="128"/>
        <v>200900070010</v>
      </c>
      <c r="B3126" s="92"/>
      <c r="C3126" s="187">
        <v>20090007</v>
      </c>
      <c r="D3126" s="175" t="s">
        <v>56</v>
      </c>
      <c r="E3126" s="35" t="s">
        <v>21</v>
      </c>
      <c r="F3126" s="35" t="s">
        <v>11500</v>
      </c>
      <c r="G3126" s="35" t="s">
        <v>11555</v>
      </c>
      <c r="H3126" s="35" t="s">
        <v>11030</v>
      </c>
      <c r="I3126" s="36"/>
      <c r="J3126" s="53">
        <v>45908</v>
      </c>
      <c r="K3126" t="s">
        <v>11593</v>
      </c>
      <c r="L3126" s="40"/>
      <c r="M3126" s="39" t="s">
        <v>11642</v>
      </c>
    </row>
    <row r="3127" spans="1:13" x14ac:dyDescent="0.25">
      <c r="A3127" s="7" t="str">
        <f t="shared" si="128"/>
        <v>200900110002</v>
      </c>
      <c r="B3127" s="92"/>
      <c r="C3127" s="187">
        <v>20090011</v>
      </c>
      <c r="D3127" s="175" t="s">
        <v>56</v>
      </c>
      <c r="E3127" s="35" t="s">
        <v>17</v>
      </c>
      <c r="F3127" s="35" t="s">
        <v>11501</v>
      </c>
      <c r="G3127" s="35" t="s">
        <v>11556</v>
      </c>
      <c r="H3127" s="35" t="s">
        <v>1370</v>
      </c>
      <c r="I3127" s="36"/>
      <c r="J3127" s="53">
        <v>45908</v>
      </c>
      <c r="K3127" t="s">
        <v>11594</v>
      </c>
      <c r="L3127" s="40"/>
      <c r="M3127" s="39" t="s">
        <v>11643</v>
      </c>
    </row>
    <row r="3128" spans="1:13" x14ac:dyDescent="0.25">
      <c r="A3128" s="7" t="str">
        <f t="shared" si="128"/>
        <v>200900110003</v>
      </c>
      <c r="B3128" s="92"/>
      <c r="C3128" s="187">
        <v>20090011</v>
      </c>
      <c r="D3128" s="175" t="s">
        <v>56</v>
      </c>
      <c r="E3128" s="35" t="s">
        <v>0</v>
      </c>
      <c r="F3128" s="35" t="s">
        <v>11502</v>
      </c>
      <c r="G3128" s="35" t="s">
        <v>11557</v>
      </c>
      <c r="H3128" s="35" t="s">
        <v>275</v>
      </c>
      <c r="I3128" s="36"/>
      <c r="J3128" s="53">
        <v>45908</v>
      </c>
      <c r="K3128" t="s">
        <v>11595</v>
      </c>
      <c r="L3128" s="40"/>
      <c r="M3128" s="39" t="s">
        <v>11644</v>
      </c>
    </row>
    <row r="3129" spans="1:13" x14ac:dyDescent="0.25">
      <c r="A3129" s="7" t="str">
        <f t="shared" si="128"/>
        <v>200900120002</v>
      </c>
      <c r="B3129" s="92"/>
      <c r="C3129" s="187">
        <v>20090012</v>
      </c>
      <c r="D3129" s="175" t="s">
        <v>56</v>
      </c>
      <c r="E3129" s="35" t="s">
        <v>17</v>
      </c>
      <c r="F3129" s="35" t="s">
        <v>5413</v>
      </c>
      <c r="G3129" s="35" t="s">
        <v>11558</v>
      </c>
      <c r="H3129" s="35" t="s">
        <v>1370</v>
      </c>
      <c r="I3129" s="36"/>
      <c r="J3129" s="53">
        <v>45908</v>
      </c>
      <c r="K3129" t="s">
        <v>630</v>
      </c>
      <c r="L3129" s="40"/>
      <c r="M3129" s="39" t="s">
        <v>11645</v>
      </c>
    </row>
    <row r="3130" spans="1:13" x14ac:dyDescent="0.25">
      <c r="A3130" s="7" t="str">
        <f t="shared" si="128"/>
        <v>200900130002</v>
      </c>
      <c r="B3130" s="92"/>
      <c r="C3130" s="187">
        <v>20090013</v>
      </c>
      <c r="D3130" s="175" t="s">
        <v>56</v>
      </c>
      <c r="E3130" s="35" t="s">
        <v>17</v>
      </c>
      <c r="F3130" s="35" t="s">
        <v>11503</v>
      </c>
      <c r="G3130" s="35" t="s">
        <v>11559</v>
      </c>
      <c r="H3130" s="35" t="s">
        <v>275</v>
      </c>
      <c r="I3130" s="36"/>
      <c r="J3130" s="53">
        <v>45908</v>
      </c>
      <c r="K3130" t="s">
        <v>6177</v>
      </c>
      <c r="L3130" s="40"/>
      <c r="M3130" s="39" t="s">
        <v>11646</v>
      </c>
    </row>
    <row r="3131" spans="1:13" x14ac:dyDescent="0.25">
      <c r="A3131" s="7" t="str">
        <f t="shared" si="128"/>
        <v>200900140002</v>
      </c>
      <c r="B3131" s="92"/>
      <c r="C3131" s="187">
        <v>20090014</v>
      </c>
      <c r="D3131" s="175" t="s">
        <v>56</v>
      </c>
      <c r="E3131" s="35" t="s">
        <v>17</v>
      </c>
      <c r="F3131" s="35" t="s">
        <v>11504</v>
      </c>
      <c r="G3131" s="35" t="s">
        <v>11560</v>
      </c>
      <c r="H3131" s="35" t="s">
        <v>1370</v>
      </c>
      <c r="I3131" s="36"/>
      <c r="J3131" s="53">
        <v>45908</v>
      </c>
      <c r="K3131" t="s">
        <v>8804</v>
      </c>
      <c r="L3131" s="40"/>
      <c r="M3131" s="39" t="s">
        <v>11647</v>
      </c>
    </row>
    <row r="3132" spans="1:13" x14ac:dyDescent="0.25">
      <c r="A3132" s="7" t="str">
        <f t="shared" ref="A3132:A3166" si="129">CONCATENATE(C3132,E3132)</f>
        <v>200100010070</v>
      </c>
      <c r="B3132" s="92"/>
      <c r="C3132" s="187">
        <v>20010001</v>
      </c>
      <c r="D3132" s="175" t="s">
        <v>56</v>
      </c>
      <c r="E3132" s="35" t="s">
        <v>1850</v>
      </c>
      <c r="F3132" s="35" t="s">
        <v>10687</v>
      </c>
      <c r="G3132" s="35" t="s">
        <v>11673</v>
      </c>
      <c r="H3132" s="35" t="s">
        <v>267</v>
      </c>
      <c r="I3132" s="36"/>
      <c r="J3132" s="53">
        <v>45916</v>
      </c>
      <c r="K3132" t="s">
        <v>8925</v>
      </c>
      <c r="L3132" s="40"/>
      <c r="M3132" s="39" t="s">
        <v>11728</v>
      </c>
    </row>
    <row r="3133" spans="1:13" x14ac:dyDescent="0.25">
      <c r="A3133" s="7" t="str">
        <f t="shared" si="129"/>
        <v>200100030099</v>
      </c>
      <c r="B3133" s="92"/>
      <c r="C3133" s="187">
        <v>20010003</v>
      </c>
      <c r="D3133" s="175" t="s">
        <v>56</v>
      </c>
      <c r="E3133" s="35" t="s">
        <v>4391</v>
      </c>
      <c r="F3133" s="35" t="s">
        <v>11650</v>
      </c>
      <c r="G3133" s="35" t="s">
        <v>11674</v>
      </c>
      <c r="H3133" s="35" t="s">
        <v>451</v>
      </c>
      <c r="I3133" s="36"/>
      <c r="J3133" s="53">
        <v>45916</v>
      </c>
      <c r="K3133" t="s">
        <v>133</v>
      </c>
      <c r="L3133" s="40"/>
      <c r="M3133" s="39" t="s">
        <v>11729</v>
      </c>
    </row>
    <row r="3134" spans="1:13" x14ac:dyDescent="0.25">
      <c r="A3134" s="7" t="str">
        <f t="shared" si="129"/>
        <v>200100050049</v>
      </c>
      <c r="B3134" s="92"/>
      <c r="C3134" s="187">
        <v>20010005</v>
      </c>
      <c r="D3134" s="175" t="s">
        <v>56</v>
      </c>
      <c r="E3134" s="35" t="s">
        <v>425</v>
      </c>
      <c r="F3134" s="35" t="s">
        <v>11651</v>
      </c>
      <c r="G3134" s="35" t="s">
        <v>11675</v>
      </c>
      <c r="H3134" s="35" t="s">
        <v>271</v>
      </c>
      <c r="I3134" s="36"/>
      <c r="J3134" s="53">
        <v>45916</v>
      </c>
      <c r="K3134" t="s">
        <v>11706</v>
      </c>
      <c r="L3134" s="40"/>
      <c r="M3134" s="39">
        <v>0</v>
      </c>
    </row>
    <row r="3135" spans="1:13" x14ac:dyDescent="0.25">
      <c r="A3135" s="7" t="str">
        <f t="shared" si="129"/>
        <v>200100150083</v>
      </c>
      <c r="B3135" s="92"/>
      <c r="C3135" s="187">
        <v>20010015</v>
      </c>
      <c r="D3135" s="175" t="s">
        <v>56</v>
      </c>
      <c r="E3135" s="35" t="s">
        <v>3415</v>
      </c>
      <c r="F3135" s="35" t="s">
        <v>11652</v>
      </c>
      <c r="G3135" s="35" t="s">
        <v>11676</v>
      </c>
      <c r="H3135" s="35" t="s">
        <v>278</v>
      </c>
      <c r="I3135" s="36"/>
      <c r="J3135" s="53">
        <v>45916</v>
      </c>
      <c r="K3135" t="s">
        <v>11707</v>
      </c>
      <c r="L3135" s="40"/>
      <c r="M3135" s="39" t="s">
        <v>11730</v>
      </c>
    </row>
    <row r="3136" spans="1:13" x14ac:dyDescent="0.25">
      <c r="A3136" s="7" t="str">
        <f t="shared" si="129"/>
        <v>200100150084</v>
      </c>
      <c r="B3136" s="92"/>
      <c r="C3136" s="187">
        <v>20010015</v>
      </c>
      <c r="D3136" s="175" t="s">
        <v>56</v>
      </c>
      <c r="E3136" s="35" t="s">
        <v>3576</v>
      </c>
      <c r="F3136" s="35" t="s">
        <v>906</v>
      </c>
      <c r="G3136" s="35" t="s">
        <v>11677</v>
      </c>
      <c r="H3136" s="35" t="s">
        <v>267</v>
      </c>
      <c r="I3136" s="36"/>
      <c r="J3136" s="53">
        <v>45916</v>
      </c>
      <c r="K3136" t="s">
        <v>9787</v>
      </c>
      <c r="L3136" s="40"/>
      <c r="M3136" s="39" t="s">
        <v>11731</v>
      </c>
    </row>
    <row r="3137" spans="1:13" x14ac:dyDescent="0.25">
      <c r="A3137" s="7" t="str">
        <f t="shared" si="129"/>
        <v>200100150085</v>
      </c>
      <c r="B3137" s="92"/>
      <c r="C3137" s="187">
        <v>20010015</v>
      </c>
      <c r="D3137" s="175" t="s">
        <v>56</v>
      </c>
      <c r="E3137" s="35" t="s">
        <v>8327</v>
      </c>
      <c r="F3137" s="35" t="s">
        <v>11653</v>
      </c>
      <c r="G3137" s="35" t="s">
        <v>11678</v>
      </c>
      <c r="H3137" s="35" t="s">
        <v>275</v>
      </c>
      <c r="I3137" s="36"/>
      <c r="J3137" s="53">
        <v>45916</v>
      </c>
      <c r="K3137" t="s">
        <v>9948</v>
      </c>
      <c r="L3137" s="40"/>
      <c r="M3137" s="39" t="s">
        <v>11732</v>
      </c>
    </row>
    <row r="3138" spans="1:13" x14ac:dyDescent="0.25">
      <c r="A3138" s="7" t="str">
        <f t="shared" si="129"/>
        <v>200100230063</v>
      </c>
      <c r="B3138" s="92"/>
      <c r="C3138" s="187">
        <v>20010023</v>
      </c>
      <c r="D3138" s="175" t="s">
        <v>56</v>
      </c>
      <c r="E3138" s="35" t="s">
        <v>1151</v>
      </c>
      <c r="F3138" s="35" t="s">
        <v>11654</v>
      </c>
      <c r="G3138" s="35" t="s">
        <v>11679</v>
      </c>
      <c r="H3138" s="35" t="s">
        <v>269</v>
      </c>
      <c r="I3138" s="36"/>
      <c r="J3138" s="53">
        <v>45916</v>
      </c>
      <c r="K3138" t="s">
        <v>11708</v>
      </c>
      <c r="L3138" s="40"/>
      <c r="M3138" s="39" t="s">
        <v>11733</v>
      </c>
    </row>
    <row r="3139" spans="1:13" x14ac:dyDescent="0.25">
      <c r="A3139" s="7" t="str">
        <f t="shared" si="129"/>
        <v>200100360011</v>
      </c>
      <c r="B3139" s="92"/>
      <c r="C3139" s="187">
        <v>20010036</v>
      </c>
      <c r="D3139" s="175" t="s">
        <v>56</v>
      </c>
      <c r="E3139" s="35" t="s">
        <v>22</v>
      </c>
      <c r="F3139" s="35" t="s">
        <v>11655</v>
      </c>
      <c r="G3139" s="35" t="s">
        <v>11680</v>
      </c>
      <c r="H3139" s="35" t="s">
        <v>456</v>
      </c>
      <c r="I3139" s="36"/>
      <c r="J3139" s="53">
        <v>45916</v>
      </c>
      <c r="K3139" t="s">
        <v>11709</v>
      </c>
      <c r="L3139" s="40"/>
      <c r="M3139" s="39" t="s">
        <v>11734</v>
      </c>
    </row>
    <row r="3140" spans="1:13" x14ac:dyDescent="0.25">
      <c r="A3140" s="7" t="str">
        <f t="shared" si="129"/>
        <v>200100530016</v>
      </c>
      <c r="B3140" s="92"/>
      <c r="C3140" s="187">
        <v>20010053</v>
      </c>
      <c r="D3140" s="175" t="s">
        <v>56</v>
      </c>
      <c r="E3140" s="35" t="s">
        <v>26</v>
      </c>
      <c r="F3140" s="35" t="s">
        <v>6100</v>
      </c>
      <c r="G3140" s="35" t="s">
        <v>11681</v>
      </c>
      <c r="H3140" s="35" t="s">
        <v>273</v>
      </c>
      <c r="I3140" s="36"/>
      <c r="J3140" s="53">
        <v>45916</v>
      </c>
      <c r="K3140" t="s">
        <v>10099</v>
      </c>
      <c r="L3140" s="40"/>
      <c r="M3140" s="39" t="s">
        <v>11735</v>
      </c>
    </row>
    <row r="3141" spans="1:13" x14ac:dyDescent="0.25">
      <c r="A3141" s="7" t="str">
        <f t="shared" si="129"/>
        <v>200200070082</v>
      </c>
      <c r="B3141" s="92"/>
      <c r="C3141" s="187">
        <v>20020007</v>
      </c>
      <c r="D3141" s="175" t="s">
        <v>56</v>
      </c>
      <c r="E3141" s="35" t="s">
        <v>3414</v>
      </c>
      <c r="F3141" s="35" t="s">
        <v>10411</v>
      </c>
      <c r="G3141" s="35" t="s">
        <v>11682</v>
      </c>
      <c r="H3141" s="35" t="s">
        <v>1691</v>
      </c>
      <c r="I3141" s="36"/>
      <c r="J3141" s="53">
        <v>45916</v>
      </c>
      <c r="K3141" t="s">
        <v>8522</v>
      </c>
      <c r="L3141" s="40"/>
      <c r="M3141" s="39" t="s">
        <v>11736</v>
      </c>
    </row>
    <row r="3142" spans="1:13" x14ac:dyDescent="0.25">
      <c r="A3142" s="7" t="str">
        <f t="shared" si="129"/>
        <v>200200210004</v>
      </c>
      <c r="B3142" s="92"/>
      <c r="C3142" s="187">
        <v>20020021</v>
      </c>
      <c r="D3142" s="175" t="s">
        <v>56</v>
      </c>
      <c r="E3142" s="35" t="s">
        <v>1</v>
      </c>
      <c r="F3142" s="35" t="s">
        <v>5754</v>
      </c>
      <c r="G3142" s="35" t="s">
        <v>11683</v>
      </c>
      <c r="H3142" s="35" t="s">
        <v>1284</v>
      </c>
      <c r="I3142" s="36"/>
      <c r="J3142" s="53">
        <v>45916</v>
      </c>
      <c r="K3142" t="s">
        <v>11710</v>
      </c>
      <c r="L3142" s="40"/>
      <c r="M3142" s="39" t="s">
        <v>11737</v>
      </c>
    </row>
    <row r="3143" spans="1:13" x14ac:dyDescent="0.25">
      <c r="A3143" s="7" t="str">
        <f t="shared" si="129"/>
        <v>200200210008</v>
      </c>
      <c r="B3143" s="92"/>
      <c r="C3143" s="187">
        <v>20020021</v>
      </c>
      <c r="D3143" s="175" t="s">
        <v>56</v>
      </c>
      <c r="E3143" s="35" t="s">
        <v>41</v>
      </c>
      <c r="F3143" s="35" t="s">
        <v>864</v>
      </c>
      <c r="G3143" s="35" t="s">
        <v>11684</v>
      </c>
      <c r="H3143" s="35" t="s">
        <v>1380</v>
      </c>
      <c r="I3143" s="36"/>
      <c r="J3143" s="53">
        <v>45916</v>
      </c>
      <c r="K3143" t="s">
        <v>435</v>
      </c>
      <c r="L3143" s="40"/>
      <c r="M3143" s="39" t="s">
        <v>11738</v>
      </c>
    </row>
    <row r="3144" spans="1:13" x14ac:dyDescent="0.25">
      <c r="A3144" s="7" t="str">
        <f t="shared" si="129"/>
        <v>200200210009</v>
      </c>
      <c r="B3144" s="92"/>
      <c r="C3144" s="187">
        <v>20020021</v>
      </c>
      <c r="D3144" s="175" t="s">
        <v>56</v>
      </c>
      <c r="E3144" s="35" t="s">
        <v>36</v>
      </c>
      <c r="F3144" s="35" t="s">
        <v>6353</v>
      </c>
      <c r="G3144" s="35" t="s">
        <v>11685</v>
      </c>
      <c r="H3144" s="35" t="s">
        <v>1380</v>
      </c>
      <c r="I3144" s="36"/>
      <c r="J3144" s="53">
        <v>45916</v>
      </c>
      <c r="K3144" t="s">
        <v>11711</v>
      </c>
      <c r="L3144" s="40"/>
      <c r="M3144" s="39" t="s">
        <v>11739</v>
      </c>
    </row>
    <row r="3145" spans="1:13" x14ac:dyDescent="0.25">
      <c r="A3145" s="7" t="str">
        <f t="shared" si="129"/>
        <v>200200220003</v>
      </c>
      <c r="B3145" s="92"/>
      <c r="C3145" s="187">
        <v>20020022</v>
      </c>
      <c r="D3145" s="175" t="s">
        <v>56</v>
      </c>
      <c r="E3145" s="35" t="s">
        <v>0</v>
      </c>
      <c r="F3145" s="35" t="s">
        <v>11656</v>
      </c>
      <c r="G3145" s="35" t="s">
        <v>11686</v>
      </c>
      <c r="H3145" s="35" t="s">
        <v>268</v>
      </c>
      <c r="I3145" s="36"/>
      <c r="J3145" s="53">
        <v>45916</v>
      </c>
      <c r="K3145" t="s">
        <v>11712</v>
      </c>
      <c r="L3145" s="40"/>
      <c r="M3145" s="39" t="s">
        <v>11740</v>
      </c>
    </row>
    <row r="3146" spans="1:13" x14ac:dyDescent="0.25">
      <c r="A3146" s="7" t="str">
        <f t="shared" si="129"/>
        <v>200200220005</v>
      </c>
      <c r="B3146" s="92"/>
      <c r="C3146" s="187">
        <v>20020022</v>
      </c>
      <c r="D3146" s="175" t="s">
        <v>56</v>
      </c>
      <c r="E3146" s="35" t="s">
        <v>18</v>
      </c>
      <c r="F3146" s="35" t="s">
        <v>11657</v>
      </c>
      <c r="G3146" s="35" t="s">
        <v>11687</v>
      </c>
      <c r="H3146" s="35" t="s">
        <v>267</v>
      </c>
      <c r="I3146" s="36"/>
      <c r="J3146" s="53">
        <v>45916</v>
      </c>
      <c r="K3146" t="s">
        <v>11713</v>
      </c>
      <c r="L3146" s="40"/>
      <c r="M3146" s="39" t="s">
        <v>11741</v>
      </c>
    </row>
    <row r="3147" spans="1:13" x14ac:dyDescent="0.25">
      <c r="A3147" s="7" t="str">
        <f t="shared" si="129"/>
        <v>200200220006</v>
      </c>
      <c r="B3147" s="92"/>
      <c r="C3147" s="187">
        <v>20020022</v>
      </c>
      <c r="D3147" s="175" t="s">
        <v>56</v>
      </c>
      <c r="E3147" s="35" t="s">
        <v>19</v>
      </c>
      <c r="F3147" s="35" t="s">
        <v>11658</v>
      </c>
      <c r="G3147" s="35" t="s">
        <v>11688</v>
      </c>
      <c r="H3147" s="35" t="s">
        <v>268</v>
      </c>
      <c r="I3147" s="36"/>
      <c r="J3147" s="53">
        <v>45916</v>
      </c>
      <c r="K3147" t="s">
        <v>8402</v>
      </c>
      <c r="L3147" s="40"/>
      <c r="M3147" s="39" t="s">
        <v>11742</v>
      </c>
    </row>
    <row r="3148" spans="1:13" x14ac:dyDescent="0.25">
      <c r="A3148" s="7" t="str">
        <f t="shared" si="129"/>
        <v>200200220007</v>
      </c>
      <c r="B3148" s="92"/>
      <c r="C3148" s="187">
        <v>20020022</v>
      </c>
      <c r="D3148" s="175" t="s">
        <v>56</v>
      </c>
      <c r="E3148" s="35" t="s">
        <v>20</v>
      </c>
      <c r="F3148" s="35" t="s">
        <v>11659</v>
      </c>
      <c r="G3148" s="35" t="s">
        <v>11689</v>
      </c>
      <c r="H3148" s="35" t="s">
        <v>267</v>
      </c>
      <c r="I3148" s="36"/>
      <c r="J3148" s="53">
        <v>45916</v>
      </c>
      <c r="K3148" t="s">
        <v>11714</v>
      </c>
      <c r="L3148" s="40"/>
      <c r="M3148" s="39" t="s">
        <v>11743</v>
      </c>
    </row>
    <row r="3149" spans="1:13" x14ac:dyDescent="0.25">
      <c r="A3149" s="7" t="str">
        <f t="shared" si="129"/>
        <v>200300020047</v>
      </c>
      <c r="B3149" s="92"/>
      <c r="C3149" s="187">
        <v>20030002</v>
      </c>
      <c r="D3149" s="175" t="s">
        <v>56</v>
      </c>
      <c r="E3149" s="35" t="s">
        <v>423</v>
      </c>
      <c r="F3149" s="35" t="s">
        <v>11660</v>
      </c>
      <c r="G3149" s="35" t="s">
        <v>11690</v>
      </c>
      <c r="H3149" s="35" t="s">
        <v>776</v>
      </c>
      <c r="I3149" s="36"/>
      <c r="J3149" s="53">
        <v>45916</v>
      </c>
      <c r="K3149" t="s">
        <v>11715</v>
      </c>
      <c r="L3149" s="40"/>
      <c r="M3149" s="39" t="s">
        <v>11744</v>
      </c>
    </row>
    <row r="3150" spans="1:13" x14ac:dyDescent="0.25">
      <c r="A3150" s="7" t="str">
        <f t="shared" si="129"/>
        <v>200300020048</v>
      </c>
      <c r="B3150" s="92"/>
      <c r="C3150" s="187">
        <v>20030002</v>
      </c>
      <c r="D3150" s="175" t="s">
        <v>56</v>
      </c>
      <c r="E3150" s="35" t="s">
        <v>424</v>
      </c>
      <c r="F3150" s="35" t="s">
        <v>11661</v>
      </c>
      <c r="G3150" s="35" t="s">
        <v>11691</v>
      </c>
      <c r="H3150" s="35" t="s">
        <v>776</v>
      </c>
      <c r="I3150" s="36"/>
      <c r="J3150" s="53">
        <v>45916</v>
      </c>
      <c r="K3150" t="s">
        <v>11716</v>
      </c>
      <c r="L3150" s="40"/>
      <c r="M3150" s="39" t="s">
        <v>11745</v>
      </c>
    </row>
    <row r="3151" spans="1:13" x14ac:dyDescent="0.25">
      <c r="A3151" s="7" t="str">
        <f t="shared" si="129"/>
        <v>200500010044</v>
      </c>
      <c r="B3151" s="92"/>
      <c r="C3151" s="187">
        <v>20050001</v>
      </c>
      <c r="D3151" s="175" t="s">
        <v>56</v>
      </c>
      <c r="E3151" s="35" t="s">
        <v>15</v>
      </c>
      <c r="F3151" s="35" t="s">
        <v>11662</v>
      </c>
      <c r="G3151" s="35" t="s">
        <v>11692</v>
      </c>
      <c r="H3151" s="35" t="s">
        <v>281</v>
      </c>
      <c r="I3151" s="36"/>
      <c r="J3151" s="53">
        <v>45916</v>
      </c>
      <c r="K3151" t="s">
        <v>11717</v>
      </c>
      <c r="L3151" s="40"/>
      <c r="M3151" s="39" t="s">
        <v>11746</v>
      </c>
    </row>
    <row r="3152" spans="1:13" x14ac:dyDescent="0.25">
      <c r="A3152" s="7" t="str">
        <f t="shared" si="129"/>
        <v>200500030031</v>
      </c>
      <c r="B3152" s="92"/>
      <c r="C3152" s="187">
        <v>20050003</v>
      </c>
      <c r="D3152" s="175" t="s">
        <v>56</v>
      </c>
      <c r="E3152" s="35" t="s">
        <v>422</v>
      </c>
      <c r="F3152" s="35" t="s">
        <v>9386</v>
      </c>
      <c r="G3152" s="35" t="s">
        <v>9436</v>
      </c>
      <c r="H3152" s="35" t="s">
        <v>1380</v>
      </c>
      <c r="I3152" s="36"/>
      <c r="J3152" s="53">
        <v>45916</v>
      </c>
      <c r="K3152" t="s">
        <v>9505</v>
      </c>
      <c r="L3152" s="40"/>
      <c r="M3152" s="39">
        <v>0</v>
      </c>
    </row>
    <row r="3153" spans="1:13" x14ac:dyDescent="0.25">
      <c r="A3153" s="7" t="str">
        <f t="shared" si="129"/>
        <v>200600040082</v>
      </c>
      <c r="B3153" s="92"/>
      <c r="C3153" s="187">
        <v>20060004</v>
      </c>
      <c r="D3153" s="175" t="s">
        <v>56</v>
      </c>
      <c r="E3153" s="35" t="s">
        <v>3414</v>
      </c>
      <c r="F3153" s="35" t="s">
        <v>11663</v>
      </c>
      <c r="G3153" s="35" t="s">
        <v>11693</v>
      </c>
      <c r="H3153" s="35" t="s">
        <v>5266</v>
      </c>
      <c r="I3153" s="36"/>
      <c r="J3153" s="53">
        <v>45916</v>
      </c>
      <c r="K3153" t="s">
        <v>11718</v>
      </c>
      <c r="L3153" s="40"/>
      <c r="M3153" s="39" t="s">
        <v>11747</v>
      </c>
    </row>
    <row r="3154" spans="1:13" x14ac:dyDescent="0.25">
      <c r="A3154" s="7" t="str">
        <f t="shared" si="129"/>
        <v>200600050030</v>
      </c>
      <c r="B3154" s="92"/>
      <c r="C3154" s="187">
        <v>20060005</v>
      </c>
      <c r="D3154" s="175" t="s">
        <v>56</v>
      </c>
      <c r="E3154" s="35" t="s">
        <v>7</v>
      </c>
      <c r="F3154" s="35" t="s">
        <v>11664</v>
      </c>
      <c r="G3154" s="35" t="s">
        <v>11694</v>
      </c>
      <c r="H3154" s="35" t="s">
        <v>6116</v>
      </c>
      <c r="I3154" s="36"/>
      <c r="J3154" s="53">
        <v>45916</v>
      </c>
      <c r="K3154" t="s">
        <v>11719</v>
      </c>
      <c r="L3154" s="40"/>
      <c r="M3154" s="39" t="s">
        <v>11748</v>
      </c>
    </row>
    <row r="3155" spans="1:13" x14ac:dyDescent="0.25">
      <c r="A3155" s="7" t="str">
        <f t="shared" si="129"/>
        <v>200600110011</v>
      </c>
      <c r="B3155" s="92"/>
      <c r="C3155" s="187">
        <v>20060011</v>
      </c>
      <c r="D3155" s="175" t="s">
        <v>56</v>
      </c>
      <c r="E3155" s="35" t="s">
        <v>22</v>
      </c>
      <c r="F3155" s="35" t="s">
        <v>11665</v>
      </c>
      <c r="G3155" s="35" t="s">
        <v>6654</v>
      </c>
      <c r="H3155" s="35" t="s">
        <v>5487</v>
      </c>
      <c r="I3155" s="36"/>
      <c r="J3155" s="53">
        <v>45916</v>
      </c>
      <c r="K3155" t="s">
        <v>11720</v>
      </c>
      <c r="L3155" s="40"/>
      <c r="M3155" s="39">
        <v>0</v>
      </c>
    </row>
    <row r="3156" spans="1:13" x14ac:dyDescent="0.25">
      <c r="A3156" s="7" t="str">
        <f t="shared" si="129"/>
        <v>200700030044</v>
      </c>
      <c r="B3156" s="92"/>
      <c r="C3156" s="187">
        <v>20070003</v>
      </c>
      <c r="D3156" s="175" t="s">
        <v>56</v>
      </c>
      <c r="E3156" s="35" t="s">
        <v>15</v>
      </c>
      <c r="F3156" s="35" t="s">
        <v>11666</v>
      </c>
      <c r="G3156" s="35" t="s">
        <v>11695</v>
      </c>
      <c r="H3156" s="35" t="s">
        <v>1048</v>
      </c>
      <c r="I3156" s="36"/>
      <c r="J3156" s="53">
        <v>45916</v>
      </c>
      <c r="K3156" t="s">
        <v>11721</v>
      </c>
      <c r="L3156" s="40"/>
      <c r="M3156" s="39" t="s">
        <v>11749</v>
      </c>
    </row>
    <row r="3157" spans="1:13" x14ac:dyDescent="0.25">
      <c r="A3157" s="7" t="str">
        <f t="shared" si="129"/>
        <v>200700030045</v>
      </c>
      <c r="B3157" s="92"/>
      <c r="C3157" s="187">
        <v>20070003</v>
      </c>
      <c r="D3157" s="175" t="s">
        <v>56</v>
      </c>
      <c r="E3157" s="35" t="s">
        <v>16</v>
      </c>
      <c r="F3157" s="35" t="s">
        <v>5418</v>
      </c>
      <c r="G3157" s="35" t="s">
        <v>11696</v>
      </c>
      <c r="H3157" s="35" t="s">
        <v>2021</v>
      </c>
      <c r="I3157" s="36"/>
      <c r="J3157" s="53">
        <v>45916</v>
      </c>
      <c r="K3157" t="s">
        <v>5406</v>
      </c>
      <c r="L3157" s="40"/>
      <c r="M3157" s="39" t="s">
        <v>11750</v>
      </c>
    </row>
    <row r="3158" spans="1:13" x14ac:dyDescent="0.25">
      <c r="A3158" s="7" t="str">
        <f t="shared" si="129"/>
        <v>200700170032</v>
      </c>
      <c r="B3158" s="92"/>
      <c r="C3158" s="187">
        <v>20070017</v>
      </c>
      <c r="D3158" s="175" t="s">
        <v>56</v>
      </c>
      <c r="E3158" s="35" t="s">
        <v>8</v>
      </c>
      <c r="F3158" s="35" t="s">
        <v>602</v>
      </c>
      <c r="G3158" s="35" t="s">
        <v>11697</v>
      </c>
      <c r="H3158" s="35" t="s">
        <v>9308</v>
      </c>
      <c r="I3158" s="36"/>
      <c r="J3158" s="53">
        <v>45916</v>
      </c>
      <c r="K3158" t="s">
        <v>11722</v>
      </c>
      <c r="L3158" s="40"/>
      <c r="M3158" s="39" t="s">
        <v>11751</v>
      </c>
    </row>
    <row r="3159" spans="1:13" x14ac:dyDescent="0.25">
      <c r="A3159" s="7" t="str">
        <f t="shared" si="129"/>
        <v>200800040048</v>
      </c>
      <c r="B3159" s="92"/>
      <c r="C3159" s="187">
        <v>20080004</v>
      </c>
      <c r="D3159" s="175" t="s">
        <v>56</v>
      </c>
      <c r="E3159" s="35" t="s">
        <v>424</v>
      </c>
      <c r="F3159" s="35" t="s">
        <v>11667</v>
      </c>
      <c r="G3159" s="35" t="s">
        <v>11698</v>
      </c>
      <c r="H3159" s="35" t="s">
        <v>7413</v>
      </c>
      <c r="I3159" s="36"/>
      <c r="J3159" s="53">
        <v>45916</v>
      </c>
      <c r="K3159" t="s">
        <v>7206</v>
      </c>
      <c r="L3159" s="40"/>
      <c r="M3159" s="39" t="s">
        <v>11752</v>
      </c>
    </row>
    <row r="3160" spans="1:13" x14ac:dyDescent="0.25">
      <c r="A3160" s="7" t="str">
        <f t="shared" si="129"/>
        <v>200800040049</v>
      </c>
      <c r="B3160" s="92"/>
      <c r="C3160" s="187">
        <v>20080004</v>
      </c>
      <c r="D3160" s="175" t="s">
        <v>56</v>
      </c>
      <c r="E3160" s="35" t="s">
        <v>425</v>
      </c>
      <c r="F3160" s="35" t="s">
        <v>11668</v>
      </c>
      <c r="G3160" s="35" t="s">
        <v>11699</v>
      </c>
      <c r="H3160" s="35" t="s">
        <v>7573</v>
      </c>
      <c r="I3160" s="36"/>
      <c r="J3160" s="53">
        <v>45916</v>
      </c>
      <c r="K3160" t="s">
        <v>9943</v>
      </c>
      <c r="L3160" s="40"/>
      <c r="M3160" s="39" t="s">
        <v>11753</v>
      </c>
    </row>
    <row r="3161" spans="1:13" x14ac:dyDescent="0.25">
      <c r="A3161" s="7" t="str">
        <f t="shared" si="129"/>
        <v>200800040050</v>
      </c>
      <c r="B3161" s="92"/>
      <c r="C3161" s="187">
        <v>20080004</v>
      </c>
      <c r="D3161" s="175" t="s">
        <v>56</v>
      </c>
      <c r="E3161" s="35" t="s">
        <v>2068</v>
      </c>
      <c r="F3161" s="35" t="s">
        <v>11669</v>
      </c>
      <c r="G3161" s="35" t="s">
        <v>11700</v>
      </c>
      <c r="H3161" s="35" t="s">
        <v>6239</v>
      </c>
      <c r="I3161" s="36"/>
      <c r="J3161" s="53">
        <v>45916</v>
      </c>
      <c r="K3161" t="s">
        <v>11723</v>
      </c>
      <c r="L3161" s="40"/>
      <c r="M3161" s="39" t="s">
        <v>11754</v>
      </c>
    </row>
    <row r="3162" spans="1:13" x14ac:dyDescent="0.25">
      <c r="A3162" s="7" t="str">
        <f t="shared" si="129"/>
        <v>200800040051</v>
      </c>
      <c r="B3162" s="92"/>
      <c r="C3162" s="187">
        <v>20080004</v>
      </c>
      <c r="D3162" s="175" t="s">
        <v>56</v>
      </c>
      <c r="E3162" s="35" t="s">
        <v>130</v>
      </c>
      <c r="F3162" s="35" t="s">
        <v>11670</v>
      </c>
      <c r="G3162" s="35" t="s">
        <v>11701</v>
      </c>
      <c r="H3162" s="35" t="s">
        <v>7412</v>
      </c>
      <c r="I3162" s="36"/>
      <c r="J3162" s="53">
        <v>45916</v>
      </c>
      <c r="K3162" t="s">
        <v>8546</v>
      </c>
      <c r="L3162" s="40"/>
      <c r="M3162" s="39" t="s">
        <v>11755</v>
      </c>
    </row>
    <row r="3163" spans="1:13" x14ac:dyDescent="0.25">
      <c r="A3163" s="7" t="str">
        <f t="shared" si="129"/>
        <v>200800070102</v>
      </c>
      <c r="B3163" s="92"/>
      <c r="C3163" s="187">
        <v>20080007</v>
      </c>
      <c r="D3163" s="175" t="s">
        <v>56</v>
      </c>
      <c r="E3163" s="35" t="s">
        <v>5193</v>
      </c>
      <c r="F3163" s="35" t="s">
        <v>5714</v>
      </c>
      <c r="G3163" s="35" t="s">
        <v>11702</v>
      </c>
      <c r="H3163" s="35" t="s">
        <v>7415</v>
      </c>
      <c r="I3163" s="36"/>
      <c r="J3163" s="53">
        <v>45916</v>
      </c>
      <c r="K3163" t="s">
        <v>11724</v>
      </c>
      <c r="L3163" s="40"/>
      <c r="M3163" s="39" t="s">
        <v>11756</v>
      </c>
    </row>
    <row r="3164" spans="1:13" x14ac:dyDescent="0.25">
      <c r="A3164" s="7" t="str">
        <f t="shared" si="129"/>
        <v>200800280011</v>
      </c>
      <c r="B3164" s="92"/>
      <c r="C3164" s="187">
        <v>20080028</v>
      </c>
      <c r="D3164" s="175" t="s">
        <v>56</v>
      </c>
      <c r="E3164" s="35" t="s">
        <v>22</v>
      </c>
      <c r="F3164" s="35" t="s">
        <v>11671</v>
      </c>
      <c r="G3164" s="35" t="s">
        <v>11703</v>
      </c>
      <c r="H3164" s="35" t="s">
        <v>8026</v>
      </c>
      <c r="I3164" s="36"/>
      <c r="J3164" s="53">
        <v>45916</v>
      </c>
      <c r="K3164" t="s">
        <v>11725</v>
      </c>
      <c r="L3164" s="40"/>
      <c r="M3164" s="39" t="s">
        <v>11757</v>
      </c>
    </row>
    <row r="3165" spans="1:13" x14ac:dyDescent="0.25">
      <c r="A3165" s="7" t="str">
        <f t="shared" si="129"/>
        <v>200900010008</v>
      </c>
      <c r="B3165" s="92"/>
      <c r="C3165" s="187">
        <v>20090001</v>
      </c>
      <c r="D3165" s="175" t="s">
        <v>56</v>
      </c>
      <c r="E3165" s="35" t="s">
        <v>41</v>
      </c>
      <c r="F3165" s="35" t="s">
        <v>391</v>
      </c>
      <c r="G3165" s="35" t="s">
        <v>11704</v>
      </c>
      <c r="H3165" s="35" t="s">
        <v>4690</v>
      </c>
      <c r="I3165" s="36"/>
      <c r="J3165" s="53">
        <v>45916</v>
      </c>
      <c r="K3165" t="s">
        <v>11726</v>
      </c>
      <c r="L3165" s="40"/>
      <c r="M3165" s="39" t="s">
        <v>11758</v>
      </c>
    </row>
    <row r="3166" spans="1:13" x14ac:dyDescent="0.25">
      <c r="A3166" s="7" t="str">
        <f t="shared" si="129"/>
        <v>200900020020</v>
      </c>
      <c r="B3166" s="92"/>
      <c r="C3166" s="187">
        <v>20090002</v>
      </c>
      <c r="D3166" s="175" t="s">
        <v>56</v>
      </c>
      <c r="E3166" s="35" t="s">
        <v>4</v>
      </c>
      <c r="F3166" s="35" t="s">
        <v>11672</v>
      </c>
      <c r="G3166" s="35" t="s">
        <v>11705</v>
      </c>
      <c r="H3166" s="35" t="s">
        <v>1380</v>
      </c>
      <c r="I3166" s="36"/>
      <c r="J3166" s="53">
        <v>45916</v>
      </c>
      <c r="K3166" t="s">
        <v>11727</v>
      </c>
      <c r="L3166" s="40"/>
      <c r="M3166" s="39" t="s">
        <v>11759</v>
      </c>
    </row>
    <row r="3167" spans="1:13" x14ac:dyDescent="0.25">
      <c r="A3167" s="7" t="str">
        <f t="shared" ref="A3167:A3197" si="130">CONCATENATE(C3167,E3167)</f>
        <v>200100030080</v>
      </c>
      <c r="B3167" s="92"/>
      <c r="C3167" s="187">
        <v>20010003</v>
      </c>
      <c r="D3167" s="175" t="s">
        <v>56</v>
      </c>
      <c r="E3167" s="35" t="s">
        <v>2936</v>
      </c>
      <c r="F3167" s="35" t="s">
        <v>11764</v>
      </c>
      <c r="G3167" s="35" t="s">
        <v>11801</v>
      </c>
      <c r="H3167" s="35" t="s">
        <v>456</v>
      </c>
      <c r="I3167" s="36"/>
      <c r="J3167" s="53">
        <v>45923</v>
      </c>
      <c r="K3167" t="s">
        <v>11851</v>
      </c>
      <c r="L3167" s="40"/>
      <c r="M3167" s="39">
        <v>0</v>
      </c>
    </row>
    <row r="3168" spans="1:13" x14ac:dyDescent="0.25">
      <c r="A3168" s="7" t="str">
        <f t="shared" si="130"/>
        <v>200100030100</v>
      </c>
      <c r="B3168" s="92"/>
      <c r="C3168" s="187">
        <v>20010003</v>
      </c>
      <c r="D3168" s="175" t="s">
        <v>56</v>
      </c>
      <c r="E3168" s="35" t="s">
        <v>4414</v>
      </c>
      <c r="F3168" s="35" t="s">
        <v>11765</v>
      </c>
      <c r="G3168" s="35" t="s">
        <v>11802</v>
      </c>
      <c r="H3168" s="35" t="s">
        <v>451</v>
      </c>
      <c r="I3168" s="36"/>
      <c r="J3168" s="53">
        <v>45923</v>
      </c>
      <c r="K3168" t="s">
        <v>11852</v>
      </c>
      <c r="L3168" s="40"/>
      <c r="M3168" s="39" t="s">
        <v>11885</v>
      </c>
    </row>
    <row r="3169" spans="1:13" x14ac:dyDescent="0.25">
      <c r="A3169" s="7" t="str">
        <f t="shared" si="130"/>
        <v>200100030102</v>
      </c>
      <c r="B3169" s="92"/>
      <c r="C3169" s="187">
        <v>20010003</v>
      </c>
      <c r="D3169" s="175" t="s">
        <v>56</v>
      </c>
      <c r="E3169" s="35" t="s">
        <v>5193</v>
      </c>
      <c r="F3169" s="35" t="s">
        <v>11766</v>
      </c>
      <c r="G3169" s="35" t="s">
        <v>11803</v>
      </c>
      <c r="H3169" s="35" t="s">
        <v>467</v>
      </c>
      <c r="I3169" s="36"/>
      <c r="J3169" s="53">
        <v>45923</v>
      </c>
      <c r="K3169" t="s">
        <v>11853</v>
      </c>
      <c r="L3169" s="40"/>
      <c r="M3169" s="39" t="s">
        <v>11886</v>
      </c>
    </row>
    <row r="3170" spans="1:13" x14ac:dyDescent="0.25">
      <c r="A3170" s="7" t="str">
        <f t="shared" si="130"/>
        <v>200100080054</v>
      </c>
      <c r="B3170" s="92"/>
      <c r="C3170" s="187">
        <v>20010008</v>
      </c>
      <c r="D3170" s="175" t="s">
        <v>56</v>
      </c>
      <c r="E3170" s="35" t="s">
        <v>760</v>
      </c>
      <c r="F3170" s="35" t="s">
        <v>11767</v>
      </c>
      <c r="G3170" s="35" t="s">
        <v>11804</v>
      </c>
      <c r="H3170" s="35" t="s">
        <v>271</v>
      </c>
      <c r="I3170" s="36"/>
      <c r="J3170" s="53">
        <v>45923</v>
      </c>
      <c r="K3170" t="s">
        <v>11854</v>
      </c>
      <c r="L3170" s="40"/>
      <c r="M3170" s="39" t="s">
        <v>11887</v>
      </c>
    </row>
    <row r="3171" spans="1:13" x14ac:dyDescent="0.25">
      <c r="A3171" s="7" t="str">
        <f t="shared" si="130"/>
        <v>200100080055</v>
      </c>
      <c r="B3171" s="92"/>
      <c r="C3171" s="187">
        <v>20010008</v>
      </c>
      <c r="D3171" s="175" t="s">
        <v>56</v>
      </c>
      <c r="E3171" s="35" t="s">
        <v>427</v>
      </c>
      <c r="F3171" s="35" t="s">
        <v>11768</v>
      </c>
      <c r="G3171" s="35" t="s">
        <v>11805</v>
      </c>
      <c r="H3171" s="35" t="s">
        <v>5245</v>
      </c>
      <c r="I3171" s="36"/>
      <c r="J3171" s="53">
        <v>45923</v>
      </c>
      <c r="K3171" t="s">
        <v>11855</v>
      </c>
      <c r="L3171" s="40"/>
      <c r="M3171" s="39" t="s">
        <v>11888</v>
      </c>
    </row>
    <row r="3172" spans="1:13" x14ac:dyDescent="0.25">
      <c r="A3172" s="7" t="str">
        <f t="shared" si="130"/>
        <v>200100420036</v>
      </c>
      <c r="B3172" s="92"/>
      <c r="C3172" s="187">
        <v>20010042</v>
      </c>
      <c r="D3172" s="175" t="s">
        <v>56</v>
      </c>
      <c r="E3172" s="35" t="s">
        <v>10</v>
      </c>
      <c r="F3172" s="35" t="s">
        <v>11769</v>
      </c>
      <c r="G3172" s="35" t="s">
        <v>11806</v>
      </c>
      <c r="H3172" s="35" t="s">
        <v>4704</v>
      </c>
      <c r="I3172" s="36"/>
      <c r="J3172" s="53">
        <v>45923</v>
      </c>
      <c r="K3172" t="s">
        <v>11856</v>
      </c>
      <c r="L3172" s="40"/>
      <c r="M3172" s="39" t="s">
        <v>11889</v>
      </c>
    </row>
    <row r="3173" spans="1:13" x14ac:dyDescent="0.25">
      <c r="A3173" s="7" t="str">
        <f t="shared" si="130"/>
        <v>200200010148</v>
      </c>
      <c r="B3173" s="92"/>
      <c r="C3173" s="187">
        <v>20020001</v>
      </c>
      <c r="D3173" s="175" t="s">
        <v>56</v>
      </c>
      <c r="E3173" s="35" t="s">
        <v>11761</v>
      </c>
      <c r="F3173" s="35" t="s">
        <v>8580</v>
      </c>
      <c r="G3173" s="35" t="s">
        <v>11807</v>
      </c>
      <c r="H3173" s="35" t="s">
        <v>276</v>
      </c>
      <c r="I3173" s="36"/>
      <c r="J3173" s="53">
        <v>45923</v>
      </c>
      <c r="K3173" t="s">
        <v>11857</v>
      </c>
      <c r="L3173" s="40"/>
      <c r="M3173" s="39">
        <v>0</v>
      </c>
    </row>
    <row r="3174" spans="1:13" x14ac:dyDescent="0.25">
      <c r="A3174" s="7" t="str">
        <f t="shared" si="130"/>
        <v>200200010149</v>
      </c>
      <c r="B3174" s="92"/>
      <c r="C3174" s="187">
        <v>20020001</v>
      </c>
      <c r="D3174" s="175" t="s">
        <v>56</v>
      </c>
      <c r="E3174" s="35" t="s">
        <v>11762</v>
      </c>
      <c r="F3174" s="35" t="s">
        <v>11770</v>
      </c>
      <c r="G3174" s="35" t="s">
        <v>11808</v>
      </c>
      <c r="H3174" s="35" t="s">
        <v>275</v>
      </c>
      <c r="I3174" s="36"/>
      <c r="J3174" s="53">
        <v>45923</v>
      </c>
      <c r="K3174" t="s">
        <v>11858</v>
      </c>
      <c r="L3174" s="40"/>
      <c r="M3174" s="39" t="s">
        <v>11890</v>
      </c>
    </row>
    <row r="3175" spans="1:13" x14ac:dyDescent="0.25">
      <c r="A3175" s="7" t="str">
        <f t="shared" si="130"/>
        <v>200200010150</v>
      </c>
      <c r="B3175" s="92"/>
      <c r="C3175" s="187">
        <v>20020001</v>
      </c>
      <c r="D3175" s="175" t="s">
        <v>56</v>
      </c>
      <c r="E3175" s="35" t="s">
        <v>11763</v>
      </c>
      <c r="F3175" s="35" t="s">
        <v>8570</v>
      </c>
      <c r="G3175" s="35" t="s">
        <v>11809</v>
      </c>
      <c r="H3175" s="35" t="s">
        <v>276</v>
      </c>
      <c r="I3175" s="36"/>
      <c r="J3175" s="53">
        <v>45923</v>
      </c>
      <c r="K3175" t="s">
        <v>11859</v>
      </c>
      <c r="L3175" s="40"/>
      <c r="M3175" s="39" t="s">
        <v>11891</v>
      </c>
    </row>
    <row r="3176" spans="1:13" x14ac:dyDescent="0.25">
      <c r="A3176" s="7" t="str">
        <f t="shared" si="130"/>
        <v>200200140017</v>
      </c>
      <c r="B3176" s="92"/>
      <c r="C3176" s="187">
        <v>20020014</v>
      </c>
      <c r="D3176" s="175" t="s">
        <v>56</v>
      </c>
      <c r="E3176" s="35" t="s">
        <v>27</v>
      </c>
      <c r="F3176" s="35" t="s">
        <v>11771</v>
      </c>
      <c r="G3176" s="35" t="s">
        <v>11810</v>
      </c>
      <c r="H3176" s="35" t="s">
        <v>1284</v>
      </c>
      <c r="I3176" s="36"/>
      <c r="J3176" s="53">
        <v>45923</v>
      </c>
      <c r="K3176" t="s">
        <v>11860</v>
      </c>
      <c r="L3176" s="40"/>
      <c r="M3176" s="39" t="s">
        <v>11892</v>
      </c>
    </row>
    <row r="3177" spans="1:13" x14ac:dyDescent="0.25">
      <c r="A3177" s="7" t="str">
        <f t="shared" si="130"/>
        <v>200200140018</v>
      </c>
      <c r="B3177" s="92"/>
      <c r="C3177" s="187">
        <v>20020014</v>
      </c>
      <c r="D3177" s="175" t="s">
        <v>56</v>
      </c>
      <c r="E3177" s="35" t="s">
        <v>2</v>
      </c>
      <c r="F3177" s="35" t="s">
        <v>11772</v>
      </c>
      <c r="G3177" s="35" t="s">
        <v>11811</v>
      </c>
      <c r="H3177" s="35" t="s">
        <v>1284</v>
      </c>
      <c r="I3177" s="36"/>
      <c r="J3177" s="53">
        <v>45923</v>
      </c>
      <c r="K3177" t="s">
        <v>7539</v>
      </c>
      <c r="L3177" s="40"/>
      <c r="M3177" s="39" t="s">
        <v>11893</v>
      </c>
    </row>
    <row r="3178" spans="1:13" x14ac:dyDescent="0.25">
      <c r="A3178" s="7" t="str">
        <f t="shared" si="130"/>
        <v>200200150029</v>
      </c>
      <c r="B3178" s="92"/>
      <c r="C3178" s="187">
        <v>20020015</v>
      </c>
      <c r="D3178" s="175" t="s">
        <v>56</v>
      </c>
      <c r="E3178" s="35" t="s">
        <v>31</v>
      </c>
      <c r="F3178" s="35" t="s">
        <v>11773</v>
      </c>
      <c r="G3178" s="35" t="s">
        <v>11812</v>
      </c>
      <c r="H3178" s="35" t="s">
        <v>728</v>
      </c>
      <c r="I3178" s="36"/>
      <c r="J3178" s="53">
        <v>45923</v>
      </c>
      <c r="K3178">
        <v>0</v>
      </c>
      <c r="L3178" s="40"/>
      <c r="M3178" s="39" t="s">
        <v>11894</v>
      </c>
    </row>
    <row r="3179" spans="1:13" x14ac:dyDescent="0.25">
      <c r="A3179" s="7" t="str">
        <f t="shared" si="130"/>
        <v>200200210003</v>
      </c>
      <c r="B3179" s="92"/>
      <c r="C3179" s="187">
        <v>20020021</v>
      </c>
      <c r="D3179" s="175" t="s">
        <v>56</v>
      </c>
      <c r="E3179" s="35" t="s">
        <v>0</v>
      </c>
      <c r="F3179" s="35" t="s">
        <v>11774</v>
      </c>
      <c r="G3179" s="35" t="s">
        <v>11813</v>
      </c>
      <c r="H3179" s="35" t="s">
        <v>1380</v>
      </c>
      <c r="I3179" s="36"/>
      <c r="J3179" s="53">
        <v>45923</v>
      </c>
      <c r="K3179" t="s">
        <v>11861</v>
      </c>
      <c r="L3179" s="40"/>
      <c r="M3179" s="39" t="s">
        <v>11895</v>
      </c>
    </row>
    <row r="3180" spans="1:13" x14ac:dyDescent="0.25">
      <c r="A3180" s="7" t="str">
        <f t="shared" si="130"/>
        <v>200400060030</v>
      </c>
      <c r="B3180" s="92"/>
      <c r="C3180" s="187">
        <v>20040006</v>
      </c>
      <c r="D3180" s="175" t="s">
        <v>56</v>
      </c>
      <c r="E3180" s="35" t="s">
        <v>7</v>
      </c>
      <c r="F3180" s="35" t="s">
        <v>11775</v>
      </c>
      <c r="G3180" s="35" t="s">
        <v>11814</v>
      </c>
      <c r="H3180" s="35" t="s">
        <v>4438</v>
      </c>
      <c r="I3180" s="36"/>
      <c r="J3180" s="53">
        <v>45923</v>
      </c>
      <c r="K3180" t="s">
        <v>8926</v>
      </c>
      <c r="L3180" s="40"/>
      <c r="M3180" s="39" t="s">
        <v>11896</v>
      </c>
    </row>
    <row r="3181" spans="1:13" x14ac:dyDescent="0.25">
      <c r="A3181" s="7" t="str">
        <f t="shared" si="130"/>
        <v>200400070004</v>
      </c>
      <c r="B3181" s="92"/>
      <c r="C3181" s="187">
        <v>20040007</v>
      </c>
      <c r="D3181" s="175" t="s">
        <v>56</v>
      </c>
      <c r="E3181" s="35" t="s">
        <v>1</v>
      </c>
      <c r="F3181" s="35" t="s">
        <v>11776</v>
      </c>
      <c r="G3181" s="35" t="s">
        <v>11815</v>
      </c>
      <c r="H3181" s="35" t="s">
        <v>275</v>
      </c>
      <c r="I3181" s="36"/>
      <c r="J3181" s="53">
        <v>45923</v>
      </c>
      <c r="K3181" t="s">
        <v>133</v>
      </c>
      <c r="L3181" s="40"/>
      <c r="M3181" s="39" t="s">
        <v>11897</v>
      </c>
    </row>
    <row r="3182" spans="1:13" x14ac:dyDescent="0.25">
      <c r="A3182" s="7" t="str">
        <f t="shared" si="130"/>
        <v>200500010045</v>
      </c>
      <c r="B3182" s="92"/>
      <c r="C3182" s="187">
        <v>20050001</v>
      </c>
      <c r="D3182" s="175" t="s">
        <v>56</v>
      </c>
      <c r="E3182" s="35" t="s">
        <v>16</v>
      </c>
      <c r="F3182" s="35" t="s">
        <v>11777</v>
      </c>
      <c r="G3182" s="35" t="s">
        <v>11816</v>
      </c>
      <c r="H3182" s="35" t="s">
        <v>281</v>
      </c>
      <c r="I3182" s="36"/>
      <c r="J3182" s="53">
        <v>45923</v>
      </c>
      <c r="K3182" t="s">
        <v>11862</v>
      </c>
      <c r="L3182" s="40"/>
      <c r="M3182" s="39" t="s">
        <v>11898</v>
      </c>
    </row>
    <row r="3183" spans="1:13" x14ac:dyDescent="0.25">
      <c r="A3183" s="7" t="str">
        <f t="shared" si="130"/>
        <v>200500010046</v>
      </c>
      <c r="B3183" s="92"/>
      <c r="C3183" s="187">
        <v>20050001</v>
      </c>
      <c r="D3183" s="175" t="s">
        <v>56</v>
      </c>
      <c r="E3183" s="35" t="s">
        <v>129</v>
      </c>
      <c r="F3183" s="35" t="s">
        <v>11778</v>
      </c>
      <c r="G3183" s="35" t="s">
        <v>11817</v>
      </c>
      <c r="H3183" s="35" t="s">
        <v>275</v>
      </c>
      <c r="I3183" s="36"/>
      <c r="J3183" s="53">
        <v>45923</v>
      </c>
      <c r="K3183" t="s">
        <v>5597</v>
      </c>
      <c r="L3183" s="40"/>
      <c r="M3183" s="39" t="s">
        <v>11899</v>
      </c>
    </row>
    <row r="3184" spans="1:13" x14ac:dyDescent="0.25">
      <c r="A3184" s="7" t="str">
        <f t="shared" si="130"/>
        <v>200500010047</v>
      </c>
      <c r="B3184" s="92"/>
      <c r="C3184" s="187">
        <v>20050001</v>
      </c>
      <c r="D3184" s="175" t="s">
        <v>56</v>
      </c>
      <c r="E3184" s="35" t="s">
        <v>423</v>
      </c>
      <c r="F3184" s="35" t="s">
        <v>11779</v>
      </c>
      <c r="G3184" s="35" t="s">
        <v>11818</v>
      </c>
      <c r="H3184" s="35" t="s">
        <v>6239</v>
      </c>
      <c r="I3184" s="36"/>
      <c r="J3184" s="53">
        <v>45923</v>
      </c>
      <c r="K3184" t="s">
        <v>11863</v>
      </c>
      <c r="L3184" s="40"/>
      <c r="M3184" s="39" t="s">
        <v>11900</v>
      </c>
    </row>
    <row r="3185" spans="1:13" x14ac:dyDescent="0.25">
      <c r="A3185" s="7" t="str">
        <f t="shared" si="130"/>
        <v>200600020046</v>
      </c>
      <c r="B3185" s="92"/>
      <c r="C3185" s="187">
        <v>20060002</v>
      </c>
      <c r="D3185" s="175" t="s">
        <v>56</v>
      </c>
      <c r="E3185" s="35" t="s">
        <v>129</v>
      </c>
      <c r="F3185" s="35" t="s">
        <v>11780</v>
      </c>
      <c r="G3185" s="35" t="s">
        <v>11819</v>
      </c>
      <c r="H3185" s="35" t="s">
        <v>4452</v>
      </c>
      <c r="I3185" s="36"/>
      <c r="J3185" s="53">
        <v>45923</v>
      </c>
      <c r="K3185" t="s">
        <v>11864</v>
      </c>
      <c r="L3185" s="40"/>
      <c r="M3185" s="39" t="s">
        <v>11901</v>
      </c>
    </row>
    <row r="3186" spans="1:13" x14ac:dyDescent="0.25">
      <c r="A3186" s="7" t="str">
        <f t="shared" si="130"/>
        <v>200600040090</v>
      </c>
      <c r="B3186" s="92"/>
      <c r="C3186" s="187">
        <v>20060004</v>
      </c>
      <c r="D3186" s="175" t="s">
        <v>56</v>
      </c>
      <c r="E3186" s="35" t="s">
        <v>3578</v>
      </c>
      <c r="F3186" s="35" t="s">
        <v>11781</v>
      </c>
      <c r="G3186" s="35" t="s">
        <v>11820</v>
      </c>
      <c r="H3186" s="35" t="s">
        <v>5268</v>
      </c>
      <c r="I3186" s="36"/>
      <c r="J3186" s="53">
        <v>45923</v>
      </c>
      <c r="K3186" t="s">
        <v>5406</v>
      </c>
      <c r="L3186" s="40"/>
      <c r="M3186" s="39">
        <v>0</v>
      </c>
    </row>
    <row r="3187" spans="1:13" x14ac:dyDescent="0.25">
      <c r="A3187" s="7" t="str">
        <f t="shared" si="130"/>
        <v>200600050031</v>
      </c>
      <c r="B3187" s="92"/>
      <c r="C3187" s="187">
        <v>20060005</v>
      </c>
      <c r="D3187" s="175" t="s">
        <v>56</v>
      </c>
      <c r="E3187" s="35" t="s">
        <v>422</v>
      </c>
      <c r="F3187" s="35" t="s">
        <v>11782</v>
      </c>
      <c r="G3187" s="35" t="s">
        <v>11821</v>
      </c>
      <c r="H3187" s="35" t="s">
        <v>4452</v>
      </c>
      <c r="I3187" s="36"/>
      <c r="J3187" s="53">
        <v>45923</v>
      </c>
      <c r="K3187" t="s">
        <v>166</v>
      </c>
      <c r="L3187" s="40"/>
      <c r="M3187" s="39" t="s">
        <v>11902</v>
      </c>
    </row>
    <row r="3188" spans="1:13" x14ac:dyDescent="0.25">
      <c r="A3188" s="7" t="str">
        <f t="shared" si="130"/>
        <v>200600050032</v>
      </c>
      <c r="B3188" s="92"/>
      <c r="C3188" s="187">
        <v>20060005</v>
      </c>
      <c r="D3188" s="175" t="s">
        <v>56</v>
      </c>
      <c r="E3188" s="35" t="s">
        <v>8</v>
      </c>
      <c r="F3188" s="35" t="s">
        <v>6210</v>
      </c>
      <c r="G3188" s="35" t="s">
        <v>11822</v>
      </c>
      <c r="H3188" s="35" t="s">
        <v>5250</v>
      </c>
      <c r="I3188" s="36"/>
      <c r="J3188" s="53">
        <v>45923</v>
      </c>
      <c r="K3188" t="s">
        <v>11865</v>
      </c>
      <c r="L3188" s="40"/>
      <c r="M3188" s="39" t="s">
        <v>11903</v>
      </c>
    </row>
    <row r="3189" spans="1:13" x14ac:dyDescent="0.25">
      <c r="A3189" s="7" t="str">
        <f t="shared" si="130"/>
        <v>200600050033</v>
      </c>
      <c r="B3189" s="92"/>
      <c r="C3189" s="187">
        <v>20060005</v>
      </c>
      <c r="D3189" s="175" t="s">
        <v>56</v>
      </c>
      <c r="E3189" s="35" t="s">
        <v>32</v>
      </c>
      <c r="F3189" s="35" t="s">
        <v>11783</v>
      </c>
      <c r="G3189" s="35" t="s">
        <v>11823</v>
      </c>
      <c r="H3189" s="35" t="s">
        <v>4452</v>
      </c>
      <c r="I3189" s="36"/>
      <c r="J3189" s="53">
        <v>45923</v>
      </c>
      <c r="K3189" t="s">
        <v>5639</v>
      </c>
      <c r="L3189" s="40"/>
      <c r="M3189" s="39" t="s">
        <v>11904</v>
      </c>
    </row>
    <row r="3190" spans="1:13" x14ac:dyDescent="0.25">
      <c r="A3190" s="7" t="str">
        <f t="shared" si="130"/>
        <v>200700170026</v>
      </c>
      <c r="B3190" s="92"/>
      <c r="C3190" s="187">
        <v>20070017</v>
      </c>
      <c r="D3190" s="175" t="s">
        <v>56</v>
      </c>
      <c r="E3190" s="35" t="s">
        <v>39</v>
      </c>
      <c r="F3190" s="35" t="s">
        <v>11784</v>
      </c>
      <c r="G3190" s="35" t="s">
        <v>11824</v>
      </c>
      <c r="H3190" s="35" t="s">
        <v>7961</v>
      </c>
      <c r="I3190" s="36"/>
      <c r="J3190" s="53">
        <v>45923</v>
      </c>
      <c r="K3190" t="s">
        <v>11866</v>
      </c>
      <c r="L3190" s="40"/>
      <c r="M3190" s="39" t="s">
        <v>11905</v>
      </c>
    </row>
    <row r="3191" spans="1:13" x14ac:dyDescent="0.25">
      <c r="A3191" s="7" t="str">
        <f t="shared" si="130"/>
        <v>200700170034</v>
      </c>
      <c r="B3191" s="92"/>
      <c r="C3191" s="187">
        <v>20070017</v>
      </c>
      <c r="D3191" s="175" t="s">
        <v>56</v>
      </c>
      <c r="E3191" s="35" t="s">
        <v>33</v>
      </c>
      <c r="F3191" s="35" t="s">
        <v>9110</v>
      </c>
      <c r="G3191" s="35" t="s">
        <v>11825</v>
      </c>
      <c r="H3191" s="35" t="s">
        <v>9308</v>
      </c>
      <c r="I3191" s="36"/>
      <c r="J3191" s="53">
        <v>45923</v>
      </c>
      <c r="K3191" t="s">
        <v>11867</v>
      </c>
      <c r="L3191" s="40"/>
      <c r="M3191" s="39" t="s">
        <v>11906</v>
      </c>
    </row>
    <row r="3192" spans="1:13" x14ac:dyDescent="0.25">
      <c r="A3192" s="7" t="str">
        <f t="shared" si="130"/>
        <v>200700170035</v>
      </c>
      <c r="B3192" s="92"/>
      <c r="C3192" s="187">
        <v>20070017</v>
      </c>
      <c r="D3192" s="175" t="s">
        <v>56</v>
      </c>
      <c r="E3192" s="35" t="s">
        <v>9</v>
      </c>
      <c r="F3192" s="35" t="s">
        <v>7311</v>
      </c>
      <c r="G3192" s="35" t="s">
        <v>11826</v>
      </c>
      <c r="H3192" s="35" t="s">
        <v>8886</v>
      </c>
      <c r="I3192" s="36"/>
      <c r="J3192" s="53">
        <v>45923</v>
      </c>
      <c r="K3192" t="s">
        <v>11868</v>
      </c>
      <c r="L3192" s="40"/>
      <c r="M3192" s="39" t="s">
        <v>11907</v>
      </c>
    </row>
    <row r="3193" spans="1:13" x14ac:dyDescent="0.25">
      <c r="A3193" s="7" t="str">
        <f t="shared" si="130"/>
        <v>200700170038</v>
      </c>
      <c r="B3193" s="92"/>
      <c r="C3193" s="187">
        <v>20070017</v>
      </c>
      <c r="D3193" s="175" t="s">
        <v>56</v>
      </c>
      <c r="E3193" s="35" t="s">
        <v>11</v>
      </c>
      <c r="F3193" s="35" t="s">
        <v>11785</v>
      </c>
      <c r="G3193" s="35" t="s">
        <v>11827</v>
      </c>
      <c r="H3193" s="35" t="s">
        <v>8694</v>
      </c>
      <c r="I3193" s="36"/>
      <c r="J3193" s="53">
        <v>45923</v>
      </c>
      <c r="K3193" t="s">
        <v>11869</v>
      </c>
      <c r="L3193" s="40"/>
      <c r="M3193" s="39" t="s">
        <v>11908</v>
      </c>
    </row>
    <row r="3194" spans="1:13" x14ac:dyDescent="0.25">
      <c r="A3194" s="7" t="str">
        <f t="shared" si="130"/>
        <v>200800070100</v>
      </c>
      <c r="B3194" s="92"/>
      <c r="C3194" s="187">
        <v>20080007</v>
      </c>
      <c r="D3194" s="175" t="s">
        <v>56</v>
      </c>
      <c r="E3194" s="35" t="s">
        <v>4414</v>
      </c>
      <c r="F3194" s="35" t="s">
        <v>11786</v>
      </c>
      <c r="G3194" s="35" t="s">
        <v>11828</v>
      </c>
      <c r="H3194" s="35" t="s">
        <v>7415</v>
      </c>
      <c r="I3194" s="36"/>
      <c r="J3194" s="53">
        <v>45923</v>
      </c>
      <c r="K3194" t="s">
        <v>11870</v>
      </c>
      <c r="L3194" s="40"/>
      <c r="M3194" s="39" t="s">
        <v>11909</v>
      </c>
    </row>
    <row r="3195" spans="1:13" x14ac:dyDescent="0.25">
      <c r="A3195" s="7" t="str">
        <f t="shared" si="130"/>
        <v>200800070101</v>
      </c>
      <c r="B3195" s="92"/>
      <c r="C3195" s="187">
        <v>20080007</v>
      </c>
      <c r="D3195" s="175" t="s">
        <v>56</v>
      </c>
      <c r="E3195" s="35" t="s">
        <v>4656</v>
      </c>
      <c r="F3195" s="35" t="s">
        <v>11787</v>
      </c>
      <c r="G3195" s="35" t="s">
        <v>11829</v>
      </c>
      <c r="H3195" s="35" t="s">
        <v>7481</v>
      </c>
      <c r="I3195" s="36"/>
      <c r="J3195" s="53">
        <v>45923</v>
      </c>
      <c r="K3195" t="s">
        <v>11871</v>
      </c>
      <c r="L3195" s="40"/>
      <c r="M3195" s="39" t="s">
        <v>11910</v>
      </c>
    </row>
    <row r="3196" spans="1:13" x14ac:dyDescent="0.25">
      <c r="A3196" s="7" t="str">
        <f t="shared" si="130"/>
        <v>200800090007</v>
      </c>
      <c r="B3196" s="92"/>
      <c r="C3196" s="187">
        <v>20080009</v>
      </c>
      <c r="D3196" s="175" t="s">
        <v>56</v>
      </c>
      <c r="E3196" s="35" t="s">
        <v>20</v>
      </c>
      <c r="F3196" s="35" t="s">
        <v>11788</v>
      </c>
      <c r="G3196" s="35" t="s">
        <v>11830</v>
      </c>
      <c r="H3196" s="35" t="s">
        <v>7573</v>
      </c>
      <c r="I3196" s="36"/>
      <c r="J3196" s="53">
        <v>45923</v>
      </c>
      <c r="K3196" t="s">
        <v>11872</v>
      </c>
      <c r="L3196" s="40"/>
      <c r="M3196" s="39" t="s">
        <v>11911</v>
      </c>
    </row>
    <row r="3197" spans="1:13" x14ac:dyDescent="0.25">
      <c r="A3197" s="7" t="str">
        <f t="shared" si="130"/>
        <v>200800090008</v>
      </c>
      <c r="B3197" s="92"/>
      <c r="C3197" s="187">
        <v>20080009</v>
      </c>
      <c r="D3197" s="175" t="s">
        <v>56</v>
      </c>
      <c r="E3197" s="35" t="s">
        <v>41</v>
      </c>
      <c r="F3197" s="35" t="s">
        <v>11789</v>
      </c>
      <c r="G3197" s="35" t="s">
        <v>11831</v>
      </c>
      <c r="H3197" s="35" t="s">
        <v>7573</v>
      </c>
      <c r="I3197" s="36"/>
      <c r="J3197" s="53">
        <v>45923</v>
      </c>
      <c r="K3197" t="s">
        <v>11873</v>
      </c>
      <c r="L3197" s="40"/>
      <c r="M3197" s="39" t="s">
        <v>11912</v>
      </c>
    </row>
    <row r="3198" spans="1:13" x14ac:dyDescent="0.25">
      <c r="A3198" s="7" t="str">
        <f t="shared" ref="A3198:A3216" si="131">CONCATENATE(C3198,E3198)</f>
        <v>200800090009</v>
      </c>
      <c r="B3198" s="92"/>
      <c r="C3198" s="187">
        <v>20080009</v>
      </c>
      <c r="D3198" s="175" t="s">
        <v>56</v>
      </c>
      <c r="E3198" s="35" t="s">
        <v>36</v>
      </c>
      <c r="F3198" s="35" t="s">
        <v>7542</v>
      </c>
      <c r="G3198" s="35" t="s">
        <v>11832</v>
      </c>
      <c r="H3198" s="35" t="s">
        <v>7573</v>
      </c>
      <c r="I3198" s="36"/>
      <c r="J3198" s="53">
        <v>45923</v>
      </c>
      <c r="K3198" t="s">
        <v>7044</v>
      </c>
      <c r="L3198" s="40"/>
      <c r="M3198" s="39" t="s">
        <v>11913</v>
      </c>
    </row>
    <row r="3199" spans="1:13" x14ac:dyDescent="0.25">
      <c r="A3199" s="7" t="str">
        <f t="shared" si="131"/>
        <v>200800100037</v>
      </c>
      <c r="B3199" s="92"/>
      <c r="C3199" s="187">
        <v>20080010</v>
      </c>
      <c r="D3199" s="175" t="s">
        <v>56</v>
      </c>
      <c r="E3199" s="35" t="s">
        <v>34</v>
      </c>
      <c r="F3199" s="35" t="s">
        <v>11790</v>
      </c>
      <c r="G3199" s="35" t="s">
        <v>11833</v>
      </c>
      <c r="H3199" s="35" t="s">
        <v>7819</v>
      </c>
      <c r="I3199" s="36"/>
      <c r="J3199" s="53">
        <v>45923</v>
      </c>
      <c r="K3199" t="s">
        <v>6177</v>
      </c>
      <c r="L3199" s="40"/>
      <c r="M3199" s="39" t="s">
        <v>11914</v>
      </c>
    </row>
    <row r="3200" spans="1:13" x14ac:dyDescent="0.25">
      <c r="A3200" s="7" t="str">
        <f t="shared" si="131"/>
        <v>200800270006</v>
      </c>
      <c r="B3200" s="92"/>
      <c r="C3200" s="187">
        <v>20080027</v>
      </c>
      <c r="D3200" s="175" t="s">
        <v>56</v>
      </c>
      <c r="E3200" s="35" t="s">
        <v>19</v>
      </c>
      <c r="F3200" s="35" t="s">
        <v>10679</v>
      </c>
      <c r="G3200" s="35" t="s">
        <v>11834</v>
      </c>
      <c r="H3200" s="35" t="s">
        <v>8026</v>
      </c>
      <c r="I3200" s="36"/>
      <c r="J3200" s="53">
        <v>45923</v>
      </c>
      <c r="K3200" t="s">
        <v>11874</v>
      </c>
      <c r="L3200" s="40"/>
      <c r="M3200" s="39" t="s">
        <v>11915</v>
      </c>
    </row>
    <row r="3201" spans="1:13" x14ac:dyDescent="0.25">
      <c r="A3201" s="7" t="str">
        <f t="shared" si="131"/>
        <v>200800390002</v>
      </c>
      <c r="B3201" s="92"/>
      <c r="C3201" s="187">
        <v>20080039</v>
      </c>
      <c r="D3201" s="175" t="s">
        <v>56</v>
      </c>
      <c r="E3201" s="35" t="s">
        <v>17</v>
      </c>
      <c r="F3201" s="35" t="s">
        <v>11791</v>
      </c>
      <c r="G3201" s="35" t="s">
        <v>11835</v>
      </c>
      <c r="H3201" s="35" t="s">
        <v>275</v>
      </c>
      <c r="I3201" s="36"/>
      <c r="J3201" s="53">
        <v>45923</v>
      </c>
      <c r="K3201" t="s">
        <v>11875</v>
      </c>
      <c r="L3201" s="40"/>
      <c r="M3201" s="39" t="s">
        <v>11916</v>
      </c>
    </row>
    <row r="3202" spans="1:13" x14ac:dyDescent="0.25">
      <c r="A3202" s="7" t="str">
        <f t="shared" si="131"/>
        <v>200900040022</v>
      </c>
      <c r="B3202" s="92"/>
      <c r="C3202" s="187">
        <v>20090004</v>
      </c>
      <c r="D3202" s="175" t="s">
        <v>56</v>
      </c>
      <c r="E3202" s="35" t="s">
        <v>37</v>
      </c>
      <c r="F3202" s="35" t="s">
        <v>11792</v>
      </c>
      <c r="G3202" s="35" t="s">
        <v>11836</v>
      </c>
      <c r="H3202" s="35" t="s">
        <v>4438</v>
      </c>
      <c r="I3202" s="36"/>
      <c r="J3202" s="53">
        <v>45923</v>
      </c>
      <c r="K3202" t="s">
        <v>11876</v>
      </c>
      <c r="L3202" s="40"/>
      <c r="M3202" s="39" t="s">
        <v>11917</v>
      </c>
    </row>
    <row r="3203" spans="1:13" x14ac:dyDescent="0.25">
      <c r="A3203" s="7" t="str">
        <f t="shared" si="131"/>
        <v>200900150002</v>
      </c>
      <c r="B3203" s="92"/>
      <c r="C3203" s="187">
        <v>20090015</v>
      </c>
      <c r="D3203" s="175" t="s">
        <v>56</v>
      </c>
      <c r="E3203" s="35" t="s">
        <v>17</v>
      </c>
      <c r="F3203" s="35" t="s">
        <v>11793</v>
      </c>
      <c r="G3203" s="35" t="s">
        <v>11837</v>
      </c>
      <c r="H3203" s="35" t="s">
        <v>4690</v>
      </c>
      <c r="I3203" s="36"/>
      <c r="J3203" s="53">
        <v>45923</v>
      </c>
      <c r="K3203" t="s">
        <v>9826</v>
      </c>
      <c r="L3203" s="40"/>
      <c r="M3203" s="39" t="s">
        <v>11918</v>
      </c>
    </row>
    <row r="3204" spans="1:13" x14ac:dyDescent="0.25">
      <c r="A3204" s="7" t="str">
        <f t="shared" si="131"/>
        <v>200900150004</v>
      </c>
      <c r="B3204" s="92"/>
      <c r="C3204" s="187">
        <v>20090015</v>
      </c>
      <c r="D3204" s="175" t="s">
        <v>56</v>
      </c>
      <c r="E3204" s="35" t="s">
        <v>1</v>
      </c>
      <c r="F3204" s="35" t="s">
        <v>11794</v>
      </c>
      <c r="G3204" s="35" t="s">
        <v>11838</v>
      </c>
      <c r="H3204" s="35" t="s">
        <v>4690</v>
      </c>
      <c r="I3204" s="36"/>
      <c r="J3204" s="53">
        <v>45923</v>
      </c>
      <c r="K3204" t="s">
        <v>11877</v>
      </c>
      <c r="L3204" s="40"/>
      <c r="M3204" s="39" t="s">
        <v>11919</v>
      </c>
    </row>
    <row r="3205" spans="1:13" x14ac:dyDescent="0.25">
      <c r="A3205" s="7" t="str">
        <f t="shared" si="131"/>
        <v>200900150005</v>
      </c>
      <c r="B3205" s="92"/>
      <c r="C3205" s="187">
        <v>20090015</v>
      </c>
      <c r="D3205" s="175" t="s">
        <v>56</v>
      </c>
      <c r="E3205" s="35" t="s">
        <v>18</v>
      </c>
      <c r="F3205" s="35" t="s">
        <v>11795</v>
      </c>
      <c r="G3205" s="35" t="s">
        <v>11839</v>
      </c>
      <c r="H3205" s="35" t="s">
        <v>4690</v>
      </c>
      <c r="I3205" s="36"/>
      <c r="J3205" s="53">
        <v>45923</v>
      </c>
      <c r="K3205" t="s">
        <v>11878</v>
      </c>
      <c r="L3205" s="40"/>
      <c r="M3205" s="39" t="s">
        <v>11920</v>
      </c>
    </row>
    <row r="3206" spans="1:13" x14ac:dyDescent="0.25">
      <c r="A3206" s="7" t="str">
        <f t="shared" si="131"/>
        <v>200900150006</v>
      </c>
      <c r="B3206" s="92"/>
      <c r="C3206" s="187">
        <v>20090015</v>
      </c>
      <c r="D3206" s="175" t="s">
        <v>56</v>
      </c>
      <c r="E3206" s="35" t="s">
        <v>19</v>
      </c>
      <c r="F3206" s="35" t="s">
        <v>9991</v>
      </c>
      <c r="G3206" s="35" t="s">
        <v>11840</v>
      </c>
      <c r="H3206" s="35" t="s">
        <v>1691</v>
      </c>
      <c r="I3206" s="36"/>
      <c r="J3206" s="53">
        <v>45923</v>
      </c>
      <c r="K3206" t="s">
        <v>11879</v>
      </c>
      <c r="L3206" s="40"/>
      <c r="M3206" s="39" t="s">
        <v>11921</v>
      </c>
    </row>
    <row r="3207" spans="1:13" x14ac:dyDescent="0.25">
      <c r="A3207" s="7" t="str">
        <f t="shared" si="131"/>
        <v>200900150007</v>
      </c>
      <c r="B3207" s="92"/>
      <c r="C3207" s="187">
        <v>20090015</v>
      </c>
      <c r="D3207" s="175" t="s">
        <v>56</v>
      </c>
      <c r="E3207" s="35" t="s">
        <v>20</v>
      </c>
      <c r="F3207" s="35" t="s">
        <v>11796</v>
      </c>
      <c r="G3207" s="35" t="s">
        <v>11841</v>
      </c>
      <c r="H3207" s="35" t="s">
        <v>4690</v>
      </c>
      <c r="I3207" s="36"/>
      <c r="J3207" s="53">
        <v>45923</v>
      </c>
      <c r="K3207" t="s">
        <v>11880</v>
      </c>
      <c r="L3207" s="40"/>
      <c r="M3207" s="39" t="s">
        <v>11922</v>
      </c>
    </row>
    <row r="3208" spans="1:13" x14ac:dyDescent="0.25">
      <c r="A3208" s="7" t="str">
        <f t="shared" si="131"/>
        <v>200900150008</v>
      </c>
      <c r="B3208" s="92"/>
      <c r="C3208" s="187">
        <v>20090015</v>
      </c>
      <c r="D3208" s="175" t="s">
        <v>56</v>
      </c>
      <c r="E3208" s="35" t="s">
        <v>41</v>
      </c>
      <c r="F3208" s="35" t="s">
        <v>11797</v>
      </c>
      <c r="G3208" s="35" t="s">
        <v>11842</v>
      </c>
      <c r="H3208" s="35" t="s">
        <v>279</v>
      </c>
      <c r="I3208" s="36"/>
      <c r="J3208" s="53">
        <v>45923</v>
      </c>
      <c r="K3208" t="s">
        <v>7053</v>
      </c>
      <c r="L3208" s="40"/>
      <c r="M3208" s="39" t="s">
        <v>11923</v>
      </c>
    </row>
    <row r="3209" spans="1:13" x14ac:dyDescent="0.25">
      <c r="A3209" s="7" t="str">
        <f t="shared" si="131"/>
        <v>200900150009</v>
      </c>
      <c r="B3209" s="92"/>
      <c r="C3209" s="187">
        <v>20090015</v>
      </c>
      <c r="D3209" s="175" t="s">
        <v>56</v>
      </c>
      <c r="E3209" s="35" t="s">
        <v>36</v>
      </c>
      <c r="F3209" s="35" t="s">
        <v>6003</v>
      </c>
      <c r="G3209" s="35" t="s">
        <v>11843</v>
      </c>
      <c r="H3209" s="35" t="s">
        <v>279</v>
      </c>
      <c r="I3209" s="36"/>
      <c r="J3209" s="53">
        <v>45923</v>
      </c>
      <c r="K3209" t="s">
        <v>11881</v>
      </c>
      <c r="L3209" s="40"/>
      <c r="M3209" s="39" t="s">
        <v>11924</v>
      </c>
    </row>
    <row r="3210" spans="1:13" x14ac:dyDescent="0.25">
      <c r="A3210" s="7" t="str">
        <f t="shared" si="131"/>
        <v>200900150010</v>
      </c>
      <c r="B3210" s="92"/>
      <c r="C3210" s="187">
        <v>20090015</v>
      </c>
      <c r="D3210" s="175" t="s">
        <v>56</v>
      </c>
      <c r="E3210" s="35" t="s">
        <v>21</v>
      </c>
      <c r="F3210" s="35" t="s">
        <v>7119</v>
      </c>
      <c r="G3210" s="35" t="s">
        <v>11844</v>
      </c>
      <c r="H3210" s="35" t="s">
        <v>4690</v>
      </c>
      <c r="I3210" s="36"/>
      <c r="J3210" s="53">
        <v>45923</v>
      </c>
      <c r="K3210" t="s">
        <v>8812</v>
      </c>
      <c r="L3210" s="40"/>
      <c r="M3210" s="39" t="s">
        <v>11925</v>
      </c>
    </row>
    <row r="3211" spans="1:13" x14ac:dyDescent="0.25">
      <c r="A3211" s="7" t="str">
        <f t="shared" si="131"/>
        <v>200900150012</v>
      </c>
      <c r="B3211" s="92"/>
      <c r="C3211" s="187">
        <v>20090015</v>
      </c>
      <c r="D3211" s="175" t="s">
        <v>56</v>
      </c>
      <c r="E3211" s="35" t="s">
        <v>40</v>
      </c>
      <c r="F3211" s="35" t="s">
        <v>11798</v>
      </c>
      <c r="G3211" s="35" t="s">
        <v>11845</v>
      </c>
      <c r="H3211" s="35" t="s">
        <v>4690</v>
      </c>
      <c r="I3211" s="36"/>
      <c r="J3211" s="53">
        <v>45923</v>
      </c>
      <c r="K3211" t="s">
        <v>6947</v>
      </c>
      <c r="L3211" s="40"/>
      <c r="M3211" s="39" t="s">
        <v>11926</v>
      </c>
    </row>
    <row r="3212" spans="1:13" x14ac:dyDescent="0.25">
      <c r="A3212" s="7" t="str">
        <f t="shared" si="131"/>
        <v>200900150014</v>
      </c>
      <c r="B3212" s="92"/>
      <c r="C3212" s="187">
        <v>20090015</v>
      </c>
      <c r="D3212" s="175" t="s">
        <v>56</v>
      </c>
      <c r="E3212" s="35" t="s">
        <v>24</v>
      </c>
      <c r="F3212" s="35" t="s">
        <v>8790</v>
      </c>
      <c r="G3212" s="35" t="s">
        <v>11846</v>
      </c>
      <c r="H3212" s="35" t="s">
        <v>1370</v>
      </c>
      <c r="I3212" s="36"/>
      <c r="J3212" s="53">
        <v>45923</v>
      </c>
      <c r="K3212" t="s">
        <v>11882</v>
      </c>
      <c r="L3212" s="40"/>
      <c r="M3212" s="39" t="s">
        <v>11927</v>
      </c>
    </row>
    <row r="3213" spans="1:13" x14ac:dyDescent="0.25">
      <c r="A3213" s="7" t="str">
        <f t="shared" si="131"/>
        <v>200900150016</v>
      </c>
      <c r="B3213" s="92"/>
      <c r="C3213" s="187">
        <v>20090015</v>
      </c>
      <c r="D3213" s="175" t="s">
        <v>56</v>
      </c>
      <c r="E3213" s="35" t="s">
        <v>26</v>
      </c>
      <c r="F3213" s="35" t="s">
        <v>11799</v>
      </c>
      <c r="G3213" s="35" t="s">
        <v>11847</v>
      </c>
      <c r="H3213" s="35" t="s">
        <v>4690</v>
      </c>
      <c r="I3213" s="36"/>
      <c r="J3213" s="53">
        <v>45923</v>
      </c>
      <c r="K3213" t="s">
        <v>6096</v>
      </c>
      <c r="L3213" s="40"/>
      <c r="M3213" s="39" t="s">
        <v>11928</v>
      </c>
    </row>
    <row r="3214" spans="1:13" x14ac:dyDescent="0.25">
      <c r="A3214" s="7" t="str">
        <f t="shared" si="131"/>
        <v>200900150020</v>
      </c>
      <c r="B3214" s="92"/>
      <c r="C3214" s="187">
        <v>20090015</v>
      </c>
      <c r="D3214" s="175" t="s">
        <v>56</v>
      </c>
      <c r="E3214" s="35" t="s">
        <v>4</v>
      </c>
      <c r="F3214" s="35" t="s">
        <v>9879</v>
      </c>
      <c r="G3214" s="35" t="s">
        <v>11848</v>
      </c>
      <c r="H3214" s="35" t="s">
        <v>275</v>
      </c>
      <c r="I3214" s="36"/>
      <c r="J3214" s="53">
        <v>45923</v>
      </c>
      <c r="K3214" t="s">
        <v>11877</v>
      </c>
      <c r="L3214" s="40"/>
      <c r="M3214" s="39" t="s">
        <v>11929</v>
      </c>
    </row>
    <row r="3215" spans="1:13" x14ac:dyDescent="0.25">
      <c r="A3215" s="7" t="str">
        <f t="shared" si="131"/>
        <v>200900150021</v>
      </c>
      <c r="B3215" s="92"/>
      <c r="C3215" s="187">
        <v>20090015</v>
      </c>
      <c r="D3215" s="175" t="s">
        <v>56</v>
      </c>
      <c r="E3215" s="35" t="s">
        <v>28</v>
      </c>
      <c r="F3215" s="35" t="s">
        <v>10423</v>
      </c>
      <c r="G3215" s="35" t="s">
        <v>11849</v>
      </c>
      <c r="H3215" s="35" t="s">
        <v>4690</v>
      </c>
      <c r="I3215" s="36"/>
      <c r="J3215" s="53">
        <v>45923</v>
      </c>
      <c r="K3215" t="s">
        <v>11883</v>
      </c>
      <c r="L3215" s="40"/>
      <c r="M3215" s="39" t="s">
        <v>11930</v>
      </c>
    </row>
    <row r="3216" spans="1:13" x14ac:dyDescent="0.25">
      <c r="A3216" s="7" t="str">
        <f t="shared" si="131"/>
        <v>200900150022</v>
      </c>
      <c r="B3216" s="92"/>
      <c r="C3216" s="187">
        <v>20090015</v>
      </c>
      <c r="D3216" s="175" t="s">
        <v>56</v>
      </c>
      <c r="E3216" s="35" t="s">
        <v>37</v>
      </c>
      <c r="F3216" s="35" t="s">
        <v>11800</v>
      </c>
      <c r="G3216" s="35" t="s">
        <v>11850</v>
      </c>
      <c r="H3216" s="35" t="s">
        <v>4690</v>
      </c>
      <c r="I3216" s="36"/>
      <c r="J3216" s="53">
        <v>45923</v>
      </c>
      <c r="K3216" t="s">
        <v>11884</v>
      </c>
      <c r="L3216" s="40"/>
      <c r="M3216" s="39">
        <v>0</v>
      </c>
    </row>
    <row r="3217" spans="1:13" x14ac:dyDescent="0.25">
      <c r="A3217" s="7" t="str">
        <f t="shared" ref="A3217:A3242" si="132">CONCATENATE(C3217,E3217)</f>
        <v>200100010071</v>
      </c>
      <c r="B3217" s="92"/>
      <c r="C3217" s="187">
        <v>20010001</v>
      </c>
      <c r="D3217" s="175" t="s">
        <v>56</v>
      </c>
      <c r="E3217" s="35" t="s">
        <v>1750</v>
      </c>
      <c r="F3217" s="35" t="s">
        <v>11934</v>
      </c>
      <c r="G3217" s="35" t="s">
        <v>11951</v>
      </c>
      <c r="H3217" s="35" t="s">
        <v>264</v>
      </c>
      <c r="I3217" s="36"/>
      <c r="J3217" s="53">
        <v>45928</v>
      </c>
      <c r="K3217" t="s">
        <v>11981</v>
      </c>
      <c r="L3217" s="40"/>
      <c r="M3217" s="39" t="s">
        <v>12004</v>
      </c>
    </row>
    <row r="3218" spans="1:13" x14ac:dyDescent="0.25">
      <c r="A3218" s="7" t="str">
        <f t="shared" si="132"/>
        <v>200100030104</v>
      </c>
      <c r="B3218" s="92"/>
      <c r="C3218" s="187">
        <v>20010003</v>
      </c>
      <c r="D3218" s="175" t="s">
        <v>56</v>
      </c>
      <c r="E3218" s="35" t="s">
        <v>5387</v>
      </c>
      <c r="F3218" s="35" t="s">
        <v>11935</v>
      </c>
      <c r="G3218" s="35" t="s">
        <v>11952</v>
      </c>
      <c r="H3218" s="35" t="s">
        <v>1008</v>
      </c>
      <c r="I3218" s="36"/>
      <c r="J3218" s="53">
        <v>45928</v>
      </c>
      <c r="K3218" t="s">
        <v>11982</v>
      </c>
      <c r="L3218" s="40"/>
      <c r="M3218" s="39" t="s">
        <v>12005</v>
      </c>
    </row>
    <row r="3219" spans="1:13" x14ac:dyDescent="0.25">
      <c r="A3219" s="7" t="str">
        <f t="shared" si="132"/>
        <v>200100540010</v>
      </c>
      <c r="B3219" s="92"/>
      <c r="C3219" s="187">
        <v>20010054</v>
      </c>
      <c r="D3219" s="175" t="s">
        <v>56</v>
      </c>
      <c r="E3219" s="35" t="s">
        <v>21</v>
      </c>
      <c r="F3219" s="35" t="s">
        <v>7553</v>
      </c>
      <c r="G3219" s="35" t="s">
        <v>11953</v>
      </c>
      <c r="H3219" s="35" t="s">
        <v>273</v>
      </c>
      <c r="I3219" s="36"/>
      <c r="J3219" s="53">
        <v>45928</v>
      </c>
      <c r="K3219" t="s">
        <v>11983</v>
      </c>
      <c r="L3219" s="40"/>
      <c r="M3219" s="39" t="s">
        <v>12006</v>
      </c>
    </row>
    <row r="3220" spans="1:13" x14ac:dyDescent="0.25">
      <c r="A3220" s="7" t="str">
        <f t="shared" si="132"/>
        <v>200200010151</v>
      </c>
      <c r="B3220" s="92"/>
      <c r="C3220" s="187">
        <v>20020001</v>
      </c>
      <c r="D3220" s="175" t="s">
        <v>56</v>
      </c>
      <c r="E3220" s="35" t="s">
        <v>11932</v>
      </c>
      <c r="F3220" s="35" t="s">
        <v>11936</v>
      </c>
      <c r="G3220" s="35" t="s">
        <v>11954</v>
      </c>
      <c r="H3220" s="35" t="s">
        <v>276</v>
      </c>
      <c r="I3220" s="36"/>
      <c r="J3220" s="53">
        <v>45928</v>
      </c>
      <c r="K3220" t="s">
        <v>11061</v>
      </c>
      <c r="L3220" s="40"/>
      <c r="M3220" s="39" t="s">
        <v>12007</v>
      </c>
    </row>
    <row r="3221" spans="1:13" x14ac:dyDescent="0.25">
      <c r="A3221" s="7" t="str">
        <f t="shared" si="132"/>
        <v>200200010152</v>
      </c>
      <c r="B3221" s="92"/>
      <c r="C3221" s="187">
        <v>20020001</v>
      </c>
      <c r="D3221" s="175" t="s">
        <v>56</v>
      </c>
      <c r="E3221" s="35" t="s">
        <v>11933</v>
      </c>
      <c r="F3221" s="35" t="s">
        <v>376</v>
      </c>
      <c r="G3221" s="35" t="s">
        <v>11955</v>
      </c>
      <c r="H3221" s="35" t="s">
        <v>275</v>
      </c>
      <c r="I3221" s="36"/>
      <c r="J3221" s="53">
        <v>45928</v>
      </c>
      <c r="K3221" t="s">
        <v>11984</v>
      </c>
      <c r="L3221" s="40"/>
      <c r="M3221" s="39">
        <v>0</v>
      </c>
    </row>
    <row r="3222" spans="1:13" x14ac:dyDescent="0.25">
      <c r="A3222" s="7" t="str">
        <f t="shared" si="132"/>
        <v>200200070083</v>
      </c>
      <c r="B3222" s="92"/>
      <c r="C3222" s="187">
        <v>20020007</v>
      </c>
      <c r="D3222" s="175" t="s">
        <v>56</v>
      </c>
      <c r="E3222" s="35" t="s">
        <v>3415</v>
      </c>
      <c r="F3222" s="35" t="s">
        <v>7600</v>
      </c>
      <c r="G3222" s="35" t="s">
        <v>11956</v>
      </c>
      <c r="H3222" s="35" t="s">
        <v>275</v>
      </c>
      <c r="I3222" s="36"/>
      <c r="J3222" s="53">
        <v>45928</v>
      </c>
      <c r="K3222" t="s">
        <v>11985</v>
      </c>
      <c r="L3222" s="40"/>
      <c r="M3222" s="39" t="s">
        <v>12008</v>
      </c>
    </row>
    <row r="3223" spans="1:13" x14ac:dyDescent="0.25">
      <c r="A3223" s="7" t="str">
        <f t="shared" si="132"/>
        <v>200200210012</v>
      </c>
      <c r="B3223" s="92"/>
      <c r="C3223" s="187">
        <v>20020021</v>
      </c>
      <c r="D3223" s="175" t="s">
        <v>56</v>
      </c>
      <c r="E3223" s="35" t="s">
        <v>40</v>
      </c>
      <c r="F3223" s="35" t="s">
        <v>8719</v>
      </c>
      <c r="G3223" s="35" t="s">
        <v>11957</v>
      </c>
      <c r="H3223" s="35" t="s">
        <v>1380</v>
      </c>
      <c r="I3223" s="36"/>
      <c r="J3223" s="53">
        <v>45928</v>
      </c>
      <c r="K3223" t="s">
        <v>11986</v>
      </c>
      <c r="L3223" s="40"/>
      <c r="M3223" s="39" t="s">
        <v>12009</v>
      </c>
    </row>
    <row r="3224" spans="1:13" x14ac:dyDescent="0.25">
      <c r="A3224" s="7" t="str">
        <f t="shared" si="132"/>
        <v>200200210013</v>
      </c>
      <c r="B3224" s="92"/>
      <c r="C3224" s="187">
        <v>20020021</v>
      </c>
      <c r="D3224" s="175" t="s">
        <v>56</v>
      </c>
      <c r="E3224" s="35" t="s">
        <v>23</v>
      </c>
      <c r="F3224" s="35" t="s">
        <v>11937</v>
      </c>
      <c r="G3224" s="35" t="s">
        <v>11958</v>
      </c>
      <c r="H3224" s="35" t="s">
        <v>5502</v>
      </c>
      <c r="I3224" s="36"/>
      <c r="J3224" s="53">
        <v>45928</v>
      </c>
      <c r="K3224">
        <v>0</v>
      </c>
      <c r="L3224" s="40"/>
      <c r="M3224" s="39" t="s">
        <v>12010</v>
      </c>
    </row>
    <row r="3225" spans="1:13" x14ac:dyDescent="0.25">
      <c r="A3225" s="7" t="str">
        <f t="shared" si="132"/>
        <v>200200220008</v>
      </c>
      <c r="B3225" s="92"/>
      <c r="C3225" s="187">
        <v>20020022</v>
      </c>
      <c r="D3225" s="175" t="s">
        <v>56</v>
      </c>
      <c r="E3225" s="35" t="s">
        <v>41</v>
      </c>
      <c r="F3225" s="35" t="s">
        <v>11938</v>
      </c>
      <c r="G3225" s="35" t="s">
        <v>11959</v>
      </c>
      <c r="H3225" s="35" t="s">
        <v>268</v>
      </c>
      <c r="I3225" s="36"/>
      <c r="J3225" s="53">
        <v>45928</v>
      </c>
      <c r="K3225" t="s">
        <v>11987</v>
      </c>
      <c r="L3225" s="40"/>
      <c r="M3225" s="39" t="s">
        <v>12011</v>
      </c>
    </row>
    <row r="3226" spans="1:13" x14ac:dyDescent="0.25">
      <c r="A3226" s="7" t="str">
        <f t="shared" si="132"/>
        <v>200400070005</v>
      </c>
      <c r="B3226" s="92"/>
      <c r="C3226" s="187">
        <v>20040007</v>
      </c>
      <c r="D3226" s="175" t="s">
        <v>56</v>
      </c>
      <c r="E3226" s="35" t="s">
        <v>18</v>
      </c>
      <c r="F3226" s="35" t="s">
        <v>7132</v>
      </c>
      <c r="G3226" s="35" t="s">
        <v>11960</v>
      </c>
      <c r="H3226" s="35" t="s">
        <v>1370</v>
      </c>
      <c r="I3226" s="36"/>
      <c r="J3226" s="53">
        <v>45928</v>
      </c>
      <c r="K3226" t="s">
        <v>11988</v>
      </c>
      <c r="L3226" s="40"/>
      <c r="M3226" s="39" t="s">
        <v>12012</v>
      </c>
    </row>
    <row r="3227" spans="1:13" x14ac:dyDescent="0.25">
      <c r="A3227" s="7" t="str">
        <f t="shared" si="132"/>
        <v>200400070006</v>
      </c>
      <c r="B3227" s="92"/>
      <c r="C3227" s="187">
        <v>20040007</v>
      </c>
      <c r="D3227" s="175" t="s">
        <v>56</v>
      </c>
      <c r="E3227" s="35" t="s">
        <v>19</v>
      </c>
      <c r="F3227" s="35" t="s">
        <v>11192</v>
      </c>
      <c r="G3227" s="35" t="s">
        <v>11961</v>
      </c>
      <c r="H3227" s="35" t="s">
        <v>1691</v>
      </c>
      <c r="I3227" s="36"/>
      <c r="J3227" s="53">
        <v>45928</v>
      </c>
      <c r="K3227" t="s">
        <v>11989</v>
      </c>
      <c r="L3227" s="40"/>
      <c r="M3227" s="39">
        <v>0</v>
      </c>
    </row>
    <row r="3228" spans="1:13" x14ac:dyDescent="0.25">
      <c r="A3228" s="7" t="str">
        <f t="shared" si="132"/>
        <v>200400070009</v>
      </c>
      <c r="B3228" s="92"/>
      <c r="C3228" s="187">
        <v>20040007</v>
      </c>
      <c r="D3228" s="175" t="s">
        <v>56</v>
      </c>
      <c r="E3228" s="35" t="s">
        <v>36</v>
      </c>
      <c r="F3228" s="35" t="s">
        <v>11939</v>
      </c>
      <c r="G3228" s="35" t="s">
        <v>11962</v>
      </c>
      <c r="H3228" s="35" t="s">
        <v>275</v>
      </c>
      <c r="I3228" s="36"/>
      <c r="J3228" s="53">
        <v>45928</v>
      </c>
      <c r="K3228" t="s">
        <v>11990</v>
      </c>
      <c r="L3228" s="40"/>
      <c r="M3228" s="39" t="s">
        <v>12013</v>
      </c>
    </row>
    <row r="3229" spans="1:13" x14ac:dyDescent="0.25">
      <c r="A3229" s="7" t="str">
        <f t="shared" si="132"/>
        <v>200600020050</v>
      </c>
      <c r="B3229" s="92"/>
      <c r="C3229" s="187">
        <v>20060002</v>
      </c>
      <c r="D3229" s="175" t="s">
        <v>56</v>
      </c>
      <c r="E3229" s="35" t="s">
        <v>2068</v>
      </c>
      <c r="F3229" s="35" t="s">
        <v>11940</v>
      </c>
      <c r="G3229" s="35" t="s">
        <v>11963</v>
      </c>
      <c r="H3229" s="35" t="s">
        <v>4452</v>
      </c>
      <c r="I3229" s="36"/>
      <c r="J3229" s="53">
        <v>45928</v>
      </c>
      <c r="K3229" t="s">
        <v>11991</v>
      </c>
      <c r="L3229" s="40"/>
      <c r="M3229" s="39">
        <v>0</v>
      </c>
    </row>
    <row r="3230" spans="1:13" x14ac:dyDescent="0.25">
      <c r="A3230" s="7" t="str">
        <f t="shared" si="132"/>
        <v>200600020051</v>
      </c>
      <c r="B3230" s="92"/>
      <c r="C3230" s="187">
        <v>20060002</v>
      </c>
      <c r="D3230" s="175" t="s">
        <v>56</v>
      </c>
      <c r="E3230" s="35" t="s">
        <v>130</v>
      </c>
      <c r="F3230" s="35" t="s">
        <v>11941</v>
      </c>
      <c r="G3230" s="35" t="s">
        <v>11964</v>
      </c>
      <c r="H3230" s="35" t="s">
        <v>5252</v>
      </c>
      <c r="I3230" s="36"/>
      <c r="J3230" s="53">
        <v>45928</v>
      </c>
      <c r="K3230" t="s">
        <v>11992</v>
      </c>
      <c r="L3230" s="40"/>
      <c r="M3230" s="39" t="s">
        <v>12014</v>
      </c>
    </row>
    <row r="3231" spans="1:13" x14ac:dyDescent="0.25">
      <c r="A3231" s="7" t="str">
        <f t="shared" si="132"/>
        <v>200700170037</v>
      </c>
      <c r="B3231" s="92"/>
      <c r="C3231" s="187">
        <v>20070017</v>
      </c>
      <c r="D3231" s="175" t="s">
        <v>56</v>
      </c>
      <c r="E3231" s="35" t="s">
        <v>34</v>
      </c>
      <c r="F3231" s="35" t="s">
        <v>559</v>
      </c>
      <c r="G3231" s="35" t="s">
        <v>11965</v>
      </c>
      <c r="H3231" s="35" t="s">
        <v>8886</v>
      </c>
      <c r="I3231" s="36"/>
      <c r="J3231" s="53">
        <v>45928</v>
      </c>
      <c r="K3231" t="s">
        <v>11993</v>
      </c>
      <c r="L3231" s="40"/>
      <c r="M3231" s="39" t="s">
        <v>12015</v>
      </c>
    </row>
    <row r="3232" spans="1:13" x14ac:dyDescent="0.25">
      <c r="A3232" s="7" t="str">
        <f t="shared" si="132"/>
        <v>200700170039</v>
      </c>
      <c r="B3232" s="92"/>
      <c r="C3232" s="187">
        <v>20070017</v>
      </c>
      <c r="D3232" s="175" t="s">
        <v>56</v>
      </c>
      <c r="E3232" s="35" t="s">
        <v>12</v>
      </c>
      <c r="F3232" s="35" t="s">
        <v>11942</v>
      </c>
      <c r="G3232" s="35" t="s">
        <v>11966</v>
      </c>
      <c r="H3232" s="35" t="s">
        <v>11980</v>
      </c>
      <c r="I3232" s="36"/>
      <c r="J3232" s="53">
        <v>45928</v>
      </c>
      <c r="K3232" t="s">
        <v>11994</v>
      </c>
      <c r="L3232" s="40"/>
      <c r="M3232" s="39" t="s">
        <v>12016</v>
      </c>
    </row>
    <row r="3233" spans="1:13" x14ac:dyDescent="0.25">
      <c r="A3233" s="7" t="str">
        <f t="shared" si="132"/>
        <v>200800320015</v>
      </c>
      <c r="B3233" s="92"/>
      <c r="C3233" s="187">
        <v>20080032</v>
      </c>
      <c r="D3233" s="175" t="s">
        <v>56</v>
      </c>
      <c r="E3233" s="35" t="s">
        <v>25</v>
      </c>
      <c r="F3233" s="35" t="s">
        <v>10558</v>
      </c>
      <c r="G3233" s="35" t="s">
        <v>11967</v>
      </c>
      <c r="H3233" s="35" t="s">
        <v>7962</v>
      </c>
      <c r="I3233" s="36"/>
      <c r="J3233" s="53">
        <v>45928</v>
      </c>
      <c r="K3233" t="s">
        <v>11995</v>
      </c>
      <c r="L3233" s="40"/>
      <c r="M3233" s="39" t="s">
        <v>12017</v>
      </c>
    </row>
    <row r="3234" spans="1:13" x14ac:dyDescent="0.25">
      <c r="A3234" s="7" t="str">
        <f t="shared" si="132"/>
        <v>200800390007</v>
      </c>
      <c r="B3234" s="92"/>
      <c r="C3234" s="187">
        <v>20080039</v>
      </c>
      <c r="D3234" s="175" t="s">
        <v>56</v>
      </c>
      <c r="E3234" s="35" t="s">
        <v>20</v>
      </c>
      <c r="F3234" s="35" t="s">
        <v>8457</v>
      </c>
      <c r="G3234" s="35" t="s">
        <v>11968</v>
      </c>
      <c r="H3234" s="35" t="s">
        <v>8122</v>
      </c>
      <c r="I3234" s="36"/>
      <c r="J3234" s="53">
        <v>45928</v>
      </c>
      <c r="K3234" t="s">
        <v>9644</v>
      </c>
      <c r="L3234" s="40"/>
      <c r="M3234" s="39" t="s">
        <v>12018</v>
      </c>
    </row>
    <row r="3235" spans="1:13" x14ac:dyDescent="0.25">
      <c r="A3235" s="7" t="str">
        <f t="shared" si="132"/>
        <v>200800390014</v>
      </c>
      <c r="B3235" s="92"/>
      <c r="C3235" s="187">
        <v>20080039</v>
      </c>
      <c r="D3235" s="175" t="s">
        <v>56</v>
      </c>
      <c r="E3235" s="35" t="s">
        <v>24</v>
      </c>
      <c r="F3235" s="35" t="s">
        <v>11943</v>
      </c>
      <c r="G3235" s="35" t="s">
        <v>11969</v>
      </c>
      <c r="H3235" s="35" t="s">
        <v>11274</v>
      </c>
      <c r="I3235" s="36"/>
      <c r="J3235" s="53">
        <v>45928</v>
      </c>
      <c r="K3235" t="s">
        <v>11398</v>
      </c>
      <c r="L3235" s="40"/>
      <c r="M3235" s="39" t="s">
        <v>12019</v>
      </c>
    </row>
    <row r="3236" spans="1:13" x14ac:dyDescent="0.25">
      <c r="A3236" s="7" t="str">
        <f t="shared" si="132"/>
        <v>200800390017</v>
      </c>
      <c r="B3236" s="92"/>
      <c r="C3236" s="187">
        <v>20080039</v>
      </c>
      <c r="D3236" s="175" t="s">
        <v>56</v>
      </c>
      <c r="E3236" s="35" t="s">
        <v>27</v>
      </c>
      <c r="F3236" s="35" t="s">
        <v>11944</v>
      </c>
      <c r="G3236" s="35" t="s">
        <v>11970</v>
      </c>
      <c r="H3236" s="35" t="s">
        <v>275</v>
      </c>
      <c r="I3236" s="36"/>
      <c r="J3236" s="53">
        <v>45928</v>
      </c>
      <c r="K3236" t="s">
        <v>11996</v>
      </c>
      <c r="L3236" s="40"/>
      <c r="M3236" s="39" t="s">
        <v>12020</v>
      </c>
    </row>
    <row r="3237" spans="1:13" x14ac:dyDescent="0.25">
      <c r="A3237" s="7" t="str">
        <f t="shared" si="132"/>
        <v>200800390018</v>
      </c>
      <c r="B3237" s="92"/>
      <c r="C3237" s="187">
        <v>20080039</v>
      </c>
      <c r="D3237" s="175" t="s">
        <v>56</v>
      </c>
      <c r="E3237" s="35" t="s">
        <v>2</v>
      </c>
      <c r="F3237" s="35" t="s">
        <v>11945</v>
      </c>
      <c r="G3237" s="35" t="s">
        <v>11971</v>
      </c>
      <c r="H3237" s="35" t="s">
        <v>8439</v>
      </c>
      <c r="I3237" s="36"/>
      <c r="J3237" s="53">
        <v>45928</v>
      </c>
      <c r="K3237" t="s">
        <v>817</v>
      </c>
      <c r="L3237" s="40"/>
      <c r="M3237" s="39" t="s">
        <v>12021</v>
      </c>
    </row>
    <row r="3238" spans="1:13" x14ac:dyDescent="0.25">
      <c r="A3238" s="7" t="str">
        <f t="shared" si="132"/>
        <v>200800390019</v>
      </c>
      <c r="B3238" s="92"/>
      <c r="C3238" s="187">
        <v>20080039</v>
      </c>
      <c r="D3238" s="175" t="s">
        <v>56</v>
      </c>
      <c r="E3238" s="35" t="s">
        <v>3</v>
      </c>
      <c r="F3238" s="35" t="s">
        <v>11946</v>
      </c>
      <c r="G3238" s="35" t="s">
        <v>11972</v>
      </c>
      <c r="H3238" s="35" t="s">
        <v>7819</v>
      </c>
      <c r="I3238" s="36"/>
      <c r="J3238" s="53">
        <v>45928</v>
      </c>
      <c r="K3238" t="s">
        <v>11997</v>
      </c>
      <c r="L3238" s="40"/>
      <c r="M3238" s="39">
        <v>0</v>
      </c>
    </row>
    <row r="3239" spans="1:13" x14ac:dyDescent="0.25">
      <c r="A3239" s="7" t="str">
        <f t="shared" si="132"/>
        <v>200800390021</v>
      </c>
      <c r="B3239" s="92"/>
      <c r="C3239" s="187">
        <v>20080039</v>
      </c>
      <c r="D3239" s="175" t="s">
        <v>56</v>
      </c>
      <c r="E3239" s="35" t="s">
        <v>28</v>
      </c>
      <c r="F3239" s="35" t="s">
        <v>6003</v>
      </c>
      <c r="G3239" s="35" t="s">
        <v>11973</v>
      </c>
      <c r="H3239" s="35" t="s">
        <v>7819</v>
      </c>
      <c r="I3239" s="36"/>
      <c r="J3239" s="53">
        <v>45928</v>
      </c>
      <c r="K3239" t="s">
        <v>11998</v>
      </c>
      <c r="L3239" s="40"/>
      <c r="M3239" s="39" t="s">
        <v>12022</v>
      </c>
    </row>
    <row r="3240" spans="1:13" x14ac:dyDescent="0.25">
      <c r="A3240" s="7" t="str">
        <f t="shared" si="132"/>
        <v>200900040007</v>
      </c>
      <c r="B3240" s="92"/>
      <c r="C3240" s="187">
        <v>20090004</v>
      </c>
      <c r="D3240" s="175" t="s">
        <v>56</v>
      </c>
      <c r="E3240" s="35" t="s">
        <v>20</v>
      </c>
      <c r="F3240" s="35" t="s">
        <v>11947</v>
      </c>
      <c r="G3240" s="35" t="s">
        <v>11974</v>
      </c>
      <c r="H3240" s="35" t="s">
        <v>11176</v>
      </c>
      <c r="I3240" s="36"/>
      <c r="J3240" s="53">
        <v>45928</v>
      </c>
      <c r="K3240" t="s">
        <v>11999</v>
      </c>
      <c r="L3240" s="40"/>
      <c r="M3240" s="39" t="s">
        <v>12023</v>
      </c>
    </row>
    <row r="3241" spans="1:13" x14ac:dyDescent="0.25">
      <c r="A3241" s="7" t="str">
        <f t="shared" si="132"/>
        <v>200900110004</v>
      </c>
      <c r="B3241" s="92"/>
      <c r="C3241" s="187">
        <v>20090011</v>
      </c>
      <c r="D3241" s="175" t="s">
        <v>56</v>
      </c>
      <c r="E3241" s="35" t="s">
        <v>1</v>
      </c>
      <c r="F3241" s="35" t="s">
        <v>7132</v>
      </c>
      <c r="G3241" s="35" t="s">
        <v>11975</v>
      </c>
      <c r="H3241" s="35" t="s">
        <v>6239</v>
      </c>
      <c r="I3241" s="36"/>
      <c r="J3241" s="53">
        <v>45928</v>
      </c>
      <c r="K3241" t="s">
        <v>11406</v>
      </c>
      <c r="L3241" s="40"/>
      <c r="M3241" s="39" t="s">
        <v>12024</v>
      </c>
    </row>
    <row r="3242" spans="1:13" x14ac:dyDescent="0.25">
      <c r="A3242" s="7" t="str">
        <f t="shared" si="132"/>
        <v>200900110005</v>
      </c>
      <c r="B3242" s="92"/>
      <c r="C3242" s="187">
        <v>20090011</v>
      </c>
      <c r="D3242" s="175" t="s">
        <v>56</v>
      </c>
      <c r="E3242" s="35" t="s">
        <v>18</v>
      </c>
      <c r="F3242" s="35" t="s">
        <v>11948</v>
      </c>
      <c r="G3242" s="35" t="s">
        <v>11976</v>
      </c>
      <c r="H3242" s="35" t="s">
        <v>1370</v>
      </c>
      <c r="I3242" s="36"/>
      <c r="J3242" s="53">
        <v>45928</v>
      </c>
      <c r="K3242" t="s">
        <v>12000</v>
      </c>
      <c r="L3242" s="40"/>
      <c r="M3242" s="39" t="s">
        <v>12025</v>
      </c>
    </row>
    <row r="3243" spans="1:13" x14ac:dyDescent="0.25">
      <c r="A3243" s="7" t="str">
        <f>CONCATENATE(C3243,E3243)</f>
        <v>200900110007</v>
      </c>
      <c r="B3243" s="92"/>
      <c r="C3243" s="187">
        <v>20090011</v>
      </c>
      <c r="D3243" s="175" t="s">
        <v>56</v>
      </c>
      <c r="E3243" s="35" t="s">
        <v>20</v>
      </c>
      <c r="F3243" s="35" t="s">
        <v>11949</v>
      </c>
      <c r="G3243" s="35" t="s">
        <v>11977</v>
      </c>
      <c r="H3243" s="35" t="s">
        <v>275</v>
      </c>
      <c r="I3243" s="36"/>
      <c r="J3243" s="53">
        <v>45928</v>
      </c>
      <c r="K3243" t="s">
        <v>12001</v>
      </c>
      <c r="L3243" s="40"/>
      <c r="M3243" s="39" t="s">
        <v>12026</v>
      </c>
    </row>
    <row r="3244" spans="1:13" x14ac:dyDescent="0.25">
      <c r="A3244" s="7" t="str">
        <f t="shared" ref="A3244:A3297" si="133">CONCATENATE(C3244,E3244)</f>
        <v>200900120003</v>
      </c>
      <c r="B3244" s="92"/>
      <c r="C3244" s="187">
        <v>20090012</v>
      </c>
      <c r="D3244" s="175" t="s">
        <v>56</v>
      </c>
      <c r="E3244" s="35" t="s">
        <v>0</v>
      </c>
      <c r="F3244" s="35" t="s">
        <v>11950</v>
      </c>
      <c r="G3244" s="35" t="s">
        <v>11978</v>
      </c>
      <c r="H3244" s="35" t="s">
        <v>1370</v>
      </c>
      <c r="I3244" s="36"/>
      <c r="J3244" s="53">
        <v>45928</v>
      </c>
      <c r="K3244" t="s">
        <v>12002</v>
      </c>
      <c r="L3244" s="40"/>
      <c r="M3244" s="39" t="s">
        <v>12027</v>
      </c>
    </row>
    <row r="3245" spans="1:13" x14ac:dyDescent="0.25">
      <c r="A3245" s="7" t="str">
        <f t="shared" si="133"/>
        <v>200900150023</v>
      </c>
      <c r="B3245" s="92"/>
      <c r="C3245" s="187">
        <v>20090015</v>
      </c>
      <c r="D3245" s="175" t="s">
        <v>56</v>
      </c>
      <c r="E3245" s="35" t="s">
        <v>38</v>
      </c>
      <c r="F3245" s="35" t="s">
        <v>11498</v>
      </c>
      <c r="G3245" s="35" t="s">
        <v>11979</v>
      </c>
      <c r="H3245" s="35" t="s">
        <v>4690</v>
      </c>
      <c r="I3245" s="36"/>
      <c r="J3245" s="53">
        <v>45928</v>
      </c>
      <c r="K3245" t="s">
        <v>12003</v>
      </c>
      <c r="L3245" s="40"/>
      <c r="M3245" s="39">
        <v>0</v>
      </c>
    </row>
    <row r="3246" spans="1:13" x14ac:dyDescent="0.25">
      <c r="A3246" s="7" t="str">
        <f t="shared" si="133"/>
        <v>200100030105</v>
      </c>
      <c r="B3246" s="92"/>
      <c r="C3246" s="187">
        <v>20010003</v>
      </c>
      <c r="D3246" s="175" t="s">
        <v>56</v>
      </c>
      <c r="E3246" s="35" t="s">
        <v>5388</v>
      </c>
      <c r="F3246" s="35" t="s">
        <v>12030</v>
      </c>
      <c r="G3246" s="35" t="s">
        <v>12073</v>
      </c>
      <c r="H3246" s="35" t="s">
        <v>456</v>
      </c>
      <c r="I3246" s="36"/>
      <c r="J3246" s="53">
        <v>45936</v>
      </c>
      <c r="K3246" t="s">
        <v>11284</v>
      </c>
      <c r="L3246" s="40"/>
      <c r="M3246" s="39" t="s">
        <v>12151</v>
      </c>
    </row>
    <row r="3247" spans="1:13" x14ac:dyDescent="0.25">
      <c r="A3247" s="7" t="str">
        <f t="shared" si="133"/>
        <v>200100150086</v>
      </c>
      <c r="B3247" s="92"/>
      <c r="C3247" s="187">
        <v>20010015</v>
      </c>
      <c r="D3247" s="175" t="s">
        <v>56</v>
      </c>
      <c r="E3247" s="35" t="s">
        <v>3463</v>
      </c>
      <c r="F3247" s="35" t="s">
        <v>12031</v>
      </c>
      <c r="G3247" s="35" t="s">
        <v>12074</v>
      </c>
      <c r="H3247" s="35" t="s">
        <v>265</v>
      </c>
      <c r="I3247" s="36"/>
      <c r="J3247" s="53">
        <v>45936</v>
      </c>
      <c r="K3247" t="s">
        <v>5394</v>
      </c>
      <c r="L3247" s="40"/>
      <c r="M3247" s="39">
        <v>0</v>
      </c>
    </row>
    <row r="3248" spans="1:13" x14ac:dyDescent="0.25">
      <c r="A3248" s="7" t="str">
        <f t="shared" si="133"/>
        <v>200100150087</v>
      </c>
      <c r="B3248" s="92"/>
      <c r="C3248" s="187">
        <v>20010015</v>
      </c>
      <c r="D3248" s="175" t="s">
        <v>56</v>
      </c>
      <c r="E3248" s="35" t="s">
        <v>3464</v>
      </c>
      <c r="F3248" s="35" t="s">
        <v>12032</v>
      </c>
      <c r="G3248" s="35" t="s">
        <v>12075</v>
      </c>
      <c r="H3248" s="35" t="s">
        <v>265</v>
      </c>
      <c r="I3248" s="36"/>
      <c r="J3248" s="53">
        <v>45936</v>
      </c>
      <c r="K3248">
        <v>0</v>
      </c>
      <c r="L3248" s="40"/>
      <c r="M3248" s="39" t="s">
        <v>12152</v>
      </c>
    </row>
    <row r="3249" spans="1:13" x14ac:dyDescent="0.25">
      <c r="A3249" s="7" t="str">
        <f t="shared" si="133"/>
        <v>200100400015</v>
      </c>
      <c r="B3249" s="92"/>
      <c r="C3249" s="187">
        <v>20010040</v>
      </c>
      <c r="D3249" s="175" t="s">
        <v>56</v>
      </c>
      <c r="E3249" s="35" t="s">
        <v>25</v>
      </c>
      <c r="F3249" s="35" t="s">
        <v>12033</v>
      </c>
      <c r="G3249" s="35" t="s">
        <v>12076</v>
      </c>
      <c r="H3249" s="35" t="s">
        <v>265</v>
      </c>
      <c r="I3249" s="36"/>
      <c r="J3249" s="53">
        <v>45936</v>
      </c>
      <c r="K3249" t="s">
        <v>5559</v>
      </c>
      <c r="L3249" s="40"/>
      <c r="M3249" s="39" t="s">
        <v>12153</v>
      </c>
    </row>
    <row r="3250" spans="1:13" x14ac:dyDescent="0.25">
      <c r="A3250" s="7" t="str">
        <f t="shared" si="133"/>
        <v>200200010153</v>
      </c>
      <c r="B3250" s="92"/>
      <c r="C3250" s="187">
        <v>20020001</v>
      </c>
      <c r="D3250" s="175" t="s">
        <v>56</v>
      </c>
      <c r="E3250" s="35" t="s">
        <v>12029</v>
      </c>
      <c r="F3250" s="35" t="s">
        <v>12034</v>
      </c>
      <c r="G3250" s="35" t="s">
        <v>12077</v>
      </c>
      <c r="H3250" s="35" t="s">
        <v>275</v>
      </c>
      <c r="I3250" s="36"/>
      <c r="J3250" s="53">
        <v>45936</v>
      </c>
      <c r="K3250" t="s">
        <v>12124</v>
      </c>
      <c r="L3250" s="40"/>
      <c r="M3250" s="39" t="s">
        <v>12154</v>
      </c>
    </row>
    <row r="3251" spans="1:13" x14ac:dyDescent="0.25">
      <c r="A3251" s="7" t="str">
        <f t="shared" si="133"/>
        <v>200200110057</v>
      </c>
      <c r="B3251" s="92"/>
      <c r="C3251" s="187">
        <v>20020011</v>
      </c>
      <c r="D3251" s="175" t="s">
        <v>56</v>
      </c>
      <c r="E3251" s="35" t="s">
        <v>762</v>
      </c>
      <c r="F3251" s="35" t="s">
        <v>12035</v>
      </c>
      <c r="G3251" s="35" t="s">
        <v>12078</v>
      </c>
      <c r="H3251" s="35" t="s">
        <v>1284</v>
      </c>
      <c r="I3251" s="36"/>
      <c r="J3251" s="53">
        <v>45936</v>
      </c>
      <c r="K3251" t="s">
        <v>9314</v>
      </c>
      <c r="L3251" s="40"/>
      <c r="M3251" s="39" t="s">
        <v>12155</v>
      </c>
    </row>
    <row r="3252" spans="1:13" x14ac:dyDescent="0.25">
      <c r="A3252" s="7" t="str">
        <f t="shared" si="133"/>
        <v>200200140019</v>
      </c>
      <c r="B3252" s="92"/>
      <c r="C3252" s="187">
        <v>20020014</v>
      </c>
      <c r="D3252" s="175" t="s">
        <v>56</v>
      </c>
      <c r="E3252" s="35" t="s">
        <v>3</v>
      </c>
      <c r="F3252" s="35" t="s">
        <v>12036</v>
      </c>
      <c r="G3252" s="35" t="s">
        <v>12079</v>
      </c>
      <c r="H3252" s="35" t="s">
        <v>274</v>
      </c>
      <c r="I3252" s="36"/>
      <c r="J3252" s="53">
        <v>45936</v>
      </c>
      <c r="K3252" t="s">
        <v>12125</v>
      </c>
      <c r="L3252" s="40"/>
      <c r="M3252" s="39" t="s">
        <v>12156</v>
      </c>
    </row>
    <row r="3253" spans="1:13" x14ac:dyDescent="0.25">
      <c r="A3253" s="7" t="str">
        <f t="shared" si="133"/>
        <v>200200200032</v>
      </c>
      <c r="B3253" s="92"/>
      <c r="C3253" s="187">
        <v>20020020</v>
      </c>
      <c r="D3253" s="175" t="s">
        <v>56</v>
      </c>
      <c r="E3253" s="35" t="s">
        <v>8</v>
      </c>
      <c r="F3253" s="35" t="s">
        <v>9607</v>
      </c>
      <c r="G3253" s="35" t="s">
        <v>12080</v>
      </c>
      <c r="H3253" s="35" t="s">
        <v>275</v>
      </c>
      <c r="I3253" s="36"/>
      <c r="J3253" s="53">
        <v>45936</v>
      </c>
      <c r="K3253" t="s">
        <v>482</v>
      </c>
      <c r="L3253" s="40"/>
      <c r="M3253" s="39" t="s">
        <v>12157</v>
      </c>
    </row>
    <row r="3254" spans="1:13" x14ac:dyDescent="0.25">
      <c r="A3254" s="7" t="str">
        <f t="shared" si="133"/>
        <v>200200200034</v>
      </c>
      <c r="B3254" s="92"/>
      <c r="C3254" s="187">
        <v>20020020</v>
      </c>
      <c r="D3254" s="175" t="s">
        <v>56</v>
      </c>
      <c r="E3254" s="35" t="s">
        <v>33</v>
      </c>
      <c r="F3254" s="35" t="s">
        <v>12037</v>
      </c>
      <c r="G3254" s="35" t="s">
        <v>12081</v>
      </c>
      <c r="H3254" s="35" t="s">
        <v>275</v>
      </c>
      <c r="I3254" s="36"/>
      <c r="J3254" s="53">
        <v>45936</v>
      </c>
      <c r="K3254" t="s">
        <v>8758</v>
      </c>
      <c r="L3254" s="40"/>
      <c r="M3254" s="39" t="s">
        <v>12158</v>
      </c>
    </row>
    <row r="3255" spans="1:13" x14ac:dyDescent="0.25">
      <c r="A3255" s="7" t="str">
        <f t="shared" si="133"/>
        <v>200200210011</v>
      </c>
      <c r="B3255" s="92"/>
      <c r="C3255" s="187">
        <v>20020021</v>
      </c>
      <c r="D3255" s="175" t="s">
        <v>56</v>
      </c>
      <c r="E3255" s="35" t="s">
        <v>22</v>
      </c>
      <c r="F3255" s="35" t="s">
        <v>12038</v>
      </c>
      <c r="G3255" s="35" t="s">
        <v>12082</v>
      </c>
      <c r="H3255" s="35" t="s">
        <v>5502</v>
      </c>
      <c r="I3255" s="36"/>
      <c r="J3255" s="53">
        <v>45936</v>
      </c>
      <c r="K3255" t="s">
        <v>6314</v>
      </c>
      <c r="L3255" s="40"/>
      <c r="M3255" s="39" t="s">
        <v>12159</v>
      </c>
    </row>
    <row r="3256" spans="1:13" x14ac:dyDescent="0.25">
      <c r="A3256" s="7" t="str">
        <f t="shared" si="133"/>
        <v>200200210015</v>
      </c>
      <c r="B3256" s="92"/>
      <c r="C3256" s="187">
        <v>20020021</v>
      </c>
      <c r="D3256" s="175" t="s">
        <v>56</v>
      </c>
      <c r="E3256" s="35" t="s">
        <v>25</v>
      </c>
      <c r="F3256" s="35" t="s">
        <v>12039</v>
      </c>
      <c r="G3256" s="35" t="s">
        <v>12083</v>
      </c>
      <c r="H3256" s="35" t="s">
        <v>5502</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12040</v>
      </c>
      <c r="G3257" s="35" t="s">
        <v>12084</v>
      </c>
      <c r="H3257" s="35" t="s">
        <v>268</v>
      </c>
      <c r="I3257" s="36"/>
      <c r="J3257" s="53">
        <v>45936</v>
      </c>
      <c r="K3257" t="s">
        <v>12126</v>
      </c>
      <c r="L3257" s="40"/>
      <c r="M3257" s="39" t="s">
        <v>12160</v>
      </c>
    </row>
    <row r="3258" spans="1:13" x14ac:dyDescent="0.25">
      <c r="A3258" s="7" t="str">
        <f t="shared" si="133"/>
        <v>200300090037</v>
      </c>
      <c r="B3258" s="92"/>
      <c r="C3258" s="187">
        <v>20030009</v>
      </c>
      <c r="D3258" s="175" t="s">
        <v>56</v>
      </c>
      <c r="E3258" s="35" t="s">
        <v>34</v>
      </c>
      <c r="F3258" s="35" t="s">
        <v>12041</v>
      </c>
      <c r="G3258" s="35" t="s">
        <v>12085</v>
      </c>
      <c r="H3258" s="35" t="s">
        <v>7030</v>
      </c>
      <c r="I3258" s="36"/>
      <c r="J3258" s="53">
        <v>45936</v>
      </c>
      <c r="K3258" t="s">
        <v>12127</v>
      </c>
      <c r="L3258" s="40"/>
      <c r="M3258" s="39" t="s">
        <v>12161</v>
      </c>
    </row>
    <row r="3259" spans="1:13" x14ac:dyDescent="0.25">
      <c r="A3259" s="7" t="str">
        <f t="shared" si="133"/>
        <v>200400010047</v>
      </c>
      <c r="B3259" s="92"/>
      <c r="C3259" s="187">
        <v>20040001</v>
      </c>
      <c r="D3259" s="175" t="s">
        <v>56</v>
      </c>
      <c r="E3259" s="35" t="s">
        <v>423</v>
      </c>
      <c r="F3259" s="35" t="s">
        <v>12042</v>
      </c>
      <c r="G3259" s="35" t="s">
        <v>12086</v>
      </c>
      <c r="H3259" s="35" t="s">
        <v>1370</v>
      </c>
      <c r="I3259" s="36"/>
      <c r="J3259" s="53">
        <v>45936</v>
      </c>
      <c r="K3259" t="s">
        <v>10104</v>
      </c>
      <c r="L3259" s="40"/>
      <c r="M3259" s="39" t="s">
        <v>12162</v>
      </c>
    </row>
    <row r="3260" spans="1:13" x14ac:dyDescent="0.25">
      <c r="A3260" s="7" t="str">
        <f t="shared" si="133"/>
        <v>200500010048</v>
      </c>
      <c r="B3260" s="92"/>
      <c r="C3260" s="187">
        <v>20050001</v>
      </c>
      <c r="D3260" s="175" t="s">
        <v>56</v>
      </c>
      <c r="E3260" s="35" t="s">
        <v>424</v>
      </c>
      <c r="F3260" s="35" t="s">
        <v>7767</v>
      </c>
      <c r="G3260" s="35" t="s">
        <v>12087</v>
      </c>
      <c r="H3260" s="35" t="s">
        <v>281</v>
      </c>
      <c r="I3260" s="36"/>
      <c r="J3260" s="53">
        <v>45936</v>
      </c>
      <c r="K3260" t="s">
        <v>12128</v>
      </c>
      <c r="L3260" s="40"/>
      <c r="M3260" s="39" t="s">
        <v>12163</v>
      </c>
    </row>
    <row r="3261" spans="1:13" x14ac:dyDescent="0.25">
      <c r="A3261" s="7" t="str">
        <f t="shared" si="133"/>
        <v>200600110005</v>
      </c>
      <c r="B3261" s="92"/>
      <c r="C3261" s="187">
        <v>20060011</v>
      </c>
      <c r="D3261" s="175" t="s">
        <v>56</v>
      </c>
      <c r="E3261" s="35" t="s">
        <v>18</v>
      </c>
      <c r="F3261" s="35" t="s">
        <v>12043</v>
      </c>
      <c r="G3261" s="35" t="s">
        <v>12088</v>
      </c>
      <c r="H3261" s="35" t="s">
        <v>6116</v>
      </c>
      <c r="I3261" s="36"/>
      <c r="J3261" s="53">
        <v>45936</v>
      </c>
      <c r="K3261" t="s">
        <v>598</v>
      </c>
      <c r="L3261" s="40"/>
      <c r="M3261" s="39" t="s">
        <v>12164</v>
      </c>
    </row>
    <row r="3262" spans="1:13" x14ac:dyDescent="0.25">
      <c r="A3262" s="7" t="str">
        <f t="shared" si="133"/>
        <v>200700030046</v>
      </c>
      <c r="B3262" s="92"/>
      <c r="C3262" s="187">
        <v>20070003</v>
      </c>
      <c r="D3262" s="175" t="s">
        <v>56</v>
      </c>
      <c r="E3262" s="35" t="s">
        <v>129</v>
      </c>
      <c r="F3262" s="35" t="s">
        <v>12044</v>
      </c>
      <c r="G3262" s="35" t="s">
        <v>12089</v>
      </c>
      <c r="H3262" s="35" t="s">
        <v>1048</v>
      </c>
      <c r="I3262" s="36"/>
      <c r="J3262" s="53">
        <v>45936</v>
      </c>
      <c r="K3262" t="s">
        <v>12129</v>
      </c>
      <c r="L3262" s="40"/>
      <c r="M3262" s="39" t="s">
        <v>12165</v>
      </c>
    </row>
    <row r="3263" spans="1:13" x14ac:dyDescent="0.25">
      <c r="A3263" s="7" t="str">
        <f t="shared" si="133"/>
        <v>200700030047</v>
      </c>
      <c r="B3263" s="92"/>
      <c r="C3263" s="187">
        <v>20070003</v>
      </c>
      <c r="D3263" s="175" t="s">
        <v>56</v>
      </c>
      <c r="E3263" s="35" t="s">
        <v>423</v>
      </c>
      <c r="F3263" s="35" t="s">
        <v>5413</v>
      </c>
      <c r="G3263" s="35" t="s">
        <v>12090</v>
      </c>
      <c r="H3263" s="35" t="s">
        <v>2021</v>
      </c>
      <c r="I3263" s="36"/>
      <c r="J3263" s="53">
        <v>45936</v>
      </c>
      <c r="K3263" t="s">
        <v>12130</v>
      </c>
      <c r="L3263" s="40"/>
      <c r="M3263" s="39">
        <v>0</v>
      </c>
    </row>
    <row r="3264" spans="1:13" x14ac:dyDescent="0.25">
      <c r="A3264" s="7" t="str">
        <f t="shared" si="133"/>
        <v>200700030048</v>
      </c>
      <c r="B3264" s="92"/>
      <c r="C3264" s="187">
        <v>20070003</v>
      </c>
      <c r="D3264" s="175" t="s">
        <v>56</v>
      </c>
      <c r="E3264" s="35" t="s">
        <v>424</v>
      </c>
      <c r="F3264" s="35" t="s">
        <v>12045</v>
      </c>
      <c r="G3264" s="35" t="s">
        <v>12091</v>
      </c>
      <c r="H3264" s="35" t="s">
        <v>1048</v>
      </c>
      <c r="I3264" s="36"/>
      <c r="J3264" s="53">
        <v>45936</v>
      </c>
      <c r="K3264" t="s">
        <v>12131</v>
      </c>
      <c r="L3264" s="40"/>
      <c r="M3264" s="39">
        <v>0</v>
      </c>
    </row>
    <row r="3265" spans="1:13" x14ac:dyDescent="0.25">
      <c r="A3265" s="7" t="str">
        <f t="shared" si="133"/>
        <v>200700100003</v>
      </c>
      <c r="B3265" s="92"/>
      <c r="C3265" s="187">
        <v>20070010</v>
      </c>
      <c r="D3265" s="175" t="s">
        <v>56</v>
      </c>
      <c r="E3265" s="35" t="s">
        <v>0</v>
      </c>
      <c r="F3265" s="35" t="s">
        <v>12046</v>
      </c>
      <c r="G3265" s="35" t="s">
        <v>12092</v>
      </c>
      <c r="H3265" s="35" t="s">
        <v>2021</v>
      </c>
      <c r="I3265" s="36"/>
      <c r="J3265" s="53">
        <v>45936</v>
      </c>
      <c r="K3265">
        <v>0</v>
      </c>
      <c r="L3265" s="40"/>
      <c r="M3265" s="39" t="s">
        <v>12166</v>
      </c>
    </row>
    <row r="3266" spans="1:13" x14ac:dyDescent="0.25">
      <c r="A3266" s="7" t="str">
        <f t="shared" si="133"/>
        <v>200700100015</v>
      </c>
      <c r="B3266" s="92"/>
      <c r="C3266" s="187">
        <v>20070010</v>
      </c>
      <c r="D3266" s="175" t="s">
        <v>56</v>
      </c>
      <c r="E3266" s="35" t="s">
        <v>25</v>
      </c>
      <c r="F3266" s="35" t="s">
        <v>6493</v>
      </c>
      <c r="G3266" s="35" t="s">
        <v>12093</v>
      </c>
      <c r="H3266" s="35" t="s">
        <v>1048</v>
      </c>
      <c r="I3266" s="36"/>
      <c r="J3266" s="53">
        <v>45936</v>
      </c>
      <c r="K3266" t="s">
        <v>5854</v>
      </c>
      <c r="L3266" s="40"/>
      <c r="M3266" s="39" t="s">
        <v>12167</v>
      </c>
    </row>
    <row r="3267" spans="1:13" x14ac:dyDescent="0.25">
      <c r="A3267" s="7" t="str">
        <f t="shared" si="133"/>
        <v>200700100016</v>
      </c>
      <c r="B3267" s="92"/>
      <c r="C3267" s="187">
        <v>20070010</v>
      </c>
      <c r="D3267" s="175" t="s">
        <v>56</v>
      </c>
      <c r="E3267" s="35" t="s">
        <v>26</v>
      </c>
      <c r="F3267" s="35" t="s">
        <v>5707</v>
      </c>
      <c r="G3267" s="35" t="s">
        <v>12094</v>
      </c>
      <c r="H3267" s="35" t="s">
        <v>1048</v>
      </c>
      <c r="I3267" s="36"/>
      <c r="J3267" s="53">
        <v>45936</v>
      </c>
      <c r="K3267" t="s">
        <v>12132</v>
      </c>
      <c r="L3267" s="40"/>
      <c r="M3267" s="39" t="s">
        <v>12168</v>
      </c>
    </row>
    <row r="3268" spans="1:13" x14ac:dyDescent="0.25">
      <c r="A3268" s="7" t="str">
        <f t="shared" si="133"/>
        <v>200700170007</v>
      </c>
      <c r="B3268" s="92"/>
      <c r="C3268" s="187">
        <v>20070017</v>
      </c>
      <c r="D3268" s="175" t="s">
        <v>56</v>
      </c>
      <c r="E3268" s="35" t="s">
        <v>20</v>
      </c>
      <c r="F3268" s="35" t="s">
        <v>12047</v>
      </c>
      <c r="G3268" s="35" t="s">
        <v>12095</v>
      </c>
      <c r="H3268" s="35" t="s">
        <v>5766</v>
      </c>
      <c r="I3268" s="36"/>
      <c r="J3268" s="53">
        <v>45936</v>
      </c>
      <c r="K3268" t="s">
        <v>12133</v>
      </c>
      <c r="L3268" s="40"/>
      <c r="M3268" s="39" t="s">
        <v>12169</v>
      </c>
    </row>
    <row r="3269" spans="1:13" x14ac:dyDescent="0.25">
      <c r="A3269" s="7" t="str">
        <f t="shared" si="133"/>
        <v>200700170031</v>
      </c>
      <c r="B3269" s="92"/>
      <c r="C3269" s="187">
        <v>20070017</v>
      </c>
      <c r="D3269" s="175" t="s">
        <v>56</v>
      </c>
      <c r="E3269" s="35" t="s">
        <v>422</v>
      </c>
      <c r="F3269" s="35" t="s">
        <v>12048</v>
      </c>
      <c r="G3269" s="35" t="s">
        <v>12096</v>
      </c>
      <c r="H3269" s="35" t="s">
        <v>8694</v>
      </c>
      <c r="I3269" s="36"/>
      <c r="J3269" s="53">
        <v>45936</v>
      </c>
      <c r="K3269" t="s">
        <v>12134</v>
      </c>
      <c r="L3269" s="40"/>
      <c r="M3269" s="39" t="s">
        <v>12170</v>
      </c>
    </row>
    <row r="3270" spans="1:13" x14ac:dyDescent="0.25">
      <c r="A3270" s="7" t="str">
        <f t="shared" si="133"/>
        <v>200700170040</v>
      </c>
      <c r="B3270" s="92"/>
      <c r="C3270" s="187">
        <v>20070017</v>
      </c>
      <c r="D3270" s="175" t="s">
        <v>56</v>
      </c>
      <c r="E3270" s="35" t="s">
        <v>13</v>
      </c>
      <c r="F3270" s="35" t="s">
        <v>12049</v>
      </c>
      <c r="G3270" s="35" t="s">
        <v>12097</v>
      </c>
      <c r="H3270" s="35" t="s">
        <v>8886</v>
      </c>
      <c r="I3270" s="36"/>
      <c r="J3270" s="53">
        <v>45936</v>
      </c>
      <c r="K3270" t="s">
        <v>12135</v>
      </c>
      <c r="L3270" s="40"/>
      <c r="M3270" s="39" t="s">
        <v>12171</v>
      </c>
    </row>
    <row r="3271" spans="1:13" x14ac:dyDescent="0.25">
      <c r="A3271" s="7" t="str">
        <f t="shared" si="133"/>
        <v>200700170041</v>
      </c>
      <c r="B3271" s="92"/>
      <c r="C3271" s="187">
        <v>20070017</v>
      </c>
      <c r="D3271" s="175" t="s">
        <v>56</v>
      </c>
      <c r="E3271" s="35" t="s">
        <v>35</v>
      </c>
      <c r="F3271" s="35" t="s">
        <v>6598</v>
      </c>
      <c r="G3271" s="35" t="s">
        <v>12098</v>
      </c>
      <c r="H3271" s="35" t="s">
        <v>8694</v>
      </c>
      <c r="I3271" s="36"/>
      <c r="J3271" s="53">
        <v>45936</v>
      </c>
      <c r="K3271" t="s">
        <v>12136</v>
      </c>
      <c r="L3271" s="40"/>
      <c r="M3271" s="39" t="s">
        <v>12172</v>
      </c>
    </row>
    <row r="3272" spans="1:13" x14ac:dyDescent="0.25">
      <c r="A3272" s="7" t="str">
        <f t="shared" si="133"/>
        <v>200700170042</v>
      </c>
      <c r="B3272" s="92"/>
      <c r="C3272" s="187">
        <v>20070017</v>
      </c>
      <c r="D3272" s="175" t="s">
        <v>56</v>
      </c>
      <c r="E3272" s="35" t="s">
        <v>14</v>
      </c>
      <c r="F3272" s="35" t="s">
        <v>12050</v>
      </c>
      <c r="G3272" s="35" t="s">
        <v>9362</v>
      </c>
      <c r="H3272" s="35" t="s">
        <v>11274</v>
      </c>
      <c r="I3272" s="36"/>
      <c r="J3272" s="53">
        <v>45936</v>
      </c>
      <c r="K3272" t="s">
        <v>9331</v>
      </c>
      <c r="L3272" s="40"/>
      <c r="M3272" s="39" t="s">
        <v>12173</v>
      </c>
    </row>
    <row r="3273" spans="1:13" x14ac:dyDescent="0.25">
      <c r="A3273" s="7" t="str">
        <f t="shared" si="133"/>
        <v>200700170044</v>
      </c>
      <c r="B3273" s="92"/>
      <c r="C3273" s="187">
        <v>20070017</v>
      </c>
      <c r="D3273" s="175" t="s">
        <v>56</v>
      </c>
      <c r="E3273" s="35" t="s">
        <v>15</v>
      </c>
      <c r="F3273" s="35" t="s">
        <v>8624</v>
      </c>
      <c r="G3273" s="35" t="s">
        <v>12099</v>
      </c>
      <c r="H3273" s="35" t="s">
        <v>8886</v>
      </c>
      <c r="I3273" s="36"/>
      <c r="J3273" s="53">
        <v>45936</v>
      </c>
      <c r="K3273" t="s">
        <v>12137</v>
      </c>
      <c r="L3273" s="40"/>
      <c r="M3273" s="39" t="s">
        <v>12174</v>
      </c>
    </row>
    <row r="3274" spans="1:13" x14ac:dyDescent="0.25">
      <c r="A3274" s="7" t="str">
        <f t="shared" si="133"/>
        <v>200700180004</v>
      </c>
      <c r="B3274" s="92"/>
      <c r="C3274" s="187">
        <v>20070018</v>
      </c>
      <c r="D3274" s="175" t="s">
        <v>56</v>
      </c>
      <c r="E3274" s="35" t="s">
        <v>1</v>
      </c>
      <c r="F3274" s="35" t="s">
        <v>12051</v>
      </c>
      <c r="G3274" s="35" t="s">
        <v>12100</v>
      </c>
      <c r="H3274" s="35" t="s">
        <v>2021</v>
      </c>
      <c r="I3274" s="36"/>
      <c r="J3274" s="53">
        <v>45936</v>
      </c>
      <c r="K3274" t="s">
        <v>12138</v>
      </c>
      <c r="L3274" s="40"/>
      <c r="M3274" s="39">
        <v>0</v>
      </c>
    </row>
    <row r="3275" spans="1:13" x14ac:dyDescent="0.25">
      <c r="A3275" s="7" t="str">
        <f t="shared" si="133"/>
        <v>200700190010</v>
      </c>
      <c r="B3275" s="92"/>
      <c r="C3275" s="187">
        <v>20070019</v>
      </c>
      <c r="D3275" s="175" t="s">
        <v>56</v>
      </c>
      <c r="E3275" s="35" t="s">
        <v>21</v>
      </c>
      <c r="F3275" s="35" t="s">
        <v>12052</v>
      </c>
      <c r="G3275" s="35" t="s">
        <v>12101</v>
      </c>
      <c r="H3275" s="35" t="s">
        <v>1691</v>
      </c>
      <c r="I3275" s="36"/>
      <c r="J3275" s="53">
        <v>45936</v>
      </c>
      <c r="K3275" t="s">
        <v>12139</v>
      </c>
      <c r="L3275" s="40"/>
      <c r="M3275" s="39" t="s">
        <v>12175</v>
      </c>
    </row>
    <row r="3276" spans="1:13" x14ac:dyDescent="0.25">
      <c r="A3276" s="7" t="str">
        <f t="shared" si="133"/>
        <v>200800040052</v>
      </c>
      <c r="B3276" s="92"/>
      <c r="C3276" s="187">
        <v>20080004</v>
      </c>
      <c r="D3276" s="175" t="s">
        <v>56</v>
      </c>
      <c r="E3276" s="35" t="s">
        <v>426</v>
      </c>
      <c r="F3276" s="35" t="s">
        <v>10420</v>
      </c>
      <c r="G3276" s="35" t="s">
        <v>12102</v>
      </c>
      <c r="H3276" s="35" t="s">
        <v>5245</v>
      </c>
      <c r="I3276" s="36"/>
      <c r="J3276" s="53">
        <v>45936</v>
      </c>
      <c r="K3276" t="s">
        <v>12140</v>
      </c>
      <c r="L3276" s="40"/>
      <c r="M3276" s="39" t="s">
        <v>12176</v>
      </c>
    </row>
    <row r="3277" spans="1:13" x14ac:dyDescent="0.25">
      <c r="A3277" s="7" t="str">
        <f t="shared" si="133"/>
        <v>200800040053</v>
      </c>
      <c r="B3277" s="92"/>
      <c r="C3277" s="187">
        <v>20080004</v>
      </c>
      <c r="D3277" s="175" t="s">
        <v>56</v>
      </c>
      <c r="E3277" s="35" t="s">
        <v>131</v>
      </c>
      <c r="F3277" s="35" t="s">
        <v>11766</v>
      </c>
      <c r="G3277" s="35" t="s">
        <v>12103</v>
      </c>
      <c r="H3277" s="35" t="s">
        <v>7704</v>
      </c>
      <c r="I3277" s="36"/>
      <c r="J3277" s="53">
        <v>45936</v>
      </c>
      <c r="K3277" t="s">
        <v>1171</v>
      </c>
      <c r="L3277" s="40"/>
      <c r="M3277" s="39" t="s">
        <v>12177</v>
      </c>
    </row>
    <row r="3278" spans="1:13" x14ac:dyDescent="0.25">
      <c r="A3278" s="7" t="str">
        <f t="shared" si="133"/>
        <v>200800390003</v>
      </c>
      <c r="B3278" s="92"/>
      <c r="C3278" s="187">
        <v>20080039</v>
      </c>
      <c r="D3278" s="175" t="s">
        <v>56</v>
      </c>
      <c r="E3278" s="35" t="s">
        <v>0</v>
      </c>
      <c r="F3278" s="35" t="s">
        <v>12053</v>
      </c>
      <c r="G3278" s="35" t="s">
        <v>12104</v>
      </c>
      <c r="H3278" s="35" t="s">
        <v>7819</v>
      </c>
      <c r="I3278" s="36"/>
      <c r="J3278" s="53">
        <v>45936</v>
      </c>
      <c r="K3278" t="s">
        <v>12141</v>
      </c>
      <c r="L3278" s="40"/>
      <c r="M3278" s="39" t="s">
        <v>12178</v>
      </c>
    </row>
    <row r="3279" spans="1:13" x14ac:dyDescent="0.25">
      <c r="A3279" s="7" t="str">
        <f t="shared" si="133"/>
        <v>200800390006</v>
      </c>
      <c r="B3279" s="92"/>
      <c r="C3279" s="187">
        <v>20080039</v>
      </c>
      <c r="D3279" s="175" t="s">
        <v>56</v>
      </c>
      <c r="E3279" s="35" t="s">
        <v>19</v>
      </c>
      <c r="F3279" s="35" t="s">
        <v>12054</v>
      </c>
      <c r="G3279" s="35" t="s">
        <v>12105</v>
      </c>
      <c r="H3279" s="35" t="s">
        <v>8439</v>
      </c>
      <c r="I3279" s="36"/>
      <c r="J3279" s="53">
        <v>45936</v>
      </c>
      <c r="K3279" t="s">
        <v>7553</v>
      </c>
      <c r="L3279" s="40"/>
      <c r="M3279" s="39" t="s">
        <v>12179</v>
      </c>
    </row>
    <row r="3280" spans="1:13" x14ac:dyDescent="0.25">
      <c r="A3280" s="7" t="str">
        <f t="shared" si="133"/>
        <v>200800390008</v>
      </c>
      <c r="B3280" s="92"/>
      <c r="C3280" s="187">
        <v>20080039</v>
      </c>
      <c r="D3280" s="175" t="s">
        <v>56</v>
      </c>
      <c r="E3280" s="35" t="s">
        <v>41</v>
      </c>
      <c r="F3280" s="35" t="s">
        <v>12055</v>
      </c>
      <c r="G3280" s="35" t="s">
        <v>12106</v>
      </c>
      <c r="H3280" s="35" t="s">
        <v>5245</v>
      </c>
      <c r="I3280" s="36"/>
      <c r="J3280" s="53">
        <v>45936</v>
      </c>
      <c r="K3280" t="s">
        <v>11397</v>
      </c>
      <c r="L3280" s="40"/>
      <c r="M3280" s="39" t="s">
        <v>12180</v>
      </c>
    </row>
    <row r="3281" spans="1:13" x14ac:dyDescent="0.25">
      <c r="A3281" s="7" t="str">
        <f t="shared" si="133"/>
        <v>200800390009</v>
      </c>
      <c r="B3281" s="92"/>
      <c r="C3281" s="187">
        <v>20080039</v>
      </c>
      <c r="D3281" s="175" t="s">
        <v>56</v>
      </c>
      <c r="E3281" s="35" t="s">
        <v>36</v>
      </c>
      <c r="F3281" s="35" t="s">
        <v>12056</v>
      </c>
      <c r="G3281" s="35" t="s">
        <v>12107</v>
      </c>
      <c r="H3281" s="35" t="s">
        <v>275</v>
      </c>
      <c r="I3281" s="36"/>
      <c r="J3281" s="53">
        <v>45936</v>
      </c>
      <c r="K3281" t="s">
        <v>158</v>
      </c>
      <c r="L3281" s="40"/>
      <c r="M3281" s="39" t="s">
        <v>12181</v>
      </c>
    </row>
    <row r="3282" spans="1:13" x14ac:dyDescent="0.25">
      <c r="A3282" s="7" t="str">
        <f t="shared" si="133"/>
        <v>200800390011</v>
      </c>
      <c r="B3282" s="92"/>
      <c r="C3282" s="187">
        <v>20080039</v>
      </c>
      <c r="D3282" s="175" t="s">
        <v>56</v>
      </c>
      <c r="E3282" s="35" t="s">
        <v>22</v>
      </c>
      <c r="F3282" s="35" t="s">
        <v>12057</v>
      </c>
      <c r="G3282" s="35" t="s">
        <v>12108</v>
      </c>
      <c r="H3282" s="35" t="s">
        <v>275</v>
      </c>
      <c r="I3282" s="36"/>
      <c r="J3282" s="53">
        <v>45936</v>
      </c>
      <c r="K3282" t="s">
        <v>369</v>
      </c>
      <c r="L3282" s="40"/>
      <c r="M3282" s="39" t="s">
        <v>12182</v>
      </c>
    </row>
    <row r="3283" spans="1:13" x14ac:dyDescent="0.25">
      <c r="A3283" s="7" t="str">
        <f t="shared" si="133"/>
        <v>200800390012</v>
      </c>
      <c r="B3283" s="92"/>
      <c r="C3283" s="187">
        <v>20080039</v>
      </c>
      <c r="D3283" s="175" t="s">
        <v>56</v>
      </c>
      <c r="E3283" s="35" t="s">
        <v>40</v>
      </c>
      <c r="F3283" s="35" t="s">
        <v>12058</v>
      </c>
      <c r="G3283" s="35" t="s">
        <v>12109</v>
      </c>
      <c r="H3283" s="35" t="s">
        <v>8439</v>
      </c>
      <c r="I3283" s="36"/>
      <c r="J3283" s="53">
        <v>45936</v>
      </c>
      <c r="K3283" t="s">
        <v>12142</v>
      </c>
      <c r="L3283" s="40"/>
      <c r="M3283" s="39" t="s">
        <v>12183</v>
      </c>
    </row>
    <row r="3284" spans="1:13" x14ac:dyDescent="0.25">
      <c r="A3284" s="7" t="str">
        <f t="shared" si="133"/>
        <v>200800390013</v>
      </c>
      <c r="B3284" s="92"/>
      <c r="C3284" s="187">
        <v>20080039</v>
      </c>
      <c r="D3284" s="175" t="s">
        <v>56</v>
      </c>
      <c r="E3284" s="35" t="s">
        <v>23</v>
      </c>
      <c r="F3284" s="35" t="s">
        <v>12059</v>
      </c>
      <c r="G3284" s="35" t="s">
        <v>12110</v>
      </c>
      <c r="H3284" s="35" t="s">
        <v>7819</v>
      </c>
      <c r="I3284" s="36"/>
      <c r="J3284" s="53">
        <v>45936</v>
      </c>
      <c r="K3284" t="s">
        <v>12143</v>
      </c>
      <c r="L3284" s="40"/>
      <c r="M3284" s="39" t="s">
        <v>12184</v>
      </c>
    </row>
    <row r="3285" spans="1:13" x14ac:dyDescent="0.25">
      <c r="A3285" s="7" t="str">
        <f t="shared" si="133"/>
        <v>200800390015</v>
      </c>
      <c r="B3285" s="92"/>
      <c r="C3285" s="187">
        <v>20080039</v>
      </c>
      <c r="D3285" s="175" t="s">
        <v>56</v>
      </c>
      <c r="E3285" s="35" t="s">
        <v>25</v>
      </c>
      <c r="F3285" s="35" t="s">
        <v>12060</v>
      </c>
      <c r="G3285" s="35" t="s">
        <v>12111</v>
      </c>
      <c r="H3285" s="35" t="s">
        <v>8439</v>
      </c>
      <c r="I3285" s="36"/>
      <c r="J3285" s="53">
        <v>45936</v>
      </c>
      <c r="K3285" t="s">
        <v>12144</v>
      </c>
      <c r="L3285" s="40"/>
      <c r="M3285" s="39" t="s">
        <v>12185</v>
      </c>
    </row>
    <row r="3286" spans="1:13" x14ac:dyDescent="0.25">
      <c r="A3286" s="7" t="str">
        <f t="shared" si="133"/>
        <v>200800390016</v>
      </c>
      <c r="B3286" s="92"/>
      <c r="C3286" s="187">
        <v>20080039</v>
      </c>
      <c r="D3286" s="175" t="s">
        <v>56</v>
      </c>
      <c r="E3286" s="35" t="s">
        <v>26</v>
      </c>
      <c r="F3286" s="35" t="s">
        <v>12061</v>
      </c>
      <c r="G3286" s="35" t="s">
        <v>12112</v>
      </c>
      <c r="H3286" s="35" t="s">
        <v>8439</v>
      </c>
      <c r="I3286" s="36"/>
      <c r="J3286" s="53">
        <v>45936</v>
      </c>
      <c r="K3286" t="s">
        <v>12145</v>
      </c>
      <c r="L3286" s="40"/>
      <c r="M3286" s="39" t="s">
        <v>12186</v>
      </c>
    </row>
    <row r="3287" spans="1:13" x14ac:dyDescent="0.25">
      <c r="A3287" s="7" t="str">
        <f t="shared" si="133"/>
        <v>200800390020</v>
      </c>
      <c r="B3287" s="92"/>
      <c r="C3287" s="187">
        <v>20080039</v>
      </c>
      <c r="D3287" s="175" t="s">
        <v>56</v>
      </c>
      <c r="E3287" s="35" t="s">
        <v>4</v>
      </c>
      <c r="F3287" s="35" t="s">
        <v>12062</v>
      </c>
      <c r="G3287" s="35" t="s">
        <v>12113</v>
      </c>
      <c r="H3287" s="35" t="s">
        <v>275</v>
      </c>
      <c r="I3287" s="36"/>
      <c r="J3287" s="53">
        <v>45936</v>
      </c>
      <c r="K3287" t="s">
        <v>598</v>
      </c>
      <c r="L3287" s="40"/>
      <c r="M3287" s="39" t="s">
        <v>12187</v>
      </c>
    </row>
    <row r="3288" spans="1:13" x14ac:dyDescent="0.25">
      <c r="A3288" s="7" t="str">
        <f t="shared" si="133"/>
        <v>200800390022</v>
      </c>
      <c r="B3288" s="92"/>
      <c r="C3288" s="187">
        <v>20080039</v>
      </c>
      <c r="D3288" s="175" t="s">
        <v>56</v>
      </c>
      <c r="E3288" s="35" t="s">
        <v>37</v>
      </c>
      <c r="F3288" s="35" t="s">
        <v>12063</v>
      </c>
      <c r="G3288" s="35" t="s">
        <v>12114</v>
      </c>
      <c r="H3288" s="35" t="s">
        <v>8122</v>
      </c>
      <c r="I3288" s="36"/>
      <c r="J3288" s="53">
        <v>45936</v>
      </c>
      <c r="K3288" t="s">
        <v>12146</v>
      </c>
      <c r="L3288" s="40"/>
      <c r="M3288" s="39" t="s">
        <v>12188</v>
      </c>
    </row>
    <row r="3289" spans="1:13" x14ac:dyDescent="0.25">
      <c r="A3289" s="7" t="str">
        <f t="shared" si="133"/>
        <v>200800390023</v>
      </c>
      <c r="B3289" s="92"/>
      <c r="C3289" s="187">
        <v>20080039</v>
      </c>
      <c r="D3289" s="175" t="s">
        <v>56</v>
      </c>
      <c r="E3289" s="35" t="s">
        <v>38</v>
      </c>
      <c r="F3289" s="35" t="s">
        <v>12064</v>
      </c>
      <c r="G3289" s="35" t="s">
        <v>12115</v>
      </c>
      <c r="H3289" s="35" t="s">
        <v>6239</v>
      </c>
      <c r="I3289" s="36"/>
      <c r="J3289" s="53">
        <v>45936</v>
      </c>
      <c r="K3289" t="s">
        <v>11791</v>
      </c>
      <c r="L3289" s="40"/>
      <c r="M3289" s="39" t="s">
        <v>12189</v>
      </c>
    </row>
    <row r="3290" spans="1:13" x14ac:dyDescent="0.25">
      <c r="A3290" s="7" t="str">
        <f t="shared" si="133"/>
        <v>200900080022</v>
      </c>
      <c r="B3290" s="92"/>
      <c r="C3290" s="187">
        <v>20090008</v>
      </c>
      <c r="D3290" s="175" t="s">
        <v>56</v>
      </c>
      <c r="E3290" s="35" t="s">
        <v>37</v>
      </c>
      <c r="F3290" s="35" t="s">
        <v>12065</v>
      </c>
      <c r="G3290" s="35" t="s">
        <v>12116</v>
      </c>
      <c r="H3290" s="35" t="s">
        <v>1691</v>
      </c>
      <c r="I3290" s="36"/>
      <c r="J3290" s="53">
        <v>45936</v>
      </c>
      <c r="K3290" t="s">
        <v>12147</v>
      </c>
      <c r="L3290" s="40"/>
      <c r="M3290" s="39" t="s">
        <v>12190</v>
      </c>
    </row>
    <row r="3291" spans="1:13" x14ac:dyDescent="0.25">
      <c r="A3291" s="7" t="str">
        <f t="shared" si="133"/>
        <v>200900080023</v>
      </c>
      <c r="B3291" s="92"/>
      <c r="C3291" s="187">
        <v>20090008</v>
      </c>
      <c r="D3291" s="175" t="s">
        <v>56</v>
      </c>
      <c r="E3291" s="35" t="s">
        <v>38</v>
      </c>
      <c r="F3291" s="35" t="s">
        <v>12066</v>
      </c>
      <c r="G3291" s="35" t="s">
        <v>12117</v>
      </c>
      <c r="H3291" s="35" t="s">
        <v>4690</v>
      </c>
      <c r="I3291" s="36"/>
      <c r="J3291" s="53">
        <v>45936</v>
      </c>
      <c r="K3291">
        <v>0</v>
      </c>
      <c r="L3291" s="40"/>
      <c r="M3291" s="39" t="s">
        <v>12191</v>
      </c>
    </row>
    <row r="3292" spans="1:13" x14ac:dyDescent="0.25">
      <c r="A3292" s="7" t="str">
        <f t="shared" si="133"/>
        <v>200900080024</v>
      </c>
      <c r="B3292" s="92"/>
      <c r="C3292" s="187">
        <v>20090008</v>
      </c>
      <c r="D3292" s="175" t="s">
        <v>56</v>
      </c>
      <c r="E3292" s="35" t="s">
        <v>29</v>
      </c>
      <c r="F3292" s="35" t="s">
        <v>12067</v>
      </c>
      <c r="G3292" s="35" t="s">
        <v>12118</v>
      </c>
      <c r="H3292" s="35" t="s">
        <v>4690</v>
      </c>
      <c r="I3292" s="36"/>
      <c r="J3292" s="53">
        <v>45936</v>
      </c>
      <c r="K3292" t="s">
        <v>9608</v>
      </c>
      <c r="L3292" s="40"/>
      <c r="M3292" s="39" t="s">
        <v>12192</v>
      </c>
    </row>
    <row r="3293" spans="1:13" x14ac:dyDescent="0.25">
      <c r="A3293" s="7" t="str">
        <f t="shared" si="133"/>
        <v>200900140003</v>
      </c>
      <c r="B3293" s="92"/>
      <c r="C3293" s="187">
        <v>20090014</v>
      </c>
      <c r="D3293" s="175" t="s">
        <v>56</v>
      </c>
      <c r="E3293" s="35" t="s">
        <v>0</v>
      </c>
      <c r="F3293" s="35" t="s">
        <v>12068</v>
      </c>
      <c r="G3293" s="35" t="s">
        <v>12119</v>
      </c>
      <c r="H3293" s="35" t="s">
        <v>275</v>
      </c>
      <c r="I3293" s="36"/>
      <c r="J3293" s="53">
        <v>45936</v>
      </c>
      <c r="K3293" t="s">
        <v>12148</v>
      </c>
      <c r="L3293" s="40"/>
      <c r="M3293" s="39" t="s">
        <v>12193</v>
      </c>
    </row>
    <row r="3294" spans="1:13" x14ac:dyDescent="0.25">
      <c r="A3294" s="7" t="str">
        <f t="shared" si="133"/>
        <v>200900140004</v>
      </c>
      <c r="B3294" s="92"/>
      <c r="C3294" s="187">
        <v>20090014</v>
      </c>
      <c r="D3294" s="175" t="s">
        <v>56</v>
      </c>
      <c r="E3294" s="35" t="s">
        <v>1</v>
      </c>
      <c r="F3294" s="35" t="s">
        <v>12069</v>
      </c>
      <c r="G3294" s="35" t="s">
        <v>12120</v>
      </c>
      <c r="H3294" s="35" t="s">
        <v>275</v>
      </c>
      <c r="I3294" s="36"/>
      <c r="J3294" s="53">
        <v>45936</v>
      </c>
      <c r="K3294" t="s">
        <v>5639</v>
      </c>
      <c r="L3294" s="40"/>
      <c r="M3294" s="39" t="s">
        <v>12194</v>
      </c>
    </row>
    <row r="3295" spans="1:13" x14ac:dyDescent="0.25">
      <c r="A3295" s="7" t="str">
        <f t="shared" si="133"/>
        <v>200900140006</v>
      </c>
      <c r="B3295" s="92"/>
      <c r="C3295" s="187">
        <v>20090014</v>
      </c>
      <c r="D3295" s="175" t="s">
        <v>56</v>
      </c>
      <c r="E3295" s="35" t="s">
        <v>19</v>
      </c>
      <c r="F3295" s="35" t="s">
        <v>12070</v>
      </c>
      <c r="G3295" s="35" t="s">
        <v>12121</v>
      </c>
      <c r="H3295" s="35" t="s">
        <v>275</v>
      </c>
      <c r="I3295" s="36"/>
      <c r="J3295" s="53">
        <v>45936</v>
      </c>
      <c r="K3295" t="s">
        <v>12149</v>
      </c>
      <c r="L3295" s="40"/>
      <c r="M3295" s="39" t="s">
        <v>12195</v>
      </c>
    </row>
    <row r="3296" spans="1:13" x14ac:dyDescent="0.25">
      <c r="A3296" s="7" t="str">
        <f t="shared" si="133"/>
        <v>200900150011</v>
      </c>
      <c r="B3296" s="92"/>
      <c r="C3296" s="187">
        <v>20090015</v>
      </c>
      <c r="D3296" s="175" t="s">
        <v>56</v>
      </c>
      <c r="E3296" s="35" t="s">
        <v>22</v>
      </c>
      <c r="F3296" s="35" t="s">
        <v>12071</v>
      </c>
      <c r="G3296" s="35" t="s">
        <v>12122</v>
      </c>
      <c r="H3296" s="35" t="s">
        <v>4690</v>
      </c>
      <c r="I3296" s="36"/>
      <c r="J3296" s="53">
        <v>45936</v>
      </c>
      <c r="K3296" t="s">
        <v>12150</v>
      </c>
      <c r="L3296" s="40"/>
      <c r="M3296" s="39" t="s">
        <v>12196</v>
      </c>
    </row>
    <row r="3297" spans="1:13" x14ac:dyDescent="0.25">
      <c r="A3297" s="7" t="str">
        <f t="shared" si="133"/>
        <v>200900150018</v>
      </c>
      <c r="B3297" s="92"/>
      <c r="C3297" s="187">
        <v>20090015</v>
      </c>
      <c r="D3297" s="175" t="s">
        <v>56</v>
      </c>
      <c r="E3297" s="35" t="s">
        <v>2</v>
      </c>
      <c r="F3297" s="35" t="s">
        <v>12072</v>
      </c>
      <c r="G3297" s="35" t="s">
        <v>12123</v>
      </c>
      <c r="H3297" s="35" t="s">
        <v>4690</v>
      </c>
      <c r="I3297" s="36"/>
      <c r="J3297" s="53">
        <v>45936</v>
      </c>
      <c r="K3297" t="s">
        <v>368</v>
      </c>
      <c r="L3297" s="40"/>
      <c r="M3297" s="39" t="s">
        <v>12197</v>
      </c>
    </row>
    <row r="3298" spans="1:13" x14ac:dyDescent="0.25">
      <c r="A3298" s="7" t="str">
        <f t="shared" ref="A3298:A3303" si="134">CONCATENATE(C3298,E3298)</f>
        <v>200100520023</v>
      </c>
      <c r="B3298" s="92"/>
      <c r="C3298" s="187">
        <v>20010052</v>
      </c>
      <c r="D3298" s="175" t="s">
        <v>56</v>
      </c>
      <c r="E3298" s="35" t="s">
        <v>38</v>
      </c>
      <c r="F3298" s="35" t="s">
        <v>165</v>
      </c>
      <c r="G3298" s="35" t="s">
        <v>12222</v>
      </c>
      <c r="H3298" s="35" t="s">
        <v>275</v>
      </c>
      <c r="I3298" s="36"/>
      <c r="J3298" s="53">
        <v>45943</v>
      </c>
      <c r="K3298" t="s">
        <v>12253</v>
      </c>
      <c r="L3298" s="40"/>
      <c r="M3298" s="39" t="s">
        <v>12267</v>
      </c>
    </row>
    <row r="3299" spans="1:13" x14ac:dyDescent="0.25">
      <c r="A3299" s="7" t="str">
        <f t="shared" si="134"/>
        <v>200100520024</v>
      </c>
      <c r="B3299" s="92"/>
      <c r="C3299" s="187">
        <v>20010052</v>
      </c>
      <c r="D3299" s="175" t="s">
        <v>56</v>
      </c>
      <c r="E3299" s="35" t="s">
        <v>29</v>
      </c>
      <c r="F3299" s="35" t="s">
        <v>12200</v>
      </c>
      <c r="G3299" s="35" t="s">
        <v>12223</v>
      </c>
      <c r="H3299" s="35" t="s">
        <v>275</v>
      </c>
      <c r="I3299" s="36"/>
      <c r="J3299" s="53">
        <v>45943</v>
      </c>
      <c r="K3299" t="s">
        <v>9169</v>
      </c>
      <c r="L3299" s="40"/>
      <c r="M3299" s="39" t="s">
        <v>12268</v>
      </c>
    </row>
    <row r="3300" spans="1:13" x14ac:dyDescent="0.25">
      <c r="A3300" s="7" t="str">
        <f t="shared" si="134"/>
        <v>200100530041</v>
      </c>
      <c r="B3300" s="92"/>
      <c r="C3300" s="187">
        <v>20010053</v>
      </c>
      <c r="D3300" s="175" t="s">
        <v>56</v>
      </c>
      <c r="E3300" s="35" t="s">
        <v>35</v>
      </c>
      <c r="F3300" s="35" t="s">
        <v>12201</v>
      </c>
      <c r="G3300" s="35" t="s">
        <v>12224</v>
      </c>
      <c r="H3300" s="35" t="s">
        <v>1380</v>
      </c>
      <c r="I3300" s="36"/>
      <c r="J3300" s="53">
        <v>45943</v>
      </c>
      <c r="K3300">
        <v>0</v>
      </c>
      <c r="L3300" s="40"/>
      <c r="M3300" s="39" t="s">
        <v>12269</v>
      </c>
    </row>
    <row r="3301" spans="1:13" x14ac:dyDescent="0.25">
      <c r="A3301" s="7" t="str">
        <f t="shared" si="134"/>
        <v>200100530042</v>
      </c>
      <c r="B3301" s="92"/>
      <c r="C3301" s="187">
        <v>20010053</v>
      </c>
      <c r="D3301" s="175" t="s">
        <v>56</v>
      </c>
      <c r="E3301" s="35" t="s">
        <v>14</v>
      </c>
      <c r="F3301" s="35" t="s">
        <v>12202</v>
      </c>
      <c r="G3301" s="35" t="s">
        <v>12225</v>
      </c>
      <c r="H3301" s="35" t="s">
        <v>268</v>
      </c>
      <c r="I3301" s="36"/>
      <c r="J3301" s="53">
        <v>45943</v>
      </c>
      <c r="K3301" t="s">
        <v>9498</v>
      </c>
      <c r="L3301" s="40"/>
      <c r="M3301" s="39" t="s">
        <v>12270</v>
      </c>
    </row>
    <row r="3302" spans="1:13" x14ac:dyDescent="0.25">
      <c r="A3302" s="7" t="str">
        <f t="shared" si="134"/>
        <v>200100530043</v>
      </c>
      <c r="B3302" s="92"/>
      <c r="C3302" s="187">
        <v>20010053</v>
      </c>
      <c r="D3302" s="175" t="s">
        <v>56</v>
      </c>
      <c r="E3302" s="35" t="s">
        <v>1650</v>
      </c>
      <c r="F3302" s="35" t="s">
        <v>6607</v>
      </c>
      <c r="G3302" s="35" t="s">
        <v>12226</v>
      </c>
      <c r="H3302" s="35" t="s">
        <v>275</v>
      </c>
      <c r="I3302" s="36"/>
      <c r="J3302" s="53">
        <v>45943</v>
      </c>
      <c r="K3302" t="s">
        <v>5450</v>
      </c>
      <c r="L3302" s="40"/>
      <c r="M3302" s="39" t="s">
        <v>12271</v>
      </c>
    </row>
    <row r="3303" spans="1:13" x14ac:dyDescent="0.25">
      <c r="A3303" s="7" t="str">
        <f t="shared" si="134"/>
        <v>200100530044</v>
      </c>
      <c r="B3303" s="92"/>
      <c r="C3303" s="187">
        <v>20010053</v>
      </c>
      <c r="D3303" s="175" t="s">
        <v>56</v>
      </c>
      <c r="E3303" s="35" t="s">
        <v>15</v>
      </c>
      <c r="F3303" s="35" t="s">
        <v>12203</v>
      </c>
      <c r="G3303" s="35" t="s">
        <v>12227</v>
      </c>
      <c r="H3303" s="35" t="s">
        <v>268</v>
      </c>
      <c r="I3303" s="36"/>
      <c r="J3303" s="53">
        <v>45943</v>
      </c>
      <c r="K3303" t="s">
        <v>12254</v>
      </c>
      <c r="L3303" s="40"/>
      <c r="M3303" s="39" t="s">
        <v>12272</v>
      </c>
    </row>
    <row r="3304" spans="1:13" x14ac:dyDescent="0.25">
      <c r="A3304" s="7" t="str">
        <f t="shared" ref="A3304:A3327" si="135">CONCATENATE(C3304,E3304)</f>
        <v>200200010154</v>
      </c>
      <c r="B3304" s="92"/>
      <c r="C3304" s="187">
        <v>20020001</v>
      </c>
      <c r="D3304" s="175" t="s">
        <v>56</v>
      </c>
      <c r="E3304" s="35" t="s">
        <v>12199</v>
      </c>
      <c r="F3304" s="35" t="s">
        <v>12204</v>
      </c>
      <c r="G3304" s="35" t="s">
        <v>12228</v>
      </c>
      <c r="H3304" s="35" t="s">
        <v>275</v>
      </c>
      <c r="I3304" s="36"/>
      <c r="J3304" s="53">
        <v>45943</v>
      </c>
      <c r="K3304" t="s">
        <v>12255</v>
      </c>
      <c r="L3304" s="40"/>
      <c r="M3304" s="39">
        <v>0</v>
      </c>
    </row>
    <row r="3305" spans="1:13" x14ac:dyDescent="0.25">
      <c r="A3305" s="7" t="str">
        <f t="shared" si="135"/>
        <v>200200110059</v>
      </c>
      <c r="B3305" s="92"/>
      <c r="C3305" s="187">
        <v>20020011</v>
      </c>
      <c r="D3305" s="175" t="s">
        <v>56</v>
      </c>
      <c r="E3305" s="35" t="s">
        <v>952</v>
      </c>
      <c r="F3305" s="35" t="s">
        <v>12205</v>
      </c>
      <c r="G3305" s="35" t="s">
        <v>12229</v>
      </c>
      <c r="H3305" s="35" t="s">
        <v>5245</v>
      </c>
      <c r="I3305" s="36"/>
      <c r="J3305" s="53">
        <v>45943</v>
      </c>
      <c r="K3305" t="s">
        <v>7047</v>
      </c>
      <c r="L3305" s="40"/>
      <c r="M3305" s="39" t="s">
        <v>12273</v>
      </c>
    </row>
    <row r="3306" spans="1:13" x14ac:dyDescent="0.25">
      <c r="A3306" s="7" t="str">
        <f t="shared" si="135"/>
        <v>200200150030</v>
      </c>
      <c r="B3306" s="92"/>
      <c r="C3306" s="187">
        <v>20020015</v>
      </c>
      <c r="D3306" s="175" t="s">
        <v>56</v>
      </c>
      <c r="E3306" s="35" t="s">
        <v>7</v>
      </c>
      <c r="F3306" s="35" t="s">
        <v>12206</v>
      </c>
      <c r="G3306" s="35" t="s">
        <v>12230</v>
      </c>
      <c r="H3306" s="35" t="s">
        <v>274</v>
      </c>
      <c r="I3306" s="36"/>
      <c r="J3306" s="53">
        <v>45943</v>
      </c>
      <c r="K3306" t="s">
        <v>6314</v>
      </c>
      <c r="L3306" s="40"/>
      <c r="M3306" s="39" t="s">
        <v>12274</v>
      </c>
    </row>
    <row r="3307" spans="1:13" x14ac:dyDescent="0.25">
      <c r="A3307" s="7" t="str">
        <f t="shared" si="135"/>
        <v>200200150032</v>
      </c>
      <c r="B3307" s="92"/>
      <c r="C3307" s="187">
        <v>20020015</v>
      </c>
      <c r="D3307" s="175" t="s">
        <v>56</v>
      </c>
      <c r="E3307" s="35" t="s">
        <v>8</v>
      </c>
      <c r="F3307" s="35" t="s">
        <v>8044</v>
      </c>
      <c r="G3307" s="35" t="s">
        <v>12231</v>
      </c>
      <c r="H3307" s="35" t="s">
        <v>721</v>
      </c>
      <c r="I3307" s="36"/>
      <c r="J3307" s="53">
        <v>45943</v>
      </c>
      <c r="K3307">
        <v>0</v>
      </c>
      <c r="L3307" s="40"/>
      <c r="M3307" s="39" t="s">
        <v>12275</v>
      </c>
    </row>
    <row r="3308" spans="1:13" x14ac:dyDescent="0.25">
      <c r="A3308" s="7" t="str">
        <f t="shared" si="135"/>
        <v>200200200033</v>
      </c>
      <c r="B3308" s="92"/>
      <c r="C3308" s="187">
        <v>20020020</v>
      </c>
      <c r="D3308" s="175" t="s">
        <v>56</v>
      </c>
      <c r="E3308" s="35" t="s">
        <v>32</v>
      </c>
      <c r="F3308" s="35" t="s">
        <v>12207</v>
      </c>
      <c r="G3308" s="35" t="s">
        <v>12232</v>
      </c>
      <c r="H3308" s="35" t="s">
        <v>1284</v>
      </c>
      <c r="I3308" s="36"/>
      <c r="J3308" s="53">
        <v>45943</v>
      </c>
      <c r="K3308" t="s">
        <v>12256</v>
      </c>
      <c r="L3308" s="40"/>
      <c r="M3308" s="39" t="s">
        <v>12276</v>
      </c>
    </row>
    <row r="3309" spans="1:13" x14ac:dyDescent="0.25">
      <c r="A3309" s="7" t="str">
        <f t="shared" si="135"/>
        <v>200200220009</v>
      </c>
      <c r="B3309" s="92"/>
      <c r="C3309" s="187">
        <v>20020022</v>
      </c>
      <c r="D3309" s="175" t="s">
        <v>56</v>
      </c>
      <c r="E3309" s="35" t="s">
        <v>36</v>
      </c>
      <c r="F3309" s="35" t="s">
        <v>6200</v>
      </c>
      <c r="G3309" s="35" t="s">
        <v>12233</v>
      </c>
      <c r="H3309" s="35" t="s">
        <v>265</v>
      </c>
      <c r="I3309" s="36"/>
      <c r="J3309" s="53">
        <v>45943</v>
      </c>
      <c r="K3309" t="s">
        <v>347</v>
      </c>
      <c r="L3309" s="40"/>
      <c r="M3309" s="39" t="s">
        <v>12277</v>
      </c>
    </row>
    <row r="3310" spans="1:13" x14ac:dyDescent="0.25">
      <c r="A3310" s="7" t="str">
        <f t="shared" si="135"/>
        <v>200200220010</v>
      </c>
      <c r="B3310" s="92"/>
      <c r="C3310" s="187">
        <v>20020022</v>
      </c>
      <c r="D3310" s="175" t="s">
        <v>56</v>
      </c>
      <c r="E3310" s="35" t="s">
        <v>21</v>
      </c>
      <c r="F3310" s="35" t="s">
        <v>12208</v>
      </c>
      <c r="G3310" s="35" t="s">
        <v>12234</v>
      </c>
      <c r="H3310" s="35" t="s">
        <v>268</v>
      </c>
      <c r="I3310" s="36"/>
      <c r="J3310" s="53">
        <v>45943</v>
      </c>
      <c r="K3310" t="s">
        <v>12257</v>
      </c>
      <c r="L3310" s="40"/>
      <c r="M3310" s="39" t="s">
        <v>12278</v>
      </c>
    </row>
    <row r="3311" spans="1:13" x14ac:dyDescent="0.25">
      <c r="A3311" s="7" t="str">
        <f t="shared" si="135"/>
        <v>200200220011</v>
      </c>
      <c r="B3311" s="92"/>
      <c r="C3311" s="187">
        <v>20020022</v>
      </c>
      <c r="D3311" s="175" t="s">
        <v>56</v>
      </c>
      <c r="E3311" s="35" t="s">
        <v>22</v>
      </c>
      <c r="F3311" s="35" t="s">
        <v>152</v>
      </c>
      <c r="G3311" s="35" t="s">
        <v>12235</v>
      </c>
      <c r="H3311" s="35" t="s">
        <v>5245</v>
      </c>
      <c r="I3311" s="36"/>
      <c r="J3311" s="53">
        <v>45943</v>
      </c>
      <c r="K3311" t="s">
        <v>373</v>
      </c>
      <c r="L3311" s="40"/>
      <c r="M3311" s="39" t="s">
        <v>12279</v>
      </c>
    </row>
    <row r="3312" spans="1:13" x14ac:dyDescent="0.25">
      <c r="A3312" s="7" t="str">
        <f t="shared" si="135"/>
        <v>200300090038</v>
      </c>
      <c r="B3312" s="92"/>
      <c r="C3312" s="187">
        <v>20030009</v>
      </c>
      <c r="D3312" s="175" t="s">
        <v>56</v>
      </c>
      <c r="E3312" s="35" t="s">
        <v>11</v>
      </c>
      <c r="F3312" s="35" t="s">
        <v>9607</v>
      </c>
      <c r="G3312" s="35" t="s">
        <v>12236</v>
      </c>
      <c r="H3312" s="35" t="s">
        <v>721</v>
      </c>
      <c r="I3312" s="36"/>
      <c r="J3312" s="53">
        <v>45943</v>
      </c>
      <c r="K3312" t="s">
        <v>12258</v>
      </c>
      <c r="L3312" s="40"/>
      <c r="M3312" s="39" t="s">
        <v>12280</v>
      </c>
    </row>
    <row r="3313" spans="1:13" x14ac:dyDescent="0.25">
      <c r="A3313" s="7" t="str">
        <f t="shared" si="135"/>
        <v>200300090039</v>
      </c>
      <c r="B3313" s="92"/>
      <c r="C3313" s="187">
        <v>20030009</v>
      </c>
      <c r="D3313" s="175" t="s">
        <v>56</v>
      </c>
      <c r="E3313" s="35" t="s">
        <v>12</v>
      </c>
      <c r="F3313" s="35" t="s">
        <v>12209</v>
      </c>
      <c r="G3313" s="35" t="s">
        <v>12237</v>
      </c>
      <c r="H3313" s="35" t="s">
        <v>12252</v>
      </c>
      <c r="I3313" s="36"/>
      <c r="J3313" s="53">
        <v>45943</v>
      </c>
      <c r="K3313" t="s">
        <v>12259</v>
      </c>
      <c r="L3313" s="40"/>
      <c r="M3313" s="39" t="s">
        <v>12281</v>
      </c>
    </row>
    <row r="3314" spans="1:13" x14ac:dyDescent="0.25">
      <c r="A3314" s="7" t="str">
        <f t="shared" si="135"/>
        <v>200400010048</v>
      </c>
      <c r="B3314" s="92"/>
      <c r="C3314" s="187">
        <v>20040001</v>
      </c>
      <c r="D3314" s="175" t="s">
        <v>56</v>
      </c>
      <c r="E3314" s="35" t="s">
        <v>424</v>
      </c>
      <c r="F3314" s="35" t="s">
        <v>12210</v>
      </c>
      <c r="G3314" s="35" t="s">
        <v>12238</v>
      </c>
      <c r="H3314" s="35" t="s">
        <v>1370</v>
      </c>
      <c r="I3314" s="36"/>
      <c r="J3314" s="53">
        <v>45943</v>
      </c>
      <c r="K3314" t="s">
        <v>9046</v>
      </c>
      <c r="L3314" s="40"/>
      <c r="M3314" s="39">
        <v>0</v>
      </c>
    </row>
    <row r="3315" spans="1:13" x14ac:dyDescent="0.25">
      <c r="A3315" s="7" t="str">
        <f t="shared" si="135"/>
        <v>200400010049</v>
      </c>
      <c r="B3315" s="92"/>
      <c r="C3315" s="187">
        <v>20040001</v>
      </c>
      <c r="D3315" s="175" t="s">
        <v>56</v>
      </c>
      <c r="E3315" s="35" t="s">
        <v>425</v>
      </c>
      <c r="F3315" s="35" t="s">
        <v>7743</v>
      </c>
      <c r="G3315" s="35" t="s">
        <v>12239</v>
      </c>
      <c r="H3315" s="35" t="s">
        <v>275</v>
      </c>
      <c r="I3315" s="36"/>
      <c r="J3315" s="53">
        <v>45943</v>
      </c>
      <c r="K3315" t="s">
        <v>11319</v>
      </c>
      <c r="L3315" s="40"/>
      <c r="M3315" s="39">
        <v>0</v>
      </c>
    </row>
    <row r="3316" spans="1:13" x14ac:dyDescent="0.25">
      <c r="A3316" s="7" t="str">
        <f t="shared" si="135"/>
        <v>200400010050</v>
      </c>
      <c r="B3316" s="92"/>
      <c r="C3316" s="187">
        <v>20040001</v>
      </c>
      <c r="D3316" s="175" t="s">
        <v>56</v>
      </c>
      <c r="E3316" s="35" t="s">
        <v>2068</v>
      </c>
      <c r="F3316" s="35" t="s">
        <v>12211</v>
      </c>
      <c r="G3316" s="35" t="s">
        <v>12240</v>
      </c>
      <c r="H3316" s="35" t="s">
        <v>1370</v>
      </c>
      <c r="I3316" s="36"/>
      <c r="J3316" s="53">
        <v>45943</v>
      </c>
      <c r="K3316" t="s">
        <v>6362</v>
      </c>
      <c r="L3316" s="40"/>
      <c r="M3316" s="39" t="s">
        <v>12282</v>
      </c>
    </row>
    <row r="3317" spans="1:13" x14ac:dyDescent="0.25">
      <c r="A3317" s="7" t="str">
        <f t="shared" si="135"/>
        <v>200400010051</v>
      </c>
      <c r="B3317" s="92"/>
      <c r="C3317" s="187">
        <v>20040001</v>
      </c>
      <c r="D3317" s="175" t="s">
        <v>56</v>
      </c>
      <c r="E3317" s="35" t="s">
        <v>130</v>
      </c>
      <c r="F3317" s="35" t="s">
        <v>12212</v>
      </c>
      <c r="G3317" s="35" t="s">
        <v>12241</v>
      </c>
      <c r="H3317" s="35" t="s">
        <v>1370</v>
      </c>
      <c r="I3317" s="36"/>
      <c r="J3317" s="53">
        <v>45943</v>
      </c>
      <c r="K3317" t="s">
        <v>11045</v>
      </c>
      <c r="L3317" s="40"/>
      <c r="M3317" s="39" t="s">
        <v>12283</v>
      </c>
    </row>
    <row r="3318" spans="1:13" x14ac:dyDescent="0.25">
      <c r="A3318" s="7" t="str">
        <f t="shared" si="135"/>
        <v>200400060015</v>
      </c>
      <c r="B3318" s="92"/>
      <c r="C3318" s="187">
        <v>20040006</v>
      </c>
      <c r="D3318" s="175" t="s">
        <v>56</v>
      </c>
      <c r="E3318" s="35" t="s">
        <v>25</v>
      </c>
      <c r="F3318" s="35" t="s">
        <v>12213</v>
      </c>
      <c r="G3318" s="35" t="s">
        <v>12242</v>
      </c>
      <c r="H3318" s="35" t="s">
        <v>1370</v>
      </c>
      <c r="I3318" s="36"/>
      <c r="J3318" s="53">
        <v>45943</v>
      </c>
      <c r="K3318" t="s">
        <v>12260</v>
      </c>
      <c r="L3318" s="40"/>
      <c r="M3318" s="39">
        <v>0</v>
      </c>
    </row>
    <row r="3319" spans="1:13" x14ac:dyDescent="0.25">
      <c r="A3319" s="7" t="str">
        <f t="shared" si="135"/>
        <v>200400070007</v>
      </c>
      <c r="B3319" s="92"/>
      <c r="C3319" s="187">
        <v>20040007</v>
      </c>
      <c r="D3319" s="175" t="s">
        <v>56</v>
      </c>
      <c r="E3319" s="35" t="s">
        <v>20</v>
      </c>
      <c r="F3319" s="35" t="s">
        <v>12214</v>
      </c>
      <c r="G3319" s="35" t="s">
        <v>12243</v>
      </c>
      <c r="H3319" s="35" t="s">
        <v>1691</v>
      </c>
      <c r="I3319" s="36"/>
      <c r="J3319" s="53">
        <v>45943</v>
      </c>
      <c r="K3319" t="s">
        <v>6761</v>
      </c>
      <c r="L3319" s="40"/>
      <c r="M3319" s="39" t="s">
        <v>12284</v>
      </c>
    </row>
    <row r="3320" spans="1:13" x14ac:dyDescent="0.25">
      <c r="A3320" s="7" t="str">
        <f t="shared" si="135"/>
        <v>200400070010</v>
      </c>
      <c r="B3320" s="92"/>
      <c r="C3320" s="187">
        <v>20040007</v>
      </c>
      <c r="D3320" s="175" t="s">
        <v>56</v>
      </c>
      <c r="E3320" s="35" t="s">
        <v>21</v>
      </c>
      <c r="F3320" s="35" t="s">
        <v>12215</v>
      </c>
      <c r="G3320" s="35" t="s">
        <v>12244</v>
      </c>
      <c r="H3320" s="35" t="s">
        <v>275</v>
      </c>
      <c r="I3320" s="36"/>
      <c r="J3320" s="53">
        <v>45943</v>
      </c>
      <c r="K3320" t="s">
        <v>12261</v>
      </c>
      <c r="L3320" s="40"/>
      <c r="M3320" s="39" t="s">
        <v>12285</v>
      </c>
    </row>
    <row r="3321" spans="1:13" x14ac:dyDescent="0.25">
      <c r="A3321" s="7" t="str">
        <f t="shared" si="135"/>
        <v>200500020054</v>
      </c>
      <c r="B3321" s="92"/>
      <c r="C3321" s="187">
        <v>20050002</v>
      </c>
      <c r="D3321" s="8" t="s">
        <v>56</v>
      </c>
      <c r="E3321" s="35" t="s">
        <v>760</v>
      </c>
      <c r="F3321" s="35" t="s">
        <v>12216</v>
      </c>
      <c r="G3321" s="35" t="s">
        <v>12245</v>
      </c>
      <c r="H3321" s="35" t="s">
        <v>274</v>
      </c>
      <c r="I3321" s="36"/>
      <c r="J3321" s="53">
        <v>45943</v>
      </c>
      <c r="K3321" t="s">
        <v>7574</v>
      </c>
      <c r="L3321" s="40"/>
      <c r="M3321" s="39" t="s">
        <v>12286</v>
      </c>
    </row>
    <row r="3322" spans="1:13" x14ac:dyDescent="0.25">
      <c r="A3322" s="7" t="str">
        <f t="shared" si="135"/>
        <v>200600070027</v>
      </c>
      <c r="B3322" s="92"/>
      <c r="C3322" s="187">
        <v>20060007</v>
      </c>
      <c r="D3322" s="8" t="s">
        <v>56</v>
      </c>
      <c r="E3322" s="35" t="s">
        <v>6</v>
      </c>
      <c r="F3322" s="35" t="s">
        <v>12217</v>
      </c>
      <c r="G3322" s="35" t="s">
        <v>12246</v>
      </c>
      <c r="H3322" s="35" t="s">
        <v>7182</v>
      </c>
      <c r="I3322" s="36"/>
      <c r="J3322" s="53">
        <v>45943</v>
      </c>
      <c r="K3322" t="s">
        <v>12262</v>
      </c>
      <c r="L3322" s="40"/>
      <c r="M3322" s="39">
        <v>0</v>
      </c>
    </row>
    <row r="3323" spans="1:13" x14ac:dyDescent="0.25">
      <c r="A3323" s="7" t="str">
        <f t="shared" si="135"/>
        <v>200700030049</v>
      </c>
      <c r="B3323" s="92"/>
      <c r="C3323" s="187">
        <v>20070003</v>
      </c>
      <c r="D3323" s="8" t="s">
        <v>56</v>
      </c>
      <c r="E3323" s="35" t="s">
        <v>425</v>
      </c>
      <c r="F3323" s="35" t="s">
        <v>8628</v>
      </c>
      <c r="G3323" s="35" t="s">
        <v>12247</v>
      </c>
      <c r="H3323" s="35" t="s">
        <v>1048</v>
      </c>
      <c r="I3323" s="36"/>
      <c r="J3323" s="53">
        <v>45943</v>
      </c>
      <c r="K3323" t="s">
        <v>12263</v>
      </c>
      <c r="L3323" s="40"/>
      <c r="M3323" s="39">
        <v>0</v>
      </c>
    </row>
    <row r="3324" spans="1:13" x14ac:dyDescent="0.25">
      <c r="A3324" s="7" t="str">
        <f t="shared" si="135"/>
        <v>200700030050</v>
      </c>
      <c r="B3324" s="92"/>
      <c r="C3324" s="187">
        <v>20070003</v>
      </c>
      <c r="D3324" s="8" t="s">
        <v>56</v>
      </c>
      <c r="E3324" s="35" t="s">
        <v>2068</v>
      </c>
      <c r="F3324" s="35" t="s">
        <v>12218</v>
      </c>
      <c r="G3324" s="35" t="s">
        <v>12248</v>
      </c>
      <c r="H3324" s="35" t="s">
        <v>7439</v>
      </c>
      <c r="I3324" s="36"/>
      <c r="J3324" s="53">
        <v>45943</v>
      </c>
      <c r="K3324" t="s">
        <v>12264</v>
      </c>
      <c r="L3324" s="40"/>
      <c r="M3324" s="39" t="s">
        <v>12287</v>
      </c>
    </row>
    <row r="3325" spans="1:13" x14ac:dyDescent="0.25">
      <c r="A3325" s="7" t="str">
        <f t="shared" si="135"/>
        <v>200700170023</v>
      </c>
      <c r="B3325" s="92"/>
      <c r="C3325" s="187">
        <v>20070017</v>
      </c>
      <c r="D3325" s="8" t="s">
        <v>56</v>
      </c>
      <c r="E3325" s="35" t="s">
        <v>38</v>
      </c>
      <c r="F3325" s="35" t="s">
        <v>12219</v>
      </c>
      <c r="G3325" s="35" t="s">
        <v>12249</v>
      </c>
      <c r="H3325" s="35" t="s">
        <v>8694</v>
      </c>
      <c r="I3325" s="36"/>
      <c r="J3325" s="53">
        <v>45943</v>
      </c>
      <c r="K3325" t="s">
        <v>11188</v>
      </c>
      <c r="L3325" s="40"/>
      <c r="M3325" s="39">
        <v>0</v>
      </c>
    </row>
    <row r="3326" spans="1:13" x14ac:dyDescent="0.25">
      <c r="A3326" s="7" t="str">
        <f t="shared" si="135"/>
        <v>200700170048</v>
      </c>
      <c r="B3326" s="92"/>
      <c r="C3326" s="187">
        <v>20070017</v>
      </c>
      <c r="D3326" s="8" t="s">
        <v>56</v>
      </c>
      <c r="E3326" s="35" t="s">
        <v>424</v>
      </c>
      <c r="F3326" s="35" t="s">
        <v>12220</v>
      </c>
      <c r="G3326" s="35" t="s">
        <v>12250</v>
      </c>
      <c r="H3326" s="35" t="s">
        <v>8694</v>
      </c>
      <c r="I3326" s="36"/>
      <c r="J3326" s="53">
        <v>45943</v>
      </c>
      <c r="K3326" t="s">
        <v>12265</v>
      </c>
      <c r="L3326" s="40"/>
      <c r="M3326" s="39" t="s">
        <v>12288</v>
      </c>
    </row>
    <row r="3327" spans="1:13" x14ac:dyDescent="0.25">
      <c r="A3327" s="7" t="str">
        <f t="shared" si="135"/>
        <v>200700170049</v>
      </c>
      <c r="B3327" s="92"/>
      <c r="C3327" s="187">
        <v>20070017</v>
      </c>
      <c r="D3327" s="8" t="s">
        <v>56</v>
      </c>
      <c r="E3327" s="35" t="s">
        <v>425</v>
      </c>
      <c r="F3327" s="35" t="s">
        <v>12221</v>
      </c>
      <c r="G3327" s="35" t="s">
        <v>12251</v>
      </c>
      <c r="H3327" s="35" t="s">
        <v>8886</v>
      </c>
      <c r="I3327" s="36"/>
      <c r="J3327" s="53">
        <v>45943</v>
      </c>
      <c r="K3327" t="s">
        <v>12266</v>
      </c>
      <c r="L3327" s="40"/>
      <c r="M3327" s="39">
        <v>0</v>
      </c>
    </row>
    <row r="3328" spans="1:13" x14ac:dyDescent="0.25">
      <c r="A3328" s="7" t="str">
        <f>CONCATENATE(C3328,E3328)</f>
        <v>200100080056</v>
      </c>
      <c r="B3328" s="92"/>
      <c r="C3328" s="187">
        <v>20010008</v>
      </c>
      <c r="D3328" s="8" t="s">
        <v>56</v>
      </c>
      <c r="E3328" s="35" t="s">
        <v>761</v>
      </c>
      <c r="F3328" s="35" t="s">
        <v>136</v>
      </c>
      <c r="G3328" s="35" t="s">
        <v>12315</v>
      </c>
      <c r="H3328" s="35" t="s">
        <v>270</v>
      </c>
      <c r="I3328" s="36"/>
      <c r="J3328" s="53">
        <v>45949</v>
      </c>
      <c r="K3328" t="s">
        <v>12342</v>
      </c>
      <c r="L3328" s="40"/>
      <c r="M3328" s="39">
        <v>0</v>
      </c>
    </row>
    <row r="3329" spans="1:13" x14ac:dyDescent="0.25">
      <c r="A3329" s="7" t="str">
        <f>CONCATENATE(C3329,E3329)</f>
        <v>200100150088</v>
      </c>
      <c r="B3329" s="92"/>
      <c r="C3329" s="187">
        <v>20010015</v>
      </c>
      <c r="D3329" s="8" t="s">
        <v>56</v>
      </c>
      <c r="E3329" s="35" t="s">
        <v>3465</v>
      </c>
      <c r="F3329" s="35" t="s">
        <v>12295</v>
      </c>
      <c r="G3329" s="35" t="s">
        <v>12316</v>
      </c>
      <c r="H3329" s="35" t="s">
        <v>275</v>
      </c>
      <c r="I3329" s="36"/>
      <c r="J3329" s="53">
        <v>45949</v>
      </c>
      <c r="K3329" t="s">
        <v>12343</v>
      </c>
      <c r="L3329" s="40"/>
      <c r="M3329" s="39" t="s">
        <v>12361</v>
      </c>
    </row>
    <row r="3330" spans="1:13" x14ac:dyDescent="0.25">
      <c r="A3330" s="7" t="str">
        <f>CONCATENATE(C3330,E3330)</f>
        <v>200100420037</v>
      </c>
      <c r="B3330" s="92"/>
      <c r="C3330" s="187">
        <v>20010042</v>
      </c>
      <c r="D3330" s="8" t="s">
        <v>56</v>
      </c>
      <c r="E3330" s="35" t="s">
        <v>34</v>
      </c>
      <c r="F3330" s="35" t="s">
        <v>12296</v>
      </c>
      <c r="G3330" s="35" t="s">
        <v>12718</v>
      </c>
      <c r="H3330" s="35" t="s">
        <v>270</v>
      </c>
      <c r="I3330" s="36"/>
      <c r="J3330" s="53">
        <v>45949</v>
      </c>
      <c r="K3330" t="s">
        <v>12344</v>
      </c>
      <c r="L3330" s="40"/>
      <c r="M3330" s="39" t="s">
        <v>12362</v>
      </c>
    </row>
    <row r="3331" spans="1:13" x14ac:dyDescent="0.25">
      <c r="A3331" s="7" t="str">
        <f>CONCATENATE(C3331,E3331)</f>
        <v>200100420038</v>
      </c>
      <c r="B3331" s="92"/>
      <c r="C3331" s="187">
        <v>20010042</v>
      </c>
      <c r="D3331" s="8" t="s">
        <v>56</v>
      </c>
      <c r="E3331" s="35" t="s">
        <v>11</v>
      </c>
      <c r="F3331" s="35" t="s">
        <v>12297</v>
      </c>
      <c r="G3331" s="35" t="s">
        <v>12317</v>
      </c>
      <c r="H3331" s="35" t="s">
        <v>3834</v>
      </c>
      <c r="I3331" s="36"/>
      <c r="J3331" s="53">
        <v>45949</v>
      </c>
      <c r="K3331" t="s">
        <v>5438</v>
      </c>
      <c r="L3331" s="40"/>
      <c r="M3331" s="39" t="s">
        <v>12363</v>
      </c>
    </row>
    <row r="3332" spans="1:13" x14ac:dyDescent="0.25">
      <c r="A3332" s="7" t="str">
        <f t="shared" ref="A3332:A3357" si="136">CONCATENATE(C3332,E3332)</f>
        <v>200100530046</v>
      </c>
      <c r="B3332" s="92"/>
      <c r="C3332" s="187">
        <v>20010053</v>
      </c>
      <c r="D3332" s="8" t="s">
        <v>56</v>
      </c>
      <c r="E3332" s="35" t="s">
        <v>129</v>
      </c>
      <c r="F3332" s="35" t="s">
        <v>12298</v>
      </c>
      <c r="G3332" s="35" t="s">
        <v>12318</v>
      </c>
      <c r="H3332" s="35" t="s">
        <v>268</v>
      </c>
      <c r="I3332" s="36"/>
      <c r="J3332" s="53">
        <v>45949</v>
      </c>
      <c r="K3332" t="s">
        <v>8813</v>
      </c>
      <c r="L3332" s="40"/>
      <c r="M3332" s="39" t="s">
        <v>12364</v>
      </c>
    </row>
    <row r="3333" spans="1:13" x14ac:dyDescent="0.25">
      <c r="A3333" s="7" t="str">
        <f t="shared" si="136"/>
        <v>200100540011</v>
      </c>
      <c r="B3333" s="92"/>
      <c r="C3333" s="187">
        <v>20010054</v>
      </c>
      <c r="D3333" s="8" t="s">
        <v>56</v>
      </c>
      <c r="E3333" s="35" t="s">
        <v>22</v>
      </c>
      <c r="F3333" s="35" t="s">
        <v>11397</v>
      </c>
      <c r="G3333" s="35" t="s">
        <v>12319</v>
      </c>
      <c r="H3333" s="35" t="s">
        <v>429</v>
      </c>
      <c r="I3333" s="36"/>
      <c r="J3333" s="53">
        <v>45949</v>
      </c>
      <c r="K3333" t="s">
        <v>148</v>
      </c>
      <c r="L3333" s="40"/>
      <c r="M3333" s="39" t="s">
        <v>12365</v>
      </c>
    </row>
    <row r="3334" spans="1:13" x14ac:dyDescent="0.25">
      <c r="A3334" s="7" t="str">
        <f t="shared" si="136"/>
        <v>200200110058</v>
      </c>
      <c r="B3334" s="92"/>
      <c r="C3334" s="187">
        <v>20020011</v>
      </c>
      <c r="D3334" s="8" t="s">
        <v>56</v>
      </c>
      <c r="E3334" s="35" t="s">
        <v>763</v>
      </c>
      <c r="F3334" s="35" t="s">
        <v>12299</v>
      </c>
      <c r="G3334" s="35" t="s">
        <v>12320</v>
      </c>
      <c r="H3334" s="35" t="s">
        <v>1284</v>
      </c>
      <c r="I3334" s="36"/>
      <c r="J3334" s="53">
        <v>45949</v>
      </c>
      <c r="K3334" t="s">
        <v>6470</v>
      </c>
      <c r="L3334" s="40"/>
      <c r="M3334" s="39" t="s">
        <v>12366</v>
      </c>
    </row>
    <row r="3335" spans="1:13" x14ac:dyDescent="0.25">
      <c r="A3335" s="7" t="str">
        <f t="shared" si="136"/>
        <v>200200110060</v>
      </c>
      <c r="B3335" s="92"/>
      <c r="C3335" s="187">
        <v>20020011</v>
      </c>
      <c r="D3335" s="8" t="s">
        <v>56</v>
      </c>
      <c r="E3335" s="35" t="s">
        <v>957</v>
      </c>
      <c r="F3335" s="35" t="s">
        <v>12300</v>
      </c>
      <c r="G3335" s="35" t="s">
        <v>12321</v>
      </c>
      <c r="H3335" s="35" t="s">
        <v>460</v>
      </c>
      <c r="I3335" s="36"/>
      <c r="J3335" s="53">
        <v>45949</v>
      </c>
      <c r="K3335" t="s">
        <v>12345</v>
      </c>
      <c r="L3335" s="40"/>
      <c r="M3335" s="39" t="s">
        <v>12367</v>
      </c>
    </row>
    <row r="3336" spans="1:13" x14ac:dyDescent="0.25">
      <c r="A3336" s="7" t="str">
        <f t="shared" si="136"/>
        <v>200200200035</v>
      </c>
      <c r="B3336" s="92"/>
      <c r="C3336" s="187">
        <v>20020020</v>
      </c>
      <c r="D3336" s="8" t="s">
        <v>56</v>
      </c>
      <c r="E3336" s="35" t="s">
        <v>9</v>
      </c>
      <c r="F3336" s="35" t="s">
        <v>559</v>
      </c>
      <c r="G3336" s="35" t="s">
        <v>12322</v>
      </c>
      <c r="H3336" s="35" t="s">
        <v>275</v>
      </c>
      <c r="I3336" s="36"/>
      <c r="J3336" s="53">
        <v>45949</v>
      </c>
      <c r="K3336" t="s">
        <v>12346</v>
      </c>
      <c r="L3336" s="40"/>
      <c r="M3336" s="39" t="s">
        <v>12368</v>
      </c>
    </row>
    <row r="3337" spans="1:13" x14ac:dyDescent="0.25">
      <c r="A3337" s="7" t="str">
        <f t="shared" si="136"/>
        <v>200200200037</v>
      </c>
      <c r="B3337" s="92"/>
      <c r="C3337" s="187">
        <v>20020020</v>
      </c>
      <c r="D3337" s="8" t="s">
        <v>56</v>
      </c>
      <c r="E3337" s="35" t="s">
        <v>34</v>
      </c>
      <c r="F3337" s="35" t="s">
        <v>12301</v>
      </c>
      <c r="G3337" s="35" t="s">
        <v>12323</v>
      </c>
      <c r="H3337" s="35" t="s">
        <v>1284</v>
      </c>
      <c r="I3337" s="36"/>
      <c r="J3337" s="53">
        <v>45949</v>
      </c>
      <c r="K3337" t="s">
        <v>939</v>
      </c>
      <c r="L3337" s="40"/>
      <c r="M3337" s="39" t="s">
        <v>12369</v>
      </c>
    </row>
    <row r="3338" spans="1:13" x14ac:dyDescent="0.25">
      <c r="A3338" s="7" t="str">
        <f t="shared" si="136"/>
        <v>200200240002</v>
      </c>
      <c r="B3338" s="92"/>
      <c r="C3338" s="187">
        <v>20020024</v>
      </c>
      <c r="D3338" s="8" t="s">
        <v>56</v>
      </c>
      <c r="E3338" s="35" t="s">
        <v>17</v>
      </c>
      <c r="F3338" s="35" t="s">
        <v>11463</v>
      </c>
      <c r="G3338" s="35" t="s">
        <v>12324</v>
      </c>
      <c r="H3338" s="35" t="s">
        <v>1187</v>
      </c>
      <c r="I3338" s="36"/>
      <c r="J3338" s="53">
        <v>45949</v>
      </c>
      <c r="K3338" t="s">
        <v>12347</v>
      </c>
      <c r="L3338" s="40"/>
      <c r="M3338" s="39" t="s">
        <v>12370</v>
      </c>
    </row>
    <row r="3339" spans="1:13" x14ac:dyDescent="0.25">
      <c r="A3339" s="7" t="str">
        <f t="shared" si="136"/>
        <v>200500020055</v>
      </c>
      <c r="B3339" s="92"/>
      <c r="C3339" s="187">
        <v>20050002</v>
      </c>
      <c r="D3339" s="8" t="s">
        <v>56</v>
      </c>
      <c r="E3339" s="35" t="s">
        <v>427</v>
      </c>
      <c r="F3339" s="35" t="s">
        <v>12302</v>
      </c>
      <c r="G3339" s="35" t="s">
        <v>12325</v>
      </c>
      <c r="H3339" s="35" t="s">
        <v>1284</v>
      </c>
      <c r="I3339" s="36"/>
      <c r="J3339" s="53">
        <v>45949</v>
      </c>
      <c r="K3339" t="s">
        <v>12348</v>
      </c>
      <c r="L3339" s="40"/>
      <c r="M3339" s="39" t="s">
        <v>12371</v>
      </c>
    </row>
    <row r="3340" spans="1:13" x14ac:dyDescent="0.25">
      <c r="A3340" s="7" t="str">
        <f t="shared" si="136"/>
        <v>200600090024</v>
      </c>
      <c r="B3340" s="92"/>
      <c r="C3340" s="187">
        <v>20060009</v>
      </c>
      <c r="D3340" s="8" t="s">
        <v>56</v>
      </c>
      <c r="E3340" s="35" t="s">
        <v>29</v>
      </c>
      <c r="F3340" s="35" t="s">
        <v>8446</v>
      </c>
      <c r="G3340" s="35" t="s">
        <v>12326</v>
      </c>
      <c r="H3340" s="35" t="s">
        <v>4452</v>
      </c>
      <c r="I3340" s="36"/>
      <c r="J3340" s="53">
        <v>45949</v>
      </c>
      <c r="K3340" t="s">
        <v>12349</v>
      </c>
      <c r="L3340" s="40"/>
      <c r="M3340" s="39" t="s">
        <v>12372</v>
      </c>
    </row>
    <row r="3341" spans="1:13" x14ac:dyDescent="0.25">
      <c r="A3341" s="7" t="str">
        <f t="shared" si="136"/>
        <v>200600090025</v>
      </c>
      <c r="B3341" s="92"/>
      <c r="C3341" s="187">
        <v>20060009</v>
      </c>
      <c r="D3341" s="8" t="s">
        <v>56</v>
      </c>
      <c r="E3341" s="35" t="s">
        <v>5</v>
      </c>
      <c r="F3341" s="35" t="s">
        <v>628</v>
      </c>
      <c r="G3341" s="35" t="s">
        <v>12327</v>
      </c>
      <c r="H3341" s="35" t="s">
        <v>1676</v>
      </c>
      <c r="I3341" s="36"/>
      <c r="J3341" s="53">
        <v>45949</v>
      </c>
      <c r="K3341" t="s">
        <v>12350</v>
      </c>
      <c r="L3341" s="40"/>
      <c r="M3341" s="39" t="s">
        <v>12373</v>
      </c>
    </row>
    <row r="3342" spans="1:13" x14ac:dyDescent="0.25">
      <c r="A3342" s="7" t="str">
        <f t="shared" si="136"/>
        <v>200600090026</v>
      </c>
      <c r="B3342" s="92"/>
      <c r="C3342" s="187">
        <v>20060009</v>
      </c>
      <c r="D3342" s="8" t="s">
        <v>56</v>
      </c>
      <c r="E3342" s="35" t="s">
        <v>39</v>
      </c>
      <c r="F3342" s="35" t="s">
        <v>602</v>
      </c>
      <c r="G3342" s="35" t="s">
        <v>12328</v>
      </c>
      <c r="H3342" s="35" t="s">
        <v>4452</v>
      </c>
      <c r="I3342" s="36"/>
      <c r="J3342" s="53">
        <v>45949</v>
      </c>
      <c r="K3342" t="s">
        <v>12351</v>
      </c>
      <c r="L3342" s="40"/>
      <c r="M3342" s="39" t="s">
        <v>12374</v>
      </c>
    </row>
    <row r="3343" spans="1:13" x14ac:dyDescent="0.25">
      <c r="A3343" s="7" t="str">
        <f t="shared" si="136"/>
        <v>200600090027</v>
      </c>
      <c r="B3343" s="92"/>
      <c r="C3343" s="187">
        <v>20060009</v>
      </c>
      <c r="D3343" s="8" t="s">
        <v>56</v>
      </c>
      <c r="E3343" s="35" t="s">
        <v>6</v>
      </c>
      <c r="F3343" s="35" t="s">
        <v>610</v>
      </c>
      <c r="G3343" s="35" t="s">
        <v>12329</v>
      </c>
      <c r="H3343" s="35" t="s">
        <v>1676</v>
      </c>
      <c r="I3343" s="36"/>
      <c r="J3343" s="53">
        <v>45949</v>
      </c>
      <c r="K3343" t="s">
        <v>12352</v>
      </c>
      <c r="L3343" s="40"/>
      <c r="M3343" s="39" t="s">
        <v>12375</v>
      </c>
    </row>
    <row r="3344" spans="1:13" x14ac:dyDescent="0.25">
      <c r="A3344" s="7" t="str">
        <f t="shared" si="136"/>
        <v>200600090028</v>
      </c>
      <c r="B3344" s="92"/>
      <c r="C3344" s="187">
        <v>20060009</v>
      </c>
      <c r="D3344" s="8" t="s">
        <v>56</v>
      </c>
      <c r="E3344" s="35" t="s">
        <v>30</v>
      </c>
      <c r="F3344" s="35" t="s">
        <v>12303</v>
      </c>
      <c r="G3344" s="35" t="s">
        <v>12330</v>
      </c>
      <c r="H3344" s="35" t="s">
        <v>4452</v>
      </c>
      <c r="I3344" s="36"/>
      <c r="J3344" s="53">
        <v>45949</v>
      </c>
      <c r="K3344" t="s">
        <v>8400</v>
      </c>
      <c r="L3344" s="40"/>
      <c r="M3344" s="39" t="s">
        <v>12376</v>
      </c>
    </row>
    <row r="3345" spans="1:13" x14ac:dyDescent="0.25">
      <c r="A3345" s="7" t="str">
        <f t="shared" si="136"/>
        <v>200600110012</v>
      </c>
      <c r="B3345" s="92"/>
      <c r="C3345" s="187">
        <v>20060011</v>
      </c>
      <c r="D3345" s="8" t="s">
        <v>56</v>
      </c>
      <c r="E3345" s="35" t="s">
        <v>40</v>
      </c>
      <c r="F3345" s="35" t="s">
        <v>12304</v>
      </c>
      <c r="G3345" s="91" t="s">
        <v>12715</v>
      </c>
      <c r="H3345" s="35" t="s">
        <v>5487</v>
      </c>
      <c r="I3345" s="36"/>
      <c r="J3345" s="53">
        <v>45949</v>
      </c>
      <c r="K3345" t="s">
        <v>12353</v>
      </c>
      <c r="L3345" s="40"/>
      <c r="M3345" s="39" t="s">
        <v>12377</v>
      </c>
    </row>
    <row r="3346" spans="1:13" x14ac:dyDescent="0.25">
      <c r="A3346" s="7" t="str">
        <f t="shared" si="136"/>
        <v>200600110013</v>
      </c>
      <c r="B3346" s="92"/>
      <c r="C3346" s="187">
        <v>20060011</v>
      </c>
      <c r="D3346" s="8" t="s">
        <v>56</v>
      </c>
      <c r="E3346" s="35" t="s">
        <v>23</v>
      </c>
      <c r="F3346" s="35" t="s">
        <v>8668</v>
      </c>
      <c r="G3346" s="35" t="s">
        <v>7680</v>
      </c>
      <c r="H3346" s="35" t="s">
        <v>6927</v>
      </c>
      <c r="I3346" s="36"/>
      <c r="J3346" s="53">
        <v>45949</v>
      </c>
      <c r="K3346" t="s">
        <v>8669</v>
      </c>
      <c r="L3346" s="40"/>
      <c r="M3346" s="39" t="s">
        <v>12378</v>
      </c>
    </row>
    <row r="3347" spans="1:13" x14ac:dyDescent="0.25">
      <c r="A3347" s="7" t="str">
        <f t="shared" si="136"/>
        <v>200700020023</v>
      </c>
      <c r="B3347" s="92"/>
      <c r="C3347" s="187">
        <v>20070002</v>
      </c>
      <c r="D3347" s="8" t="s">
        <v>56</v>
      </c>
      <c r="E3347" s="35" t="s">
        <v>38</v>
      </c>
      <c r="F3347" s="35" t="s">
        <v>12305</v>
      </c>
      <c r="G3347" s="35" t="s">
        <v>12331</v>
      </c>
      <c r="H3347" s="35" t="s">
        <v>1048</v>
      </c>
      <c r="I3347" s="36"/>
      <c r="J3347" s="53">
        <v>45949</v>
      </c>
      <c r="K3347" t="s">
        <v>12354</v>
      </c>
      <c r="L3347" s="40"/>
      <c r="M3347" s="39" t="s">
        <v>12379</v>
      </c>
    </row>
    <row r="3348" spans="1:13" x14ac:dyDescent="0.25">
      <c r="A3348" s="7" t="str">
        <f t="shared" si="136"/>
        <v>200700020024</v>
      </c>
      <c r="B3348" s="92"/>
      <c r="C3348" s="187">
        <v>20070002</v>
      </c>
      <c r="D3348" s="8" t="s">
        <v>56</v>
      </c>
      <c r="E3348" s="35" t="s">
        <v>29</v>
      </c>
      <c r="F3348" s="35" t="s">
        <v>742</v>
      </c>
      <c r="G3348" s="35" t="s">
        <v>12332</v>
      </c>
      <c r="H3348" s="35" t="s">
        <v>1048</v>
      </c>
      <c r="I3348" s="36"/>
      <c r="J3348" s="53">
        <v>45949</v>
      </c>
      <c r="K3348" t="s">
        <v>5762</v>
      </c>
      <c r="L3348" s="40"/>
      <c r="M3348" s="39" t="s">
        <v>12380</v>
      </c>
    </row>
    <row r="3349" spans="1:13" x14ac:dyDescent="0.25">
      <c r="A3349" s="7" t="str">
        <f t="shared" si="136"/>
        <v>200700170045</v>
      </c>
      <c r="B3349" s="92"/>
      <c r="C3349" s="187">
        <v>20070017</v>
      </c>
      <c r="D3349" s="8" t="s">
        <v>56</v>
      </c>
      <c r="E3349" s="35" t="s">
        <v>16</v>
      </c>
      <c r="F3349" s="35" t="s">
        <v>12306</v>
      </c>
      <c r="G3349" s="35" t="s">
        <v>12333</v>
      </c>
      <c r="H3349" s="35" t="s">
        <v>8694</v>
      </c>
      <c r="I3349" s="36"/>
      <c r="J3349" s="53">
        <v>45949</v>
      </c>
      <c r="K3349" t="s">
        <v>12355</v>
      </c>
      <c r="L3349" s="40"/>
      <c r="M3349" s="39" t="s">
        <v>12381</v>
      </c>
    </row>
    <row r="3350" spans="1:13" x14ac:dyDescent="0.25">
      <c r="A3350" s="7" t="str">
        <f t="shared" si="136"/>
        <v>200700210002</v>
      </c>
      <c r="B3350" s="92"/>
      <c r="C3350" s="187">
        <v>20070021</v>
      </c>
      <c r="D3350" s="8" t="s">
        <v>56</v>
      </c>
      <c r="E3350" s="35" t="s">
        <v>17</v>
      </c>
      <c r="F3350" s="35" t="s">
        <v>12307</v>
      </c>
      <c r="G3350" s="91" t="s">
        <v>12705</v>
      </c>
      <c r="H3350" s="35" t="s">
        <v>1048</v>
      </c>
      <c r="I3350" s="36"/>
      <c r="J3350" s="53">
        <v>45949</v>
      </c>
      <c r="K3350" t="s">
        <v>6444</v>
      </c>
      <c r="L3350" s="40"/>
      <c r="M3350" s="39" t="s">
        <v>12382</v>
      </c>
    </row>
    <row r="3351" spans="1:13" x14ac:dyDescent="0.25">
      <c r="A3351" s="7" t="str">
        <f t="shared" si="136"/>
        <v>200800390004</v>
      </c>
      <c r="B3351" s="92"/>
      <c r="C3351" s="187">
        <v>20080039</v>
      </c>
      <c r="D3351" s="8" t="s">
        <v>56</v>
      </c>
      <c r="E3351" s="35" t="s">
        <v>1</v>
      </c>
      <c r="F3351" s="35" t="s">
        <v>12308</v>
      </c>
      <c r="G3351" s="35" t="s">
        <v>12334</v>
      </c>
      <c r="H3351" s="35" t="s">
        <v>275</v>
      </c>
      <c r="I3351" s="36"/>
      <c r="J3351" s="53">
        <v>45949</v>
      </c>
      <c r="K3351" t="s">
        <v>6759</v>
      </c>
      <c r="L3351" s="40"/>
      <c r="M3351" s="39" t="s">
        <v>12383</v>
      </c>
    </row>
    <row r="3352" spans="1:13" x14ac:dyDescent="0.25">
      <c r="A3352" s="7" t="str">
        <f t="shared" si="136"/>
        <v>200900020025</v>
      </c>
      <c r="B3352" s="92"/>
      <c r="C3352" s="187">
        <v>20090002</v>
      </c>
      <c r="D3352" s="8" t="s">
        <v>56</v>
      </c>
      <c r="E3352" s="35" t="s">
        <v>5</v>
      </c>
      <c r="F3352" s="35" t="s">
        <v>12309</v>
      </c>
      <c r="G3352" s="35" t="s">
        <v>12335</v>
      </c>
      <c r="H3352" s="35" t="s">
        <v>5502</v>
      </c>
      <c r="I3352" s="36"/>
      <c r="J3352" s="53">
        <v>45949</v>
      </c>
      <c r="K3352" t="s">
        <v>12356</v>
      </c>
      <c r="L3352" s="40"/>
      <c r="M3352" s="39" t="s">
        <v>12384</v>
      </c>
    </row>
    <row r="3353" spans="1:13" x14ac:dyDescent="0.25">
      <c r="A3353" s="7" t="str">
        <f t="shared" si="136"/>
        <v>200900160002</v>
      </c>
      <c r="B3353" s="92"/>
      <c r="C3353" s="187">
        <v>20090016</v>
      </c>
      <c r="D3353" s="8" t="s">
        <v>56</v>
      </c>
      <c r="E3353" s="35" t="s">
        <v>17</v>
      </c>
      <c r="F3353" s="35" t="s">
        <v>12310</v>
      </c>
      <c r="G3353" s="35" t="s">
        <v>12336</v>
      </c>
      <c r="H3353" s="35" t="s">
        <v>4690</v>
      </c>
      <c r="I3353" s="36"/>
      <c r="J3353" s="53">
        <v>45949</v>
      </c>
      <c r="K3353" t="s">
        <v>12357</v>
      </c>
      <c r="L3353" s="40"/>
      <c r="M3353" s="39" t="s">
        <v>12385</v>
      </c>
    </row>
    <row r="3354" spans="1:13" x14ac:dyDescent="0.25">
      <c r="A3354" s="7" t="str">
        <f t="shared" si="136"/>
        <v>200900170002</v>
      </c>
      <c r="B3354" s="92"/>
      <c r="C3354" s="187">
        <v>20090017</v>
      </c>
      <c r="D3354" s="8" t="s">
        <v>56</v>
      </c>
      <c r="E3354" s="35" t="s">
        <v>17</v>
      </c>
      <c r="F3354" s="35" t="s">
        <v>12311</v>
      </c>
      <c r="G3354" s="35" t="s">
        <v>12337</v>
      </c>
      <c r="H3354" s="35" t="s">
        <v>12338</v>
      </c>
      <c r="I3354" s="36"/>
      <c r="J3354" s="53">
        <v>45949</v>
      </c>
      <c r="K3354" t="s">
        <v>12358</v>
      </c>
      <c r="L3354" s="40"/>
      <c r="M3354" s="39" t="s">
        <v>12386</v>
      </c>
    </row>
    <row r="3355" spans="1:13" x14ac:dyDescent="0.25">
      <c r="A3355" s="7" t="str">
        <f t="shared" si="136"/>
        <v>200900180002</v>
      </c>
      <c r="B3355" s="92"/>
      <c r="C3355" s="187">
        <v>20090018</v>
      </c>
      <c r="D3355" s="8" t="s">
        <v>56</v>
      </c>
      <c r="E3355" s="35" t="s">
        <v>17</v>
      </c>
      <c r="F3355" s="35" t="s">
        <v>12312</v>
      </c>
      <c r="G3355" s="35" t="s">
        <v>12339</v>
      </c>
      <c r="H3355" s="35" t="s">
        <v>11030</v>
      </c>
      <c r="I3355" s="36"/>
      <c r="J3355" s="53">
        <v>45949</v>
      </c>
      <c r="K3355" t="s">
        <v>10033</v>
      </c>
      <c r="L3355" s="40"/>
      <c r="M3355" s="39" t="s">
        <v>12387</v>
      </c>
    </row>
    <row r="3356" spans="1:13" x14ac:dyDescent="0.25">
      <c r="A3356" s="7" t="str">
        <f t="shared" si="136"/>
        <v>200900200002</v>
      </c>
      <c r="B3356" s="92"/>
      <c r="C3356" s="187">
        <v>20090020</v>
      </c>
      <c r="D3356" s="8" t="s">
        <v>56</v>
      </c>
      <c r="E3356" s="35" t="s">
        <v>17</v>
      </c>
      <c r="F3356" s="35" t="s">
        <v>12313</v>
      </c>
      <c r="G3356" s="35" t="s">
        <v>12340</v>
      </c>
      <c r="H3356" s="35" t="s">
        <v>278</v>
      </c>
      <c r="I3356" s="36"/>
      <c r="J3356" s="53">
        <v>45949</v>
      </c>
      <c r="K3356" t="s">
        <v>12359</v>
      </c>
      <c r="L3356" s="40"/>
      <c r="M3356" s="39" t="s">
        <v>12388</v>
      </c>
    </row>
    <row r="3357" spans="1:13" x14ac:dyDescent="0.25">
      <c r="A3357" s="7" t="str">
        <f t="shared" si="136"/>
        <v>200900210003</v>
      </c>
      <c r="B3357" s="92"/>
      <c r="C3357" s="187">
        <v>20090021</v>
      </c>
      <c r="D3357" s="8" t="s">
        <v>56</v>
      </c>
      <c r="E3357" s="35" t="s">
        <v>0</v>
      </c>
      <c r="F3357" s="35" t="s">
        <v>12314</v>
      </c>
      <c r="G3357" s="35" t="s">
        <v>12341</v>
      </c>
      <c r="H3357" s="35" t="s">
        <v>11030</v>
      </c>
      <c r="I3357" s="36"/>
      <c r="J3357" s="53">
        <v>45949</v>
      </c>
      <c r="K3357" t="s">
        <v>12360</v>
      </c>
      <c r="L3357" s="40"/>
      <c r="M3357" s="39" t="s">
        <v>12389</v>
      </c>
    </row>
    <row r="3358" spans="1:13" x14ac:dyDescent="0.25">
      <c r="A3358" s="7" t="str">
        <f>CONCATENATE(C3358,E3358)</f>
        <v>200100150089</v>
      </c>
      <c r="B3358" s="92"/>
      <c r="C3358" s="187">
        <v>20010015</v>
      </c>
      <c r="D3358" s="8" t="s">
        <v>56</v>
      </c>
      <c r="E3358" s="35" t="s">
        <v>3577</v>
      </c>
      <c r="F3358" s="35" t="s">
        <v>11329</v>
      </c>
      <c r="G3358" s="35" t="s">
        <v>12416</v>
      </c>
      <c r="H3358" s="35" t="s">
        <v>265</v>
      </c>
      <c r="I3358" s="36"/>
      <c r="J3358" s="53">
        <v>45959</v>
      </c>
      <c r="K3358" t="s">
        <v>7442</v>
      </c>
      <c r="L3358" s="40"/>
      <c r="M3358" s="39" t="s">
        <v>12475</v>
      </c>
    </row>
    <row r="3359" spans="1:13" x14ac:dyDescent="0.25">
      <c r="A3359" s="7" t="str">
        <f t="shared" ref="A3359:A3390" si="137">CONCATENATE(C3359,E3359)</f>
        <v>200100530045</v>
      </c>
      <c r="B3359" s="92"/>
      <c r="C3359" s="187">
        <v>20010053</v>
      </c>
      <c r="D3359" s="8" t="s">
        <v>56</v>
      </c>
      <c r="E3359" s="35" t="s">
        <v>16</v>
      </c>
      <c r="F3359" s="35" t="s">
        <v>6314</v>
      </c>
      <c r="G3359" s="35" t="s">
        <v>12417</v>
      </c>
      <c r="H3359" s="35" t="s">
        <v>1380</v>
      </c>
      <c r="I3359" s="36"/>
      <c r="J3359" s="53">
        <v>45959</v>
      </c>
      <c r="K3359" t="s">
        <v>12454</v>
      </c>
      <c r="L3359" s="40"/>
      <c r="M3359" s="39" t="s">
        <v>12476</v>
      </c>
    </row>
    <row r="3360" spans="1:13" x14ac:dyDescent="0.25">
      <c r="A3360" s="7" t="str">
        <f t="shared" si="137"/>
        <v>200100530048</v>
      </c>
      <c r="B3360" s="92"/>
      <c r="C3360" s="187">
        <v>20010053</v>
      </c>
      <c r="D3360" s="8" t="s">
        <v>56</v>
      </c>
      <c r="E3360" s="35" t="s">
        <v>424</v>
      </c>
      <c r="F3360" s="35" t="s">
        <v>8791</v>
      </c>
      <c r="G3360" s="35" t="s">
        <v>12418</v>
      </c>
      <c r="H3360" s="35" t="s">
        <v>275</v>
      </c>
      <c r="I3360" s="36"/>
      <c r="J3360" s="53">
        <v>45959</v>
      </c>
      <c r="K3360" t="s">
        <v>12455</v>
      </c>
      <c r="L3360" s="40"/>
      <c r="M3360" s="39" t="s">
        <v>12477</v>
      </c>
    </row>
    <row r="3361" spans="1:13" x14ac:dyDescent="0.25">
      <c r="A3361" s="7" t="str">
        <f t="shared" si="137"/>
        <v>200100530049</v>
      </c>
      <c r="B3361" s="92"/>
      <c r="C3361" s="187">
        <v>20010053</v>
      </c>
      <c r="D3361" s="8" t="s">
        <v>56</v>
      </c>
      <c r="E3361" s="35" t="s">
        <v>425</v>
      </c>
      <c r="F3361" s="35" t="s">
        <v>12392</v>
      </c>
      <c r="G3361" s="35" t="s">
        <v>12419</v>
      </c>
      <c r="H3361" s="35" t="s">
        <v>1380</v>
      </c>
      <c r="I3361" s="36"/>
      <c r="J3361" s="53">
        <v>45959</v>
      </c>
      <c r="K3361" t="s">
        <v>12456</v>
      </c>
      <c r="L3361" s="40"/>
      <c r="M3361" s="39" t="s">
        <v>12478</v>
      </c>
    </row>
    <row r="3362" spans="1:13" x14ac:dyDescent="0.25">
      <c r="A3362" s="7" t="str">
        <f t="shared" si="137"/>
        <v>200100530050</v>
      </c>
      <c r="B3362" s="92"/>
      <c r="C3362" s="187">
        <v>20010053</v>
      </c>
      <c r="D3362" s="8" t="s">
        <v>56</v>
      </c>
      <c r="E3362" s="35" t="s">
        <v>2068</v>
      </c>
      <c r="F3362" s="35" t="s">
        <v>12393</v>
      </c>
      <c r="G3362" s="35" t="s">
        <v>12420</v>
      </c>
      <c r="H3362" s="35" t="s">
        <v>11274</v>
      </c>
      <c r="I3362" s="36"/>
      <c r="J3362" s="53">
        <v>45959</v>
      </c>
      <c r="K3362" t="s">
        <v>9878</v>
      </c>
      <c r="L3362" s="40"/>
      <c r="M3362" s="39">
        <v>0</v>
      </c>
    </row>
    <row r="3363" spans="1:13" x14ac:dyDescent="0.25">
      <c r="A3363" s="7" t="str">
        <f t="shared" si="137"/>
        <v>200100540012</v>
      </c>
      <c r="B3363" s="92"/>
      <c r="C3363" s="187">
        <v>20010054</v>
      </c>
      <c r="D3363" s="8" t="s">
        <v>56</v>
      </c>
      <c r="E3363" s="35" t="s">
        <v>40</v>
      </c>
      <c r="F3363" s="35" t="s">
        <v>10947</v>
      </c>
      <c r="G3363" s="35" t="s">
        <v>12421</v>
      </c>
      <c r="H3363" s="35" t="s">
        <v>275</v>
      </c>
      <c r="I3363" s="36"/>
      <c r="J3363" s="53">
        <v>45959</v>
      </c>
      <c r="K3363" t="s">
        <v>7553</v>
      </c>
      <c r="L3363" s="40"/>
      <c r="M3363" s="39" t="s">
        <v>12479</v>
      </c>
    </row>
    <row r="3364" spans="1:13" x14ac:dyDescent="0.25">
      <c r="A3364" s="7" t="str">
        <f t="shared" si="137"/>
        <v>200100550002</v>
      </c>
      <c r="B3364" s="92"/>
      <c r="C3364" s="187">
        <v>20010055</v>
      </c>
      <c r="D3364" s="8" t="s">
        <v>56</v>
      </c>
      <c r="E3364" s="35" t="s">
        <v>17</v>
      </c>
      <c r="F3364" s="35" t="s">
        <v>12042</v>
      </c>
      <c r="G3364" s="35" t="s">
        <v>12422</v>
      </c>
      <c r="H3364" s="35" t="s">
        <v>460</v>
      </c>
      <c r="I3364" s="36"/>
      <c r="J3364" s="53">
        <v>45959</v>
      </c>
      <c r="K3364" t="s">
        <v>12457</v>
      </c>
      <c r="L3364" s="40"/>
      <c r="M3364" s="39" t="s">
        <v>12480</v>
      </c>
    </row>
    <row r="3365" spans="1:13" x14ac:dyDescent="0.25">
      <c r="A3365" s="7" t="str">
        <f t="shared" si="137"/>
        <v>200200010119</v>
      </c>
      <c r="B3365" s="92"/>
      <c r="C3365" s="187">
        <v>20020001</v>
      </c>
      <c r="D3365" s="8" t="s">
        <v>56</v>
      </c>
      <c r="E3365" s="35" t="s">
        <v>12391</v>
      </c>
      <c r="F3365" s="35" t="s">
        <v>12394</v>
      </c>
      <c r="G3365" s="35" t="s">
        <v>12423</v>
      </c>
      <c r="H3365" s="35" t="s">
        <v>275</v>
      </c>
      <c r="I3365" s="36"/>
      <c r="J3365" s="53">
        <v>45959</v>
      </c>
      <c r="K3365" t="s">
        <v>12458</v>
      </c>
      <c r="L3365" s="40"/>
      <c r="M3365" s="39">
        <v>0</v>
      </c>
    </row>
    <row r="3366" spans="1:13" x14ac:dyDescent="0.25">
      <c r="A3366" s="7" t="str">
        <f t="shared" si="137"/>
        <v>200200020071</v>
      </c>
      <c r="B3366" s="92"/>
      <c r="C3366" s="187">
        <v>20020002</v>
      </c>
      <c r="D3366" s="8" t="s">
        <v>56</v>
      </c>
      <c r="E3366" s="35" t="s">
        <v>1750</v>
      </c>
      <c r="F3366" s="35" t="s">
        <v>12395</v>
      </c>
      <c r="G3366" s="35" t="s">
        <v>12424</v>
      </c>
      <c r="H3366" s="35" t="s">
        <v>281</v>
      </c>
      <c r="I3366" s="36"/>
      <c r="J3366" s="53">
        <v>45959</v>
      </c>
      <c r="K3366" t="s">
        <v>12459</v>
      </c>
      <c r="L3366" s="40"/>
      <c r="M3366" s="39">
        <v>0</v>
      </c>
    </row>
    <row r="3367" spans="1:13" x14ac:dyDescent="0.25">
      <c r="A3367" s="7" t="str">
        <f t="shared" si="137"/>
        <v>200200210014</v>
      </c>
      <c r="B3367" s="92"/>
      <c r="C3367" s="187">
        <v>20020021</v>
      </c>
      <c r="D3367" s="8" t="s">
        <v>56</v>
      </c>
      <c r="E3367" s="35" t="s">
        <v>24</v>
      </c>
      <c r="F3367" s="35" t="s">
        <v>7212</v>
      </c>
      <c r="G3367" s="35" t="s">
        <v>12425</v>
      </c>
      <c r="H3367" s="35" t="s">
        <v>1284</v>
      </c>
      <c r="I3367" s="36"/>
      <c r="J3367" s="53">
        <v>45959</v>
      </c>
      <c r="K3367">
        <v>0</v>
      </c>
      <c r="L3367" s="40"/>
      <c r="M3367" s="39" t="s">
        <v>12481</v>
      </c>
    </row>
    <row r="3368" spans="1:13" x14ac:dyDescent="0.25">
      <c r="A3368" s="7" t="str">
        <f t="shared" si="137"/>
        <v>200200210016</v>
      </c>
      <c r="B3368" s="92"/>
      <c r="C3368" s="187">
        <v>20020021</v>
      </c>
      <c r="D3368" s="8" t="s">
        <v>56</v>
      </c>
      <c r="E3368" s="35" t="s">
        <v>26</v>
      </c>
      <c r="F3368" s="35" t="s">
        <v>7539</v>
      </c>
      <c r="G3368" s="35" t="s">
        <v>12426</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12396</v>
      </c>
      <c r="G3369" s="35" t="s">
        <v>12427</v>
      </c>
      <c r="H3369" s="35" t="s">
        <v>4438</v>
      </c>
      <c r="I3369" s="36"/>
      <c r="J3369" s="53">
        <v>45959</v>
      </c>
      <c r="K3369">
        <v>0</v>
      </c>
      <c r="L3369" s="40"/>
      <c r="M3369" s="39" t="s">
        <v>12482</v>
      </c>
    </row>
    <row r="3370" spans="1:13" x14ac:dyDescent="0.25">
      <c r="A3370" s="7" t="str">
        <f t="shared" si="137"/>
        <v>200200230003</v>
      </c>
      <c r="B3370" s="92"/>
      <c r="C3370" s="187">
        <v>20020023</v>
      </c>
      <c r="D3370" s="8" t="s">
        <v>56</v>
      </c>
      <c r="E3370" s="35" t="s">
        <v>0</v>
      </c>
      <c r="F3370" s="35" t="s">
        <v>12397</v>
      </c>
      <c r="G3370" s="35" t="s">
        <v>12428</v>
      </c>
      <c r="H3370" s="35" t="s">
        <v>1284</v>
      </c>
      <c r="I3370" s="36"/>
      <c r="J3370" s="53">
        <v>45959</v>
      </c>
      <c r="K3370" t="s">
        <v>12460</v>
      </c>
      <c r="L3370" s="40"/>
      <c r="M3370" s="39" t="s">
        <v>12483</v>
      </c>
    </row>
    <row r="3371" spans="1:13" x14ac:dyDescent="0.25">
      <c r="A3371" s="7" t="str">
        <f t="shared" si="137"/>
        <v>200200230004</v>
      </c>
      <c r="B3371" s="92"/>
      <c r="C3371" s="187">
        <v>20020023</v>
      </c>
      <c r="D3371" s="8" t="s">
        <v>56</v>
      </c>
      <c r="E3371" s="35" t="s">
        <v>1</v>
      </c>
      <c r="F3371" s="35" t="s">
        <v>12398</v>
      </c>
      <c r="G3371" s="35" t="s">
        <v>12429</v>
      </c>
      <c r="H3371" s="35" t="s">
        <v>4438</v>
      </c>
      <c r="I3371" s="36"/>
      <c r="J3371" s="53">
        <v>45959</v>
      </c>
      <c r="K3371" t="s">
        <v>6069</v>
      </c>
      <c r="L3371" s="40"/>
      <c r="M3371" s="39" t="s">
        <v>12484</v>
      </c>
    </row>
    <row r="3372" spans="1:13" x14ac:dyDescent="0.25">
      <c r="A3372" s="7" t="str">
        <f t="shared" si="137"/>
        <v>200200230005</v>
      </c>
      <c r="B3372" s="92"/>
      <c r="C3372" s="187">
        <v>20020023</v>
      </c>
      <c r="D3372" s="8" t="s">
        <v>56</v>
      </c>
      <c r="E3372" s="35" t="s">
        <v>18</v>
      </c>
      <c r="F3372" s="35" t="s">
        <v>10541</v>
      </c>
      <c r="G3372" s="35" t="s">
        <v>12430</v>
      </c>
      <c r="H3372" s="35" t="s">
        <v>1380</v>
      </c>
      <c r="I3372" s="36"/>
      <c r="J3372" s="53">
        <v>45959</v>
      </c>
      <c r="K3372" t="s">
        <v>6079</v>
      </c>
      <c r="L3372" s="40"/>
      <c r="M3372" s="39" t="s">
        <v>12485</v>
      </c>
    </row>
    <row r="3373" spans="1:13" x14ac:dyDescent="0.25">
      <c r="A3373" s="7" t="str">
        <f t="shared" si="137"/>
        <v>200200230010</v>
      </c>
      <c r="B3373" s="92"/>
      <c r="C3373" s="187">
        <v>20020023</v>
      </c>
      <c r="D3373" s="8" t="s">
        <v>56</v>
      </c>
      <c r="E3373" s="35" t="s">
        <v>21</v>
      </c>
      <c r="F3373" s="35" t="s">
        <v>12399</v>
      </c>
      <c r="G3373" s="35" t="s">
        <v>12431</v>
      </c>
      <c r="H3373" s="35" t="s">
        <v>11030</v>
      </c>
      <c r="I3373" s="36"/>
      <c r="J3373" s="53">
        <v>45959</v>
      </c>
      <c r="K3373" t="s">
        <v>12461</v>
      </c>
      <c r="L3373" s="40"/>
      <c r="M3373" s="39" t="s">
        <v>12486</v>
      </c>
    </row>
    <row r="3374" spans="1:13" x14ac:dyDescent="0.25">
      <c r="A3374" s="7" t="str">
        <f t="shared" si="137"/>
        <v>200200230011</v>
      </c>
      <c r="B3374" s="92"/>
      <c r="C3374" s="187">
        <v>20020023</v>
      </c>
      <c r="D3374" s="8" t="s">
        <v>56</v>
      </c>
      <c r="E3374" s="35" t="s">
        <v>22</v>
      </c>
      <c r="F3374" s="35" t="s">
        <v>12400</v>
      </c>
      <c r="G3374" s="35" t="s">
        <v>12432</v>
      </c>
      <c r="H3374" s="35" t="s">
        <v>11274</v>
      </c>
      <c r="I3374" s="36"/>
      <c r="J3374" s="53">
        <v>45959</v>
      </c>
      <c r="K3374" t="s">
        <v>7602</v>
      </c>
      <c r="L3374" s="40"/>
      <c r="M3374" s="39" t="s">
        <v>12432</v>
      </c>
    </row>
    <row r="3375" spans="1:13" x14ac:dyDescent="0.25">
      <c r="A3375" s="7" t="str">
        <f t="shared" si="137"/>
        <v>200200230014</v>
      </c>
      <c r="B3375" s="92"/>
      <c r="C3375" s="187">
        <v>20020023</v>
      </c>
      <c r="D3375" s="8" t="s">
        <v>56</v>
      </c>
      <c r="E3375" s="35" t="s">
        <v>24</v>
      </c>
      <c r="F3375" s="35" t="s">
        <v>12401</v>
      </c>
      <c r="G3375" s="35" t="s">
        <v>12433</v>
      </c>
      <c r="H3375" s="35" t="s">
        <v>1380</v>
      </c>
      <c r="I3375" s="36"/>
      <c r="J3375" s="53">
        <v>45959</v>
      </c>
      <c r="K3375" t="s">
        <v>872</v>
      </c>
      <c r="L3375" s="40"/>
      <c r="M3375" s="39" t="s">
        <v>12487</v>
      </c>
    </row>
    <row r="3376" spans="1:13" x14ac:dyDescent="0.25">
      <c r="A3376" s="7" t="str">
        <f t="shared" si="137"/>
        <v>200200230019</v>
      </c>
      <c r="B3376" s="92"/>
      <c r="C3376" s="187">
        <v>20020023</v>
      </c>
      <c r="D3376" s="8" t="s">
        <v>56</v>
      </c>
      <c r="E3376" s="35" t="s">
        <v>3</v>
      </c>
      <c r="F3376" s="35" t="s">
        <v>12402</v>
      </c>
      <c r="G3376" s="35" t="s">
        <v>12434</v>
      </c>
      <c r="H3376" s="35" t="s">
        <v>1284</v>
      </c>
      <c r="I3376" s="36"/>
      <c r="J3376" s="53">
        <v>45959</v>
      </c>
      <c r="K3376" t="s">
        <v>12462</v>
      </c>
      <c r="L3376" s="40"/>
      <c r="M3376" s="39" t="s">
        <v>12488</v>
      </c>
    </row>
    <row r="3377" spans="1:13" x14ac:dyDescent="0.25">
      <c r="A3377" s="7" t="str">
        <f t="shared" si="137"/>
        <v>200200230020</v>
      </c>
      <c r="B3377" s="92"/>
      <c r="C3377" s="187">
        <v>20020023</v>
      </c>
      <c r="D3377" s="8" t="s">
        <v>56</v>
      </c>
      <c r="E3377" s="35" t="s">
        <v>4</v>
      </c>
      <c r="F3377" s="35" t="s">
        <v>12403</v>
      </c>
      <c r="G3377" s="35" t="s">
        <v>12435</v>
      </c>
      <c r="H3377" s="35" t="s">
        <v>1284</v>
      </c>
      <c r="I3377" s="36"/>
      <c r="J3377" s="53">
        <v>45959</v>
      </c>
      <c r="K3377" t="s">
        <v>12463</v>
      </c>
      <c r="L3377" s="40"/>
      <c r="M3377" s="39" t="s">
        <v>12489</v>
      </c>
    </row>
    <row r="3378" spans="1:13" x14ac:dyDescent="0.25">
      <c r="A3378" s="7" t="str">
        <f t="shared" si="137"/>
        <v>200200230021</v>
      </c>
      <c r="B3378" s="92"/>
      <c r="C3378" s="187">
        <v>20020023</v>
      </c>
      <c r="D3378" s="8" t="s">
        <v>56</v>
      </c>
      <c r="E3378" s="35" t="s">
        <v>28</v>
      </c>
      <c r="F3378" s="35" t="s">
        <v>6069</v>
      </c>
      <c r="G3378" s="35" t="s">
        <v>12436</v>
      </c>
      <c r="H3378" s="35" t="s">
        <v>1284</v>
      </c>
      <c r="I3378" s="36"/>
      <c r="J3378" s="53">
        <v>45959</v>
      </c>
      <c r="K3378" t="s">
        <v>9948</v>
      </c>
      <c r="L3378" s="40"/>
      <c r="M3378" s="39" t="s">
        <v>12490</v>
      </c>
    </row>
    <row r="3379" spans="1:13" x14ac:dyDescent="0.25">
      <c r="A3379" s="7" t="str">
        <f t="shared" si="137"/>
        <v>200200230022</v>
      </c>
      <c r="B3379" s="92"/>
      <c r="C3379" s="187">
        <v>20020023</v>
      </c>
      <c r="D3379" s="8" t="s">
        <v>56</v>
      </c>
      <c r="E3379" s="35" t="s">
        <v>37</v>
      </c>
      <c r="F3379" s="35" t="s">
        <v>12404</v>
      </c>
      <c r="G3379" s="35" t="s">
        <v>12437</v>
      </c>
      <c r="H3379" s="35" t="s">
        <v>5502</v>
      </c>
      <c r="I3379" s="36"/>
      <c r="J3379" s="53">
        <v>45959</v>
      </c>
      <c r="K3379" t="s">
        <v>12464</v>
      </c>
      <c r="L3379" s="40"/>
      <c r="M3379" s="39" t="s">
        <v>12491</v>
      </c>
    </row>
    <row r="3380" spans="1:13" x14ac:dyDescent="0.25">
      <c r="A3380" s="7" t="str">
        <f t="shared" si="137"/>
        <v>200200230024</v>
      </c>
      <c r="B3380" s="92"/>
      <c r="C3380" s="187">
        <v>20020023</v>
      </c>
      <c r="D3380" s="8" t="s">
        <v>56</v>
      </c>
      <c r="E3380" s="35" t="s">
        <v>29</v>
      </c>
      <c r="F3380" s="35" t="s">
        <v>12405</v>
      </c>
      <c r="G3380" s="35" t="s">
        <v>12438</v>
      </c>
      <c r="H3380" s="35" t="s">
        <v>1284</v>
      </c>
      <c r="I3380" s="36"/>
      <c r="J3380" s="53">
        <v>45959</v>
      </c>
      <c r="K3380" t="s">
        <v>12465</v>
      </c>
      <c r="L3380" s="40"/>
      <c r="M3380" s="39">
        <v>0</v>
      </c>
    </row>
    <row r="3381" spans="1:13" x14ac:dyDescent="0.25">
      <c r="A3381" s="7" t="str">
        <f t="shared" si="137"/>
        <v>200200230025</v>
      </c>
      <c r="B3381" s="92"/>
      <c r="C3381" s="187">
        <v>20020023</v>
      </c>
      <c r="D3381" s="8" t="s">
        <v>56</v>
      </c>
      <c r="E3381" s="35" t="s">
        <v>5</v>
      </c>
      <c r="F3381" s="35" t="s">
        <v>6787</v>
      </c>
      <c r="G3381" s="35" t="s">
        <v>12439</v>
      </c>
      <c r="H3381" s="35" t="s">
        <v>5502</v>
      </c>
      <c r="I3381" s="36"/>
      <c r="J3381" s="53">
        <v>45959</v>
      </c>
      <c r="K3381" t="s">
        <v>12466</v>
      </c>
      <c r="L3381" s="40"/>
      <c r="M3381" s="39" t="s">
        <v>12492</v>
      </c>
    </row>
    <row r="3382" spans="1:13" x14ac:dyDescent="0.25">
      <c r="A3382" s="7" t="str">
        <f t="shared" si="137"/>
        <v>200200230032</v>
      </c>
      <c r="B3382" s="92"/>
      <c r="C3382" s="187">
        <v>20020023</v>
      </c>
      <c r="D3382" s="8" t="s">
        <v>56</v>
      </c>
      <c r="E3382" s="35" t="s">
        <v>8</v>
      </c>
      <c r="F3382" s="35" t="s">
        <v>12406</v>
      </c>
      <c r="G3382" s="35" t="s">
        <v>12440</v>
      </c>
      <c r="H3382" s="35" t="s">
        <v>1380</v>
      </c>
      <c r="I3382" s="36"/>
      <c r="J3382" s="53">
        <v>45959</v>
      </c>
      <c r="K3382" t="s">
        <v>7882</v>
      </c>
      <c r="L3382" s="40"/>
      <c r="M3382" s="39" t="s">
        <v>12493</v>
      </c>
    </row>
    <row r="3383" spans="1:13" x14ac:dyDescent="0.25">
      <c r="A3383" s="7" t="str">
        <f t="shared" si="137"/>
        <v>200400070008</v>
      </c>
      <c r="B3383" s="92"/>
      <c r="C3383" s="187">
        <v>20040007</v>
      </c>
      <c r="D3383" s="8" t="s">
        <v>56</v>
      </c>
      <c r="E3383" s="35" t="s">
        <v>41</v>
      </c>
      <c r="F3383" s="35" t="s">
        <v>12407</v>
      </c>
      <c r="G3383" s="35" t="s">
        <v>12720</v>
      </c>
      <c r="H3383" s="35" t="s">
        <v>275</v>
      </c>
      <c r="I3383" s="36"/>
      <c r="J3383" s="53">
        <v>45959</v>
      </c>
      <c r="K3383" t="s">
        <v>12467</v>
      </c>
      <c r="L3383" s="40"/>
      <c r="M3383" s="39" t="s">
        <v>12494</v>
      </c>
    </row>
    <row r="3384" spans="1:13" x14ac:dyDescent="0.25">
      <c r="A3384" s="7" t="str">
        <f t="shared" si="137"/>
        <v>200400070012</v>
      </c>
      <c r="B3384" s="92"/>
      <c r="C3384" s="187">
        <v>20040007</v>
      </c>
      <c r="D3384" s="8" t="s">
        <v>56</v>
      </c>
      <c r="E3384" s="35" t="s">
        <v>40</v>
      </c>
      <c r="F3384" s="35" t="s">
        <v>12408</v>
      </c>
      <c r="G3384" s="35" t="s">
        <v>12721</v>
      </c>
      <c r="H3384" s="35" t="s">
        <v>275</v>
      </c>
      <c r="I3384" s="36"/>
      <c r="J3384" s="53">
        <v>45959</v>
      </c>
      <c r="K3384" t="s">
        <v>5672</v>
      </c>
      <c r="L3384" s="40"/>
      <c r="M3384" s="39" t="s">
        <v>12495</v>
      </c>
    </row>
    <row r="3385" spans="1:13" x14ac:dyDescent="0.25">
      <c r="A3385" s="7" t="str">
        <f t="shared" si="137"/>
        <v>200500030020</v>
      </c>
      <c r="B3385" s="92"/>
      <c r="C3385" s="187">
        <v>20050003</v>
      </c>
      <c r="D3385" s="8" t="s">
        <v>56</v>
      </c>
      <c r="E3385" s="35" t="s">
        <v>4</v>
      </c>
      <c r="F3385" s="35" t="s">
        <v>8156</v>
      </c>
      <c r="G3385" s="35" t="s">
        <v>12441</v>
      </c>
      <c r="H3385" s="35" t="s">
        <v>1380</v>
      </c>
      <c r="I3385" s="36"/>
      <c r="J3385" s="53">
        <v>45959</v>
      </c>
      <c r="K3385" t="s">
        <v>12468</v>
      </c>
      <c r="L3385" s="40"/>
      <c r="M3385" s="39" t="s">
        <v>12496</v>
      </c>
    </row>
    <row r="3386" spans="1:13" x14ac:dyDescent="0.25">
      <c r="A3386" s="7" t="str">
        <f t="shared" si="137"/>
        <v>200700030051</v>
      </c>
      <c r="B3386" s="92"/>
      <c r="C3386" s="187">
        <v>20070003</v>
      </c>
      <c r="D3386" s="8" t="s">
        <v>56</v>
      </c>
      <c r="E3386" s="35" t="s">
        <v>130</v>
      </c>
      <c r="F3386" s="35" t="s">
        <v>12409</v>
      </c>
      <c r="G3386" s="35" t="s">
        <v>12442</v>
      </c>
      <c r="H3386" s="35" t="s">
        <v>2021</v>
      </c>
      <c r="I3386" s="36"/>
      <c r="J3386" s="53">
        <v>45959</v>
      </c>
      <c r="K3386" t="s">
        <v>5881</v>
      </c>
      <c r="L3386" s="40"/>
      <c r="M3386" s="39" t="s">
        <v>12497</v>
      </c>
    </row>
    <row r="3387" spans="1:13" x14ac:dyDescent="0.25">
      <c r="A3387" s="7" t="str">
        <f t="shared" si="137"/>
        <v>200700030052</v>
      </c>
      <c r="B3387" s="92"/>
      <c r="C3387" s="187">
        <v>20070003</v>
      </c>
      <c r="D3387" s="8" t="s">
        <v>56</v>
      </c>
      <c r="E3387" s="35" t="s">
        <v>426</v>
      </c>
      <c r="F3387" s="35" t="s">
        <v>12410</v>
      </c>
      <c r="G3387" s="35" t="s">
        <v>12443</v>
      </c>
      <c r="H3387" s="35" t="s">
        <v>1048</v>
      </c>
      <c r="I3387" s="36"/>
      <c r="J3387" s="53">
        <v>45959</v>
      </c>
      <c r="K3387" t="s">
        <v>12469</v>
      </c>
      <c r="L3387" s="40"/>
      <c r="M3387" s="39" t="s">
        <v>12498</v>
      </c>
    </row>
    <row r="3388" spans="1:13" x14ac:dyDescent="0.25">
      <c r="A3388" s="7" t="str">
        <f t="shared" si="137"/>
        <v>200700030053</v>
      </c>
      <c r="B3388" s="92"/>
      <c r="C3388" s="187">
        <v>20070003</v>
      </c>
      <c r="D3388" s="8" t="s">
        <v>56</v>
      </c>
      <c r="E3388" s="35" t="s">
        <v>131</v>
      </c>
      <c r="F3388" s="35" t="s">
        <v>9503</v>
      </c>
      <c r="G3388" s="35" t="s">
        <v>12444</v>
      </c>
      <c r="H3388" s="35" t="s">
        <v>1048</v>
      </c>
      <c r="I3388" s="36"/>
      <c r="J3388" s="53">
        <v>45959</v>
      </c>
      <c r="K3388" t="s">
        <v>9314</v>
      </c>
      <c r="L3388" s="40"/>
      <c r="M3388" s="39" t="s">
        <v>12499</v>
      </c>
    </row>
    <row r="3389" spans="1:13" x14ac:dyDescent="0.25">
      <c r="A3389" s="7" t="str">
        <f t="shared" si="137"/>
        <v>200700030054</v>
      </c>
      <c r="B3389" s="92"/>
      <c r="C3389" s="187">
        <v>20070003</v>
      </c>
      <c r="D3389" s="8" t="s">
        <v>56</v>
      </c>
      <c r="E3389" s="35" t="s">
        <v>760</v>
      </c>
      <c r="F3389" s="35" t="s">
        <v>12411</v>
      </c>
      <c r="G3389" s="35" t="s">
        <v>12445</v>
      </c>
      <c r="H3389" s="35" t="s">
        <v>1048</v>
      </c>
      <c r="I3389" s="36"/>
      <c r="J3389" s="53">
        <v>45959</v>
      </c>
      <c r="K3389" t="s">
        <v>12470</v>
      </c>
      <c r="L3389" s="40"/>
      <c r="M3389" s="39" t="s">
        <v>12500</v>
      </c>
    </row>
    <row r="3390" spans="1:13" x14ac:dyDescent="0.25">
      <c r="A3390" s="7" t="str">
        <f t="shared" si="137"/>
        <v>200700190012</v>
      </c>
      <c r="B3390" s="92"/>
      <c r="C3390" s="187">
        <v>20070019</v>
      </c>
      <c r="D3390" s="8" t="s">
        <v>56</v>
      </c>
      <c r="E3390" s="35" t="s">
        <v>40</v>
      </c>
      <c r="F3390" s="35" t="s">
        <v>12412</v>
      </c>
      <c r="G3390" s="35" t="s">
        <v>12446</v>
      </c>
      <c r="H3390" s="35" t="s">
        <v>1370</v>
      </c>
      <c r="I3390" s="36"/>
      <c r="J3390" s="53">
        <v>45959</v>
      </c>
      <c r="K3390" t="s">
        <v>12471</v>
      </c>
      <c r="L3390" s="40"/>
      <c r="M3390" s="39" t="s">
        <v>12501</v>
      </c>
    </row>
    <row r="3391" spans="1:13" x14ac:dyDescent="0.25">
      <c r="A3391" s="7" t="str">
        <f t="shared" ref="A3391:A3394" si="138">CONCATENATE(C3391,E3391)</f>
        <v>200800400002</v>
      </c>
      <c r="B3391" s="92"/>
      <c r="C3391" s="187">
        <v>20080040</v>
      </c>
      <c r="D3391" s="8" t="s">
        <v>56</v>
      </c>
      <c r="E3391" s="35" t="s">
        <v>17</v>
      </c>
      <c r="F3391" s="35" t="s">
        <v>6495</v>
      </c>
      <c r="G3391" s="35" t="s">
        <v>12447</v>
      </c>
      <c r="H3391" s="35" t="s">
        <v>7479</v>
      </c>
      <c r="I3391" s="36"/>
      <c r="J3391" s="53">
        <v>45959</v>
      </c>
      <c r="K3391" t="s">
        <v>12472</v>
      </c>
      <c r="L3391" s="40"/>
      <c r="M3391" s="39" t="s">
        <v>12502</v>
      </c>
    </row>
    <row r="3392" spans="1:13" x14ac:dyDescent="0.25">
      <c r="A3392" s="7" t="str">
        <f t="shared" si="138"/>
        <v>200800410002</v>
      </c>
      <c r="B3392" s="92"/>
      <c r="C3392" s="187">
        <v>20080041</v>
      </c>
      <c r="D3392" s="8" t="s">
        <v>56</v>
      </c>
      <c r="E3392" s="35" t="s">
        <v>17</v>
      </c>
      <c r="F3392" s="35" t="s">
        <v>7914</v>
      </c>
      <c r="G3392" s="35" t="s">
        <v>12448</v>
      </c>
      <c r="H3392" s="35" t="s">
        <v>7962</v>
      </c>
      <c r="I3392" s="36"/>
      <c r="J3392" s="53">
        <v>45959</v>
      </c>
      <c r="K3392" t="s">
        <v>5957</v>
      </c>
      <c r="L3392" s="40"/>
      <c r="M3392" s="39" t="s">
        <v>12503</v>
      </c>
    </row>
    <row r="3393" spans="1:13" x14ac:dyDescent="0.25">
      <c r="A3393" s="7" t="str">
        <f t="shared" si="138"/>
        <v>200900040024</v>
      </c>
      <c r="B3393" s="92"/>
      <c r="C3393" s="187">
        <v>20090004</v>
      </c>
      <c r="D3393" s="8" t="s">
        <v>56</v>
      </c>
      <c r="E3393" s="35" t="s">
        <v>29</v>
      </c>
      <c r="F3393" s="35" t="s">
        <v>10761</v>
      </c>
      <c r="G3393" s="35" t="s">
        <v>12449</v>
      </c>
      <c r="H3393" s="35" t="s">
        <v>5502</v>
      </c>
      <c r="I3393" s="36"/>
      <c r="J3393" s="53">
        <v>45959</v>
      </c>
      <c r="K3393" t="s">
        <v>10878</v>
      </c>
      <c r="L3393" s="40"/>
      <c r="M3393" s="39" t="s">
        <v>12504</v>
      </c>
    </row>
    <row r="3394" spans="1:13" x14ac:dyDescent="0.25">
      <c r="A3394" s="7" t="str">
        <f t="shared" si="138"/>
        <v>200900040025</v>
      </c>
      <c r="B3394" s="92"/>
      <c r="C3394" s="187">
        <v>20090004</v>
      </c>
      <c r="D3394" s="8" t="s">
        <v>56</v>
      </c>
      <c r="E3394" s="35" t="s">
        <v>5</v>
      </c>
      <c r="F3394" s="35" t="s">
        <v>12413</v>
      </c>
      <c r="G3394" s="35" t="s">
        <v>12450</v>
      </c>
      <c r="H3394" s="35" t="s">
        <v>268</v>
      </c>
      <c r="I3394" s="36"/>
      <c r="J3394" s="53">
        <v>45959</v>
      </c>
      <c r="K3394" t="s">
        <v>12473</v>
      </c>
      <c r="L3394" s="40"/>
      <c r="M3394" s="39" t="s">
        <v>12505</v>
      </c>
    </row>
    <row r="3395" spans="1:13" x14ac:dyDescent="0.25">
      <c r="A3395" s="7" t="str">
        <f t="shared" ref="A3395:A3397" si="139">CONCATENATE(C3395,E3395)</f>
        <v>200900190002</v>
      </c>
      <c r="B3395" s="92"/>
      <c r="C3395" s="187">
        <v>20090019</v>
      </c>
      <c r="D3395" s="8" t="s">
        <v>56</v>
      </c>
      <c r="E3395" s="35" t="s">
        <v>17</v>
      </c>
      <c r="F3395" s="35" t="s">
        <v>12414</v>
      </c>
      <c r="G3395" s="35" t="s">
        <v>12451</v>
      </c>
      <c r="H3395" s="35" t="s">
        <v>12453</v>
      </c>
      <c r="I3395" s="36"/>
      <c r="J3395" s="53">
        <v>45959</v>
      </c>
      <c r="K3395" t="s">
        <v>6781</v>
      </c>
      <c r="L3395" s="40"/>
      <c r="M3395" s="39" t="s">
        <v>12506</v>
      </c>
    </row>
    <row r="3396" spans="1:13" x14ac:dyDescent="0.25">
      <c r="A3396" s="7" t="str">
        <f t="shared" si="139"/>
        <v>200900210002</v>
      </c>
      <c r="B3396" s="92"/>
      <c r="C3396" s="187">
        <v>20090021</v>
      </c>
      <c r="D3396" s="8" t="s">
        <v>56</v>
      </c>
      <c r="E3396" s="35" t="s">
        <v>17</v>
      </c>
      <c r="F3396" s="35" t="s">
        <v>12415</v>
      </c>
      <c r="G3396" s="91" t="s">
        <v>12914</v>
      </c>
      <c r="H3396" s="35" t="s">
        <v>11381</v>
      </c>
      <c r="I3396" s="36"/>
      <c r="J3396" s="53">
        <v>45959</v>
      </c>
      <c r="K3396" t="s">
        <v>6499</v>
      </c>
      <c r="L3396" s="40"/>
      <c r="M3396" s="39" t="s">
        <v>12507</v>
      </c>
    </row>
    <row r="3397" spans="1:13" x14ac:dyDescent="0.25">
      <c r="A3397" s="7" t="str">
        <f t="shared" si="139"/>
        <v>200900220002</v>
      </c>
      <c r="B3397" s="92"/>
      <c r="C3397" s="187">
        <v>20090022</v>
      </c>
      <c r="D3397" s="8" t="s">
        <v>56</v>
      </c>
      <c r="E3397" s="35" t="s">
        <v>17</v>
      </c>
      <c r="F3397" s="35" t="s">
        <v>12359</v>
      </c>
      <c r="G3397" s="35" t="s">
        <v>12452</v>
      </c>
      <c r="H3397" s="35" t="s">
        <v>1691</v>
      </c>
      <c r="I3397" s="36"/>
      <c r="J3397" s="53">
        <v>45959</v>
      </c>
      <c r="K3397" t="s">
        <v>12474</v>
      </c>
      <c r="L3397" s="40"/>
      <c r="M3397" s="39" t="s">
        <v>12508</v>
      </c>
    </row>
    <row r="3398" spans="1:13" x14ac:dyDescent="0.25">
      <c r="A3398" s="7" t="str">
        <f>CONCATENATE(C3398,E3398)</f>
        <v>200100570002</v>
      </c>
      <c r="B3398" s="92"/>
      <c r="C3398" s="187">
        <v>20010057</v>
      </c>
      <c r="D3398" s="8" t="s">
        <v>993</v>
      </c>
      <c r="E3398" s="35" t="s">
        <v>17</v>
      </c>
      <c r="F3398" s="35" t="s">
        <v>12510</v>
      </c>
      <c r="G3398" s="35" t="s">
        <v>12511</v>
      </c>
      <c r="H3398" s="35" t="s">
        <v>273</v>
      </c>
      <c r="I3398" s="36"/>
      <c r="J3398" s="53"/>
      <c r="K3398" t="s">
        <v>12512</v>
      </c>
      <c r="L3398" s="40"/>
      <c r="M3398" s="39" t="s">
        <v>12513</v>
      </c>
    </row>
    <row r="3399" spans="1:13" x14ac:dyDescent="0.25">
      <c r="A3399" s="7" t="str">
        <f t="shared" ref="A3399:A3418" si="140">CONCATENATE(C3399,E3399)</f>
        <v>200100150090</v>
      </c>
      <c r="B3399" s="92"/>
      <c r="C3399" s="187">
        <v>20010015</v>
      </c>
      <c r="D3399" s="8" t="s">
        <v>56</v>
      </c>
      <c r="E3399" s="35" t="s">
        <v>3578</v>
      </c>
      <c r="F3399" s="35" t="s">
        <v>11503</v>
      </c>
      <c r="G3399" s="35" t="s">
        <v>12538</v>
      </c>
      <c r="H3399" s="35" t="s">
        <v>265</v>
      </c>
      <c r="I3399" s="36"/>
      <c r="J3399" s="53">
        <v>45965</v>
      </c>
      <c r="K3399" t="s">
        <v>9948</v>
      </c>
      <c r="L3399" s="40"/>
      <c r="M3399" s="39" t="s">
        <v>12593</v>
      </c>
    </row>
    <row r="3400" spans="1:13" x14ac:dyDescent="0.25">
      <c r="A3400" s="7" t="str">
        <f t="shared" si="140"/>
        <v>200100150091</v>
      </c>
      <c r="B3400" s="92"/>
      <c r="C3400" s="187">
        <v>20010015</v>
      </c>
      <c r="D3400" s="8" t="s">
        <v>56</v>
      </c>
      <c r="E3400" s="35" t="s">
        <v>3652</v>
      </c>
      <c r="F3400" s="35" t="s">
        <v>12518</v>
      </c>
      <c r="G3400" s="91" t="s">
        <v>12714</v>
      </c>
      <c r="H3400" s="35" t="s">
        <v>267</v>
      </c>
      <c r="I3400" s="36"/>
      <c r="J3400" s="53">
        <v>45965</v>
      </c>
      <c r="K3400" t="s">
        <v>5356</v>
      </c>
      <c r="L3400" s="40"/>
      <c r="M3400" s="39" t="s">
        <v>12594</v>
      </c>
    </row>
    <row r="3401" spans="1:13" x14ac:dyDescent="0.25">
      <c r="A3401" s="7" t="str">
        <f t="shared" si="140"/>
        <v>200100150092</v>
      </c>
      <c r="B3401" s="92"/>
      <c r="C3401" s="187">
        <v>20010015</v>
      </c>
      <c r="D3401" s="8" t="s">
        <v>56</v>
      </c>
      <c r="E3401" s="35" t="s">
        <v>3653</v>
      </c>
      <c r="F3401" s="35" t="s">
        <v>12519</v>
      </c>
      <c r="G3401" s="35" t="s">
        <v>12539</v>
      </c>
      <c r="H3401" s="35" t="s">
        <v>267</v>
      </c>
      <c r="I3401" s="36"/>
      <c r="J3401" s="53">
        <v>45965</v>
      </c>
      <c r="K3401" t="s">
        <v>12574</v>
      </c>
      <c r="L3401" s="40"/>
      <c r="M3401" s="39" t="s">
        <v>12595</v>
      </c>
    </row>
    <row r="3402" spans="1:13" x14ac:dyDescent="0.25">
      <c r="A3402" s="7" t="str">
        <f t="shared" si="140"/>
        <v>200100530047</v>
      </c>
      <c r="B3402" s="92"/>
      <c r="C3402" s="187">
        <v>20010053</v>
      </c>
      <c r="D3402" s="8" t="s">
        <v>56</v>
      </c>
      <c r="E3402" s="35" t="s">
        <v>423</v>
      </c>
      <c r="F3402" s="35" t="s">
        <v>12520</v>
      </c>
      <c r="G3402" s="35" t="s">
        <v>12540</v>
      </c>
      <c r="H3402" s="35" t="s">
        <v>1380</v>
      </c>
      <c r="I3402" s="36"/>
      <c r="J3402" s="53">
        <v>45965</v>
      </c>
      <c r="K3402" t="s">
        <v>12575</v>
      </c>
      <c r="L3402" s="40"/>
      <c r="M3402" s="39" t="s">
        <v>12596</v>
      </c>
    </row>
    <row r="3403" spans="1:13" x14ac:dyDescent="0.25">
      <c r="A3403" s="7" t="str">
        <f t="shared" si="140"/>
        <v>200100550003</v>
      </c>
      <c r="B3403" s="92"/>
      <c r="C3403" s="187">
        <v>20010055</v>
      </c>
      <c r="D3403" s="8" t="s">
        <v>56</v>
      </c>
      <c r="E3403" s="35" t="s">
        <v>0</v>
      </c>
      <c r="F3403" s="35" t="s">
        <v>6760</v>
      </c>
      <c r="G3403" s="35" t="s">
        <v>12541</v>
      </c>
      <c r="H3403" s="35" t="s">
        <v>275</v>
      </c>
      <c r="I3403" s="36"/>
      <c r="J3403" s="53">
        <v>45965</v>
      </c>
      <c r="K3403" t="s">
        <v>12576</v>
      </c>
      <c r="L3403" s="40"/>
      <c r="M3403" s="39">
        <v>0</v>
      </c>
    </row>
    <row r="3404" spans="1:13" x14ac:dyDescent="0.25">
      <c r="A3404" s="7" t="str">
        <f t="shared" si="140"/>
        <v>200100550004</v>
      </c>
      <c r="B3404" s="92"/>
      <c r="C3404" s="187">
        <v>20010055</v>
      </c>
      <c r="D3404" s="8" t="s">
        <v>56</v>
      </c>
      <c r="E3404" s="35" t="s">
        <v>1</v>
      </c>
      <c r="F3404" s="35" t="s">
        <v>12521</v>
      </c>
      <c r="G3404" s="35" t="s">
        <v>12542</v>
      </c>
      <c r="H3404" s="35" t="s">
        <v>460</v>
      </c>
      <c r="I3404" s="36"/>
      <c r="J3404" s="53">
        <v>45965</v>
      </c>
      <c r="K3404" t="s">
        <v>5605</v>
      </c>
      <c r="L3404" s="40"/>
      <c r="M3404" s="39" t="s">
        <v>12597</v>
      </c>
    </row>
    <row r="3405" spans="1:13" x14ac:dyDescent="0.25">
      <c r="A3405" s="7" t="str">
        <f t="shared" si="140"/>
        <v>200100550005</v>
      </c>
      <c r="B3405" s="92"/>
      <c r="C3405" s="187">
        <v>20010055</v>
      </c>
      <c r="D3405" s="8" t="s">
        <v>56</v>
      </c>
      <c r="E3405" s="35" t="s">
        <v>18</v>
      </c>
      <c r="F3405" s="35" t="s">
        <v>12522</v>
      </c>
      <c r="G3405" s="35" t="s">
        <v>12543</v>
      </c>
      <c r="H3405" s="35" t="s">
        <v>456</v>
      </c>
      <c r="I3405" s="36"/>
      <c r="J3405" s="53">
        <v>45965</v>
      </c>
      <c r="K3405" t="s">
        <v>12577</v>
      </c>
      <c r="L3405" s="40"/>
      <c r="M3405" s="39">
        <v>0</v>
      </c>
    </row>
    <row r="3406" spans="1:13" x14ac:dyDescent="0.25">
      <c r="A3406" s="7" t="str">
        <f t="shared" si="140"/>
        <v>200100550006</v>
      </c>
      <c r="B3406" s="92"/>
      <c r="C3406" s="187">
        <v>20010055</v>
      </c>
      <c r="D3406" s="8" t="s">
        <v>56</v>
      </c>
      <c r="E3406" s="35" t="s">
        <v>19</v>
      </c>
      <c r="F3406" s="35" t="s">
        <v>12523</v>
      </c>
      <c r="G3406" s="35" t="s">
        <v>12544</v>
      </c>
      <c r="H3406" s="35" t="s">
        <v>467</v>
      </c>
      <c r="I3406" s="36"/>
      <c r="J3406" s="53">
        <v>45965</v>
      </c>
      <c r="K3406" t="s">
        <v>9789</v>
      </c>
      <c r="L3406" s="40"/>
      <c r="M3406" s="39" t="s">
        <v>12598</v>
      </c>
    </row>
    <row r="3407" spans="1:13" x14ac:dyDescent="0.25">
      <c r="A3407" s="7" t="str">
        <f t="shared" si="140"/>
        <v>200200010155</v>
      </c>
      <c r="B3407" s="92"/>
      <c r="C3407" s="187">
        <v>20020001</v>
      </c>
      <c r="D3407" s="8" t="s">
        <v>56</v>
      </c>
      <c r="E3407" s="35" t="s">
        <v>12515</v>
      </c>
      <c r="F3407" s="35" t="s">
        <v>9379</v>
      </c>
      <c r="G3407" s="35" t="s">
        <v>12545</v>
      </c>
      <c r="H3407" s="35" t="s">
        <v>274</v>
      </c>
      <c r="I3407" s="36"/>
      <c r="J3407" s="53">
        <v>45965</v>
      </c>
      <c r="K3407" t="s">
        <v>12578</v>
      </c>
      <c r="L3407" s="40"/>
      <c r="M3407" s="39" t="s">
        <v>12599</v>
      </c>
    </row>
    <row r="3408" spans="1:13" x14ac:dyDescent="0.25">
      <c r="A3408" s="7" t="str">
        <f t="shared" si="140"/>
        <v>200200010156</v>
      </c>
      <c r="B3408" s="92"/>
      <c r="C3408" s="187">
        <v>20020001</v>
      </c>
      <c r="D3408" s="8" t="s">
        <v>56</v>
      </c>
      <c r="E3408" s="35" t="s">
        <v>12516</v>
      </c>
      <c r="F3408" s="35" t="s">
        <v>476</v>
      </c>
      <c r="G3408" s="35" t="s">
        <v>12546</v>
      </c>
      <c r="H3408" s="35" t="s">
        <v>274</v>
      </c>
      <c r="I3408" s="36"/>
      <c r="J3408" s="53">
        <v>45965</v>
      </c>
      <c r="K3408" t="s">
        <v>8738</v>
      </c>
      <c r="L3408" s="40"/>
      <c r="M3408" s="39" t="s">
        <v>12600</v>
      </c>
    </row>
    <row r="3409" spans="1:13" x14ac:dyDescent="0.25">
      <c r="A3409" s="7" t="str">
        <f t="shared" si="140"/>
        <v>200200010157</v>
      </c>
      <c r="B3409" s="92"/>
      <c r="C3409" s="187">
        <v>20020001</v>
      </c>
      <c r="D3409" s="8" t="s">
        <v>56</v>
      </c>
      <c r="E3409" s="35" t="s">
        <v>12517</v>
      </c>
      <c r="F3409" s="35" t="s">
        <v>12524</v>
      </c>
      <c r="G3409" s="35" t="s">
        <v>12547</v>
      </c>
      <c r="H3409" s="35" t="s">
        <v>274</v>
      </c>
      <c r="I3409" s="36"/>
      <c r="J3409" s="53">
        <v>45965</v>
      </c>
      <c r="K3409" t="s">
        <v>12579</v>
      </c>
      <c r="L3409" s="40"/>
      <c r="M3409" s="39" t="s">
        <v>12601</v>
      </c>
    </row>
    <row r="3410" spans="1:13" x14ac:dyDescent="0.25">
      <c r="A3410" s="7" t="str">
        <f t="shared" si="140"/>
        <v>200200070084</v>
      </c>
      <c r="B3410" s="92"/>
      <c r="C3410" s="187">
        <v>20020007</v>
      </c>
      <c r="D3410" s="8" t="s">
        <v>56</v>
      </c>
      <c r="E3410" s="35" t="s">
        <v>3576</v>
      </c>
      <c r="F3410" s="35" t="s">
        <v>12525</v>
      </c>
      <c r="G3410" s="35" t="s">
        <v>12548</v>
      </c>
      <c r="H3410" s="35" t="s">
        <v>274</v>
      </c>
      <c r="I3410" s="36"/>
      <c r="J3410" s="53">
        <v>45965</v>
      </c>
      <c r="K3410" t="s">
        <v>6179</v>
      </c>
      <c r="L3410" s="40"/>
      <c r="M3410" s="39" t="s">
        <v>12602</v>
      </c>
    </row>
    <row r="3411" spans="1:13" x14ac:dyDescent="0.25">
      <c r="A3411" s="7" t="str">
        <f t="shared" si="140"/>
        <v>200200150033</v>
      </c>
      <c r="B3411" s="92"/>
      <c r="C3411" s="187">
        <v>20020015</v>
      </c>
      <c r="D3411" s="8" t="s">
        <v>56</v>
      </c>
      <c r="E3411" s="35" t="s">
        <v>32</v>
      </c>
      <c r="F3411" s="35" t="s">
        <v>6314</v>
      </c>
      <c r="G3411" s="35" t="s">
        <v>12549</v>
      </c>
      <c r="H3411" s="35" t="s">
        <v>5245</v>
      </c>
      <c r="I3411" s="36"/>
      <c r="J3411" s="53">
        <v>45965</v>
      </c>
      <c r="K3411" t="s">
        <v>8674</v>
      </c>
      <c r="L3411" s="40"/>
      <c r="M3411" s="39" t="s">
        <v>12603</v>
      </c>
    </row>
    <row r="3412" spans="1:13" x14ac:dyDescent="0.25">
      <c r="A3412" s="7" t="str">
        <f t="shared" si="140"/>
        <v>200200150035</v>
      </c>
      <c r="B3412" s="92"/>
      <c r="C3412" s="187">
        <v>20020015</v>
      </c>
      <c r="D3412" s="8" t="s">
        <v>56</v>
      </c>
      <c r="E3412" s="35" t="s">
        <v>9</v>
      </c>
      <c r="F3412" s="35" t="s">
        <v>6615</v>
      </c>
      <c r="G3412" s="35" t="s">
        <v>12550</v>
      </c>
      <c r="H3412" s="35" t="s">
        <v>721</v>
      </c>
      <c r="I3412" s="36"/>
      <c r="J3412" s="53">
        <v>45965</v>
      </c>
      <c r="K3412" t="s">
        <v>12580</v>
      </c>
      <c r="L3412" s="40"/>
      <c r="M3412" s="39" t="s">
        <v>12604</v>
      </c>
    </row>
    <row r="3413" spans="1:13" x14ac:dyDescent="0.25">
      <c r="A3413" s="7" t="str">
        <f t="shared" si="140"/>
        <v>200200210018</v>
      </c>
      <c r="B3413" s="92"/>
      <c r="C3413" s="187">
        <v>20020021</v>
      </c>
      <c r="D3413" s="8" t="s">
        <v>56</v>
      </c>
      <c r="E3413" s="35" t="s">
        <v>2</v>
      </c>
      <c r="F3413" s="35" t="s">
        <v>8580</v>
      </c>
      <c r="G3413" s="35" t="s">
        <v>12551</v>
      </c>
      <c r="H3413" s="35" t="s">
        <v>5502</v>
      </c>
      <c r="I3413" s="36"/>
      <c r="J3413" s="53">
        <v>45965</v>
      </c>
      <c r="K3413">
        <v>0</v>
      </c>
      <c r="L3413" s="40"/>
      <c r="M3413" s="39" t="s">
        <v>12605</v>
      </c>
    </row>
    <row r="3414" spans="1:13" x14ac:dyDescent="0.25">
      <c r="A3414" s="7" t="str">
        <f t="shared" si="140"/>
        <v>200200210019</v>
      </c>
      <c r="B3414" s="92"/>
      <c r="C3414" s="187">
        <v>20020021</v>
      </c>
      <c r="D3414" s="8" t="s">
        <v>56</v>
      </c>
      <c r="E3414" s="35" t="s">
        <v>3</v>
      </c>
      <c r="F3414" s="35" t="s">
        <v>12526</v>
      </c>
      <c r="G3414" s="35" t="s">
        <v>12552</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11480</v>
      </c>
      <c r="G3415" s="35" t="s">
        <v>12553</v>
      </c>
      <c r="H3415" s="35" t="s">
        <v>5502</v>
      </c>
      <c r="I3415" s="36"/>
      <c r="J3415" s="53">
        <v>45965</v>
      </c>
      <c r="K3415" t="s">
        <v>12405</v>
      </c>
      <c r="L3415" s="40"/>
      <c r="M3415" s="39" t="s">
        <v>12606</v>
      </c>
    </row>
    <row r="3416" spans="1:13" x14ac:dyDescent="0.25">
      <c r="A3416" s="7" t="str">
        <f t="shared" si="140"/>
        <v>200200230008</v>
      </c>
      <c r="B3416" s="92"/>
      <c r="C3416" s="187">
        <v>20020023</v>
      </c>
      <c r="D3416" s="8" t="s">
        <v>56</v>
      </c>
      <c r="E3416" s="35" t="s">
        <v>41</v>
      </c>
      <c r="F3416" s="35" t="s">
        <v>8392</v>
      </c>
      <c r="G3416" s="35" t="s">
        <v>12554</v>
      </c>
      <c r="H3416" s="35" t="s">
        <v>275</v>
      </c>
      <c r="I3416" s="36"/>
      <c r="J3416" s="53">
        <v>45965</v>
      </c>
      <c r="K3416" t="s">
        <v>12581</v>
      </c>
      <c r="L3416" s="40"/>
      <c r="M3416" s="39" t="s">
        <v>12607</v>
      </c>
    </row>
    <row r="3417" spans="1:13" x14ac:dyDescent="0.25">
      <c r="A3417" s="7" t="str">
        <f t="shared" si="140"/>
        <v>200200230012</v>
      </c>
      <c r="B3417" s="92"/>
      <c r="C3417" s="187">
        <v>20020023</v>
      </c>
      <c r="D3417" s="8" t="s">
        <v>56</v>
      </c>
      <c r="E3417" s="35" t="s">
        <v>40</v>
      </c>
      <c r="F3417" s="35" t="s">
        <v>10033</v>
      </c>
      <c r="G3417" s="35" t="s">
        <v>12555</v>
      </c>
      <c r="H3417" s="35" t="s">
        <v>1284</v>
      </c>
      <c r="I3417" s="36"/>
      <c r="J3417" s="53">
        <v>45965</v>
      </c>
      <c r="K3417" t="s">
        <v>8443</v>
      </c>
      <c r="L3417" s="40"/>
      <c r="M3417" s="39" t="s">
        <v>12608</v>
      </c>
    </row>
    <row r="3418" spans="1:13" x14ac:dyDescent="0.25">
      <c r="A3418" s="7" t="str">
        <f t="shared" si="140"/>
        <v>200200230013</v>
      </c>
      <c r="B3418" s="92"/>
      <c r="C3418" s="187">
        <v>20020023</v>
      </c>
      <c r="D3418" s="8" t="s">
        <v>56</v>
      </c>
      <c r="E3418" s="35" t="s">
        <v>23</v>
      </c>
      <c r="F3418" s="35" t="s">
        <v>12527</v>
      </c>
      <c r="G3418" s="35" t="s">
        <v>12556</v>
      </c>
      <c r="H3418" s="35" t="s">
        <v>1284</v>
      </c>
      <c r="I3418" s="36"/>
      <c r="J3418" s="53">
        <v>45965</v>
      </c>
      <c r="K3418" t="s">
        <v>162</v>
      </c>
      <c r="L3418" s="40"/>
      <c r="M3418" s="39" t="s">
        <v>12609</v>
      </c>
    </row>
    <row r="3419" spans="1:13" x14ac:dyDescent="0.25">
      <c r="A3419" s="7" t="str">
        <f t="shared" ref="A3419:A3435" si="141">CONCATENATE(C3419,E3419)</f>
        <v>200200230016</v>
      </c>
      <c r="B3419" s="92"/>
      <c r="C3419" s="187">
        <v>20020023</v>
      </c>
      <c r="D3419" s="8" t="s">
        <v>56</v>
      </c>
      <c r="E3419" s="35" t="s">
        <v>26</v>
      </c>
      <c r="F3419" s="35" t="s">
        <v>12528</v>
      </c>
      <c r="G3419" s="35" t="s">
        <v>12557</v>
      </c>
      <c r="H3419" s="35" t="s">
        <v>281</v>
      </c>
      <c r="I3419" s="36"/>
      <c r="J3419" s="53">
        <v>45965</v>
      </c>
      <c r="K3419" t="s">
        <v>12582</v>
      </c>
      <c r="L3419" s="40"/>
      <c r="M3419" s="39" t="s">
        <v>12610</v>
      </c>
    </row>
    <row r="3420" spans="1:13" x14ac:dyDescent="0.25">
      <c r="A3420" s="7" t="str">
        <f t="shared" si="141"/>
        <v>200200230018</v>
      </c>
      <c r="B3420" s="92"/>
      <c r="C3420" s="187">
        <v>20020023</v>
      </c>
      <c r="D3420" s="8" t="s">
        <v>56</v>
      </c>
      <c r="E3420" s="35" t="s">
        <v>2</v>
      </c>
      <c r="F3420" s="35" t="s">
        <v>6100</v>
      </c>
      <c r="G3420" s="35" t="s">
        <v>12558</v>
      </c>
      <c r="H3420" s="35" t="s">
        <v>274</v>
      </c>
      <c r="I3420" s="36"/>
      <c r="J3420" s="53">
        <v>45965</v>
      </c>
      <c r="K3420" t="s">
        <v>12583</v>
      </c>
      <c r="L3420" s="40"/>
      <c r="M3420" s="39">
        <v>0</v>
      </c>
    </row>
    <row r="3421" spans="1:13" x14ac:dyDescent="0.25">
      <c r="A3421" s="7" t="str">
        <f t="shared" si="141"/>
        <v>200200230033</v>
      </c>
      <c r="B3421" s="92"/>
      <c r="C3421" s="187">
        <v>20020023</v>
      </c>
      <c r="D3421" s="8" t="s">
        <v>56</v>
      </c>
      <c r="E3421" s="35" t="s">
        <v>32</v>
      </c>
      <c r="F3421" s="35" t="s">
        <v>12529</v>
      </c>
      <c r="G3421" s="35" t="s">
        <v>12559</v>
      </c>
      <c r="H3421" s="35" t="s">
        <v>1284</v>
      </c>
      <c r="I3421" s="36"/>
      <c r="J3421" s="53">
        <v>45965</v>
      </c>
      <c r="K3421" t="s">
        <v>10610</v>
      </c>
      <c r="L3421" s="40"/>
      <c r="M3421" s="39" t="s">
        <v>12611</v>
      </c>
    </row>
    <row r="3422" spans="1:13" x14ac:dyDescent="0.25">
      <c r="A3422" s="7" t="str">
        <f t="shared" si="141"/>
        <v>200200230036</v>
      </c>
      <c r="B3422" s="92"/>
      <c r="C3422" s="187">
        <v>20020023</v>
      </c>
      <c r="D3422" s="8" t="s">
        <v>56</v>
      </c>
      <c r="E3422" s="35" t="s">
        <v>10</v>
      </c>
      <c r="F3422" s="35" t="s">
        <v>11878</v>
      </c>
      <c r="G3422" s="35" t="s">
        <v>12560</v>
      </c>
      <c r="H3422" s="35" t="s">
        <v>1380</v>
      </c>
      <c r="I3422" s="36"/>
      <c r="J3422" s="53">
        <v>45965</v>
      </c>
      <c r="K3422" t="s">
        <v>12584</v>
      </c>
      <c r="L3422" s="40"/>
      <c r="M3422" s="39" t="s">
        <v>12612</v>
      </c>
    </row>
    <row r="3423" spans="1:13" x14ac:dyDescent="0.25">
      <c r="A3423" s="7" t="str">
        <f t="shared" si="141"/>
        <v>200200230039</v>
      </c>
      <c r="B3423" s="92"/>
      <c r="C3423" s="187">
        <v>20020023</v>
      </c>
      <c r="D3423" s="8" t="s">
        <v>56</v>
      </c>
      <c r="E3423" s="35" t="s">
        <v>12</v>
      </c>
      <c r="F3423" s="35" t="s">
        <v>12530</v>
      </c>
      <c r="G3423" s="35" t="s">
        <v>12561</v>
      </c>
      <c r="H3423" s="35" t="s">
        <v>5245</v>
      </c>
      <c r="I3423" s="36"/>
      <c r="J3423" s="53">
        <v>45965</v>
      </c>
      <c r="K3423" t="s">
        <v>12585</v>
      </c>
      <c r="L3423" s="40"/>
      <c r="M3423" s="39" t="s">
        <v>12613</v>
      </c>
    </row>
    <row r="3424" spans="1:13" x14ac:dyDescent="0.25">
      <c r="A3424" s="7" t="str">
        <f t="shared" si="141"/>
        <v>200300090040</v>
      </c>
      <c r="B3424" s="92"/>
      <c r="C3424" s="187">
        <v>20030009</v>
      </c>
      <c r="D3424" s="8" t="s">
        <v>56</v>
      </c>
      <c r="E3424" s="35" t="s">
        <v>13</v>
      </c>
      <c r="F3424" s="35" t="s">
        <v>12531</v>
      </c>
      <c r="G3424" s="35" t="s">
        <v>12562</v>
      </c>
      <c r="H3424" s="35" t="s">
        <v>721</v>
      </c>
      <c r="I3424" s="36"/>
      <c r="J3424" s="53">
        <v>45965</v>
      </c>
      <c r="K3424" t="s">
        <v>12586</v>
      </c>
      <c r="L3424" s="40"/>
      <c r="M3424" s="39" t="s">
        <v>12614</v>
      </c>
    </row>
    <row r="3425" spans="1:13" x14ac:dyDescent="0.25">
      <c r="A3425" s="7" t="str">
        <f t="shared" si="141"/>
        <v>200400070011</v>
      </c>
      <c r="B3425" s="92"/>
      <c r="C3425" s="187">
        <v>20040007</v>
      </c>
      <c r="D3425" s="8" t="s">
        <v>56</v>
      </c>
      <c r="E3425" s="35" t="s">
        <v>22</v>
      </c>
      <c r="F3425" s="35" t="s">
        <v>12532</v>
      </c>
      <c r="G3425" s="35" t="s">
        <v>12563</v>
      </c>
      <c r="H3425" s="35" t="s">
        <v>1691</v>
      </c>
      <c r="I3425" s="36"/>
      <c r="J3425" s="53">
        <v>45965</v>
      </c>
      <c r="K3425" t="s">
        <v>12587</v>
      </c>
      <c r="L3425" s="40"/>
      <c r="M3425" s="39" t="s">
        <v>12615</v>
      </c>
    </row>
    <row r="3426" spans="1:13" x14ac:dyDescent="0.25">
      <c r="A3426" s="7" t="str">
        <f t="shared" si="141"/>
        <v>200600020052</v>
      </c>
      <c r="B3426" s="92"/>
      <c r="C3426" s="187">
        <v>20060002</v>
      </c>
      <c r="D3426" s="8" t="s">
        <v>56</v>
      </c>
      <c r="E3426" s="35" t="s">
        <v>426</v>
      </c>
      <c r="F3426" s="35" t="s">
        <v>12533</v>
      </c>
      <c r="G3426" s="35" t="s">
        <v>12564</v>
      </c>
      <c r="H3426" s="35" t="s">
        <v>1676</v>
      </c>
      <c r="I3426" s="36"/>
      <c r="J3426" s="53">
        <v>45965</v>
      </c>
      <c r="K3426" t="s">
        <v>12588</v>
      </c>
      <c r="L3426" s="40"/>
      <c r="M3426" s="39">
        <v>0</v>
      </c>
    </row>
    <row r="3427" spans="1:13" x14ac:dyDescent="0.25">
      <c r="A3427" s="7" t="str">
        <f t="shared" si="141"/>
        <v>200600050034</v>
      </c>
      <c r="B3427" s="92"/>
      <c r="C3427" s="187">
        <v>20060005</v>
      </c>
      <c r="D3427" s="8" t="s">
        <v>56</v>
      </c>
      <c r="E3427" s="35" t="s">
        <v>33</v>
      </c>
      <c r="F3427" s="35" t="s">
        <v>7132</v>
      </c>
      <c r="G3427" s="35" t="s">
        <v>12565</v>
      </c>
      <c r="H3427" s="35" t="s">
        <v>6116</v>
      </c>
      <c r="I3427" s="36"/>
      <c r="J3427" s="53">
        <v>45965</v>
      </c>
      <c r="K3427" t="s">
        <v>8453</v>
      </c>
      <c r="L3427" s="40"/>
      <c r="M3427" s="39" t="s">
        <v>12616</v>
      </c>
    </row>
    <row r="3428" spans="1:13" x14ac:dyDescent="0.25">
      <c r="A3428" s="7" t="str">
        <f t="shared" si="141"/>
        <v>200700170036</v>
      </c>
      <c r="B3428" s="92"/>
      <c r="C3428" s="187">
        <v>20070017</v>
      </c>
      <c r="D3428" s="8" t="s">
        <v>56</v>
      </c>
      <c r="E3428" s="35" t="s">
        <v>10</v>
      </c>
      <c r="F3428" s="35" t="s">
        <v>12534</v>
      </c>
      <c r="G3428" s="35" t="s">
        <v>12566</v>
      </c>
      <c r="H3428" s="35" t="s">
        <v>8694</v>
      </c>
      <c r="I3428" s="36"/>
      <c r="J3428" s="53">
        <v>45965</v>
      </c>
      <c r="K3428" t="s">
        <v>12589</v>
      </c>
      <c r="L3428" s="40"/>
      <c r="M3428" s="39">
        <v>0</v>
      </c>
    </row>
    <row r="3429" spans="1:13" x14ac:dyDescent="0.25">
      <c r="A3429" s="7" t="str">
        <f t="shared" si="141"/>
        <v>200700190011</v>
      </c>
      <c r="B3429" s="92"/>
      <c r="C3429" s="187">
        <v>20070019</v>
      </c>
      <c r="D3429" s="8" t="s">
        <v>56</v>
      </c>
      <c r="E3429" s="35" t="s">
        <v>22</v>
      </c>
      <c r="F3429" s="35" t="s">
        <v>384</v>
      </c>
      <c r="G3429" s="35" t="s">
        <v>12567</v>
      </c>
      <c r="H3429" s="35" t="s">
        <v>1370</v>
      </c>
      <c r="I3429" s="36"/>
      <c r="J3429" s="53">
        <v>45965</v>
      </c>
      <c r="K3429" t="s">
        <v>8546</v>
      </c>
      <c r="L3429" s="40"/>
      <c r="M3429" s="39" t="s">
        <v>12617</v>
      </c>
    </row>
    <row r="3430" spans="1:13" x14ac:dyDescent="0.25">
      <c r="A3430" s="7" t="str">
        <f t="shared" si="141"/>
        <v>200800070103</v>
      </c>
      <c r="B3430" s="92"/>
      <c r="C3430" s="187">
        <v>20080007</v>
      </c>
      <c r="D3430" s="8" t="s">
        <v>56</v>
      </c>
      <c r="E3430" s="35" t="s">
        <v>5194</v>
      </c>
      <c r="F3430" s="35" t="s">
        <v>480</v>
      </c>
      <c r="G3430" s="35" t="s">
        <v>12568</v>
      </c>
      <c r="H3430" s="35" t="s">
        <v>7415</v>
      </c>
      <c r="I3430" s="36"/>
      <c r="J3430" s="53">
        <v>45965</v>
      </c>
      <c r="K3430" t="s">
        <v>12590</v>
      </c>
      <c r="L3430" s="40"/>
      <c r="M3430" s="39" t="s">
        <v>12618</v>
      </c>
    </row>
    <row r="3431" spans="1:13" x14ac:dyDescent="0.25">
      <c r="A3431" s="7" t="str">
        <f t="shared" si="141"/>
        <v>200800070104</v>
      </c>
      <c r="B3431" s="92"/>
      <c r="C3431" s="187">
        <v>20080007</v>
      </c>
      <c r="D3431" s="8" t="s">
        <v>56</v>
      </c>
      <c r="E3431" s="35" t="s">
        <v>5387</v>
      </c>
      <c r="F3431" s="35" t="s">
        <v>12535</v>
      </c>
      <c r="G3431" s="35" t="s">
        <v>12569</v>
      </c>
      <c r="H3431" s="35" t="s">
        <v>5245</v>
      </c>
      <c r="I3431" s="36"/>
      <c r="J3431" s="53">
        <v>45965</v>
      </c>
      <c r="K3431" t="s">
        <v>8443</v>
      </c>
      <c r="L3431" s="40"/>
      <c r="M3431" s="39" t="s">
        <v>12619</v>
      </c>
    </row>
    <row r="3432" spans="1:13" x14ac:dyDescent="0.25">
      <c r="A3432" s="7" t="str">
        <f t="shared" si="141"/>
        <v>200800070105</v>
      </c>
      <c r="B3432" s="92"/>
      <c r="C3432" s="187">
        <v>20080007</v>
      </c>
      <c r="D3432" s="8" t="s">
        <v>56</v>
      </c>
      <c r="E3432" s="35" t="s">
        <v>5388</v>
      </c>
      <c r="F3432" s="35" t="s">
        <v>12536</v>
      </c>
      <c r="G3432" s="35" t="s">
        <v>12570</v>
      </c>
      <c r="H3432" s="35" t="s">
        <v>5245</v>
      </c>
      <c r="I3432" s="36"/>
      <c r="J3432" s="53">
        <v>45965</v>
      </c>
      <c r="K3432" t="s">
        <v>8790</v>
      </c>
      <c r="L3432" s="40"/>
      <c r="M3432" s="39" t="s">
        <v>12620</v>
      </c>
    </row>
    <row r="3433" spans="1:13" x14ac:dyDescent="0.25">
      <c r="A3433" s="7" t="str">
        <f t="shared" si="141"/>
        <v>200800110016</v>
      </c>
      <c r="B3433" s="92"/>
      <c r="C3433" s="187">
        <v>20080011</v>
      </c>
      <c r="D3433" s="8" t="s">
        <v>56</v>
      </c>
      <c r="E3433" s="35" t="s">
        <v>26</v>
      </c>
      <c r="F3433" s="35" t="s">
        <v>5639</v>
      </c>
      <c r="G3433" s="35" t="s">
        <v>12571</v>
      </c>
      <c r="H3433" s="35" t="s">
        <v>7480</v>
      </c>
      <c r="I3433" s="36"/>
      <c r="J3433" s="53">
        <v>45965</v>
      </c>
      <c r="K3433" t="s">
        <v>12591</v>
      </c>
      <c r="L3433" s="40"/>
      <c r="M3433" s="39" t="s">
        <v>12621</v>
      </c>
    </row>
    <row r="3434" spans="1:13" x14ac:dyDescent="0.25">
      <c r="A3434" s="7" t="str">
        <f t="shared" si="141"/>
        <v>200900040023</v>
      </c>
      <c r="B3434" s="92"/>
      <c r="C3434" s="187">
        <v>20090004</v>
      </c>
      <c r="D3434" s="8" t="s">
        <v>56</v>
      </c>
      <c r="E3434" s="35" t="s">
        <v>38</v>
      </c>
      <c r="F3434" s="35" t="s">
        <v>12537</v>
      </c>
      <c r="G3434" s="35" t="s">
        <v>12572</v>
      </c>
      <c r="H3434" s="35" t="s">
        <v>1380</v>
      </c>
      <c r="I3434" s="36"/>
      <c r="J3434" s="53">
        <v>45965</v>
      </c>
      <c r="K3434" t="s">
        <v>373</v>
      </c>
      <c r="L3434" s="40"/>
      <c r="M3434" s="39" t="s">
        <v>12622</v>
      </c>
    </row>
    <row r="3435" spans="1:13" x14ac:dyDescent="0.25">
      <c r="A3435" s="7" t="str">
        <f t="shared" si="141"/>
        <v>200900170003</v>
      </c>
      <c r="B3435" s="92"/>
      <c r="C3435" s="187">
        <v>20090017</v>
      </c>
      <c r="D3435" s="8" t="s">
        <v>56</v>
      </c>
      <c r="E3435" s="35" t="s">
        <v>0</v>
      </c>
      <c r="F3435" s="35" t="s">
        <v>12358</v>
      </c>
      <c r="G3435" s="35" t="s">
        <v>12573</v>
      </c>
      <c r="H3435" s="35" t="s">
        <v>11381</v>
      </c>
      <c r="I3435" s="36"/>
      <c r="J3435" s="53">
        <v>45965</v>
      </c>
      <c r="K3435" t="s">
        <v>12592</v>
      </c>
      <c r="L3435" s="40"/>
      <c r="M3435" s="39" t="s">
        <v>12623</v>
      </c>
    </row>
    <row r="3436" spans="1:13" x14ac:dyDescent="0.25">
      <c r="A3436" s="7" t="str">
        <f t="shared" ref="A3436:A3444" si="142">CONCATENATE(C3436,E3436)</f>
        <v>200100420039</v>
      </c>
      <c r="B3436" s="92"/>
      <c r="C3436" s="187">
        <v>20010042</v>
      </c>
      <c r="D3436" s="8" t="s">
        <v>56</v>
      </c>
      <c r="E3436" s="35" t="s">
        <v>12</v>
      </c>
      <c r="F3436" s="35" t="s">
        <v>12627</v>
      </c>
      <c r="G3436" s="35" t="s">
        <v>12641</v>
      </c>
      <c r="H3436" s="35" t="s">
        <v>4704</v>
      </c>
      <c r="I3436" s="36"/>
      <c r="J3436" s="53">
        <v>45971</v>
      </c>
      <c r="K3436" t="s">
        <v>12666</v>
      </c>
      <c r="L3436" s="40"/>
      <c r="M3436" s="39" t="s">
        <v>12683</v>
      </c>
    </row>
    <row r="3437" spans="1:13" x14ac:dyDescent="0.25">
      <c r="A3437" s="7" t="str">
        <f t="shared" si="142"/>
        <v>200100530051</v>
      </c>
      <c r="B3437" s="92"/>
      <c r="C3437" s="187">
        <v>20010053</v>
      </c>
      <c r="D3437" s="8" t="s">
        <v>56</v>
      </c>
      <c r="E3437" s="35" t="s">
        <v>130</v>
      </c>
      <c r="F3437" s="35" t="s">
        <v>906</v>
      </c>
      <c r="G3437" s="35" t="s">
        <v>12642</v>
      </c>
      <c r="H3437" s="35" t="s">
        <v>1380</v>
      </c>
      <c r="I3437" s="36"/>
      <c r="J3437" s="53">
        <v>45971</v>
      </c>
      <c r="K3437" t="s">
        <v>12667</v>
      </c>
      <c r="L3437" s="40"/>
      <c r="M3437" s="39" t="s">
        <v>12684</v>
      </c>
    </row>
    <row r="3438" spans="1:13" x14ac:dyDescent="0.25">
      <c r="A3438" s="7" t="str">
        <f t="shared" si="142"/>
        <v>200100530052</v>
      </c>
      <c r="B3438" s="92"/>
      <c r="C3438" s="187">
        <v>20010053</v>
      </c>
      <c r="D3438" s="8" t="s">
        <v>56</v>
      </c>
      <c r="E3438" s="35" t="s">
        <v>426</v>
      </c>
      <c r="F3438" s="35" t="s">
        <v>12628</v>
      </c>
      <c r="G3438" s="35" t="s">
        <v>12643</v>
      </c>
      <c r="H3438" s="35" t="s">
        <v>456</v>
      </c>
      <c r="I3438" s="36"/>
      <c r="J3438" s="53">
        <v>45971</v>
      </c>
      <c r="K3438" t="s">
        <v>5559</v>
      </c>
      <c r="L3438" s="40"/>
      <c r="M3438" s="39" t="s">
        <v>12685</v>
      </c>
    </row>
    <row r="3439" spans="1:13" x14ac:dyDescent="0.25">
      <c r="A3439" s="7" t="str">
        <f t="shared" si="142"/>
        <v>200100580002</v>
      </c>
      <c r="B3439" s="92"/>
      <c r="C3439" s="187">
        <v>20010058</v>
      </c>
      <c r="D3439" s="8" t="s">
        <v>56</v>
      </c>
      <c r="E3439" s="35" t="s">
        <v>17</v>
      </c>
      <c r="F3439" s="35" t="s">
        <v>12629</v>
      </c>
      <c r="G3439" s="35" t="s">
        <v>12644</v>
      </c>
      <c r="H3439" s="35" t="s">
        <v>467</v>
      </c>
      <c r="I3439" s="36"/>
      <c r="J3439" s="53">
        <v>45971</v>
      </c>
      <c r="K3439" t="s">
        <v>12668</v>
      </c>
      <c r="L3439" s="40"/>
      <c r="M3439" s="39" t="s">
        <v>12686</v>
      </c>
    </row>
    <row r="3440" spans="1:13" x14ac:dyDescent="0.25">
      <c r="A3440" s="7" t="str">
        <f t="shared" si="142"/>
        <v>200200010158</v>
      </c>
      <c r="B3440" s="92"/>
      <c r="C3440" s="187">
        <v>20020001</v>
      </c>
      <c r="D3440" s="8" t="s">
        <v>56</v>
      </c>
      <c r="E3440" s="35" t="s">
        <v>12625</v>
      </c>
      <c r="F3440" s="35" t="s">
        <v>11034</v>
      </c>
      <c r="G3440" s="35" t="s">
        <v>12645</v>
      </c>
      <c r="H3440" s="35" t="s">
        <v>1032</v>
      </c>
      <c r="I3440" s="36"/>
      <c r="J3440" s="53">
        <v>45971</v>
      </c>
      <c r="K3440" t="s">
        <v>12669</v>
      </c>
      <c r="L3440" s="40"/>
      <c r="M3440" s="39" t="s">
        <v>12687</v>
      </c>
    </row>
    <row r="3441" spans="1:13" x14ac:dyDescent="0.25">
      <c r="A3441" s="7" t="str">
        <f t="shared" si="142"/>
        <v>200200010159</v>
      </c>
      <c r="B3441" s="92"/>
      <c r="C3441" s="187">
        <v>20020001</v>
      </c>
      <c r="D3441" s="8" t="s">
        <v>56</v>
      </c>
      <c r="E3441" s="35" t="s">
        <v>12626</v>
      </c>
      <c r="F3441" s="35" t="s">
        <v>7425</v>
      </c>
      <c r="G3441" s="35" t="s">
        <v>12646</v>
      </c>
      <c r="H3441" s="35" t="s">
        <v>276</v>
      </c>
      <c r="I3441" s="36"/>
      <c r="J3441" s="53">
        <v>45971</v>
      </c>
      <c r="K3441" t="s">
        <v>12670</v>
      </c>
      <c r="L3441" s="40"/>
      <c r="M3441" s="39" t="s">
        <v>12688</v>
      </c>
    </row>
    <row r="3442" spans="1:13" x14ac:dyDescent="0.25">
      <c r="A3442" s="7" t="str">
        <f t="shared" si="142"/>
        <v>200200110061</v>
      </c>
      <c r="B3442" s="92"/>
      <c r="C3442" s="187">
        <v>20020011</v>
      </c>
      <c r="D3442" s="8" t="s">
        <v>56</v>
      </c>
      <c r="E3442" s="35" t="s">
        <v>1061</v>
      </c>
      <c r="F3442" s="35" t="s">
        <v>10263</v>
      </c>
      <c r="G3442" s="35" t="s">
        <v>12647</v>
      </c>
      <c r="H3442" s="35" t="s">
        <v>275</v>
      </c>
      <c r="I3442" s="36"/>
      <c r="J3442" s="53">
        <v>45971</v>
      </c>
      <c r="K3442" t="s">
        <v>12671</v>
      </c>
      <c r="L3442" s="40"/>
      <c r="M3442" s="39" t="s">
        <v>12689</v>
      </c>
    </row>
    <row r="3443" spans="1:13" x14ac:dyDescent="0.25">
      <c r="A3443" s="7" t="str">
        <f t="shared" si="142"/>
        <v>200200150034</v>
      </c>
      <c r="B3443" s="92"/>
      <c r="C3443" s="187">
        <v>20020015</v>
      </c>
      <c r="D3443" s="8" t="s">
        <v>56</v>
      </c>
      <c r="E3443" s="35" t="s">
        <v>33</v>
      </c>
      <c r="F3443" s="35" t="s">
        <v>12630</v>
      </c>
      <c r="G3443" s="35" t="s">
        <v>12648</v>
      </c>
      <c r="H3443" s="35" t="s">
        <v>721</v>
      </c>
      <c r="I3443" s="36"/>
      <c r="J3443" s="53">
        <v>45971</v>
      </c>
      <c r="K3443" t="s">
        <v>6696</v>
      </c>
      <c r="L3443" s="40"/>
      <c r="M3443" s="39">
        <v>0</v>
      </c>
    </row>
    <row r="3444" spans="1:13" x14ac:dyDescent="0.25">
      <c r="A3444" s="7" t="str">
        <f t="shared" si="142"/>
        <v>200200200036</v>
      </c>
      <c r="B3444" s="92"/>
      <c r="C3444" s="187">
        <v>20020020</v>
      </c>
      <c r="D3444" s="8" t="s">
        <v>56</v>
      </c>
      <c r="E3444" s="35" t="s">
        <v>10</v>
      </c>
      <c r="F3444" s="35" t="s">
        <v>12631</v>
      </c>
      <c r="G3444" s="35" t="s">
        <v>12649</v>
      </c>
      <c r="H3444" s="35" t="s">
        <v>275</v>
      </c>
      <c r="I3444" s="36"/>
      <c r="J3444" s="53">
        <v>45971</v>
      </c>
      <c r="K3444" t="s">
        <v>645</v>
      </c>
      <c r="L3444" s="40"/>
      <c r="M3444" s="39" t="s">
        <v>12690</v>
      </c>
    </row>
    <row r="3445" spans="1:13" x14ac:dyDescent="0.25">
      <c r="A3445" s="7" t="str">
        <f t="shared" ref="A3445:A3453" si="143">CONCATENATE(C3445,E3445)</f>
        <v>200200200038</v>
      </c>
      <c r="B3445" s="92"/>
      <c r="C3445" s="187">
        <v>20020020</v>
      </c>
      <c r="D3445" s="8" t="s">
        <v>56</v>
      </c>
      <c r="E3445" s="35" t="s">
        <v>11</v>
      </c>
      <c r="F3445" s="35" t="s">
        <v>559</v>
      </c>
      <c r="G3445" s="35" t="s">
        <v>12650</v>
      </c>
      <c r="H3445" s="35" t="s">
        <v>274</v>
      </c>
      <c r="I3445" s="36"/>
      <c r="J3445" s="53">
        <v>45971</v>
      </c>
      <c r="K3445" t="s">
        <v>12672</v>
      </c>
      <c r="L3445" s="40"/>
      <c r="M3445" s="39" t="s">
        <v>12691</v>
      </c>
    </row>
    <row r="3446" spans="1:13" x14ac:dyDescent="0.25">
      <c r="A3446" s="7" t="str">
        <f t="shared" si="143"/>
        <v>200200230009</v>
      </c>
      <c r="B3446" s="92"/>
      <c r="C3446" s="187">
        <v>20020023</v>
      </c>
      <c r="D3446" s="8" t="s">
        <v>56</v>
      </c>
      <c r="E3446" s="35" t="s">
        <v>36</v>
      </c>
      <c r="F3446" s="35" t="s">
        <v>12632</v>
      </c>
      <c r="G3446" s="35" t="s">
        <v>12651</v>
      </c>
      <c r="H3446" s="35" t="s">
        <v>1284</v>
      </c>
      <c r="I3446" s="36"/>
      <c r="J3446" s="53">
        <v>45971</v>
      </c>
      <c r="K3446" t="s">
        <v>12673</v>
      </c>
      <c r="L3446" s="40"/>
      <c r="M3446" s="39" t="s">
        <v>12692</v>
      </c>
    </row>
    <row r="3447" spans="1:13" x14ac:dyDescent="0.25">
      <c r="A3447" s="7" t="str">
        <f t="shared" si="143"/>
        <v>200200230027</v>
      </c>
      <c r="B3447" s="92"/>
      <c r="C3447" s="187">
        <v>20020023</v>
      </c>
      <c r="D3447" s="8" t="s">
        <v>56</v>
      </c>
      <c r="E3447" s="35" t="s">
        <v>6</v>
      </c>
      <c r="F3447" s="35" t="s">
        <v>618</v>
      </c>
      <c r="G3447" s="35" t="s">
        <v>12719</v>
      </c>
      <c r="H3447" s="35" t="s">
        <v>1284</v>
      </c>
      <c r="I3447" s="36"/>
      <c r="J3447" s="53">
        <v>45971</v>
      </c>
      <c r="K3447" t="s">
        <v>8752</v>
      </c>
      <c r="L3447" s="40"/>
      <c r="M3447" s="39">
        <v>0</v>
      </c>
    </row>
    <row r="3448" spans="1:13" x14ac:dyDescent="0.25">
      <c r="A3448" s="7" t="str">
        <f t="shared" si="143"/>
        <v>200200230034</v>
      </c>
      <c r="B3448" s="92"/>
      <c r="C3448" s="187">
        <v>20020023</v>
      </c>
      <c r="D3448" s="8" t="s">
        <v>56</v>
      </c>
      <c r="E3448" s="35" t="s">
        <v>33</v>
      </c>
      <c r="F3448" s="35" t="s">
        <v>12633</v>
      </c>
      <c r="G3448" s="35" t="s">
        <v>12652</v>
      </c>
      <c r="H3448" s="35" t="s">
        <v>1284</v>
      </c>
      <c r="I3448" s="36"/>
      <c r="J3448" s="53">
        <v>45971</v>
      </c>
      <c r="K3448" t="s">
        <v>8752</v>
      </c>
      <c r="L3448" s="40"/>
      <c r="M3448" s="39" t="s">
        <v>12693</v>
      </c>
    </row>
    <row r="3449" spans="1:13" x14ac:dyDescent="0.25">
      <c r="A3449" s="7" t="str">
        <f t="shared" si="143"/>
        <v>200200230035</v>
      </c>
      <c r="B3449" s="92"/>
      <c r="C3449" s="187">
        <v>20020023</v>
      </c>
      <c r="D3449" s="8" t="s">
        <v>56</v>
      </c>
      <c r="E3449" s="35" t="s">
        <v>9</v>
      </c>
      <c r="F3449" s="35" t="s">
        <v>7428</v>
      </c>
      <c r="G3449" s="35" t="s">
        <v>12653</v>
      </c>
      <c r="H3449" s="35" t="s">
        <v>1380</v>
      </c>
      <c r="I3449" s="36"/>
      <c r="J3449" s="53">
        <v>45971</v>
      </c>
      <c r="K3449" t="s">
        <v>12674</v>
      </c>
      <c r="L3449" s="40"/>
      <c r="M3449" s="39" t="s">
        <v>12694</v>
      </c>
    </row>
    <row r="3450" spans="1:13" x14ac:dyDescent="0.25">
      <c r="A3450" s="7" t="str">
        <f t="shared" si="143"/>
        <v>200200230038</v>
      </c>
      <c r="B3450" s="92"/>
      <c r="C3450" s="187">
        <v>20020023</v>
      </c>
      <c r="D3450" s="8" t="s">
        <v>56</v>
      </c>
      <c r="E3450" s="35" t="s">
        <v>11</v>
      </c>
      <c r="F3450" s="35" t="s">
        <v>12634</v>
      </c>
      <c r="G3450" s="35" t="s">
        <v>12654</v>
      </c>
      <c r="H3450" s="35" t="s">
        <v>1284</v>
      </c>
      <c r="I3450" s="36"/>
      <c r="J3450" s="53">
        <v>45971</v>
      </c>
      <c r="K3450" t="s">
        <v>12675</v>
      </c>
      <c r="L3450" s="40"/>
      <c r="M3450" s="39" t="s">
        <v>12695</v>
      </c>
    </row>
    <row r="3451" spans="1:13" x14ac:dyDescent="0.25">
      <c r="A3451" s="7" t="str">
        <f t="shared" si="143"/>
        <v>200300090041</v>
      </c>
      <c r="B3451" s="92"/>
      <c r="C3451" s="187">
        <v>20030009</v>
      </c>
      <c r="D3451" s="8" t="s">
        <v>56</v>
      </c>
      <c r="E3451" s="35" t="s">
        <v>35</v>
      </c>
      <c r="F3451" s="35" t="s">
        <v>8800</v>
      </c>
      <c r="G3451" s="35" t="s">
        <v>12655</v>
      </c>
      <c r="H3451" s="35" t="s">
        <v>776</v>
      </c>
      <c r="I3451" s="36"/>
      <c r="J3451" s="53">
        <v>45971</v>
      </c>
      <c r="K3451" t="s">
        <v>5639</v>
      </c>
      <c r="L3451" s="40"/>
      <c r="M3451" s="39" t="s">
        <v>12696</v>
      </c>
    </row>
    <row r="3452" spans="1:13" x14ac:dyDescent="0.25">
      <c r="A3452" s="7" t="str">
        <f t="shared" si="143"/>
        <v>200500030021</v>
      </c>
      <c r="B3452" s="92"/>
      <c r="C3452" s="187">
        <v>20050003</v>
      </c>
      <c r="D3452" s="8" t="s">
        <v>56</v>
      </c>
      <c r="E3452" s="35" t="s">
        <v>28</v>
      </c>
      <c r="F3452" s="35" t="s">
        <v>12635</v>
      </c>
      <c r="G3452" s="35" t="s">
        <v>12656</v>
      </c>
      <c r="H3452" s="35" t="s">
        <v>274</v>
      </c>
      <c r="I3452" s="36"/>
      <c r="J3452" s="53">
        <v>45971</v>
      </c>
      <c r="K3452" t="s">
        <v>12676</v>
      </c>
      <c r="L3452" s="40"/>
      <c r="M3452" s="39" t="s">
        <v>12697</v>
      </c>
    </row>
    <row r="3453" spans="1:13" x14ac:dyDescent="0.25">
      <c r="A3453" s="7" t="str">
        <f t="shared" si="143"/>
        <v>200500030022</v>
      </c>
      <c r="B3453" s="92"/>
      <c r="C3453" s="187">
        <v>20050003</v>
      </c>
      <c r="D3453" s="8" t="s">
        <v>56</v>
      </c>
      <c r="E3453" s="35" t="s">
        <v>37</v>
      </c>
      <c r="F3453" s="35" t="s">
        <v>12636</v>
      </c>
      <c r="G3453" s="35" t="s">
        <v>12657</v>
      </c>
      <c r="H3453" s="35" t="s">
        <v>274</v>
      </c>
      <c r="I3453" s="36"/>
      <c r="J3453" s="53">
        <v>45971</v>
      </c>
      <c r="K3453" t="s">
        <v>12677</v>
      </c>
      <c r="L3453" s="40"/>
      <c r="M3453" s="39">
        <v>0</v>
      </c>
    </row>
    <row r="3454" spans="1:13" x14ac:dyDescent="0.25">
      <c r="A3454" s="7" t="str">
        <f t="shared" ref="A3454:A3461" si="144">CONCATENATE(C3454,E3454)</f>
        <v>200600170004</v>
      </c>
      <c r="B3454" s="92"/>
      <c r="C3454" s="187">
        <v>20060017</v>
      </c>
      <c r="D3454" s="8" t="s">
        <v>56</v>
      </c>
      <c r="E3454" s="35" t="s">
        <v>1</v>
      </c>
      <c r="F3454" s="35" t="s">
        <v>5212</v>
      </c>
      <c r="G3454" s="35" t="s">
        <v>5259</v>
      </c>
      <c r="H3454" s="35" t="s">
        <v>1676</v>
      </c>
      <c r="I3454" s="36"/>
      <c r="J3454" s="53">
        <v>45971</v>
      </c>
      <c r="K3454" t="s">
        <v>5329</v>
      </c>
      <c r="L3454" s="40"/>
      <c r="M3454" s="39">
        <v>0</v>
      </c>
    </row>
    <row r="3455" spans="1:13" x14ac:dyDescent="0.25">
      <c r="A3455" s="7" t="str">
        <f t="shared" si="144"/>
        <v>200600170005</v>
      </c>
      <c r="B3455" s="92"/>
      <c r="C3455" s="187">
        <v>20060017</v>
      </c>
      <c r="D3455" s="8" t="s">
        <v>56</v>
      </c>
      <c r="E3455" s="35" t="s">
        <v>18</v>
      </c>
      <c r="F3455" s="35" t="s">
        <v>9246</v>
      </c>
      <c r="G3455" s="35" t="s">
        <v>12658</v>
      </c>
      <c r="H3455" s="35" t="s">
        <v>1676</v>
      </c>
      <c r="I3455" s="36"/>
      <c r="J3455" s="53">
        <v>45971</v>
      </c>
      <c r="K3455" t="s">
        <v>12678</v>
      </c>
      <c r="L3455" s="40"/>
      <c r="M3455" s="39" t="s">
        <v>12698</v>
      </c>
    </row>
    <row r="3456" spans="1:13" x14ac:dyDescent="0.25">
      <c r="A3456" s="7" t="str">
        <f t="shared" si="144"/>
        <v>200600170006</v>
      </c>
      <c r="B3456" s="92"/>
      <c r="C3456" s="187">
        <v>20060017</v>
      </c>
      <c r="D3456" s="8" t="s">
        <v>56</v>
      </c>
      <c r="E3456" s="35" t="s">
        <v>19</v>
      </c>
      <c r="F3456" s="35" t="s">
        <v>12637</v>
      </c>
      <c r="G3456" s="35" t="s">
        <v>12659</v>
      </c>
      <c r="H3456" s="35" t="s">
        <v>5250</v>
      </c>
      <c r="I3456" s="36"/>
      <c r="J3456" s="53">
        <v>45971</v>
      </c>
      <c r="K3456" t="s">
        <v>8400</v>
      </c>
      <c r="L3456" s="40"/>
      <c r="M3456" s="39" t="s">
        <v>12699</v>
      </c>
    </row>
    <row r="3457" spans="1:13" x14ac:dyDescent="0.25">
      <c r="A3457" s="7" t="str">
        <f t="shared" si="144"/>
        <v>200600170008</v>
      </c>
      <c r="B3457" s="92"/>
      <c r="C3457" s="187">
        <v>20060017</v>
      </c>
      <c r="D3457" s="8" t="s">
        <v>56</v>
      </c>
      <c r="E3457" s="35" t="s">
        <v>41</v>
      </c>
      <c r="F3457" s="35" t="s">
        <v>12638</v>
      </c>
      <c r="G3457" s="35" t="s">
        <v>12660</v>
      </c>
      <c r="H3457" s="35" t="s">
        <v>6016</v>
      </c>
      <c r="I3457" s="36"/>
      <c r="J3457" s="53">
        <v>45971</v>
      </c>
      <c r="K3457" t="s">
        <v>12679</v>
      </c>
      <c r="L3457" s="40"/>
      <c r="M3457" s="39">
        <v>0</v>
      </c>
    </row>
    <row r="3458" spans="1:13" x14ac:dyDescent="0.25">
      <c r="A3458" s="7" t="str">
        <f t="shared" si="144"/>
        <v>200600170009</v>
      </c>
      <c r="B3458" s="92"/>
      <c r="C3458" s="187">
        <v>20060017</v>
      </c>
      <c r="D3458" s="8" t="s">
        <v>56</v>
      </c>
      <c r="E3458" s="35" t="s">
        <v>36</v>
      </c>
      <c r="F3458" s="35" t="s">
        <v>5452</v>
      </c>
      <c r="G3458" s="35" t="s">
        <v>5536</v>
      </c>
      <c r="H3458" s="35" t="s">
        <v>5252</v>
      </c>
      <c r="I3458" s="36"/>
      <c r="J3458" s="53">
        <v>45971</v>
      </c>
      <c r="K3458" t="s">
        <v>5459</v>
      </c>
      <c r="L3458" s="40"/>
      <c r="M3458" s="39">
        <v>0</v>
      </c>
    </row>
    <row r="3459" spans="1:13" x14ac:dyDescent="0.25">
      <c r="A3459" s="7" t="str">
        <f t="shared" si="144"/>
        <v>200600170010</v>
      </c>
      <c r="B3459" s="92"/>
      <c r="C3459" s="187">
        <v>20060017</v>
      </c>
      <c r="D3459" s="8" t="s">
        <v>56</v>
      </c>
      <c r="E3459" s="35" t="s">
        <v>21</v>
      </c>
      <c r="F3459" s="35" t="s">
        <v>1035</v>
      </c>
      <c r="G3459" s="35" t="s">
        <v>12661</v>
      </c>
      <c r="H3459" s="35" t="s">
        <v>4452</v>
      </c>
      <c r="I3459" s="36"/>
      <c r="J3459" s="53">
        <v>45971</v>
      </c>
      <c r="K3459" t="s">
        <v>12680</v>
      </c>
      <c r="L3459" s="40"/>
      <c r="M3459" s="39">
        <v>0</v>
      </c>
    </row>
    <row r="3460" spans="1:13" x14ac:dyDescent="0.25">
      <c r="A3460" s="7" t="str">
        <f t="shared" si="144"/>
        <v>200700020020</v>
      </c>
      <c r="B3460" s="92"/>
      <c r="C3460" s="187">
        <v>20070002</v>
      </c>
      <c r="D3460" s="8" t="s">
        <v>56</v>
      </c>
      <c r="E3460" s="35" t="s">
        <v>4</v>
      </c>
      <c r="F3460" s="35" t="s">
        <v>5707</v>
      </c>
      <c r="G3460" s="35" t="s">
        <v>12662</v>
      </c>
      <c r="H3460" s="35" t="s">
        <v>12252</v>
      </c>
      <c r="I3460" s="36"/>
      <c r="J3460" s="53">
        <v>45971</v>
      </c>
      <c r="K3460" t="s">
        <v>12681</v>
      </c>
      <c r="L3460" s="40"/>
      <c r="M3460" s="39" t="s">
        <v>12700</v>
      </c>
    </row>
    <row r="3461" spans="1:13" x14ac:dyDescent="0.25">
      <c r="A3461" s="7" t="str">
        <f t="shared" si="144"/>
        <v>200700030055</v>
      </c>
      <c r="B3461" s="92"/>
      <c r="C3461" s="187">
        <v>20070003</v>
      </c>
      <c r="D3461" s="8" t="s">
        <v>56</v>
      </c>
      <c r="E3461" s="35" t="s">
        <v>427</v>
      </c>
      <c r="F3461" s="35" t="s">
        <v>12639</v>
      </c>
      <c r="G3461" s="35" t="s">
        <v>12663</v>
      </c>
      <c r="H3461" s="35" t="s">
        <v>2021</v>
      </c>
      <c r="I3461" s="36"/>
      <c r="J3461" s="53">
        <v>45971</v>
      </c>
      <c r="K3461" t="s">
        <v>12682</v>
      </c>
      <c r="L3461" s="40"/>
      <c r="M3461" s="39" t="s">
        <v>12701</v>
      </c>
    </row>
    <row r="3462" spans="1:13" x14ac:dyDescent="0.25">
      <c r="A3462" s="7" t="str">
        <f t="shared" ref="A3462:A3463" si="145">CONCATENATE(C3462,E3462)</f>
        <v>200900080005</v>
      </c>
      <c r="B3462" s="92"/>
      <c r="C3462" s="187">
        <v>20090008</v>
      </c>
      <c r="D3462" s="8" t="s">
        <v>56</v>
      </c>
      <c r="E3462" s="35" t="s">
        <v>18</v>
      </c>
      <c r="F3462" s="35" t="s">
        <v>5996</v>
      </c>
      <c r="G3462" s="35" t="s">
        <v>12664</v>
      </c>
      <c r="H3462" s="35" t="s">
        <v>1691</v>
      </c>
      <c r="I3462" s="36"/>
      <c r="J3462" s="53">
        <v>45971</v>
      </c>
      <c r="K3462" t="s">
        <v>7285</v>
      </c>
      <c r="L3462" s="40"/>
      <c r="M3462" s="39" t="s">
        <v>12702</v>
      </c>
    </row>
    <row r="3463" spans="1:13" x14ac:dyDescent="0.25">
      <c r="A3463" s="7" t="str">
        <f t="shared" si="145"/>
        <v>200900210004</v>
      </c>
      <c r="B3463" s="92"/>
      <c r="C3463" s="187">
        <v>20090021</v>
      </c>
      <c r="D3463" s="8" t="s">
        <v>56</v>
      </c>
      <c r="E3463" s="35" t="s">
        <v>1</v>
      </c>
      <c r="F3463" s="35" t="s">
        <v>12640</v>
      </c>
      <c r="G3463" s="35" t="s">
        <v>12665</v>
      </c>
      <c r="H3463" s="35" t="s">
        <v>5245</v>
      </c>
      <c r="I3463" s="36"/>
      <c r="J3463" s="53">
        <v>45971</v>
      </c>
      <c r="K3463" t="s">
        <v>7903</v>
      </c>
      <c r="L3463" s="40"/>
      <c r="M3463" s="39" t="s">
        <v>12703</v>
      </c>
    </row>
    <row r="3464" spans="1:13" x14ac:dyDescent="0.25">
      <c r="A3464" s="7" t="str">
        <f>CONCATENATE(C3464,E3464)</f>
        <v>200300160002</v>
      </c>
      <c r="B3464" s="92"/>
      <c r="C3464" s="187">
        <v>20030016</v>
      </c>
      <c r="D3464" s="8" t="s">
        <v>993</v>
      </c>
      <c r="E3464" s="35" t="s">
        <v>17</v>
      </c>
      <c r="F3464" s="35" t="s">
        <v>12707</v>
      </c>
      <c r="G3464" s="35" t="s">
        <v>12709</v>
      </c>
      <c r="H3464" s="35" t="s">
        <v>721</v>
      </c>
      <c r="I3464" s="36"/>
      <c r="J3464" s="53">
        <v>45971</v>
      </c>
      <c r="K3464" t="s">
        <v>12711</v>
      </c>
      <c r="L3464" s="40"/>
      <c r="M3464" s="39" t="s">
        <v>12712</v>
      </c>
    </row>
    <row r="3465" spans="1:13" x14ac:dyDescent="0.25">
      <c r="A3465" s="7" t="str">
        <f>CONCATENATE(C3465,E3465)</f>
        <v>200800420002</v>
      </c>
      <c r="B3465" s="92"/>
      <c r="C3465" s="187">
        <v>20080042</v>
      </c>
      <c r="D3465" s="8" t="s">
        <v>993</v>
      </c>
      <c r="E3465" s="35" t="s">
        <v>17</v>
      </c>
      <c r="F3465" s="35" t="s">
        <v>12708</v>
      </c>
      <c r="G3465" s="35" t="s">
        <v>12710</v>
      </c>
      <c r="H3465" s="35" t="s">
        <v>7415</v>
      </c>
      <c r="I3465" s="36"/>
      <c r="J3465" s="53">
        <v>45971</v>
      </c>
      <c r="K3465" t="s">
        <v>7968</v>
      </c>
      <c r="L3465" s="40"/>
      <c r="M3465" s="39" t="s">
        <v>12713</v>
      </c>
    </row>
    <row r="3466" spans="1:13" x14ac:dyDescent="0.25">
      <c r="A3466" s="7" t="str">
        <f>CONCATENATE(C3466,E3466)</f>
        <v>200100010072</v>
      </c>
      <c r="B3466" s="92"/>
      <c r="C3466" s="187">
        <v>20010001</v>
      </c>
      <c r="D3466" s="8" t="s">
        <v>56</v>
      </c>
      <c r="E3466" s="35" t="s">
        <v>2067</v>
      </c>
      <c r="F3466" s="35" t="s">
        <v>12722</v>
      </c>
      <c r="G3466" s="35" t="s">
        <v>12768</v>
      </c>
      <c r="H3466" s="35" t="s">
        <v>275</v>
      </c>
      <c r="I3466" s="36"/>
      <c r="J3466" s="53">
        <v>45978</v>
      </c>
      <c r="K3466" t="s">
        <v>12826</v>
      </c>
      <c r="L3466" s="40"/>
      <c r="M3466" s="39" t="s">
        <v>12861</v>
      </c>
    </row>
    <row r="3467" spans="1:13" x14ac:dyDescent="0.25">
      <c r="A3467" s="7" t="str">
        <f t="shared" ref="A3467:A3489" si="146">CONCATENATE(C3467,E3467)</f>
        <v>200100010073</v>
      </c>
      <c r="B3467" s="92"/>
      <c r="C3467" s="187">
        <v>20010001</v>
      </c>
      <c r="D3467" s="8" t="s">
        <v>56</v>
      </c>
      <c r="E3467" s="35" t="s">
        <v>2491</v>
      </c>
      <c r="F3467" s="35" t="s">
        <v>12723</v>
      </c>
      <c r="G3467" s="35" t="s">
        <v>12769</v>
      </c>
      <c r="H3467" s="35" t="s">
        <v>275</v>
      </c>
      <c r="I3467" s="36"/>
      <c r="J3467" s="53">
        <v>45978</v>
      </c>
      <c r="K3467" t="s">
        <v>12827</v>
      </c>
      <c r="L3467" s="40"/>
      <c r="M3467" s="39">
        <v>0</v>
      </c>
    </row>
    <row r="3468" spans="1:13" x14ac:dyDescent="0.25">
      <c r="A3468" s="7" t="str">
        <f t="shared" si="146"/>
        <v>200100160064</v>
      </c>
      <c r="B3468" s="92"/>
      <c r="C3468" s="187">
        <v>20010016</v>
      </c>
      <c r="D3468" s="8" t="s">
        <v>56</v>
      </c>
      <c r="E3468" s="35" t="s">
        <v>1237</v>
      </c>
      <c r="F3468" s="35" t="s">
        <v>12724</v>
      </c>
      <c r="G3468" s="35" t="s">
        <v>12770</v>
      </c>
      <c r="H3468" s="35" t="s">
        <v>460</v>
      </c>
      <c r="I3468" s="36"/>
      <c r="J3468" s="53">
        <v>45978</v>
      </c>
      <c r="K3468" t="s">
        <v>12828</v>
      </c>
      <c r="L3468" s="40"/>
      <c r="M3468" s="39" t="s">
        <v>12862</v>
      </c>
    </row>
    <row r="3469" spans="1:13" x14ac:dyDescent="0.25">
      <c r="A3469" s="7" t="str">
        <f t="shared" si="146"/>
        <v>200100160065</v>
      </c>
      <c r="B3469" s="92"/>
      <c r="C3469" s="187">
        <v>20010016</v>
      </c>
      <c r="D3469" s="8" t="s">
        <v>56</v>
      </c>
      <c r="E3469" s="35" t="s">
        <v>1242</v>
      </c>
      <c r="F3469" s="35" t="s">
        <v>12725</v>
      </c>
      <c r="G3469" s="35" t="s">
        <v>12771</v>
      </c>
      <c r="H3469" s="35" t="s">
        <v>456</v>
      </c>
      <c r="I3469" s="36"/>
      <c r="J3469" s="53">
        <v>45978</v>
      </c>
      <c r="K3469" t="s">
        <v>12829</v>
      </c>
      <c r="L3469" s="40"/>
      <c r="M3469" s="39" t="s">
        <v>12863</v>
      </c>
    </row>
    <row r="3470" spans="1:13" x14ac:dyDescent="0.25">
      <c r="A3470" s="7" t="str">
        <f t="shared" si="146"/>
        <v>200100170032</v>
      </c>
      <c r="B3470" s="92"/>
      <c r="C3470" s="187">
        <v>20010017</v>
      </c>
      <c r="D3470" s="8" t="s">
        <v>56</v>
      </c>
      <c r="E3470" s="35" t="s">
        <v>8</v>
      </c>
      <c r="F3470" s="35" t="s">
        <v>12726</v>
      </c>
      <c r="G3470" s="35" t="s">
        <v>12772</v>
      </c>
      <c r="H3470" s="35" t="s">
        <v>456</v>
      </c>
      <c r="I3470" s="36"/>
      <c r="J3470" s="53">
        <v>45978</v>
      </c>
      <c r="K3470" t="s">
        <v>12830</v>
      </c>
      <c r="L3470" s="40"/>
      <c r="M3470" s="39" t="s">
        <v>12864</v>
      </c>
    </row>
    <row r="3471" spans="1:13" x14ac:dyDescent="0.25">
      <c r="A3471" s="7" t="str">
        <f t="shared" si="146"/>
        <v>200100330011</v>
      </c>
      <c r="B3471" s="92"/>
      <c r="C3471" s="187">
        <v>20010033</v>
      </c>
      <c r="D3471" s="8" t="s">
        <v>56</v>
      </c>
      <c r="E3471" s="35" t="s">
        <v>22</v>
      </c>
      <c r="F3471" s="35" t="s">
        <v>12727</v>
      </c>
      <c r="G3471" s="35" t="s">
        <v>12773</v>
      </c>
      <c r="H3471" s="35" t="s">
        <v>460</v>
      </c>
      <c r="I3471" s="36"/>
      <c r="J3471" s="53">
        <v>45978</v>
      </c>
      <c r="K3471" t="s">
        <v>12831</v>
      </c>
      <c r="L3471" s="40"/>
      <c r="M3471" s="39" t="s">
        <v>12865</v>
      </c>
    </row>
    <row r="3472" spans="1:13" x14ac:dyDescent="0.25">
      <c r="A3472" s="7" t="str">
        <f t="shared" si="146"/>
        <v>200100360012</v>
      </c>
      <c r="B3472" s="92"/>
      <c r="C3472" s="187">
        <v>20010036</v>
      </c>
      <c r="D3472" s="8" t="s">
        <v>56</v>
      </c>
      <c r="E3472" s="35" t="s">
        <v>40</v>
      </c>
      <c r="F3472" s="35" t="s">
        <v>8624</v>
      </c>
      <c r="G3472" s="35" t="s">
        <v>12774</v>
      </c>
      <c r="H3472" s="35" t="s">
        <v>456</v>
      </c>
      <c r="I3472" s="36"/>
      <c r="J3472" s="53">
        <v>45978</v>
      </c>
      <c r="K3472" t="s">
        <v>12832</v>
      </c>
      <c r="L3472" s="40"/>
      <c r="M3472" s="39" t="s">
        <v>12866</v>
      </c>
    </row>
    <row r="3473" spans="1:13" x14ac:dyDescent="0.25">
      <c r="A3473" s="7" t="str">
        <f t="shared" si="146"/>
        <v>200100400016</v>
      </c>
      <c r="B3473" s="92"/>
      <c r="C3473" s="187">
        <v>20010040</v>
      </c>
      <c r="D3473" s="8" t="s">
        <v>56</v>
      </c>
      <c r="E3473" s="35" t="s">
        <v>26</v>
      </c>
      <c r="F3473" s="35" t="s">
        <v>12728</v>
      </c>
      <c r="G3473" s="35" t="s">
        <v>12775</v>
      </c>
      <c r="H3473" s="35" t="s">
        <v>275</v>
      </c>
      <c r="I3473" s="36"/>
      <c r="J3473" s="53">
        <v>45978</v>
      </c>
      <c r="K3473" t="s">
        <v>12833</v>
      </c>
      <c r="L3473" s="40"/>
      <c r="M3473" s="39" t="s">
        <v>12867</v>
      </c>
    </row>
    <row r="3474" spans="1:13" x14ac:dyDescent="0.25">
      <c r="A3474" s="7" t="str">
        <f t="shared" si="146"/>
        <v>200100410058</v>
      </c>
      <c r="B3474" s="92"/>
      <c r="C3474" s="187">
        <v>20010041</v>
      </c>
      <c r="D3474" s="8" t="s">
        <v>56</v>
      </c>
      <c r="E3474" s="35" t="s">
        <v>763</v>
      </c>
      <c r="F3474" s="35" t="s">
        <v>12729</v>
      </c>
      <c r="G3474" s="35" t="s">
        <v>12776</v>
      </c>
      <c r="H3474" s="35" t="s">
        <v>460</v>
      </c>
      <c r="I3474" s="36"/>
      <c r="J3474" s="53">
        <v>45978</v>
      </c>
      <c r="K3474" t="s">
        <v>6314</v>
      </c>
      <c r="L3474" s="40"/>
      <c r="M3474" s="39">
        <v>0</v>
      </c>
    </row>
    <row r="3475" spans="1:13" x14ac:dyDescent="0.25">
      <c r="A3475" s="7" t="str">
        <f t="shared" si="146"/>
        <v>200100410061</v>
      </c>
      <c r="B3475" s="92"/>
      <c r="C3475" s="187">
        <v>20010041</v>
      </c>
      <c r="D3475" s="8" t="s">
        <v>56</v>
      </c>
      <c r="E3475" s="35" t="s">
        <v>1061</v>
      </c>
      <c r="F3475" s="35" t="s">
        <v>12730</v>
      </c>
      <c r="G3475" s="35" t="s">
        <v>12777</v>
      </c>
      <c r="H3475" s="35" t="s">
        <v>467</v>
      </c>
      <c r="I3475" s="36"/>
      <c r="J3475" s="53">
        <v>45978</v>
      </c>
      <c r="K3475" t="s">
        <v>12834</v>
      </c>
      <c r="L3475" s="40"/>
      <c r="M3475" s="39" t="s">
        <v>12868</v>
      </c>
    </row>
    <row r="3476" spans="1:13" x14ac:dyDescent="0.25">
      <c r="A3476" s="7" t="str">
        <f t="shared" si="146"/>
        <v>200100520025</v>
      </c>
      <c r="B3476" s="92"/>
      <c r="C3476" s="187">
        <v>20010052</v>
      </c>
      <c r="D3476" s="8" t="s">
        <v>56</v>
      </c>
      <c r="E3476" s="35" t="s">
        <v>5</v>
      </c>
      <c r="F3476" s="35" t="s">
        <v>12731</v>
      </c>
      <c r="G3476" s="35" t="s">
        <v>12778</v>
      </c>
      <c r="H3476" s="35" t="s">
        <v>275</v>
      </c>
      <c r="I3476" s="36"/>
      <c r="J3476" s="53">
        <v>45978</v>
      </c>
      <c r="K3476" t="s">
        <v>11856</v>
      </c>
      <c r="L3476" s="40"/>
      <c r="M3476" s="39" t="s">
        <v>12869</v>
      </c>
    </row>
    <row r="3477" spans="1:13" x14ac:dyDescent="0.25">
      <c r="A3477" s="7" t="str">
        <f t="shared" si="146"/>
        <v>200100530055</v>
      </c>
      <c r="B3477" s="92"/>
      <c r="C3477" s="187">
        <v>20010053</v>
      </c>
      <c r="D3477" s="8" t="s">
        <v>56</v>
      </c>
      <c r="E3477" s="35" t="s">
        <v>427</v>
      </c>
      <c r="F3477" s="35" t="s">
        <v>12732</v>
      </c>
      <c r="G3477" s="35" t="s">
        <v>12779</v>
      </c>
      <c r="H3477" s="35" t="s">
        <v>275</v>
      </c>
      <c r="I3477" s="36"/>
      <c r="J3477" s="53">
        <v>45978</v>
      </c>
      <c r="K3477" t="s">
        <v>8135</v>
      </c>
      <c r="L3477" s="40"/>
      <c r="M3477" s="39" t="s">
        <v>12870</v>
      </c>
    </row>
    <row r="3478" spans="1:13" x14ac:dyDescent="0.25">
      <c r="A3478" s="7" t="str">
        <f t="shared" si="146"/>
        <v>200200050055</v>
      </c>
      <c r="B3478" s="92"/>
      <c r="C3478" s="187">
        <v>20020005</v>
      </c>
      <c r="D3478" s="8" t="s">
        <v>56</v>
      </c>
      <c r="E3478" s="35" t="s">
        <v>427</v>
      </c>
      <c r="F3478" s="35" t="s">
        <v>12733</v>
      </c>
      <c r="G3478" s="35" t="s">
        <v>12780</v>
      </c>
      <c r="H3478" s="35" t="s">
        <v>281</v>
      </c>
      <c r="I3478" s="36"/>
      <c r="J3478" s="53">
        <v>45978</v>
      </c>
      <c r="K3478" t="s">
        <v>12835</v>
      </c>
      <c r="L3478" s="40"/>
      <c r="M3478" s="39" t="s">
        <v>12871</v>
      </c>
    </row>
    <row r="3479" spans="1:13" x14ac:dyDescent="0.25">
      <c r="A3479" s="7" t="str">
        <f t="shared" si="146"/>
        <v>200200150027</v>
      </c>
      <c r="B3479" s="92"/>
      <c r="C3479" s="187">
        <v>20020015</v>
      </c>
      <c r="D3479" s="8" t="s">
        <v>56</v>
      </c>
      <c r="E3479" s="35" t="s">
        <v>6</v>
      </c>
      <c r="F3479" s="35" t="s">
        <v>12734</v>
      </c>
      <c r="G3479" s="35" t="s">
        <v>12781</v>
      </c>
      <c r="H3479" s="35" t="s">
        <v>5245</v>
      </c>
      <c r="I3479" s="36"/>
      <c r="J3479" s="53">
        <v>45978</v>
      </c>
      <c r="K3479" t="s">
        <v>12836</v>
      </c>
      <c r="L3479" s="40"/>
      <c r="M3479" s="39" t="s">
        <v>12872</v>
      </c>
    </row>
    <row r="3480" spans="1:13" x14ac:dyDescent="0.25">
      <c r="A3480" s="7" t="str">
        <f t="shared" si="146"/>
        <v>200400010053</v>
      </c>
      <c r="B3480" s="92"/>
      <c r="C3480" s="187">
        <v>20040001</v>
      </c>
      <c r="D3480" s="8" t="s">
        <v>56</v>
      </c>
      <c r="E3480" s="35" t="s">
        <v>131</v>
      </c>
      <c r="F3480" s="35" t="s">
        <v>12735</v>
      </c>
      <c r="G3480" s="35" t="s">
        <v>12782</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12783</v>
      </c>
      <c r="H3481" s="35" t="s">
        <v>4690</v>
      </c>
      <c r="I3481" s="36"/>
      <c r="J3481" s="53">
        <v>45978</v>
      </c>
      <c r="K3481" t="s">
        <v>12837</v>
      </c>
      <c r="L3481" s="40"/>
      <c r="M3481" s="39" t="s">
        <v>12873</v>
      </c>
    </row>
    <row r="3482" spans="1:13" x14ac:dyDescent="0.25">
      <c r="A3482" s="7" t="str">
        <f t="shared" si="146"/>
        <v>200400060033</v>
      </c>
      <c r="B3482" s="92"/>
      <c r="C3482" s="187">
        <v>20040006</v>
      </c>
      <c r="D3482" s="8" t="s">
        <v>56</v>
      </c>
      <c r="E3482" s="35" t="s">
        <v>32</v>
      </c>
      <c r="F3482" s="35" t="s">
        <v>12736</v>
      </c>
      <c r="G3482" s="35" t="s">
        <v>12784</v>
      </c>
      <c r="H3482" s="35" t="s">
        <v>1370</v>
      </c>
      <c r="I3482" s="36"/>
      <c r="J3482" s="53">
        <v>45978</v>
      </c>
      <c r="K3482" t="s">
        <v>8395</v>
      </c>
      <c r="L3482" s="40"/>
      <c r="M3482" s="39" t="s">
        <v>12874</v>
      </c>
    </row>
    <row r="3483" spans="1:13" x14ac:dyDescent="0.25">
      <c r="A3483" s="7" t="str">
        <f t="shared" si="146"/>
        <v>200600170002</v>
      </c>
      <c r="B3483" s="92"/>
      <c r="C3483" s="187">
        <v>20060017</v>
      </c>
      <c r="D3483" s="8" t="s">
        <v>56</v>
      </c>
      <c r="E3483" s="35" t="s">
        <v>17</v>
      </c>
      <c r="F3483" s="35" t="s">
        <v>12680</v>
      </c>
      <c r="G3483" s="35" t="s">
        <v>12785</v>
      </c>
      <c r="H3483" s="35" t="s">
        <v>6927</v>
      </c>
      <c r="I3483" s="36"/>
      <c r="J3483" s="53">
        <v>45978</v>
      </c>
      <c r="K3483" t="s">
        <v>12838</v>
      </c>
      <c r="L3483" s="40"/>
      <c r="M3483" s="39" t="s">
        <v>12875</v>
      </c>
    </row>
    <row r="3484" spans="1:13" x14ac:dyDescent="0.25">
      <c r="A3484" s="7" t="str">
        <f t="shared" si="146"/>
        <v>200600170011</v>
      </c>
      <c r="B3484" s="92"/>
      <c r="C3484" s="187">
        <v>20060017</v>
      </c>
      <c r="D3484" s="8" t="s">
        <v>56</v>
      </c>
      <c r="E3484" s="35" t="s">
        <v>22</v>
      </c>
      <c r="F3484" s="35" t="s">
        <v>12737</v>
      </c>
      <c r="G3484" s="35" t="s">
        <v>12786</v>
      </c>
      <c r="H3484" s="35" t="s">
        <v>5250</v>
      </c>
      <c r="I3484" s="36"/>
      <c r="J3484" s="53">
        <v>45978</v>
      </c>
      <c r="K3484" t="s">
        <v>12839</v>
      </c>
      <c r="L3484" s="40"/>
      <c r="M3484" s="39">
        <v>0</v>
      </c>
    </row>
    <row r="3485" spans="1:13" x14ac:dyDescent="0.25">
      <c r="A3485" s="7" t="str">
        <f t="shared" si="146"/>
        <v>200600170012</v>
      </c>
      <c r="B3485" s="92"/>
      <c r="C3485" s="187">
        <v>20060017</v>
      </c>
      <c r="D3485" s="8" t="s">
        <v>56</v>
      </c>
      <c r="E3485" s="35" t="s">
        <v>40</v>
      </c>
      <c r="F3485" s="35" t="s">
        <v>12738</v>
      </c>
      <c r="G3485" s="35" t="s">
        <v>12787</v>
      </c>
      <c r="H3485" s="35" t="s">
        <v>4452</v>
      </c>
      <c r="I3485" s="36"/>
      <c r="J3485" s="53">
        <v>45978</v>
      </c>
      <c r="K3485" t="s">
        <v>12840</v>
      </c>
      <c r="L3485" s="40"/>
      <c r="M3485" s="39" t="s">
        <v>12876</v>
      </c>
    </row>
    <row r="3486" spans="1:13" x14ac:dyDescent="0.25">
      <c r="A3486" s="7" t="str">
        <f t="shared" si="146"/>
        <v>200700030056</v>
      </c>
      <c r="B3486" s="92"/>
      <c r="C3486" s="187">
        <v>20070003</v>
      </c>
      <c r="D3486" s="8" t="s">
        <v>56</v>
      </c>
      <c r="E3486" s="35" t="s">
        <v>761</v>
      </c>
      <c r="F3486" s="35" t="s">
        <v>8800</v>
      </c>
      <c r="G3486" s="35" t="s">
        <v>12788</v>
      </c>
      <c r="H3486" s="35" t="s">
        <v>1048</v>
      </c>
      <c r="I3486" s="36"/>
      <c r="J3486" s="53">
        <v>45978</v>
      </c>
      <c r="K3486" t="s">
        <v>7552</v>
      </c>
      <c r="L3486" s="40"/>
      <c r="M3486" s="39" t="s">
        <v>12877</v>
      </c>
    </row>
    <row r="3487" spans="1:13" x14ac:dyDescent="0.25">
      <c r="A3487" s="7" t="str">
        <f t="shared" si="146"/>
        <v>200700170050</v>
      </c>
      <c r="B3487" s="92"/>
      <c r="C3487" s="187">
        <v>20070017</v>
      </c>
      <c r="D3487" s="8" t="s">
        <v>56</v>
      </c>
      <c r="E3487" s="35" t="s">
        <v>2068</v>
      </c>
      <c r="F3487" s="35" t="s">
        <v>12739</v>
      </c>
      <c r="G3487" s="35" t="s">
        <v>12789</v>
      </c>
      <c r="H3487" s="35" t="s">
        <v>8694</v>
      </c>
      <c r="I3487" s="36"/>
      <c r="J3487" s="53">
        <v>45978</v>
      </c>
      <c r="K3487" t="s">
        <v>12841</v>
      </c>
      <c r="L3487" s="40"/>
      <c r="M3487" s="39" t="s">
        <v>12878</v>
      </c>
    </row>
    <row r="3488" spans="1:13" x14ac:dyDescent="0.25">
      <c r="A3488" s="7" t="str">
        <f t="shared" si="146"/>
        <v>200700170052</v>
      </c>
      <c r="B3488" s="92"/>
      <c r="C3488" s="187">
        <v>20070017</v>
      </c>
      <c r="D3488" s="8" t="s">
        <v>56</v>
      </c>
      <c r="E3488" s="35" t="s">
        <v>426</v>
      </c>
      <c r="F3488" s="35" t="s">
        <v>12740</v>
      </c>
      <c r="G3488" s="35" t="s">
        <v>12790</v>
      </c>
      <c r="H3488" s="35" t="s">
        <v>5766</v>
      </c>
      <c r="I3488" s="36"/>
      <c r="J3488" s="53">
        <v>45978</v>
      </c>
      <c r="K3488" t="s">
        <v>9259</v>
      </c>
      <c r="L3488" s="40"/>
      <c r="M3488" s="39" t="s">
        <v>12879</v>
      </c>
    </row>
    <row r="3489" spans="1:13" x14ac:dyDescent="0.25">
      <c r="A3489" s="7" t="str">
        <f t="shared" si="146"/>
        <v>200700190014</v>
      </c>
      <c r="B3489" s="92"/>
      <c r="C3489" s="187">
        <v>20070019</v>
      </c>
      <c r="D3489" s="8" t="s">
        <v>56</v>
      </c>
      <c r="E3489" s="35" t="s">
        <v>24</v>
      </c>
      <c r="F3489" s="35" t="s">
        <v>12741</v>
      </c>
      <c r="G3489" s="35" t="s">
        <v>12791</v>
      </c>
      <c r="H3489" s="35" t="s">
        <v>1370</v>
      </c>
      <c r="I3489" s="36"/>
      <c r="J3489" s="53">
        <v>45978</v>
      </c>
      <c r="K3489" t="s">
        <v>12842</v>
      </c>
      <c r="L3489" s="40"/>
      <c r="M3489" s="39" t="s">
        <v>12880</v>
      </c>
    </row>
    <row r="3490" spans="1:13" x14ac:dyDescent="0.25">
      <c r="A3490" s="7" t="str">
        <f t="shared" ref="A3490:A3523" si="147">CONCATENATE(C3490,E3490)</f>
        <v>200800020036</v>
      </c>
      <c r="B3490" s="92"/>
      <c r="C3490" s="187">
        <v>20080002</v>
      </c>
      <c r="D3490" s="8" t="s">
        <v>56</v>
      </c>
      <c r="E3490" s="35" t="s">
        <v>10</v>
      </c>
      <c r="F3490" s="35" t="s">
        <v>7309</v>
      </c>
      <c r="G3490" s="35" t="s">
        <v>12792</v>
      </c>
      <c r="H3490" s="35" t="s">
        <v>7415</v>
      </c>
      <c r="I3490" s="36"/>
      <c r="J3490" s="53">
        <v>45978</v>
      </c>
      <c r="K3490" t="s">
        <v>12843</v>
      </c>
      <c r="L3490" s="40"/>
      <c r="M3490" s="39" t="s">
        <v>12881</v>
      </c>
    </row>
    <row r="3491" spans="1:13" x14ac:dyDescent="0.25">
      <c r="A3491" s="7" t="str">
        <f t="shared" si="147"/>
        <v>200800020037</v>
      </c>
      <c r="B3491" s="92"/>
      <c r="C3491" s="187">
        <v>20080002</v>
      </c>
      <c r="D3491" s="8" t="s">
        <v>56</v>
      </c>
      <c r="E3491" s="35" t="s">
        <v>34</v>
      </c>
      <c r="F3491" s="35" t="s">
        <v>12742</v>
      </c>
      <c r="G3491" s="35" t="s">
        <v>12793</v>
      </c>
      <c r="H3491" s="35" t="s">
        <v>275</v>
      </c>
      <c r="I3491" s="36"/>
      <c r="J3491" s="53">
        <v>45978</v>
      </c>
      <c r="K3491" t="s">
        <v>6314</v>
      </c>
      <c r="L3491" s="40"/>
      <c r="M3491" s="39" t="s">
        <v>12882</v>
      </c>
    </row>
    <row r="3492" spans="1:13" x14ac:dyDescent="0.25">
      <c r="A3492" s="7" t="str">
        <f t="shared" si="147"/>
        <v>200800020039</v>
      </c>
      <c r="B3492" s="92"/>
      <c r="C3492" s="187">
        <v>20080002</v>
      </c>
      <c r="D3492" s="8" t="s">
        <v>56</v>
      </c>
      <c r="E3492" s="35" t="s">
        <v>12</v>
      </c>
      <c r="F3492" s="35" t="s">
        <v>12743</v>
      </c>
      <c r="G3492" s="35" t="s">
        <v>12794</v>
      </c>
      <c r="H3492" s="35" t="s">
        <v>7439</v>
      </c>
      <c r="I3492" s="36"/>
      <c r="J3492" s="53">
        <v>45978</v>
      </c>
      <c r="K3492" t="s">
        <v>12844</v>
      </c>
      <c r="L3492" s="40"/>
      <c r="M3492" s="39" t="s">
        <v>12883</v>
      </c>
    </row>
    <row r="3493" spans="1:13" x14ac:dyDescent="0.25">
      <c r="A3493" s="7" t="str">
        <f t="shared" si="147"/>
        <v>200800020041</v>
      </c>
      <c r="B3493" s="92"/>
      <c r="C3493" s="187">
        <v>20080002</v>
      </c>
      <c r="D3493" s="8" t="s">
        <v>56</v>
      </c>
      <c r="E3493" s="35" t="s">
        <v>35</v>
      </c>
      <c r="F3493" s="35" t="s">
        <v>12744</v>
      </c>
      <c r="G3493" s="35" t="s">
        <v>12795</v>
      </c>
      <c r="H3493" s="35" t="s">
        <v>7415</v>
      </c>
      <c r="I3493" s="36"/>
      <c r="J3493" s="53">
        <v>45978</v>
      </c>
      <c r="K3493" t="s">
        <v>12845</v>
      </c>
      <c r="L3493" s="40"/>
      <c r="M3493" s="39" t="s">
        <v>12884</v>
      </c>
    </row>
    <row r="3494" spans="1:13" x14ac:dyDescent="0.25">
      <c r="A3494" s="7" t="str">
        <f t="shared" si="147"/>
        <v>200800040054</v>
      </c>
      <c r="B3494" s="92"/>
      <c r="C3494" s="187">
        <v>20080004</v>
      </c>
      <c r="D3494" s="8" t="s">
        <v>56</v>
      </c>
      <c r="E3494" s="35" t="s">
        <v>760</v>
      </c>
      <c r="F3494" s="35" t="s">
        <v>12745</v>
      </c>
      <c r="G3494" s="35" t="s">
        <v>12796</v>
      </c>
      <c r="H3494" s="35" t="s">
        <v>7412</v>
      </c>
      <c r="I3494" s="36"/>
      <c r="J3494" s="53">
        <v>45978</v>
      </c>
      <c r="K3494" t="s">
        <v>12846</v>
      </c>
      <c r="L3494" s="40"/>
      <c r="M3494" s="39" t="s">
        <v>12885</v>
      </c>
    </row>
    <row r="3495" spans="1:13" x14ac:dyDescent="0.25">
      <c r="A3495" s="7" t="str">
        <f t="shared" si="147"/>
        <v>200800040055</v>
      </c>
      <c r="B3495" s="92"/>
      <c r="C3495" s="187">
        <v>20080004</v>
      </c>
      <c r="D3495" s="8" t="s">
        <v>56</v>
      </c>
      <c r="E3495" s="35" t="s">
        <v>427</v>
      </c>
      <c r="F3495" s="35" t="s">
        <v>8705</v>
      </c>
      <c r="G3495" s="35" t="s">
        <v>12797</v>
      </c>
      <c r="H3495" s="35" t="s">
        <v>7412</v>
      </c>
      <c r="I3495" s="36"/>
      <c r="J3495" s="53">
        <v>45978</v>
      </c>
      <c r="K3495" t="s">
        <v>12847</v>
      </c>
      <c r="L3495" s="40"/>
      <c r="M3495" s="39" t="s">
        <v>12886</v>
      </c>
    </row>
    <row r="3496" spans="1:13" x14ac:dyDescent="0.25">
      <c r="A3496" s="7" t="str">
        <f t="shared" si="147"/>
        <v>200800040056</v>
      </c>
      <c r="B3496" s="92"/>
      <c r="C3496" s="187">
        <v>20080004</v>
      </c>
      <c r="D3496" s="8" t="s">
        <v>56</v>
      </c>
      <c r="E3496" s="35" t="s">
        <v>761</v>
      </c>
      <c r="F3496" s="35" t="s">
        <v>12746</v>
      </c>
      <c r="G3496" s="35" t="s">
        <v>12798</v>
      </c>
      <c r="H3496" s="35" t="s">
        <v>6239</v>
      </c>
      <c r="I3496" s="36"/>
      <c r="J3496" s="53">
        <v>45978</v>
      </c>
      <c r="K3496" t="s">
        <v>12848</v>
      </c>
      <c r="L3496" s="40"/>
      <c r="M3496" s="39" t="s">
        <v>12887</v>
      </c>
    </row>
    <row r="3497" spans="1:13" x14ac:dyDescent="0.25">
      <c r="A3497" s="7" t="str">
        <f t="shared" si="147"/>
        <v>200800070106</v>
      </c>
      <c r="B3497" s="92"/>
      <c r="C3497" s="187">
        <v>20080007</v>
      </c>
      <c r="D3497" s="8" t="s">
        <v>56</v>
      </c>
      <c r="E3497" s="35" t="s">
        <v>5389</v>
      </c>
      <c r="F3497" s="35" t="s">
        <v>12747</v>
      </c>
      <c r="G3497" s="35" t="s">
        <v>12799</v>
      </c>
      <c r="H3497" s="35" t="s">
        <v>7415</v>
      </c>
      <c r="I3497" s="36"/>
      <c r="J3497" s="53">
        <v>45978</v>
      </c>
      <c r="K3497" t="s">
        <v>10897</v>
      </c>
      <c r="L3497" s="40"/>
      <c r="M3497" s="39" t="s">
        <v>12888</v>
      </c>
    </row>
    <row r="3498" spans="1:13" x14ac:dyDescent="0.25">
      <c r="A3498" s="7" t="str">
        <f t="shared" si="147"/>
        <v>200800070107</v>
      </c>
      <c r="B3498" s="92"/>
      <c r="C3498" s="187">
        <v>20080007</v>
      </c>
      <c r="D3498" s="8" t="s">
        <v>56</v>
      </c>
      <c r="E3498" s="35" t="s">
        <v>5390</v>
      </c>
      <c r="F3498" s="35" t="s">
        <v>12310</v>
      </c>
      <c r="G3498" s="35" t="s">
        <v>12800</v>
      </c>
      <c r="H3498" s="35" t="s">
        <v>5245</v>
      </c>
      <c r="I3498" s="36"/>
      <c r="J3498" s="53">
        <v>45978</v>
      </c>
      <c r="K3498" t="s">
        <v>476</v>
      </c>
      <c r="L3498" s="40"/>
      <c r="M3498" s="39" t="s">
        <v>12889</v>
      </c>
    </row>
    <row r="3499" spans="1:13" x14ac:dyDescent="0.25">
      <c r="A3499" s="7" t="str">
        <f t="shared" si="147"/>
        <v>200800100048</v>
      </c>
      <c r="B3499" s="92"/>
      <c r="C3499" s="187">
        <v>20080010</v>
      </c>
      <c r="D3499" s="8" t="s">
        <v>56</v>
      </c>
      <c r="E3499" s="35" t="s">
        <v>424</v>
      </c>
      <c r="F3499" s="35" t="s">
        <v>12748</v>
      </c>
      <c r="G3499" s="35" t="s">
        <v>12801</v>
      </c>
      <c r="H3499" s="35" t="s">
        <v>5245</v>
      </c>
      <c r="I3499" s="36"/>
      <c r="J3499" s="53">
        <v>45978</v>
      </c>
      <c r="K3499" t="s">
        <v>12849</v>
      </c>
      <c r="L3499" s="40"/>
      <c r="M3499" s="39" t="s">
        <v>12890</v>
      </c>
    </row>
    <row r="3500" spans="1:13" x14ac:dyDescent="0.25">
      <c r="A3500" s="7" t="str">
        <f t="shared" si="147"/>
        <v>200800100049</v>
      </c>
      <c r="B3500" s="92"/>
      <c r="C3500" s="187">
        <v>20080010</v>
      </c>
      <c r="D3500" s="8" t="s">
        <v>56</v>
      </c>
      <c r="E3500" s="35" t="s">
        <v>425</v>
      </c>
      <c r="F3500" s="35" t="s">
        <v>12749</v>
      </c>
      <c r="G3500" s="35" t="s">
        <v>12802</v>
      </c>
      <c r="H3500" s="35" t="s">
        <v>7961</v>
      </c>
      <c r="I3500" s="36"/>
      <c r="J3500" s="53">
        <v>45978</v>
      </c>
      <c r="K3500" t="s">
        <v>12850</v>
      </c>
      <c r="L3500" s="40"/>
      <c r="M3500" s="39" t="s">
        <v>12891</v>
      </c>
    </row>
    <row r="3501" spans="1:13" x14ac:dyDescent="0.25">
      <c r="A3501" s="7" t="str">
        <f t="shared" si="147"/>
        <v>200800100050</v>
      </c>
      <c r="B3501" s="92"/>
      <c r="C3501" s="187">
        <v>20080010</v>
      </c>
      <c r="D3501" s="8" t="s">
        <v>56</v>
      </c>
      <c r="E3501" s="35" t="s">
        <v>2068</v>
      </c>
      <c r="F3501" s="35" t="s">
        <v>8758</v>
      </c>
      <c r="G3501" s="35" t="s">
        <v>12803</v>
      </c>
      <c r="H3501" s="35" t="s">
        <v>7415</v>
      </c>
      <c r="I3501" s="36"/>
      <c r="J3501" s="53">
        <v>45978</v>
      </c>
      <c r="K3501" t="s">
        <v>12851</v>
      </c>
      <c r="L3501" s="40"/>
      <c r="M3501" s="39" t="s">
        <v>12892</v>
      </c>
    </row>
    <row r="3502" spans="1:13" x14ac:dyDescent="0.25">
      <c r="A3502" s="7" t="str">
        <f t="shared" si="147"/>
        <v>200800100053</v>
      </c>
      <c r="B3502" s="92"/>
      <c r="C3502" s="187">
        <v>20080010</v>
      </c>
      <c r="D3502" s="8" t="s">
        <v>56</v>
      </c>
      <c r="E3502" s="35" t="s">
        <v>131</v>
      </c>
      <c r="F3502" s="35" t="s">
        <v>12750</v>
      </c>
      <c r="G3502" s="35" t="s">
        <v>12804</v>
      </c>
      <c r="H3502" s="35" t="s">
        <v>8439</v>
      </c>
      <c r="I3502" s="36"/>
      <c r="J3502" s="53">
        <v>45978</v>
      </c>
      <c r="K3502" t="s">
        <v>12852</v>
      </c>
      <c r="L3502" s="40"/>
      <c r="M3502" s="39" t="s">
        <v>12893</v>
      </c>
    </row>
    <row r="3503" spans="1:13" x14ac:dyDescent="0.25">
      <c r="A3503" s="7" t="str">
        <f t="shared" si="147"/>
        <v>200800100054</v>
      </c>
      <c r="B3503" s="92"/>
      <c r="C3503" s="187">
        <v>20080010</v>
      </c>
      <c r="D3503" s="8" t="s">
        <v>56</v>
      </c>
      <c r="E3503" s="35" t="s">
        <v>760</v>
      </c>
      <c r="F3503" s="35" t="s">
        <v>12751</v>
      </c>
      <c r="G3503" s="35" t="s">
        <v>12805</v>
      </c>
      <c r="H3503" s="35" t="s">
        <v>8439</v>
      </c>
      <c r="I3503" s="36"/>
      <c r="J3503" s="53">
        <v>45978</v>
      </c>
      <c r="K3503" t="s">
        <v>12853</v>
      </c>
      <c r="L3503" s="40"/>
      <c r="M3503" s="39" t="s">
        <v>12894</v>
      </c>
    </row>
    <row r="3504" spans="1:13" x14ac:dyDescent="0.25">
      <c r="A3504" s="7" t="str">
        <f t="shared" si="147"/>
        <v>200800100055</v>
      </c>
      <c r="B3504" s="92"/>
      <c r="C3504" s="187">
        <v>20080010</v>
      </c>
      <c r="D3504" s="8" t="s">
        <v>56</v>
      </c>
      <c r="E3504" s="35" t="s">
        <v>427</v>
      </c>
      <c r="F3504" s="35" t="s">
        <v>12752</v>
      </c>
      <c r="G3504" s="35" t="s">
        <v>12806</v>
      </c>
      <c r="H3504" s="35" t="s">
        <v>275</v>
      </c>
      <c r="I3504" s="36"/>
      <c r="J3504" s="53">
        <v>45978</v>
      </c>
      <c r="K3504" t="s">
        <v>11575</v>
      </c>
      <c r="L3504" s="40"/>
      <c r="M3504" s="39" t="s">
        <v>12895</v>
      </c>
    </row>
    <row r="3505" spans="1:13" x14ac:dyDescent="0.25">
      <c r="A3505" s="7" t="str">
        <f t="shared" si="147"/>
        <v>200800100057</v>
      </c>
      <c r="B3505" s="92"/>
      <c r="C3505" s="187">
        <v>20080010</v>
      </c>
      <c r="D3505" s="8" t="s">
        <v>56</v>
      </c>
      <c r="E3505" s="35" t="s">
        <v>762</v>
      </c>
      <c r="F3505" s="35" t="s">
        <v>12753</v>
      </c>
      <c r="G3505" s="35" t="s">
        <v>12807</v>
      </c>
      <c r="H3505" s="35" t="s">
        <v>12824</v>
      </c>
      <c r="I3505" s="36"/>
      <c r="J3505" s="53">
        <v>45978</v>
      </c>
      <c r="K3505" t="s">
        <v>11853</v>
      </c>
      <c r="L3505" s="40"/>
      <c r="M3505" s="39" t="s">
        <v>12896</v>
      </c>
    </row>
    <row r="3506" spans="1:13" x14ac:dyDescent="0.25">
      <c r="A3506" s="7" t="str">
        <f t="shared" si="147"/>
        <v>200800100058</v>
      </c>
      <c r="B3506" s="92"/>
      <c r="C3506" s="187">
        <v>20080010</v>
      </c>
      <c r="D3506" s="8" t="s">
        <v>56</v>
      </c>
      <c r="E3506" s="35" t="s">
        <v>763</v>
      </c>
      <c r="F3506" s="35" t="s">
        <v>12754</v>
      </c>
      <c r="G3506" s="35" t="s">
        <v>12808</v>
      </c>
      <c r="H3506" s="35" t="s">
        <v>7819</v>
      </c>
      <c r="I3506" s="36"/>
      <c r="J3506" s="53">
        <v>45978</v>
      </c>
      <c r="K3506" t="s">
        <v>12854</v>
      </c>
      <c r="L3506" s="40"/>
      <c r="M3506" s="39" t="s">
        <v>12897</v>
      </c>
    </row>
    <row r="3507" spans="1:13" x14ac:dyDescent="0.25">
      <c r="A3507" s="7" t="str">
        <f t="shared" si="147"/>
        <v>200800100060</v>
      </c>
      <c r="B3507" s="92"/>
      <c r="C3507" s="187">
        <v>20080010</v>
      </c>
      <c r="D3507" s="8" t="s">
        <v>56</v>
      </c>
      <c r="E3507" s="35" t="s">
        <v>957</v>
      </c>
      <c r="F3507" s="35" t="s">
        <v>12755</v>
      </c>
      <c r="G3507" s="91" t="s">
        <v>12915</v>
      </c>
      <c r="H3507" s="35" t="s">
        <v>8122</v>
      </c>
      <c r="I3507" s="36"/>
      <c r="J3507" s="53">
        <v>45978</v>
      </c>
      <c r="K3507" t="s">
        <v>7580</v>
      </c>
      <c r="L3507" s="40"/>
      <c r="M3507" s="39" t="s">
        <v>12898</v>
      </c>
    </row>
    <row r="3508" spans="1:13" x14ac:dyDescent="0.25">
      <c r="A3508" s="7" t="str">
        <f t="shared" si="147"/>
        <v>200800390010</v>
      </c>
      <c r="B3508" s="92"/>
      <c r="C3508" s="187">
        <v>20080039</v>
      </c>
      <c r="D3508" s="8" t="s">
        <v>56</v>
      </c>
      <c r="E3508" s="35" t="s">
        <v>21</v>
      </c>
      <c r="F3508" s="35" t="s">
        <v>12756</v>
      </c>
      <c r="G3508" s="35" t="s">
        <v>12809</v>
      </c>
      <c r="H3508" s="35" t="s">
        <v>6239</v>
      </c>
      <c r="I3508" s="36"/>
      <c r="J3508" s="53">
        <v>45978</v>
      </c>
      <c r="K3508" t="s">
        <v>12855</v>
      </c>
      <c r="L3508" s="40"/>
      <c r="M3508" s="39" t="s">
        <v>12899</v>
      </c>
    </row>
    <row r="3509" spans="1:13" x14ac:dyDescent="0.25">
      <c r="A3509" s="7" t="str">
        <f t="shared" si="147"/>
        <v>200800430002</v>
      </c>
      <c r="B3509" s="92"/>
      <c r="C3509" s="187">
        <v>20080043</v>
      </c>
      <c r="D3509" s="8" t="s">
        <v>56</v>
      </c>
      <c r="E3509" s="35" t="s">
        <v>17</v>
      </c>
      <c r="F3509" s="35" t="s">
        <v>12757</v>
      </c>
      <c r="G3509" s="35" t="s">
        <v>12810</v>
      </c>
      <c r="H3509" s="35" t="s">
        <v>8122</v>
      </c>
      <c r="I3509" s="36"/>
      <c r="J3509" s="53">
        <v>45978</v>
      </c>
      <c r="K3509" t="s">
        <v>12856</v>
      </c>
      <c r="L3509" s="40"/>
      <c r="M3509" s="39" t="s">
        <v>12900</v>
      </c>
    </row>
    <row r="3510" spans="1:13" x14ac:dyDescent="0.25">
      <c r="A3510" s="7" t="str">
        <f t="shared" si="147"/>
        <v>200800450002</v>
      </c>
      <c r="B3510" s="92"/>
      <c r="C3510" s="187">
        <v>20080045</v>
      </c>
      <c r="D3510" s="8" t="s">
        <v>56</v>
      </c>
      <c r="E3510" s="35" t="s">
        <v>17</v>
      </c>
      <c r="F3510" s="35" t="s">
        <v>12758</v>
      </c>
      <c r="G3510" s="35" t="s">
        <v>12811</v>
      </c>
      <c r="H3510" s="35" t="s">
        <v>7819</v>
      </c>
      <c r="I3510" s="36"/>
      <c r="J3510" s="53">
        <v>45978</v>
      </c>
      <c r="K3510" t="s">
        <v>12857</v>
      </c>
      <c r="L3510" s="40"/>
      <c r="M3510" s="39" t="s">
        <v>12901</v>
      </c>
    </row>
    <row r="3511" spans="1:13" x14ac:dyDescent="0.25">
      <c r="A3511" s="7" t="str">
        <f t="shared" si="147"/>
        <v>200800460002</v>
      </c>
      <c r="B3511" s="92"/>
      <c r="C3511" s="187">
        <v>20080046</v>
      </c>
      <c r="D3511" s="8" t="s">
        <v>56</v>
      </c>
      <c r="E3511" s="35" t="s">
        <v>17</v>
      </c>
      <c r="F3511" s="35" t="s">
        <v>11338</v>
      </c>
      <c r="G3511" s="35" t="s">
        <v>12812</v>
      </c>
      <c r="H3511" s="35" t="s">
        <v>7962</v>
      </c>
      <c r="I3511" s="36"/>
      <c r="J3511" s="53">
        <v>45978</v>
      </c>
      <c r="K3511" t="s">
        <v>7973</v>
      </c>
      <c r="L3511" s="40"/>
      <c r="M3511" s="39" t="s">
        <v>12902</v>
      </c>
    </row>
    <row r="3512" spans="1:13" x14ac:dyDescent="0.25">
      <c r="A3512" s="7" t="str">
        <f t="shared" si="147"/>
        <v>200900110009</v>
      </c>
      <c r="B3512" s="92"/>
      <c r="C3512" s="187">
        <v>20090011</v>
      </c>
      <c r="D3512" s="8" t="s">
        <v>56</v>
      </c>
      <c r="E3512" s="35" t="s">
        <v>36</v>
      </c>
      <c r="F3512" s="35" t="s">
        <v>12759</v>
      </c>
      <c r="G3512" s="35" t="s">
        <v>12813</v>
      </c>
      <c r="H3512" s="35" t="s">
        <v>1370</v>
      </c>
      <c r="I3512" s="36"/>
      <c r="J3512" s="53">
        <v>45978</v>
      </c>
      <c r="K3512" t="s">
        <v>12858</v>
      </c>
      <c r="L3512" s="40"/>
      <c r="M3512" s="39" t="s">
        <v>12903</v>
      </c>
    </row>
    <row r="3513" spans="1:13" x14ac:dyDescent="0.25">
      <c r="A3513" s="7" t="str">
        <f t="shared" si="147"/>
        <v>200900120006</v>
      </c>
      <c r="B3513" s="92"/>
      <c r="C3513" s="187">
        <v>20090012</v>
      </c>
      <c r="D3513" s="8" t="s">
        <v>56</v>
      </c>
      <c r="E3513" s="35" t="s">
        <v>19</v>
      </c>
      <c r="F3513" s="35" t="s">
        <v>12760</v>
      </c>
      <c r="G3513" s="35" t="s">
        <v>12814</v>
      </c>
      <c r="H3513" s="35" t="s">
        <v>4690</v>
      </c>
      <c r="I3513" s="36"/>
      <c r="J3513" s="53">
        <v>45978</v>
      </c>
      <c r="K3513" t="s">
        <v>455</v>
      </c>
      <c r="L3513" s="40"/>
      <c r="M3513" s="39" t="s">
        <v>12904</v>
      </c>
    </row>
    <row r="3514" spans="1:13" x14ac:dyDescent="0.25">
      <c r="A3514" s="7" t="str">
        <f t="shared" si="147"/>
        <v>200900130004</v>
      </c>
      <c r="B3514" s="92"/>
      <c r="C3514" s="187">
        <v>20090013</v>
      </c>
      <c r="D3514" s="8" t="s">
        <v>56</v>
      </c>
      <c r="E3514" s="35" t="s">
        <v>1</v>
      </c>
      <c r="F3514" s="35" t="s">
        <v>10411</v>
      </c>
      <c r="G3514" s="35" t="s">
        <v>12815</v>
      </c>
      <c r="H3514" s="35" t="s">
        <v>275</v>
      </c>
      <c r="I3514" s="36"/>
      <c r="J3514" s="53">
        <v>45978</v>
      </c>
      <c r="K3514" t="s">
        <v>12859</v>
      </c>
      <c r="L3514" s="40"/>
      <c r="M3514" s="39">
        <v>0</v>
      </c>
    </row>
    <row r="3515" spans="1:13" x14ac:dyDescent="0.25">
      <c r="A3515" s="7" t="str">
        <f t="shared" si="147"/>
        <v>200900130005</v>
      </c>
      <c r="B3515" s="92"/>
      <c r="C3515" s="187">
        <v>20090013</v>
      </c>
      <c r="D3515" s="8" t="s">
        <v>56</v>
      </c>
      <c r="E3515" s="35" t="s">
        <v>18</v>
      </c>
      <c r="F3515" s="35" t="s">
        <v>12761</v>
      </c>
      <c r="G3515" s="35" t="s">
        <v>12816</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12762</v>
      </c>
      <c r="G3516" s="35" t="s">
        <v>12817</v>
      </c>
      <c r="H3516" s="35" t="s">
        <v>275</v>
      </c>
      <c r="I3516" s="36"/>
      <c r="J3516" s="53">
        <v>45978</v>
      </c>
      <c r="K3516" t="s">
        <v>7989</v>
      </c>
      <c r="L3516" s="40"/>
      <c r="M3516" s="39" t="s">
        <v>12905</v>
      </c>
    </row>
    <row r="3517" spans="1:13" x14ac:dyDescent="0.25">
      <c r="A3517" s="7" t="str">
        <f t="shared" si="147"/>
        <v>200900140011</v>
      </c>
      <c r="B3517" s="92"/>
      <c r="C3517" s="187">
        <v>20090014</v>
      </c>
      <c r="D3517" s="8" t="s">
        <v>56</v>
      </c>
      <c r="E3517" s="35" t="s">
        <v>22</v>
      </c>
      <c r="F3517" s="35" t="s">
        <v>11497</v>
      </c>
      <c r="G3517" s="35" t="s">
        <v>12818</v>
      </c>
      <c r="H3517" s="35" t="s">
        <v>275</v>
      </c>
      <c r="I3517" s="36"/>
      <c r="J3517" s="53">
        <v>45978</v>
      </c>
      <c r="K3517" t="s">
        <v>8647</v>
      </c>
      <c r="L3517" s="40"/>
      <c r="M3517" s="39" t="s">
        <v>12906</v>
      </c>
    </row>
    <row r="3518" spans="1:13" x14ac:dyDescent="0.25">
      <c r="A3518" s="7" t="str">
        <f t="shared" si="147"/>
        <v>200900140012</v>
      </c>
      <c r="B3518" s="92"/>
      <c r="C3518" s="187">
        <v>20090014</v>
      </c>
      <c r="D3518" s="8" t="s">
        <v>56</v>
      </c>
      <c r="E3518" s="35" t="s">
        <v>40</v>
      </c>
      <c r="F3518" s="35" t="s">
        <v>12763</v>
      </c>
      <c r="G3518" s="35" t="s">
        <v>12819</v>
      </c>
      <c r="H3518" s="35" t="s">
        <v>275</v>
      </c>
      <c r="I3518" s="36"/>
      <c r="J3518" s="53">
        <v>45978</v>
      </c>
      <c r="K3518" t="s">
        <v>476</v>
      </c>
      <c r="L3518" s="40"/>
      <c r="M3518" s="39" t="s">
        <v>12907</v>
      </c>
    </row>
    <row r="3519" spans="1:13" x14ac:dyDescent="0.25">
      <c r="A3519" s="7" t="str">
        <f t="shared" si="147"/>
        <v>200900150013</v>
      </c>
      <c r="B3519" s="92"/>
      <c r="C3519" s="187">
        <v>20090015</v>
      </c>
      <c r="D3519" s="8" t="s">
        <v>56</v>
      </c>
      <c r="E3519" s="35" t="s">
        <v>23</v>
      </c>
      <c r="F3519" s="35" t="s">
        <v>13698</v>
      </c>
      <c r="G3519" s="35" t="s">
        <v>13699</v>
      </c>
      <c r="H3519" s="35" t="s">
        <v>275</v>
      </c>
      <c r="I3519" s="36"/>
      <c r="J3519" s="53">
        <v>45978</v>
      </c>
      <c r="K3519" t="s">
        <v>6002</v>
      </c>
      <c r="L3519" s="40"/>
      <c r="M3519" s="39" t="s">
        <v>12908</v>
      </c>
    </row>
    <row r="3520" spans="1:13" x14ac:dyDescent="0.25">
      <c r="A3520" s="7" t="str">
        <f t="shared" si="147"/>
        <v>200900150017</v>
      </c>
      <c r="B3520" s="92"/>
      <c r="C3520" s="187">
        <v>20090015</v>
      </c>
      <c r="D3520" s="8" t="s">
        <v>56</v>
      </c>
      <c r="E3520" s="35" t="s">
        <v>27</v>
      </c>
      <c r="F3520" s="35" t="s">
        <v>12003</v>
      </c>
      <c r="G3520" s="35" t="s">
        <v>12820</v>
      </c>
      <c r="H3520" s="35" t="s">
        <v>4690</v>
      </c>
      <c r="I3520" s="36"/>
      <c r="J3520" s="53">
        <v>45978</v>
      </c>
      <c r="K3520" t="s">
        <v>373</v>
      </c>
      <c r="L3520" s="40"/>
      <c r="M3520" s="39" t="s">
        <v>12909</v>
      </c>
    </row>
    <row r="3521" spans="1:13" x14ac:dyDescent="0.25">
      <c r="A3521" s="7" t="str">
        <f t="shared" si="147"/>
        <v>200900150026</v>
      </c>
      <c r="B3521" s="92"/>
      <c r="C3521" s="187">
        <v>20090015</v>
      </c>
      <c r="D3521" s="8" t="s">
        <v>56</v>
      </c>
      <c r="E3521" s="35" t="s">
        <v>39</v>
      </c>
      <c r="F3521" s="35" t="s">
        <v>12765</v>
      </c>
      <c r="G3521" s="35" t="s">
        <v>12821</v>
      </c>
      <c r="H3521" s="35" t="s">
        <v>12825</v>
      </c>
      <c r="I3521" s="36"/>
      <c r="J3521" s="53">
        <v>45978</v>
      </c>
      <c r="K3521" t="s">
        <v>361</v>
      </c>
      <c r="L3521" s="40"/>
      <c r="M3521" s="39" t="s">
        <v>12910</v>
      </c>
    </row>
    <row r="3522" spans="1:13" x14ac:dyDescent="0.25">
      <c r="A3522" s="7" t="str">
        <f t="shared" si="147"/>
        <v>200900150027</v>
      </c>
      <c r="B3522" s="92"/>
      <c r="C3522" s="187">
        <v>20090015</v>
      </c>
      <c r="D3522" s="8" t="s">
        <v>56</v>
      </c>
      <c r="E3522" s="35" t="s">
        <v>6</v>
      </c>
      <c r="F3522" s="35" t="s">
        <v>12766</v>
      </c>
      <c r="G3522" s="35" t="s">
        <v>12822</v>
      </c>
      <c r="H3522" s="35" t="s">
        <v>4690</v>
      </c>
      <c r="I3522" s="36"/>
      <c r="J3522" s="53">
        <v>45978</v>
      </c>
      <c r="K3522" t="s">
        <v>12860</v>
      </c>
      <c r="L3522" s="40"/>
      <c r="M3522" s="39" t="s">
        <v>12911</v>
      </c>
    </row>
    <row r="3523" spans="1:13" x14ac:dyDescent="0.25">
      <c r="A3523" s="7" t="str">
        <f t="shared" si="147"/>
        <v>200900150028</v>
      </c>
      <c r="B3523" s="92"/>
      <c r="C3523" s="187">
        <v>20090015</v>
      </c>
      <c r="D3523" s="8" t="s">
        <v>56</v>
      </c>
      <c r="E3523" s="35" t="s">
        <v>30</v>
      </c>
      <c r="F3523" s="35" t="s">
        <v>12767</v>
      </c>
      <c r="G3523" s="35" t="s">
        <v>12823</v>
      </c>
      <c r="H3523" s="35" t="s">
        <v>1370</v>
      </c>
      <c r="I3523" s="36"/>
      <c r="J3523" s="53">
        <v>45978</v>
      </c>
      <c r="K3523" t="s">
        <v>9388</v>
      </c>
      <c r="L3523" s="40"/>
      <c r="M3523" s="39" t="s">
        <v>12912</v>
      </c>
    </row>
    <row r="3524" spans="1:13" x14ac:dyDescent="0.25">
      <c r="A3524" s="7" t="str">
        <f t="shared" ref="A3524:A3549" si="148">CONCATENATE(C3524,E3524)</f>
        <v>200100030108</v>
      </c>
      <c r="B3524" s="92"/>
      <c r="C3524" s="187">
        <v>20010003</v>
      </c>
      <c r="D3524" s="8" t="s">
        <v>56</v>
      </c>
      <c r="E3524" s="35" t="s">
        <v>5391</v>
      </c>
      <c r="F3524" s="35" t="s">
        <v>12916</v>
      </c>
      <c r="G3524" s="35" t="s">
        <v>12935</v>
      </c>
      <c r="H3524" s="35" t="s">
        <v>273</v>
      </c>
      <c r="I3524" s="36"/>
      <c r="J3524" s="53">
        <v>45986</v>
      </c>
      <c r="K3524" t="s">
        <v>9314</v>
      </c>
      <c r="L3524" s="40"/>
      <c r="M3524" s="39" t="s">
        <v>12969</v>
      </c>
    </row>
    <row r="3525" spans="1:13" x14ac:dyDescent="0.25">
      <c r="A3525" s="7" t="str">
        <f t="shared" si="148"/>
        <v>200100400017</v>
      </c>
      <c r="B3525" s="92"/>
      <c r="C3525" s="187">
        <v>20010040</v>
      </c>
      <c r="D3525" s="8" t="s">
        <v>56</v>
      </c>
      <c r="E3525" s="35" t="s">
        <v>27</v>
      </c>
      <c r="F3525" s="35" t="s">
        <v>12917</v>
      </c>
      <c r="G3525" s="35" t="s">
        <v>12936</v>
      </c>
      <c r="H3525" s="35" t="s">
        <v>275</v>
      </c>
      <c r="I3525" s="36"/>
      <c r="J3525" s="53">
        <v>45986</v>
      </c>
      <c r="K3525" t="s">
        <v>12959</v>
      </c>
      <c r="L3525" s="40"/>
      <c r="M3525" s="39" t="s">
        <v>12970</v>
      </c>
    </row>
    <row r="3526" spans="1:13" x14ac:dyDescent="0.25">
      <c r="A3526" s="7" t="str">
        <f t="shared" si="148"/>
        <v>200100420040</v>
      </c>
      <c r="B3526" s="92"/>
      <c r="C3526" s="187">
        <v>20010042</v>
      </c>
      <c r="D3526" s="8" t="s">
        <v>56</v>
      </c>
      <c r="E3526" s="35" t="s">
        <v>13</v>
      </c>
      <c r="F3526" s="35" t="s">
        <v>739</v>
      </c>
      <c r="G3526" s="35" t="s">
        <v>12937</v>
      </c>
      <c r="H3526" s="35" t="s">
        <v>275</v>
      </c>
      <c r="I3526" s="36"/>
      <c r="J3526" s="53">
        <v>45986</v>
      </c>
      <c r="K3526" t="s">
        <v>12960</v>
      </c>
      <c r="L3526" s="40"/>
      <c r="M3526" s="39" t="s">
        <v>12971</v>
      </c>
    </row>
    <row r="3527" spans="1:13" x14ac:dyDescent="0.25">
      <c r="A3527" s="7" t="str">
        <f t="shared" si="148"/>
        <v>200100530056</v>
      </c>
      <c r="B3527" s="92"/>
      <c r="C3527" s="187">
        <v>20010053</v>
      </c>
      <c r="D3527" s="8" t="s">
        <v>56</v>
      </c>
      <c r="E3527" s="35" t="s">
        <v>761</v>
      </c>
      <c r="F3527" s="35" t="s">
        <v>12918</v>
      </c>
      <c r="G3527" s="35" t="s">
        <v>12938</v>
      </c>
      <c r="H3527" s="35" t="s">
        <v>268</v>
      </c>
      <c r="I3527" s="36"/>
      <c r="J3527" s="53">
        <v>45986</v>
      </c>
      <c r="K3527" t="s">
        <v>7753</v>
      </c>
      <c r="L3527" s="40"/>
      <c r="M3527" s="39" t="s">
        <v>12972</v>
      </c>
    </row>
    <row r="3528" spans="1:13" x14ac:dyDescent="0.25">
      <c r="A3528" s="7" t="str">
        <f t="shared" si="148"/>
        <v>200100530057</v>
      </c>
      <c r="B3528" s="92"/>
      <c r="C3528" s="187">
        <v>20010053</v>
      </c>
      <c r="D3528" s="8" t="s">
        <v>56</v>
      </c>
      <c r="E3528" s="35" t="s">
        <v>762</v>
      </c>
      <c r="F3528" s="35" t="s">
        <v>12919</v>
      </c>
      <c r="G3528" s="35" t="s">
        <v>12939</v>
      </c>
      <c r="H3528" s="35" t="s">
        <v>268</v>
      </c>
      <c r="I3528" s="36"/>
      <c r="J3528" s="53">
        <v>45986</v>
      </c>
      <c r="K3528" t="s">
        <v>8642</v>
      </c>
      <c r="L3528" s="40"/>
      <c r="M3528" s="39" t="s">
        <v>12973</v>
      </c>
    </row>
    <row r="3529" spans="1:13" x14ac:dyDescent="0.25">
      <c r="A3529" s="7" t="str">
        <f t="shared" si="148"/>
        <v>200100550011</v>
      </c>
      <c r="B3529" s="92"/>
      <c r="C3529" s="187">
        <v>20010055</v>
      </c>
      <c r="D3529" s="8" t="s">
        <v>56</v>
      </c>
      <c r="E3529" s="35" t="s">
        <v>22</v>
      </c>
      <c r="F3529" s="35" t="s">
        <v>12920</v>
      </c>
      <c r="G3529" s="35" t="s">
        <v>12940</v>
      </c>
      <c r="H3529" s="35" t="s">
        <v>429</v>
      </c>
      <c r="I3529" s="36"/>
      <c r="J3529" s="53">
        <v>45986</v>
      </c>
      <c r="K3529" t="s">
        <v>12961</v>
      </c>
      <c r="L3529" s="40"/>
      <c r="M3529" s="39" t="s">
        <v>12974</v>
      </c>
    </row>
    <row r="3530" spans="1:13" x14ac:dyDescent="0.25">
      <c r="A3530" s="7" t="str">
        <f t="shared" si="148"/>
        <v>200100550014</v>
      </c>
      <c r="B3530" s="92"/>
      <c r="C3530" s="187">
        <v>20010055</v>
      </c>
      <c r="D3530" s="8" t="s">
        <v>56</v>
      </c>
      <c r="E3530" s="35" t="s">
        <v>24</v>
      </c>
      <c r="F3530" s="35" t="s">
        <v>12921</v>
      </c>
      <c r="G3530" s="35" t="s">
        <v>12941</v>
      </c>
      <c r="H3530" s="35" t="s">
        <v>429</v>
      </c>
      <c r="I3530" s="36"/>
      <c r="J3530" s="53">
        <v>45986</v>
      </c>
      <c r="K3530" t="s">
        <v>9262</v>
      </c>
      <c r="L3530" s="40"/>
      <c r="M3530" s="39" t="s">
        <v>12975</v>
      </c>
    </row>
    <row r="3531" spans="1:13" x14ac:dyDescent="0.25">
      <c r="A3531" s="7" t="str">
        <f t="shared" si="148"/>
        <v>200100550015</v>
      </c>
      <c r="B3531" s="92"/>
      <c r="C3531" s="187">
        <v>20010055</v>
      </c>
      <c r="D3531" s="8" t="s">
        <v>56</v>
      </c>
      <c r="E3531" s="35" t="s">
        <v>25</v>
      </c>
      <c r="F3531" s="35" t="s">
        <v>12922</v>
      </c>
      <c r="G3531" s="35" t="s">
        <v>12942</v>
      </c>
      <c r="H3531" s="35" t="s">
        <v>275</v>
      </c>
      <c r="I3531" s="36"/>
      <c r="J3531" s="53">
        <v>45986</v>
      </c>
      <c r="K3531" t="s">
        <v>12962</v>
      </c>
      <c r="L3531" s="40"/>
      <c r="M3531" s="39" t="s">
        <v>12976</v>
      </c>
    </row>
    <row r="3532" spans="1:13" x14ac:dyDescent="0.25">
      <c r="A3532" s="7" t="str">
        <f t="shared" si="148"/>
        <v>200200050056</v>
      </c>
      <c r="B3532" s="92"/>
      <c r="C3532" s="187">
        <v>20020005</v>
      </c>
      <c r="D3532" s="8" t="s">
        <v>56</v>
      </c>
      <c r="E3532" s="35" t="s">
        <v>761</v>
      </c>
      <c r="F3532" s="35" t="s">
        <v>12923</v>
      </c>
      <c r="G3532" s="35" t="s">
        <v>12943</v>
      </c>
      <c r="H3532" s="35" t="s">
        <v>1284</v>
      </c>
      <c r="I3532" s="36"/>
      <c r="J3532" s="53">
        <v>45986</v>
      </c>
      <c r="K3532" t="s">
        <v>9261</v>
      </c>
      <c r="L3532" s="40"/>
      <c r="M3532" s="39" t="s">
        <v>12977</v>
      </c>
    </row>
    <row r="3533" spans="1:13" x14ac:dyDescent="0.25">
      <c r="A3533" s="7" t="str">
        <f t="shared" si="148"/>
        <v>200200150036</v>
      </c>
      <c r="B3533" s="92"/>
      <c r="C3533" s="187">
        <v>20020015</v>
      </c>
      <c r="D3533" s="8" t="s">
        <v>56</v>
      </c>
      <c r="E3533" s="35" t="s">
        <v>10</v>
      </c>
      <c r="F3533" s="35" t="s">
        <v>12924</v>
      </c>
      <c r="G3533" s="35" t="s">
        <v>12944</v>
      </c>
      <c r="H3533" s="35" t="s">
        <v>721</v>
      </c>
      <c r="I3533" s="36"/>
      <c r="J3533" s="53">
        <v>45986</v>
      </c>
      <c r="K3533" t="s">
        <v>7264</v>
      </c>
      <c r="L3533" s="40"/>
      <c r="M3533" s="39">
        <v>0</v>
      </c>
    </row>
    <row r="3534" spans="1:13" x14ac:dyDescent="0.25">
      <c r="A3534" s="7" t="str">
        <f t="shared" si="148"/>
        <v>200200210020</v>
      </c>
      <c r="B3534" s="92"/>
      <c r="C3534" s="187">
        <v>20020021</v>
      </c>
      <c r="D3534" s="8" t="s">
        <v>56</v>
      </c>
      <c r="E3534" s="35" t="s">
        <v>4</v>
      </c>
      <c r="F3534" s="35" t="s">
        <v>9641</v>
      </c>
      <c r="G3534" s="35" t="s">
        <v>12945</v>
      </c>
      <c r="H3534" s="35" t="s">
        <v>1380</v>
      </c>
      <c r="I3534" s="36"/>
      <c r="J3534" s="53">
        <v>45986</v>
      </c>
      <c r="K3534" t="s">
        <v>10338</v>
      </c>
      <c r="L3534" s="40"/>
      <c r="M3534" s="39">
        <v>0</v>
      </c>
    </row>
    <row r="3535" spans="1:13" x14ac:dyDescent="0.25">
      <c r="A3535" s="7" t="str">
        <f t="shared" si="148"/>
        <v>200300020049</v>
      </c>
      <c r="B3535" s="92"/>
      <c r="C3535" s="187">
        <v>20030002</v>
      </c>
      <c r="D3535" s="8" t="s">
        <v>56</v>
      </c>
      <c r="E3535" s="35" t="s">
        <v>425</v>
      </c>
      <c r="F3535" s="35" t="s">
        <v>185</v>
      </c>
      <c r="G3535" s="35" t="s">
        <v>12946</v>
      </c>
      <c r="H3535" s="35" t="s">
        <v>776</v>
      </c>
      <c r="I3535" s="36"/>
      <c r="J3535" s="53">
        <v>45986</v>
      </c>
      <c r="K3535" t="s">
        <v>12963</v>
      </c>
      <c r="L3535" s="40"/>
      <c r="M3535" s="39" t="s">
        <v>12978</v>
      </c>
    </row>
    <row r="3536" spans="1:13" x14ac:dyDescent="0.25">
      <c r="A3536" s="7" t="str">
        <f t="shared" si="148"/>
        <v>200600090029</v>
      </c>
      <c r="B3536" s="92"/>
      <c r="C3536" s="187">
        <v>20060009</v>
      </c>
      <c r="D3536" s="8" t="s">
        <v>56</v>
      </c>
      <c r="E3536" s="35" t="s">
        <v>31</v>
      </c>
      <c r="F3536" s="35" t="s">
        <v>12925</v>
      </c>
      <c r="G3536" s="35" t="s">
        <v>12947</v>
      </c>
      <c r="H3536" s="35" t="s">
        <v>4452</v>
      </c>
      <c r="I3536" s="36"/>
      <c r="J3536" s="53">
        <v>45986</v>
      </c>
      <c r="K3536" t="s">
        <v>12964</v>
      </c>
      <c r="L3536" s="40"/>
      <c r="M3536" s="39" t="s">
        <v>12979</v>
      </c>
    </row>
    <row r="3537" spans="1:13" x14ac:dyDescent="0.25">
      <c r="A3537" s="7" t="str">
        <f t="shared" si="148"/>
        <v>200600170003</v>
      </c>
      <c r="B3537" s="92"/>
      <c r="C3537" s="187">
        <v>20060017</v>
      </c>
      <c r="D3537" s="8" t="s">
        <v>56</v>
      </c>
      <c r="E3537" s="35" t="s">
        <v>0</v>
      </c>
      <c r="F3537" s="35" t="s">
        <v>12926</v>
      </c>
      <c r="G3537" s="35" t="s">
        <v>12948</v>
      </c>
      <c r="H3537" s="35" t="s">
        <v>275</v>
      </c>
      <c r="I3537" s="36"/>
      <c r="J3537" s="53">
        <v>45986</v>
      </c>
      <c r="K3537" t="s">
        <v>12965</v>
      </c>
      <c r="L3537" s="40"/>
      <c r="M3537" s="39">
        <v>0</v>
      </c>
    </row>
    <row r="3538" spans="1:13" x14ac:dyDescent="0.25">
      <c r="A3538" s="7" t="str">
        <f t="shared" si="148"/>
        <v>200600170014</v>
      </c>
      <c r="B3538" s="92"/>
      <c r="C3538" s="187">
        <v>20060017</v>
      </c>
      <c r="D3538" s="8" t="s">
        <v>56</v>
      </c>
      <c r="E3538" s="35" t="s">
        <v>24</v>
      </c>
      <c r="F3538" s="35" t="s">
        <v>12927</v>
      </c>
      <c r="G3538" s="35" t="s">
        <v>12949</v>
      </c>
      <c r="H3538" s="35" t="s">
        <v>1676</v>
      </c>
      <c r="I3538" s="36"/>
      <c r="J3538" s="53">
        <v>45986</v>
      </c>
      <c r="K3538" t="s">
        <v>5349</v>
      </c>
      <c r="L3538" s="40"/>
      <c r="M3538" s="39" t="s">
        <v>12980</v>
      </c>
    </row>
    <row r="3539" spans="1:13" x14ac:dyDescent="0.25">
      <c r="A3539" s="7" t="str">
        <f t="shared" si="148"/>
        <v>200600170015</v>
      </c>
      <c r="B3539" s="92"/>
      <c r="C3539" s="187">
        <v>20060017</v>
      </c>
      <c r="D3539" s="8" t="s">
        <v>56</v>
      </c>
      <c r="E3539" s="35" t="s">
        <v>25</v>
      </c>
      <c r="F3539" s="35" t="s">
        <v>6615</v>
      </c>
      <c r="G3539" s="35" t="s">
        <v>6645</v>
      </c>
      <c r="H3539" s="35" t="s">
        <v>1676</v>
      </c>
      <c r="I3539" s="36"/>
      <c r="J3539" s="53">
        <v>45986</v>
      </c>
      <c r="K3539" t="s">
        <v>6567</v>
      </c>
      <c r="L3539" s="40"/>
      <c r="M3539" s="39">
        <v>0</v>
      </c>
    </row>
    <row r="3540" spans="1:13" x14ac:dyDescent="0.25">
      <c r="A3540" s="7" t="str">
        <f t="shared" si="148"/>
        <v>200700170046</v>
      </c>
      <c r="B3540" s="92"/>
      <c r="C3540" s="187">
        <v>20070017</v>
      </c>
      <c r="D3540" s="8" t="s">
        <v>56</v>
      </c>
      <c r="E3540" s="35" t="s">
        <v>129</v>
      </c>
      <c r="F3540" s="35" t="s">
        <v>12928</v>
      </c>
      <c r="G3540" s="35" t="s">
        <v>12950</v>
      </c>
      <c r="H3540" s="35" t="s">
        <v>8886</v>
      </c>
      <c r="I3540" s="36"/>
      <c r="J3540" s="53">
        <v>45986</v>
      </c>
      <c r="K3540" t="s">
        <v>587</v>
      </c>
      <c r="L3540" s="40"/>
      <c r="M3540" s="39" t="s">
        <v>12981</v>
      </c>
    </row>
    <row r="3541" spans="1:13" x14ac:dyDescent="0.25">
      <c r="A3541" s="7" t="str">
        <f t="shared" si="148"/>
        <v>200800090011</v>
      </c>
      <c r="B3541" s="92"/>
      <c r="C3541" s="187">
        <v>20080009</v>
      </c>
      <c r="D3541" s="8" t="s">
        <v>56</v>
      </c>
      <c r="E3541" s="35" t="s">
        <v>22</v>
      </c>
      <c r="F3541" s="35" t="s">
        <v>12929</v>
      </c>
      <c r="G3541" s="35" t="s">
        <v>12951</v>
      </c>
      <c r="H3541" s="35" t="s">
        <v>7573</v>
      </c>
      <c r="I3541" s="36"/>
      <c r="J3541" s="53">
        <v>45986</v>
      </c>
      <c r="K3541" t="s">
        <v>9495</v>
      </c>
      <c r="L3541" s="40"/>
      <c r="M3541" s="39" t="s">
        <v>12982</v>
      </c>
    </row>
    <row r="3542" spans="1:13" x14ac:dyDescent="0.25">
      <c r="A3542" s="7" t="str">
        <f t="shared" si="148"/>
        <v>200800090012</v>
      </c>
      <c r="B3542" s="92"/>
      <c r="C3542" s="187">
        <v>20080009</v>
      </c>
      <c r="D3542" s="8" t="s">
        <v>56</v>
      </c>
      <c r="E3542" s="35" t="s">
        <v>40</v>
      </c>
      <c r="F3542" s="35" t="s">
        <v>12930</v>
      </c>
      <c r="G3542" s="35" t="s">
        <v>12952</v>
      </c>
      <c r="H3542" s="35" t="s">
        <v>275</v>
      </c>
      <c r="I3542" s="36"/>
      <c r="J3542" s="53">
        <v>45986</v>
      </c>
      <c r="K3542">
        <v>0</v>
      </c>
      <c r="L3542" s="40"/>
      <c r="M3542" s="39" t="s">
        <v>12983</v>
      </c>
    </row>
    <row r="3543" spans="1:13" x14ac:dyDescent="0.25">
      <c r="A3543" s="7" t="str">
        <f t="shared" si="148"/>
        <v>200800110019</v>
      </c>
      <c r="B3543" s="92"/>
      <c r="C3543" s="187">
        <v>20080011</v>
      </c>
      <c r="D3543" s="8" t="s">
        <v>56</v>
      </c>
      <c r="E3543" s="35" t="s">
        <v>3</v>
      </c>
      <c r="F3543" s="35" t="s">
        <v>12931</v>
      </c>
      <c r="G3543" s="35" t="s">
        <v>12953</v>
      </c>
      <c r="H3543" s="35" t="s">
        <v>7481</v>
      </c>
      <c r="I3543" s="36"/>
      <c r="J3543" s="53">
        <v>45986</v>
      </c>
      <c r="K3543" t="s">
        <v>6945</v>
      </c>
      <c r="L3543" s="40"/>
      <c r="M3543" s="39" t="s">
        <v>12984</v>
      </c>
    </row>
    <row r="3544" spans="1:13" x14ac:dyDescent="0.25">
      <c r="A3544" s="7" t="str">
        <f t="shared" si="148"/>
        <v>200800440002</v>
      </c>
      <c r="B3544" s="92"/>
      <c r="C3544" s="187">
        <v>20080044</v>
      </c>
      <c r="D3544" s="8" t="s">
        <v>56</v>
      </c>
      <c r="E3544" s="35" t="s">
        <v>17</v>
      </c>
      <c r="F3544" s="35" t="s">
        <v>12932</v>
      </c>
      <c r="G3544" s="35" t="s">
        <v>12954</v>
      </c>
      <c r="H3544" s="35" t="s">
        <v>8439</v>
      </c>
      <c r="I3544" s="36"/>
      <c r="J3544" s="53">
        <v>45986</v>
      </c>
      <c r="K3544" t="s">
        <v>8719</v>
      </c>
      <c r="L3544" s="40"/>
      <c r="M3544" s="39" t="s">
        <v>12985</v>
      </c>
    </row>
    <row r="3545" spans="1:13" x14ac:dyDescent="0.25">
      <c r="A3545" s="7" t="str">
        <f t="shared" si="148"/>
        <v>200900020026</v>
      </c>
      <c r="B3545" s="92"/>
      <c r="C3545" s="187">
        <v>20090002</v>
      </c>
      <c r="D3545" s="8" t="s">
        <v>56</v>
      </c>
      <c r="E3545" s="35" t="s">
        <v>39</v>
      </c>
      <c r="F3545" s="35" t="s">
        <v>10411</v>
      </c>
      <c r="G3545" s="35" t="s">
        <v>12955</v>
      </c>
      <c r="H3545" s="35" t="s">
        <v>1380</v>
      </c>
      <c r="I3545" s="36"/>
      <c r="J3545" s="53">
        <v>45986</v>
      </c>
      <c r="K3545" t="s">
        <v>12966</v>
      </c>
      <c r="L3545" s="40"/>
      <c r="M3545" s="39" t="s">
        <v>12986</v>
      </c>
    </row>
    <row r="3546" spans="1:13" x14ac:dyDescent="0.25">
      <c r="A3546" s="7" t="str">
        <f t="shared" si="148"/>
        <v>200900030006</v>
      </c>
      <c r="B3546" s="92"/>
      <c r="C3546" s="187">
        <v>20090003</v>
      </c>
      <c r="D3546" s="8" t="s">
        <v>56</v>
      </c>
      <c r="E3546" s="35" t="s">
        <v>19</v>
      </c>
      <c r="F3546" s="35" t="s">
        <v>12933</v>
      </c>
      <c r="G3546" s="35" t="s">
        <v>12956</v>
      </c>
      <c r="H3546" s="35" t="s">
        <v>4690</v>
      </c>
      <c r="I3546" s="36"/>
      <c r="J3546" s="53">
        <v>45986</v>
      </c>
      <c r="K3546">
        <v>0</v>
      </c>
      <c r="L3546" s="40"/>
      <c r="M3546" s="39" t="s">
        <v>12987</v>
      </c>
    </row>
    <row r="3547" spans="1:13" x14ac:dyDescent="0.25">
      <c r="A3547" s="7" t="str">
        <f t="shared" si="148"/>
        <v>200900140010</v>
      </c>
      <c r="B3547" s="92"/>
      <c r="C3547" s="187">
        <v>20090014</v>
      </c>
      <c r="D3547" s="8" t="s">
        <v>56</v>
      </c>
      <c r="E3547" s="35" t="s">
        <v>21</v>
      </c>
      <c r="F3547" s="35" t="s">
        <v>12934</v>
      </c>
      <c r="G3547" s="91" t="s">
        <v>13291</v>
      </c>
      <c r="H3547" s="35" t="s">
        <v>275</v>
      </c>
      <c r="I3547" s="36"/>
      <c r="J3547" s="53">
        <v>45986</v>
      </c>
      <c r="K3547" t="s">
        <v>12967</v>
      </c>
      <c r="L3547" s="40"/>
      <c r="M3547" s="39" t="s">
        <v>12988</v>
      </c>
    </row>
    <row r="3548" spans="1:13" x14ac:dyDescent="0.25">
      <c r="A3548" s="7" t="str">
        <f t="shared" si="148"/>
        <v>200900140013</v>
      </c>
      <c r="B3548" s="92"/>
      <c r="C3548" s="187">
        <v>20090014</v>
      </c>
      <c r="D3548" s="8" t="s">
        <v>56</v>
      </c>
      <c r="E3548" s="35" t="s">
        <v>23</v>
      </c>
      <c r="F3548" s="35" t="s">
        <v>7723</v>
      </c>
      <c r="G3548" s="35" t="s">
        <v>12957</v>
      </c>
      <c r="H3548" s="35" t="s">
        <v>1370</v>
      </c>
      <c r="I3548" s="36"/>
      <c r="J3548" s="53">
        <v>45986</v>
      </c>
      <c r="K3548" t="s">
        <v>12968</v>
      </c>
      <c r="L3548" s="40"/>
      <c r="M3548" s="39" t="s">
        <v>12989</v>
      </c>
    </row>
    <row r="3549" spans="1:13" x14ac:dyDescent="0.25">
      <c r="A3549" s="7" t="str">
        <f t="shared" si="148"/>
        <v>200900140014</v>
      </c>
      <c r="B3549" s="92"/>
      <c r="C3549" s="187">
        <v>20090014</v>
      </c>
      <c r="D3549" s="8" t="s">
        <v>56</v>
      </c>
      <c r="E3549" s="35" t="s">
        <v>24</v>
      </c>
      <c r="F3549" s="35" t="s">
        <v>5429</v>
      </c>
      <c r="G3549" s="35" t="s">
        <v>12958</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12991</v>
      </c>
      <c r="G3550" s="35" t="s">
        <v>12992</v>
      </c>
      <c r="H3550" s="35" t="s">
        <v>8439</v>
      </c>
      <c r="I3550" s="36"/>
      <c r="J3550" s="53">
        <v>45990</v>
      </c>
      <c r="K3550" t="s">
        <v>12993</v>
      </c>
      <c r="L3550" s="40"/>
      <c r="M3550" s="39" t="s">
        <v>12994</v>
      </c>
    </row>
    <row r="3551" spans="1:13" x14ac:dyDescent="0.25">
      <c r="A3551" s="7" t="str">
        <f t="shared" ref="A3551:A3560" si="149">CONCATENATE(C3551,E3551)</f>
        <v>200100030106</v>
      </c>
      <c r="B3551" s="92"/>
      <c r="C3551" s="183">
        <v>20010003</v>
      </c>
      <c r="D3551" s="8" t="s">
        <v>56</v>
      </c>
      <c r="E3551" s="35" t="s">
        <v>5389</v>
      </c>
      <c r="F3551" s="35" t="s">
        <v>12998</v>
      </c>
      <c r="G3551" s="35" t="s">
        <v>13012</v>
      </c>
      <c r="H3551" s="35" t="s">
        <v>273</v>
      </c>
      <c r="I3551" s="36"/>
      <c r="J3551" s="53">
        <v>45992</v>
      </c>
      <c r="K3551" t="s">
        <v>13031</v>
      </c>
      <c r="L3551" s="40"/>
      <c r="M3551" s="39" t="s">
        <v>13043</v>
      </c>
    </row>
    <row r="3552" spans="1:13" x14ac:dyDescent="0.25">
      <c r="A3552" s="7" t="str">
        <f t="shared" si="149"/>
        <v>200100050050</v>
      </c>
      <c r="B3552" s="92"/>
      <c r="C3552" s="183">
        <v>20010005</v>
      </c>
      <c r="D3552" s="8" t="s">
        <v>56</v>
      </c>
      <c r="E3552" s="35" t="s">
        <v>2068</v>
      </c>
      <c r="F3552" s="35" t="s">
        <v>12999</v>
      </c>
      <c r="G3552" s="35" t="s">
        <v>13013</v>
      </c>
      <c r="H3552" s="35" t="s">
        <v>269</v>
      </c>
      <c r="I3552" s="36"/>
      <c r="J3552" s="53">
        <v>45992</v>
      </c>
      <c r="K3552" t="s">
        <v>10478</v>
      </c>
      <c r="L3552" s="40"/>
      <c r="M3552" s="39" t="s">
        <v>13044</v>
      </c>
    </row>
    <row r="3553" spans="1:13" x14ac:dyDescent="0.25">
      <c r="A3553" s="7" t="str">
        <f t="shared" si="149"/>
        <v>200100150093</v>
      </c>
      <c r="B3553" s="92"/>
      <c r="C3553" s="183">
        <v>20010015</v>
      </c>
      <c r="D3553" s="8" t="s">
        <v>56</v>
      </c>
      <c r="E3553" s="35" t="s">
        <v>3868</v>
      </c>
      <c r="F3553" s="35" t="s">
        <v>6984</v>
      </c>
      <c r="G3553" s="35" t="s">
        <v>13014</v>
      </c>
      <c r="H3553" s="35" t="s">
        <v>3990</v>
      </c>
      <c r="I3553" s="36"/>
      <c r="J3553" s="53">
        <v>45992</v>
      </c>
      <c r="K3553" t="s">
        <v>13032</v>
      </c>
      <c r="L3553" s="40"/>
      <c r="M3553" s="39" t="s">
        <v>13045</v>
      </c>
    </row>
    <row r="3554" spans="1:13" x14ac:dyDescent="0.25">
      <c r="A3554" s="7" t="str">
        <f t="shared" si="149"/>
        <v>200100530054</v>
      </c>
      <c r="B3554" s="92"/>
      <c r="C3554" s="183">
        <v>20010053</v>
      </c>
      <c r="D3554" s="8" t="s">
        <v>56</v>
      </c>
      <c r="E3554" s="35" t="s">
        <v>760</v>
      </c>
      <c r="F3554" s="35" t="s">
        <v>13000</v>
      </c>
      <c r="G3554" s="35" t="s">
        <v>13015</v>
      </c>
      <c r="H3554" s="35" t="s">
        <v>1380</v>
      </c>
      <c r="I3554" s="36"/>
      <c r="J3554" s="53">
        <v>45992</v>
      </c>
      <c r="K3554" t="s">
        <v>12966</v>
      </c>
      <c r="L3554" s="40"/>
      <c r="M3554" s="39" t="s">
        <v>13046</v>
      </c>
    </row>
    <row r="3555" spans="1:13" x14ac:dyDescent="0.25">
      <c r="A3555" s="7" t="str">
        <f t="shared" si="149"/>
        <v>200100550007</v>
      </c>
      <c r="B3555" s="92"/>
      <c r="C3555" s="183">
        <v>20010055</v>
      </c>
      <c r="D3555" s="8" t="s">
        <v>56</v>
      </c>
      <c r="E3555" s="35" t="s">
        <v>20</v>
      </c>
      <c r="F3555" s="35" t="s">
        <v>13001</v>
      </c>
      <c r="G3555" s="35" t="s">
        <v>13016</v>
      </c>
      <c r="H3555" s="35" t="s">
        <v>13030</v>
      </c>
      <c r="I3555" s="36"/>
      <c r="J3555" s="53">
        <v>45992</v>
      </c>
      <c r="K3555" t="s">
        <v>5603</v>
      </c>
      <c r="L3555" s="40"/>
      <c r="M3555" s="39" t="s">
        <v>13047</v>
      </c>
    </row>
    <row r="3556" spans="1:13" x14ac:dyDescent="0.25">
      <c r="A3556" s="7" t="str">
        <f t="shared" si="149"/>
        <v>200100550008</v>
      </c>
      <c r="B3556" s="92"/>
      <c r="C3556" s="183">
        <v>20010055</v>
      </c>
      <c r="D3556" s="8" t="s">
        <v>56</v>
      </c>
      <c r="E3556" s="35" t="s">
        <v>41</v>
      </c>
      <c r="F3556" s="35" t="s">
        <v>13002</v>
      </c>
      <c r="G3556" s="35" t="s">
        <v>13017</v>
      </c>
      <c r="H3556" s="35" t="s">
        <v>275</v>
      </c>
      <c r="I3556" s="36"/>
      <c r="J3556" s="53">
        <v>45992</v>
      </c>
      <c r="K3556" t="s">
        <v>13033</v>
      </c>
      <c r="L3556" s="40"/>
      <c r="M3556" s="39">
        <v>0</v>
      </c>
    </row>
    <row r="3557" spans="1:13" x14ac:dyDescent="0.25">
      <c r="A3557" s="7" t="str">
        <f t="shared" si="149"/>
        <v>200100550009</v>
      </c>
      <c r="B3557" s="92"/>
      <c r="C3557" s="183">
        <v>20010055</v>
      </c>
      <c r="D3557" s="8" t="s">
        <v>56</v>
      </c>
      <c r="E3557" s="35" t="s">
        <v>36</v>
      </c>
      <c r="F3557" s="35" t="s">
        <v>13003</v>
      </c>
      <c r="G3557" s="35" t="s">
        <v>13018</v>
      </c>
      <c r="H3557" s="35" t="s">
        <v>275</v>
      </c>
      <c r="I3557" s="36"/>
      <c r="J3557" s="53">
        <v>45992</v>
      </c>
      <c r="K3557" t="s">
        <v>13034</v>
      </c>
      <c r="L3557" s="40"/>
      <c r="M3557" s="39" t="s">
        <v>13048</v>
      </c>
    </row>
    <row r="3558" spans="1:13" x14ac:dyDescent="0.25">
      <c r="A3558" s="7" t="str">
        <f t="shared" si="149"/>
        <v>200100550010</v>
      </c>
      <c r="B3558" s="92"/>
      <c r="C3558" s="183">
        <v>20010055</v>
      </c>
      <c r="D3558" s="8" t="s">
        <v>56</v>
      </c>
      <c r="E3558" s="35" t="s">
        <v>21</v>
      </c>
      <c r="F3558" s="35" t="s">
        <v>13004</v>
      </c>
      <c r="G3558" s="35" t="s">
        <v>13019</v>
      </c>
      <c r="H3558" s="35" t="s">
        <v>275</v>
      </c>
      <c r="I3558" s="36"/>
      <c r="J3558" s="53">
        <v>45992</v>
      </c>
      <c r="K3558" t="s">
        <v>13035</v>
      </c>
      <c r="L3558" s="40"/>
      <c r="M3558" s="39" t="s">
        <v>13049</v>
      </c>
    </row>
    <row r="3559" spans="1:13" x14ac:dyDescent="0.25">
      <c r="A3559" s="7" t="str">
        <f t="shared" si="149"/>
        <v>200200010160</v>
      </c>
      <c r="B3559" s="92"/>
      <c r="C3559" s="183">
        <v>20020001</v>
      </c>
      <c r="D3559" s="8" t="s">
        <v>56</v>
      </c>
      <c r="E3559" s="35" t="s">
        <v>12995</v>
      </c>
      <c r="F3559" s="35" t="s">
        <v>6579</v>
      </c>
      <c r="G3559" s="35" t="s">
        <v>13020</v>
      </c>
      <c r="H3559" s="35" t="s">
        <v>276</v>
      </c>
      <c r="I3559" s="36"/>
      <c r="J3559" s="53">
        <v>45992</v>
      </c>
      <c r="K3559" t="s">
        <v>176</v>
      </c>
      <c r="L3559" s="40"/>
      <c r="M3559" s="39" t="s">
        <v>13050</v>
      </c>
    </row>
    <row r="3560" spans="1:13" x14ac:dyDescent="0.25">
      <c r="A3560" s="7" t="str">
        <f t="shared" si="149"/>
        <v>200200010161</v>
      </c>
      <c r="B3560" s="92"/>
      <c r="C3560" s="183">
        <v>20020001</v>
      </c>
      <c r="D3560" s="8" t="s">
        <v>56</v>
      </c>
      <c r="E3560" s="35" t="s">
        <v>12996</v>
      </c>
      <c r="F3560" s="35" t="s">
        <v>13005</v>
      </c>
      <c r="G3560" s="35" t="s">
        <v>13021</v>
      </c>
      <c r="H3560" s="35" t="s">
        <v>275</v>
      </c>
      <c r="I3560" s="36"/>
      <c r="J3560" s="53">
        <v>45992</v>
      </c>
      <c r="K3560" t="s">
        <v>13036</v>
      </c>
      <c r="L3560" s="40"/>
      <c r="M3560" s="39" t="s">
        <v>13051</v>
      </c>
    </row>
    <row r="3561" spans="1:13" x14ac:dyDescent="0.25">
      <c r="A3561" s="7" t="str">
        <f t="shared" ref="A3561:A3569" si="150">CONCATENATE(C3561,E3561)</f>
        <v>200200010162</v>
      </c>
      <c r="B3561" s="92"/>
      <c r="C3561" s="183">
        <v>20020001</v>
      </c>
      <c r="D3561" s="8" t="s">
        <v>56</v>
      </c>
      <c r="E3561" s="35" t="s">
        <v>12997</v>
      </c>
      <c r="F3561" s="35" t="s">
        <v>13006</v>
      </c>
      <c r="G3561" s="35" t="s">
        <v>13022</v>
      </c>
      <c r="H3561" s="35" t="s">
        <v>274</v>
      </c>
      <c r="I3561" s="36"/>
      <c r="J3561" s="53">
        <v>45992</v>
      </c>
      <c r="K3561" t="s">
        <v>13037</v>
      </c>
      <c r="L3561" s="40"/>
      <c r="M3561" s="39" t="s">
        <v>13052</v>
      </c>
    </row>
    <row r="3562" spans="1:13" x14ac:dyDescent="0.25">
      <c r="A3562" s="7" t="str">
        <f t="shared" si="150"/>
        <v>200200110062</v>
      </c>
      <c r="B3562" s="92"/>
      <c r="C3562" s="183">
        <v>20020011</v>
      </c>
      <c r="D3562" s="8" t="s">
        <v>56</v>
      </c>
      <c r="E3562" s="35" t="s">
        <v>1147</v>
      </c>
      <c r="F3562" s="35" t="s">
        <v>13007</v>
      </c>
      <c r="G3562" s="35" t="s">
        <v>13023</v>
      </c>
      <c r="H3562" s="35" t="s">
        <v>275</v>
      </c>
      <c r="I3562" s="36"/>
      <c r="J3562" s="53">
        <v>45992</v>
      </c>
      <c r="K3562" t="s">
        <v>5615</v>
      </c>
      <c r="L3562" s="40"/>
      <c r="M3562" s="39" t="s">
        <v>13053</v>
      </c>
    </row>
    <row r="3563" spans="1:13" x14ac:dyDescent="0.25">
      <c r="A3563" s="7" t="str">
        <f t="shared" si="150"/>
        <v>200200230040</v>
      </c>
      <c r="B3563" s="92"/>
      <c r="C3563" s="183">
        <v>20020023</v>
      </c>
      <c r="D3563" s="8" t="s">
        <v>56</v>
      </c>
      <c r="E3563" s="35" t="s">
        <v>13</v>
      </c>
      <c r="F3563" s="35" t="s">
        <v>13008</v>
      </c>
      <c r="G3563" s="35" t="s">
        <v>13024</v>
      </c>
      <c r="H3563" s="35" t="s">
        <v>1380</v>
      </c>
      <c r="I3563" s="36"/>
      <c r="J3563" s="53">
        <v>45992</v>
      </c>
      <c r="K3563" t="s">
        <v>7581</v>
      </c>
      <c r="L3563" s="40"/>
      <c r="M3563" s="39" t="s">
        <v>13054</v>
      </c>
    </row>
    <row r="3564" spans="1:13" x14ac:dyDescent="0.25">
      <c r="A3564" s="7" t="str">
        <f t="shared" si="150"/>
        <v>200400010057</v>
      </c>
      <c r="B3564" s="92"/>
      <c r="C3564" s="183">
        <v>20040001</v>
      </c>
      <c r="D3564" s="8" t="s">
        <v>56</v>
      </c>
      <c r="E3564" s="35" t="s">
        <v>762</v>
      </c>
      <c r="F3564" s="35" t="s">
        <v>13009</v>
      </c>
      <c r="G3564" s="35" t="s">
        <v>13025</v>
      </c>
      <c r="H3564" s="35" t="s">
        <v>275</v>
      </c>
      <c r="I3564" s="36"/>
      <c r="J3564" s="53">
        <v>45992</v>
      </c>
      <c r="K3564" t="s">
        <v>13038</v>
      </c>
      <c r="L3564" s="40"/>
      <c r="M3564" s="39" t="s">
        <v>13055</v>
      </c>
    </row>
    <row r="3565" spans="1:13" x14ac:dyDescent="0.25">
      <c r="A3565" s="7" t="str">
        <f t="shared" si="150"/>
        <v>200500010049</v>
      </c>
      <c r="B3565" s="92"/>
      <c r="C3565" s="183">
        <v>20050001</v>
      </c>
      <c r="D3565" s="8" t="s">
        <v>56</v>
      </c>
      <c r="E3565" s="35" t="s">
        <v>425</v>
      </c>
      <c r="F3565" s="35" t="s">
        <v>559</v>
      </c>
      <c r="G3565" s="91" t="s">
        <v>13292</v>
      </c>
      <c r="H3565" s="35" t="s">
        <v>281</v>
      </c>
      <c r="I3565" s="36"/>
      <c r="J3565" s="53">
        <v>45992</v>
      </c>
      <c r="K3565" t="s">
        <v>13039</v>
      </c>
      <c r="L3565" s="40"/>
      <c r="M3565" s="39" t="s">
        <v>13056</v>
      </c>
    </row>
    <row r="3566" spans="1:13" x14ac:dyDescent="0.25">
      <c r="A3566" s="7" t="str">
        <f t="shared" si="150"/>
        <v>200500030023</v>
      </c>
      <c r="B3566" s="92"/>
      <c r="C3566" s="183">
        <v>20050003</v>
      </c>
      <c r="D3566" s="8" t="s">
        <v>56</v>
      </c>
      <c r="E3566" s="35" t="s">
        <v>38</v>
      </c>
      <c r="F3566" s="35" t="s">
        <v>13010</v>
      </c>
      <c r="G3566" s="35" t="s">
        <v>13026</v>
      </c>
      <c r="H3566" s="35" t="s">
        <v>275</v>
      </c>
      <c r="I3566" s="36"/>
      <c r="J3566" s="53">
        <v>45992</v>
      </c>
      <c r="K3566" t="s">
        <v>13040</v>
      </c>
      <c r="L3566" s="40"/>
      <c r="M3566" s="39">
        <v>0</v>
      </c>
    </row>
    <row r="3567" spans="1:13" x14ac:dyDescent="0.25">
      <c r="A3567" s="7" t="str">
        <f t="shared" si="150"/>
        <v>200800020038</v>
      </c>
      <c r="B3567" s="92"/>
      <c r="C3567" s="183">
        <v>20080002</v>
      </c>
      <c r="D3567" s="8" t="s">
        <v>56</v>
      </c>
      <c r="E3567" s="35" t="s">
        <v>11</v>
      </c>
      <c r="F3567" s="35" t="s">
        <v>7300</v>
      </c>
      <c r="G3567" s="35" t="s">
        <v>13027</v>
      </c>
      <c r="H3567" s="35" t="s">
        <v>5245</v>
      </c>
      <c r="I3567" s="36"/>
      <c r="J3567" s="53">
        <v>45992</v>
      </c>
      <c r="K3567" t="s">
        <v>13041</v>
      </c>
      <c r="L3567" s="40"/>
      <c r="M3567" s="39" t="s">
        <v>13057</v>
      </c>
    </row>
    <row r="3568" spans="1:13" x14ac:dyDescent="0.25">
      <c r="A3568" s="7" t="str">
        <f t="shared" si="150"/>
        <v>200800020042</v>
      </c>
      <c r="B3568" s="92"/>
      <c r="C3568" s="183">
        <v>20080002</v>
      </c>
      <c r="D3568" s="8" t="s">
        <v>56</v>
      </c>
      <c r="E3568" s="35" t="s">
        <v>14</v>
      </c>
      <c r="F3568" s="35" t="s">
        <v>9602</v>
      </c>
      <c r="G3568" s="35" t="s">
        <v>13028</v>
      </c>
      <c r="H3568" s="35" t="s">
        <v>7439</v>
      </c>
      <c r="I3568" s="36"/>
      <c r="J3568" s="53">
        <v>45992</v>
      </c>
      <c r="K3568" t="s">
        <v>5639</v>
      </c>
      <c r="L3568" s="40"/>
      <c r="M3568" s="39" t="s">
        <v>13058</v>
      </c>
    </row>
    <row r="3569" spans="1:13" x14ac:dyDescent="0.25">
      <c r="A3569" s="7" t="str">
        <f t="shared" si="150"/>
        <v>200800020043</v>
      </c>
      <c r="B3569" s="92"/>
      <c r="C3569" s="183">
        <v>20080002</v>
      </c>
      <c r="D3569" s="8" t="s">
        <v>56</v>
      </c>
      <c r="E3569" s="35" t="s">
        <v>1650</v>
      </c>
      <c r="F3569" s="35" t="s">
        <v>13011</v>
      </c>
      <c r="G3569" s="35" t="s">
        <v>13029</v>
      </c>
      <c r="H3569" s="35" t="s">
        <v>7417</v>
      </c>
      <c r="I3569" s="36"/>
      <c r="J3569" s="53">
        <v>45992</v>
      </c>
      <c r="K3569" t="s">
        <v>13042</v>
      </c>
      <c r="L3569" s="40"/>
      <c r="M3569" s="39" t="s">
        <v>13059</v>
      </c>
    </row>
    <row r="3570" spans="1:13" x14ac:dyDescent="0.25">
      <c r="A3570" s="7" t="str">
        <f t="shared" ref="A3570:A3576" si="151">CONCATENATE(C3570,E3570)</f>
        <v>200100010074</v>
      </c>
      <c r="B3570" s="92"/>
      <c r="C3570" s="183">
        <v>20010001</v>
      </c>
      <c r="D3570" s="8" t="s">
        <v>56</v>
      </c>
      <c r="E3570" s="35" t="s">
        <v>2490</v>
      </c>
      <c r="F3570" s="35" t="s">
        <v>13061</v>
      </c>
      <c r="G3570" s="35" t="s">
        <v>13079</v>
      </c>
      <c r="H3570" s="35" t="s">
        <v>266</v>
      </c>
      <c r="I3570" s="36"/>
      <c r="J3570" s="53">
        <v>45999</v>
      </c>
      <c r="K3570" t="s">
        <v>13103</v>
      </c>
      <c r="L3570" s="40"/>
      <c r="M3570" s="39">
        <v>0</v>
      </c>
    </row>
    <row r="3571" spans="1:13" x14ac:dyDescent="0.25">
      <c r="A3571" s="7" t="str">
        <f t="shared" si="151"/>
        <v>200100010075</v>
      </c>
      <c r="B3571" s="92"/>
      <c r="C3571" s="183">
        <v>20010001</v>
      </c>
      <c r="D3571" s="8" t="s">
        <v>56</v>
      </c>
      <c r="E3571" s="35" t="s">
        <v>2594</v>
      </c>
      <c r="F3571" s="35" t="s">
        <v>434</v>
      </c>
      <c r="G3571" s="35" t="s">
        <v>13080</v>
      </c>
      <c r="H3571" s="35" t="s">
        <v>275</v>
      </c>
      <c r="I3571" s="36"/>
      <c r="J3571" s="53">
        <v>45999</v>
      </c>
      <c r="K3571" t="s">
        <v>13104</v>
      </c>
      <c r="L3571" s="40"/>
      <c r="M3571" s="39">
        <v>0</v>
      </c>
    </row>
    <row r="3572" spans="1:13" x14ac:dyDescent="0.25">
      <c r="A3572" s="7" t="str">
        <f t="shared" si="151"/>
        <v>200100050051</v>
      </c>
      <c r="B3572" s="92"/>
      <c r="C3572" s="183">
        <v>20010005</v>
      </c>
      <c r="D3572" s="8" t="s">
        <v>56</v>
      </c>
      <c r="E3572" s="35" t="s">
        <v>130</v>
      </c>
      <c r="F3572" s="35" t="s">
        <v>10898</v>
      </c>
      <c r="G3572" s="35" t="s">
        <v>13081</v>
      </c>
      <c r="H3572" s="35" t="s">
        <v>272</v>
      </c>
      <c r="I3572" s="36"/>
      <c r="J3572" s="53">
        <v>45999</v>
      </c>
      <c r="K3572" t="s">
        <v>8024</v>
      </c>
      <c r="L3572" s="40"/>
      <c r="M3572" s="39" t="s">
        <v>13120</v>
      </c>
    </row>
    <row r="3573" spans="1:13" x14ac:dyDescent="0.25">
      <c r="A3573" s="7" t="str">
        <f t="shared" si="151"/>
        <v>200200020072</v>
      </c>
      <c r="B3573" s="92"/>
      <c r="C3573" s="183">
        <v>20020002</v>
      </c>
      <c r="D3573" s="8" t="s">
        <v>56</v>
      </c>
      <c r="E3573" s="35" t="s">
        <v>2067</v>
      </c>
      <c r="F3573" s="35" t="s">
        <v>13062</v>
      </c>
      <c r="G3573" s="35" t="s">
        <v>13082</v>
      </c>
      <c r="H3573" s="35" t="s">
        <v>276</v>
      </c>
      <c r="I3573" s="36"/>
      <c r="J3573" s="53">
        <v>45999</v>
      </c>
      <c r="K3573" t="s">
        <v>13105</v>
      </c>
      <c r="L3573" s="40"/>
      <c r="M3573" s="39">
        <v>0</v>
      </c>
    </row>
    <row r="3574" spans="1:13" x14ac:dyDescent="0.25">
      <c r="A3574" s="7" t="str">
        <f t="shared" si="151"/>
        <v>200300020050</v>
      </c>
      <c r="B3574" s="92"/>
      <c r="C3574" s="183">
        <v>20030002</v>
      </c>
      <c r="D3574" s="8" t="s">
        <v>56</v>
      </c>
      <c r="E3574" s="35" t="s">
        <v>2068</v>
      </c>
      <c r="F3574" s="35" t="s">
        <v>13063</v>
      </c>
      <c r="G3574" s="35" t="s">
        <v>13083</v>
      </c>
      <c r="H3574" s="35" t="s">
        <v>7962</v>
      </c>
      <c r="I3574" s="36"/>
      <c r="J3574" s="53">
        <v>45999</v>
      </c>
      <c r="K3574" t="s">
        <v>13106</v>
      </c>
      <c r="L3574" s="40"/>
      <c r="M3574" s="39" t="s">
        <v>13121</v>
      </c>
    </row>
    <row r="3575" spans="1:13" x14ac:dyDescent="0.25">
      <c r="A3575" s="7" t="str">
        <f t="shared" si="151"/>
        <v>200100230064</v>
      </c>
      <c r="B3575" s="92"/>
      <c r="C3575" s="183">
        <v>20010023</v>
      </c>
      <c r="D3575" s="8" t="s">
        <v>56</v>
      </c>
      <c r="E3575" s="35" t="s">
        <v>1237</v>
      </c>
      <c r="F3575" s="35" t="s">
        <v>13064</v>
      </c>
      <c r="G3575" s="35" t="s">
        <v>13084</v>
      </c>
      <c r="H3575" s="35" t="s">
        <v>9307</v>
      </c>
      <c r="I3575" s="36"/>
      <c r="J3575" s="53">
        <v>45999</v>
      </c>
      <c r="K3575" t="s">
        <v>13107</v>
      </c>
      <c r="L3575" s="40"/>
      <c r="M3575" s="39" t="s">
        <v>13122</v>
      </c>
    </row>
    <row r="3576" spans="1:13" x14ac:dyDescent="0.25">
      <c r="A3576" s="7" t="str">
        <f t="shared" si="151"/>
        <v>200500030024</v>
      </c>
      <c r="B3576" s="92"/>
      <c r="C3576" s="183">
        <v>20050003</v>
      </c>
      <c r="D3576" s="8" t="s">
        <v>56</v>
      </c>
      <c r="E3576" s="35" t="s">
        <v>29</v>
      </c>
      <c r="F3576" s="35" t="s">
        <v>5637</v>
      </c>
      <c r="G3576" s="35" t="s">
        <v>8245</v>
      </c>
      <c r="H3576" s="35" t="s">
        <v>1380</v>
      </c>
      <c r="I3576" s="36"/>
      <c r="J3576" s="53">
        <v>45999</v>
      </c>
      <c r="K3576" t="s">
        <v>13108</v>
      </c>
      <c r="L3576" s="40"/>
      <c r="M3576" s="39" t="s">
        <v>13123</v>
      </c>
    </row>
    <row r="3577" spans="1:13" x14ac:dyDescent="0.25">
      <c r="A3577" s="7" t="str">
        <f t="shared" ref="A3577:A3583" si="152">CONCATENATE(C3577,E3577)</f>
        <v>200500030025</v>
      </c>
      <c r="B3577" s="92"/>
      <c r="C3577" s="183">
        <v>20050003</v>
      </c>
      <c r="D3577" s="8" t="s">
        <v>56</v>
      </c>
      <c r="E3577" s="35" t="s">
        <v>5</v>
      </c>
      <c r="F3577" s="35" t="s">
        <v>13065</v>
      </c>
      <c r="G3577" s="35" t="s">
        <v>13085</v>
      </c>
      <c r="H3577" s="35" t="s">
        <v>5245</v>
      </c>
      <c r="I3577" s="36"/>
      <c r="J3577" s="53">
        <v>45999</v>
      </c>
      <c r="K3577" t="s">
        <v>5999</v>
      </c>
      <c r="L3577" s="40"/>
      <c r="M3577" s="39">
        <v>0</v>
      </c>
    </row>
    <row r="3578" spans="1:13" x14ac:dyDescent="0.25">
      <c r="A3578" s="7" t="str">
        <f t="shared" si="152"/>
        <v>200500030026</v>
      </c>
      <c r="B3578" s="92"/>
      <c r="C3578" s="183">
        <v>20050003</v>
      </c>
      <c r="D3578" s="8" t="s">
        <v>56</v>
      </c>
      <c r="E3578" s="35" t="s">
        <v>39</v>
      </c>
      <c r="F3578" s="35" t="s">
        <v>9380</v>
      </c>
      <c r="G3578" s="35" t="s">
        <v>13086</v>
      </c>
      <c r="H3578" s="35" t="s">
        <v>274</v>
      </c>
      <c r="I3578" s="36"/>
      <c r="J3578" s="53">
        <v>45999</v>
      </c>
      <c r="K3578" t="s">
        <v>10603</v>
      </c>
      <c r="L3578" s="40"/>
      <c r="M3578" s="39" t="s">
        <v>13124</v>
      </c>
    </row>
    <row r="3579" spans="1:13" x14ac:dyDescent="0.25">
      <c r="A3579" s="7" t="str">
        <f t="shared" si="152"/>
        <v>200500030027</v>
      </c>
      <c r="B3579" s="92"/>
      <c r="C3579" s="183">
        <v>20050003</v>
      </c>
      <c r="D3579" s="8" t="s">
        <v>56</v>
      </c>
      <c r="E3579" s="35" t="s">
        <v>6</v>
      </c>
      <c r="F3579" s="35" t="s">
        <v>13066</v>
      </c>
      <c r="G3579" s="35" t="s">
        <v>13087</v>
      </c>
      <c r="H3579" s="35" t="s">
        <v>274</v>
      </c>
      <c r="I3579" s="36"/>
      <c r="J3579" s="53">
        <v>45999</v>
      </c>
      <c r="K3579" t="s">
        <v>13109</v>
      </c>
      <c r="L3579" s="40"/>
      <c r="M3579" s="39" t="s">
        <v>13125</v>
      </c>
    </row>
    <row r="3580" spans="1:13" x14ac:dyDescent="0.25">
      <c r="A3580" s="7" t="str">
        <f t="shared" si="152"/>
        <v>200800020044</v>
      </c>
      <c r="B3580" s="92"/>
      <c r="C3580" s="183">
        <v>20080002</v>
      </c>
      <c r="D3580" s="8" t="s">
        <v>56</v>
      </c>
      <c r="E3580" s="35" t="s">
        <v>15</v>
      </c>
      <c r="F3580" s="35" t="s">
        <v>13067</v>
      </c>
      <c r="G3580" s="35" t="s">
        <v>13088</v>
      </c>
      <c r="H3580" s="35" t="s">
        <v>7439</v>
      </c>
      <c r="I3580" s="36"/>
      <c r="J3580" s="53">
        <v>45999</v>
      </c>
      <c r="K3580" t="s">
        <v>10603</v>
      </c>
      <c r="L3580" s="40"/>
      <c r="M3580" s="39" t="s">
        <v>13126</v>
      </c>
    </row>
    <row r="3581" spans="1:13" x14ac:dyDescent="0.25">
      <c r="A3581" s="7" t="str">
        <f t="shared" si="152"/>
        <v>200800040058</v>
      </c>
      <c r="B3581" s="92"/>
      <c r="C3581" s="183">
        <v>20080004</v>
      </c>
      <c r="D3581" s="8" t="s">
        <v>56</v>
      </c>
      <c r="E3581" s="35" t="s">
        <v>763</v>
      </c>
      <c r="F3581" s="35" t="s">
        <v>13068</v>
      </c>
      <c r="G3581" s="35" t="s">
        <v>13089</v>
      </c>
      <c r="H3581" s="35" t="s">
        <v>7416</v>
      </c>
      <c r="I3581" s="36"/>
      <c r="J3581" s="53">
        <v>45999</v>
      </c>
      <c r="K3581" t="s">
        <v>13110</v>
      </c>
      <c r="L3581" s="40"/>
      <c r="M3581" s="39" t="s">
        <v>13127</v>
      </c>
    </row>
    <row r="3582" spans="1:13" x14ac:dyDescent="0.25">
      <c r="A3582" s="7" t="str">
        <f t="shared" si="152"/>
        <v>200800070108</v>
      </c>
      <c r="B3582" s="92"/>
      <c r="C3582" s="183">
        <v>20080007</v>
      </c>
      <c r="D3582" s="8" t="s">
        <v>56</v>
      </c>
      <c r="E3582" s="35" t="s">
        <v>5391</v>
      </c>
      <c r="F3582" s="35" t="s">
        <v>9004</v>
      </c>
      <c r="G3582" s="35" t="s">
        <v>13090</v>
      </c>
      <c r="H3582" s="35" t="s">
        <v>7440</v>
      </c>
      <c r="I3582" s="36"/>
      <c r="J3582" s="53">
        <v>45999</v>
      </c>
      <c r="K3582" t="s">
        <v>13111</v>
      </c>
      <c r="L3582" s="40"/>
      <c r="M3582" s="39" t="s">
        <v>13128</v>
      </c>
    </row>
    <row r="3583" spans="1:13" x14ac:dyDescent="0.25">
      <c r="A3583" s="7" t="str">
        <f t="shared" si="152"/>
        <v>200700170053</v>
      </c>
      <c r="B3583" s="92"/>
      <c r="C3583" s="183">
        <v>20070017</v>
      </c>
      <c r="D3583" s="8" t="s">
        <v>56</v>
      </c>
      <c r="E3583" s="35" t="s">
        <v>131</v>
      </c>
      <c r="F3583" s="35" t="s">
        <v>13069</v>
      </c>
      <c r="G3583" s="35" t="s">
        <v>13091</v>
      </c>
      <c r="H3583" s="35" t="s">
        <v>8886</v>
      </c>
      <c r="I3583" s="36"/>
      <c r="J3583" s="53">
        <v>45999</v>
      </c>
      <c r="K3583" t="s">
        <v>13112</v>
      </c>
      <c r="L3583" s="40"/>
      <c r="M3583" s="39">
        <v>0</v>
      </c>
    </row>
    <row r="3584" spans="1:13" x14ac:dyDescent="0.25">
      <c r="A3584" s="7" t="str">
        <f t="shared" ref="A3584:A3590" si="153">CONCATENATE(C3584,E3584)</f>
        <v>200900040026</v>
      </c>
      <c r="B3584" s="92"/>
      <c r="C3584" s="183">
        <v>20090004</v>
      </c>
      <c r="D3584" s="8" t="s">
        <v>56</v>
      </c>
      <c r="E3584" s="35" t="s">
        <v>39</v>
      </c>
      <c r="F3584" s="35" t="s">
        <v>13070</v>
      </c>
      <c r="G3584" s="35" t="s">
        <v>13696</v>
      </c>
      <c r="H3584" s="35" t="s">
        <v>5502</v>
      </c>
      <c r="I3584" s="36"/>
      <c r="J3584" s="53">
        <v>45999</v>
      </c>
      <c r="K3584" t="s">
        <v>13113</v>
      </c>
      <c r="L3584" s="40"/>
      <c r="M3584" s="39" t="s">
        <v>13129</v>
      </c>
    </row>
    <row r="3585" spans="1:13" x14ac:dyDescent="0.25">
      <c r="A3585" s="7" t="str">
        <f t="shared" si="153"/>
        <v>200900040027</v>
      </c>
      <c r="B3585" s="92"/>
      <c r="C3585" s="183">
        <v>20090004</v>
      </c>
      <c r="D3585" s="8" t="s">
        <v>56</v>
      </c>
      <c r="E3585" s="35" t="s">
        <v>6</v>
      </c>
      <c r="F3585" s="35" t="s">
        <v>13071</v>
      </c>
      <c r="G3585" s="35" t="s">
        <v>13092</v>
      </c>
      <c r="H3585" s="35" t="s">
        <v>5502</v>
      </c>
      <c r="I3585" s="36"/>
      <c r="J3585" s="53">
        <v>45999</v>
      </c>
      <c r="K3585" t="s">
        <v>13114</v>
      </c>
      <c r="L3585" s="40"/>
      <c r="M3585" s="39" t="s">
        <v>13130</v>
      </c>
    </row>
    <row r="3586" spans="1:13" x14ac:dyDescent="0.25">
      <c r="A3586" s="7" t="str">
        <f t="shared" si="153"/>
        <v>200900040029</v>
      </c>
      <c r="B3586" s="92"/>
      <c r="C3586" s="183">
        <v>20090004</v>
      </c>
      <c r="D3586" s="8" t="s">
        <v>56</v>
      </c>
      <c r="E3586" s="35" t="s">
        <v>31</v>
      </c>
      <c r="F3586" s="35" t="s">
        <v>13072</v>
      </c>
      <c r="G3586" s="35" t="s">
        <v>13093</v>
      </c>
      <c r="H3586" s="35" t="s">
        <v>7573</v>
      </c>
      <c r="I3586" s="36"/>
      <c r="J3586" s="53">
        <v>45999</v>
      </c>
      <c r="K3586" t="s">
        <v>13115</v>
      </c>
      <c r="L3586" s="40"/>
      <c r="M3586" s="39" t="s">
        <v>13131</v>
      </c>
    </row>
    <row r="3587" spans="1:13" x14ac:dyDescent="0.25">
      <c r="A3587" s="7" t="str">
        <f t="shared" si="153"/>
        <v>200200200039</v>
      </c>
      <c r="B3587" s="92"/>
      <c r="C3587" s="183">
        <v>20020020</v>
      </c>
      <c r="D3587" s="8" t="s">
        <v>56</v>
      </c>
      <c r="E3587" s="35" t="s">
        <v>12</v>
      </c>
      <c r="F3587" s="35" t="s">
        <v>13073</v>
      </c>
      <c r="G3587" s="35" t="s">
        <v>13094</v>
      </c>
      <c r="H3587" s="35" t="s">
        <v>275</v>
      </c>
      <c r="I3587" s="36"/>
      <c r="J3587" s="53">
        <v>45999</v>
      </c>
      <c r="K3587" t="s">
        <v>1006</v>
      </c>
      <c r="L3587" s="40"/>
      <c r="M3587" s="39" t="s">
        <v>13132</v>
      </c>
    </row>
    <row r="3588" spans="1:13" x14ac:dyDescent="0.25">
      <c r="A3588" s="7" t="str">
        <f t="shared" si="153"/>
        <v>200200210021</v>
      </c>
      <c r="B3588" s="92"/>
      <c r="C3588" s="183">
        <v>20020021</v>
      </c>
      <c r="D3588" s="8" t="s">
        <v>56</v>
      </c>
      <c r="E3588" s="35" t="s">
        <v>28</v>
      </c>
      <c r="F3588" s="35" t="s">
        <v>13074</v>
      </c>
      <c r="G3588" s="35" t="s">
        <v>13095</v>
      </c>
      <c r="H3588" s="35" t="s">
        <v>1380</v>
      </c>
      <c r="I3588" s="36"/>
      <c r="J3588" s="53">
        <v>45999</v>
      </c>
      <c r="K3588">
        <v>0</v>
      </c>
      <c r="L3588" s="40"/>
      <c r="M3588" s="39" t="s">
        <v>13133</v>
      </c>
    </row>
    <row r="3589" spans="1:13" x14ac:dyDescent="0.25">
      <c r="A3589" s="7" t="str">
        <f t="shared" si="153"/>
        <v>200100550016</v>
      </c>
      <c r="B3589" s="92"/>
      <c r="C3589" s="183">
        <v>20010055</v>
      </c>
      <c r="D3589" s="8" t="s">
        <v>56</v>
      </c>
      <c r="E3589" s="35" t="s">
        <v>26</v>
      </c>
      <c r="F3589" s="35" t="s">
        <v>906</v>
      </c>
      <c r="G3589" s="35" t="s">
        <v>13096</v>
      </c>
      <c r="H3589" s="35" t="s">
        <v>467</v>
      </c>
      <c r="I3589" s="36"/>
      <c r="J3589" s="53">
        <v>45999</v>
      </c>
      <c r="K3589" t="s">
        <v>455</v>
      </c>
      <c r="L3589" s="40"/>
      <c r="M3589" s="39" t="s">
        <v>13134</v>
      </c>
    </row>
    <row r="3590" spans="1:13" x14ac:dyDescent="0.25">
      <c r="A3590" s="7" t="str">
        <f t="shared" si="153"/>
        <v>200900150030</v>
      </c>
      <c r="B3590" s="92"/>
      <c r="C3590" s="183">
        <v>20090015</v>
      </c>
      <c r="D3590" s="8" t="s">
        <v>56</v>
      </c>
      <c r="E3590" s="35" t="s">
        <v>7</v>
      </c>
      <c r="F3590" s="35" t="s">
        <v>7733</v>
      </c>
      <c r="G3590" s="35" t="s">
        <v>13097</v>
      </c>
      <c r="H3590" s="35" t="s">
        <v>4690</v>
      </c>
      <c r="I3590" s="36"/>
      <c r="J3590" s="53">
        <v>45999</v>
      </c>
      <c r="K3590" t="s">
        <v>13116</v>
      </c>
      <c r="L3590" s="40"/>
      <c r="M3590" s="39" t="s">
        <v>13135</v>
      </c>
    </row>
    <row r="3591" spans="1:13" x14ac:dyDescent="0.25">
      <c r="A3591" s="7" t="str">
        <f t="shared" ref="A3591:A3597" si="154">CONCATENATE(C3591,E3591)</f>
        <v>200900210005</v>
      </c>
      <c r="B3591" s="92"/>
      <c r="C3591" s="183">
        <v>20090021</v>
      </c>
      <c r="D3591" s="8" t="s">
        <v>56</v>
      </c>
      <c r="E3591" s="35" t="s">
        <v>18</v>
      </c>
      <c r="F3591" s="35" t="s">
        <v>13075</v>
      </c>
      <c r="G3591" s="35" t="s">
        <v>13098</v>
      </c>
      <c r="H3591" s="35" t="s">
        <v>11030</v>
      </c>
      <c r="I3591" s="36"/>
      <c r="J3591" s="53">
        <v>45999</v>
      </c>
      <c r="K3591" t="s">
        <v>6499</v>
      </c>
      <c r="L3591" s="40"/>
      <c r="M3591" s="39" t="s">
        <v>13136</v>
      </c>
    </row>
    <row r="3592" spans="1:13" x14ac:dyDescent="0.25">
      <c r="A3592" s="7" t="str">
        <f t="shared" si="154"/>
        <v>200200230029</v>
      </c>
      <c r="B3592" s="92"/>
      <c r="C3592" s="183">
        <v>20020023</v>
      </c>
      <c r="D3592" s="8" t="s">
        <v>56</v>
      </c>
      <c r="E3592" s="35" t="s">
        <v>31</v>
      </c>
      <c r="F3592" s="35" t="s">
        <v>13076</v>
      </c>
      <c r="G3592" s="35" t="s">
        <v>13099</v>
      </c>
      <c r="H3592" s="35" t="s">
        <v>7961</v>
      </c>
      <c r="I3592" s="36"/>
      <c r="J3592" s="53">
        <v>45999</v>
      </c>
      <c r="K3592" t="s">
        <v>585</v>
      </c>
      <c r="L3592" s="40"/>
      <c r="M3592" s="39" t="s">
        <v>13137</v>
      </c>
    </row>
    <row r="3593" spans="1:13" x14ac:dyDescent="0.25">
      <c r="A3593" s="7" t="str">
        <f t="shared" si="154"/>
        <v>200200230037</v>
      </c>
      <c r="B3593" s="92"/>
      <c r="C3593" s="183">
        <v>20020023</v>
      </c>
      <c r="D3593" s="8" t="s">
        <v>56</v>
      </c>
      <c r="E3593" s="35" t="s">
        <v>34</v>
      </c>
      <c r="F3593" s="35" t="s">
        <v>11332</v>
      </c>
      <c r="G3593" s="35" t="s">
        <v>13100</v>
      </c>
      <c r="H3593" s="35" t="s">
        <v>1380</v>
      </c>
      <c r="I3593" s="36"/>
      <c r="J3593" s="53">
        <v>45999</v>
      </c>
      <c r="K3593" t="s">
        <v>618</v>
      </c>
      <c r="L3593" s="40"/>
      <c r="M3593" s="39" t="s">
        <v>13138</v>
      </c>
    </row>
    <row r="3594" spans="1:13" x14ac:dyDescent="0.25">
      <c r="A3594" s="7" t="str">
        <f t="shared" si="154"/>
        <v>200900220003</v>
      </c>
      <c r="B3594" s="92"/>
      <c r="C3594" s="183">
        <v>20090022</v>
      </c>
      <c r="D3594" s="8" t="s">
        <v>56</v>
      </c>
      <c r="E3594" s="35" t="s">
        <v>0</v>
      </c>
      <c r="F3594" s="35" t="s">
        <v>13077</v>
      </c>
      <c r="G3594" s="35" t="s">
        <v>13101</v>
      </c>
      <c r="H3594" s="35" t="s">
        <v>4690</v>
      </c>
      <c r="I3594" s="36"/>
      <c r="J3594" s="53">
        <v>45999</v>
      </c>
      <c r="K3594" t="s">
        <v>13117</v>
      </c>
      <c r="L3594" s="40"/>
      <c r="M3594" s="39" t="s">
        <v>13139</v>
      </c>
    </row>
    <row r="3595" spans="1:13" x14ac:dyDescent="0.25">
      <c r="A3595" s="7" t="str">
        <f t="shared" si="154"/>
        <v>200600170016</v>
      </c>
      <c r="B3595" s="92"/>
      <c r="C3595" s="183">
        <v>20060017</v>
      </c>
      <c r="D3595" s="8" t="s">
        <v>56</v>
      </c>
      <c r="E3595" s="35" t="s">
        <v>26</v>
      </c>
      <c r="F3595" s="35" t="s">
        <v>12533</v>
      </c>
      <c r="G3595" s="35" t="s">
        <v>12564</v>
      </c>
      <c r="H3595" s="35" t="s">
        <v>1676</v>
      </c>
      <c r="I3595" s="36"/>
      <c r="J3595" s="53">
        <v>45999</v>
      </c>
      <c r="K3595" t="s">
        <v>13118</v>
      </c>
      <c r="L3595" s="40"/>
      <c r="M3595" s="39">
        <v>0</v>
      </c>
    </row>
    <row r="3596" spans="1:13" x14ac:dyDescent="0.25">
      <c r="A3596" s="7" t="str">
        <f t="shared" si="154"/>
        <v>200600170017</v>
      </c>
      <c r="B3596" s="92"/>
      <c r="C3596" s="183">
        <v>20060017</v>
      </c>
      <c r="D3596" s="8" t="s">
        <v>56</v>
      </c>
      <c r="E3596" s="35" t="s">
        <v>27</v>
      </c>
      <c r="F3596" s="35" t="s">
        <v>11940</v>
      </c>
      <c r="G3596" s="35" t="s">
        <v>11963</v>
      </c>
      <c r="H3596" s="35" t="s">
        <v>4452</v>
      </c>
      <c r="I3596" s="36"/>
      <c r="J3596" s="53">
        <v>45999</v>
      </c>
      <c r="K3596" t="s">
        <v>11991</v>
      </c>
      <c r="L3596" s="40"/>
      <c r="M3596" s="39" t="s">
        <v>13140</v>
      </c>
    </row>
    <row r="3597" spans="1:13" x14ac:dyDescent="0.25">
      <c r="A3597" s="7" t="str">
        <f t="shared" si="154"/>
        <v>200600170018</v>
      </c>
      <c r="B3597" s="92"/>
      <c r="C3597" s="183">
        <v>20060017</v>
      </c>
      <c r="D3597" s="8" t="s">
        <v>56</v>
      </c>
      <c r="E3597" s="35" t="s">
        <v>2</v>
      </c>
      <c r="F3597" s="35" t="s">
        <v>13078</v>
      </c>
      <c r="G3597" s="35" t="s">
        <v>13102</v>
      </c>
      <c r="H3597" s="35" t="s">
        <v>1676</v>
      </c>
      <c r="I3597" s="36"/>
      <c r="J3597" s="53">
        <v>45999</v>
      </c>
      <c r="K3597" t="s">
        <v>13119</v>
      </c>
      <c r="L3597" s="40"/>
      <c r="M3597" s="39" t="s">
        <v>13141</v>
      </c>
    </row>
    <row r="3598" spans="1:13" x14ac:dyDescent="0.25">
      <c r="A3598" s="7" t="str">
        <f t="shared" ref="A3598:A3599" si="155">CONCATENATE(C3598,E3598)</f>
        <v>200600190002</v>
      </c>
      <c r="B3598" s="92"/>
      <c r="C3598" s="183">
        <v>20060019</v>
      </c>
      <c r="D3598" s="8" t="s">
        <v>56</v>
      </c>
      <c r="E3598" s="35" t="s">
        <v>17</v>
      </c>
      <c r="F3598" s="35" t="s">
        <v>7721</v>
      </c>
      <c r="G3598" s="35" t="s">
        <v>8420</v>
      </c>
      <c r="H3598" s="35" t="s">
        <v>5807</v>
      </c>
      <c r="I3598" s="36"/>
      <c r="J3598" s="53">
        <v>46000</v>
      </c>
      <c r="K3598" t="s">
        <v>8454</v>
      </c>
      <c r="L3598" s="40"/>
      <c r="M3598" s="39" t="s">
        <v>8484</v>
      </c>
    </row>
    <row r="3599" spans="1:13" x14ac:dyDescent="0.25">
      <c r="A3599" s="7" t="str">
        <f t="shared" si="155"/>
        <v>200900240002</v>
      </c>
      <c r="B3599" s="92"/>
      <c r="C3599" s="183">
        <v>20090024</v>
      </c>
      <c r="D3599" s="8" t="s">
        <v>56</v>
      </c>
      <c r="E3599" s="35" t="s">
        <v>17</v>
      </c>
      <c r="F3599" s="35" t="s">
        <v>13143</v>
      </c>
      <c r="G3599" s="35" t="s">
        <v>13144</v>
      </c>
      <c r="H3599" s="35" t="s">
        <v>1691</v>
      </c>
      <c r="I3599" s="36"/>
      <c r="J3599" s="53">
        <v>46000</v>
      </c>
      <c r="K3599" t="s">
        <v>13145</v>
      </c>
      <c r="L3599" s="40"/>
      <c r="M3599" s="39" t="s">
        <v>13146</v>
      </c>
    </row>
    <row r="3600" spans="1:13" x14ac:dyDescent="0.25">
      <c r="A3600" s="7" t="str">
        <f t="shared" ref="A3600:A3625" si="156">CONCATENATE(C3600,E3600)</f>
        <v>200200010163</v>
      </c>
      <c r="B3600" s="92"/>
      <c r="C3600" s="187">
        <v>20020001</v>
      </c>
      <c r="D3600" s="8" t="s">
        <v>56</v>
      </c>
      <c r="E3600" s="35" t="s">
        <v>13147</v>
      </c>
      <c r="F3600" s="35" t="s">
        <v>13148</v>
      </c>
      <c r="G3600" s="35" t="s">
        <v>13178</v>
      </c>
      <c r="H3600" s="35" t="s">
        <v>1691</v>
      </c>
      <c r="I3600" s="36"/>
      <c r="J3600" s="53">
        <v>46006</v>
      </c>
      <c r="K3600" t="s">
        <v>13222</v>
      </c>
      <c r="L3600" s="40"/>
      <c r="M3600" s="39" t="s">
        <v>13247</v>
      </c>
    </row>
    <row r="3601" spans="1:13" x14ac:dyDescent="0.25">
      <c r="A3601" s="7" t="str">
        <f t="shared" si="156"/>
        <v>200100150094</v>
      </c>
      <c r="B3601" s="92"/>
      <c r="C3601" s="187">
        <v>20010015</v>
      </c>
      <c r="D3601" s="8" t="s">
        <v>56</v>
      </c>
      <c r="E3601" s="35" t="s">
        <v>3869</v>
      </c>
      <c r="F3601" s="35" t="s">
        <v>13149</v>
      </c>
      <c r="G3601" s="35" t="s">
        <v>13179</v>
      </c>
      <c r="H3601" s="35" t="s">
        <v>265</v>
      </c>
      <c r="I3601" s="36"/>
      <c r="J3601" s="53">
        <v>46006</v>
      </c>
      <c r="K3601" t="s">
        <v>13223</v>
      </c>
      <c r="L3601" s="40"/>
      <c r="M3601" s="39" t="s">
        <v>13248</v>
      </c>
    </row>
    <row r="3602" spans="1:13" x14ac:dyDescent="0.25">
      <c r="A3602" s="7" t="str">
        <f t="shared" si="156"/>
        <v>200100150095</v>
      </c>
      <c r="B3602" s="92"/>
      <c r="C3602" s="187">
        <v>20010015</v>
      </c>
      <c r="D3602" s="8" t="s">
        <v>56</v>
      </c>
      <c r="E3602" s="35" t="s">
        <v>3870</v>
      </c>
      <c r="F3602" s="35" t="s">
        <v>13150</v>
      </c>
      <c r="G3602" s="35" t="s">
        <v>13180</v>
      </c>
      <c r="H3602" s="35" t="s">
        <v>267</v>
      </c>
      <c r="I3602" s="36"/>
      <c r="J3602" s="53">
        <v>46006</v>
      </c>
      <c r="K3602" t="s">
        <v>10027</v>
      </c>
      <c r="L3602" s="40"/>
      <c r="M3602" s="39" t="s">
        <v>13249</v>
      </c>
    </row>
    <row r="3603" spans="1:13" x14ac:dyDescent="0.25">
      <c r="A3603" s="7" t="str">
        <f t="shared" si="156"/>
        <v>200600010027</v>
      </c>
      <c r="B3603" s="92"/>
      <c r="C3603" s="187">
        <v>20060001</v>
      </c>
      <c r="D3603" s="8" t="s">
        <v>56</v>
      </c>
      <c r="E3603" s="35" t="s">
        <v>6</v>
      </c>
      <c r="F3603" s="35" t="s">
        <v>13151</v>
      </c>
      <c r="G3603" s="35" t="s">
        <v>13181</v>
      </c>
      <c r="H3603" s="35" t="s">
        <v>13221</v>
      </c>
      <c r="I3603" s="36"/>
      <c r="J3603" s="53">
        <v>46006</v>
      </c>
      <c r="K3603" t="s">
        <v>13224</v>
      </c>
      <c r="L3603" s="40"/>
      <c r="M3603" s="39" t="s">
        <v>13250</v>
      </c>
    </row>
    <row r="3604" spans="1:13" x14ac:dyDescent="0.25">
      <c r="A3604" s="7" t="str">
        <f t="shared" si="156"/>
        <v>200600010028</v>
      </c>
      <c r="B3604" s="92"/>
      <c r="C3604" s="187">
        <v>20060001</v>
      </c>
      <c r="D3604" s="8" t="s">
        <v>56</v>
      </c>
      <c r="E3604" s="35" t="s">
        <v>30</v>
      </c>
      <c r="F3604" s="35" t="s">
        <v>13152</v>
      </c>
      <c r="G3604" s="35" t="s">
        <v>13182</v>
      </c>
      <c r="H3604" s="35" t="s">
        <v>5268</v>
      </c>
      <c r="I3604" s="36"/>
      <c r="J3604" s="53">
        <v>46006</v>
      </c>
      <c r="K3604" t="s">
        <v>13225</v>
      </c>
      <c r="L3604" s="40"/>
      <c r="M3604" s="39" t="s">
        <v>13251</v>
      </c>
    </row>
    <row r="3605" spans="1:13" x14ac:dyDescent="0.25">
      <c r="A3605" s="7" t="str">
        <f t="shared" si="156"/>
        <v>200700060029</v>
      </c>
      <c r="B3605" s="92"/>
      <c r="C3605" s="187">
        <v>20070006</v>
      </c>
      <c r="D3605" s="8" t="s">
        <v>56</v>
      </c>
      <c r="E3605" s="35" t="s">
        <v>31</v>
      </c>
      <c r="F3605" s="35" t="s">
        <v>465</v>
      </c>
      <c r="G3605" s="35" t="s">
        <v>13183</v>
      </c>
      <c r="H3605" s="35" t="s">
        <v>1048</v>
      </c>
      <c r="I3605" s="36"/>
      <c r="J3605" s="53">
        <v>46006</v>
      </c>
      <c r="K3605" t="s">
        <v>13226</v>
      </c>
      <c r="L3605" s="40"/>
      <c r="M3605" s="39">
        <v>0</v>
      </c>
    </row>
    <row r="3606" spans="1:13" x14ac:dyDescent="0.25">
      <c r="A3606" s="7" t="str">
        <f t="shared" si="156"/>
        <v>200200140020</v>
      </c>
      <c r="B3606" s="92"/>
      <c r="C3606" s="187">
        <v>20020014</v>
      </c>
      <c r="D3606" s="8" t="s">
        <v>56</v>
      </c>
      <c r="E3606" s="35" t="s">
        <v>4</v>
      </c>
      <c r="F3606" s="35" t="s">
        <v>11497</v>
      </c>
      <c r="G3606" s="35" t="s">
        <v>13184</v>
      </c>
      <c r="H3606" s="35" t="s">
        <v>1284</v>
      </c>
      <c r="I3606" s="36"/>
      <c r="J3606" s="53">
        <v>46006</v>
      </c>
      <c r="K3606" t="s">
        <v>13227</v>
      </c>
      <c r="L3606" s="40"/>
      <c r="M3606" s="39" t="s">
        <v>13252</v>
      </c>
    </row>
    <row r="3607" spans="1:13" x14ac:dyDescent="0.25">
      <c r="A3607" s="7" t="str">
        <f t="shared" si="156"/>
        <v>200700020025</v>
      </c>
      <c r="B3607" s="92"/>
      <c r="C3607" s="187">
        <v>20070002</v>
      </c>
      <c r="D3607" s="8" t="s">
        <v>56</v>
      </c>
      <c r="E3607" s="35" t="s">
        <v>5</v>
      </c>
      <c r="F3607" s="35" t="s">
        <v>13153</v>
      </c>
      <c r="G3607" s="35" t="s">
        <v>13185</v>
      </c>
      <c r="H3607" s="35" t="s">
        <v>6239</v>
      </c>
      <c r="I3607" s="36"/>
      <c r="J3607" s="53">
        <v>46006</v>
      </c>
      <c r="K3607" t="s">
        <v>5706</v>
      </c>
      <c r="L3607" s="40"/>
      <c r="M3607" s="39" t="s">
        <v>13253</v>
      </c>
    </row>
    <row r="3608" spans="1:13" x14ac:dyDescent="0.25">
      <c r="A3608" s="7" t="str">
        <f t="shared" si="156"/>
        <v>200200150037</v>
      </c>
      <c r="B3608" s="92"/>
      <c r="C3608" s="187">
        <v>20020015</v>
      </c>
      <c r="D3608" s="8" t="s">
        <v>56</v>
      </c>
      <c r="E3608" s="35" t="s">
        <v>34</v>
      </c>
      <c r="F3608" s="35" t="s">
        <v>13154</v>
      </c>
      <c r="G3608" s="35" t="s">
        <v>13186</v>
      </c>
      <c r="H3608" s="35" t="s">
        <v>721</v>
      </c>
      <c r="I3608" s="36"/>
      <c r="J3608" s="53">
        <v>46006</v>
      </c>
      <c r="K3608">
        <v>0</v>
      </c>
      <c r="L3608" s="40"/>
      <c r="M3608" s="39" t="s">
        <v>13254</v>
      </c>
    </row>
    <row r="3609" spans="1:13" x14ac:dyDescent="0.25">
      <c r="A3609" s="7" t="str">
        <f t="shared" si="156"/>
        <v>200200150038</v>
      </c>
      <c r="B3609" s="92"/>
      <c r="C3609" s="187">
        <v>20020015</v>
      </c>
      <c r="D3609" s="8" t="s">
        <v>56</v>
      </c>
      <c r="E3609" s="35" t="s">
        <v>11</v>
      </c>
      <c r="F3609" s="35" t="s">
        <v>13149</v>
      </c>
      <c r="G3609" s="35" t="s">
        <v>13187</v>
      </c>
      <c r="H3609" s="35" t="s">
        <v>281</v>
      </c>
      <c r="I3609" s="36"/>
      <c r="J3609" s="53">
        <v>46006</v>
      </c>
      <c r="K3609" t="s">
        <v>11061</v>
      </c>
      <c r="L3609" s="40"/>
      <c r="M3609" s="39" t="s">
        <v>13255</v>
      </c>
    </row>
    <row r="3610" spans="1:13" x14ac:dyDescent="0.25">
      <c r="A3610" s="7" t="str">
        <f t="shared" si="156"/>
        <v>200200150039</v>
      </c>
      <c r="B3610" s="92"/>
      <c r="C3610" s="187">
        <v>20020015</v>
      </c>
      <c r="D3610" s="8" t="s">
        <v>56</v>
      </c>
      <c r="E3610" s="35" t="s">
        <v>12</v>
      </c>
      <c r="F3610" s="35" t="s">
        <v>640</v>
      </c>
      <c r="G3610" s="35" t="s">
        <v>13188</v>
      </c>
      <c r="H3610" s="35" t="s">
        <v>721</v>
      </c>
      <c r="I3610" s="36"/>
      <c r="J3610" s="53">
        <v>46006</v>
      </c>
      <c r="K3610">
        <v>0</v>
      </c>
      <c r="L3610" s="40"/>
      <c r="M3610" s="39" t="s">
        <v>13256</v>
      </c>
    </row>
    <row r="3611" spans="1:13" x14ac:dyDescent="0.25">
      <c r="A3611" s="7" t="str">
        <f t="shared" si="156"/>
        <v>200600070028</v>
      </c>
      <c r="B3611" s="92"/>
      <c r="C3611" s="187">
        <v>20060007</v>
      </c>
      <c r="D3611" s="8" t="s">
        <v>56</v>
      </c>
      <c r="E3611" s="35" t="s">
        <v>30</v>
      </c>
      <c r="F3611" s="35" t="s">
        <v>13155</v>
      </c>
      <c r="G3611" s="35" t="s">
        <v>13189</v>
      </c>
      <c r="H3611" s="35" t="s">
        <v>7030</v>
      </c>
      <c r="I3611" s="36"/>
      <c r="J3611" s="53">
        <v>46006</v>
      </c>
      <c r="K3611" t="s">
        <v>13228</v>
      </c>
      <c r="L3611" s="40"/>
      <c r="M3611" s="39" t="s">
        <v>13257</v>
      </c>
    </row>
    <row r="3612" spans="1:13" x14ac:dyDescent="0.25">
      <c r="A3612" s="7" t="str">
        <f t="shared" si="156"/>
        <v>200600070031</v>
      </c>
      <c r="B3612" s="92"/>
      <c r="C3612" s="187">
        <v>20060007</v>
      </c>
      <c r="D3612" s="8" t="s">
        <v>56</v>
      </c>
      <c r="E3612" s="35" t="s">
        <v>422</v>
      </c>
      <c r="F3612" s="35" t="s">
        <v>13156</v>
      </c>
      <c r="G3612" s="35" t="s">
        <v>13190</v>
      </c>
      <c r="H3612" s="35" t="s">
        <v>5807</v>
      </c>
      <c r="I3612" s="36"/>
      <c r="J3612" s="53">
        <v>46006</v>
      </c>
      <c r="K3612" t="s">
        <v>13229</v>
      </c>
      <c r="L3612" s="40"/>
      <c r="M3612" s="39" t="s">
        <v>13258</v>
      </c>
    </row>
    <row r="3613" spans="1:13" x14ac:dyDescent="0.25">
      <c r="A3613" s="7" t="str">
        <f t="shared" si="156"/>
        <v>200800040059</v>
      </c>
      <c r="B3613" s="92"/>
      <c r="C3613" s="187">
        <v>20080004</v>
      </c>
      <c r="D3613" s="8" t="s">
        <v>56</v>
      </c>
      <c r="E3613" s="35" t="s">
        <v>952</v>
      </c>
      <c r="F3613" s="35" t="s">
        <v>13157</v>
      </c>
      <c r="G3613" s="35" t="s">
        <v>13191</v>
      </c>
      <c r="H3613" s="35" t="s">
        <v>7412</v>
      </c>
      <c r="I3613" s="36"/>
      <c r="J3613" s="53">
        <v>46006</v>
      </c>
      <c r="K3613" t="s">
        <v>9046</v>
      </c>
      <c r="L3613" s="40"/>
      <c r="M3613" s="39" t="s">
        <v>13259</v>
      </c>
    </row>
    <row r="3614" spans="1:13" x14ac:dyDescent="0.25">
      <c r="A3614" s="7" t="str">
        <f t="shared" si="156"/>
        <v>200800040061</v>
      </c>
      <c r="B3614" s="92"/>
      <c r="C3614" s="187">
        <v>20080004</v>
      </c>
      <c r="D3614" s="8" t="s">
        <v>56</v>
      </c>
      <c r="E3614" s="35" t="s">
        <v>1061</v>
      </c>
      <c r="F3614" s="35" t="s">
        <v>9787</v>
      </c>
      <c r="G3614" s="35" t="s">
        <v>13192</v>
      </c>
      <c r="H3614" s="35" t="s">
        <v>7412</v>
      </c>
      <c r="I3614" s="36"/>
      <c r="J3614" s="53">
        <v>46006</v>
      </c>
      <c r="K3614" t="s">
        <v>13230</v>
      </c>
      <c r="L3614" s="40"/>
      <c r="M3614" s="39" t="s">
        <v>13260</v>
      </c>
    </row>
    <row r="3615" spans="1:13" x14ac:dyDescent="0.25">
      <c r="A3615" s="7" t="str">
        <f t="shared" si="156"/>
        <v>200800040062</v>
      </c>
      <c r="B3615" s="92"/>
      <c r="C3615" s="187">
        <v>20080004</v>
      </c>
      <c r="D3615" s="8" t="s">
        <v>56</v>
      </c>
      <c r="E3615" s="35" t="s">
        <v>1147</v>
      </c>
      <c r="F3615" s="35" t="s">
        <v>13158</v>
      </c>
      <c r="G3615" s="35" t="s">
        <v>13193</v>
      </c>
      <c r="H3615" s="35" t="s">
        <v>7412</v>
      </c>
      <c r="I3615" s="36"/>
      <c r="J3615" s="53">
        <v>46006</v>
      </c>
      <c r="K3615" t="s">
        <v>13231</v>
      </c>
      <c r="L3615" s="40"/>
      <c r="M3615" s="39" t="s">
        <v>13261</v>
      </c>
    </row>
    <row r="3616" spans="1:13" x14ac:dyDescent="0.25">
      <c r="A3616" s="7" t="str">
        <f t="shared" si="156"/>
        <v>200800010031</v>
      </c>
      <c r="B3616" s="92"/>
      <c r="C3616" s="187">
        <v>20080001</v>
      </c>
      <c r="D3616" s="8" t="s">
        <v>56</v>
      </c>
      <c r="E3616" s="35" t="s">
        <v>422</v>
      </c>
      <c r="F3616" s="35" t="s">
        <v>8281</v>
      </c>
      <c r="G3616" s="35" t="s">
        <v>13194</v>
      </c>
      <c r="H3616" s="35" t="s">
        <v>7439</v>
      </c>
      <c r="I3616" s="36"/>
      <c r="J3616" s="53">
        <v>46006</v>
      </c>
      <c r="K3616" t="s">
        <v>6187</v>
      </c>
      <c r="L3616" s="40"/>
      <c r="M3616" s="39" t="s">
        <v>13262</v>
      </c>
    </row>
    <row r="3617" spans="1:13" x14ac:dyDescent="0.25">
      <c r="A3617" s="7" t="str">
        <f t="shared" si="156"/>
        <v>200800070109</v>
      </c>
      <c r="B3617" s="92"/>
      <c r="C3617" s="187">
        <v>20080007</v>
      </c>
      <c r="D3617" s="8" t="s">
        <v>56</v>
      </c>
      <c r="E3617" s="35" t="s">
        <v>5700</v>
      </c>
      <c r="F3617" s="35" t="s">
        <v>13159</v>
      </c>
      <c r="G3617" s="35" t="s">
        <v>13195</v>
      </c>
      <c r="H3617" s="35" t="s">
        <v>7415</v>
      </c>
      <c r="I3617" s="36"/>
      <c r="J3617" s="53">
        <v>46006</v>
      </c>
      <c r="K3617" t="s">
        <v>13232</v>
      </c>
      <c r="L3617" s="40"/>
      <c r="M3617" s="39" t="s">
        <v>13263</v>
      </c>
    </row>
    <row r="3618" spans="1:13" x14ac:dyDescent="0.25">
      <c r="A3618" s="7" t="str">
        <f t="shared" si="156"/>
        <v>200400060031</v>
      </c>
      <c r="B3618" s="92"/>
      <c r="C3618" s="187">
        <v>20040006</v>
      </c>
      <c r="D3618" s="8" t="s">
        <v>56</v>
      </c>
      <c r="E3618" s="35" t="s">
        <v>422</v>
      </c>
      <c r="F3618" s="35" t="s">
        <v>13160</v>
      </c>
      <c r="G3618" s="35" t="s">
        <v>13196</v>
      </c>
      <c r="H3618" s="35" t="s">
        <v>4690</v>
      </c>
      <c r="I3618" s="36"/>
      <c r="J3618" s="53">
        <v>46006</v>
      </c>
      <c r="K3618" t="s">
        <v>12307</v>
      </c>
      <c r="L3618" s="40"/>
      <c r="M3618" s="39" t="s">
        <v>13264</v>
      </c>
    </row>
    <row r="3619" spans="1:13" x14ac:dyDescent="0.25">
      <c r="A3619" s="7" t="str">
        <f t="shared" si="156"/>
        <v>200400060032</v>
      </c>
      <c r="B3619" s="92"/>
      <c r="C3619" s="187">
        <v>20040006</v>
      </c>
      <c r="D3619" s="8" t="s">
        <v>56</v>
      </c>
      <c r="E3619" s="35" t="s">
        <v>8</v>
      </c>
      <c r="F3619" s="35" t="s">
        <v>13161</v>
      </c>
      <c r="G3619" s="35" t="s">
        <v>13197</v>
      </c>
      <c r="H3619" s="35" t="s">
        <v>4690</v>
      </c>
      <c r="I3619" s="36"/>
      <c r="J3619" s="53">
        <v>46006</v>
      </c>
      <c r="K3619" t="s">
        <v>9879</v>
      </c>
      <c r="L3619" s="40"/>
      <c r="M3619" s="39" t="s">
        <v>13265</v>
      </c>
    </row>
    <row r="3620" spans="1:13" x14ac:dyDescent="0.25">
      <c r="A3620" s="7" t="str">
        <f t="shared" si="156"/>
        <v>200800280018</v>
      </c>
      <c r="B3620" s="92"/>
      <c r="C3620" s="187">
        <v>20080028</v>
      </c>
      <c r="D3620" s="8" t="s">
        <v>56</v>
      </c>
      <c r="E3620" s="35" t="s">
        <v>2</v>
      </c>
      <c r="F3620" s="35" t="s">
        <v>6530</v>
      </c>
      <c r="G3620" s="35" t="s">
        <v>13198</v>
      </c>
      <c r="H3620" s="35" t="s">
        <v>7412</v>
      </c>
      <c r="I3620" s="36"/>
      <c r="J3620" s="53">
        <v>46006</v>
      </c>
      <c r="K3620" t="s">
        <v>13233</v>
      </c>
      <c r="L3620" s="40"/>
      <c r="M3620" s="39" t="s">
        <v>13266</v>
      </c>
    </row>
    <row r="3621" spans="1:13" x14ac:dyDescent="0.25">
      <c r="A3621" s="7" t="str">
        <f t="shared" si="156"/>
        <v>200900020028</v>
      </c>
      <c r="B3621" s="92"/>
      <c r="C3621" s="187">
        <v>20090002</v>
      </c>
      <c r="D3621" s="8" t="s">
        <v>56</v>
      </c>
      <c r="E3621" s="35" t="s">
        <v>30</v>
      </c>
      <c r="F3621" s="35" t="s">
        <v>13162</v>
      </c>
      <c r="G3621" s="35" t="s">
        <v>13199</v>
      </c>
      <c r="H3621" s="35" t="s">
        <v>4438</v>
      </c>
      <c r="I3621" s="36"/>
      <c r="J3621" s="53">
        <v>46006</v>
      </c>
      <c r="K3621" t="s">
        <v>13234</v>
      </c>
      <c r="L3621" s="40"/>
      <c r="M3621" s="39" t="s">
        <v>13267</v>
      </c>
    </row>
    <row r="3622" spans="1:13" x14ac:dyDescent="0.25">
      <c r="A3622" s="7" t="str">
        <f t="shared" si="156"/>
        <v>200900040028</v>
      </c>
      <c r="B3622" s="92"/>
      <c r="C3622" s="187">
        <v>20090004</v>
      </c>
      <c r="D3622" s="8" t="s">
        <v>56</v>
      </c>
      <c r="E3622" s="35" t="s">
        <v>30</v>
      </c>
      <c r="F3622" s="35" t="s">
        <v>13163</v>
      </c>
      <c r="G3622" s="35" t="s">
        <v>13200</v>
      </c>
      <c r="H3622" s="35" t="s">
        <v>268</v>
      </c>
      <c r="I3622" s="36"/>
      <c r="J3622" s="53">
        <v>46006</v>
      </c>
      <c r="K3622" t="s">
        <v>13235</v>
      </c>
      <c r="L3622" s="40"/>
      <c r="M3622" s="39" t="s">
        <v>13268</v>
      </c>
    </row>
    <row r="3623" spans="1:13" x14ac:dyDescent="0.25">
      <c r="A3623" s="7" t="str">
        <f t="shared" si="156"/>
        <v>200900040030</v>
      </c>
      <c r="B3623" s="92"/>
      <c r="C3623" s="187">
        <v>20090004</v>
      </c>
      <c r="D3623" s="8" t="s">
        <v>56</v>
      </c>
      <c r="E3623" s="35" t="s">
        <v>7</v>
      </c>
      <c r="F3623" s="35" t="s">
        <v>13164</v>
      </c>
      <c r="G3623" s="35" t="s">
        <v>13201</v>
      </c>
      <c r="H3623" s="35" t="s">
        <v>268</v>
      </c>
      <c r="I3623" s="36"/>
      <c r="J3623" s="53">
        <v>46006</v>
      </c>
      <c r="K3623" t="s">
        <v>7886</v>
      </c>
      <c r="L3623" s="40"/>
      <c r="M3623" s="39" t="s">
        <v>13269</v>
      </c>
    </row>
    <row r="3624" spans="1:13" x14ac:dyDescent="0.25">
      <c r="A3624" s="7" t="str">
        <f t="shared" si="156"/>
        <v>200900040031</v>
      </c>
      <c r="B3624" s="92"/>
      <c r="C3624" s="187">
        <v>20090004</v>
      </c>
      <c r="D3624" s="8" t="s">
        <v>56</v>
      </c>
      <c r="E3624" s="35" t="s">
        <v>422</v>
      </c>
      <c r="F3624" s="35" t="s">
        <v>10830</v>
      </c>
      <c r="G3624" s="35" t="s">
        <v>10867</v>
      </c>
      <c r="H3624" s="35" t="s">
        <v>5502</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13113</v>
      </c>
      <c r="G3625" s="35" t="s">
        <v>13202</v>
      </c>
      <c r="H3625" s="35" t="s">
        <v>5502</v>
      </c>
      <c r="I3625" s="36"/>
      <c r="J3625" s="53">
        <v>46006</v>
      </c>
      <c r="K3625" t="s">
        <v>13236</v>
      </c>
      <c r="L3625" s="40"/>
      <c r="M3625" s="39" t="s">
        <v>13270</v>
      </c>
    </row>
    <row r="3626" spans="1:13" x14ac:dyDescent="0.25">
      <c r="A3626" s="7" t="str">
        <f t="shared" ref="A3626:A3643" si="157">CONCATENATE(C3626,E3626)</f>
        <v>200800340003</v>
      </c>
      <c r="B3626" s="92"/>
      <c r="C3626" s="187">
        <v>20080034</v>
      </c>
      <c r="D3626" s="8" t="s">
        <v>56</v>
      </c>
      <c r="E3626" s="35" t="s">
        <v>0</v>
      </c>
      <c r="F3626" s="35" t="s">
        <v>13165</v>
      </c>
      <c r="G3626" s="35" t="s">
        <v>13203</v>
      </c>
      <c r="H3626" s="35" t="s">
        <v>8505</v>
      </c>
      <c r="I3626" s="36"/>
      <c r="J3626" s="53">
        <v>46006</v>
      </c>
      <c r="K3626" t="s">
        <v>758</v>
      </c>
      <c r="L3626" s="40"/>
      <c r="M3626" s="39" t="s">
        <v>13271</v>
      </c>
    </row>
    <row r="3627" spans="1:13" x14ac:dyDescent="0.25">
      <c r="A3627" s="7" t="str">
        <f t="shared" si="157"/>
        <v>200800340004</v>
      </c>
      <c r="B3627" s="92"/>
      <c r="C3627" s="187">
        <v>20080034</v>
      </c>
      <c r="D3627" s="8" t="s">
        <v>56</v>
      </c>
      <c r="E3627" s="35" t="s">
        <v>1</v>
      </c>
      <c r="F3627" s="35" t="s">
        <v>6609</v>
      </c>
      <c r="G3627" s="35" t="s">
        <v>13204</v>
      </c>
      <c r="H3627" s="35" t="s">
        <v>8505</v>
      </c>
      <c r="I3627" s="36"/>
      <c r="J3627" s="53">
        <v>46006</v>
      </c>
      <c r="K3627" t="s">
        <v>612</v>
      </c>
      <c r="L3627" s="40"/>
      <c r="M3627" s="39" t="s">
        <v>13272</v>
      </c>
    </row>
    <row r="3628" spans="1:13" x14ac:dyDescent="0.25">
      <c r="A3628" s="7" t="str">
        <f t="shared" si="157"/>
        <v>200900140015</v>
      </c>
      <c r="B3628" s="92"/>
      <c r="C3628" s="187">
        <v>20090014</v>
      </c>
      <c r="D3628" s="8" t="s">
        <v>56</v>
      </c>
      <c r="E3628" s="35" t="s">
        <v>25</v>
      </c>
      <c r="F3628" s="35" t="s">
        <v>8804</v>
      </c>
      <c r="G3628" s="35" t="s">
        <v>13205</v>
      </c>
      <c r="H3628" s="35" t="s">
        <v>1370</v>
      </c>
      <c r="I3628" s="36"/>
      <c r="J3628" s="53">
        <v>46006</v>
      </c>
      <c r="K3628" t="s">
        <v>13237</v>
      </c>
      <c r="L3628" s="40"/>
      <c r="M3628" s="39" t="s">
        <v>13273</v>
      </c>
    </row>
    <row r="3629" spans="1:13" x14ac:dyDescent="0.25">
      <c r="A3629" s="7" t="str">
        <f t="shared" si="157"/>
        <v>200900140016</v>
      </c>
      <c r="B3629" s="92"/>
      <c r="C3629" s="187">
        <v>20090014</v>
      </c>
      <c r="D3629" s="8" t="s">
        <v>56</v>
      </c>
      <c r="E3629" s="35" t="s">
        <v>26</v>
      </c>
      <c r="F3629" s="35" t="s">
        <v>13166</v>
      </c>
      <c r="G3629" s="35" t="s">
        <v>13206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13167</v>
      </c>
      <c r="G3630" s="35" t="s">
        <v>13207</v>
      </c>
      <c r="H3630" s="35" t="s">
        <v>275</v>
      </c>
      <c r="I3630" s="36"/>
      <c r="J3630" s="53">
        <v>46006</v>
      </c>
      <c r="K3630" t="s">
        <v>13238</v>
      </c>
      <c r="L3630" s="40"/>
      <c r="M3630" s="39">
        <v>0</v>
      </c>
    </row>
    <row r="3631" spans="1:13" x14ac:dyDescent="0.25">
      <c r="A3631" s="7" t="str">
        <f t="shared" si="157"/>
        <v>200800410004</v>
      </c>
      <c r="B3631" s="92"/>
      <c r="C3631" s="187">
        <v>20080041</v>
      </c>
      <c r="D3631" s="8" t="s">
        <v>56</v>
      </c>
      <c r="E3631" s="35" t="s">
        <v>1</v>
      </c>
      <c r="F3631" s="35" t="s">
        <v>13168</v>
      </c>
      <c r="G3631" s="35" t="s">
        <v>13208</v>
      </c>
      <c r="H3631" s="35" t="s">
        <v>275</v>
      </c>
      <c r="I3631" s="36"/>
      <c r="J3631" s="53">
        <v>46006</v>
      </c>
      <c r="K3631" t="s">
        <v>13239</v>
      </c>
      <c r="L3631" s="40"/>
      <c r="M3631" s="39" t="s">
        <v>13274</v>
      </c>
    </row>
    <row r="3632" spans="1:13" x14ac:dyDescent="0.25">
      <c r="A3632" s="7" t="str">
        <f t="shared" si="157"/>
        <v>200800410006</v>
      </c>
      <c r="B3632" s="92"/>
      <c r="C3632" s="187">
        <v>20080041</v>
      </c>
      <c r="D3632" s="8" t="s">
        <v>56</v>
      </c>
      <c r="E3632" s="35" t="s">
        <v>19</v>
      </c>
      <c r="F3632" s="35" t="s">
        <v>13169</v>
      </c>
      <c r="G3632" s="35" t="s">
        <v>13209</v>
      </c>
      <c r="H3632" s="35" t="s">
        <v>7962</v>
      </c>
      <c r="I3632" s="36"/>
      <c r="J3632" s="53">
        <v>46006</v>
      </c>
      <c r="K3632" t="s">
        <v>13240</v>
      </c>
      <c r="L3632" s="40"/>
      <c r="M3632" s="39" t="s">
        <v>13275</v>
      </c>
    </row>
    <row r="3633" spans="1:13" x14ac:dyDescent="0.25">
      <c r="A3633" s="7" t="str">
        <f t="shared" si="157"/>
        <v>200800410007</v>
      </c>
      <c r="B3633" s="92"/>
      <c r="C3633" s="187">
        <v>20080041</v>
      </c>
      <c r="D3633" s="8" t="s">
        <v>56</v>
      </c>
      <c r="E3633" s="35" t="s">
        <v>20</v>
      </c>
      <c r="F3633" s="35" t="s">
        <v>13170</v>
      </c>
      <c r="G3633" s="35" t="s">
        <v>13210</v>
      </c>
      <c r="H3633" s="35" t="s">
        <v>7962</v>
      </c>
      <c r="I3633" s="36"/>
      <c r="J3633" s="53">
        <v>46006</v>
      </c>
      <c r="K3633" t="s">
        <v>9699</v>
      </c>
      <c r="L3633" s="40"/>
      <c r="M3633" s="39" t="s">
        <v>13276</v>
      </c>
    </row>
    <row r="3634" spans="1:13" x14ac:dyDescent="0.25">
      <c r="A3634" s="7" t="str">
        <f t="shared" si="157"/>
        <v>200800410012</v>
      </c>
      <c r="B3634" s="92"/>
      <c r="C3634" s="187">
        <v>20080041</v>
      </c>
      <c r="D3634" s="8" t="s">
        <v>56</v>
      </c>
      <c r="E3634" s="35" t="s">
        <v>40</v>
      </c>
      <c r="F3634" s="35" t="s">
        <v>13171</v>
      </c>
      <c r="G3634" s="35" t="s">
        <v>13211</v>
      </c>
      <c r="H3634" s="35" t="s">
        <v>5245</v>
      </c>
      <c r="I3634" s="36"/>
      <c r="J3634" s="53">
        <v>46006</v>
      </c>
      <c r="K3634" t="s">
        <v>13241</v>
      </c>
      <c r="L3634" s="40"/>
      <c r="M3634" s="39" t="s">
        <v>13277</v>
      </c>
    </row>
    <row r="3635" spans="1:13" x14ac:dyDescent="0.25">
      <c r="A3635" s="7" t="str">
        <f t="shared" si="157"/>
        <v>200800450003</v>
      </c>
      <c r="B3635" s="92"/>
      <c r="C3635" s="187">
        <v>20080045</v>
      </c>
      <c r="D3635" s="8" t="s">
        <v>56</v>
      </c>
      <c r="E3635" s="35" t="s">
        <v>0</v>
      </c>
      <c r="F3635" s="35" t="s">
        <v>11944</v>
      </c>
      <c r="G3635" s="35" t="s">
        <v>13212</v>
      </c>
      <c r="H3635" s="35" t="s">
        <v>7819</v>
      </c>
      <c r="I3635" s="36"/>
      <c r="J3635" s="53">
        <v>46006</v>
      </c>
      <c r="K3635" t="s">
        <v>13242</v>
      </c>
      <c r="L3635" s="40"/>
      <c r="M3635" s="39" t="s">
        <v>13278</v>
      </c>
    </row>
    <row r="3636" spans="1:13" x14ac:dyDescent="0.25">
      <c r="A3636" s="7" t="str">
        <f t="shared" si="157"/>
        <v>200800450004</v>
      </c>
      <c r="B3636" s="92"/>
      <c r="C3636" s="187">
        <v>20080045</v>
      </c>
      <c r="D3636" s="8" t="s">
        <v>56</v>
      </c>
      <c r="E3636" s="35" t="s">
        <v>1</v>
      </c>
      <c r="F3636" s="35" t="s">
        <v>7577</v>
      </c>
      <c r="G3636" s="35" t="s">
        <v>13213</v>
      </c>
      <c r="H3636" s="35" t="s">
        <v>8122</v>
      </c>
      <c r="I3636" s="36"/>
      <c r="J3636" s="53">
        <v>46006</v>
      </c>
      <c r="K3636" t="s">
        <v>587</v>
      </c>
      <c r="L3636" s="40"/>
      <c r="M3636" s="39" t="s">
        <v>13279</v>
      </c>
    </row>
    <row r="3637" spans="1:13" x14ac:dyDescent="0.25">
      <c r="A3637" s="7" t="str">
        <f t="shared" si="157"/>
        <v>200800450005</v>
      </c>
      <c r="B3637" s="92"/>
      <c r="C3637" s="187">
        <v>20080045</v>
      </c>
      <c r="D3637" s="8" t="s">
        <v>56</v>
      </c>
      <c r="E3637" s="35" t="s">
        <v>18</v>
      </c>
      <c r="F3637" s="35" t="s">
        <v>13172</v>
      </c>
      <c r="G3637" s="35" t="s">
        <v>13214</v>
      </c>
      <c r="H3637" s="35" t="s">
        <v>7819</v>
      </c>
      <c r="I3637" s="36"/>
      <c r="J3637" s="53">
        <v>46006</v>
      </c>
      <c r="K3637" t="s">
        <v>7279</v>
      </c>
      <c r="L3637" s="40"/>
      <c r="M3637" s="39" t="s">
        <v>13280</v>
      </c>
    </row>
    <row r="3638" spans="1:13" x14ac:dyDescent="0.25">
      <c r="A3638" s="7" t="str">
        <f t="shared" si="157"/>
        <v>200800450006</v>
      </c>
      <c r="B3638" s="92"/>
      <c r="C3638" s="187">
        <v>20080045</v>
      </c>
      <c r="D3638" s="8" t="s">
        <v>56</v>
      </c>
      <c r="E3638" s="35" t="s">
        <v>19</v>
      </c>
      <c r="F3638" s="35" t="s">
        <v>13164</v>
      </c>
      <c r="G3638" s="35" t="s">
        <v>13215</v>
      </c>
      <c r="H3638" s="35" t="s">
        <v>8122</v>
      </c>
      <c r="I3638" s="36"/>
      <c r="J3638" s="53">
        <v>46006</v>
      </c>
      <c r="K3638" t="s">
        <v>6781</v>
      </c>
      <c r="L3638" s="40"/>
      <c r="M3638" s="39" t="s">
        <v>13281</v>
      </c>
    </row>
    <row r="3639" spans="1:13" x14ac:dyDescent="0.25">
      <c r="A3639" s="7" t="str">
        <f t="shared" si="157"/>
        <v>200800450007</v>
      </c>
      <c r="B3639" s="92"/>
      <c r="C3639" s="187">
        <v>20080045</v>
      </c>
      <c r="D3639" s="8" t="s">
        <v>56</v>
      </c>
      <c r="E3639" s="35" t="s">
        <v>20</v>
      </c>
      <c r="F3639" s="35" t="s">
        <v>13173</v>
      </c>
      <c r="G3639" s="35" t="s">
        <v>13216</v>
      </c>
      <c r="H3639" s="35" t="s">
        <v>8122</v>
      </c>
      <c r="I3639" s="36"/>
      <c r="J3639" s="53">
        <v>46006</v>
      </c>
      <c r="K3639" t="s">
        <v>13243</v>
      </c>
      <c r="L3639" s="40"/>
      <c r="M3639" s="39" t="s">
        <v>13282</v>
      </c>
    </row>
    <row r="3640" spans="1:13" x14ac:dyDescent="0.25">
      <c r="A3640" s="7" t="str">
        <f t="shared" si="157"/>
        <v>200800450008</v>
      </c>
      <c r="B3640" s="92"/>
      <c r="C3640" s="187">
        <v>20080045</v>
      </c>
      <c r="D3640" s="8" t="s">
        <v>56</v>
      </c>
      <c r="E3640" s="35" t="s">
        <v>41</v>
      </c>
      <c r="F3640" s="35" t="s">
        <v>13174</v>
      </c>
      <c r="G3640" s="35" t="s">
        <v>13217</v>
      </c>
      <c r="H3640" s="35" t="s">
        <v>7819</v>
      </c>
      <c r="I3640" s="36"/>
      <c r="J3640" s="53">
        <v>46006</v>
      </c>
      <c r="K3640" t="s">
        <v>13244</v>
      </c>
      <c r="L3640" s="40"/>
      <c r="M3640" s="39" t="s">
        <v>13283</v>
      </c>
    </row>
    <row r="3641" spans="1:13" x14ac:dyDescent="0.25">
      <c r="A3641" s="7" t="str">
        <f t="shared" si="157"/>
        <v>200800450009</v>
      </c>
      <c r="B3641" s="92"/>
      <c r="C3641" s="187">
        <v>20080045</v>
      </c>
      <c r="D3641" s="8" t="s">
        <v>56</v>
      </c>
      <c r="E3641" s="35" t="s">
        <v>36</v>
      </c>
      <c r="F3641" s="35" t="s">
        <v>13175</v>
      </c>
      <c r="G3641" s="35" t="s">
        <v>13218</v>
      </c>
      <c r="H3641" s="35" t="s">
        <v>8122</v>
      </c>
      <c r="I3641" s="36"/>
      <c r="J3641" s="53">
        <v>46006</v>
      </c>
      <c r="K3641" t="s">
        <v>6781</v>
      </c>
      <c r="L3641" s="40"/>
      <c r="M3641" s="39" t="s">
        <v>13284</v>
      </c>
    </row>
    <row r="3642" spans="1:13" x14ac:dyDescent="0.25">
      <c r="A3642" s="7" t="str">
        <f t="shared" si="157"/>
        <v>200100590002</v>
      </c>
      <c r="B3642" s="92"/>
      <c r="C3642" s="187">
        <v>20010059</v>
      </c>
      <c r="D3642" s="8" t="s">
        <v>56</v>
      </c>
      <c r="E3642" s="35" t="s">
        <v>17</v>
      </c>
      <c r="F3642" s="35" t="s">
        <v>13176</v>
      </c>
      <c r="G3642" s="35" t="s">
        <v>13219</v>
      </c>
      <c r="H3642" s="35" t="s">
        <v>429</v>
      </c>
      <c r="I3642" s="36"/>
      <c r="J3642" s="53">
        <v>46006</v>
      </c>
      <c r="K3642" t="s">
        <v>13245</v>
      </c>
      <c r="L3642" s="40"/>
      <c r="M3642" s="39" t="s">
        <v>13285</v>
      </c>
    </row>
    <row r="3643" spans="1:13" x14ac:dyDescent="0.25">
      <c r="A3643" s="7" t="str">
        <f t="shared" si="157"/>
        <v>200700230002</v>
      </c>
      <c r="B3643" s="92"/>
      <c r="C3643" s="187">
        <v>20070023</v>
      </c>
      <c r="D3643" s="8" t="s">
        <v>56</v>
      </c>
      <c r="E3643" s="35" t="s">
        <v>17</v>
      </c>
      <c r="F3643" s="35" t="s">
        <v>13177</v>
      </c>
      <c r="G3643" s="35" t="s">
        <v>13220</v>
      </c>
      <c r="H3643" s="35" t="s">
        <v>2021</v>
      </c>
      <c r="I3643" s="36"/>
      <c r="J3643" s="53">
        <v>46006</v>
      </c>
      <c r="K3643" t="s">
        <v>13246</v>
      </c>
      <c r="L3643" s="40"/>
      <c r="M3643" s="39" t="s">
        <v>13286</v>
      </c>
    </row>
    <row r="3644" spans="1:13" x14ac:dyDescent="0.25">
      <c r="A3644" s="7" t="str">
        <f>CONCATENATE(C3644,E3644)</f>
        <v>200900230002</v>
      </c>
      <c r="B3644" s="92"/>
      <c r="C3644" s="183">
        <v>20090023</v>
      </c>
      <c r="D3644" s="8" t="s">
        <v>56</v>
      </c>
      <c r="E3644" s="35" t="s">
        <v>17</v>
      </c>
      <c r="F3644" s="35" t="s">
        <v>13288</v>
      </c>
      <c r="G3644" s="35" t="s">
        <v>13289</v>
      </c>
      <c r="H3644" s="35" t="s">
        <v>11380</v>
      </c>
      <c r="I3644" s="36"/>
      <c r="J3644" s="53">
        <v>46009</v>
      </c>
      <c r="K3644" t="s">
        <v>13290</v>
      </c>
      <c r="L3644" s="40"/>
      <c r="M3644" s="39"/>
    </row>
    <row r="3645" spans="1:13" x14ac:dyDescent="0.25">
      <c r="A3645" s="7" t="str">
        <f t="shared" ref="A3645:A3676" si="158">CONCATENATE(C3645,E3645)</f>
        <v>200100010077</v>
      </c>
      <c r="B3645" s="92"/>
      <c r="C3645" s="187">
        <v>20010001</v>
      </c>
      <c r="D3645" s="8" t="s">
        <v>56</v>
      </c>
      <c r="E3645" s="35" t="s">
        <v>2802</v>
      </c>
      <c r="F3645" s="35" t="s">
        <v>13293</v>
      </c>
      <c r="G3645" s="35" t="s">
        <v>13313</v>
      </c>
      <c r="H3645" s="35" t="s">
        <v>265</v>
      </c>
      <c r="I3645" s="36"/>
      <c r="J3645" s="53">
        <v>46013</v>
      </c>
      <c r="K3645" t="s">
        <v>11503</v>
      </c>
      <c r="L3645" s="40"/>
      <c r="M3645" s="39" t="s">
        <v>13363</v>
      </c>
    </row>
    <row r="3646" spans="1:13" x14ac:dyDescent="0.25">
      <c r="A3646" s="7" t="str">
        <f t="shared" si="158"/>
        <v>200100010078</v>
      </c>
      <c r="B3646" s="92"/>
      <c r="C3646" s="187">
        <v>20010001</v>
      </c>
      <c r="D3646" s="8" t="s">
        <v>56</v>
      </c>
      <c r="E3646" s="35" t="s">
        <v>2803</v>
      </c>
      <c r="F3646" s="35" t="s">
        <v>13294</v>
      </c>
      <c r="G3646" s="35" t="s">
        <v>13314</v>
      </c>
      <c r="H3646" s="35" t="s">
        <v>267</v>
      </c>
      <c r="I3646" s="36"/>
      <c r="J3646" s="53">
        <v>46013</v>
      </c>
      <c r="K3646" t="s">
        <v>8524</v>
      </c>
      <c r="L3646" s="40"/>
      <c r="M3646" s="39" t="s">
        <v>13364</v>
      </c>
    </row>
    <row r="3647" spans="1:13" x14ac:dyDescent="0.25">
      <c r="A3647" s="7" t="str">
        <f t="shared" si="158"/>
        <v>200100150096</v>
      </c>
      <c r="B3647" s="92"/>
      <c r="C3647" s="187">
        <v>20010015</v>
      </c>
      <c r="D3647" s="8" t="s">
        <v>56</v>
      </c>
      <c r="E3647" s="35" t="s">
        <v>3871</v>
      </c>
      <c r="F3647" s="35" t="s">
        <v>13295</v>
      </c>
      <c r="G3647" s="35" t="s">
        <v>13315</v>
      </c>
      <c r="H3647" s="35" t="s">
        <v>265</v>
      </c>
      <c r="I3647" s="36"/>
      <c r="J3647" s="53">
        <v>46013</v>
      </c>
      <c r="K3647" t="s">
        <v>9787</v>
      </c>
      <c r="L3647" s="40"/>
      <c r="M3647" s="39" t="s">
        <v>13365</v>
      </c>
    </row>
    <row r="3648" spans="1:13" x14ac:dyDescent="0.25">
      <c r="A3648" s="7" t="str">
        <f t="shared" si="158"/>
        <v>200100150097</v>
      </c>
      <c r="B3648" s="92"/>
      <c r="C3648" s="187">
        <v>20010015</v>
      </c>
      <c r="D3648" s="8" t="s">
        <v>56</v>
      </c>
      <c r="E3648" s="35" t="s">
        <v>3872</v>
      </c>
      <c r="F3648" s="35" t="s">
        <v>13296</v>
      </c>
      <c r="G3648" s="35" t="s">
        <v>13316</v>
      </c>
      <c r="H3648" s="35" t="s">
        <v>265</v>
      </c>
      <c r="I3648" s="36"/>
      <c r="J3648" s="53">
        <v>46013</v>
      </c>
      <c r="K3648" t="s">
        <v>12402</v>
      </c>
      <c r="L3648" s="40"/>
      <c r="M3648" s="39" t="s">
        <v>13366</v>
      </c>
    </row>
    <row r="3649" spans="1:13" x14ac:dyDescent="0.25">
      <c r="A3649" s="7" t="str">
        <f t="shared" si="158"/>
        <v>200100400018</v>
      </c>
      <c r="B3649" s="92"/>
      <c r="C3649" s="187">
        <v>20010040</v>
      </c>
      <c r="D3649" s="8" t="s">
        <v>56</v>
      </c>
      <c r="E3649" s="35" t="s">
        <v>2</v>
      </c>
      <c r="F3649" s="35" t="s">
        <v>12392</v>
      </c>
      <c r="G3649" s="35" t="s">
        <v>13317</v>
      </c>
      <c r="H3649" s="35" t="s">
        <v>451</v>
      </c>
      <c r="I3649" s="36"/>
      <c r="J3649" s="53">
        <v>46013</v>
      </c>
      <c r="K3649" t="s">
        <v>13343</v>
      </c>
      <c r="L3649" s="40"/>
      <c r="M3649" s="39" t="s">
        <v>13367</v>
      </c>
    </row>
    <row r="3650" spans="1:13" x14ac:dyDescent="0.25">
      <c r="A3650" s="7" t="str">
        <f t="shared" si="158"/>
        <v>200100530017</v>
      </c>
      <c r="B3650" s="92"/>
      <c r="C3650" s="187">
        <v>20010053</v>
      </c>
      <c r="D3650" s="8" t="s">
        <v>56</v>
      </c>
      <c r="E3650" s="35" t="s">
        <v>27</v>
      </c>
      <c r="F3650" s="35" t="s">
        <v>13297</v>
      </c>
      <c r="G3650" s="35" t="s">
        <v>13318</v>
      </c>
      <c r="H3650" s="35" t="s">
        <v>5502</v>
      </c>
      <c r="I3650" s="36"/>
      <c r="J3650" s="53">
        <v>46013</v>
      </c>
      <c r="K3650" t="s">
        <v>11131</v>
      </c>
      <c r="L3650" s="40"/>
      <c r="M3650" s="39" t="s">
        <v>13368</v>
      </c>
    </row>
    <row r="3651" spans="1:13" x14ac:dyDescent="0.25">
      <c r="A3651" s="7" t="str">
        <f t="shared" si="158"/>
        <v>200100540014</v>
      </c>
      <c r="B3651" s="92"/>
      <c r="C3651" s="187">
        <v>20010054</v>
      </c>
      <c r="D3651" s="8" t="s">
        <v>56</v>
      </c>
      <c r="E3651" s="35" t="s">
        <v>24</v>
      </c>
      <c r="F3651" s="35" t="s">
        <v>7882</v>
      </c>
      <c r="G3651" s="35" t="s">
        <v>13319</v>
      </c>
      <c r="H3651" s="35" t="s">
        <v>268</v>
      </c>
      <c r="I3651" s="36"/>
      <c r="J3651" s="53">
        <v>46013</v>
      </c>
      <c r="K3651" t="s">
        <v>13344</v>
      </c>
      <c r="L3651" s="40"/>
      <c r="M3651" s="39" t="s">
        <v>13369</v>
      </c>
    </row>
    <row r="3652" spans="1:13" x14ac:dyDescent="0.25">
      <c r="A3652" s="7" t="str">
        <f t="shared" si="158"/>
        <v>200100590003</v>
      </c>
      <c r="B3652" s="92"/>
      <c r="C3652" s="187">
        <v>20010059</v>
      </c>
      <c r="D3652" s="8" t="s">
        <v>56</v>
      </c>
      <c r="E3652" s="35" t="s">
        <v>0</v>
      </c>
      <c r="F3652" s="35" t="s">
        <v>13298</v>
      </c>
      <c r="G3652" s="35" t="s">
        <v>13320</v>
      </c>
      <c r="H3652" s="35" t="s">
        <v>467</v>
      </c>
      <c r="I3652" s="36"/>
      <c r="J3652" s="53">
        <v>46013</v>
      </c>
      <c r="K3652" t="s">
        <v>13345</v>
      </c>
      <c r="L3652" s="40"/>
      <c r="M3652" s="39" t="s">
        <v>13370</v>
      </c>
    </row>
    <row r="3653" spans="1:13" x14ac:dyDescent="0.25">
      <c r="A3653" s="7" t="str">
        <f t="shared" si="158"/>
        <v>200100590004</v>
      </c>
      <c r="B3653" s="92"/>
      <c r="C3653" s="187">
        <v>20010059</v>
      </c>
      <c r="D3653" s="8" t="s">
        <v>56</v>
      </c>
      <c r="E3653" s="35" t="s">
        <v>1</v>
      </c>
      <c r="F3653" s="35" t="s">
        <v>13299</v>
      </c>
      <c r="G3653" s="35" t="s">
        <v>13321</v>
      </c>
      <c r="H3653" s="35" t="s">
        <v>456</v>
      </c>
      <c r="I3653" s="36"/>
      <c r="J3653" s="53">
        <v>46013</v>
      </c>
      <c r="K3653" t="s">
        <v>13346</v>
      </c>
      <c r="L3653" s="40"/>
      <c r="M3653" s="39" t="s">
        <v>13371</v>
      </c>
    </row>
    <row r="3654" spans="1:13" x14ac:dyDescent="0.25">
      <c r="A3654" s="7" t="str">
        <f t="shared" si="158"/>
        <v>200200140021</v>
      </c>
      <c r="B3654" s="92"/>
      <c r="C3654" s="187">
        <v>20020014</v>
      </c>
      <c r="D3654" s="8" t="s">
        <v>56</v>
      </c>
      <c r="E3654" s="35" t="s">
        <v>28</v>
      </c>
      <c r="F3654" s="35" t="s">
        <v>13300</v>
      </c>
      <c r="G3654" s="35" t="s">
        <v>13322</v>
      </c>
      <c r="H3654" s="35" t="s">
        <v>1284</v>
      </c>
      <c r="I3654" s="36"/>
      <c r="J3654" s="53">
        <v>46013</v>
      </c>
      <c r="K3654" t="s">
        <v>13347</v>
      </c>
      <c r="L3654" s="40"/>
      <c r="M3654" s="39" t="s">
        <v>13372</v>
      </c>
    </row>
    <row r="3655" spans="1:13" x14ac:dyDescent="0.25">
      <c r="A3655" s="7" t="str">
        <f t="shared" si="158"/>
        <v>200200230026</v>
      </c>
      <c r="B3655" s="92"/>
      <c r="C3655" s="187">
        <v>20020023</v>
      </c>
      <c r="D3655" s="8" t="s">
        <v>56</v>
      </c>
      <c r="E3655" s="35" t="s">
        <v>39</v>
      </c>
      <c r="F3655" s="35" t="s">
        <v>13301</v>
      </c>
      <c r="G3655" s="35" t="s">
        <v>13323</v>
      </c>
      <c r="H3655" s="35" t="s">
        <v>275</v>
      </c>
      <c r="I3655" s="36"/>
      <c r="J3655" s="53">
        <v>46013</v>
      </c>
      <c r="K3655" t="s">
        <v>13348</v>
      </c>
      <c r="L3655" s="40"/>
      <c r="M3655" s="39" t="s">
        <v>13373</v>
      </c>
    </row>
    <row r="3656" spans="1:13" x14ac:dyDescent="0.25">
      <c r="A3656" s="7" t="str">
        <f t="shared" si="158"/>
        <v>200600070032</v>
      </c>
      <c r="B3656" s="92"/>
      <c r="C3656" s="187">
        <v>20060007</v>
      </c>
      <c r="D3656" s="8" t="s">
        <v>56</v>
      </c>
      <c r="E3656" s="35" t="s">
        <v>8</v>
      </c>
      <c r="F3656" s="35" t="s">
        <v>13302</v>
      </c>
      <c r="G3656" s="35" t="s">
        <v>13324</v>
      </c>
      <c r="H3656" s="35" t="s">
        <v>5807</v>
      </c>
      <c r="I3656" s="36"/>
      <c r="J3656" s="53">
        <v>46013</v>
      </c>
      <c r="K3656" t="s">
        <v>13349</v>
      </c>
      <c r="L3656" s="40"/>
      <c r="M3656" s="39" t="s">
        <v>13374</v>
      </c>
    </row>
    <row r="3657" spans="1:13" x14ac:dyDescent="0.25">
      <c r="A3657" s="7" t="str">
        <f t="shared" si="158"/>
        <v>200600170019</v>
      </c>
      <c r="B3657" s="92"/>
      <c r="C3657" s="187">
        <v>20060017</v>
      </c>
      <c r="D3657" s="8" t="s">
        <v>56</v>
      </c>
      <c r="E3657" s="35" t="s">
        <v>3</v>
      </c>
      <c r="F3657" s="35" t="s">
        <v>559</v>
      </c>
      <c r="G3657" s="35" t="s">
        <v>7675</v>
      </c>
      <c r="H3657" s="35" t="s">
        <v>275</v>
      </c>
      <c r="I3657" s="36"/>
      <c r="J3657" s="53">
        <v>46013</v>
      </c>
      <c r="K3657" t="s">
        <v>8659</v>
      </c>
      <c r="L3657" s="40"/>
      <c r="M3657" s="39">
        <v>0</v>
      </c>
    </row>
    <row r="3658" spans="1:13" x14ac:dyDescent="0.25">
      <c r="A3658" s="7" t="str">
        <f t="shared" si="158"/>
        <v>200600170020</v>
      </c>
      <c r="B3658" s="92"/>
      <c r="C3658" s="187">
        <v>20060017</v>
      </c>
      <c r="D3658" s="8" t="s">
        <v>56</v>
      </c>
      <c r="E3658" s="35" t="s">
        <v>4</v>
      </c>
      <c r="F3658" s="35" t="s">
        <v>5723</v>
      </c>
      <c r="G3658" s="35" t="s">
        <v>8849</v>
      </c>
      <c r="H3658" s="35" t="s">
        <v>5252</v>
      </c>
      <c r="I3658" s="36"/>
      <c r="J3658" s="53">
        <v>46013</v>
      </c>
      <c r="K3658" t="s">
        <v>7204</v>
      </c>
      <c r="L3658" s="40"/>
      <c r="M3658" s="39" t="s">
        <v>13375</v>
      </c>
    </row>
    <row r="3659" spans="1:13" x14ac:dyDescent="0.25">
      <c r="A3659" s="7" t="str">
        <f t="shared" si="158"/>
        <v>200600170021</v>
      </c>
      <c r="B3659" s="92"/>
      <c r="C3659" s="187">
        <v>20060017</v>
      </c>
      <c r="D3659" s="8" t="s">
        <v>56</v>
      </c>
      <c r="E3659" s="35" t="s">
        <v>28</v>
      </c>
      <c r="F3659" s="35" t="s">
        <v>7127</v>
      </c>
      <c r="G3659" s="35" t="s">
        <v>13325</v>
      </c>
      <c r="H3659" s="35" t="s">
        <v>1676</v>
      </c>
      <c r="I3659" s="36"/>
      <c r="J3659" s="53">
        <v>46013</v>
      </c>
      <c r="K3659" t="s">
        <v>13350</v>
      </c>
      <c r="L3659" s="40"/>
      <c r="M3659" s="39">
        <v>0</v>
      </c>
    </row>
    <row r="3660" spans="1:13" x14ac:dyDescent="0.25">
      <c r="A3660" s="7" t="str">
        <f t="shared" si="158"/>
        <v>200700030057</v>
      </c>
      <c r="B3660" s="92"/>
      <c r="C3660" s="187">
        <v>20070003</v>
      </c>
      <c r="D3660" s="8" t="s">
        <v>56</v>
      </c>
      <c r="E3660" s="35" t="s">
        <v>762</v>
      </c>
      <c r="F3660" s="35" t="s">
        <v>6482</v>
      </c>
      <c r="G3660" s="35" t="s">
        <v>13326</v>
      </c>
      <c r="H3660" s="35" t="s">
        <v>2021</v>
      </c>
      <c r="I3660" s="36"/>
      <c r="J3660" s="53">
        <v>46013</v>
      </c>
      <c r="K3660" t="s">
        <v>5871</v>
      </c>
      <c r="L3660" s="40"/>
      <c r="M3660" s="39" t="s">
        <v>13376</v>
      </c>
    </row>
    <row r="3661" spans="1:13" x14ac:dyDescent="0.25">
      <c r="A3661" s="7" t="str">
        <f t="shared" si="158"/>
        <v>200800020045</v>
      </c>
      <c r="B3661" s="92"/>
      <c r="C3661" s="187">
        <v>20080002</v>
      </c>
      <c r="D3661" s="8" t="s">
        <v>56</v>
      </c>
      <c r="E3661" s="35" t="s">
        <v>16</v>
      </c>
      <c r="F3661" s="35" t="s">
        <v>6314</v>
      </c>
      <c r="G3661" s="35" t="s">
        <v>13327</v>
      </c>
      <c r="H3661" s="35" t="s">
        <v>5245</v>
      </c>
      <c r="I3661" s="36"/>
      <c r="J3661" s="53">
        <v>46013</v>
      </c>
      <c r="K3661" t="s">
        <v>13351</v>
      </c>
      <c r="L3661" s="40"/>
      <c r="M3661" s="39">
        <v>0</v>
      </c>
    </row>
    <row r="3662" spans="1:13" x14ac:dyDescent="0.25">
      <c r="A3662" s="7" t="str">
        <f t="shared" si="158"/>
        <v>200800040060</v>
      </c>
      <c r="B3662" s="92"/>
      <c r="C3662" s="187">
        <v>20080004</v>
      </c>
      <c r="D3662" s="8" t="s">
        <v>56</v>
      </c>
      <c r="E3662" s="35" t="s">
        <v>957</v>
      </c>
      <c r="F3662" s="35" t="s">
        <v>13303</v>
      </c>
      <c r="G3662" s="35" t="s">
        <v>13328</v>
      </c>
      <c r="H3662" s="35" t="s">
        <v>7412</v>
      </c>
      <c r="I3662" s="36"/>
      <c r="J3662" s="53">
        <v>46013</v>
      </c>
      <c r="K3662" t="s">
        <v>8156</v>
      </c>
      <c r="L3662" s="40"/>
      <c r="M3662" s="39" t="s">
        <v>13377</v>
      </c>
    </row>
    <row r="3663" spans="1:13" x14ac:dyDescent="0.25">
      <c r="A3663" s="7" t="str">
        <f t="shared" si="158"/>
        <v>200800110006</v>
      </c>
      <c r="B3663" s="92"/>
      <c r="C3663" s="187">
        <v>20080011</v>
      </c>
      <c r="D3663" s="8" t="s">
        <v>56</v>
      </c>
      <c r="E3663" s="35" t="s">
        <v>19</v>
      </c>
      <c r="F3663" s="35" t="s">
        <v>13304</v>
      </c>
      <c r="G3663" s="35" t="s">
        <v>13329</v>
      </c>
      <c r="H3663" s="35" t="s">
        <v>7481</v>
      </c>
      <c r="I3663" s="36"/>
      <c r="J3663" s="53">
        <v>46013</v>
      </c>
      <c r="K3663" t="s">
        <v>13352</v>
      </c>
      <c r="L3663" s="40"/>
      <c r="M3663" s="39" t="s">
        <v>13378</v>
      </c>
    </row>
    <row r="3664" spans="1:13" x14ac:dyDescent="0.25">
      <c r="A3664" s="7" t="str">
        <f t="shared" si="158"/>
        <v>200800270015</v>
      </c>
      <c r="B3664" s="92"/>
      <c r="C3664" s="187">
        <v>20080027</v>
      </c>
      <c r="D3664" s="8" t="s">
        <v>56</v>
      </c>
      <c r="E3664" s="35" t="s">
        <v>25</v>
      </c>
      <c r="F3664" s="35" t="s">
        <v>5639</v>
      </c>
      <c r="G3664" s="35" t="s">
        <v>13330</v>
      </c>
      <c r="H3664" s="35" t="s">
        <v>7415</v>
      </c>
      <c r="I3664" s="36"/>
      <c r="J3664" s="53">
        <v>46013</v>
      </c>
      <c r="K3664" t="s">
        <v>13353</v>
      </c>
      <c r="L3664" s="40"/>
      <c r="M3664" s="39" t="s">
        <v>13379</v>
      </c>
    </row>
    <row r="3665" spans="1:13" x14ac:dyDescent="0.25">
      <c r="A3665" s="7" t="str">
        <f t="shared" si="158"/>
        <v>200800270017</v>
      </c>
      <c r="B3665" s="92"/>
      <c r="C3665" s="187">
        <v>20080027</v>
      </c>
      <c r="D3665" s="8" t="s">
        <v>56</v>
      </c>
      <c r="E3665" s="35" t="s">
        <v>27</v>
      </c>
      <c r="F3665" s="35" t="s">
        <v>13305</v>
      </c>
      <c r="G3665" s="35" t="s">
        <v>13331</v>
      </c>
      <c r="H3665" s="35" t="s">
        <v>5245</v>
      </c>
      <c r="I3665" s="36"/>
      <c r="J3665" s="53">
        <v>46013</v>
      </c>
      <c r="K3665" t="s">
        <v>13354</v>
      </c>
      <c r="L3665" s="40"/>
      <c r="M3665" s="39" t="s">
        <v>13380</v>
      </c>
    </row>
    <row r="3666" spans="1:13" x14ac:dyDescent="0.25">
      <c r="A3666" s="7" t="str">
        <f t="shared" si="158"/>
        <v>200800440003</v>
      </c>
      <c r="B3666" s="92"/>
      <c r="C3666" s="187">
        <v>20080044</v>
      </c>
      <c r="D3666" s="8" t="s">
        <v>56</v>
      </c>
      <c r="E3666" s="35" t="s">
        <v>0</v>
      </c>
      <c r="F3666" s="35" t="s">
        <v>13306</v>
      </c>
      <c r="G3666" s="35" t="s">
        <v>13332</v>
      </c>
      <c r="H3666" s="35" t="s">
        <v>8122</v>
      </c>
      <c r="I3666" s="36"/>
      <c r="J3666" s="53">
        <v>46013</v>
      </c>
      <c r="K3666" t="s">
        <v>13355</v>
      </c>
      <c r="L3666" s="40"/>
      <c r="M3666" s="39" t="s">
        <v>13381</v>
      </c>
    </row>
    <row r="3667" spans="1:13" x14ac:dyDescent="0.25">
      <c r="A3667" s="7" t="str">
        <f t="shared" si="158"/>
        <v>200800440006</v>
      </c>
      <c r="B3667" s="92"/>
      <c r="C3667" s="187">
        <v>20080044</v>
      </c>
      <c r="D3667" s="8" t="s">
        <v>56</v>
      </c>
      <c r="E3667" s="35" t="s">
        <v>19</v>
      </c>
      <c r="F3667" s="35" t="s">
        <v>13307</v>
      </c>
      <c r="G3667" s="35" t="s">
        <v>13333</v>
      </c>
      <c r="H3667" s="35" t="s">
        <v>8122</v>
      </c>
      <c r="I3667" s="36"/>
      <c r="J3667" s="53">
        <v>46013</v>
      </c>
      <c r="K3667" t="s">
        <v>6879</v>
      </c>
      <c r="L3667" s="40"/>
      <c r="M3667" s="39" t="s">
        <v>13382</v>
      </c>
    </row>
    <row r="3668" spans="1:13" x14ac:dyDescent="0.25">
      <c r="A3668" s="7" t="str">
        <f t="shared" si="158"/>
        <v>200800440007</v>
      </c>
      <c r="B3668" s="92"/>
      <c r="C3668" s="187">
        <v>20080044</v>
      </c>
      <c r="D3668" s="8" t="s">
        <v>56</v>
      </c>
      <c r="E3668" s="35" t="s">
        <v>20</v>
      </c>
      <c r="F3668" s="35" t="s">
        <v>455</v>
      </c>
      <c r="G3668" s="35" t="s">
        <v>13334</v>
      </c>
      <c r="H3668" s="35" t="s">
        <v>7819</v>
      </c>
      <c r="I3668" s="36"/>
      <c r="J3668" s="53">
        <v>46013</v>
      </c>
      <c r="K3668" t="s">
        <v>13356</v>
      </c>
      <c r="L3668" s="40"/>
      <c r="M3668" s="39" t="s">
        <v>13383</v>
      </c>
    </row>
    <row r="3669" spans="1:13" x14ac:dyDescent="0.25">
      <c r="A3669" s="7" t="str">
        <f t="shared" si="158"/>
        <v>200800440008</v>
      </c>
      <c r="B3669" s="92"/>
      <c r="C3669" s="187">
        <v>20080044</v>
      </c>
      <c r="D3669" s="8" t="s">
        <v>56</v>
      </c>
      <c r="E3669" s="35" t="s">
        <v>41</v>
      </c>
      <c r="F3669" s="35" t="s">
        <v>7299</v>
      </c>
      <c r="G3669" s="35" t="s">
        <v>13335</v>
      </c>
      <c r="H3669" s="35" t="s">
        <v>8122</v>
      </c>
      <c r="I3669" s="36"/>
      <c r="J3669" s="53">
        <v>46013</v>
      </c>
      <c r="K3669" t="s">
        <v>13357</v>
      </c>
      <c r="L3669" s="40"/>
      <c r="M3669" s="39" t="s">
        <v>13384</v>
      </c>
    </row>
    <row r="3670" spans="1:13" x14ac:dyDescent="0.25">
      <c r="A3670" s="7" t="str">
        <f t="shared" si="158"/>
        <v>200800440009</v>
      </c>
      <c r="B3670" s="92"/>
      <c r="C3670" s="187">
        <v>20080044</v>
      </c>
      <c r="D3670" s="8" t="s">
        <v>56</v>
      </c>
      <c r="E3670" s="35" t="s">
        <v>36</v>
      </c>
      <c r="F3670" s="35" t="s">
        <v>8628</v>
      </c>
      <c r="G3670" s="35" t="s">
        <v>13336</v>
      </c>
      <c r="H3670" s="35" t="s">
        <v>8439</v>
      </c>
      <c r="I3670" s="36"/>
      <c r="J3670" s="53">
        <v>46013</v>
      </c>
      <c r="K3670" t="s">
        <v>13358</v>
      </c>
      <c r="L3670" s="40"/>
      <c r="M3670" s="39" t="s">
        <v>13385</v>
      </c>
    </row>
    <row r="3671" spans="1:13" x14ac:dyDescent="0.25">
      <c r="A3671" s="7" t="str">
        <f t="shared" si="158"/>
        <v>200800440010</v>
      </c>
      <c r="B3671" s="92"/>
      <c r="C3671" s="187">
        <v>20080044</v>
      </c>
      <c r="D3671" s="8" t="s">
        <v>56</v>
      </c>
      <c r="E3671" s="35" t="s">
        <v>21</v>
      </c>
      <c r="F3671" s="35" t="s">
        <v>13308</v>
      </c>
      <c r="G3671" s="35" t="s">
        <v>13337</v>
      </c>
      <c r="H3671" s="35" t="s">
        <v>8122</v>
      </c>
      <c r="I3671" s="36"/>
      <c r="J3671" s="53">
        <v>46013</v>
      </c>
      <c r="K3671" t="s">
        <v>13359</v>
      </c>
      <c r="L3671" s="40"/>
      <c r="M3671" s="39" t="s">
        <v>13386</v>
      </c>
    </row>
    <row r="3672" spans="1:13" x14ac:dyDescent="0.25">
      <c r="A3672" s="7" t="str">
        <f t="shared" si="158"/>
        <v>200800450010</v>
      </c>
      <c r="B3672" s="92"/>
      <c r="C3672" s="187">
        <v>20080045</v>
      </c>
      <c r="D3672" s="8" t="s">
        <v>56</v>
      </c>
      <c r="E3672" s="35" t="s">
        <v>21</v>
      </c>
      <c r="F3672" s="35" t="s">
        <v>5957</v>
      </c>
      <c r="G3672" s="35" t="s">
        <v>13338</v>
      </c>
      <c r="H3672" s="35" t="s">
        <v>8122</v>
      </c>
      <c r="I3672" s="36"/>
      <c r="J3672" s="53">
        <v>46013</v>
      </c>
      <c r="K3672" t="s">
        <v>13360</v>
      </c>
      <c r="L3672" s="40"/>
      <c r="M3672" s="39" t="s">
        <v>13387</v>
      </c>
    </row>
    <row r="3673" spans="1:13" x14ac:dyDescent="0.25">
      <c r="A3673" s="7" t="str">
        <f t="shared" si="158"/>
        <v>200800450013</v>
      </c>
      <c r="B3673" s="92"/>
      <c r="C3673" s="187">
        <v>20080045</v>
      </c>
      <c r="D3673" s="8" t="s">
        <v>56</v>
      </c>
      <c r="E3673" s="35" t="s">
        <v>23</v>
      </c>
      <c r="F3673" s="35" t="s">
        <v>13309</v>
      </c>
      <c r="G3673" s="35" t="s">
        <v>13339</v>
      </c>
      <c r="H3673" s="35" t="s">
        <v>8122</v>
      </c>
      <c r="I3673" s="36"/>
      <c r="J3673" s="53">
        <v>46013</v>
      </c>
      <c r="K3673" t="s">
        <v>6787</v>
      </c>
      <c r="L3673" s="40"/>
      <c r="M3673" s="39" t="s">
        <v>13388</v>
      </c>
    </row>
    <row r="3674" spans="1:13" x14ac:dyDescent="0.25">
      <c r="A3674" s="7" t="str">
        <f t="shared" si="158"/>
        <v>200900150031</v>
      </c>
      <c r="B3674" s="92"/>
      <c r="C3674" s="187">
        <v>20090015</v>
      </c>
      <c r="D3674" s="8" t="s">
        <v>56</v>
      </c>
      <c r="E3674" s="35" t="s">
        <v>422</v>
      </c>
      <c r="F3674" s="35" t="s">
        <v>13310</v>
      </c>
      <c r="G3674" s="35" t="s">
        <v>13340</v>
      </c>
      <c r="H3674" s="35" t="s">
        <v>4690</v>
      </c>
      <c r="I3674" s="36"/>
      <c r="J3674" s="53">
        <v>46013</v>
      </c>
      <c r="K3674" t="s">
        <v>13361</v>
      </c>
      <c r="L3674" s="40"/>
      <c r="M3674" s="39" t="s">
        <v>13389</v>
      </c>
    </row>
    <row r="3675" spans="1:13" x14ac:dyDescent="0.25">
      <c r="A3675" s="7" t="str">
        <f t="shared" si="158"/>
        <v>200900150032</v>
      </c>
      <c r="B3675" s="92"/>
      <c r="C3675" s="187">
        <v>20090015</v>
      </c>
      <c r="D3675" s="8" t="s">
        <v>56</v>
      </c>
      <c r="E3675" s="35" t="s">
        <v>8</v>
      </c>
      <c r="F3675" s="35" t="s">
        <v>13311</v>
      </c>
      <c r="G3675" s="35" t="s">
        <v>13341</v>
      </c>
      <c r="H3675" s="35" t="s">
        <v>4690</v>
      </c>
      <c r="I3675" s="36"/>
      <c r="J3675" s="53">
        <v>46013</v>
      </c>
      <c r="K3675" t="s">
        <v>11884</v>
      </c>
      <c r="L3675" s="40"/>
      <c r="M3675" s="39" t="s">
        <v>13390</v>
      </c>
    </row>
    <row r="3676" spans="1:13" x14ac:dyDescent="0.25">
      <c r="A3676" s="7" t="str">
        <f t="shared" si="158"/>
        <v>200900150033</v>
      </c>
      <c r="B3676" s="92"/>
      <c r="C3676" s="187">
        <v>20090015</v>
      </c>
      <c r="D3676" s="8" t="s">
        <v>56</v>
      </c>
      <c r="E3676" s="35" t="s">
        <v>32</v>
      </c>
      <c r="F3676" s="35" t="s">
        <v>13312</v>
      </c>
      <c r="G3676" s="35" t="s">
        <v>13342</v>
      </c>
      <c r="H3676" s="35" t="s">
        <v>4690</v>
      </c>
      <c r="I3676" s="36"/>
      <c r="J3676" s="53">
        <v>46013</v>
      </c>
      <c r="K3676" t="s">
        <v>13362</v>
      </c>
      <c r="L3676" s="40"/>
      <c r="M3676" s="39" t="s">
        <v>13391</v>
      </c>
    </row>
    <row r="3677" spans="1:13" x14ac:dyDescent="0.25">
      <c r="A3677" s="7" t="str">
        <f t="shared" ref="A3677:A3709" si="159">CONCATENATE(C3677,E3677)</f>
        <v>200200020073</v>
      </c>
      <c r="B3677" s="92"/>
      <c r="C3677" s="187">
        <v>20020002</v>
      </c>
      <c r="D3677" s="8" t="s">
        <v>56</v>
      </c>
      <c r="E3677" s="35" t="s">
        <v>2491</v>
      </c>
      <c r="F3677" s="35" t="s">
        <v>11474</v>
      </c>
      <c r="G3677" s="35" t="s">
        <v>13414</v>
      </c>
      <c r="H3677" s="35" t="s">
        <v>281</v>
      </c>
      <c r="I3677" s="36"/>
      <c r="J3677" s="53">
        <v>46020</v>
      </c>
      <c r="K3677" t="s">
        <v>13445</v>
      </c>
      <c r="L3677" s="40"/>
      <c r="M3677" s="39" t="s">
        <v>13467</v>
      </c>
    </row>
    <row r="3678" spans="1:13" x14ac:dyDescent="0.25">
      <c r="A3678" s="7" t="str">
        <f t="shared" si="159"/>
        <v>200100150098</v>
      </c>
      <c r="B3678" s="92"/>
      <c r="C3678" s="187">
        <v>20010015</v>
      </c>
      <c r="D3678" s="8" t="s">
        <v>56</v>
      </c>
      <c r="E3678" s="35" t="s">
        <v>10942</v>
      </c>
      <c r="F3678" s="35" t="s">
        <v>13394</v>
      </c>
      <c r="G3678" s="35" t="s">
        <v>13415</v>
      </c>
      <c r="H3678" s="35" t="s">
        <v>3990</v>
      </c>
      <c r="I3678" s="36"/>
      <c r="J3678" s="53">
        <v>46020</v>
      </c>
      <c r="K3678" t="s">
        <v>13446</v>
      </c>
      <c r="L3678" s="40"/>
      <c r="M3678" s="39" t="s">
        <v>13468</v>
      </c>
    </row>
    <row r="3679" spans="1:13" x14ac:dyDescent="0.25">
      <c r="A3679" s="7" t="str">
        <f t="shared" si="159"/>
        <v>200400010058</v>
      </c>
      <c r="B3679" s="92"/>
      <c r="C3679" s="187">
        <v>20040001</v>
      </c>
      <c r="D3679" s="8" t="s">
        <v>56</v>
      </c>
      <c r="E3679" s="35" t="s">
        <v>763</v>
      </c>
      <c r="F3679" s="35" t="s">
        <v>5707</v>
      </c>
      <c r="G3679" s="35" t="s">
        <v>13416</v>
      </c>
      <c r="H3679" s="35" t="s">
        <v>275</v>
      </c>
      <c r="I3679" s="36"/>
      <c r="J3679" s="53">
        <v>46020</v>
      </c>
      <c r="K3679" t="s">
        <v>13447</v>
      </c>
      <c r="L3679" s="40"/>
      <c r="M3679" s="39">
        <v>0</v>
      </c>
    </row>
    <row r="3680" spans="1:13" x14ac:dyDescent="0.25">
      <c r="A3680" s="7" t="str">
        <f t="shared" si="159"/>
        <v>200700030058</v>
      </c>
      <c r="B3680" s="92"/>
      <c r="C3680" s="187">
        <v>20070003</v>
      </c>
      <c r="D3680" s="8" t="s">
        <v>56</v>
      </c>
      <c r="E3680" s="35" t="s">
        <v>763</v>
      </c>
      <c r="F3680" s="35" t="s">
        <v>6374</v>
      </c>
      <c r="G3680" s="35" t="s">
        <v>13417</v>
      </c>
      <c r="H3680" s="35" t="s">
        <v>2021</v>
      </c>
      <c r="I3680" s="36"/>
      <c r="J3680" s="53">
        <v>46020</v>
      </c>
      <c r="K3680" t="s">
        <v>13448</v>
      </c>
      <c r="L3680" s="40"/>
      <c r="M3680" s="39" t="s">
        <v>13469</v>
      </c>
    </row>
    <row r="3681" spans="1:13" x14ac:dyDescent="0.25">
      <c r="A3681" s="7" t="str">
        <f t="shared" si="159"/>
        <v>200200150031</v>
      </c>
      <c r="B3681" s="92"/>
      <c r="C3681" s="187">
        <v>20020015</v>
      </c>
      <c r="D3681" s="8" t="s">
        <v>56</v>
      </c>
      <c r="E3681" s="35" t="s">
        <v>422</v>
      </c>
      <c r="F3681" s="35" t="s">
        <v>7604</v>
      </c>
      <c r="G3681" s="35" t="s">
        <v>13418</v>
      </c>
      <c r="H3681" s="35" t="s">
        <v>721</v>
      </c>
      <c r="I3681" s="36"/>
      <c r="J3681" s="53">
        <v>46020</v>
      </c>
      <c r="K3681" t="s">
        <v>13449</v>
      </c>
      <c r="L3681" s="40"/>
      <c r="M3681" s="39" t="s">
        <v>13470</v>
      </c>
    </row>
    <row r="3682" spans="1:13" x14ac:dyDescent="0.25">
      <c r="A3682" s="7" t="str">
        <f t="shared" si="159"/>
        <v>200600070033</v>
      </c>
      <c r="B3682" s="92"/>
      <c r="C3682" s="187">
        <v>20060007</v>
      </c>
      <c r="D3682" s="8" t="s">
        <v>56</v>
      </c>
      <c r="E3682" s="35" t="s">
        <v>32</v>
      </c>
      <c r="F3682" s="35" t="s">
        <v>13395</v>
      </c>
      <c r="G3682" s="35" t="s">
        <v>13419</v>
      </c>
      <c r="H3682" s="35" t="s">
        <v>5807</v>
      </c>
      <c r="I3682" s="36"/>
      <c r="J3682" s="53">
        <v>46020</v>
      </c>
      <c r="K3682" t="s">
        <v>13450</v>
      </c>
      <c r="L3682" s="40"/>
      <c r="M3682" s="39" t="s">
        <v>13471</v>
      </c>
    </row>
    <row r="3683" spans="1:13" x14ac:dyDescent="0.25">
      <c r="A3683" s="7" t="str">
        <f t="shared" si="159"/>
        <v>200600070034</v>
      </c>
      <c r="B3683" s="92"/>
      <c r="C3683" s="187">
        <v>20060007</v>
      </c>
      <c r="D3683" s="8" t="s">
        <v>56</v>
      </c>
      <c r="E3683" s="35" t="s">
        <v>33</v>
      </c>
      <c r="F3683" s="35" t="s">
        <v>7001</v>
      </c>
      <c r="G3683" s="35" t="s">
        <v>13420</v>
      </c>
      <c r="H3683" s="35" t="s">
        <v>7030</v>
      </c>
      <c r="I3683" s="36"/>
      <c r="J3683" s="53">
        <v>46020</v>
      </c>
      <c r="K3683" t="s">
        <v>13451</v>
      </c>
      <c r="L3683" s="40"/>
      <c r="M3683" s="39" t="s">
        <v>13472</v>
      </c>
    </row>
    <row r="3684" spans="1:13" x14ac:dyDescent="0.25">
      <c r="A3684" s="7" t="str">
        <f t="shared" si="159"/>
        <v>200800280010</v>
      </c>
      <c r="B3684" s="92"/>
      <c r="C3684" s="187">
        <v>20080028</v>
      </c>
      <c r="D3684" s="8" t="s">
        <v>56</v>
      </c>
      <c r="E3684" s="35" t="s">
        <v>21</v>
      </c>
      <c r="F3684" s="35" t="s">
        <v>10474</v>
      </c>
      <c r="G3684" s="35" t="s">
        <v>13421</v>
      </c>
      <c r="H3684" s="35" t="s">
        <v>7412</v>
      </c>
      <c r="I3684" s="36"/>
      <c r="J3684" s="53">
        <v>46020</v>
      </c>
      <c r="K3684" t="s">
        <v>5331</v>
      </c>
      <c r="L3684" s="40"/>
      <c r="M3684" s="39" t="s">
        <v>13473</v>
      </c>
    </row>
    <row r="3685" spans="1:13" x14ac:dyDescent="0.25">
      <c r="A3685" s="7" t="str">
        <f t="shared" si="159"/>
        <v>200800280019</v>
      </c>
      <c r="B3685" s="92"/>
      <c r="C3685" s="187">
        <v>20080028</v>
      </c>
      <c r="D3685" s="8" t="s">
        <v>56</v>
      </c>
      <c r="E3685" s="35" t="s">
        <v>3</v>
      </c>
      <c r="F3685" s="35" t="s">
        <v>13396</v>
      </c>
      <c r="G3685" s="35" t="s">
        <v>13422</v>
      </c>
      <c r="H3685" s="35" t="s">
        <v>7412</v>
      </c>
      <c r="I3685" s="36"/>
      <c r="J3685" s="53">
        <v>46020</v>
      </c>
      <c r="K3685" t="s">
        <v>11463</v>
      </c>
      <c r="L3685" s="40"/>
      <c r="M3685" s="39" t="s">
        <v>13474</v>
      </c>
    </row>
    <row r="3686" spans="1:13" x14ac:dyDescent="0.25">
      <c r="A3686" s="7" t="str">
        <f t="shared" si="159"/>
        <v>200100540015</v>
      </c>
      <c r="B3686" s="92"/>
      <c r="C3686" s="187">
        <v>20010054</v>
      </c>
      <c r="D3686" s="8" t="s">
        <v>56</v>
      </c>
      <c r="E3686" s="35" t="s">
        <v>25</v>
      </c>
      <c r="F3686" s="35" t="s">
        <v>13397</v>
      </c>
      <c r="G3686" s="35" t="s">
        <v>13423</v>
      </c>
      <c r="H3686" s="35" t="s">
        <v>6239</v>
      </c>
      <c r="I3686" s="36"/>
      <c r="J3686" s="53">
        <v>46020</v>
      </c>
      <c r="K3686" t="s">
        <v>872</v>
      </c>
      <c r="L3686" s="40"/>
      <c r="M3686" s="39" t="s">
        <v>13475</v>
      </c>
    </row>
    <row r="3687" spans="1:13" x14ac:dyDescent="0.25">
      <c r="A3687" s="7" t="str">
        <f t="shared" si="159"/>
        <v>200900010009</v>
      </c>
      <c r="B3687" s="92"/>
      <c r="C3687" s="187">
        <v>20090001</v>
      </c>
      <c r="D3687" s="8" t="s">
        <v>56</v>
      </c>
      <c r="E3687" s="35" t="s">
        <v>36</v>
      </c>
      <c r="F3687" s="35" t="s">
        <v>13398</v>
      </c>
      <c r="G3687" s="35" t="s">
        <v>13424</v>
      </c>
      <c r="H3687" s="35" t="s">
        <v>4690</v>
      </c>
      <c r="I3687" s="36"/>
      <c r="J3687" s="53">
        <v>46020</v>
      </c>
      <c r="K3687" t="s">
        <v>13452</v>
      </c>
      <c r="L3687" s="40"/>
      <c r="M3687" s="39" t="s">
        <v>13476</v>
      </c>
    </row>
    <row r="3688" spans="1:13" x14ac:dyDescent="0.25">
      <c r="A3688" s="7" t="str">
        <f t="shared" si="159"/>
        <v>200900080025</v>
      </c>
      <c r="B3688" s="92"/>
      <c r="C3688" s="187">
        <v>20090008</v>
      </c>
      <c r="D3688" s="8" t="s">
        <v>56</v>
      </c>
      <c r="E3688" s="35" t="s">
        <v>5</v>
      </c>
      <c r="F3688" s="35" t="s">
        <v>13399</v>
      </c>
      <c r="G3688" s="35" t="s">
        <v>13697</v>
      </c>
      <c r="H3688" s="35" t="s">
        <v>4690</v>
      </c>
      <c r="I3688" s="36"/>
      <c r="J3688" s="53">
        <v>46020</v>
      </c>
      <c r="K3688" t="s">
        <v>13453</v>
      </c>
      <c r="L3688" s="40"/>
      <c r="M3688" s="39" t="s">
        <v>13477</v>
      </c>
    </row>
    <row r="3689" spans="1:13" x14ac:dyDescent="0.25">
      <c r="A3689" s="7" t="str">
        <f t="shared" si="159"/>
        <v>200900080026</v>
      </c>
      <c r="B3689" s="92"/>
      <c r="C3689" s="187">
        <v>20090008</v>
      </c>
      <c r="D3689" s="8" t="s">
        <v>56</v>
      </c>
      <c r="E3689" s="35" t="s">
        <v>39</v>
      </c>
      <c r="F3689" s="35" t="s">
        <v>13400</v>
      </c>
      <c r="G3689" s="35" t="s">
        <v>13425</v>
      </c>
      <c r="H3689" s="35" t="s">
        <v>4438</v>
      </c>
      <c r="I3689" s="36"/>
      <c r="J3689" s="53">
        <v>46020</v>
      </c>
      <c r="K3689" t="s">
        <v>13454</v>
      </c>
      <c r="L3689" s="40"/>
      <c r="M3689" s="39">
        <v>0</v>
      </c>
    </row>
    <row r="3690" spans="1:13" x14ac:dyDescent="0.25">
      <c r="A3690" s="7" t="str">
        <f t="shared" si="159"/>
        <v>200900080028</v>
      </c>
      <c r="B3690" s="92"/>
      <c r="C3690" s="187">
        <v>20090008</v>
      </c>
      <c r="D3690" s="8" t="s">
        <v>56</v>
      </c>
      <c r="E3690" s="35" t="s">
        <v>30</v>
      </c>
      <c r="F3690" s="35" t="s">
        <v>13401</v>
      </c>
      <c r="G3690" s="35" t="s">
        <v>13426</v>
      </c>
      <c r="H3690" s="35" t="s">
        <v>4690</v>
      </c>
      <c r="I3690" s="36"/>
      <c r="J3690" s="53">
        <v>46020</v>
      </c>
      <c r="K3690" t="s">
        <v>455</v>
      </c>
      <c r="L3690" s="40"/>
      <c r="M3690" s="39" t="s">
        <v>13478</v>
      </c>
    </row>
    <row r="3691" spans="1:13" x14ac:dyDescent="0.25">
      <c r="A3691" s="7" t="str">
        <f t="shared" si="159"/>
        <v>200900080030</v>
      </c>
      <c r="B3691" s="92"/>
      <c r="C3691" s="187">
        <v>20090008</v>
      </c>
      <c r="D3691" s="8" t="s">
        <v>56</v>
      </c>
      <c r="E3691" s="35" t="s">
        <v>7</v>
      </c>
      <c r="F3691" s="35" t="s">
        <v>9380</v>
      </c>
      <c r="G3691" s="35" t="s">
        <v>13427</v>
      </c>
      <c r="H3691" s="35" t="s">
        <v>11274</v>
      </c>
      <c r="I3691" s="36"/>
      <c r="J3691" s="53">
        <v>46020</v>
      </c>
      <c r="K3691" t="s">
        <v>13041</v>
      </c>
      <c r="L3691" s="40"/>
      <c r="M3691" s="39" t="s">
        <v>13427</v>
      </c>
    </row>
    <row r="3692" spans="1:13" x14ac:dyDescent="0.25">
      <c r="A3692" s="7" t="str">
        <f t="shared" si="159"/>
        <v>200400070003</v>
      </c>
      <c r="B3692" s="92"/>
      <c r="C3692" s="187">
        <v>20040007</v>
      </c>
      <c r="D3692" s="8" t="s">
        <v>56</v>
      </c>
      <c r="E3692" s="35" t="s">
        <v>0</v>
      </c>
      <c r="F3692" s="35" t="s">
        <v>5397</v>
      </c>
      <c r="G3692" s="35" t="s">
        <v>13428</v>
      </c>
      <c r="H3692" s="35" t="s">
        <v>275</v>
      </c>
      <c r="I3692" s="36"/>
      <c r="J3692" s="53">
        <v>46020</v>
      </c>
      <c r="K3692" t="s">
        <v>13455</v>
      </c>
      <c r="L3692" s="40"/>
      <c r="M3692" s="39">
        <v>0</v>
      </c>
    </row>
    <row r="3693" spans="1:13" x14ac:dyDescent="0.25">
      <c r="A3693" s="7" t="str">
        <f t="shared" si="159"/>
        <v>200400070013</v>
      </c>
      <c r="B3693" s="92"/>
      <c r="C3693" s="187">
        <v>20040007</v>
      </c>
      <c r="D3693" s="8" t="s">
        <v>56</v>
      </c>
      <c r="E3693" s="35" t="s">
        <v>23</v>
      </c>
      <c r="F3693" s="35" t="s">
        <v>13402</v>
      </c>
      <c r="G3693" s="35" t="s">
        <v>13429</v>
      </c>
      <c r="H3693" s="35" t="s">
        <v>275</v>
      </c>
      <c r="I3693" s="36"/>
      <c r="J3693" s="53">
        <v>46020</v>
      </c>
      <c r="K3693" t="s">
        <v>13456</v>
      </c>
      <c r="L3693" s="40"/>
      <c r="M3693" s="39">
        <v>0</v>
      </c>
    </row>
    <row r="3694" spans="1:13" x14ac:dyDescent="0.25">
      <c r="A3694" s="7" t="str">
        <f t="shared" si="159"/>
        <v>200900130006</v>
      </c>
      <c r="B3694" s="92"/>
      <c r="C3694" s="187">
        <v>20090013</v>
      </c>
      <c r="D3694" s="8" t="s">
        <v>56</v>
      </c>
      <c r="E3694" s="35" t="s">
        <v>19</v>
      </c>
      <c r="F3694" s="35" t="s">
        <v>13403</v>
      </c>
      <c r="G3694" s="35" t="s">
        <v>13430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10540</v>
      </c>
      <c r="G3695" s="35" t="s">
        <v>13431</v>
      </c>
      <c r="H3695" s="35" t="s">
        <v>4690</v>
      </c>
      <c r="I3695" s="36"/>
      <c r="J3695" s="53">
        <v>46020</v>
      </c>
      <c r="K3695" t="s">
        <v>6179</v>
      </c>
      <c r="L3695" s="40"/>
      <c r="M3695" s="39" t="s">
        <v>13479</v>
      </c>
    </row>
    <row r="3696" spans="1:13" x14ac:dyDescent="0.25">
      <c r="A3696" s="7" t="str">
        <f t="shared" si="159"/>
        <v>200200230043</v>
      </c>
      <c r="B3696" s="92"/>
      <c r="C3696" s="187">
        <v>20020023</v>
      </c>
      <c r="D3696" s="8" t="s">
        <v>56</v>
      </c>
      <c r="E3696" s="35" t="s">
        <v>1650</v>
      </c>
      <c r="F3696" s="35" t="s">
        <v>13404</v>
      </c>
      <c r="G3696" s="35" t="s">
        <v>13432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5459</v>
      </c>
      <c r="G3697" s="35" t="s">
        <v>13433</v>
      </c>
      <c r="H3697" s="35" t="s">
        <v>5245</v>
      </c>
      <c r="I3697" s="36"/>
      <c r="J3697" s="53">
        <v>46020</v>
      </c>
      <c r="K3697" t="s">
        <v>9532</v>
      </c>
      <c r="L3697" s="40"/>
      <c r="M3697" s="39" t="s">
        <v>13480</v>
      </c>
    </row>
    <row r="3698" spans="1:13" x14ac:dyDescent="0.25">
      <c r="A3698" s="7" t="str">
        <f t="shared" si="159"/>
        <v>200800430004</v>
      </c>
      <c r="B3698" s="92"/>
      <c r="C3698" s="187">
        <v>20080043</v>
      </c>
      <c r="D3698" s="8" t="s">
        <v>56</v>
      </c>
      <c r="E3698" s="35" t="s">
        <v>1</v>
      </c>
      <c r="F3698" s="35" t="s">
        <v>13405</v>
      </c>
      <c r="G3698" s="35" t="s">
        <v>13434</v>
      </c>
      <c r="H3698" s="35" t="s">
        <v>8439</v>
      </c>
      <c r="I3698" s="36"/>
      <c r="J3698" s="53">
        <v>46020</v>
      </c>
      <c r="K3698" t="s">
        <v>13457</v>
      </c>
      <c r="L3698" s="40"/>
      <c r="M3698" s="39" t="s">
        <v>13481</v>
      </c>
    </row>
    <row r="3699" spans="1:13" x14ac:dyDescent="0.25">
      <c r="A3699" s="7" t="str">
        <f t="shared" si="159"/>
        <v>200800430005</v>
      </c>
      <c r="B3699" s="92"/>
      <c r="C3699" s="187">
        <v>20080043</v>
      </c>
      <c r="D3699" s="8" t="s">
        <v>56</v>
      </c>
      <c r="E3699" s="35" t="s">
        <v>18</v>
      </c>
      <c r="F3699" s="35" t="s">
        <v>8682</v>
      </c>
      <c r="G3699" s="35" t="s">
        <v>13435</v>
      </c>
      <c r="H3699" s="35" t="s">
        <v>8122</v>
      </c>
      <c r="I3699" s="36"/>
      <c r="J3699" s="53">
        <v>46020</v>
      </c>
      <c r="K3699" t="s">
        <v>13458</v>
      </c>
      <c r="L3699" s="40"/>
      <c r="M3699" s="39" t="s">
        <v>13482</v>
      </c>
    </row>
    <row r="3700" spans="1:13" x14ac:dyDescent="0.25">
      <c r="A3700" s="7" t="str">
        <f t="shared" si="159"/>
        <v>200800430006</v>
      </c>
      <c r="B3700" s="92"/>
      <c r="C3700" s="187">
        <v>20080043</v>
      </c>
      <c r="D3700" s="8" t="s">
        <v>56</v>
      </c>
      <c r="E3700" s="35" t="s">
        <v>19</v>
      </c>
      <c r="F3700" s="35" t="s">
        <v>13406</v>
      </c>
      <c r="G3700" s="35" t="s">
        <v>13436</v>
      </c>
      <c r="H3700" s="35" t="s">
        <v>7819</v>
      </c>
      <c r="I3700" s="36"/>
      <c r="J3700" s="53">
        <v>46020</v>
      </c>
      <c r="K3700" t="s">
        <v>13459</v>
      </c>
      <c r="L3700" s="40"/>
      <c r="M3700" s="39" t="s">
        <v>13483</v>
      </c>
    </row>
    <row r="3701" spans="1:13" x14ac:dyDescent="0.25">
      <c r="A3701" s="7" t="str">
        <f t="shared" si="159"/>
        <v>200800430008</v>
      </c>
      <c r="B3701" s="92"/>
      <c r="C3701" s="187">
        <v>20080043</v>
      </c>
      <c r="D3701" s="8" t="s">
        <v>56</v>
      </c>
      <c r="E3701" s="35" t="s">
        <v>41</v>
      </c>
      <c r="F3701" s="35" t="s">
        <v>13407</v>
      </c>
      <c r="G3701" s="35" t="s">
        <v>13437</v>
      </c>
      <c r="H3701" s="35" t="s">
        <v>7819</v>
      </c>
      <c r="I3701" s="36"/>
      <c r="J3701" s="53">
        <v>46020</v>
      </c>
      <c r="K3701" t="s">
        <v>9641</v>
      </c>
      <c r="L3701" s="40"/>
      <c r="M3701" s="39" t="s">
        <v>13484</v>
      </c>
    </row>
    <row r="3702" spans="1:13" x14ac:dyDescent="0.25">
      <c r="A3702" s="7" t="str">
        <f t="shared" si="159"/>
        <v>200800430010</v>
      </c>
      <c r="B3702" s="92"/>
      <c r="C3702" s="187">
        <v>20080043</v>
      </c>
      <c r="D3702" s="8" t="s">
        <v>56</v>
      </c>
      <c r="E3702" s="35" t="s">
        <v>21</v>
      </c>
      <c r="F3702" s="35" t="s">
        <v>13408</v>
      </c>
      <c r="G3702" s="35" t="s">
        <v>13438</v>
      </c>
      <c r="H3702" s="35" t="s">
        <v>8122</v>
      </c>
      <c r="I3702" s="36"/>
      <c r="J3702" s="53">
        <v>46020</v>
      </c>
      <c r="K3702" t="s">
        <v>13460</v>
      </c>
      <c r="L3702" s="40"/>
      <c r="M3702" s="39" t="s">
        <v>13485</v>
      </c>
    </row>
    <row r="3703" spans="1:13" x14ac:dyDescent="0.25">
      <c r="A3703" s="7" t="str">
        <f t="shared" si="159"/>
        <v>200800440011</v>
      </c>
      <c r="B3703" s="92"/>
      <c r="C3703" s="187">
        <v>20080044</v>
      </c>
      <c r="D3703" s="8" t="s">
        <v>56</v>
      </c>
      <c r="E3703" s="35" t="s">
        <v>22</v>
      </c>
      <c r="F3703" s="35" t="s">
        <v>8719</v>
      </c>
      <c r="G3703" s="35" t="s">
        <v>13439</v>
      </c>
      <c r="H3703" s="35" t="s">
        <v>7819</v>
      </c>
      <c r="I3703" s="36"/>
      <c r="J3703" s="53">
        <v>46020</v>
      </c>
      <c r="K3703" t="s">
        <v>13458</v>
      </c>
      <c r="L3703" s="40"/>
      <c r="M3703" s="39" t="s">
        <v>13486</v>
      </c>
    </row>
    <row r="3704" spans="1:13" x14ac:dyDescent="0.25">
      <c r="A3704" s="7" t="str">
        <f t="shared" si="159"/>
        <v>200800440013</v>
      </c>
      <c r="B3704" s="92"/>
      <c r="C3704" s="187">
        <v>20080044</v>
      </c>
      <c r="D3704" s="8" t="s">
        <v>56</v>
      </c>
      <c r="E3704" s="35" t="s">
        <v>23</v>
      </c>
      <c r="F3704" s="35" t="s">
        <v>5689</v>
      </c>
      <c r="G3704" s="35" t="s">
        <v>13440</v>
      </c>
      <c r="H3704" s="35" t="s">
        <v>7819</v>
      </c>
      <c r="I3704" s="36"/>
      <c r="J3704" s="53">
        <v>46020</v>
      </c>
      <c r="K3704" t="s">
        <v>13461</v>
      </c>
      <c r="L3704" s="40"/>
      <c r="M3704" s="39" t="s">
        <v>13487</v>
      </c>
    </row>
    <row r="3705" spans="1:13" x14ac:dyDescent="0.25">
      <c r="A3705" s="7" t="str">
        <f t="shared" si="159"/>
        <v>200800440014</v>
      </c>
      <c r="B3705" s="92"/>
      <c r="C3705" s="187">
        <v>20080044</v>
      </c>
      <c r="D3705" s="8" t="s">
        <v>56</v>
      </c>
      <c r="E3705" s="35" t="s">
        <v>24</v>
      </c>
      <c r="F3705" s="35" t="s">
        <v>13409</v>
      </c>
      <c r="G3705" s="35" t="s">
        <v>13441</v>
      </c>
      <c r="H3705" s="35" t="s">
        <v>7819</v>
      </c>
      <c r="I3705" s="36"/>
      <c r="J3705" s="53">
        <v>46020</v>
      </c>
      <c r="K3705" t="s">
        <v>13462</v>
      </c>
      <c r="L3705" s="40"/>
      <c r="M3705" s="39">
        <v>0</v>
      </c>
    </row>
    <row r="3706" spans="1:13" x14ac:dyDescent="0.25">
      <c r="A3706" s="7" t="str">
        <f t="shared" si="159"/>
        <v>200800440015</v>
      </c>
      <c r="B3706" s="92"/>
      <c r="C3706" s="187">
        <v>20080044</v>
      </c>
      <c r="D3706" s="8" t="s">
        <v>56</v>
      </c>
      <c r="E3706" s="35" t="s">
        <v>25</v>
      </c>
      <c r="F3706" s="35" t="s">
        <v>13410</v>
      </c>
      <c r="G3706" s="35" t="s">
        <v>13442</v>
      </c>
      <c r="H3706" s="35" t="s">
        <v>8122</v>
      </c>
      <c r="I3706" s="36"/>
      <c r="J3706" s="53">
        <v>46020</v>
      </c>
      <c r="K3706" t="s">
        <v>13463</v>
      </c>
      <c r="L3706" s="40"/>
      <c r="M3706" s="39" t="s">
        <v>13488</v>
      </c>
    </row>
    <row r="3707" spans="1:13" x14ac:dyDescent="0.25">
      <c r="A3707" s="7" t="str">
        <f t="shared" si="159"/>
        <v>200800450016</v>
      </c>
      <c r="B3707" s="92"/>
      <c r="C3707" s="187">
        <v>20080045</v>
      </c>
      <c r="D3707" s="8" t="s">
        <v>56</v>
      </c>
      <c r="E3707" s="35" t="s">
        <v>26</v>
      </c>
      <c r="F3707" s="35" t="s">
        <v>13411</v>
      </c>
      <c r="G3707" s="35" t="s">
        <v>13443</v>
      </c>
      <c r="H3707" s="35" t="s">
        <v>7819</v>
      </c>
      <c r="I3707" s="36"/>
      <c r="J3707" s="53">
        <v>46020</v>
      </c>
      <c r="K3707" t="s">
        <v>13464</v>
      </c>
      <c r="L3707" s="40"/>
      <c r="M3707" s="39" t="s">
        <v>13489</v>
      </c>
    </row>
    <row r="3708" spans="1:13" x14ac:dyDescent="0.25">
      <c r="A3708" s="7" t="str">
        <f t="shared" si="159"/>
        <v>200100030109</v>
      </c>
      <c r="B3708" s="92"/>
      <c r="C3708" s="187">
        <v>20010003</v>
      </c>
      <c r="D3708" s="8" t="s">
        <v>56</v>
      </c>
      <c r="E3708" s="35" t="s">
        <v>5700</v>
      </c>
      <c r="F3708" s="35" t="s">
        <v>13412</v>
      </c>
      <c r="G3708" s="35" t="s">
        <v>4064</v>
      </c>
      <c r="H3708" s="35" t="s">
        <v>456</v>
      </c>
      <c r="I3708" s="36"/>
      <c r="J3708" s="53">
        <v>46020</v>
      </c>
      <c r="K3708" t="s">
        <v>13465</v>
      </c>
      <c r="L3708" s="40"/>
      <c r="M3708" s="39" t="s">
        <v>13490</v>
      </c>
    </row>
    <row r="3709" spans="1:13" x14ac:dyDescent="0.25">
      <c r="A3709" s="7" t="str">
        <f t="shared" si="159"/>
        <v>200100030110</v>
      </c>
      <c r="B3709" s="92"/>
      <c r="C3709" s="187">
        <v>20010003</v>
      </c>
      <c r="D3709" s="8" t="s">
        <v>56</v>
      </c>
      <c r="E3709" s="35" t="s">
        <v>5701</v>
      </c>
      <c r="F3709" s="35" t="s">
        <v>13413</v>
      </c>
      <c r="G3709" s="35" t="s">
        <v>13444</v>
      </c>
      <c r="H3709" s="35" t="s">
        <v>273</v>
      </c>
      <c r="I3709" s="36"/>
      <c r="J3709" s="53">
        <v>46020</v>
      </c>
      <c r="K3709" t="s">
        <v>13466</v>
      </c>
      <c r="L3709" s="40"/>
      <c r="M3709" s="39" t="s">
        <v>13491</v>
      </c>
    </row>
    <row r="3710" spans="1:13" x14ac:dyDescent="0.25">
      <c r="A3710" s="7" t="str">
        <f t="shared" ref="A3710:A3712" si="160">CONCATENATE(C3710,E3710)</f>
        <v>200800440012</v>
      </c>
      <c r="B3710" s="92"/>
      <c r="C3710" s="187">
        <v>20080044</v>
      </c>
      <c r="D3710" s="8" t="s">
        <v>56</v>
      </c>
      <c r="E3710" s="35" t="s">
        <v>40</v>
      </c>
      <c r="F3710" s="35" t="s">
        <v>11853</v>
      </c>
      <c r="G3710" s="35" t="s">
        <v>13495</v>
      </c>
      <c r="H3710" s="35" t="s">
        <v>7819</v>
      </c>
      <c r="I3710" s="36"/>
      <c r="J3710" s="53">
        <v>45662</v>
      </c>
      <c r="K3710" t="s">
        <v>9173</v>
      </c>
      <c r="L3710" s="40"/>
      <c r="M3710" s="39" t="s">
        <v>13498</v>
      </c>
    </row>
    <row r="3711" spans="1:13" x14ac:dyDescent="0.25">
      <c r="A3711" s="7" t="str">
        <f t="shared" si="160"/>
        <v>200900020029</v>
      </c>
      <c r="B3711" s="92"/>
      <c r="C3711" s="187">
        <v>20090002</v>
      </c>
      <c r="D3711" s="8" t="s">
        <v>56</v>
      </c>
      <c r="E3711" s="35" t="s">
        <v>31</v>
      </c>
      <c r="F3711" s="35" t="s">
        <v>13493</v>
      </c>
      <c r="G3711" s="35" t="s">
        <v>13496</v>
      </c>
      <c r="H3711" s="35" t="s">
        <v>429</v>
      </c>
      <c r="I3711" s="36"/>
      <c r="J3711" s="53">
        <v>45662</v>
      </c>
      <c r="K3711" t="s">
        <v>13351</v>
      </c>
      <c r="L3711" s="40"/>
      <c r="M3711" s="39" t="s">
        <v>13499</v>
      </c>
    </row>
    <row r="3712" spans="1:13" x14ac:dyDescent="0.25">
      <c r="A3712" s="7" t="str">
        <f t="shared" si="160"/>
        <v>200900130003</v>
      </c>
      <c r="B3712" s="92"/>
      <c r="C3712" s="187">
        <v>20090013</v>
      </c>
      <c r="D3712" s="8" t="s">
        <v>56</v>
      </c>
      <c r="E3712" s="35" t="s">
        <v>0</v>
      </c>
      <c r="F3712" s="35" t="s">
        <v>13494</v>
      </c>
      <c r="G3712" s="35" t="s">
        <v>13497</v>
      </c>
      <c r="H3712" s="35" t="s">
        <v>275</v>
      </c>
      <c r="I3712" s="36"/>
      <c r="J3712" s="53">
        <v>45662</v>
      </c>
      <c r="K3712" t="s">
        <v>6177</v>
      </c>
      <c r="L3712" s="40"/>
      <c r="M3712" s="39">
        <v>0</v>
      </c>
    </row>
    <row r="3713" spans="1:13" x14ac:dyDescent="0.25">
      <c r="A3713" s="7" t="str">
        <f t="shared" ref="A3713:A3746" si="161">CONCATENATE(C3713,E3713)</f>
        <v>200200050057</v>
      </c>
      <c r="B3713" s="92"/>
      <c r="C3713" s="187">
        <v>20020005</v>
      </c>
      <c r="D3713" s="8" t="s">
        <v>56</v>
      </c>
      <c r="E3713" s="35" t="s">
        <v>762</v>
      </c>
      <c r="F3713" s="35" t="s">
        <v>13502</v>
      </c>
      <c r="G3713" s="35" t="s">
        <v>13529</v>
      </c>
      <c r="H3713" s="35" t="s">
        <v>4690</v>
      </c>
      <c r="I3713" s="36"/>
      <c r="J3713" s="53">
        <v>46034</v>
      </c>
      <c r="K3713" t="s">
        <v>8146</v>
      </c>
      <c r="L3713" s="40"/>
      <c r="M3713" s="39"/>
    </row>
    <row r="3714" spans="1:13" x14ac:dyDescent="0.25">
      <c r="A3714" s="7" t="str">
        <f t="shared" si="161"/>
        <v>200100150099</v>
      </c>
      <c r="B3714" s="92"/>
      <c r="C3714" s="187">
        <v>20010015</v>
      </c>
      <c r="D3714" s="8" t="s">
        <v>56</v>
      </c>
      <c r="E3714" s="35" t="s">
        <v>4391</v>
      </c>
      <c r="F3714" s="35" t="s">
        <v>13503</v>
      </c>
      <c r="G3714" s="35" t="s">
        <v>13530</v>
      </c>
      <c r="H3714" s="35" t="s">
        <v>1380</v>
      </c>
      <c r="I3714" s="36"/>
      <c r="J3714" s="53">
        <v>46034</v>
      </c>
      <c r="K3714" t="s">
        <v>13563</v>
      </c>
      <c r="L3714" s="40"/>
      <c r="M3714" s="39"/>
    </row>
    <row r="3715" spans="1:13" x14ac:dyDescent="0.25">
      <c r="A3715" s="7" t="str">
        <f t="shared" si="161"/>
        <v>200100170033</v>
      </c>
      <c r="B3715" s="92"/>
      <c r="C3715" s="187">
        <v>20010017</v>
      </c>
      <c r="D3715" s="8" t="s">
        <v>56</v>
      </c>
      <c r="E3715" s="35" t="s">
        <v>32</v>
      </c>
      <c r="F3715" s="35" t="s">
        <v>13504</v>
      </c>
      <c r="G3715" s="35" t="s">
        <v>13531</v>
      </c>
      <c r="H3715" s="35" t="s">
        <v>275</v>
      </c>
      <c r="I3715" s="36"/>
      <c r="J3715" s="53">
        <v>46034</v>
      </c>
      <c r="K3715" t="s">
        <v>13564</v>
      </c>
      <c r="L3715" s="40"/>
      <c r="M3715" s="39"/>
    </row>
    <row r="3716" spans="1:13" x14ac:dyDescent="0.25">
      <c r="A3716" s="7" t="str">
        <f t="shared" si="161"/>
        <v>200200070085</v>
      </c>
      <c r="B3716" s="92"/>
      <c r="C3716" s="187">
        <v>20020007</v>
      </c>
      <c r="D3716" s="8" t="s">
        <v>56</v>
      </c>
      <c r="E3716" s="35" t="s">
        <v>8327</v>
      </c>
      <c r="F3716" s="35" t="s">
        <v>13505</v>
      </c>
      <c r="G3716" s="35" t="s">
        <v>13532</v>
      </c>
      <c r="H3716" s="35" t="s">
        <v>275</v>
      </c>
      <c r="I3716" s="36"/>
      <c r="J3716" s="53">
        <v>46034</v>
      </c>
      <c r="K3716" t="s">
        <v>13565</v>
      </c>
      <c r="L3716" s="40"/>
      <c r="M3716" s="39"/>
    </row>
    <row r="3717" spans="1:13" x14ac:dyDescent="0.25">
      <c r="A3717" s="7" t="str">
        <f t="shared" si="161"/>
        <v>200300090042</v>
      </c>
      <c r="B3717" s="92"/>
      <c r="C3717" s="187">
        <v>20030009</v>
      </c>
      <c r="D3717" s="8" t="s">
        <v>56</v>
      </c>
      <c r="E3717" s="35" t="s">
        <v>14</v>
      </c>
      <c r="F3717" s="35" t="s">
        <v>739</v>
      </c>
      <c r="G3717" s="35" t="s">
        <v>13533</v>
      </c>
      <c r="H3717" s="35" t="s">
        <v>721</v>
      </c>
      <c r="I3717" s="36"/>
      <c r="J3717" s="53">
        <v>46034</v>
      </c>
      <c r="K3717" t="s">
        <v>13566</v>
      </c>
      <c r="L3717" s="40"/>
      <c r="M3717" s="39"/>
    </row>
    <row r="3718" spans="1:13" x14ac:dyDescent="0.25">
      <c r="A3718" s="7" t="str">
        <f t="shared" si="161"/>
        <v>200300090043</v>
      </c>
      <c r="B3718" s="92"/>
      <c r="C3718" s="187">
        <v>20030009</v>
      </c>
      <c r="D3718" s="8" t="s">
        <v>56</v>
      </c>
      <c r="E3718" s="35" t="s">
        <v>1650</v>
      </c>
      <c r="F3718" s="35" t="s">
        <v>13506</v>
      </c>
      <c r="G3718" s="35" t="s">
        <v>13534</v>
      </c>
      <c r="H3718" s="35" t="s">
        <v>721</v>
      </c>
      <c r="I3718" s="36"/>
      <c r="J3718" s="53">
        <v>46034</v>
      </c>
      <c r="K3718" t="s">
        <v>13567</v>
      </c>
      <c r="L3718" s="40"/>
      <c r="M3718" s="39"/>
    </row>
    <row r="3719" spans="1:13" x14ac:dyDescent="0.25">
      <c r="A3719" s="7" t="str">
        <f t="shared" si="161"/>
        <v>200100230065</v>
      </c>
      <c r="B3719" s="92"/>
      <c r="C3719" s="187">
        <v>20010023</v>
      </c>
      <c r="D3719" s="8" t="s">
        <v>56</v>
      </c>
      <c r="E3719" s="35" t="s">
        <v>1242</v>
      </c>
      <c r="F3719" s="35" t="s">
        <v>13507</v>
      </c>
      <c r="G3719" s="35" t="s">
        <v>13535</v>
      </c>
      <c r="H3719" s="35" t="s">
        <v>271</v>
      </c>
      <c r="I3719" s="36"/>
      <c r="J3719" s="53">
        <v>46034</v>
      </c>
      <c r="K3719" t="s">
        <v>13568</v>
      </c>
      <c r="L3719" s="40"/>
      <c r="M3719" s="39"/>
    </row>
    <row r="3720" spans="1:13" x14ac:dyDescent="0.25">
      <c r="A3720" s="7" t="str">
        <f t="shared" si="161"/>
        <v>200300120005</v>
      </c>
      <c r="B3720" s="92"/>
      <c r="C3720" s="187">
        <v>20030012</v>
      </c>
      <c r="D3720" s="8" t="s">
        <v>56</v>
      </c>
      <c r="E3720" s="35" t="s">
        <v>18</v>
      </c>
      <c r="F3720" s="35" t="s">
        <v>744</v>
      </c>
      <c r="G3720" s="35" t="s">
        <v>13536</v>
      </c>
      <c r="H3720" s="35" t="s">
        <v>2149</v>
      </c>
      <c r="I3720" s="36"/>
      <c r="J3720" s="53">
        <v>46034</v>
      </c>
      <c r="K3720" t="s">
        <v>13569</v>
      </c>
      <c r="L3720" s="40"/>
      <c r="M3720" s="39"/>
    </row>
    <row r="3721" spans="1:13" x14ac:dyDescent="0.25">
      <c r="A3721" s="7" t="str">
        <f t="shared" si="161"/>
        <v>200200100023</v>
      </c>
      <c r="B3721" s="92"/>
      <c r="C3721" s="187">
        <v>20020010</v>
      </c>
      <c r="D3721" s="8" t="s">
        <v>56</v>
      </c>
      <c r="E3721" s="35" t="s">
        <v>38</v>
      </c>
      <c r="F3721" s="35" t="s">
        <v>13508</v>
      </c>
      <c r="G3721" s="35" t="s">
        <v>13537</v>
      </c>
      <c r="H3721" s="35" t="s">
        <v>264</v>
      </c>
      <c r="I3721" s="36"/>
      <c r="J3721" s="53">
        <v>46034</v>
      </c>
      <c r="K3721" t="s">
        <v>13570</v>
      </c>
      <c r="L3721" s="40"/>
      <c r="M3721" s="39"/>
    </row>
    <row r="3722" spans="1:13" x14ac:dyDescent="0.25">
      <c r="A3722" s="7" t="str">
        <f t="shared" si="161"/>
        <v>200400010059</v>
      </c>
      <c r="B3722" s="92"/>
      <c r="C3722" s="187">
        <v>20040001</v>
      </c>
      <c r="D3722" s="8" t="s">
        <v>56</v>
      </c>
      <c r="E3722" s="35" t="s">
        <v>952</v>
      </c>
      <c r="F3722" s="35" t="s">
        <v>13509</v>
      </c>
      <c r="G3722" s="35" t="s">
        <v>13538</v>
      </c>
      <c r="H3722" s="35" t="s">
        <v>1370</v>
      </c>
      <c r="I3722" s="36"/>
      <c r="J3722" s="53">
        <v>46034</v>
      </c>
      <c r="K3722" t="s">
        <v>13571</v>
      </c>
      <c r="L3722" s="40"/>
      <c r="M3722" s="39"/>
    </row>
    <row r="3723" spans="1:13" x14ac:dyDescent="0.25">
      <c r="A3723" s="7" t="str">
        <f t="shared" si="161"/>
        <v>200600020053</v>
      </c>
      <c r="B3723" s="92"/>
      <c r="C3723" s="187">
        <v>20060002</v>
      </c>
      <c r="D3723" s="8" t="s">
        <v>56</v>
      </c>
      <c r="E3723" s="35" t="s">
        <v>131</v>
      </c>
      <c r="F3723" s="35" t="s">
        <v>13510</v>
      </c>
      <c r="G3723" s="35" t="s">
        <v>13539</v>
      </c>
      <c r="H3723" s="35" t="s">
        <v>1676</v>
      </c>
      <c r="I3723" s="36"/>
      <c r="J3723" s="53">
        <v>46034</v>
      </c>
      <c r="K3723" t="s">
        <v>11049</v>
      </c>
      <c r="L3723" s="40"/>
      <c r="M3723" s="39"/>
    </row>
    <row r="3724" spans="1:13" x14ac:dyDescent="0.25">
      <c r="A3724" s="7" t="str">
        <f t="shared" si="161"/>
        <v>200500010050</v>
      </c>
      <c r="B3724" s="92"/>
      <c r="C3724" s="187">
        <v>20050001</v>
      </c>
      <c r="D3724" s="8" t="s">
        <v>56</v>
      </c>
      <c r="E3724" s="35" t="s">
        <v>2068</v>
      </c>
      <c r="F3724" s="35" t="s">
        <v>13511</v>
      </c>
      <c r="G3724" s="35" t="s">
        <v>13540</v>
      </c>
      <c r="H3724" s="35" t="s">
        <v>274</v>
      </c>
      <c r="I3724" s="36"/>
      <c r="J3724" s="53">
        <v>46034</v>
      </c>
      <c r="K3724" t="s">
        <v>13572</v>
      </c>
      <c r="L3724" s="40"/>
      <c r="M3724" s="39"/>
    </row>
    <row r="3725" spans="1:13" x14ac:dyDescent="0.25">
      <c r="A3725" s="7" t="str">
        <f t="shared" si="161"/>
        <v>200200150040</v>
      </c>
      <c r="B3725" s="92"/>
      <c r="C3725" s="187">
        <v>20020015</v>
      </c>
      <c r="D3725" s="8" t="s">
        <v>56</v>
      </c>
      <c r="E3725" s="35" t="s">
        <v>13</v>
      </c>
      <c r="F3725" s="35" t="s">
        <v>13512</v>
      </c>
      <c r="G3725" s="35" t="s">
        <v>13541</v>
      </c>
      <c r="H3725" s="35" t="s">
        <v>721</v>
      </c>
      <c r="I3725" s="36"/>
      <c r="J3725" s="53">
        <v>46034</v>
      </c>
      <c r="K3725" t="s">
        <v>13573</v>
      </c>
      <c r="L3725" s="40"/>
      <c r="M3725" s="39"/>
    </row>
    <row r="3726" spans="1:13" x14ac:dyDescent="0.25">
      <c r="A3726" s="7" t="str">
        <f t="shared" si="161"/>
        <v>200800020046</v>
      </c>
      <c r="B3726" s="92"/>
      <c r="C3726" s="187">
        <v>20080002</v>
      </c>
      <c r="D3726" s="8" t="s">
        <v>56</v>
      </c>
      <c r="E3726" s="35" t="s">
        <v>129</v>
      </c>
      <c r="F3726" s="35" t="s">
        <v>13513</v>
      </c>
      <c r="G3726" s="35" t="s">
        <v>13542</v>
      </c>
      <c r="H3726" s="35" t="s">
        <v>5245</v>
      </c>
      <c r="I3726" s="36"/>
      <c r="J3726" s="53">
        <v>46034</v>
      </c>
      <c r="K3726" t="s">
        <v>7559</v>
      </c>
      <c r="L3726" s="40"/>
      <c r="M3726" s="39"/>
    </row>
    <row r="3727" spans="1:13" x14ac:dyDescent="0.25">
      <c r="A3727" s="7" t="str">
        <f t="shared" si="161"/>
        <v>200800040064</v>
      </c>
      <c r="B3727" s="92"/>
      <c r="C3727" s="187">
        <v>20080004</v>
      </c>
      <c r="D3727" s="8" t="s">
        <v>56</v>
      </c>
      <c r="E3727" s="35" t="s">
        <v>1237</v>
      </c>
      <c r="F3727" s="35" t="s">
        <v>5429</v>
      </c>
      <c r="G3727" s="35" t="s">
        <v>13543</v>
      </c>
      <c r="H3727" s="35" t="s">
        <v>5245</v>
      </c>
      <c r="I3727" s="36"/>
      <c r="J3727" s="53">
        <v>46034</v>
      </c>
      <c r="K3727" t="s">
        <v>8068</v>
      </c>
      <c r="L3727" s="40"/>
      <c r="M3727" s="39"/>
    </row>
    <row r="3728" spans="1:13" x14ac:dyDescent="0.25">
      <c r="A3728" s="7" t="str">
        <f t="shared" si="161"/>
        <v>200800040065</v>
      </c>
      <c r="B3728" s="92"/>
      <c r="C3728" s="187">
        <v>20080004</v>
      </c>
      <c r="D3728" s="8" t="s">
        <v>56</v>
      </c>
      <c r="E3728" s="35" t="s">
        <v>1242</v>
      </c>
      <c r="F3728" s="35" t="s">
        <v>13514</v>
      </c>
      <c r="G3728" s="35" t="s">
        <v>13544</v>
      </c>
      <c r="H3728" s="35" t="s">
        <v>7412</v>
      </c>
      <c r="I3728" s="36"/>
      <c r="J3728" s="53">
        <v>46034</v>
      </c>
      <c r="K3728" t="s">
        <v>13574</v>
      </c>
      <c r="L3728" s="40"/>
      <c r="M3728" s="39"/>
    </row>
    <row r="3729" spans="1:13" x14ac:dyDescent="0.25">
      <c r="A3729" s="7" t="str">
        <f t="shared" si="161"/>
        <v>200800070110</v>
      </c>
      <c r="B3729" s="92"/>
      <c r="C3729" s="187">
        <v>20080007</v>
      </c>
      <c r="D3729" s="8" t="s">
        <v>56</v>
      </c>
      <c r="E3729" s="35" t="s">
        <v>5701</v>
      </c>
      <c r="F3729" s="35" t="s">
        <v>13466</v>
      </c>
      <c r="G3729" s="35" t="s">
        <v>13545</v>
      </c>
      <c r="H3729" s="35" t="s">
        <v>7704</v>
      </c>
      <c r="I3729" s="36"/>
      <c r="J3729" s="53">
        <v>46034</v>
      </c>
      <c r="K3729" t="s">
        <v>13575</v>
      </c>
      <c r="L3729" s="40"/>
      <c r="M3729" s="39"/>
    </row>
    <row r="3730" spans="1:13" x14ac:dyDescent="0.25">
      <c r="A3730" s="7" t="str">
        <f t="shared" si="161"/>
        <v>200800070111</v>
      </c>
      <c r="B3730" s="92"/>
      <c r="C3730" s="187">
        <v>20080007</v>
      </c>
      <c r="D3730" s="8" t="s">
        <v>56</v>
      </c>
      <c r="E3730" s="35" t="s">
        <v>6080</v>
      </c>
      <c r="F3730" s="35" t="s">
        <v>13515</v>
      </c>
      <c r="G3730" s="35" t="s">
        <v>13546</v>
      </c>
      <c r="H3730" s="35" t="s">
        <v>7416</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13516</v>
      </c>
      <c r="G3731" s="35" t="s">
        <v>13547</v>
      </c>
      <c r="H3731" s="35" t="s">
        <v>268</v>
      </c>
      <c r="I3731" s="36"/>
      <c r="J3731" s="53">
        <v>46034</v>
      </c>
      <c r="K3731" t="s">
        <v>12764</v>
      </c>
      <c r="L3731" s="40"/>
      <c r="M3731" s="39"/>
    </row>
    <row r="3732" spans="1:13" x14ac:dyDescent="0.25">
      <c r="A3732" s="7" t="str">
        <f t="shared" si="161"/>
        <v>200800280016</v>
      </c>
      <c r="B3732" s="92"/>
      <c r="C3732" s="187">
        <v>20080028</v>
      </c>
      <c r="D3732" s="8" t="s">
        <v>56</v>
      </c>
      <c r="E3732" s="35" t="s">
        <v>26</v>
      </c>
      <c r="F3732" s="35" t="s">
        <v>13517</v>
      </c>
      <c r="G3732" s="35" t="s">
        <v>13548</v>
      </c>
      <c r="H3732" s="35" t="s">
        <v>8121</v>
      </c>
      <c r="I3732" s="36"/>
      <c r="J3732" s="53">
        <v>46034</v>
      </c>
      <c r="K3732" t="s">
        <v>6156</v>
      </c>
      <c r="L3732" s="40"/>
      <c r="M3732" s="39"/>
    </row>
    <row r="3733" spans="1:13" x14ac:dyDescent="0.25">
      <c r="A3733" s="7" t="str">
        <f t="shared" si="161"/>
        <v>200400070014</v>
      </c>
      <c r="B3733" s="92"/>
      <c r="C3733" s="187">
        <v>20040007</v>
      </c>
      <c r="D3733" s="8" t="s">
        <v>56</v>
      </c>
      <c r="E3733" s="35" t="s">
        <v>24</v>
      </c>
      <c r="F3733" s="35" t="s">
        <v>10959</v>
      </c>
      <c r="G3733" s="35" t="s">
        <v>13549</v>
      </c>
      <c r="H3733" s="35" t="s">
        <v>1691</v>
      </c>
      <c r="I3733" s="36"/>
      <c r="J3733" s="53">
        <v>46034</v>
      </c>
      <c r="K3733" t="s">
        <v>13576</v>
      </c>
      <c r="L3733" s="40"/>
      <c r="M3733" s="39"/>
    </row>
    <row r="3734" spans="1:13" x14ac:dyDescent="0.25">
      <c r="A3734" s="7" t="str">
        <f t="shared" si="161"/>
        <v>200400070015</v>
      </c>
      <c r="B3734" s="92"/>
      <c r="C3734" s="187">
        <v>20040007</v>
      </c>
      <c r="D3734" s="8" t="s">
        <v>56</v>
      </c>
      <c r="E3734" s="35" t="s">
        <v>25</v>
      </c>
      <c r="F3734" s="35" t="s">
        <v>13518</v>
      </c>
      <c r="G3734" s="35" t="s">
        <v>13550</v>
      </c>
      <c r="H3734" s="35" t="s">
        <v>4438</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13519</v>
      </c>
      <c r="G3735" s="35" t="s">
        <v>13551</v>
      </c>
      <c r="H3735" s="35" t="s">
        <v>275</v>
      </c>
      <c r="I3735" s="36"/>
      <c r="J3735" s="53">
        <v>46034</v>
      </c>
      <c r="K3735" t="s">
        <v>13577</v>
      </c>
      <c r="L3735" s="40"/>
      <c r="M3735" s="39"/>
    </row>
    <row r="3736" spans="1:13" x14ac:dyDescent="0.25">
      <c r="A3736" s="7" t="str">
        <f t="shared" si="161"/>
        <v>200100550017</v>
      </c>
      <c r="B3736" s="92"/>
      <c r="C3736" s="187">
        <v>20010055</v>
      </c>
      <c r="D3736" s="8" t="s">
        <v>56</v>
      </c>
      <c r="E3736" s="35" t="s">
        <v>27</v>
      </c>
      <c r="F3736" s="35" t="s">
        <v>13520</v>
      </c>
      <c r="G3736" s="35" t="s">
        <v>13552</v>
      </c>
      <c r="H3736" s="35" t="s">
        <v>460</v>
      </c>
      <c r="I3736" s="36"/>
      <c r="J3736" s="53">
        <v>46034</v>
      </c>
      <c r="K3736" t="s">
        <v>13578</v>
      </c>
      <c r="L3736" s="40"/>
      <c r="M3736" s="39"/>
    </row>
    <row r="3737" spans="1:13" x14ac:dyDescent="0.25">
      <c r="A3737" s="7" t="str">
        <f t="shared" si="161"/>
        <v>200100550018</v>
      </c>
      <c r="B3737" s="92"/>
      <c r="C3737" s="187">
        <v>20010055</v>
      </c>
      <c r="D3737" s="8" t="s">
        <v>56</v>
      </c>
      <c r="E3737" s="35" t="s">
        <v>2</v>
      </c>
      <c r="F3737" s="35" t="s">
        <v>13521</v>
      </c>
      <c r="G3737" s="35" t="s">
        <v>13553</v>
      </c>
      <c r="H3737" s="35" t="s">
        <v>273</v>
      </c>
      <c r="I3737" s="36"/>
      <c r="J3737" s="53">
        <v>46034</v>
      </c>
      <c r="K3737" t="s">
        <v>6573</v>
      </c>
      <c r="L3737" s="40"/>
      <c r="M3737" s="39"/>
    </row>
    <row r="3738" spans="1:13" x14ac:dyDescent="0.25">
      <c r="A3738" s="7" t="str">
        <f t="shared" si="161"/>
        <v>200100550019</v>
      </c>
      <c r="B3738" s="92"/>
      <c r="C3738" s="187">
        <v>20010055</v>
      </c>
      <c r="D3738" s="8" t="s">
        <v>56</v>
      </c>
      <c r="E3738" s="35" t="s">
        <v>3</v>
      </c>
      <c r="F3738" s="35" t="s">
        <v>13522</v>
      </c>
      <c r="G3738" s="35" t="s">
        <v>13554</v>
      </c>
      <c r="H3738" s="35" t="s">
        <v>275</v>
      </c>
      <c r="I3738" s="36"/>
      <c r="J3738" s="53">
        <v>46034</v>
      </c>
      <c r="K3738" t="s">
        <v>13579</v>
      </c>
      <c r="L3738" s="40"/>
      <c r="M3738" s="39"/>
    </row>
    <row r="3739" spans="1:13" x14ac:dyDescent="0.25">
      <c r="A3739" s="7" t="str">
        <f t="shared" si="161"/>
        <v>200900140019</v>
      </c>
      <c r="B3739" s="92"/>
      <c r="C3739" s="187">
        <v>20090014</v>
      </c>
      <c r="D3739" s="8" t="s">
        <v>56</v>
      </c>
      <c r="E3739" s="35" t="s">
        <v>3</v>
      </c>
      <c r="F3739" s="35" t="s">
        <v>13523</v>
      </c>
      <c r="G3739" s="35" t="s">
        <v>13555</v>
      </c>
      <c r="H3739" s="35" t="s">
        <v>1370</v>
      </c>
      <c r="I3739" s="36"/>
      <c r="J3739" s="53">
        <v>46034</v>
      </c>
      <c r="K3739" t="s">
        <v>6298</v>
      </c>
      <c r="L3739" s="40"/>
      <c r="M3739" s="39"/>
    </row>
    <row r="3740" spans="1:13" x14ac:dyDescent="0.25">
      <c r="A3740" s="7" t="str">
        <f t="shared" si="161"/>
        <v>200900140020</v>
      </c>
      <c r="B3740" s="92"/>
      <c r="C3740" s="187">
        <v>20090014</v>
      </c>
      <c r="D3740" s="8" t="s">
        <v>56</v>
      </c>
      <c r="E3740" s="35" t="s">
        <v>4</v>
      </c>
      <c r="F3740" s="35" t="s">
        <v>13524</v>
      </c>
      <c r="G3740" s="35" t="s">
        <v>13556</v>
      </c>
      <c r="H3740" s="35" t="s">
        <v>275</v>
      </c>
      <c r="I3740" s="36"/>
      <c r="J3740" s="53">
        <v>46034</v>
      </c>
      <c r="K3740" t="s">
        <v>10120</v>
      </c>
      <c r="L3740" s="40"/>
      <c r="M3740" s="39"/>
    </row>
    <row r="3741" spans="1:13" x14ac:dyDescent="0.25">
      <c r="A3741" s="7" t="str">
        <f t="shared" si="161"/>
        <v>200900140021</v>
      </c>
      <c r="B3741" s="92"/>
      <c r="C3741" s="187">
        <v>20090014</v>
      </c>
      <c r="D3741" s="8" t="s">
        <v>56</v>
      </c>
      <c r="E3741" s="35" t="s">
        <v>28</v>
      </c>
      <c r="F3741" s="35" t="s">
        <v>13525</v>
      </c>
      <c r="G3741" s="35" t="s">
        <v>13557</v>
      </c>
      <c r="H3741" s="35" t="s">
        <v>275</v>
      </c>
      <c r="I3741" s="36"/>
      <c r="J3741" s="53">
        <v>46034</v>
      </c>
      <c r="K3741" t="s">
        <v>13580</v>
      </c>
      <c r="L3741" s="40"/>
      <c r="M3741" s="39"/>
    </row>
    <row r="3742" spans="1:13" x14ac:dyDescent="0.25">
      <c r="A3742" s="7" t="str">
        <f t="shared" si="161"/>
        <v>200900140023</v>
      </c>
      <c r="B3742" s="92"/>
      <c r="C3742" s="187">
        <v>20090014</v>
      </c>
      <c r="D3742" s="8" t="s">
        <v>56</v>
      </c>
      <c r="E3742" s="35" t="s">
        <v>38</v>
      </c>
      <c r="F3742" s="35" t="s">
        <v>922</v>
      </c>
      <c r="G3742" s="35" t="s">
        <v>13558</v>
      </c>
      <c r="H3742" s="35" t="s">
        <v>275</v>
      </c>
      <c r="I3742" s="36"/>
      <c r="J3742" s="53">
        <v>46034</v>
      </c>
      <c r="K3742" t="s">
        <v>13581</v>
      </c>
      <c r="L3742" s="40"/>
      <c r="M3742" s="39"/>
    </row>
    <row r="3743" spans="1:13" x14ac:dyDescent="0.25">
      <c r="A3743" s="7" t="str">
        <f t="shared" si="161"/>
        <v>200900210006</v>
      </c>
      <c r="B3743" s="92"/>
      <c r="C3743" s="187">
        <v>20090021</v>
      </c>
      <c r="D3743" s="8" t="s">
        <v>56</v>
      </c>
      <c r="E3743" s="35" t="s">
        <v>19</v>
      </c>
      <c r="F3743" s="35" t="s">
        <v>13526</v>
      </c>
      <c r="G3743" s="35" t="s">
        <v>13559</v>
      </c>
      <c r="H3743" s="35" t="s">
        <v>11030</v>
      </c>
      <c r="I3743" s="36"/>
      <c r="J3743" s="53">
        <v>46034</v>
      </c>
      <c r="K3743" t="s">
        <v>13582</v>
      </c>
      <c r="L3743" s="40"/>
      <c r="M3743" s="39"/>
    </row>
    <row r="3744" spans="1:13" x14ac:dyDescent="0.25">
      <c r="A3744" s="7" t="str">
        <f t="shared" si="161"/>
        <v>200200230015</v>
      </c>
      <c r="B3744" s="92"/>
      <c r="C3744" s="187">
        <v>20020023</v>
      </c>
      <c r="D3744" s="8" t="s">
        <v>56</v>
      </c>
      <c r="E3744" s="35" t="s">
        <v>25</v>
      </c>
      <c r="F3744" s="35" t="s">
        <v>13527</v>
      </c>
      <c r="G3744" s="35" t="s">
        <v>13560</v>
      </c>
      <c r="H3744" s="35" t="s">
        <v>5245</v>
      </c>
      <c r="I3744" s="36"/>
      <c r="J3744" s="53">
        <v>46034</v>
      </c>
      <c r="K3744" t="s">
        <v>11034</v>
      </c>
      <c r="L3744" s="40"/>
      <c r="M3744" s="39"/>
    </row>
    <row r="3745" spans="1:13" x14ac:dyDescent="0.25">
      <c r="A3745" s="7" t="str">
        <f t="shared" si="161"/>
        <v>200800440005</v>
      </c>
      <c r="B3745" s="92"/>
      <c r="C3745" s="187">
        <v>20080044</v>
      </c>
      <c r="D3745" s="8" t="s">
        <v>56</v>
      </c>
      <c r="E3745" s="35" t="s">
        <v>18</v>
      </c>
      <c r="F3745" s="35" t="s">
        <v>13528</v>
      </c>
      <c r="G3745" s="35" t="s">
        <v>13561</v>
      </c>
      <c r="H3745" s="35" t="s">
        <v>8122</v>
      </c>
      <c r="I3745" s="36"/>
      <c r="J3745" s="53">
        <v>46034</v>
      </c>
      <c r="K3745" t="s">
        <v>13583</v>
      </c>
      <c r="L3745" s="40"/>
      <c r="M3745" s="39"/>
    </row>
    <row r="3746" spans="1:13" x14ac:dyDescent="0.25">
      <c r="A3746" s="7" t="str">
        <f t="shared" si="161"/>
        <v>200700230005</v>
      </c>
      <c r="B3746" s="92"/>
      <c r="C3746" s="187">
        <v>20070023</v>
      </c>
      <c r="D3746" s="8" t="s">
        <v>56</v>
      </c>
      <c r="E3746" s="35" t="s">
        <v>18</v>
      </c>
      <c r="F3746" s="35" t="s">
        <v>12922</v>
      </c>
      <c r="G3746" s="35" t="s">
        <v>13562</v>
      </c>
      <c r="H3746" s="35" t="s">
        <v>1048</v>
      </c>
      <c r="I3746" s="36"/>
      <c r="J3746" s="53">
        <v>46034</v>
      </c>
      <c r="K3746" t="s">
        <v>13584</v>
      </c>
      <c r="L3746" s="40"/>
      <c r="M3746" s="39"/>
    </row>
    <row r="3747" spans="1:13" x14ac:dyDescent="0.25">
      <c r="A3747" s="7" t="str">
        <f t="shared" ref="A3747:A3751" si="162">CONCATENATE(C3747,E3747)</f>
        <v>200600180002</v>
      </c>
      <c r="B3747" s="92"/>
      <c r="C3747" s="183">
        <v>20060018</v>
      </c>
      <c r="D3747" s="8" t="s">
        <v>56</v>
      </c>
      <c r="E3747" s="35" t="s">
        <v>17</v>
      </c>
      <c r="F3747" s="35" t="s">
        <v>7739</v>
      </c>
      <c r="G3747" s="35" t="s">
        <v>7781</v>
      </c>
      <c r="H3747" s="35" t="s">
        <v>5266</v>
      </c>
      <c r="I3747" s="36"/>
      <c r="J3747" s="53">
        <v>46034</v>
      </c>
      <c r="K3747" t="s">
        <v>7867</v>
      </c>
      <c r="L3747" s="40"/>
      <c r="M3747" s="39"/>
    </row>
    <row r="3748" spans="1:13" x14ac:dyDescent="0.25">
      <c r="A3748" s="7" t="str">
        <f t="shared" si="162"/>
        <v>200900250002</v>
      </c>
      <c r="B3748" s="92"/>
      <c r="C3748" s="183">
        <v>20090025</v>
      </c>
      <c r="D3748" s="8" t="s">
        <v>993</v>
      </c>
      <c r="E3748" s="35" t="s">
        <v>17</v>
      </c>
      <c r="F3748" s="35" t="s">
        <v>13585</v>
      </c>
      <c r="G3748" s="35" t="s">
        <v>13589</v>
      </c>
      <c r="H3748" s="35" t="s">
        <v>1691</v>
      </c>
      <c r="I3748" s="36"/>
      <c r="J3748" s="53">
        <v>46034</v>
      </c>
      <c r="K3748" t="s">
        <v>13595</v>
      </c>
      <c r="L3748" s="40"/>
      <c r="M3748" s="39"/>
    </row>
    <row r="3749" spans="1:13" x14ac:dyDescent="0.25">
      <c r="A3749" s="7" t="str">
        <f t="shared" si="162"/>
        <v>200600220002</v>
      </c>
      <c r="B3749" s="92"/>
      <c r="C3749" s="183">
        <v>20060022</v>
      </c>
      <c r="D3749" s="8" t="s">
        <v>56</v>
      </c>
      <c r="E3749" s="35" t="s">
        <v>17</v>
      </c>
      <c r="F3749" s="35" t="s">
        <v>13586</v>
      </c>
      <c r="G3749" s="35" t="s">
        <v>13590</v>
      </c>
      <c r="H3749" s="35" t="s">
        <v>13593</v>
      </c>
      <c r="I3749" s="36"/>
      <c r="J3749" s="53">
        <v>46034</v>
      </c>
      <c r="L3749" s="40"/>
      <c r="M3749" s="39"/>
    </row>
    <row r="3750" spans="1:13" x14ac:dyDescent="0.25">
      <c r="A3750" s="7" t="str">
        <f t="shared" si="162"/>
        <v>200600210002</v>
      </c>
      <c r="B3750" s="92"/>
      <c r="C3750" s="183">
        <v>20060021</v>
      </c>
      <c r="D3750" s="8" t="s">
        <v>993</v>
      </c>
      <c r="E3750" s="35" t="s">
        <v>17</v>
      </c>
      <c r="F3750" s="35" t="s">
        <v>13587</v>
      </c>
      <c r="G3750" s="35" t="s">
        <v>13591</v>
      </c>
      <c r="H3750" s="35" t="s">
        <v>13594</v>
      </c>
      <c r="I3750" s="36"/>
      <c r="J3750" s="53">
        <v>46034</v>
      </c>
      <c r="K3750" t="s">
        <v>13596</v>
      </c>
      <c r="L3750" s="40"/>
      <c r="M3750" s="39"/>
    </row>
    <row r="3751" spans="1:13" x14ac:dyDescent="0.25">
      <c r="A3751" s="7" t="str">
        <f t="shared" si="162"/>
        <v>200100600002</v>
      </c>
      <c r="B3751" s="92"/>
      <c r="C3751" s="183">
        <v>20010060</v>
      </c>
      <c r="D3751" s="8" t="s">
        <v>993</v>
      </c>
      <c r="E3751" s="35" t="s">
        <v>17</v>
      </c>
      <c r="F3751" s="35" t="s">
        <v>13588</v>
      </c>
      <c r="G3751" s="35" t="s">
        <v>13592</v>
      </c>
      <c r="H3751" s="35" t="s">
        <v>271</v>
      </c>
      <c r="I3751" s="36"/>
      <c r="J3751" s="53">
        <v>46034</v>
      </c>
      <c r="K3751" t="s">
        <v>13597</v>
      </c>
      <c r="L3751" s="40"/>
      <c r="M3751" s="39"/>
    </row>
    <row r="3752" spans="1:13" x14ac:dyDescent="0.25">
      <c r="A3752" s="7" t="str">
        <f t="shared" ref="A3752:A3782" si="163">CONCATENATE(C3752,E3752)</f>
        <v>200100410063</v>
      </c>
      <c r="B3752" s="92"/>
      <c r="C3752" s="187">
        <v>20010041</v>
      </c>
      <c r="D3752" s="8" t="s">
        <v>56</v>
      </c>
      <c r="E3752" s="35" t="s">
        <v>1151</v>
      </c>
      <c r="F3752" s="35" t="s">
        <v>10176</v>
      </c>
      <c r="G3752" s="35" t="s">
        <v>13621</v>
      </c>
      <c r="H3752" s="35" t="s">
        <v>460</v>
      </c>
      <c r="I3752" s="36"/>
      <c r="J3752" s="53">
        <v>46041</v>
      </c>
      <c r="K3752" t="s">
        <v>8999</v>
      </c>
      <c r="L3752" s="40"/>
      <c r="M3752" s="39">
        <v>0</v>
      </c>
    </row>
    <row r="3753" spans="1:13" x14ac:dyDescent="0.25">
      <c r="A3753" s="7" t="str">
        <f t="shared" si="163"/>
        <v>200100410064</v>
      </c>
      <c r="B3753" s="92"/>
      <c r="C3753" s="187">
        <v>20010041</v>
      </c>
      <c r="D3753" s="8" t="s">
        <v>56</v>
      </c>
      <c r="E3753" s="35" t="s">
        <v>1237</v>
      </c>
      <c r="F3753" s="35" t="s">
        <v>13598</v>
      </c>
      <c r="G3753" s="35" t="s">
        <v>13622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13599</v>
      </c>
      <c r="G3754" s="35" t="s">
        <v>13623</v>
      </c>
      <c r="H3754" s="35" t="s">
        <v>275</v>
      </c>
      <c r="I3754" s="36"/>
      <c r="J3754" s="53">
        <v>46041</v>
      </c>
      <c r="K3754" t="s">
        <v>13652</v>
      </c>
      <c r="L3754" s="40"/>
      <c r="M3754" s="39" t="s">
        <v>13670</v>
      </c>
    </row>
    <row r="3755" spans="1:13" x14ac:dyDescent="0.25">
      <c r="A3755" s="7" t="str">
        <f t="shared" si="163"/>
        <v>200100430026</v>
      </c>
      <c r="B3755" s="92"/>
      <c r="C3755" s="187">
        <v>20010043</v>
      </c>
      <c r="D3755" s="8" t="s">
        <v>56</v>
      </c>
      <c r="E3755" s="35" t="s">
        <v>39</v>
      </c>
      <c r="F3755" s="35" t="s">
        <v>13600</v>
      </c>
      <c r="G3755" s="35" t="s">
        <v>13624</v>
      </c>
      <c r="H3755" s="35" t="s">
        <v>429</v>
      </c>
      <c r="I3755" s="36"/>
      <c r="J3755" s="53">
        <v>46041</v>
      </c>
      <c r="K3755" t="s">
        <v>9787</v>
      </c>
      <c r="L3755" s="40"/>
      <c r="M3755" s="39">
        <v>0</v>
      </c>
    </row>
    <row r="3756" spans="1:13" x14ac:dyDescent="0.25">
      <c r="A3756" s="7" t="str">
        <f t="shared" si="163"/>
        <v>200100430027</v>
      </c>
      <c r="B3756" s="92"/>
      <c r="C3756" s="187">
        <v>20010043</v>
      </c>
      <c r="D3756" s="8" t="s">
        <v>56</v>
      </c>
      <c r="E3756" s="35" t="s">
        <v>6</v>
      </c>
      <c r="F3756" s="35" t="s">
        <v>13601</v>
      </c>
      <c r="G3756" s="35" t="s">
        <v>13625</v>
      </c>
      <c r="H3756" s="35" t="s">
        <v>456</v>
      </c>
      <c r="I3756" s="36"/>
      <c r="J3756" s="53">
        <v>46041</v>
      </c>
      <c r="K3756" t="s">
        <v>13653</v>
      </c>
      <c r="L3756" s="40"/>
      <c r="M3756" s="39" t="s">
        <v>13671</v>
      </c>
    </row>
    <row r="3757" spans="1:13" x14ac:dyDescent="0.25">
      <c r="A3757" s="7" t="str">
        <f t="shared" si="163"/>
        <v>200100540013</v>
      </c>
      <c r="B3757" s="92"/>
      <c r="C3757" s="187">
        <v>20010054</v>
      </c>
      <c r="D3757" s="8" t="s">
        <v>56</v>
      </c>
      <c r="E3757" s="35" t="s">
        <v>23</v>
      </c>
      <c r="F3757" s="35" t="s">
        <v>13602</v>
      </c>
      <c r="G3757" s="35" t="s">
        <v>13626</v>
      </c>
      <c r="H3757" s="35" t="s">
        <v>429</v>
      </c>
      <c r="I3757" s="36"/>
      <c r="J3757" s="53">
        <v>46041</v>
      </c>
      <c r="K3757" t="s">
        <v>13654</v>
      </c>
      <c r="L3757" s="40"/>
      <c r="M3757" s="39" t="s">
        <v>13672</v>
      </c>
    </row>
    <row r="3758" spans="1:13" x14ac:dyDescent="0.25">
      <c r="A3758" s="7" t="str">
        <f t="shared" si="163"/>
        <v>200100590005</v>
      </c>
      <c r="B3758" s="92"/>
      <c r="C3758" s="187">
        <v>20010059</v>
      </c>
      <c r="D3758" s="8" t="s">
        <v>56</v>
      </c>
      <c r="E3758" s="35" t="s">
        <v>18</v>
      </c>
      <c r="F3758" s="35" t="s">
        <v>13603</v>
      </c>
      <c r="G3758" s="35" t="s">
        <v>13627</v>
      </c>
      <c r="H3758" s="35" t="s">
        <v>273</v>
      </c>
      <c r="I3758" s="36"/>
      <c r="J3758" s="53">
        <v>46041</v>
      </c>
      <c r="K3758" t="s">
        <v>13655</v>
      </c>
      <c r="L3758" s="40"/>
      <c r="M3758" s="39" t="s">
        <v>13673</v>
      </c>
    </row>
    <row r="3759" spans="1:13" x14ac:dyDescent="0.25">
      <c r="A3759" s="7" t="str">
        <f t="shared" si="163"/>
        <v>200200070086</v>
      </c>
      <c r="B3759" s="92"/>
      <c r="C3759" s="187">
        <v>20020007</v>
      </c>
      <c r="D3759" s="8" t="s">
        <v>56</v>
      </c>
      <c r="E3759" s="35" t="s">
        <v>3463</v>
      </c>
      <c r="F3759" s="35" t="s">
        <v>9261</v>
      </c>
      <c r="G3759" s="35" t="s">
        <v>13628</v>
      </c>
      <c r="H3759" s="35" t="s">
        <v>5502</v>
      </c>
      <c r="I3759" s="36"/>
      <c r="J3759" s="53">
        <v>46041</v>
      </c>
      <c r="K3759" t="s">
        <v>13656</v>
      </c>
      <c r="L3759" s="40"/>
      <c r="M3759" s="39" t="s">
        <v>13674</v>
      </c>
    </row>
    <row r="3760" spans="1:13" x14ac:dyDescent="0.25">
      <c r="A3760" s="7" t="str">
        <f t="shared" si="163"/>
        <v>200600050019</v>
      </c>
      <c r="B3760" s="92"/>
      <c r="C3760" s="187">
        <v>20060005</v>
      </c>
      <c r="D3760" s="8" t="s">
        <v>56</v>
      </c>
      <c r="E3760" s="35" t="s">
        <v>3</v>
      </c>
      <c r="F3760" s="35" t="s">
        <v>13604</v>
      </c>
      <c r="G3760" s="35" t="s">
        <v>13629</v>
      </c>
      <c r="H3760" s="35" t="s">
        <v>4452</v>
      </c>
      <c r="I3760" s="36"/>
      <c r="J3760" s="53">
        <v>46041</v>
      </c>
      <c r="K3760" t="s">
        <v>13657</v>
      </c>
      <c r="L3760" s="40"/>
      <c r="M3760" s="39" t="s">
        <v>13675</v>
      </c>
    </row>
    <row r="3761" spans="1:13" x14ac:dyDescent="0.25">
      <c r="A3761" s="7" t="str">
        <f t="shared" si="163"/>
        <v>200600050035</v>
      </c>
      <c r="B3761" s="92"/>
      <c r="C3761" s="187">
        <v>20060005</v>
      </c>
      <c r="D3761" s="8" t="s">
        <v>56</v>
      </c>
      <c r="E3761" s="35" t="s">
        <v>9</v>
      </c>
      <c r="F3761" s="35" t="s">
        <v>6503</v>
      </c>
      <c r="G3761" s="35" t="s">
        <v>13630</v>
      </c>
      <c r="H3761" s="35" t="s">
        <v>6116</v>
      </c>
      <c r="I3761" s="36"/>
      <c r="J3761" s="53">
        <v>46041</v>
      </c>
      <c r="K3761" t="s">
        <v>13658</v>
      </c>
      <c r="L3761" s="40"/>
      <c r="M3761" s="39" t="s">
        <v>13676</v>
      </c>
    </row>
    <row r="3762" spans="1:13" x14ac:dyDescent="0.25">
      <c r="A3762" s="7" t="str">
        <f t="shared" si="163"/>
        <v>200600050036</v>
      </c>
      <c r="B3762" s="92"/>
      <c r="C3762" s="187">
        <v>20060005</v>
      </c>
      <c r="D3762" s="8" t="s">
        <v>56</v>
      </c>
      <c r="E3762" s="35" t="s">
        <v>10</v>
      </c>
      <c r="F3762" s="35" t="s">
        <v>13605</v>
      </c>
      <c r="G3762" s="35" t="s">
        <v>13631</v>
      </c>
      <c r="H3762" s="35" t="s">
        <v>4452</v>
      </c>
      <c r="I3762" s="36"/>
      <c r="J3762" s="53">
        <v>46041</v>
      </c>
      <c r="K3762" t="s">
        <v>13659</v>
      </c>
      <c r="L3762" s="40"/>
      <c r="M3762" s="39">
        <v>0</v>
      </c>
    </row>
    <row r="3763" spans="1:13" x14ac:dyDescent="0.25">
      <c r="A3763" s="7" t="str">
        <f t="shared" si="163"/>
        <v>200600170007</v>
      </c>
      <c r="B3763" s="92"/>
      <c r="C3763" s="187">
        <v>20060017</v>
      </c>
      <c r="D3763" s="8" t="s">
        <v>56</v>
      </c>
      <c r="E3763" s="35" t="s">
        <v>20</v>
      </c>
      <c r="F3763" s="35" t="s">
        <v>13606</v>
      </c>
      <c r="G3763" s="35" t="s">
        <v>7673</v>
      </c>
      <c r="H3763" s="35" t="s">
        <v>1676</v>
      </c>
      <c r="I3763" s="36"/>
      <c r="J3763" s="53">
        <v>46041</v>
      </c>
      <c r="K3763" t="s">
        <v>6761</v>
      </c>
      <c r="L3763" s="40"/>
      <c r="M3763" s="39" t="s">
        <v>13677</v>
      </c>
    </row>
    <row r="3764" spans="1:13" x14ac:dyDescent="0.25">
      <c r="A3764" s="7" t="str">
        <f t="shared" si="163"/>
        <v>200700010032</v>
      </c>
      <c r="B3764" s="92"/>
      <c r="C3764" s="187">
        <v>20070001</v>
      </c>
      <c r="D3764" s="8" t="s">
        <v>56</v>
      </c>
      <c r="E3764" s="35" t="s">
        <v>8</v>
      </c>
      <c r="F3764" s="35" t="s">
        <v>1152</v>
      </c>
      <c r="G3764" s="35" t="s">
        <v>13632</v>
      </c>
      <c r="H3764" s="35" t="s">
        <v>5766</v>
      </c>
      <c r="I3764" s="36"/>
      <c r="J3764" s="53">
        <v>46041</v>
      </c>
      <c r="K3764" t="s">
        <v>7966</v>
      </c>
      <c r="L3764" s="40"/>
      <c r="M3764" s="39">
        <v>0</v>
      </c>
    </row>
    <row r="3765" spans="1:13" x14ac:dyDescent="0.25">
      <c r="A3765" s="7" t="str">
        <f t="shared" si="163"/>
        <v>200700030059</v>
      </c>
      <c r="B3765" s="92"/>
      <c r="C3765" s="187">
        <v>20070003</v>
      </c>
      <c r="D3765" s="8" t="s">
        <v>56</v>
      </c>
      <c r="E3765" s="35" t="s">
        <v>952</v>
      </c>
      <c r="F3765" s="35" t="s">
        <v>13607</v>
      </c>
      <c r="G3765" s="35" t="s">
        <v>13633</v>
      </c>
      <c r="H3765" s="35" t="s">
        <v>1048</v>
      </c>
      <c r="I3765" s="36"/>
      <c r="J3765" s="53">
        <v>46041</v>
      </c>
      <c r="K3765" t="s">
        <v>12409</v>
      </c>
      <c r="L3765" s="40"/>
      <c r="M3765" s="39" t="s">
        <v>13678</v>
      </c>
    </row>
    <row r="3766" spans="1:13" x14ac:dyDescent="0.25">
      <c r="A3766" s="7" t="str">
        <f t="shared" si="163"/>
        <v>200800040063</v>
      </c>
      <c r="B3766" s="92"/>
      <c r="C3766" s="187">
        <v>20080004</v>
      </c>
      <c r="D3766" s="8" t="s">
        <v>56</v>
      </c>
      <c r="E3766" s="35" t="s">
        <v>1151</v>
      </c>
      <c r="F3766" s="35" t="s">
        <v>10679</v>
      </c>
      <c r="G3766" s="35" t="s">
        <v>13634</v>
      </c>
      <c r="H3766" s="35" t="s">
        <v>7412</v>
      </c>
      <c r="I3766" s="36"/>
      <c r="J3766" s="53">
        <v>46041</v>
      </c>
      <c r="K3766" t="s">
        <v>7284</v>
      </c>
      <c r="L3766" s="40"/>
      <c r="M3766" s="39" t="s">
        <v>13679</v>
      </c>
    </row>
    <row r="3767" spans="1:13" x14ac:dyDescent="0.25">
      <c r="A3767" s="7" t="str">
        <f t="shared" si="163"/>
        <v>200800040066</v>
      </c>
      <c r="B3767" s="92"/>
      <c r="C3767" s="187">
        <v>20080004</v>
      </c>
      <c r="D3767" s="8" t="s">
        <v>56</v>
      </c>
      <c r="E3767" s="35" t="s">
        <v>1247</v>
      </c>
      <c r="F3767" s="35" t="s">
        <v>13608</v>
      </c>
      <c r="G3767" s="35" t="s">
        <v>13635</v>
      </c>
      <c r="H3767" s="35" t="s">
        <v>6239</v>
      </c>
      <c r="I3767" s="36"/>
      <c r="J3767" s="53">
        <v>46041</v>
      </c>
      <c r="K3767" t="s">
        <v>13660</v>
      </c>
      <c r="L3767" s="40"/>
      <c r="M3767" s="39" t="s">
        <v>13680</v>
      </c>
    </row>
    <row r="3768" spans="1:13" x14ac:dyDescent="0.25">
      <c r="A3768" s="7" t="str">
        <f t="shared" si="163"/>
        <v>200800070112</v>
      </c>
      <c r="B3768" s="92"/>
      <c r="C3768" s="187">
        <v>20080007</v>
      </c>
      <c r="D3768" s="8" t="s">
        <v>56</v>
      </c>
      <c r="E3768" s="35" t="s">
        <v>6539</v>
      </c>
      <c r="F3768" s="35" t="s">
        <v>13609</v>
      </c>
      <c r="G3768" s="35" t="s">
        <v>13636</v>
      </c>
      <c r="H3768" s="35" t="s">
        <v>7416</v>
      </c>
      <c r="I3768" s="36"/>
      <c r="J3768" s="53">
        <v>46041</v>
      </c>
      <c r="K3768" t="s">
        <v>13240</v>
      </c>
      <c r="L3768" s="40"/>
      <c r="M3768" s="39" t="s">
        <v>13681</v>
      </c>
    </row>
    <row r="3769" spans="1:13" x14ac:dyDescent="0.25">
      <c r="A3769" s="7" t="str">
        <f t="shared" si="163"/>
        <v>200800270014</v>
      </c>
      <c r="B3769" s="92"/>
      <c r="C3769" s="187">
        <v>20080027</v>
      </c>
      <c r="D3769" s="8" t="s">
        <v>56</v>
      </c>
      <c r="E3769" s="35" t="s">
        <v>24</v>
      </c>
      <c r="F3769" s="35" t="s">
        <v>13610</v>
      </c>
      <c r="G3769" s="35" t="s">
        <v>13637</v>
      </c>
      <c r="H3769" s="35" t="s">
        <v>7415</v>
      </c>
      <c r="I3769" s="36"/>
      <c r="J3769" s="53">
        <v>46041</v>
      </c>
      <c r="K3769" t="s">
        <v>13661</v>
      </c>
      <c r="L3769" s="40"/>
      <c r="M3769" s="39" t="s">
        <v>13682</v>
      </c>
    </row>
    <row r="3770" spans="1:13" x14ac:dyDescent="0.25">
      <c r="A3770" s="7" t="str">
        <f t="shared" si="163"/>
        <v>200800270019</v>
      </c>
      <c r="B3770" s="92"/>
      <c r="C3770" s="187">
        <v>20080027</v>
      </c>
      <c r="D3770" s="8" t="s">
        <v>56</v>
      </c>
      <c r="E3770" s="35" t="s">
        <v>3</v>
      </c>
      <c r="F3770" s="35" t="s">
        <v>13611</v>
      </c>
      <c r="G3770" s="35" t="s">
        <v>13638</v>
      </c>
      <c r="H3770" s="35" t="s">
        <v>7481</v>
      </c>
      <c r="I3770" s="36"/>
      <c r="J3770" s="53">
        <v>46041</v>
      </c>
      <c r="K3770" t="s">
        <v>13662</v>
      </c>
      <c r="L3770" s="40"/>
      <c r="M3770" s="39" t="s">
        <v>13683</v>
      </c>
    </row>
    <row r="3771" spans="1:13" x14ac:dyDescent="0.25">
      <c r="A3771" s="7" t="str">
        <f t="shared" si="163"/>
        <v>200800270020</v>
      </c>
      <c r="B3771" s="92"/>
      <c r="C3771" s="187">
        <v>20080027</v>
      </c>
      <c r="D3771" s="8" t="s">
        <v>56</v>
      </c>
      <c r="E3771" s="35" t="s">
        <v>4</v>
      </c>
      <c r="F3771" s="35" t="s">
        <v>13612</v>
      </c>
      <c r="G3771" s="35" t="s">
        <v>13639</v>
      </c>
      <c r="H3771" s="35" t="s">
        <v>5245</v>
      </c>
      <c r="I3771" s="36"/>
      <c r="J3771" s="53">
        <v>46041</v>
      </c>
      <c r="K3771" t="s">
        <v>13663</v>
      </c>
      <c r="L3771" s="40"/>
      <c r="M3771" s="39" t="s">
        <v>13684</v>
      </c>
    </row>
    <row r="3772" spans="1:13" x14ac:dyDescent="0.25">
      <c r="A3772" s="7" t="str">
        <f t="shared" si="163"/>
        <v>200800270021</v>
      </c>
      <c r="B3772" s="92"/>
      <c r="C3772" s="187">
        <v>20080027</v>
      </c>
      <c r="D3772" s="8" t="s">
        <v>56</v>
      </c>
      <c r="E3772" s="35" t="s">
        <v>28</v>
      </c>
      <c r="F3772" s="35" t="s">
        <v>13613</v>
      </c>
      <c r="G3772" s="35" t="s">
        <v>13640</v>
      </c>
      <c r="H3772" s="35" t="s">
        <v>5245</v>
      </c>
      <c r="I3772" s="36"/>
      <c r="J3772" s="53">
        <v>46041</v>
      </c>
      <c r="K3772" t="s">
        <v>13664</v>
      </c>
      <c r="L3772" s="40"/>
      <c r="M3772" s="39" t="s">
        <v>13685</v>
      </c>
    </row>
    <row r="3773" spans="1:13" x14ac:dyDescent="0.25">
      <c r="A3773" s="7" t="str">
        <f t="shared" si="163"/>
        <v>200800440016</v>
      </c>
      <c r="B3773" s="92"/>
      <c r="C3773" s="187">
        <v>20080044</v>
      </c>
      <c r="D3773" s="8" t="s">
        <v>56</v>
      </c>
      <c r="E3773" s="35" t="s">
        <v>26</v>
      </c>
      <c r="F3773" s="35" t="s">
        <v>13614</v>
      </c>
      <c r="G3773" s="35" t="s">
        <v>13641</v>
      </c>
      <c r="H3773" s="35" t="s">
        <v>7819</v>
      </c>
      <c r="I3773" s="36"/>
      <c r="J3773" s="53">
        <v>46041</v>
      </c>
      <c r="K3773" t="s">
        <v>13061</v>
      </c>
      <c r="L3773" s="40"/>
      <c r="M3773" s="39" t="s">
        <v>13686</v>
      </c>
    </row>
    <row r="3774" spans="1:13" x14ac:dyDescent="0.25">
      <c r="A3774" s="7" t="str">
        <f t="shared" si="163"/>
        <v>200800440018</v>
      </c>
      <c r="B3774" s="92"/>
      <c r="C3774" s="187">
        <v>20080044</v>
      </c>
      <c r="D3774" s="8" t="s">
        <v>56</v>
      </c>
      <c r="E3774" s="35" t="s">
        <v>2</v>
      </c>
      <c r="F3774" s="35" t="s">
        <v>13615</v>
      </c>
      <c r="G3774" s="35" t="s">
        <v>13642</v>
      </c>
      <c r="H3774" s="35" t="s">
        <v>7819</v>
      </c>
      <c r="I3774" s="36"/>
      <c r="J3774" s="53">
        <v>46041</v>
      </c>
      <c r="K3774" t="s">
        <v>13665</v>
      </c>
      <c r="L3774" s="40"/>
      <c r="M3774" s="39" t="s">
        <v>13687</v>
      </c>
    </row>
    <row r="3775" spans="1:13" x14ac:dyDescent="0.25">
      <c r="A3775" s="7" t="str">
        <f t="shared" si="163"/>
        <v>200800440019</v>
      </c>
      <c r="B3775" s="92"/>
      <c r="C3775" s="187">
        <v>20080044</v>
      </c>
      <c r="D3775" s="8" t="s">
        <v>56</v>
      </c>
      <c r="E3775" s="35" t="s">
        <v>3</v>
      </c>
      <c r="F3775" s="35" t="s">
        <v>9384</v>
      </c>
      <c r="G3775" s="35" t="s">
        <v>13643</v>
      </c>
      <c r="H3775" s="35" t="s">
        <v>8122</v>
      </c>
      <c r="I3775" s="36"/>
      <c r="J3775" s="53">
        <v>46041</v>
      </c>
      <c r="K3775" t="s">
        <v>13070</v>
      </c>
      <c r="L3775" s="40"/>
      <c r="M3775" s="39" t="s">
        <v>13688</v>
      </c>
    </row>
    <row r="3776" spans="1:13" x14ac:dyDescent="0.25">
      <c r="A3776" s="7" t="str">
        <f t="shared" si="163"/>
        <v>200800440020</v>
      </c>
      <c r="B3776" s="92"/>
      <c r="C3776" s="187">
        <v>20080044</v>
      </c>
      <c r="D3776" s="8" t="s">
        <v>56</v>
      </c>
      <c r="E3776" s="35" t="s">
        <v>4</v>
      </c>
      <c r="F3776" s="35" t="s">
        <v>13616</v>
      </c>
      <c r="G3776" s="35" t="s">
        <v>13644</v>
      </c>
      <c r="H3776" s="35" t="s">
        <v>8122</v>
      </c>
      <c r="I3776" s="36"/>
      <c r="J3776" s="53">
        <v>46041</v>
      </c>
      <c r="K3776" t="s">
        <v>13666</v>
      </c>
      <c r="L3776" s="40"/>
      <c r="M3776" s="39">
        <v>0</v>
      </c>
    </row>
    <row r="3777" spans="1:13" x14ac:dyDescent="0.25">
      <c r="A3777" s="7" t="str">
        <f t="shared" si="163"/>
        <v>200900040033</v>
      </c>
      <c r="B3777" s="92"/>
      <c r="C3777" s="187">
        <v>20090004</v>
      </c>
      <c r="D3777" s="8" t="s">
        <v>56</v>
      </c>
      <c r="E3777" s="35" t="s">
        <v>32</v>
      </c>
      <c r="F3777" s="35" t="s">
        <v>12309</v>
      </c>
      <c r="G3777" s="35" t="s">
        <v>13645</v>
      </c>
      <c r="H3777" s="35" t="s">
        <v>5502</v>
      </c>
      <c r="I3777" s="36"/>
      <c r="J3777" s="53">
        <v>46041</v>
      </c>
      <c r="K3777" t="s">
        <v>13667</v>
      </c>
      <c r="L3777" s="40"/>
      <c r="M3777" s="39" t="s">
        <v>13689</v>
      </c>
    </row>
    <row r="3778" spans="1:13" x14ac:dyDescent="0.25">
      <c r="A3778" s="7" t="str">
        <f t="shared" si="163"/>
        <v>200900110014</v>
      </c>
      <c r="B3778" s="92"/>
      <c r="C3778" s="187">
        <v>20090011</v>
      </c>
      <c r="D3778" s="8" t="s">
        <v>56</v>
      </c>
      <c r="E3778" s="35" t="s">
        <v>24</v>
      </c>
      <c r="F3778" s="35" t="s">
        <v>1035</v>
      </c>
      <c r="G3778" s="35" t="s">
        <v>13646</v>
      </c>
      <c r="H3778" s="35" t="s">
        <v>1370</v>
      </c>
      <c r="I3778" s="36"/>
      <c r="J3778" s="53">
        <v>46041</v>
      </c>
      <c r="K3778" t="s">
        <v>13668</v>
      </c>
      <c r="L3778" s="40"/>
      <c r="M3778" s="39" t="s">
        <v>13690</v>
      </c>
    </row>
    <row r="3779" spans="1:13" x14ac:dyDescent="0.25">
      <c r="A3779" s="7" t="str">
        <f t="shared" si="163"/>
        <v>200900140022</v>
      </c>
      <c r="B3779" s="92"/>
      <c r="C3779" s="187">
        <v>20090014</v>
      </c>
      <c r="D3779" s="8" t="s">
        <v>56</v>
      </c>
      <c r="E3779" s="35" t="s">
        <v>37</v>
      </c>
      <c r="F3779" s="35" t="s">
        <v>13617</v>
      </c>
      <c r="G3779" s="35" t="s">
        <v>13647</v>
      </c>
      <c r="H3779" s="35" t="s">
        <v>1370</v>
      </c>
      <c r="I3779" s="36"/>
      <c r="J3779" s="53">
        <v>46041</v>
      </c>
      <c r="K3779" t="s">
        <v>9822</v>
      </c>
      <c r="L3779" s="40"/>
      <c r="M3779" s="39" t="s">
        <v>13691</v>
      </c>
    </row>
    <row r="3780" spans="1:13" x14ac:dyDescent="0.25">
      <c r="A3780" s="7" t="str">
        <f t="shared" si="163"/>
        <v>200900140024</v>
      </c>
      <c r="B3780" s="92"/>
      <c r="C3780" s="187">
        <v>20090014</v>
      </c>
      <c r="D3780" s="8" t="s">
        <v>56</v>
      </c>
      <c r="E3780" s="35" t="s">
        <v>29</v>
      </c>
      <c r="F3780" s="35" t="s">
        <v>13618</v>
      </c>
      <c r="G3780" s="35" t="s">
        <v>13648</v>
      </c>
      <c r="H3780" s="35" t="s">
        <v>275</v>
      </c>
      <c r="I3780" s="36"/>
      <c r="J3780" s="53">
        <v>46041</v>
      </c>
      <c r="K3780" t="s">
        <v>1206</v>
      </c>
      <c r="L3780" s="40"/>
      <c r="M3780" s="39" t="s">
        <v>13692</v>
      </c>
    </row>
    <row r="3781" spans="1:13" x14ac:dyDescent="0.25">
      <c r="A3781" s="7" t="str">
        <f t="shared" si="163"/>
        <v>200900140025</v>
      </c>
      <c r="B3781" s="92"/>
      <c r="C3781" s="187">
        <v>20090014</v>
      </c>
      <c r="D3781" s="8" t="s">
        <v>56</v>
      </c>
      <c r="E3781" s="35" t="s">
        <v>5</v>
      </c>
      <c r="F3781" s="35" t="s">
        <v>13619</v>
      </c>
      <c r="G3781" s="35" t="s">
        <v>13649</v>
      </c>
      <c r="H3781" s="35" t="s">
        <v>13651</v>
      </c>
      <c r="I3781" s="36"/>
      <c r="J3781" s="53">
        <v>46041</v>
      </c>
      <c r="K3781" t="s">
        <v>13669</v>
      </c>
      <c r="L3781" s="40"/>
      <c r="M3781" s="39" t="s">
        <v>13693</v>
      </c>
    </row>
    <row r="3782" spans="1:13" x14ac:dyDescent="0.25">
      <c r="A3782" s="7" t="str">
        <f t="shared" si="163"/>
        <v>200900140026</v>
      </c>
      <c r="B3782" s="92"/>
      <c r="C3782" s="187">
        <v>20090014</v>
      </c>
      <c r="D3782" s="8" t="s">
        <v>56</v>
      </c>
      <c r="E3782" s="35" t="s">
        <v>39</v>
      </c>
      <c r="F3782" s="35" t="s">
        <v>13620</v>
      </c>
      <c r="G3782" s="35" t="s">
        <v>13650</v>
      </c>
      <c r="H3782" s="35" t="s">
        <v>275</v>
      </c>
      <c r="I3782" s="36"/>
      <c r="J3782" s="53">
        <v>46041</v>
      </c>
      <c r="K3782" t="s">
        <v>1163</v>
      </c>
      <c r="L3782" s="40"/>
      <c r="M3782" s="39" t="s">
        <v>13694</v>
      </c>
    </row>
    <row r="3783" spans="1:13" x14ac:dyDescent="0.25">
      <c r="A3783" s="7" t="str">
        <f>CONCATENATE(C3783,E3783)</f>
        <v>200600200002</v>
      </c>
      <c r="B3783" s="92"/>
      <c r="C3783" s="187">
        <v>20060020</v>
      </c>
      <c r="D3783" s="8" t="s">
        <v>993</v>
      </c>
      <c r="E3783" s="35" t="s">
        <v>17</v>
      </c>
      <c r="F3783" s="35" t="s">
        <v>13700</v>
      </c>
      <c r="G3783" s="35" t="s">
        <v>13701</v>
      </c>
      <c r="H3783" s="35" t="s">
        <v>13702</v>
      </c>
      <c r="I3783" s="36"/>
      <c r="J3783" s="53">
        <v>46043</v>
      </c>
      <c r="K3783" t="s">
        <v>480</v>
      </c>
      <c r="L3783" s="40"/>
      <c r="M3783" s="39" t="s">
        <v>13703</v>
      </c>
    </row>
    <row r="3784" spans="1:13" x14ac:dyDescent="0.25">
      <c r="A3784" s="7" t="str">
        <f t="shared" ref="A3784:A3811" si="164">CONCATENATE(C3784,E3784)</f>
        <v>200100010080</v>
      </c>
      <c r="B3784" s="92"/>
      <c r="C3784" s="187">
        <v>20010001</v>
      </c>
      <c r="D3784" s="8" t="s">
        <v>56</v>
      </c>
      <c r="E3784" s="35" t="s">
        <v>2936</v>
      </c>
      <c r="F3784" s="35" t="s">
        <v>13704</v>
      </c>
      <c r="G3784" s="35" t="s">
        <v>13725</v>
      </c>
      <c r="H3784" s="35" t="s">
        <v>265</v>
      </c>
      <c r="I3784" s="36"/>
      <c r="J3784" s="53">
        <v>46049</v>
      </c>
      <c r="K3784" t="s">
        <v>13754</v>
      </c>
      <c r="L3784" s="40"/>
      <c r="M3784" s="39" t="s">
        <v>13768</v>
      </c>
    </row>
    <row r="3785" spans="1:13" x14ac:dyDescent="0.25">
      <c r="A3785" s="7" t="str">
        <f t="shared" si="164"/>
        <v>200100150100</v>
      </c>
      <c r="B3785" s="92"/>
      <c r="C3785" s="187">
        <v>20010015</v>
      </c>
      <c r="D3785" s="8" t="s">
        <v>56</v>
      </c>
      <c r="E3785" s="35" t="s">
        <v>4414</v>
      </c>
      <c r="F3785" s="35" t="s">
        <v>13705</v>
      </c>
      <c r="G3785" s="35" t="s">
        <v>13726</v>
      </c>
      <c r="H3785" s="35" t="s">
        <v>264</v>
      </c>
      <c r="I3785" s="36"/>
      <c r="J3785" s="53">
        <v>46049</v>
      </c>
      <c r="K3785" t="s">
        <v>11397</v>
      </c>
      <c r="L3785" s="40"/>
      <c r="M3785" s="39" t="s">
        <v>13769</v>
      </c>
    </row>
    <row r="3786" spans="1:13" x14ac:dyDescent="0.25">
      <c r="A3786" s="7" t="str">
        <f t="shared" si="164"/>
        <v>200200100024</v>
      </c>
      <c r="B3786" s="92"/>
      <c r="C3786" s="187">
        <v>20020010</v>
      </c>
      <c r="D3786" s="8" t="s">
        <v>56</v>
      </c>
      <c r="E3786" s="35" t="s">
        <v>29</v>
      </c>
      <c r="F3786" s="35" t="s">
        <v>13706</v>
      </c>
      <c r="G3786" s="35" t="s">
        <v>13727</v>
      </c>
      <c r="H3786" s="35" t="s">
        <v>276</v>
      </c>
      <c r="I3786" s="36"/>
      <c r="J3786" s="53">
        <v>46049</v>
      </c>
      <c r="K3786" t="s">
        <v>13157</v>
      </c>
      <c r="L3786" s="40"/>
      <c r="M3786" s="39" t="s">
        <v>13770</v>
      </c>
    </row>
    <row r="3787" spans="1:13" x14ac:dyDescent="0.25">
      <c r="A3787" s="7" t="str">
        <f t="shared" si="164"/>
        <v>200200100025</v>
      </c>
      <c r="B3787" s="92"/>
      <c r="C3787" s="187">
        <v>20020010</v>
      </c>
      <c r="D3787" s="8" t="s">
        <v>56</v>
      </c>
      <c r="E3787" s="35" t="s">
        <v>5</v>
      </c>
      <c r="F3787" s="35" t="s">
        <v>13707</v>
      </c>
      <c r="G3787" s="35" t="s">
        <v>13728</v>
      </c>
      <c r="H3787" s="35" t="s">
        <v>271</v>
      </c>
      <c r="I3787" s="36"/>
      <c r="J3787" s="53">
        <v>46049</v>
      </c>
      <c r="K3787" t="s">
        <v>13755</v>
      </c>
      <c r="L3787" s="40"/>
      <c r="M3787" s="39">
        <v>0</v>
      </c>
    </row>
    <row r="3788" spans="1:13" x14ac:dyDescent="0.25">
      <c r="A3788" s="7" t="str">
        <f t="shared" si="164"/>
        <v>200400010060</v>
      </c>
      <c r="B3788" s="92"/>
      <c r="C3788" s="187">
        <v>20040001</v>
      </c>
      <c r="D3788" s="8" t="s">
        <v>56</v>
      </c>
      <c r="E3788" s="35" t="s">
        <v>957</v>
      </c>
      <c r="F3788" s="35" t="s">
        <v>13708</v>
      </c>
      <c r="G3788" s="35" t="s">
        <v>13729</v>
      </c>
      <c r="H3788" s="35" t="s">
        <v>4690</v>
      </c>
      <c r="I3788" s="36"/>
      <c r="J3788" s="53">
        <v>46049</v>
      </c>
      <c r="K3788" t="s">
        <v>353</v>
      </c>
      <c r="L3788" s="40"/>
      <c r="M3788" s="39" t="s">
        <v>13771</v>
      </c>
    </row>
    <row r="3789" spans="1:13" x14ac:dyDescent="0.25">
      <c r="A3789" s="7" t="str">
        <f t="shared" si="164"/>
        <v>200100410066</v>
      </c>
      <c r="B3789" s="92"/>
      <c r="C3789" s="187">
        <v>20010041</v>
      </c>
      <c r="D3789" s="8" t="s">
        <v>56</v>
      </c>
      <c r="E3789" s="35" t="s">
        <v>1247</v>
      </c>
      <c r="F3789" s="35" t="s">
        <v>13709</v>
      </c>
      <c r="G3789" s="35" t="s">
        <v>13730</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13710</v>
      </c>
      <c r="G3790" s="35" t="s">
        <v>13731</v>
      </c>
      <c r="H3790" s="35" t="s">
        <v>429</v>
      </c>
      <c r="I3790" s="36"/>
      <c r="J3790" s="53">
        <v>46049</v>
      </c>
      <c r="K3790" t="s">
        <v>13756</v>
      </c>
      <c r="L3790" s="40"/>
      <c r="M3790" s="39" t="s">
        <v>13772</v>
      </c>
    </row>
    <row r="3791" spans="1:13" x14ac:dyDescent="0.25">
      <c r="A3791" s="7" t="str">
        <f t="shared" si="164"/>
        <v>200700070027</v>
      </c>
      <c r="B3791" s="92"/>
      <c r="C3791" s="187">
        <v>20070007</v>
      </c>
      <c r="D3791" s="8" t="s">
        <v>56</v>
      </c>
      <c r="E3791" s="35" t="s">
        <v>6</v>
      </c>
      <c r="F3791" s="35" t="s">
        <v>13711</v>
      </c>
      <c r="G3791" s="35" t="s">
        <v>13732</v>
      </c>
      <c r="H3791" s="35" t="s">
        <v>1048</v>
      </c>
      <c r="I3791" s="36"/>
      <c r="J3791" s="53">
        <v>46049</v>
      </c>
      <c r="K3791" t="s">
        <v>13757</v>
      </c>
      <c r="L3791" s="40"/>
      <c r="M3791" s="39" t="s">
        <v>13773</v>
      </c>
    </row>
    <row r="3792" spans="1:13" x14ac:dyDescent="0.25">
      <c r="A3792" s="7" t="str">
        <f t="shared" si="164"/>
        <v>200600050037</v>
      </c>
      <c r="B3792" s="92"/>
      <c r="C3792" s="187">
        <v>20060005</v>
      </c>
      <c r="D3792" s="8" t="s">
        <v>56</v>
      </c>
      <c r="E3792" s="35" t="s">
        <v>34</v>
      </c>
      <c r="F3792" s="35" t="s">
        <v>13712</v>
      </c>
      <c r="G3792" s="35" t="s">
        <v>13733</v>
      </c>
      <c r="H3792" s="35" t="s">
        <v>6116</v>
      </c>
      <c r="I3792" s="36"/>
      <c r="J3792" s="53">
        <v>46049</v>
      </c>
      <c r="K3792" t="s">
        <v>12408</v>
      </c>
      <c r="L3792" s="40"/>
      <c r="M3792" s="39" t="s">
        <v>13774</v>
      </c>
    </row>
    <row r="3793" spans="1:13" x14ac:dyDescent="0.25">
      <c r="A3793" s="7" t="str">
        <f t="shared" si="164"/>
        <v>200800020047</v>
      </c>
      <c r="B3793" s="92"/>
      <c r="C3793" s="187">
        <v>20080002</v>
      </c>
      <c r="D3793" s="8" t="s">
        <v>56</v>
      </c>
      <c r="E3793" s="35" t="s">
        <v>423</v>
      </c>
      <c r="F3793" s="35" t="s">
        <v>8540</v>
      </c>
      <c r="G3793" s="35" t="s">
        <v>13734</v>
      </c>
      <c r="H3793" s="35" t="s">
        <v>7962</v>
      </c>
      <c r="I3793" s="36"/>
      <c r="J3793" s="53">
        <v>46049</v>
      </c>
      <c r="K3793" t="s">
        <v>13758</v>
      </c>
      <c r="L3793" s="40"/>
      <c r="M3793" s="39" t="s">
        <v>13775</v>
      </c>
    </row>
    <row r="3794" spans="1:13" x14ac:dyDescent="0.25">
      <c r="A3794" s="7" t="str">
        <f t="shared" si="164"/>
        <v>200800040067</v>
      </c>
      <c r="B3794" s="92"/>
      <c r="C3794" s="187">
        <v>20080004</v>
      </c>
      <c r="D3794" s="8" t="s">
        <v>56</v>
      </c>
      <c r="E3794" s="35" t="s">
        <v>1346</v>
      </c>
      <c r="F3794" s="35" t="s">
        <v>6207</v>
      </c>
      <c r="G3794" s="35" t="s">
        <v>13735</v>
      </c>
      <c r="H3794" s="35" t="s">
        <v>7573</v>
      </c>
      <c r="I3794" s="36"/>
      <c r="J3794" s="53">
        <v>46049</v>
      </c>
      <c r="K3794" t="s">
        <v>13759</v>
      </c>
      <c r="L3794" s="40"/>
      <c r="M3794" s="39" t="s">
        <v>13776</v>
      </c>
    </row>
    <row r="3795" spans="1:13" x14ac:dyDescent="0.25">
      <c r="A3795" s="7" t="str">
        <f t="shared" si="164"/>
        <v>200800040068</v>
      </c>
      <c r="B3795" s="92"/>
      <c r="C3795" s="187">
        <v>20080004</v>
      </c>
      <c r="D3795" s="8" t="s">
        <v>56</v>
      </c>
      <c r="E3795" s="35" t="s">
        <v>1489</v>
      </c>
      <c r="F3795" s="35" t="s">
        <v>13513</v>
      </c>
      <c r="G3795" s="35" t="s">
        <v>13736</v>
      </c>
      <c r="H3795" s="35" t="s">
        <v>7412</v>
      </c>
      <c r="I3795" s="36"/>
      <c r="J3795" s="53">
        <v>46049</v>
      </c>
      <c r="K3795" t="s">
        <v>13760</v>
      </c>
      <c r="L3795" s="40"/>
      <c r="M3795" s="39" t="s">
        <v>13777</v>
      </c>
    </row>
    <row r="3796" spans="1:13" x14ac:dyDescent="0.25">
      <c r="A3796" s="7" t="str">
        <f t="shared" si="164"/>
        <v>200800070114</v>
      </c>
      <c r="B3796" s="92"/>
      <c r="C3796" s="187">
        <v>20080007</v>
      </c>
      <c r="D3796" s="8" t="s">
        <v>56</v>
      </c>
      <c r="E3796" s="35" t="s">
        <v>6872</v>
      </c>
      <c r="F3796" s="35" t="s">
        <v>13713</v>
      </c>
      <c r="G3796" s="35" t="s">
        <v>13737</v>
      </c>
      <c r="H3796" s="35" t="s">
        <v>7415</v>
      </c>
      <c r="I3796" s="36"/>
      <c r="J3796" s="53">
        <v>46049</v>
      </c>
      <c r="K3796" t="s">
        <v>7553</v>
      </c>
      <c r="L3796" s="40"/>
      <c r="M3796" s="39">
        <v>0</v>
      </c>
    </row>
    <row r="3797" spans="1:13" x14ac:dyDescent="0.25">
      <c r="A3797" s="7" t="str">
        <f t="shared" si="164"/>
        <v>200800070119</v>
      </c>
      <c r="B3797" s="92"/>
      <c r="C3797" s="187">
        <v>20080007</v>
      </c>
      <c r="D3797" s="8" t="s">
        <v>56</v>
      </c>
      <c r="E3797" s="35" t="s">
        <v>12391</v>
      </c>
      <c r="F3797" s="35" t="s">
        <v>13714</v>
      </c>
      <c r="G3797" s="35" t="s">
        <v>13738</v>
      </c>
      <c r="H3797" s="35" t="s">
        <v>7415</v>
      </c>
      <c r="I3797" s="36"/>
      <c r="J3797" s="53">
        <v>46049</v>
      </c>
      <c r="K3797" t="s">
        <v>13761</v>
      </c>
      <c r="L3797" s="40"/>
      <c r="M3797" s="39" t="s">
        <v>13778</v>
      </c>
    </row>
    <row r="3798" spans="1:13" x14ac:dyDescent="0.25">
      <c r="A3798" s="7" t="str">
        <f t="shared" si="164"/>
        <v>200100530058</v>
      </c>
      <c r="B3798" s="92"/>
      <c r="C3798" s="187">
        <v>20010053</v>
      </c>
      <c r="D3798" s="8" t="s">
        <v>56</v>
      </c>
      <c r="E3798" s="35" t="s">
        <v>763</v>
      </c>
      <c r="F3798" s="35" t="s">
        <v>13715</v>
      </c>
      <c r="G3798" s="35" t="s">
        <v>13739</v>
      </c>
      <c r="H3798" s="35" t="s">
        <v>268</v>
      </c>
      <c r="I3798" s="36"/>
      <c r="J3798" s="53">
        <v>46049</v>
      </c>
      <c r="K3798" t="s">
        <v>587</v>
      </c>
      <c r="L3798" s="40"/>
      <c r="M3798" s="39" t="s">
        <v>13779</v>
      </c>
    </row>
    <row r="3799" spans="1:13" x14ac:dyDescent="0.25">
      <c r="A3799" s="7" t="str">
        <f t="shared" si="164"/>
        <v>200100530059</v>
      </c>
      <c r="B3799" s="92"/>
      <c r="C3799" s="187">
        <v>20010053</v>
      </c>
      <c r="D3799" s="8" t="s">
        <v>56</v>
      </c>
      <c r="E3799" s="35" t="s">
        <v>952</v>
      </c>
      <c r="F3799" s="35" t="s">
        <v>7310</v>
      </c>
      <c r="G3799" s="35" t="s">
        <v>13740</v>
      </c>
      <c r="H3799" s="35" t="s">
        <v>1380</v>
      </c>
      <c r="I3799" s="36"/>
      <c r="J3799" s="53">
        <v>46049</v>
      </c>
      <c r="K3799" t="s">
        <v>13762</v>
      </c>
      <c r="L3799" s="40"/>
      <c r="M3799" s="39" t="s">
        <v>13780</v>
      </c>
    </row>
    <row r="3800" spans="1:13" x14ac:dyDescent="0.25">
      <c r="A3800" s="7" t="str">
        <f t="shared" si="164"/>
        <v>200900040034</v>
      </c>
      <c r="B3800" s="92"/>
      <c r="C3800" s="187">
        <v>20090004</v>
      </c>
      <c r="D3800" s="8" t="s">
        <v>56</v>
      </c>
      <c r="E3800" s="35" t="s">
        <v>33</v>
      </c>
      <c r="F3800" s="35" t="s">
        <v>10619</v>
      </c>
      <c r="G3800" s="35" t="s">
        <v>13741</v>
      </c>
      <c r="H3800" s="35" t="s">
        <v>268</v>
      </c>
      <c r="I3800" s="36"/>
      <c r="J3800" s="53">
        <v>46049</v>
      </c>
      <c r="K3800" t="s">
        <v>13763</v>
      </c>
      <c r="L3800" s="40"/>
      <c r="M3800" s="39" t="s">
        <v>13781</v>
      </c>
    </row>
    <row r="3801" spans="1:13" x14ac:dyDescent="0.25">
      <c r="A3801" s="7" t="str">
        <f t="shared" si="164"/>
        <v>200900040035</v>
      </c>
      <c r="B3801" s="92"/>
      <c r="C3801" s="187">
        <v>20090004</v>
      </c>
      <c r="D3801" s="8" t="s">
        <v>56</v>
      </c>
      <c r="E3801" s="35" t="s">
        <v>9</v>
      </c>
      <c r="F3801" s="35" t="s">
        <v>13716</v>
      </c>
      <c r="G3801" s="35" t="s">
        <v>13742</v>
      </c>
      <c r="H3801" s="35" t="s">
        <v>13753</v>
      </c>
      <c r="I3801" s="36"/>
      <c r="J3801" s="53">
        <v>46049</v>
      </c>
      <c r="K3801" t="s">
        <v>11503</v>
      </c>
      <c r="L3801" s="40"/>
      <c r="M3801" s="39" t="s">
        <v>13782</v>
      </c>
    </row>
    <row r="3802" spans="1:13" x14ac:dyDescent="0.25">
      <c r="A3802" s="7" t="str">
        <f t="shared" si="164"/>
        <v>200900040036</v>
      </c>
      <c r="B3802" s="92"/>
      <c r="C3802" s="187">
        <v>20090004</v>
      </c>
      <c r="D3802" s="8" t="s">
        <v>56</v>
      </c>
      <c r="E3802" s="35" t="s">
        <v>10</v>
      </c>
      <c r="F3802" s="35" t="s">
        <v>13717</v>
      </c>
      <c r="G3802" s="35" t="s">
        <v>13743</v>
      </c>
      <c r="H3802" s="35" t="s">
        <v>1380</v>
      </c>
      <c r="I3802" s="36"/>
      <c r="J3802" s="53">
        <v>46049</v>
      </c>
      <c r="K3802" t="s">
        <v>6839</v>
      </c>
      <c r="L3802" s="40"/>
      <c r="M3802" s="39" t="s">
        <v>13783</v>
      </c>
    </row>
    <row r="3803" spans="1:13" x14ac:dyDescent="0.25">
      <c r="A3803" s="7" t="str">
        <f t="shared" si="164"/>
        <v>200100550012</v>
      </c>
      <c r="B3803" s="92"/>
      <c r="C3803" s="187">
        <v>20010055</v>
      </c>
      <c r="D3803" s="8" t="s">
        <v>56</v>
      </c>
      <c r="E3803" s="35" t="s">
        <v>40</v>
      </c>
      <c r="F3803" s="35" t="s">
        <v>13718</v>
      </c>
      <c r="G3803" s="35" t="s">
        <v>13744</v>
      </c>
      <c r="H3803" s="35" t="s">
        <v>275</v>
      </c>
      <c r="I3803" s="36"/>
      <c r="J3803" s="53">
        <v>46049</v>
      </c>
      <c r="K3803" t="s">
        <v>13764</v>
      </c>
      <c r="L3803" s="40"/>
      <c r="M3803" s="39">
        <v>0</v>
      </c>
    </row>
    <row r="3804" spans="1:13" x14ac:dyDescent="0.25">
      <c r="A3804" s="7" t="str">
        <f t="shared" si="164"/>
        <v>200900110016</v>
      </c>
      <c r="B3804" s="92"/>
      <c r="C3804" s="187">
        <v>20090011</v>
      </c>
      <c r="D3804" s="8" t="s">
        <v>56</v>
      </c>
      <c r="E3804" s="35" t="s">
        <v>26</v>
      </c>
      <c r="F3804" s="35" t="s">
        <v>13719</v>
      </c>
      <c r="G3804" s="35" t="s">
        <v>13745</v>
      </c>
      <c r="H3804" s="35" t="s">
        <v>275</v>
      </c>
      <c r="I3804" s="36"/>
      <c r="J3804" s="53">
        <v>46049</v>
      </c>
      <c r="K3804" t="s">
        <v>13765</v>
      </c>
      <c r="L3804" s="40"/>
      <c r="M3804" s="39" t="s">
        <v>13784</v>
      </c>
    </row>
    <row r="3805" spans="1:13" x14ac:dyDescent="0.25">
      <c r="A3805" s="7" t="str">
        <f t="shared" si="164"/>
        <v>200900140018</v>
      </c>
      <c r="B3805" s="92"/>
      <c r="C3805" s="187">
        <v>20090014</v>
      </c>
      <c r="D3805" s="8" t="s">
        <v>56</v>
      </c>
      <c r="E3805" s="35" t="s">
        <v>2</v>
      </c>
      <c r="F3805" s="35" t="s">
        <v>10100</v>
      </c>
      <c r="G3805" s="35" t="s">
        <v>13746</v>
      </c>
      <c r="H3805" s="35" t="s">
        <v>275</v>
      </c>
      <c r="I3805" s="36"/>
      <c r="J3805" s="53">
        <v>46049</v>
      </c>
      <c r="K3805" t="s">
        <v>8930</v>
      </c>
      <c r="L3805" s="40"/>
      <c r="M3805" s="39" t="s">
        <v>13785</v>
      </c>
    </row>
    <row r="3806" spans="1:13" x14ac:dyDescent="0.25">
      <c r="A3806" s="7" t="str">
        <f t="shared" si="164"/>
        <v>200900140027</v>
      </c>
      <c r="B3806" s="92"/>
      <c r="C3806" s="187">
        <v>20090014</v>
      </c>
      <c r="D3806" s="8" t="s">
        <v>56</v>
      </c>
      <c r="E3806" s="35" t="s">
        <v>6</v>
      </c>
      <c r="F3806" s="35" t="s">
        <v>13720</v>
      </c>
      <c r="G3806" s="35" t="s">
        <v>13747</v>
      </c>
      <c r="H3806" s="35" t="s">
        <v>275</v>
      </c>
      <c r="I3806" s="36"/>
      <c r="J3806" s="53">
        <v>46049</v>
      </c>
      <c r="K3806" t="s">
        <v>13766</v>
      </c>
      <c r="L3806" s="40"/>
      <c r="M3806" s="39">
        <v>0</v>
      </c>
    </row>
    <row r="3807" spans="1:13" x14ac:dyDescent="0.25">
      <c r="A3807" s="7" t="str">
        <f t="shared" si="164"/>
        <v>200900140028</v>
      </c>
      <c r="B3807" s="92"/>
      <c r="C3807" s="187">
        <v>20090014</v>
      </c>
      <c r="D3807" s="8" t="s">
        <v>56</v>
      </c>
      <c r="E3807" s="35" t="s">
        <v>30</v>
      </c>
      <c r="F3807" s="35" t="s">
        <v>13721</v>
      </c>
      <c r="G3807" s="35" t="s">
        <v>13748</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13722</v>
      </c>
      <c r="G3808" s="35" t="s">
        <v>13749</v>
      </c>
      <c r="H3808" s="35" t="s">
        <v>1676</v>
      </c>
      <c r="I3808" s="36"/>
      <c r="J3808" s="53">
        <v>46049</v>
      </c>
      <c r="K3808" t="s">
        <v>6827</v>
      </c>
      <c r="L3808" s="40"/>
      <c r="M3808" s="39">
        <v>0</v>
      </c>
    </row>
    <row r="3809" spans="1:13" x14ac:dyDescent="0.25">
      <c r="A3809" s="7" t="str">
        <f t="shared" si="164"/>
        <v>200800430007</v>
      </c>
      <c r="B3809" s="92"/>
      <c r="C3809" s="187">
        <v>20080043</v>
      </c>
      <c r="D3809" s="8" t="s">
        <v>56</v>
      </c>
      <c r="E3809" s="35" t="s">
        <v>20</v>
      </c>
      <c r="F3809" s="35" t="s">
        <v>13723</v>
      </c>
      <c r="G3809" s="35" t="s">
        <v>13750</v>
      </c>
      <c r="H3809" s="35" t="s">
        <v>451</v>
      </c>
      <c r="I3809" s="36"/>
      <c r="J3809" s="53">
        <v>46049</v>
      </c>
      <c r="K3809" t="s">
        <v>13767</v>
      </c>
      <c r="L3809" s="40"/>
      <c r="M3809" s="39">
        <v>0</v>
      </c>
    </row>
    <row r="3810" spans="1:13" x14ac:dyDescent="0.25">
      <c r="A3810" s="7" t="str">
        <f t="shared" si="164"/>
        <v>200700230003</v>
      </c>
      <c r="B3810" s="92"/>
      <c r="C3810" s="187">
        <v>20070023</v>
      </c>
      <c r="D3810" s="8" t="s">
        <v>56</v>
      </c>
      <c r="E3810" s="35" t="s">
        <v>0</v>
      </c>
      <c r="F3810" s="35" t="s">
        <v>5216</v>
      </c>
      <c r="G3810" s="35" t="s">
        <v>13751</v>
      </c>
      <c r="H3810" s="35" t="s">
        <v>2021</v>
      </c>
      <c r="I3810" s="36"/>
      <c r="J3810" s="53">
        <v>46049</v>
      </c>
      <c r="K3810" t="s">
        <v>6373</v>
      </c>
      <c r="L3810" s="40"/>
      <c r="M3810" s="39" t="s">
        <v>13786</v>
      </c>
    </row>
    <row r="3811" spans="1:13" x14ac:dyDescent="0.25">
      <c r="A3811" s="7" t="str">
        <f t="shared" si="164"/>
        <v>200900230003</v>
      </c>
      <c r="B3811" s="92"/>
      <c r="C3811" s="187">
        <v>20090023</v>
      </c>
      <c r="D3811" s="8" t="s">
        <v>56</v>
      </c>
      <c r="E3811" s="35" t="s">
        <v>0</v>
      </c>
      <c r="F3811" s="35" t="s">
        <v>13724</v>
      </c>
      <c r="G3811" s="35" t="s">
        <v>13752</v>
      </c>
      <c r="H3811" s="35" t="s">
        <v>11381</v>
      </c>
      <c r="I3811" s="36"/>
      <c r="J3811" s="53">
        <v>46049</v>
      </c>
      <c r="K3811" t="s">
        <v>13290</v>
      </c>
      <c r="L3811" s="40"/>
      <c r="M3811" s="39">
        <v>0</v>
      </c>
    </row>
    <row r="3812" spans="1:13" x14ac:dyDescent="0.25">
      <c r="A3812" s="7" t="str">
        <f t="shared" ref="A3812:A3828" si="165">CONCATENATE(C3812,E3812)</f>
        <v>200100080058</v>
      </c>
      <c r="B3812" s="92"/>
      <c r="C3812" s="187">
        <v>20010008</v>
      </c>
      <c r="D3812" s="8" t="s">
        <v>56</v>
      </c>
      <c r="E3812" s="35" t="s">
        <v>763</v>
      </c>
      <c r="F3812" s="35" t="s">
        <v>5551</v>
      </c>
      <c r="G3812" s="35" t="s">
        <v>13803</v>
      </c>
      <c r="H3812" s="35" t="s">
        <v>272</v>
      </c>
      <c r="I3812" s="36"/>
      <c r="J3812" s="53">
        <v>46055</v>
      </c>
      <c r="K3812" t="s">
        <v>13818</v>
      </c>
      <c r="L3812" s="40"/>
      <c r="M3812" s="39" t="s">
        <v>13826</v>
      </c>
    </row>
    <row r="3813" spans="1:13" x14ac:dyDescent="0.25">
      <c r="A3813" s="7" t="str">
        <f t="shared" si="165"/>
        <v>200100170034</v>
      </c>
      <c r="B3813" s="92"/>
      <c r="C3813" s="187">
        <v>20010017</v>
      </c>
      <c r="D3813" s="8" t="s">
        <v>56</v>
      </c>
      <c r="E3813" s="35" t="s">
        <v>33</v>
      </c>
      <c r="F3813" s="35" t="s">
        <v>13791</v>
      </c>
      <c r="G3813" s="35" t="s">
        <v>13804</v>
      </c>
      <c r="H3813" s="35" t="s">
        <v>273</v>
      </c>
      <c r="I3813" s="36"/>
      <c r="J3813" s="53">
        <v>46055</v>
      </c>
      <c r="K3813" t="s">
        <v>13819</v>
      </c>
      <c r="L3813" s="40"/>
      <c r="M3813" s="39" t="s">
        <v>13827</v>
      </c>
    </row>
    <row r="3814" spans="1:13" x14ac:dyDescent="0.25">
      <c r="A3814" s="7" t="str">
        <f t="shared" si="165"/>
        <v>200100400019</v>
      </c>
      <c r="B3814" s="92"/>
      <c r="C3814" s="187">
        <v>20010040</v>
      </c>
      <c r="D3814" s="8" t="s">
        <v>56</v>
      </c>
      <c r="E3814" s="35" t="s">
        <v>3</v>
      </c>
      <c r="F3814" s="35" t="s">
        <v>13792</v>
      </c>
      <c r="G3814" s="35" t="s">
        <v>13805</v>
      </c>
      <c r="H3814" s="35" t="s">
        <v>429</v>
      </c>
      <c r="I3814" s="36"/>
      <c r="J3814" s="53">
        <v>46055</v>
      </c>
      <c r="K3814" t="s">
        <v>13820</v>
      </c>
      <c r="L3814" s="40"/>
      <c r="M3814" s="39" t="s">
        <v>13828</v>
      </c>
    </row>
    <row r="3815" spans="1:13" x14ac:dyDescent="0.25">
      <c r="A3815" s="7" t="str">
        <f t="shared" si="165"/>
        <v>200100550020</v>
      </c>
      <c r="B3815" s="92"/>
      <c r="C3815" s="187">
        <v>20010055</v>
      </c>
      <c r="D3815" s="8" t="s">
        <v>56</v>
      </c>
      <c r="E3815" s="35" t="s">
        <v>4</v>
      </c>
      <c r="F3815" s="35" t="s">
        <v>13793</v>
      </c>
      <c r="G3815" s="35" t="s">
        <v>13806</v>
      </c>
      <c r="H3815" s="35" t="s">
        <v>460</v>
      </c>
      <c r="I3815" s="36"/>
      <c r="J3815" s="53">
        <v>46055</v>
      </c>
      <c r="K3815" t="s">
        <v>13821</v>
      </c>
      <c r="L3815" s="40"/>
      <c r="M3815" s="39" t="s">
        <v>13829</v>
      </c>
    </row>
    <row r="3816" spans="1:13" x14ac:dyDescent="0.25">
      <c r="A3816" s="7" t="str">
        <f t="shared" si="165"/>
        <v>200100590008</v>
      </c>
      <c r="B3816" s="92"/>
      <c r="C3816" s="187">
        <v>20010059</v>
      </c>
      <c r="D3816" s="8" t="s">
        <v>56</v>
      </c>
      <c r="E3816" s="35" t="s">
        <v>41</v>
      </c>
      <c r="F3816" s="35" t="s">
        <v>13794</v>
      </c>
      <c r="G3816" s="35" t="s">
        <v>13807</v>
      </c>
      <c r="H3816" s="35" t="s">
        <v>460</v>
      </c>
      <c r="I3816" s="36"/>
      <c r="J3816" s="53">
        <v>46055</v>
      </c>
      <c r="K3816" t="s">
        <v>13822</v>
      </c>
      <c r="L3816" s="40"/>
      <c r="M3816" s="39" t="s">
        <v>13830</v>
      </c>
    </row>
    <row r="3817" spans="1:13" x14ac:dyDescent="0.25">
      <c r="A3817" s="7" t="str">
        <f t="shared" si="165"/>
        <v>200100610002</v>
      </c>
      <c r="B3817" s="92"/>
      <c r="C3817" s="187">
        <v>20010061</v>
      </c>
      <c r="D3817" s="8" t="s">
        <v>56</v>
      </c>
      <c r="E3817" s="35" t="s">
        <v>17</v>
      </c>
      <c r="F3817" s="35" t="s">
        <v>11934</v>
      </c>
      <c r="G3817" s="35" t="s">
        <v>11951</v>
      </c>
      <c r="H3817" s="35" t="s">
        <v>264</v>
      </c>
      <c r="I3817" s="36"/>
      <c r="J3817" s="53">
        <v>46055</v>
      </c>
      <c r="K3817" t="s">
        <v>11981</v>
      </c>
      <c r="L3817" s="40"/>
      <c r="M3817" s="39">
        <v>0</v>
      </c>
    </row>
    <row r="3818" spans="1:13" x14ac:dyDescent="0.25">
      <c r="A3818" s="7" t="str">
        <f t="shared" si="165"/>
        <v>200200010164</v>
      </c>
      <c r="B3818" s="92"/>
      <c r="C3818" s="187">
        <v>20020001</v>
      </c>
      <c r="D3818" s="8" t="s">
        <v>56</v>
      </c>
      <c r="E3818" s="35" t="s">
        <v>13790</v>
      </c>
      <c r="F3818" s="35" t="s">
        <v>13795</v>
      </c>
      <c r="G3818" s="35" t="s">
        <v>13808</v>
      </c>
      <c r="H3818" s="35" t="s">
        <v>275</v>
      </c>
      <c r="I3818" s="36"/>
      <c r="J3818" s="53">
        <v>46055</v>
      </c>
      <c r="K3818" t="s">
        <v>9641</v>
      </c>
      <c r="L3818" s="40"/>
      <c r="M3818" s="39" t="s">
        <v>13831</v>
      </c>
    </row>
    <row r="3819" spans="1:13" x14ac:dyDescent="0.25">
      <c r="A3819" s="7" t="str">
        <f t="shared" si="165"/>
        <v>200300020051</v>
      </c>
      <c r="B3819" s="92"/>
      <c r="C3819" s="187">
        <v>20030002</v>
      </c>
      <c r="D3819" s="8" t="s">
        <v>56</v>
      </c>
      <c r="E3819" s="35" t="s">
        <v>130</v>
      </c>
      <c r="F3819" s="35" t="s">
        <v>13796</v>
      </c>
      <c r="G3819" s="35" t="s">
        <v>13809</v>
      </c>
      <c r="H3819" s="35" t="s">
        <v>776</v>
      </c>
      <c r="I3819" s="36"/>
      <c r="J3819" s="53">
        <v>46055</v>
      </c>
      <c r="K3819" t="s">
        <v>630</v>
      </c>
      <c r="L3819" s="40"/>
      <c r="M3819" s="39" t="s">
        <v>13832</v>
      </c>
    </row>
    <row r="3820" spans="1:13" x14ac:dyDescent="0.25">
      <c r="A3820" s="7" t="str">
        <f t="shared" si="165"/>
        <v>200500020056</v>
      </c>
      <c r="B3820" s="92"/>
      <c r="C3820" s="187">
        <v>20050002</v>
      </c>
      <c r="D3820" s="8" t="s">
        <v>56</v>
      </c>
      <c r="E3820" s="35" t="s">
        <v>761</v>
      </c>
      <c r="F3820" s="35" t="s">
        <v>7454</v>
      </c>
      <c r="G3820" s="35" t="s">
        <v>13810</v>
      </c>
      <c r="H3820" s="35" t="s">
        <v>1380</v>
      </c>
      <c r="I3820" s="36"/>
      <c r="J3820" s="53">
        <v>46055</v>
      </c>
      <c r="K3820" t="s">
        <v>13823</v>
      </c>
      <c r="L3820" s="40"/>
      <c r="M3820" s="39" t="s">
        <v>13833</v>
      </c>
    </row>
    <row r="3821" spans="1:13" x14ac:dyDescent="0.25">
      <c r="A3821" s="7" t="str">
        <f t="shared" si="165"/>
        <v>200500030028</v>
      </c>
      <c r="B3821" s="92"/>
      <c r="C3821" s="187">
        <v>20050003</v>
      </c>
      <c r="D3821" s="8" t="s">
        <v>56</v>
      </c>
      <c r="E3821" s="35" t="s">
        <v>30</v>
      </c>
      <c r="F3821" s="35" t="s">
        <v>13797</v>
      </c>
      <c r="G3821" s="35" t="s">
        <v>6029</v>
      </c>
      <c r="H3821" s="35" t="s">
        <v>274</v>
      </c>
      <c r="I3821" s="36"/>
      <c r="J3821" s="53">
        <v>46055</v>
      </c>
      <c r="K3821" t="s">
        <v>6072</v>
      </c>
      <c r="L3821" s="40"/>
      <c r="M3821" s="39">
        <v>0</v>
      </c>
    </row>
    <row r="3822" spans="1:13" x14ac:dyDescent="0.25">
      <c r="A3822" s="7" t="str">
        <f t="shared" si="165"/>
        <v>200600090032</v>
      </c>
      <c r="B3822" s="92"/>
      <c r="C3822" s="187">
        <v>20060009</v>
      </c>
      <c r="D3822" s="8" t="s">
        <v>56</v>
      </c>
      <c r="E3822" s="35" t="s">
        <v>8</v>
      </c>
      <c r="F3822" s="35" t="s">
        <v>13798</v>
      </c>
      <c r="G3822" s="35" t="s">
        <v>13811</v>
      </c>
      <c r="H3822" s="35" t="s">
        <v>6927</v>
      </c>
      <c r="I3822" s="36"/>
      <c r="J3822" s="53">
        <v>46055</v>
      </c>
      <c r="K3822" t="s">
        <v>12349</v>
      </c>
      <c r="L3822" s="40"/>
      <c r="M3822" s="39" t="s">
        <v>13834</v>
      </c>
    </row>
    <row r="3823" spans="1:13" x14ac:dyDescent="0.25">
      <c r="A3823" s="7" t="str">
        <f t="shared" si="165"/>
        <v>200700190015</v>
      </c>
      <c r="B3823" s="92"/>
      <c r="C3823" s="187">
        <v>20070019</v>
      </c>
      <c r="D3823" s="8" t="s">
        <v>56</v>
      </c>
      <c r="E3823" s="35" t="s">
        <v>25</v>
      </c>
      <c r="F3823" s="35" t="s">
        <v>13799</v>
      </c>
      <c r="G3823" s="35" t="s">
        <v>13812</v>
      </c>
      <c r="H3823" s="35" t="s">
        <v>721</v>
      </c>
      <c r="I3823" s="36"/>
      <c r="J3823" s="53">
        <v>46055</v>
      </c>
      <c r="K3823" t="s">
        <v>6479</v>
      </c>
      <c r="L3823" s="40"/>
      <c r="M3823" s="39" t="s">
        <v>13835</v>
      </c>
    </row>
    <row r="3824" spans="1:13" x14ac:dyDescent="0.25">
      <c r="A3824" s="7" t="str">
        <f t="shared" si="165"/>
        <v>200700190016</v>
      </c>
      <c r="B3824" s="92"/>
      <c r="C3824" s="187">
        <v>20070019</v>
      </c>
      <c r="D3824" s="8" t="s">
        <v>56</v>
      </c>
      <c r="E3824" s="35" t="s">
        <v>26</v>
      </c>
      <c r="F3824" s="35" t="s">
        <v>13800</v>
      </c>
      <c r="G3824" s="35" t="s">
        <v>13813</v>
      </c>
      <c r="H3824" s="35" t="s">
        <v>4438</v>
      </c>
      <c r="I3824" s="36"/>
      <c r="J3824" s="53">
        <v>46055</v>
      </c>
      <c r="K3824" t="s">
        <v>13824</v>
      </c>
      <c r="L3824" s="40"/>
      <c r="M3824" s="39" t="s">
        <v>13836</v>
      </c>
    </row>
    <row r="3825" spans="1:13" x14ac:dyDescent="0.25">
      <c r="A3825" s="7" t="str">
        <f t="shared" si="165"/>
        <v>200700190017</v>
      </c>
      <c r="B3825" s="92"/>
      <c r="C3825" s="187">
        <v>20070019</v>
      </c>
      <c r="D3825" s="8" t="s">
        <v>56</v>
      </c>
      <c r="E3825" s="35" t="s">
        <v>27</v>
      </c>
      <c r="F3825" s="35" t="s">
        <v>10878</v>
      </c>
      <c r="G3825" s="35" t="s">
        <v>13814</v>
      </c>
      <c r="H3825" s="35" t="s">
        <v>5245</v>
      </c>
      <c r="I3825" s="36"/>
      <c r="J3825" s="53">
        <v>46055</v>
      </c>
      <c r="K3825" t="s">
        <v>8125</v>
      </c>
      <c r="L3825" s="40"/>
      <c r="M3825" s="39" t="s">
        <v>13837</v>
      </c>
    </row>
    <row r="3826" spans="1:13" x14ac:dyDescent="0.25">
      <c r="A3826" s="7" t="str">
        <f t="shared" si="165"/>
        <v>200800070113</v>
      </c>
      <c r="B3826" s="92"/>
      <c r="C3826" s="187">
        <v>20080007</v>
      </c>
      <c r="D3826" s="8" t="s">
        <v>56</v>
      </c>
      <c r="E3826" s="35" t="s">
        <v>6533</v>
      </c>
      <c r="F3826" s="35" t="s">
        <v>13801</v>
      </c>
      <c r="G3826" s="35" t="s">
        <v>13815</v>
      </c>
      <c r="H3826" s="35" t="s">
        <v>7705</v>
      </c>
      <c r="I3826" s="36"/>
      <c r="J3826" s="53">
        <v>46055</v>
      </c>
      <c r="K3826" t="s">
        <v>13825</v>
      </c>
      <c r="L3826" s="40"/>
      <c r="M3826" s="39" t="s">
        <v>13838</v>
      </c>
    </row>
    <row r="3827" spans="1:13" x14ac:dyDescent="0.25">
      <c r="A3827" s="7" t="str">
        <f t="shared" si="165"/>
        <v>200900130009</v>
      </c>
      <c r="B3827" s="92"/>
      <c r="C3827" s="187">
        <v>20090013</v>
      </c>
      <c r="D3827" s="8" t="s">
        <v>56</v>
      </c>
      <c r="E3827" s="35" t="s">
        <v>36</v>
      </c>
      <c r="F3827" s="35" t="s">
        <v>9826</v>
      </c>
      <c r="G3827" s="35" t="s">
        <v>13816</v>
      </c>
      <c r="H3827" s="35" t="s">
        <v>275</v>
      </c>
      <c r="I3827" s="36"/>
      <c r="J3827" s="53">
        <v>46055</v>
      </c>
      <c r="K3827" t="s">
        <v>7879</v>
      </c>
      <c r="L3827" s="40"/>
      <c r="M3827" s="39">
        <v>0</v>
      </c>
    </row>
    <row r="3828" spans="1:13" x14ac:dyDescent="0.25">
      <c r="A3828" s="7" t="str">
        <f t="shared" si="165"/>
        <v>200900130010</v>
      </c>
      <c r="B3828" s="92"/>
      <c r="C3828" s="187">
        <v>20090013</v>
      </c>
      <c r="D3828" s="8" t="s">
        <v>56</v>
      </c>
      <c r="E3828" s="35" t="s">
        <v>21</v>
      </c>
      <c r="F3828" s="35" t="s">
        <v>13802</v>
      </c>
      <c r="G3828" s="35" t="s">
        <v>13817</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13840</v>
      </c>
      <c r="H3829" s="35" t="s">
        <v>9638</v>
      </c>
      <c r="I3829" s="36"/>
      <c r="J3829" s="53">
        <v>46056</v>
      </c>
      <c r="K3829" t="s">
        <v>13842</v>
      </c>
      <c r="L3829" s="40"/>
      <c r="M3829" s="39" t="s">
        <v>13844</v>
      </c>
    </row>
    <row r="3830" spans="1:13" x14ac:dyDescent="0.25">
      <c r="A3830" s="7" t="str">
        <f t="shared" si="166"/>
        <v>200600240002</v>
      </c>
      <c r="B3830" s="92"/>
      <c r="C3830" s="183">
        <v>20060024</v>
      </c>
      <c r="D3830" s="8" t="s">
        <v>56</v>
      </c>
      <c r="E3830" s="35" t="s">
        <v>17</v>
      </c>
      <c r="F3830" s="35" t="s">
        <v>13839</v>
      </c>
      <c r="G3830" s="35" t="s">
        <v>13841</v>
      </c>
      <c r="H3830" s="35" t="s">
        <v>7370</v>
      </c>
      <c r="I3830" s="36"/>
      <c r="J3830" s="53">
        <v>46056</v>
      </c>
      <c r="K3830" t="s">
        <v>13843</v>
      </c>
      <c r="L3830" s="40"/>
      <c r="M3830" s="39" t="s">
        <v>13845</v>
      </c>
    </row>
    <row r="3831" spans="1:13" x14ac:dyDescent="0.25">
      <c r="A3831" s="7" t="str">
        <f t="shared" ref="A3831:A3850" si="167">CONCATENATE(C3831,E3831)</f>
        <v>200100030112</v>
      </c>
      <c r="B3831" s="92"/>
      <c r="C3831" s="187">
        <v>20010003</v>
      </c>
      <c r="D3831" s="8" t="s">
        <v>56</v>
      </c>
      <c r="E3831" s="35" t="s">
        <v>6539</v>
      </c>
      <c r="F3831" s="35" t="s">
        <v>353</v>
      </c>
      <c r="G3831" s="35" t="s">
        <v>499</v>
      </c>
      <c r="H3831" s="35" t="s">
        <v>273</v>
      </c>
      <c r="I3831" s="36"/>
      <c r="J3831" s="53">
        <v>46062</v>
      </c>
      <c r="K3831" t="s">
        <v>906</v>
      </c>
      <c r="L3831" s="40"/>
      <c r="M3831" s="39" t="s">
        <v>13888</v>
      </c>
    </row>
    <row r="3832" spans="1:13" x14ac:dyDescent="0.25">
      <c r="A3832" s="7" t="str">
        <f t="shared" si="167"/>
        <v>200100230066</v>
      </c>
      <c r="B3832" s="92"/>
      <c r="C3832" s="187">
        <v>20010023</v>
      </c>
      <c r="D3832" s="8" t="s">
        <v>56</v>
      </c>
      <c r="E3832" s="35" t="s">
        <v>1247</v>
      </c>
      <c r="F3832" s="35" t="s">
        <v>7458</v>
      </c>
      <c r="G3832" s="35" t="s">
        <v>13857</v>
      </c>
      <c r="H3832" s="35" t="s">
        <v>272</v>
      </c>
      <c r="I3832" s="36"/>
      <c r="J3832" s="53">
        <v>46062</v>
      </c>
      <c r="K3832">
        <v>0</v>
      </c>
      <c r="L3832" s="40"/>
      <c r="M3832" s="39" t="s">
        <v>13889</v>
      </c>
    </row>
    <row r="3833" spans="1:13" x14ac:dyDescent="0.25">
      <c r="A3833" s="7" t="str">
        <f t="shared" si="167"/>
        <v>200100330012</v>
      </c>
      <c r="B3833" s="92"/>
      <c r="C3833" s="187">
        <v>20010033</v>
      </c>
      <c r="D3833" s="8" t="s">
        <v>56</v>
      </c>
      <c r="E3833" s="35" t="s">
        <v>40</v>
      </c>
      <c r="F3833" s="35" t="s">
        <v>13846</v>
      </c>
      <c r="G3833" s="35" t="s">
        <v>13858</v>
      </c>
      <c r="H3833" s="35" t="s">
        <v>467</v>
      </c>
      <c r="I3833" s="36"/>
      <c r="J3833" s="53">
        <v>46062</v>
      </c>
      <c r="K3833" t="s">
        <v>13876</v>
      </c>
      <c r="L3833" s="40"/>
      <c r="M3833" s="39" t="s">
        <v>13890</v>
      </c>
    </row>
    <row r="3834" spans="1:13" x14ac:dyDescent="0.25">
      <c r="A3834" s="7" t="str">
        <f t="shared" si="167"/>
        <v>200100330014</v>
      </c>
      <c r="B3834" s="92"/>
      <c r="C3834" s="187">
        <v>20010033</v>
      </c>
      <c r="D3834" s="8" t="s">
        <v>56</v>
      </c>
      <c r="E3834" s="35" t="s">
        <v>24</v>
      </c>
      <c r="F3834" s="35" t="s">
        <v>13847</v>
      </c>
      <c r="G3834" s="35" t="s">
        <v>13859</v>
      </c>
      <c r="H3834" s="35" t="s">
        <v>275</v>
      </c>
      <c r="I3834" s="36"/>
      <c r="J3834" s="53">
        <v>46062</v>
      </c>
      <c r="K3834" t="s">
        <v>13877</v>
      </c>
      <c r="L3834" s="40"/>
      <c r="M3834" s="39">
        <v>0</v>
      </c>
    </row>
    <row r="3835" spans="1:13" x14ac:dyDescent="0.25">
      <c r="A3835" s="7" t="str">
        <f t="shared" si="167"/>
        <v>200100360013</v>
      </c>
      <c r="B3835" s="92"/>
      <c r="C3835" s="187">
        <v>20010036</v>
      </c>
      <c r="D3835" s="8" t="s">
        <v>56</v>
      </c>
      <c r="E3835" s="35" t="s">
        <v>23</v>
      </c>
      <c r="F3835" s="35" t="s">
        <v>13848</v>
      </c>
      <c r="G3835" s="35" t="s">
        <v>13860</v>
      </c>
      <c r="H3835" s="35" t="s">
        <v>273</v>
      </c>
      <c r="I3835" s="36"/>
      <c r="J3835" s="53">
        <v>46062</v>
      </c>
      <c r="K3835" t="s">
        <v>13878</v>
      </c>
      <c r="L3835" s="40"/>
      <c r="M3835" s="39" t="s">
        <v>13891</v>
      </c>
    </row>
    <row r="3836" spans="1:13" x14ac:dyDescent="0.25">
      <c r="A3836" s="7" t="str">
        <f t="shared" si="167"/>
        <v>200200050058</v>
      </c>
      <c r="B3836" s="92"/>
      <c r="C3836" s="187">
        <v>20020005</v>
      </c>
      <c r="D3836" s="8" t="s">
        <v>56</v>
      </c>
      <c r="E3836" s="35" t="s">
        <v>763</v>
      </c>
      <c r="F3836" s="35" t="s">
        <v>13849</v>
      </c>
      <c r="G3836" s="35" t="s">
        <v>13861</v>
      </c>
      <c r="H3836" s="35" t="s">
        <v>1380</v>
      </c>
      <c r="I3836" s="36"/>
      <c r="J3836" s="53">
        <v>46062</v>
      </c>
      <c r="K3836" t="s">
        <v>11775</v>
      </c>
      <c r="L3836" s="40"/>
      <c r="M3836" s="39" t="s">
        <v>13892</v>
      </c>
    </row>
    <row r="3837" spans="1:13" x14ac:dyDescent="0.25">
      <c r="A3837" s="7" t="str">
        <f t="shared" si="167"/>
        <v>200200150041</v>
      </c>
      <c r="B3837" s="92"/>
      <c r="C3837" s="187">
        <v>20020015</v>
      </c>
      <c r="D3837" s="8" t="s">
        <v>56</v>
      </c>
      <c r="E3837" s="35" t="s">
        <v>35</v>
      </c>
      <c r="F3837" s="35" t="s">
        <v>13850</v>
      </c>
      <c r="G3837" s="35" t="s">
        <v>13862</v>
      </c>
      <c r="H3837" s="35" t="s">
        <v>281</v>
      </c>
      <c r="I3837" s="36"/>
      <c r="J3837" s="53">
        <v>46062</v>
      </c>
      <c r="K3837" t="s">
        <v>13879</v>
      </c>
      <c r="L3837" s="40"/>
      <c r="M3837" s="39" t="s">
        <v>13893</v>
      </c>
    </row>
    <row r="3838" spans="1:13" x14ac:dyDescent="0.25">
      <c r="A3838" s="7" t="str">
        <f t="shared" si="167"/>
        <v>200200200040</v>
      </c>
      <c r="B3838" s="92"/>
      <c r="C3838" s="187">
        <v>20020020</v>
      </c>
      <c r="D3838" s="8" t="s">
        <v>56</v>
      </c>
      <c r="E3838" s="35" t="s">
        <v>13</v>
      </c>
      <c r="F3838" s="35" t="s">
        <v>13172</v>
      </c>
      <c r="G3838" s="35" t="s">
        <v>13863</v>
      </c>
      <c r="H3838" s="35" t="s">
        <v>1284</v>
      </c>
      <c r="I3838" s="36"/>
      <c r="J3838" s="53">
        <v>46062</v>
      </c>
      <c r="K3838" t="s">
        <v>13880</v>
      </c>
      <c r="L3838" s="40"/>
      <c r="M3838" s="39" t="s">
        <v>13894</v>
      </c>
    </row>
    <row r="3839" spans="1:13" x14ac:dyDescent="0.25">
      <c r="A3839" s="7" t="str">
        <f t="shared" si="167"/>
        <v>200500010051</v>
      </c>
      <c r="B3839" s="92"/>
      <c r="C3839" s="187">
        <v>20050001</v>
      </c>
      <c r="D3839" s="8" t="s">
        <v>56</v>
      </c>
      <c r="E3839" s="35" t="s">
        <v>130</v>
      </c>
      <c r="F3839" s="35" t="s">
        <v>5723</v>
      </c>
      <c r="G3839" s="35" t="s">
        <v>13864</v>
      </c>
      <c r="H3839" s="35" t="s">
        <v>275</v>
      </c>
      <c r="I3839" s="36"/>
      <c r="J3839" s="53">
        <v>46062</v>
      </c>
      <c r="K3839" t="s">
        <v>13881</v>
      </c>
      <c r="L3839" s="40"/>
      <c r="M3839" s="39" t="s">
        <v>13895</v>
      </c>
    </row>
    <row r="3840" spans="1:13" x14ac:dyDescent="0.25">
      <c r="A3840" s="7" t="str">
        <f t="shared" si="167"/>
        <v>200500030029</v>
      </c>
      <c r="B3840" s="92"/>
      <c r="C3840" s="187">
        <v>20050003</v>
      </c>
      <c r="D3840" s="8" t="s">
        <v>56</v>
      </c>
      <c r="E3840" s="35" t="s">
        <v>31</v>
      </c>
      <c r="F3840" s="35" t="s">
        <v>13851</v>
      </c>
      <c r="G3840" s="35" t="s">
        <v>13865</v>
      </c>
      <c r="H3840" s="35" t="s">
        <v>1380</v>
      </c>
      <c r="I3840" s="36"/>
      <c r="J3840" s="53">
        <v>46062</v>
      </c>
      <c r="K3840" t="s">
        <v>5637</v>
      </c>
      <c r="L3840" s="40"/>
      <c r="M3840" s="39" t="s">
        <v>13896</v>
      </c>
    </row>
    <row r="3841" spans="1:13" x14ac:dyDescent="0.25">
      <c r="A3841" s="7" t="str">
        <f t="shared" si="167"/>
        <v>200600090031</v>
      </c>
      <c r="B3841" s="92"/>
      <c r="C3841" s="187">
        <v>20060009</v>
      </c>
      <c r="D3841" s="8" t="s">
        <v>56</v>
      </c>
      <c r="E3841" s="35" t="s">
        <v>422</v>
      </c>
      <c r="F3841" s="35" t="s">
        <v>5887</v>
      </c>
      <c r="G3841" s="35" t="s">
        <v>13866</v>
      </c>
      <c r="H3841" s="35" t="s">
        <v>4452</v>
      </c>
      <c r="I3841" s="36"/>
      <c r="J3841" s="53">
        <v>46062</v>
      </c>
      <c r="K3841" t="s">
        <v>13882</v>
      </c>
      <c r="L3841" s="40"/>
      <c r="M3841" s="39">
        <v>0</v>
      </c>
    </row>
    <row r="3842" spans="1:13" x14ac:dyDescent="0.25">
      <c r="A3842" s="7" t="str">
        <f t="shared" si="167"/>
        <v>200600180003</v>
      </c>
      <c r="B3842" s="92"/>
      <c r="C3842" s="187">
        <v>20060018</v>
      </c>
      <c r="D3842" s="8" t="s">
        <v>56</v>
      </c>
      <c r="E3842" s="35" t="s">
        <v>0</v>
      </c>
      <c r="F3842" s="35" t="s">
        <v>10178</v>
      </c>
      <c r="G3842" s="35" t="s">
        <v>13867</v>
      </c>
      <c r="H3842" s="35" t="s">
        <v>10737</v>
      </c>
      <c r="I3842" s="36"/>
      <c r="J3842" s="53">
        <v>46062</v>
      </c>
      <c r="K3842" t="s">
        <v>13883</v>
      </c>
      <c r="L3842" s="40"/>
      <c r="M3842" s="39" t="s">
        <v>13897</v>
      </c>
    </row>
    <row r="3843" spans="1:13" x14ac:dyDescent="0.25">
      <c r="A3843" s="7" t="str">
        <f t="shared" si="167"/>
        <v>200800040069</v>
      </c>
      <c r="B3843" s="92"/>
      <c r="C3843" s="187">
        <v>20080004</v>
      </c>
      <c r="D3843" s="8" t="s">
        <v>56</v>
      </c>
      <c r="E3843" s="35" t="s">
        <v>1491</v>
      </c>
      <c r="F3843" s="35" t="s">
        <v>13852</v>
      </c>
      <c r="G3843" s="35" t="s">
        <v>13868</v>
      </c>
      <c r="H3843" s="35" t="s">
        <v>6239</v>
      </c>
      <c r="I3843" s="36"/>
      <c r="J3843" s="53">
        <v>46062</v>
      </c>
      <c r="K3843" t="s">
        <v>10474</v>
      </c>
      <c r="L3843" s="40"/>
      <c r="M3843" s="39" t="s">
        <v>13898</v>
      </c>
    </row>
    <row r="3844" spans="1:13" x14ac:dyDescent="0.25">
      <c r="A3844" s="7" t="str">
        <f t="shared" si="167"/>
        <v>200800040070</v>
      </c>
      <c r="B3844" s="92"/>
      <c r="C3844" s="187">
        <v>20080004</v>
      </c>
      <c r="D3844" s="8" t="s">
        <v>56</v>
      </c>
      <c r="E3844" s="35" t="s">
        <v>1850</v>
      </c>
      <c r="F3844" s="35" t="s">
        <v>7311</v>
      </c>
      <c r="G3844" s="35" t="s">
        <v>13869</v>
      </c>
      <c r="H3844" s="35" t="s">
        <v>7412</v>
      </c>
      <c r="I3844" s="36"/>
      <c r="J3844" s="53">
        <v>46062</v>
      </c>
      <c r="K3844" t="s">
        <v>13884</v>
      </c>
      <c r="L3844" s="40"/>
      <c r="M3844" s="39" t="s">
        <v>13899</v>
      </c>
    </row>
    <row r="3845" spans="1:13" x14ac:dyDescent="0.25">
      <c r="A3845" s="7" t="str">
        <f t="shared" si="167"/>
        <v>200800410008</v>
      </c>
      <c r="B3845" s="92"/>
      <c r="C3845" s="187">
        <v>20080041</v>
      </c>
      <c r="D3845" s="8" t="s">
        <v>56</v>
      </c>
      <c r="E3845" s="35" t="s">
        <v>41</v>
      </c>
      <c r="F3845" s="35" t="s">
        <v>13853</v>
      </c>
      <c r="G3845" s="35" t="s">
        <v>13870</v>
      </c>
      <c r="H3845" s="35" t="s">
        <v>7439</v>
      </c>
      <c r="I3845" s="36"/>
      <c r="J3845" s="53">
        <v>46062</v>
      </c>
      <c r="K3845" t="s">
        <v>5957</v>
      </c>
      <c r="L3845" s="40"/>
      <c r="M3845" s="39">
        <v>0</v>
      </c>
    </row>
    <row r="3846" spans="1:13" x14ac:dyDescent="0.25">
      <c r="A3846" s="7" t="str">
        <f t="shared" si="167"/>
        <v>200800450012</v>
      </c>
      <c r="B3846" s="92"/>
      <c r="C3846" s="187">
        <v>20080045</v>
      </c>
      <c r="D3846" s="8" t="s">
        <v>56</v>
      </c>
      <c r="E3846" s="35" t="s">
        <v>40</v>
      </c>
      <c r="F3846" s="35" t="s">
        <v>13854</v>
      </c>
      <c r="G3846" s="35" t="s">
        <v>13871</v>
      </c>
      <c r="H3846" s="35" t="s">
        <v>8122</v>
      </c>
      <c r="I3846" s="36"/>
      <c r="J3846" s="53">
        <v>46062</v>
      </c>
      <c r="K3846">
        <v>0</v>
      </c>
      <c r="L3846" s="40"/>
      <c r="M3846" s="39" t="s">
        <v>13900</v>
      </c>
    </row>
    <row r="3847" spans="1:13" x14ac:dyDescent="0.25">
      <c r="A3847" s="7" t="str">
        <f t="shared" si="167"/>
        <v>200900120007</v>
      </c>
      <c r="B3847" s="92"/>
      <c r="C3847" s="187">
        <v>20090012</v>
      </c>
      <c r="D3847" s="8" t="s">
        <v>56</v>
      </c>
      <c r="E3847" s="35" t="s">
        <v>20</v>
      </c>
      <c r="F3847" s="35" t="s">
        <v>8624</v>
      </c>
      <c r="G3847" s="35" t="s">
        <v>13872</v>
      </c>
      <c r="H3847" s="35" t="s">
        <v>275</v>
      </c>
      <c r="I3847" s="36"/>
      <c r="J3847" s="53">
        <v>46062</v>
      </c>
      <c r="K3847" t="s">
        <v>13885</v>
      </c>
      <c r="L3847" s="40"/>
      <c r="M3847" s="39" t="s">
        <v>13901</v>
      </c>
    </row>
    <row r="3848" spans="1:13" x14ac:dyDescent="0.25">
      <c r="A3848" s="7" t="str">
        <f t="shared" si="167"/>
        <v>200900120008</v>
      </c>
      <c r="B3848" s="92"/>
      <c r="C3848" s="187">
        <v>20090012</v>
      </c>
      <c r="D3848" s="8" t="s">
        <v>56</v>
      </c>
      <c r="E3848" s="35" t="s">
        <v>41</v>
      </c>
      <c r="F3848" s="35" t="s">
        <v>13855</v>
      </c>
      <c r="G3848" s="35" t="s">
        <v>13873</v>
      </c>
      <c r="H3848" s="35" t="s">
        <v>1370</v>
      </c>
      <c r="I3848" s="36"/>
      <c r="J3848" s="53">
        <v>46062</v>
      </c>
      <c r="K3848" t="s">
        <v>630</v>
      </c>
      <c r="L3848" s="40"/>
      <c r="M3848" s="39" t="s">
        <v>13902</v>
      </c>
    </row>
    <row r="3849" spans="1:13" x14ac:dyDescent="0.25">
      <c r="A3849" s="7" t="str">
        <f t="shared" si="167"/>
        <v>200900150035</v>
      </c>
      <c r="B3849" s="92"/>
      <c r="C3849" s="187">
        <v>20090015</v>
      </c>
      <c r="D3849" s="8" t="s">
        <v>56</v>
      </c>
      <c r="E3849" s="35" t="s">
        <v>9</v>
      </c>
      <c r="F3849" s="35" t="s">
        <v>13856</v>
      </c>
      <c r="G3849" s="35" t="s">
        <v>13874</v>
      </c>
      <c r="H3849" s="35" t="s">
        <v>4690</v>
      </c>
      <c r="I3849" s="36"/>
      <c r="J3849" s="53">
        <v>46062</v>
      </c>
      <c r="K3849" t="s">
        <v>13886</v>
      </c>
      <c r="L3849" s="40"/>
      <c r="M3849" s="39" t="s">
        <v>13903</v>
      </c>
    </row>
    <row r="3850" spans="1:13" x14ac:dyDescent="0.25">
      <c r="A3850" s="7" t="str">
        <f t="shared" si="167"/>
        <v>200900150036</v>
      </c>
      <c r="B3850" s="92"/>
      <c r="C3850" s="187">
        <v>20090015</v>
      </c>
      <c r="D3850" s="8" t="s">
        <v>56</v>
      </c>
      <c r="E3850" s="35" t="s">
        <v>10</v>
      </c>
      <c r="F3850" s="35" t="s">
        <v>11323</v>
      </c>
      <c r="G3850" s="35" t="s">
        <v>13875</v>
      </c>
      <c r="H3850" s="35" t="s">
        <v>1691</v>
      </c>
      <c r="I3850" s="36"/>
      <c r="J3850" s="53">
        <v>46062</v>
      </c>
      <c r="K3850" t="s">
        <v>13887</v>
      </c>
      <c r="L3850" s="40"/>
      <c r="M3850" s="39">
        <v>0</v>
      </c>
    </row>
    <row r="3851" spans="1:13" x14ac:dyDescent="0.25">
      <c r="A3851" s="7" t="str">
        <f t="shared" ref="A3851:A3863" si="168">CONCATENATE(C3851,E3851)</f>
        <v>200100150101</v>
      </c>
      <c r="B3851" s="92"/>
      <c r="C3851" s="187">
        <v>20010015</v>
      </c>
      <c r="D3851" s="8" t="s">
        <v>56</v>
      </c>
      <c r="E3851" s="35" t="s">
        <v>4656</v>
      </c>
      <c r="F3851" s="35" t="s">
        <v>13906</v>
      </c>
      <c r="G3851" s="35" t="s">
        <v>13914</v>
      </c>
      <c r="H3851" s="35" t="s">
        <v>267</v>
      </c>
      <c r="I3851" s="36"/>
      <c r="J3851" s="53">
        <v>46069</v>
      </c>
      <c r="K3851" t="s">
        <v>11565</v>
      </c>
      <c r="L3851" s="40"/>
      <c r="M3851" s="39" t="s">
        <v>13934</v>
      </c>
    </row>
    <row r="3852" spans="1:13" x14ac:dyDescent="0.25">
      <c r="A3852" s="7" t="str">
        <f t="shared" si="168"/>
        <v>200100150102</v>
      </c>
      <c r="B3852" s="92"/>
      <c r="C3852" s="187">
        <v>20010015</v>
      </c>
      <c r="D3852" s="8" t="s">
        <v>56</v>
      </c>
      <c r="E3852" s="35" t="s">
        <v>5193</v>
      </c>
      <c r="F3852" s="35" t="s">
        <v>13907</v>
      </c>
      <c r="G3852" s="35" t="s">
        <v>13915</v>
      </c>
      <c r="H3852" s="35" t="s">
        <v>267</v>
      </c>
      <c r="I3852" s="36"/>
      <c r="J3852" s="53">
        <v>46069</v>
      </c>
      <c r="K3852" t="s">
        <v>13927</v>
      </c>
      <c r="L3852" s="40"/>
      <c r="M3852" s="39" t="s">
        <v>13935</v>
      </c>
    </row>
    <row r="3853" spans="1:13" x14ac:dyDescent="0.25">
      <c r="A3853" s="7" t="str">
        <f t="shared" si="168"/>
        <v>200100150103</v>
      </c>
      <c r="B3853" s="92"/>
      <c r="C3853" s="187">
        <v>20010015</v>
      </c>
      <c r="D3853" s="8" t="s">
        <v>56</v>
      </c>
      <c r="E3853" s="35" t="s">
        <v>5194</v>
      </c>
      <c r="F3853" s="35" t="s">
        <v>9258</v>
      </c>
      <c r="G3853" s="35" t="s">
        <v>13916</v>
      </c>
      <c r="H3853" s="35" t="s">
        <v>3990</v>
      </c>
      <c r="I3853" s="36"/>
      <c r="J3853" s="53">
        <v>46069</v>
      </c>
      <c r="K3853" t="s">
        <v>13928</v>
      </c>
      <c r="L3853" s="40"/>
      <c r="M3853" s="39" t="s">
        <v>13936</v>
      </c>
    </row>
    <row r="3854" spans="1:13" x14ac:dyDescent="0.25">
      <c r="A3854" s="7" t="str">
        <f t="shared" si="168"/>
        <v>200100230067</v>
      </c>
      <c r="B3854" s="92"/>
      <c r="C3854" s="187">
        <v>20010023</v>
      </c>
      <c r="D3854" s="8" t="s">
        <v>56</v>
      </c>
      <c r="E3854" s="35" t="s">
        <v>1346</v>
      </c>
      <c r="F3854" s="35" t="s">
        <v>13908</v>
      </c>
      <c r="G3854" s="35" t="s">
        <v>13917</v>
      </c>
      <c r="H3854" s="35" t="s">
        <v>270</v>
      </c>
      <c r="I3854" s="36"/>
      <c r="J3854" s="53">
        <v>46069</v>
      </c>
      <c r="K3854" t="s">
        <v>13929</v>
      </c>
      <c r="L3854" s="40"/>
      <c r="M3854" s="39" t="s">
        <v>13937</v>
      </c>
    </row>
    <row r="3855" spans="1:13" x14ac:dyDescent="0.25">
      <c r="A3855" s="7" t="str">
        <f t="shared" si="168"/>
        <v>200100520026</v>
      </c>
      <c r="B3855" s="92"/>
      <c r="C3855" s="187">
        <v>20010052</v>
      </c>
      <c r="D3855" s="8" t="s">
        <v>56</v>
      </c>
      <c r="E3855" s="35" t="s">
        <v>39</v>
      </c>
      <c r="F3855" s="35" t="s">
        <v>9786</v>
      </c>
      <c r="G3855" s="35" t="s">
        <v>13918</v>
      </c>
      <c r="H3855" s="35" t="s">
        <v>275</v>
      </c>
      <c r="I3855" s="36"/>
      <c r="J3855" s="53">
        <v>46069</v>
      </c>
      <c r="K3855" t="s">
        <v>13930</v>
      </c>
      <c r="L3855" s="40"/>
      <c r="M3855" s="39" t="s">
        <v>13938</v>
      </c>
    </row>
    <row r="3856" spans="1:13" x14ac:dyDescent="0.25">
      <c r="A3856" s="7" t="str">
        <f t="shared" si="168"/>
        <v>200200070087</v>
      </c>
      <c r="B3856" s="92"/>
      <c r="C3856" s="187">
        <v>20020007</v>
      </c>
      <c r="D3856" s="8" t="s">
        <v>56</v>
      </c>
      <c r="E3856" s="35" t="s">
        <v>3464</v>
      </c>
      <c r="F3856" s="35" t="s">
        <v>7299</v>
      </c>
      <c r="G3856" s="35" t="s">
        <v>13919</v>
      </c>
      <c r="H3856" s="35" t="s">
        <v>274</v>
      </c>
      <c r="I3856" s="36"/>
      <c r="J3856" s="53">
        <v>46069</v>
      </c>
      <c r="K3856" t="s">
        <v>13931</v>
      </c>
      <c r="L3856" s="40"/>
      <c r="M3856" s="39" t="s">
        <v>13939</v>
      </c>
    </row>
    <row r="3857" spans="1:13" x14ac:dyDescent="0.25">
      <c r="A3857" s="7" t="str">
        <f t="shared" si="168"/>
        <v>200200210022</v>
      </c>
      <c r="B3857" s="92"/>
      <c r="C3857" s="187">
        <v>20020021</v>
      </c>
      <c r="D3857" s="8" t="s">
        <v>56</v>
      </c>
      <c r="E3857" s="35" t="s">
        <v>37</v>
      </c>
      <c r="F3857" s="35" t="s">
        <v>13909</v>
      </c>
      <c r="G3857" s="35" t="s">
        <v>13920</v>
      </c>
      <c r="H3857" s="35" t="s">
        <v>1380</v>
      </c>
      <c r="I3857" s="36"/>
      <c r="J3857" s="53">
        <v>46069</v>
      </c>
      <c r="K3857" t="s">
        <v>13932</v>
      </c>
      <c r="L3857" s="40"/>
      <c r="M3857" s="39" t="s">
        <v>13940</v>
      </c>
    </row>
    <row r="3858" spans="1:13" x14ac:dyDescent="0.25">
      <c r="A3858" s="7" t="str">
        <f t="shared" si="168"/>
        <v>200600220003</v>
      </c>
      <c r="B3858" s="92"/>
      <c r="C3858" s="187">
        <v>20060022</v>
      </c>
      <c r="D3858" s="8" t="s">
        <v>56</v>
      </c>
      <c r="E3858" s="35" t="s">
        <v>0</v>
      </c>
      <c r="F3858" s="35" t="s">
        <v>13910</v>
      </c>
      <c r="G3858" s="35" t="s">
        <v>13921</v>
      </c>
      <c r="H3858" s="35" t="s">
        <v>13593</v>
      </c>
      <c r="I3858" s="36"/>
      <c r="J3858" s="53">
        <v>46069</v>
      </c>
      <c r="K3858" t="s">
        <v>10621</v>
      </c>
      <c r="L3858" s="40"/>
      <c r="M3858" s="39" t="s">
        <v>13941</v>
      </c>
    </row>
    <row r="3859" spans="1:13" x14ac:dyDescent="0.25">
      <c r="A3859" s="7" t="str">
        <f t="shared" si="168"/>
        <v>200700020026</v>
      </c>
      <c r="B3859" s="92"/>
      <c r="C3859" s="187">
        <v>20070002</v>
      </c>
      <c r="D3859" s="8" t="s">
        <v>56</v>
      </c>
      <c r="E3859" s="35" t="s">
        <v>39</v>
      </c>
      <c r="F3859" s="35" t="s">
        <v>10246</v>
      </c>
      <c r="G3859" s="35" t="s">
        <v>13922</v>
      </c>
      <c r="H3859" s="35" t="s">
        <v>1048</v>
      </c>
      <c r="I3859" s="36"/>
      <c r="J3859" s="53">
        <v>46069</v>
      </c>
      <c r="K3859" t="s">
        <v>13933</v>
      </c>
      <c r="L3859" s="40"/>
      <c r="M3859" s="39">
        <v>0</v>
      </c>
    </row>
    <row r="3860" spans="1:13" x14ac:dyDescent="0.25">
      <c r="A3860" s="7" t="str">
        <f t="shared" si="168"/>
        <v>200800040071</v>
      </c>
      <c r="B3860" s="92"/>
      <c r="C3860" s="187">
        <v>20080004</v>
      </c>
      <c r="D3860" s="8" t="s">
        <v>56</v>
      </c>
      <c r="E3860" s="35" t="s">
        <v>1750</v>
      </c>
      <c r="F3860" s="35" t="s">
        <v>5757</v>
      </c>
      <c r="G3860" s="35" t="s">
        <v>13923</v>
      </c>
      <c r="H3860" s="35" t="s">
        <v>7412</v>
      </c>
      <c r="I3860" s="36"/>
      <c r="J3860" s="53">
        <v>46069</v>
      </c>
      <c r="K3860" t="s">
        <v>159</v>
      </c>
      <c r="L3860" s="40"/>
      <c r="M3860" s="39" t="s">
        <v>13942</v>
      </c>
    </row>
    <row r="3861" spans="1:13" x14ac:dyDescent="0.25">
      <c r="A3861" s="7" t="str">
        <f t="shared" si="168"/>
        <v>200800280020</v>
      </c>
      <c r="B3861" s="92"/>
      <c r="C3861" s="187">
        <v>20080028</v>
      </c>
      <c r="D3861" s="8" t="s">
        <v>56</v>
      </c>
      <c r="E3861" s="35" t="s">
        <v>4</v>
      </c>
      <c r="F3861" s="35" t="s">
        <v>13911</v>
      </c>
      <c r="G3861" s="35" t="s">
        <v>13924</v>
      </c>
      <c r="H3861" s="35" t="s">
        <v>5245</v>
      </c>
      <c r="I3861" s="36"/>
      <c r="J3861" s="53">
        <v>46069</v>
      </c>
      <c r="K3861" t="s">
        <v>6616</v>
      </c>
      <c r="L3861" s="40"/>
      <c r="M3861" s="39">
        <v>0</v>
      </c>
    </row>
    <row r="3862" spans="1:13" x14ac:dyDescent="0.25">
      <c r="A3862" s="7" t="str">
        <f t="shared" si="168"/>
        <v>200900040037</v>
      </c>
      <c r="B3862" s="92"/>
      <c r="C3862" s="187">
        <v>20090004</v>
      </c>
      <c r="D3862" s="8" t="s">
        <v>56</v>
      </c>
      <c r="E3862" s="35" t="s">
        <v>34</v>
      </c>
      <c r="F3862" s="35" t="s">
        <v>13912</v>
      </c>
      <c r="G3862" s="35" t="s">
        <v>13925</v>
      </c>
      <c r="H3862" s="35" t="s">
        <v>1380</v>
      </c>
      <c r="I3862" s="36"/>
      <c r="J3862" s="53">
        <v>46069</v>
      </c>
      <c r="K3862" t="s">
        <v>10897</v>
      </c>
      <c r="L3862" s="40"/>
      <c r="M3862" s="39" t="s">
        <v>13943</v>
      </c>
    </row>
    <row r="3863" spans="1:13" x14ac:dyDescent="0.25">
      <c r="A3863" s="7" t="str">
        <f t="shared" si="168"/>
        <v>200900040038</v>
      </c>
      <c r="B3863" s="92"/>
      <c r="C3863" s="187">
        <v>20090004</v>
      </c>
      <c r="D3863" s="8" t="s">
        <v>56</v>
      </c>
      <c r="E3863" s="35" t="s">
        <v>11</v>
      </c>
      <c r="F3863" s="35" t="s">
        <v>13913</v>
      </c>
      <c r="G3863" s="35" t="s">
        <v>13926</v>
      </c>
      <c r="H3863" s="35" t="s">
        <v>1380</v>
      </c>
      <c r="I3863" s="36"/>
      <c r="J3863" s="53">
        <v>46069</v>
      </c>
      <c r="K3863" t="s">
        <v>11131</v>
      </c>
      <c r="L3863" s="40"/>
      <c r="M3863" s="39" t="s">
        <v>13944</v>
      </c>
    </row>
    <row r="3864" spans="1:13" x14ac:dyDescent="0.25">
      <c r="A3864" s="7" t="str">
        <f t="shared" ref="A3864:A3887" si="169">CONCATENATE(C3864,E3864)</f>
        <v>200100030033</v>
      </c>
      <c r="B3864" s="92"/>
      <c r="C3864" s="187">
        <v>20010003</v>
      </c>
      <c r="D3864" s="8" t="s">
        <v>56</v>
      </c>
      <c r="E3864" s="35" t="s">
        <v>32</v>
      </c>
      <c r="F3864" s="35" t="s">
        <v>13946</v>
      </c>
      <c r="G3864" s="35" t="s">
        <v>1267</v>
      </c>
      <c r="H3864" s="35" t="s">
        <v>273</v>
      </c>
      <c r="I3864" s="36"/>
      <c r="J3864" s="53">
        <v>46076</v>
      </c>
      <c r="K3864" t="s">
        <v>13987</v>
      </c>
      <c r="L3864" s="40"/>
      <c r="M3864" s="39">
        <v>0</v>
      </c>
    </row>
    <row r="3865" spans="1:13" x14ac:dyDescent="0.25">
      <c r="A3865" s="7" t="str">
        <f t="shared" si="169"/>
        <v>200100150104</v>
      </c>
      <c r="B3865" s="92"/>
      <c r="C3865" s="187">
        <v>20010015</v>
      </c>
      <c r="D3865" s="8" t="s">
        <v>56</v>
      </c>
      <c r="E3865" s="35" t="s">
        <v>5387</v>
      </c>
      <c r="F3865" s="35" t="s">
        <v>13947</v>
      </c>
      <c r="G3865" s="35" t="s">
        <v>13961</v>
      </c>
      <c r="H3865" s="35" t="s">
        <v>267</v>
      </c>
      <c r="I3865" s="36"/>
      <c r="J3865" s="53">
        <v>46076</v>
      </c>
      <c r="K3865" t="s">
        <v>13988</v>
      </c>
      <c r="L3865" s="40"/>
      <c r="M3865" s="39" t="s">
        <v>14003</v>
      </c>
    </row>
    <row r="3866" spans="1:13" x14ac:dyDescent="0.25">
      <c r="A3866" s="7" t="str">
        <f t="shared" si="169"/>
        <v>200100150105</v>
      </c>
      <c r="B3866" s="92"/>
      <c r="C3866" s="187">
        <v>20010015</v>
      </c>
      <c r="D3866" s="8" t="s">
        <v>56</v>
      </c>
      <c r="E3866" s="35" t="s">
        <v>5388</v>
      </c>
      <c r="F3866" s="35" t="s">
        <v>13948</v>
      </c>
      <c r="G3866" s="35" t="s">
        <v>13962</v>
      </c>
      <c r="H3866" s="35" t="s">
        <v>266</v>
      </c>
      <c r="I3866" s="36"/>
      <c r="J3866" s="53">
        <v>46076</v>
      </c>
      <c r="K3866" t="s">
        <v>13989</v>
      </c>
      <c r="L3866" s="40"/>
      <c r="M3866" s="39">
        <v>0</v>
      </c>
    </row>
    <row r="3867" spans="1:13" x14ac:dyDescent="0.25">
      <c r="A3867" s="7" t="str">
        <f t="shared" si="169"/>
        <v>200300090045</v>
      </c>
      <c r="B3867" s="92"/>
      <c r="C3867" s="187">
        <v>20030009</v>
      </c>
      <c r="D3867" s="8" t="s">
        <v>56</v>
      </c>
      <c r="E3867" s="35" t="s">
        <v>16</v>
      </c>
      <c r="F3867" s="35" t="s">
        <v>6364</v>
      </c>
      <c r="G3867" s="35" t="s">
        <v>13963</v>
      </c>
      <c r="H3867" s="35" t="s">
        <v>721</v>
      </c>
      <c r="I3867" s="36"/>
      <c r="J3867" s="53">
        <v>46076</v>
      </c>
      <c r="K3867" t="s">
        <v>13990</v>
      </c>
      <c r="L3867" s="40"/>
      <c r="M3867" s="39" t="s">
        <v>14004</v>
      </c>
    </row>
    <row r="3868" spans="1:13" x14ac:dyDescent="0.25">
      <c r="A3868" s="7" t="str">
        <f t="shared" si="169"/>
        <v>200100230068</v>
      </c>
      <c r="B3868" s="92"/>
      <c r="C3868" s="187">
        <v>20010023</v>
      </c>
      <c r="D3868" s="8" t="s">
        <v>56</v>
      </c>
      <c r="E3868" s="35" t="s">
        <v>1489</v>
      </c>
      <c r="F3868" s="35" t="s">
        <v>13949</v>
      </c>
      <c r="G3868" s="35" t="s">
        <v>13964</v>
      </c>
      <c r="H3868" s="35" t="s">
        <v>271</v>
      </c>
      <c r="I3868" s="36"/>
      <c r="J3868" s="53">
        <v>46076</v>
      </c>
      <c r="K3868" t="s">
        <v>13991</v>
      </c>
      <c r="L3868" s="40"/>
      <c r="M3868" s="39" t="s">
        <v>14005</v>
      </c>
    </row>
    <row r="3869" spans="1:13" x14ac:dyDescent="0.25">
      <c r="A3869" s="7" t="str">
        <f t="shared" si="169"/>
        <v>200600020054</v>
      </c>
      <c r="B3869" s="92"/>
      <c r="C3869" s="187">
        <v>20060002</v>
      </c>
      <c r="D3869" s="8" t="s">
        <v>56</v>
      </c>
      <c r="E3869" s="35" t="s">
        <v>760</v>
      </c>
      <c r="F3869" s="35" t="s">
        <v>13950</v>
      </c>
      <c r="G3869" s="35" t="s">
        <v>13965</v>
      </c>
      <c r="H3869" s="35" t="s">
        <v>13984</v>
      </c>
      <c r="I3869" s="36"/>
      <c r="J3869" s="53">
        <v>46076</v>
      </c>
      <c r="K3869" t="s">
        <v>13992</v>
      </c>
      <c r="L3869" s="40"/>
      <c r="M3869" s="39" t="s">
        <v>14006</v>
      </c>
    </row>
    <row r="3870" spans="1:13" x14ac:dyDescent="0.25">
      <c r="A3870" s="7" t="str">
        <f t="shared" si="169"/>
        <v>200600020055</v>
      </c>
      <c r="B3870" s="92"/>
      <c r="C3870" s="187">
        <v>20060002</v>
      </c>
      <c r="D3870" s="8" t="s">
        <v>56</v>
      </c>
      <c r="E3870" s="35" t="s">
        <v>427</v>
      </c>
      <c r="F3870" s="35" t="s">
        <v>13951</v>
      </c>
      <c r="G3870" s="35" t="s">
        <v>13966</v>
      </c>
      <c r="H3870" s="35" t="s">
        <v>4452</v>
      </c>
      <c r="I3870" s="36"/>
      <c r="J3870" s="53">
        <v>46076</v>
      </c>
      <c r="K3870" t="s">
        <v>11592</v>
      </c>
      <c r="L3870" s="40"/>
      <c r="M3870" s="39" t="s">
        <v>14007</v>
      </c>
    </row>
    <row r="3871" spans="1:13" x14ac:dyDescent="0.25">
      <c r="A3871" s="7" t="str">
        <f t="shared" si="169"/>
        <v>200500030032</v>
      </c>
      <c r="B3871" s="92"/>
      <c r="C3871" s="187">
        <v>20050003</v>
      </c>
      <c r="D3871" s="8" t="s">
        <v>56</v>
      </c>
      <c r="E3871" s="35" t="s">
        <v>8</v>
      </c>
      <c r="F3871" s="35" t="s">
        <v>939</v>
      </c>
      <c r="G3871" s="35" t="s">
        <v>13967</v>
      </c>
      <c r="H3871" s="35" t="s">
        <v>275</v>
      </c>
      <c r="I3871" s="36"/>
      <c r="J3871" s="53">
        <v>46076</v>
      </c>
      <c r="K3871" t="s">
        <v>6940</v>
      </c>
      <c r="L3871" s="40"/>
      <c r="M3871" s="39" t="s">
        <v>14008</v>
      </c>
    </row>
    <row r="3872" spans="1:13" x14ac:dyDescent="0.25">
      <c r="A3872" s="7" t="str">
        <f t="shared" si="169"/>
        <v>200200140022</v>
      </c>
      <c r="B3872" s="92"/>
      <c r="C3872" s="187">
        <v>20020014</v>
      </c>
      <c r="D3872" s="8" t="s">
        <v>56</v>
      </c>
      <c r="E3872" s="35" t="s">
        <v>37</v>
      </c>
      <c r="F3872" s="35" t="s">
        <v>12041</v>
      </c>
      <c r="G3872" s="35" t="s">
        <v>13968</v>
      </c>
      <c r="H3872" s="35" t="s">
        <v>1284</v>
      </c>
      <c r="I3872" s="36"/>
      <c r="J3872" s="53">
        <v>46076</v>
      </c>
      <c r="K3872" t="s">
        <v>13993</v>
      </c>
      <c r="L3872" s="40"/>
      <c r="M3872" s="39" t="s">
        <v>14009</v>
      </c>
    </row>
    <row r="3873" spans="1:13" x14ac:dyDescent="0.25">
      <c r="A3873" s="7" t="str">
        <f t="shared" si="169"/>
        <v>200700100017</v>
      </c>
      <c r="B3873" s="92"/>
      <c r="C3873" s="187">
        <v>20070010</v>
      </c>
      <c r="D3873" s="8" t="s">
        <v>56</v>
      </c>
      <c r="E3873" s="35" t="s">
        <v>27</v>
      </c>
      <c r="F3873" s="35" t="s">
        <v>5712</v>
      </c>
      <c r="G3873" s="35" t="s">
        <v>13969</v>
      </c>
      <c r="H3873" s="35" t="s">
        <v>2021</v>
      </c>
      <c r="I3873" s="36"/>
      <c r="J3873" s="53">
        <v>46076</v>
      </c>
      <c r="K3873" t="s">
        <v>561</v>
      </c>
      <c r="L3873" s="40"/>
      <c r="M3873" s="39" t="s">
        <v>14010</v>
      </c>
    </row>
    <row r="3874" spans="1:13" x14ac:dyDescent="0.25">
      <c r="A3874" s="7" t="str">
        <f t="shared" si="169"/>
        <v>200700100018</v>
      </c>
      <c r="B3874" s="92"/>
      <c r="C3874" s="187">
        <v>20070010</v>
      </c>
      <c r="D3874" s="8" t="s">
        <v>56</v>
      </c>
      <c r="E3874" s="35" t="s">
        <v>2</v>
      </c>
      <c r="F3874" s="35" t="s">
        <v>13952</v>
      </c>
      <c r="G3874" s="35" t="s">
        <v>13970</v>
      </c>
      <c r="H3874" s="35" t="s">
        <v>1048</v>
      </c>
      <c r="I3874" s="36"/>
      <c r="J3874" s="53">
        <v>46076</v>
      </c>
      <c r="K3874" t="s">
        <v>7100</v>
      </c>
      <c r="L3874" s="40"/>
      <c r="M3874" s="39">
        <v>0</v>
      </c>
    </row>
    <row r="3875" spans="1:13" x14ac:dyDescent="0.25">
      <c r="A3875" s="7" t="str">
        <f t="shared" si="169"/>
        <v>200700100019</v>
      </c>
      <c r="B3875" s="92"/>
      <c r="C3875" s="187">
        <v>20070010</v>
      </c>
      <c r="D3875" s="8" t="s">
        <v>56</v>
      </c>
      <c r="E3875" s="35" t="s">
        <v>3</v>
      </c>
      <c r="F3875" s="35" t="s">
        <v>8331</v>
      </c>
      <c r="G3875" s="35" t="s">
        <v>13971</v>
      </c>
      <c r="H3875" s="35" t="s">
        <v>1048</v>
      </c>
      <c r="I3875" s="36"/>
      <c r="J3875" s="53">
        <v>46076</v>
      </c>
      <c r="K3875" t="s">
        <v>13994</v>
      </c>
      <c r="L3875" s="40"/>
      <c r="M3875" s="39" t="s">
        <v>14011</v>
      </c>
    </row>
    <row r="3876" spans="1:13" x14ac:dyDescent="0.25">
      <c r="A3876" s="7" t="str">
        <f t="shared" si="169"/>
        <v>200700100027</v>
      </c>
      <c r="B3876" s="92"/>
      <c r="C3876" s="187">
        <v>20070010</v>
      </c>
      <c r="D3876" s="8" t="s">
        <v>56</v>
      </c>
      <c r="E3876" s="35" t="s">
        <v>6</v>
      </c>
      <c r="F3876" s="35" t="s">
        <v>5456</v>
      </c>
      <c r="G3876" s="35" t="s">
        <v>13972</v>
      </c>
      <c r="H3876" s="35" t="s">
        <v>1048</v>
      </c>
      <c r="I3876" s="36"/>
      <c r="J3876" s="53">
        <v>46076</v>
      </c>
      <c r="K3876" t="s">
        <v>13995</v>
      </c>
      <c r="L3876" s="40"/>
      <c r="M3876" s="39" t="s">
        <v>14012</v>
      </c>
    </row>
    <row r="3877" spans="1:13" x14ac:dyDescent="0.25">
      <c r="A3877" s="7" t="str">
        <f t="shared" si="169"/>
        <v>200800070115</v>
      </c>
      <c r="B3877" s="92"/>
      <c r="C3877" s="187">
        <v>20080007</v>
      </c>
      <c r="D3877" s="8" t="s">
        <v>56</v>
      </c>
      <c r="E3877" s="35" t="s">
        <v>6873</v>
      </c>
      <c r="F3877" s="35" t="s">
        <v>13953</v>
      </c>
      <c r="G3877" s="35" t="s">
        <v>13973</v>
      </c>
      <c r="H3877" s="35" t="s">
        <v>7481</v>
      </c>
      <c r="I3877" s="36"/>
      <c r="J3877" s="53">
        <v>46076</v>
      </c>
      <c r="K3877" t="s">
        <v>455</v>
      </c>
      <c r="L3877" s="40"/>
      <c r="M3877" s="39" t="s">
        <v>14013</v>
      </c>
    </row>
    <row r="3878" spans="1:13" x14ac:dyDescent="0.25">
      <c r="A3878" s="7" t="str">
        <f t="shared" si="169"/>
        <v>200800100059</v>
      </c>
      <c r="B3878" s="92"/>
      <c r="C3878" s="187">
        <v>20080010</v>
      </c>
      <c r="D3878" s="8" t="s">
        <v>56</v>
      </c>
      <c r="E3878" s="35" t="s">
        <v>952</v>
      </c>
      <c r="F3878" s="35" t="s">
        <v>13954</v>
      </c>
      <c r="G3878" s="35" t="s">
        <v>13974</v>
      </c>
      <c r="H3878" s="35" t="s">
        <v>5245</v>
      </c>
      <c r="I3878" s="36"/>
      <c r="J3878" s="53">
        <v>46076</v>
      </c>
      <c r="K3878" t="s">
        <v>13996</v>
      </c>
      <c r="L3878" s="40"/>
      <c r="M3878" s="39" t="s">
        <v>14014</v>
      </c>
    </row>
    <row r="3879" spans="1:13" x14ac:dyDescent="0.25">
      <c r="A3879" s="7" t="str">
        <f t="shared" si="169"/>
        <v>200800100061</v>
      </c>
      <c r="B3879" s="92"/>
      <c r="C3879" s="187">
        <v>20080010</v>
      </c>
      <c r="D3879" s="8" t="s">
        <v>56</v>
      </c>
      <c r="E3879" s="35" t="s">
        <v>1061</v>
      </c>
      <c r="F3879" s="35" t="s">
        <v>13955</v>
      </c>
      <c r="G3879" s="35" t="s">
        <v>13975</v>
      </c>
      <c r="H3879" s="35" t="s">
        <v>5245</v>
      </c>
      <c r="I3879" s="36"/>
      <c r="J3879" s="53">
        <v>46076</v>
      </c>
      <c r="K3879" t="s">
        <v>11503</v>
      </c>
      <c r="L3879" s="40"/>
      <c r="M3879" s="39" t="s">
        <v>14015</v>
      </c>
    </row>
    <row r="3880" spans="1:13" x14ac:dyDescent="0.25">
      <c r="A3880" s="7" t="str">
        <f t="shared" si="169"/>
        <v>200800100062</v>
      </c>
      <c r="B3880" s="92"/>
      <c r="C3880" s="187">
        <v>20080010</v>
      </c>
      <c r="D3880" s="8" t="s">
        <v>56</v>
      </c>
      <c r="E3880" s="35" t="s">
        <v>1147</v>
      </c>
      <c r="F3880" s="35" t="s">
        <v>6579</v>
      </c>
      <c r="G3880" s="35" t="s">
        <v>13976</v>
      </c>
      <c r="H3880" s="35" t="s">
        <v>7819</v>
      </c>
      <c r="I3880" s="36"/>
      <c r="J3880" s="53">
        <v>46076</v>
      </c>
      <c r="K3880" t="s">
        <v>13070</v>
      </c>
      <c r="L3880" s="40"/>
      <c r="M3880" s="39" t="s">
        <v>14016</v>
      </c>
    </row>
    <row r="3881" spans="1:13" x14ac:dyDescent="0.25">
      <c r="A3881" s="7" t="str">
        <f t="shared" si="169"/>
        <v>200800100066</v>
      </c>
      <c r="B3881" s="92"/>
      <c r="C3881" s="187">
        <v>20080010</v>
      </c>
      <c r="D3881" s="8" t="s">
        <v>56</v>
      </c>
      <c r="E3881" s="35" t="s">
        <v>1247</v>
      </c>
      <c r="F3881" s="35" t="s">
        <v>9818</v>
      </c>
      <c r="G3881" s="35" t="s">
        <v>13977</v>
      </c>
      <c r="H3881" s="35" t="s">
        <v>7415</v>
      </c>
      <c r="I3881" s="36"/>
      <c r="J3881" s="53">
        <v>46076</v>
      </c>
      <c r="K3881" t="s">
        <v>13997</v>
      </c>
      <c r="L3881" s="40"/>
      <c r="M3881" s="39" t="s">
        <v>14017</v>
      </c>
    </row>
    <row r="3882" spans="1:13" x14ac:dyDescent="0.25">
      <c r="A3882" s="7" t="str">
        <f t="shared" si="169"/>
        <v>200400060034</v>
      </c>
      <c r="B3882" s="92"/>
      <c r="C3882" s="187">
        <v>20040006</v>
      </c>
      <c r="D3882" s="8" t="s">
        <v>56</v>
      </c>
      <c r="E3882" s="35" t="s">
        <v>33</v>
      </c>
      <c r="F3882" s="35" t="s">
        <v>13956</v>
      </c>
      <c r="G3882" s="35" t="s">
        <v>13978</v>
      </c>
      <c r="H3882" s="35" t="s">
        <v>1370</v>
      </c>
      <c r="I3882" s="36"/>
      <c r="J3882" s="53">
        <v>46076</v>
      </c>
      <c r="K3882" t="s">
        <v>13998</v>
      </c>
      <c r="L3882" s="40"/>
      <c r="M3882" s="39" t="s">
        <v>14018</v>
      </c>
    </row>
    <row r="3883" spans="1:13" x14ac:dyDescent="0.25">
      <c r="A3883" s="7" t="str">
        <f t="shared" si="169"/>
        <v>200100530060</v>
      </c>
      <c r="B3883" s="92"/>
      <c r="C3883" s="187">
        <v>20010053</v>
      </c>
      <c r="D3883" s="8" t="s">
        <v>56</v>
      </c>
      <c r="E3883" s="35" t="s">
        <v>957</v>
      </c>
      <c r="F3883" s="35" t="s">
        <v>13957</v>
      </c>
      <c r="G3883" s="35" t="s">
        <v>13979</v>
      </c>
      <c r="H3883" s="35" t="s">
        <v>460</v>
      </c>
      <c r="I3883" s="36"/>
      <c r="J3883" s="53">
        <v>46076</v>
      </c>
      <c r="K3883" t="s">
        <v>13999</v>
      </c>
      <c r="L3883" s="40"/>
      <c r="M3883" s="39" t="s">
        <v>14019</v>
      </c>
    </row>
    <row r="3884" spans="1:13" x14ac:dyDescent="0.25">
      <c r="A3884" s="7" t="str">
        <f t="shared" si="169"/>
        <v>200100530061</v>
      </c>
      <c r="B3884" s="92"/>
      <c r="C3884" s="187">
        <v>20010053</v>
      </c>
      <c r="D3884" s="8" t="s">
        <v>56</v>
      </c>
      <c r="E3884" s="35" t="s">
        <v>1061</v>
      </c>
      <c r="F3884" s="35" t="s">
        <v>13958</v>
      </c>
      <c r="G3884" s="35" t="s">
        <v>13980</v>
      </c>
      <c r="H3884" s="35" t="s">
        <v>11274</v>
      </c>
      <c r="I3884" s="36"/>
      <c r="J3884" s="53">
        <v>46076</v>
      </c>
      <c r="K3884" t="s">
        <v>14000</v>
      </c>
      <c r="L3884" s="40"/>
      <c r="M3884" s="39" t="s">
        <v>13980</v>
      </c>
    </row>
    <row r="3885" spans="1:13" x14ac:dyDescent="0.25">
      <c r="A3885" s="7" t="str">
        <f t="shared" si="169"/>
        <v>200600220004</v>
      </c>
      <c r="B3885" s="92"/>
      <c r="C3885" s="187">
        <v>20060022</v>
      </c>
      <c r="D3885" s="8" t="s">
        <v>56</v>
      </c>
      <c r="E3885" s="35" t="s">
        <v>1</v>
      </c>
      <c r="F3885" s="35" t="s">
        <v>13959</v>
      </c>
      <c r="G3885" s="35" t="s">
        <v>13981</v>
      </c>
      <c r="H3885" s="35" t="s">
        <v>13985</v>
      </c>
      <c r="I3885" s="36"/>
      <c r="J3885" s="53">
        <v>46076</v>
      </c>
      <c r="K3885" t="s">
        <v>14001</v>
      </c>
      <c r="L3885" s="40"/>
      <c r="M3885" s="39" t="s">
        <v>14020</v>
      </c>
    </row>
    <row r="3886" spans="1:13" x14ac:dyDescent="0.25">
      <c r="A3886" s="7" t="str">
        <f t="shared" si="169"/>
        <v>200600220005</v>
      </c>
      <c r="B3886" s="92"/>
      <c r="C3886" s="187">
        <v>20060022</v>
      </c>
      <c r="D3886" s="8" t="s">
        <v>56</v>
      </c>
      <c r="E3886" s="35" t="s">
        <v>18</v>
      </c>
      <c r="F3886" s="35" t="s">
        <v>13960</v>
      </c>
      <c r="G3886" s="35" t="s">
        <v>13982</v>
      </c>
      <c r="H3886" s="35" t="s">
        <v>13986</v>
      </c>
      <c r="I3886" s="36"/>
      <c r="J3886" s="53">
        <v>46076</v>
      </c>
      <c r="K3886" t="s">
        <v>14002</v>
      </c>
      <c r="L3886" s="40"/>
      <c r="M3886" s="39">
        <v>0</v>
      </c>
    </row>
    <row r="3887" spans="1:13" x14ac:dyDescent="0.25">
      <c r="A3887" s="7" t="str">
        <f t="shared" si="169"/>
        <v>200100620002</v>
      </c>
      <c r="B3887" s="92"/>
      <c r="C3887" s="187">
        <v>20010062</v>
      </c>
      <c r="D3887" s="8" t="s">
        <v>56</v>
      </c>
      <c r="E3887" s="35" t="s">
        <v>17</v>
      </c>
      <c r="F3887" s="35" t="s">
        <v>7509</v>
      </c>
      <c r="G3887" s="35" t="s">
        <v>13983</v>
      </c>
      <c r="H3887" s="35" t="s">
        <v>270</v>
      </c>
      <c r="I3887" s="36"/>
      <c r="J3887" s="53">
        <v>46076</v>
      </c>
      <c r="K3887" t="s">
        <v>5718</v>
      </c>
      <c r="L3887" s="40"/>
      <c r="M3887" s="39" t="s">
        <v>14021</v>
      </c>
    </row>
    <row r="3888" spans="1:13" x14ac:dyDescent="0.25">
      <c r="A3888" s="265" t="str">
        <f t="shared" ref="A3888:A3929" si="170">CONCATENATE(C3888,E3888)</f>
        <v>200100080059</v>
      </c>
      <c r="B3888" s="266"/>
      <c r="C3888" s="267">
        <v>20010008</v>
      </c>
      <c r="D3888" s="8" t="s">
        <v>56</v>
      </c>
      <c r="E3888" s="268" t="s">
        <v>952</v>
      </c>
      <c r="F3888" s="268" t="s">
        <v>445</v>
      </c>
      <c r="G3888" s="268" t="s">
        <v>14061</v>
      </c>
      <c r="H3888" s="268" t="s">
        <v>275</v>
      </c>
      <c r="I3888" s="269"/>
      <c r="J3888" s="270"/>
      <c r="L3888" s="40"/>
      <c r="M3888" s="271" t="s">
        <v>14104</v>
      </c>
    </row>
    <row r="3889" spans="1:13" x14ac:dyDescent="0.25">
      <c r="A3889" s="265" t="str">
        <f t="shared" si="170"/>
        <v>200100150106</v>
      </c>
      <c r="B3889" s="266"/>
      <c r="C3889" s="267">
        <v>20010015</v>
      </c>
      <c r="D3889" s="8" t="s">
        <v>56</v>
      </c>
      <c r="E3889" s="268" t="s">
        <v>5389</v>
      </c>
      <c r="F3889" s="268" t="s">
        <v>14034</v>
      </c>
      <c r="G3889" s="268" t="s">
        <v>14062</v>
      </c>
      <c r="H3889" s="268" t="s">
        <v>275</v>
      </c>
      <c r="I3889" s="269"/>
      <c r="J3889" s="270"/>
      <c r="L3889" s="40"/>
      <c r="M3889" s="271" t="s">
        <v>14105</v>
      </c>
    </row>
    <row r="3890" spans="1:13" x14ac:dyDescent="0.25">
      <c r="A3890" s="265" t="str">
        <f t="shared" si="170"/>
        <v>200100170035</v>
      </c>
      <c r="B3890" s="266"/>
      <c r="C3890" s="267">
        <v>20010017</v>
      </c>
      <c r="D3890" s="8" t="s">
        <v>56</v>
      </c>
      <c r="E3890" s="268" t="s">
        <v>9</v>
      </c>
      <c r="F3890" s="268" t="s">
        <v>14035</v>
      </c>
      <c r="G3890" s="268" t="s">
        <v>14063</v>
      </c>
      <c r="H3890" s="268" t="s">
        <v>273</v>
      </c>
      <c r="I3890" s="269"/>
      <c r="J3890" s="270"/>
      <c r="L3890" s="40"/>
      <c r="M3890" s="271" t="s">
        <v>14106</v>
      </c>
    </row>
    <row r="3891" spans="1:13" x14ac:dyDescent="0.25">
      <c r="A3891" s="265" t="str">
        <f t="shared" si="170"/>
        <v>200100170036</v>
      </c>
      <c r="B3891" s="266"/>
      <c r="C3891" s="267">
        <v>20010017</v>
      </c>
      <c r="D3891" s="8" t="s">
        <v>56</v>
      </c>
      <c r="E3891" s="268" t="s">
        <v>10</v>
      </c>
      <c r="F3891" s="268" t="s">
        <v>14036</v>
      </c>
      <c r="G3891" s="268" t="s">
        <v>14064</v>
      </c>
      <c r="H3891" s="268" t="s">
        <v>451</v>
      </c>
      <c r="I3891" s="269"/>
      <c r="J3891" s="270"/>
      <c r="L3891" s="40"/>
      <c r="M3891" s="271" t="s">
        <v>14107</v>
      </c>
    </row>
    <row r="3892" spans="1:13" x14ac:dyDescent="0.25">
      <c r="A3892" s="265" t="str">
        <f t="shared" si="170"/>
        <v>200100330013</v>
      </c>
      <c r="B3892" s="266"/>
      <c r="C3892" s="267">
        <v>20010033</v>
      </c>
      <c r="D3892" s="8" t="s">
        <v>56</v>
      </c>
      <c r="E3892" s="268" t="s">
        <v>23</v>
      </c>
      <c r="F3892" s="268" t="s">
        <v>14037</v>
      </c>
      <c r="G3892" s="268" t="s">
        <v>14065</v>
      </c>
      <c r="H3892" s="268" t="s">
        <v>456</v>
      </c>
      <c r="I3892" s="269"/>
      <c r="J3892" s="270"/>
      <c r="L3892" s="40"/>
      <c r="M3892" s="271" t="s">
        <v>14108</v>
      </c>
    </row>
    <row r="3893" spans="1:13" x14ac:dyDescent="0.25">
      <c r="A3893" s="265" t="str">
        <f t="shared" si="170"/>
        <v>200100530062</v>
      </c>
      <c r="B3893" s="266"/>
      <c r="C3893" s="267">
        <v>20010053</v>
      </c>
      <c r="D3893" s="8" t="s">
        <v>56</v>
      </c>
      <c r="E3893" s="268" t="s">
        <v>1147</v>
      </c>
      <c r="F3893" s="268" t="s">
        <v>11055</v>
      </c>
      <c r="G3893" s="268" t="s">
        <v>14066</v>
      </c>
      <c r="H3893" s="268" t="s">
        <v>268</v>
      </c>
      <c r="I3893" s="269"/>
      <c r="J3893" s="270"/>
      <c r="L3893" s="40"/>
      <c r="M3893" s="271" t="s">
        <v>14109</v>
      </c>
    </row>
    <row r="3894" spans="1:13" x14ac:dyDescent="0.25">
      <c r="A3894" s="265" t="str">
        <f t="shared" si="170"/>
        <v>200100530063</v>
      </c>
      <c r="B3894" s="266"/>
      <c r="C3894" s="267">
        <v>20010053</v>
      </c>
      <c r="D3894" s="8" t="s">
        <v>56</v>
      </c>
      <c r="E3894" s="268" t="s">
        <v>1151</v>
      </c>
      <c r="F3894" s="268" t="s">
        <v>14038</v>
      </c>
      <c r="G3894" s="268" t="s">
        <v>14067</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14039</v>
      </c>
      <c r="G3895" s="268" t="s">
        <v>14068</v>
      </c>
      <c r="H3895" s="268" t="s">
        <v>5245</v>
      </c>
      <c r="I3895" s="269"/>
      <c r="J3895" s="270"/>
      <c r="L3895" s="40"/>
      <c r="M3895" s="271" t="s">
        <v>14110</v>
      </c>
    </row>
    <row r="3896" spans="1:13" x14ac:dyDescent="0.25">
      <c r="A3896" s="265" t="str">
        <f t="shared" si="170"/>
        <v>200100540017</v>
      </c>
      <c r="B3896" s="266"/>
      <c r="C3896" s="267">
        <v>20010054</v>
      </c>
      <c r="D3896" s="8" t="s">
        <v>56</v>
      </c>
      <c r="E3896" s="268" t="s">
        <v>27</v>
      </c>
      <c r="F3896" s="268" t="s">
        <v>6612</v>
      </c>
      <c r="G3896" s="268" t="s">
        <v>14069</v>
      </c>
      <c r="H3896" s="268" t="s">
        <v>275</v>
      </c>
      <c r="I3896" s="269"/>
      <c r="J3896" s="270"/>
      <c r="L3896" s="40"/>
      <c r="M3896" s="271" t="s">
        <v>14111</v>
      </c>
    </row>
    <row r="3897" spans="1:13" x14ac:dyDescent="0.25">
      <c r="A3897" s="265" t="str">
        <f t="shared" si="170"/>
        <v>200100540018</v>
      </c>
      <c r="B3897" s="266"/>
      <c r="C3897" s="267">
        <v>20010054</v>
      </c>
      <c r="D3897" s="8" t="s">
        <v>56</v>
      </c>
      <c r="E3897" s="268" t="s">
        <v>2</v>
      </c>
      <c r="F3897" s="268" t="s">
        <v>8795</v>
      </c>
      <c r="G3897" s="268" t="s">
        <v>14070</v>
      </c>
      <c r="H3897" s="268" t="s">
        <v>275</v>
      </c>
      <c r="I3897" s="269"/>
      <c r="J3897" s="270"/>
      <c r="L3897" s="40"/>
      <c r="M3897" s="271" t="s">
        <v>14112</v>
      </c>
    </row>
    <row r="3898" spans="1:13" x14ac:dyDescent="0.25">
      <c r="A3898" s="265" t="str">
        <f t="shared" si="170"/>
        <v>200100540019</v>
      </c>
      <c r="B3898" s="266"/>
      <c r="C3898" s="267">
        <v>20010054</v>
      </c>
      <c r="D3898" s="8" t="s">
        <v>56</v>
      </c>
      <c r="E3898" s="268" t="s">
        <v>3</v>
      </c>
      <c r="F3898" s="268" t="s">
        <v>14040</v>
      </c>
      <c r="G3898" s="268" t="s">
        <v>14071</v>
      </c>
      <c r="H3898" s="268" t="s">
        <v>273</v>
      </c>
      <c r="I3898" s="269"/>
      <c r="J3898" s="270"/>
      <c r="L3898" s="40"/>
      <c r="M3898" s="271" t="s">
        <v>14113</v>
      </c>
    </row>
    <row r="3899" spans="1:13" x14ac:dyDescent="0.25">
      <c r="A3899" s="265" t="str">
        <f t="shared" si="170"/>
        <v>200100620003</v>
      </c>
      <c r="B3899" s="266"/>
      <c r="C3899" s="267">
        <v>20010062</v>
      </c>
      <c r="D3899" s="8" t="s">
        <v>56</v>
      </c>
      <c r="E3899" s="268" t="s">
        <v>0</v>
      </c>
      <c r="F3899" s="268" t="s">
        <v>14041</v>
      </c>
      <c r="G3899" s="268" t="s">
        <v>14072</v>
      </c>
      <c r="H3899" s="268" t="s">
        <v>272</v>
      </c>
      <c r="I3899" s="269"/>
      <c r="J3899" s="270"/>
      <c r="L3899" s="40"/>
      <c r="M3899" s="271" t="s">
        <v>14114</v>
      </c>
    </row>
    <row r="3900" spans="1:13" x14ac:dyDescent="0.25">
      <c r="A3900" s="265" t="str">
        <f t="shared" si="170"/>
        <v>200100620004</v>
      </c>
      <c r="B3900" s="266"/>
      <c r="C3900" s="267">
        <v>20010062</v>
      </c>
      <c r="D3900" s="8" t="s">
        <v>56</v>
      </c>
      <c r="E3900" s="268" t="s">
        <v>1</v>
      </c>
      <c r="F3900" s="268" t="s">
        <v>14042</v>
      </c>
      <c r="G3900" s="268" t="s">
        <v>14073</v>
      </c>
      <c r="H3900" s="268" t="s">
        <v>3546</v>
      </c>
      <c r="I3900" s="269"/>
      <c r="J3900" s="270"/>
      <c r="L3900" s="40"/>
      <c r="M3900" s="271" t="s">
        <v>14115</v>
      </c>
    </row>
    <row r="3901" spans="1:13" x14ac:dyDescent="0.25">
      <c r="A3901" s="265" t="str">
        <f t="shared" si="170"/>
        <v>200100620006</v>
      </c>
      <c r="B3901" s="266"/>
      <c r="C3901" s="267">
        <v>20010062</v>
      </c>
      <c r="D3901" s="8" t="s">
        <v>56</v>
      </c>
      <c r="E3901" s="268" t="s">
        <v>19</v>
      </c>
      <c r="F3901" s="268" t="s">
        <v>5718</v>
      </c>
      <c r="G3901" s="268" t="s">
        <v>14074</v>
      </c>
      <c r="H3901" s="268" t="s">
        <v>272</v>
      </c>
      <c r="I3901" s="269"/>
      <c r="J3901" s="270"/>
      <c r="L3901" s="40"/>
      <c r="M3901" s="271" t="s">
        <v>14116</v>
      </c>
    </row>
    <row r="3902" spans="1:13" x14ac:dyDescent="0.25">
      <c r="A3902" s="265" t="str">
        <f t="shared" si="170"/>
        <v>200200010165</v>
      </c>
      <c r="B3902" s="266"/>
      <c r="C3902" s="267">
        <v>20020001</v>
      </c>
      <c r="D3902" s="8" t="s">
        <v>56</v>
      </c>
      <c r="E3902" s="268" t="s">
        <v>14023</v>
      </c>
      <c r="F3902" s="268" t="s">
        <v>14043</v>
      </c>
      <c r="G3902" s="268" t="s">
        <v>14075</v>
      </c>
      <c r="H3902" s="268" t="s">
        <v>274</v>
      </c>
      <c r="I3902" s="269"/>
      <c r="J3902" s="270"/>
      <c r="L3902" s="40"/>
      <c r="M3902" s="271" t="s">
        <v>14117</v>
      </c>
    </row>
    <row r="3903" spans="1:13" x14ac:dyDescent="0.25">
      <c r="A3903" s="265" t="str">
        <f t="shared" si="170"/>
        <v>200200010166</v>
      </c>
      <c r="B3903" s="266"/>
      <c r="C3903" s="267">
        <v>20020001</v>
      </c>
      <c r="D3903" s="8" t="s">
        <v>56</v>
      </c>
      <c r="E3903" s="268" t="s">
        <v>14024</v>
      </c>
      <c r="F3903" s="268" t="s">
        <v>7044</v>
      </c>
      <c r="G3903" s="268" t="s">
        <v>14076</v>
      </c>
      <c r="H3903" s="268" t="s">
        <v>276</v>
      </c>
      <c r="I3903" s="269"/>
      <c r="J3903" s="270"/>
      <c r="L3903" s="40"/>
      <c r="M3903" s="271" t="s">
        <v>14118</v>
      </c>
    </row>
    <row r="3904" spans="1:13" x14ac:dyDescent="0.25">
      <c r="A3904" s="265" t="str">
        <f t="shared" si="170"/>
        <v>200200010167</v>
      </c>
      <c r="B3904" s="266"/>
      <c r="C3904" s="267">
        <v>20020001</v>
      </c>
      <c r="D3904" s="8" t="s">
        <v>56</v>
      </c>
      <c r="E3904" s="268" t="s">
        <v>14025</v>
      </c>
      <c r="F3904" s="268" t="s">
        <v>5421</v>
      </c>
      <c r="G3904" s="268" t="s">
        <v>14077</v>
      </c>
      <c r="H3904" s="268" t="s">
        <v>275</v>
      </c>
      <c r="I3904" s="269"/>
      <c r="J3904" s="270"/>
      <c r="L3904" s="40"/>
      <c r="M3904" s="271" t="s">
        <v>14119</v>
      </c>
    </row>
    <row r="3905" spans="1:13" x14ac:dyDescent="0.25">
      <c r="A3905" s="265" t="str">
        <f t="shared" si="170"/>
        <v>200200200041</v>
      </c>
      <c r="B3905" s="266"/>
      <c r="C3905" s="267">
        <v>20020020</v>
      </c>
      <c r="D3905" s="8" t="s">
        <v>56</v>
      </c>
      <c r="E3905" s="268" t="s">
        <v>35</v>
      </c>
      <c r="F3905" s="268" t="s">
        <v>14044</v>
      </c>
      <c r="G3905" s="268" t="s">
        <v>14078</v>
      </c>
      <c r="H3905" s="268" t="s">
        <v>275</v>
      </c>
      <c r="I3905" s="269"/>
      <c r="J3905" s="270"/>
      <c r="L3905" s="40"/>
      <c r="M3905" s="271" t="s">
        <v>14120</v>
      </c>
    </row>
    <row r="3906" spans="1:13" x14ac:dyDescent="0.25">
      <c r="A3906" s="265" t="str">
        <f t="shared" si="170"/>
        <v>200200200042</v>
      </c>
      <c r="B3906" s="266"/>
      <c r="C3906" s="267">
        <v>20020020</v>
      </c>
      <c r="D3906" s="8" t="s">
        <v>56</v>
      </c>
      <c r="E3906" s="268" t="s">
        <v>14</v>
      </c>
      <c r="F3906" s="268" t="s">
        <v>14045</v>
      </c>
      <c r="G3906" s="268" t="s">
        <v>14079</v>
      </c>
      <c r="H3906" s="268" t="s">
        <v>275</v>
      </c>
      <c r="I3906" s="269"/>
      <c r="J3906" s="270"/>
      <c r="L3906" s="40"/>
      <c r="M3906" s="271" t="s">
        <v>14121</v>
      </c>
    </row>
    <row r="3907" spans="1:13" x14ac:dyDescent="0.25">
      <c r="A3907" s="265" t="str">
        <f t="shared" si="170"/>
        <v>200200210024</v>
      </c>
      <c r="B3907" s="266"/>
      <c r="C3907" s="267">
        <v>20020021</v>
      </c>
      <c r="D3907" s="8" t="s">
        <v>56</v>
      </c>
      <c r="E3907" s="268" t="s">
        <v>29</v>
      </c>
      <c r="F3907" s="268" t="s">
        <v>455</v>
      </c>
      <c r="G3907" s="268" t="s">
        <v>14080</v>
      </c>
      <c r="H3907" s="268" t="s">
        <v>14103</v>
      </c>
      <c r="I3907" s="269"/>
      <c r="J3907" s="270"/>
      <c r="L3907" s="40"/>
      <c r="M3907" s="271">
        <v>0</v>
      </c>
    </row>
    <row r="3908" spans="1:13" x14ac:dyDescent="0.25">
      <c r="A3908" s="265" t="str">
        <f t="shared" si="170"/>
        <v>200300090046</v>
      </c>
      <c r="B3908" s="266"/>
      <c r="C3908" s="267">
        <v>20030009</v>
      </c>
      <c r="D3908" s="8" t="s">
        <v>56</v>
      </c>
      <c r="E3908" s="268" t="s">
        <v>129</v>
      </c>
      <c r="F3908" s="268" t="s">
        <v>14046</v>
      </c>
      <c r="G3908" s="268" t="s">
        <v>14081</v>
      </c>
      <c r="H3908" s="268" t="s">
        <v>721</v>
      </c>
      <c r="I3908" s="269"/>
      <c r="J3908" s="270"/>
      <c r="L3908" s="40"/>
      <c r="M3908" s="271" t="s">
        <v>14122</v>
      </c>
    </row>
    <row r="3909" spans="1:13" x14ac:dyDescent="0.25">
      <c r="A3909" s="265" t="str">
        <f t="shared" si="170"/>
        <v>200400010061</v>
      </c>
      <c r="B3909" s="266"/>
      <c r="C3909" s="267">
        <v>20040001</v>
      </c>
      <c r="D3909" s="8" t="s">
        <v>56</v>
      </c>
      <c r="E3909" s="268" t="s">
        <v>1061</v>
      </c>
      <c r="F3909" s="268" t="s">
        <v>5459</v>
      </c>
      <c r="G3909" s="268" t="s">
        <v>14082</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14047</v>
      </c>
      <c r="G3910" s="268" t="s">
        <v>14083</v>
      </c>
      <c r="H3910" s="268" t="s">
        <v>275</v>
      </c>
      <c r="I3910" s="269"/>
      <c r="J3910" s="270"/>
      <c r="L3910" s="40"/>
      <c r="M3910" s="271" t="s">
        <v>14123</v>
      </c>
    </row>
    <row r="3911" spans="1:13" x14ac:dyDescent="0.25">
      <c r="A3911" s="265" t="str">
        <f t="shared" si="170"/>
        <v>200500010052</v>
      </c>
      <c r="B3911" s="266"/>
      <c r="C3911" s="267">
        <v>20050001</v>
      </c>
      <c r="D3911" s="8" t="s">
        <v>56</v>
      </c>
      <c r="E3911" s="268" t="s">
        <v>426</v>
      </c>
      <c r="F3911" s="268" t="s">
        <v>14048</v>
      </c>
      <c r="G3911" s="268" t="s">
        <v>14084</v>
      </c>
      <c r="H3911" s="268" t="s">
        <v>281</v>
      </c>
      <c r="I3911" s="269"/>
      <c r="J3911" s="270"/>
      <c r="L3911" s="40"/>
      <c r="M3911" s="271" t="s">
        <v>14124</v>
      </c>
    </row>
    <row r="3912" spans="1:13" x14ac:dyDescent="0.25">
      <c r="A3912" s="265" t="str">
        <f t="shared" si="170"/>
        <v>200500030033</v>
      </c>
      <c r="B3912" s="266"/>
      <c r="C3912" s="267">
        <v>20050003</v>
      </c>
      <c r="D3912" s="8" t="s">
        <v>56</v>
      </c>
      <c r="E3912" s="268" t="s">
        <v>32</v>
      </c>
      <c r="F3912" s="268" t="s">
        <v>9641</v>
      </c>
      <c r="G3912" s="268" t="s">
        <v>14085</v>
      </c>
      <c r="H3912" s="268" t="s">
        <v>1284</v>
      </c>
      <c r="I3912" s="269"/>
      <c r="J3912" s="270"/>
      <c r="L3912" s="40"/>
      <c r="M3912" s="271" t="s">
        <v>14125</v>
      </c>
    </row>
    <row r="3913" spans="1:13" x14ac:dyDescent="0.25">
      <c r="A3913" s="265" t="str">
        <f t="shared" si="170"/>
        <v>200600040091</v>
      </c>
      <c r="B3913" s="266"/>
      <c r="C3913" s="267">
        <v>20060004</v>
      </c>
      <c r="D3913" s="8" t="s">
        <v>56</v>
      </c>
      <c r="E3913" s="268" t="s">
        <v>3652</v>
      </c>
      <c r="F3913" s="268" t="s">
        <v>7723</v>
      </c>
      <c r="G3913" s="268" t="s">
        <v>14086</v>
      </c>
      <c r="H3913" s="268" t="s">
        <v>5807</v>
      </c>
      <c r="I3913" s="269"/>
      <c r="J3913" s="270"/>
      <c r="L3913" s="40"/>
      <c r="M3913" s="271" t="s">
        <v>14126</v>
      </c>
    </row>
    <row r="3914" spans="1:13" x14ac:dyDescent="0.25">
      <c r="A3914" s="265" t="str">
        <f t="shared" si="170"/>
        <v>200700030060</v>
      </c>
      <c r="B3914" s="266"/>
      <c r="C3914" s="267">
        <v>20070003</v>
      </c>
      <c r="D3914" s="8" t="s">
        <v>56</v>
      </c>
      <c r="E3914" s="268" t="s">
        <v>957</v>
      </c>
      <c r="F3914" s="268" t="s">
        <v>739</v>
      </c>
      <c r="G3914" s="268" t="s">
        <v>14087</v>
      </c>
      <c r="H3914" s="268" t="s">
        <v>1048</v>
      </c>
      <c r="I3914" s="269"/>
      <c r="J3914" s="270"/>
      <c r="L3914" s="40"/>
      <c r="M3914" s="271" t="s">
        <v>14127</v>
      </c>
    </row>
    <row r="3915" spans="1:13" x14ac:dyDescent="0.25">
      <c r="A3915" s="265" t="str">
        <f t="shared" si="170"/>
        <v>200700060031</v>
      </c>
      <c r="B3915" s="266"/>
      <c r="C3915" s="267">
        <v>20070006</v>
      </c>
      <c r="D3915" s="8" t="s">
        <v>56</v>
      </c>
      <c r="E3915" s="268" t="s">
        <v>422</v>
      </c>
      <c r="F3915" s="268" t="s">
        <v>14049</v>
      </c>
      <c r="G3915" s="268" t="s">
        <v>14088</v>
      </c>
      <c r="H3915" s="268" t="s">
        <v>1048</v>
      </c>
      <c r="I3915" s="269"/>
      <c r="J3915" s="270"/>
      <c r="L3915" s="40"/>
      <c r="M3915" s="271" t="s">
        <v>14128</v>
      </c>
    </row>
    <row r="3916" spans="1:13" x14ac:dyDescent="0.25">
      <c r="A3916" s="265" t="str">
        <f t="shared" si="170"/>
        <v>200700190018</v>
      </c>
      <c r="B3916" s="266"/>
      <c r="C3916" s="267">
        <v>20070019</v>
      </c>
      <c r="D3916" s="8" t="s">
        <v>56</v>
      </c>
      <c r="E3916" s="268" t="s">
        <v>2</v>
      </c>
      <c r="F3916" s="268" t="s">
        <v>14050</v>
      </c>
      <c r="G3916" s="268" t="s">
        <v>14089</v>
      </c>
      <c r="H3916" s="268" t="s">
        <v>1370</v>
      </c>
      <c r="I3916" s="269"/>
      <c r="J3916" s="270"/>
      <c r="L3916" s="40"/>
      <c r="M3916" s="271" t="s">
        <v>14129</v>
      </c>
    </row>
    <row r="3917" spans="1:13" x14ac:dyDescent="0.25">
      <c r="A3917" s="265" t="str">
        <f t="shared" si="170"/>
        <v>200700230006</v>
      </c>
      <c r="B3917" s="266"/>
      <c r="C3917" s="267">
        <v>20070023</v>
      </c>
      <c r="D3917" s="8" t="s">
        <v>56</v>
      </c>
      <c r="E3917" s="268" t="s">
        <v>19</v>
      </c>
      <c r="F3917" s="268" t="s">
        <v>670</v>
      </c>
      <c r="G3917" s="268" t="s">
        <v>14090</v>
      </c>
      <c r="H3917" s="268" t="s">
        <v>2021</v>
      </c>
      <c r="I3917" s="269"/>
      <c r="J3917" s="270"/>
      <c r="L3917" s="40"/>
      <c r="M3917" s="271" t="s">
        <v>14130</v>
      </c>
    </row>
    <row r="3918" spans="1:13" x14ac:dyDescent="0.25">
      <c r="A3918" s="265" t="str">
        <f t="shared" si="170"/>
        <v>200700230008</v>
      </c>
      <c r="B3918" s="266"/>
      <c r="C3918" s="267">
        <v>20070023</v>
      </c>
      <c r="D3918" s="8" t="s">
        <v>56</v>
      </c>
      <c r="E3918" s="268" t="s">
        <v>41</v>
      </c>
      <c r="F3918" s="268" t="s">
        <v>14051</v>
      </c>
      <c r="G3918" s="268" t="s">
        <v>14091</v>
      </c>
      <c r="H3918" s="268" t="s">
        <v>1048</v>
      </c>
      <c r="I3918" s="269"/>
      <c r="J3918" s="270"/>
      <c r="L3918" s="40"/>
      <c r="M3918" s="271" t="s">
        <v>14131</v>
      </c>
    </row>
    <row r="3919" spans="1:13" x14ac:dyDescent="0.25">
      <c r="A3919" s="265" t="str">
        <f t="shared" si="170"/>
        <v>200700230009</v>
      </c>
      <c r="B3919" s="266"/>
      <c r="C3919" s="267">
        <v>20070023</v>
      </c>
      <c r="D3919" s="8" t="s">
        <v>56</v>
      </c>
      <c r="E3919" s="268" t="s">
        <v>36</v>
      </c>
      <c r="F3919" s="268" t="s">
        <v>14052</v>
      </c>
      <c r="G3919" s="268" t="s">
        <v>14092</v>
      </c>
      <c r="H3919" s="268" t="s">
        <v>1048</v>
      </c>
      <c r="I3919" s="269"/>
      <c r="J3919" s="270"/>
      <c r="L3919" s="40"/>
      <c r="M3919" s="271" t="s">
        <v>14132</v>
      </c>
    </row>
    <row r="3920" spans="1:13" x14ac:dyDescent="0.25">
      <c r="A3920" s="265" t="str">
        <f t="shared" si="170"/>
        <v>200700240002</v>
      </c>
      <c r="B3920" s="266"/>
      <c r="C3920" s="267">
        <v>20070024</v>
      </c>
      <c r="D3920" s="8" t="s">
        <v>56</v>
      </c>
      <c r="E3920" s="268" t="s">
        <v>17</v>
      </c>
      <c r="F3920" s="268" t="s">
        <v>14053</v>
      </c>
      <c r="G3920" s="268" t="s">
        <v>14093</v>
      </c>
      <c r="H3920" s="268" t="s">
        <v>5545</v>
      </c>
      <c r="I3920" s="269"/>
      <c r="J3920" s="270"/>
      <c r="L3920" s="40"/>
      <c r="M3920" s="271" t="s">
        <v>14133</v>
      </c>
    </row>
    <row r="3921" spans="1:13" x14ac:dyDescent="0.25">
      <c r="A3921" s="265" t="str">
        <f t="shared" si="170"/>
        <v>200800040072</v>
      </c>
      <c r="B3921" s="266"/>
      <c r="C3921" s="267">
        <v>20080004</v>
      </c>
      <c r="D3921" s="8" t="s">
        <v>56</v>
      </c>
      <c r="E3921" s="268" t="s">
        <v>2067</v>
      </c>
      <c r="F3921" s="268" t="s">
        <v>14054</v>
      </c>
      <c r="G3921" s="268" t="s">
        <v>14094</v>
      </c>
      <c r="H3921" s="268" t="s">
        <v>8269</v>
      </c>
      <c r="I3921" s="269"/>
      <c r="J3921" s="270"/>
      <c r="L3921" s="40"/>
      <c r="M3921" s="271" t="s">
        <v>14134</v>
      </c>
    </row>
    <row r="3922" spans="1:13" x14ac:dyDescent="0.25">
      <c r="A3922" s="265" t="str">
        <f t="shared" si="170"/>
        <v>200800070116</v>
      </c>
      <c r="B3922" s="266"/>
      <c r="C3922" s="267">
        <v>20080007</v>
      </c>
      <c r="D3922" s="8" t="s">
        <v>56</v>
      </c>
      <c r="E3922" s="268" t="s">
        <v>6981</v>
      </c>
      <c r="F3922" s="268" t="s">
        <v>14055</v>
      </c>
      <c r="G3922" s="268" t="s">
        <v>14095</v>
      </c>
      <c r="H3922" s="268" t="s">
        <v>7415</v>
      </c>
      <c r="I3922" s="269"/>
      <c r="J3922" s="270"/>
      <c r="L3922" s="40"/>
      <c r="M3922" s="271" t="s">
        <v>14135</v>
      </c>
    </row>
    <row r="3923" spans="1:13" x14ac:dyDescent="0.25">
      <c r="A3923" s="265" t="str">
        <f t="shared" si="170"/>
        <v>200800070117</v>
      </c>
      <c r="B3923" s="266"/>
      <c r="C3923" s="267">
        <v>20080007</v>
      </c>
      <c r="D3923" s="8" t="s">
        <v>56</v>
      </c>
      <c r="E3923" s="268" t="s">
        <v>7262</v>
      </c>
      <c r="F3923" s="268" t="s">
        <v>14056</v>
      </c>
      <c r="G3923" s="268" t="s">
        <v>14096</v>
      </c>
      <c r="H3923" s="268" t="s">
        <v>7415</v>
      </c>
      <c r="I3923" s="269"/>
      <c r="J3923" s="270"/>
      <c r="L3923" s="40"/>
      <c r="M3923" s="271" t="s">
        <v>14136</v>
      </c>
    </row>
    <row r="3924" spans="1:13" x14ac:dyDescent="0.25">
      <c r="A3924" s="265" t="str">
        <f t="shared" si="170"/>
        <v>200800100064</v>
      </c>
      <c r="B3924" s="266"/>
      <c r="C3924" s="267">
        <v>20080010</v>
      </c>
      <c r="D3924" s="8" t="s">
        <v>56</v>
      </c>
      <c r="E3924" s="268" t="s">
        <v>1237</v>
      </c>
      <c r="F3924" s="268" t="s">
        <v>14057</v>
      </c>
      <c r="G3924" s="268" t="s">
        <v>14097</v>
      </c>
      <c r="H3924" s="268" t="s">
        <v>7414</v>
      </c>
      <c r="I3924" s="269"/>
      <c r="J3924" s="270"/>
      <c r="L3924" s="40"/>
      <c r="M3924" s="271" t="s">
        <v>14137</v>
      </c>
    </row>
    <row r="3925" spans="1:13" x14ac:dyDescent="0.25">
      <c r="A3925" s="265" t="str">
        <f t="shared" si="170"/>
        <v>200800270022</v>
      </c>
      <c r="B3925" s="266"/>
      <c r="C3925" s="267">
        <v>20080027</v>
      </c>
      <c r="D3925" s="8" t="s">
        <v>56</v>
      </c>
      <c r="E3925" s="268" t="s">
        <v>37</v>
      </c>
      <c r="F3925" s="268" t="s">
        <v>14058</v>
      </c>
      <c r="G3925" s="268" t="s">
        <v>14098</v>
      </c>
      <c r="H3925" s="268" t="s">
        <v>7415</v>
      </c>
      <c r="I3925" s="269"/>
      <c r="J3925" s="270"/>
      <c r="L3925" s="40"/>
      <c r="M3925" s="271" t="s">
        <v>14138</v>
      </c>
    </row>
    <row r="3926" spans="1:13" x14ac:dyDescent="0.25">
      <c r="A3926" s="265" t="str">
        <f t="shared" si="170"/>
        <v>200800270023</v>
      </c>
      <c r="B3926" s="266"/>
      <c r="C3926" s="267">
        <v>20080027</v>
      </c>
      <c r="D3926" s="8" t="s">
        <v>56</v>
      </c>
      <c r="E3926" s="268" t="s">
        <v>38</v>
      </c>
      <c r="F3926" s="268" t="s">
        <v>12468</v>
      </c>
      <c r="G3926" s="268" t="s">
        <v>14099</v>
      </c>
      <c r="H3926" s="268" t="s">
        <v>7415</v>
      </c>
      <c r="I3926" s="269"/>
      <c r="J3926" s="270"/>
      <c r="L3926" s="40"/>
      <c r="M3926" s="271" t="s">
        <v>14139</v>
      </c>
    </row>
    <row r="3927" spans="1:13" x14ac:dyDescent="0.25">
      <c r="A3927" s="265" t="str">
        <f t="shared" si="170"/>
        <v>200900130008</v>
      </c>
      <c r="B3927" s="266"/>
      <c r="C3927" s="267">
        <v>20090013</v>
      </c>
      <c r="D3927" s="8" t="s">
        <v>56</v>
      </c>
      <c r="E3927" s="268" t="s">
        <v>41</v>
      </c>
      <c r="F3927" s="268" t="s">
        <v>590</v>
      </c>
      <c r="G3927" s="268" t="s">
        <v>14100</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14059</v>
      </c>
      <c r="G3928" s="268" t="s">
        <v>14101</v>
      </c>
      <c r="H3928" s="268" t="s">
        <v>275</v>
      </c>
      <c r="I3928" s="269"/>
      <c r="J3928" s="270"/>
      <c r="L3928" s="40"/>
      <c r="M3928" s="271" t="s">
        <v>14140</v>
      </c>
    </row>
    <row r="3929" spans="1:13" x14ac:dyDescent="0.25">
      <c r="A3929" s="265" t="str">
        <f t="shared" si="170"/>
        <v>200900130012</v>
      </c>
      <c r="B3929" s="266"/>
      <c r="C3929" s="267">
        <v>20090013</v>
      </c>
      <c r="D3929" s="8" t="s">
        <v>56</v>
      </c>
      <c r="E3929" s="268" t="s">
        <v>40</v>
      </c>
      <c r="F3929" s="268" t="s">
        <v>14060</v>
      </c>
      <c r="G3929" s="268" t="s">
        <v>14102</v>
      </c>
      <c r="H3929" s="268" t="s">
        <v>275</v>
      </c>
      <c r="I3929" s="269"/>
      <c r="J3929" s="270"/>
      <c r="L3929" s="40"/>
      <c r="M3929" s="271" t="s">
        <v>14141</v>
      </c>
    </row>
    <row r="3930" spans="1:13" x14ac:dyDescent="0.25">
      <c r="A3930" s="265" t="str">
        <f t="shared" ref="A3930:A3956" si="171">CONCATENATE(C3930,E3930)</f>
        <v>200100410068</v>
      </c>
      <c r="B3930" s="272"/>
      <c r="C3930" s="267">
        <v>20010041</v>
      </c>
      <c r="D3930" s="8" t="s">
        <v>56</v>
      </c>
      <c r="E3930" s="273" t="s">
        <v>1489</v>
      </c>
      <c r="F3930" s="273" t="s">
        <v>14142</v>
      </c>
      <c r="G3930" s="273" t="s">
        <v>14155</v>
      </c>
      <c r="H3930" s="273" t="s">
        <v>275</v>
      </c>
      <c r="I3930" s="274"/>
      <c r="J3930" s="270">
        <v>46097</v>
      </c>
      <c r="K3930" t="s">
        <v>9644</v>
      </c>
      <c r="L3930" s="40"/>
      <c r="M3930" s="271">
        <v>0</v>
      </c>
    </row>
    <row r="3931" spans="1:13" x14ac:dyDescent="0.25">
      <c r="A3931" s="265" t="str">
        <f t="shared" si="171"/>
        <v>200100430028</v>
      </c>
      <c r="B3931" s="266"/>
      <c r="C3931" s="267">
        <v>20010043</v>
      </c>
      <c r="D3931" s="8" t="s">
        <v>56</v>
      </c>
      <c r="E3931" s="268" t="s">
        <v>30</v>
      </c>
      <c r="F3931" s="268" t="s">
        <v>14143</v>
      </c>
      <c r="G3931" s="268" t="s">
        <v>14156</v>
      </c>
      <c r="H3931" s="268" t="s">
        <v>275</v>
      </c>
      <c r="I3931" s="269"/>
      <c r="J3931" s="270">
        <v>46097</v>
      </c>
      <c r="K3931" t="s">
        <v>14182</v>
      </c>
      <c r="L3931" s="40"/>
      <c r="M3931" s="271" t="s">
        <v>14197</v>
      </c>
    </row>
    <row r="3932" spans="1:13" x14ac:dyDescent="0.25">
      <c r="A3932" s="265" t="str">
        <f t="shared" si="171"/>
        <v>200100430029</v>
      </c>
      <c r="B3932" s="266"/>
      <c r="C3932" s="267">
        <v>20010043</v>
      </c>
      <c r="D3932" s="8" t="s">
        <v>56</v>
      </c>
      <c r="E3932" s="268" t="s">
        <v>31</v>
      </c>
      <c r="F3932" s="268" t="s">
        <v>6606</v>
      </c>
      <c r="G3932" s="268" t="s">
        <v>14157</v>
      </c>
      <c r="H3932" s="268" t="s">
        <v>451</v>
      </c>
      <c r="I3932" s="269"/>
      <c r="J3932" s="270">
        <v>46097</v>
      </c>
      <c r="K3932" t="s">
        <v>14183</v>
      </c>
      <c r="L3932" s="40"/>
      <c r="M3932" s="271" t="s">
        <v>14198</v>
      </c>
    </row>
    <row r="3933" spans="1:13" x14ac:dyDescent="0.25">
      <c r="A3933" s="265" t="str">
        <f t="shared" si="171"/>
        <v>200100540020</v>
      </c>
      <c r="B3933" s="266"/>
      <c r="C3933" s="267">
        <v>20010054</v>
      </c>
      <c r="D3933" s="8" t="s">
        <v>56</v>
      </c>
      <c r="E3933" s="268" t="s">
        <v>4</v>
      </c>
      <c r="F3933" s="268" t="s">
        <v>14144</v>
      </c>
      <c r="G3933" s="268" t="s">
        <v>14158</v>
      </c>
      <c r="H3933" s="268" t="s">
        <v>275</v>
      </c>
      <c r="I3933" s="269"/>
      <c r="J3933" s="270">
        <v>46097</v>
      </c>
      <c r="K3933" t="s">
        <v>1163</v>
      </c>
      <c r="L3933" s="40"/>
      <c r="M3933" s="271" t="s">
        <v>14199</v>
      </c>
    </row>
    <row r="3934" spans="1:13" x14ac:dyDescent="0.25">
      <c r="A3934" s="265" t="str">
        <f t="shared" si="171"/>
        <v>200100540021</v>
      </c>
      <c r="B3934" s="266"/>
      <c r="C3934" s="267">
        <v>20010054</v>
      </c>
      <c r="D3934" s="8" t="s">
        <v>56</v>
      </c>
      <c r="E3934" s="268" t="s">
        <v>28</v>
      </c>
      <c r="F3934" s="268" t="s">
        <v>14145</v>
      </c>
      <c r="G3934" s="268" t="s">
        <v>14159</v>
      </c>
      <c r="H3934" s="268" t="s">
        <v>275</v>
      </c>
      <c r="I3934" s="269"/>
      <c r="J3934" s="270">
        <v>46097</v>
      </c>
      <c r="K3934" t="s">
        <v>11503</v>
      </c>
      <c r="L3934" s="40"/>
      <c r="M3934" s="271">
        <v>0</v>
      </c>
    </row>
    <row r="3935" spans="1:13" x14ac:dyDescent="0.25">
      <c r="A3935" s="265" t="str">
        <f t="shared" si="171"/>
        <v>200100540022</v>
      </c>
      <c r="B3935" s="266"/>
      <c r="C3935" s="267">
        <v>20010054</v>
      </c>
      <c r="D3935" s="8" t="s">
        <v>56</v>
      </c>
      <c r="E3935" s="268" t="s">
        <v>37</v>
      </c>
      <c r="F3935" s="268" t="s">
        <v>10314</v>
      </c>
      <c r="G3935" s="268" t="s">
        <v>14160</v>
      </c>
      <c r="H3935" s="268" t="s">
        <v>460</v>
      </c>
      <c r="I3935" s="269"/>
      <c r="J3935" s="270">
        <v>46097</v>
      </c>
      <c r="K3935" t="s">
        <v>14184</v>
      </c>
      <c r="L3935" s="40"/>
      <c r="M3935" s="271" t="s">
        <v>14200</v>
      </c>
    </row>
    <row r="3936" spans="1:13" x14ac:dyDescent="0.25">
      <c r="A3936" s="265" t="str">
        <f t="shared" si="171"/>
        <v>200100550021</v>
      </c>
      <c r="B3936" s="266"/>
      <c r="C3936" s="267">
        <v>20010055</v>
      </c>
      <c r="D3936" s="8" t="s">
        <v>56</v>
      </c>
      <c r="E3936" s="268" t="s">
        <v>28</v>
      </c>
      <c r="F3936" s="268" t="s">
        <v>14146</v>
      </c>
      <c r="G3936" s="268" t="s">
        <v>14161</v>
      </c>
      <c r="H3936" s="268" t="s">
        <v>460</v>
      </c>
      <c r="I3936" s="269"/>
      <c r="J3936" s="270">
        <v>46097</v>
      </c>
      <c r="K3936" t="s">
        <v>906</v>
      </c>
      <c r="L3936" s="40"/>
      <c r="M3936" s="271" t="s">
        <v>14201</v>
      </c>
    </row>
    <row r="3937" spans="1:13" x14ac:dyDescent="0.25">
      <c r="A3937" s="265" t="str">
        <f t="shared" si="171"/>
        <v>200100620007</v>
      </c>
      <c r="B3937" s="266"/>
      <c r="C3937" s="267">
        <v>20010062</v>
      </c>
      <c r="D3937" s="8" t="s">
        <v>56</v>
      </c>
      <c r="E3937" s="268" t="s">
        <v>20</v>
      </c>
      <c r="F3937" s="268" t="s">
        <v>14147</v>
      </c>
      <c r="G3937" s="268" t="s">
        <v>14162</v>
      </c>
      <c r="H3937" s="268" t="s">
        <v>264</v>
      </c>
      <c r="I3937" s="269"/>
      <c r="J3937" s="270">
        <v>46097</v>
      </c>
      <c r="K3937" t="s">
        <v>5718</v>
      </c>
      <c r="L3937" s="40"/>
      <c r="M3937" s="271" t="s">
        <v>14202</v>
      </c>
    </row>
    <row r="3938" spans="1:13" x14ac:dyDescent="0.25">
      <c r="A3938" s="265" t="str">
        <f t="shared" si="171"/>
        <v>200100620008</v>
      </c>
      <c r="B3938" s="266"/>
      <c r="C3938" s="267">
        <v>20010062</v>
      </c>
      <c r="D3938" s="8" t="s">
        <v>56</v>
      </c>
      <c r="E3938" s="268" t="s">
        <v>41</v>
      </c>
      <c r="F3938" s="268" t="s">
        <v>6892</v>
      </c>
      <c r="G3938" s="268" t="s">
        <v>14163</v>
      </c>
      <c r="H3938" s="268" t="s">
        <v>269</v>
      </c>
      <c r="I3938" s="269"/>
      <c r="J3938" s="270">
        <v>46097</v>
      </c>
      <c r="K3938" t="s">
        <v>14185</v>
      </c>
      <c r="L3938" s="40"/>
      <c r="M3938" s="271" t="s">
        <v>14203</v>
      </c>
    </row>
    <row r="3939" spans="1:13" x14ac:dyDescent="0.25">
      <c r="A3939" s="265" t="str">
        <f t="shared" si="171"/>
        <v>200200070088</v>
      </c>
      <c r="B3939" s="266"/>
      <c r="C3939" s="267">
        <v>20020007</v>
      </c>
      <c r="D3939" s="8" t="s">
        <v>56</v>
      </c>
      <c r="E3939" s="268" t="s">
        <v>3465</v>
      </c>
      <c r="F3939" s="268" t="s">
        <v>14148</v>
      </c>
      <c r="G3939" s="268" t="s">
        <v>14164</v>
      </c>
      <c r="H3939" s="268" t="s">
        <v>281</v>
      </c>
      <c r="I3939" s="269"/>
      <c r="J3939" s="270">
        <v>46097</v>
      </c>
      <c r="K3939" t="s">
        <v>9506</v>
      </c>
      <c r="L3939" s="40"/>
      <c r="M3939" s="271" t="s">
        <v>14204</v>
      </c>
    </row>
    <row r="3940" spans="1:13" x14ac:dyDescent="0.25">
      <c r="A3940" s="265" t="str">
        <f t="shared" si="171"/>
        <v>200200140023</v>
      </c>
      <c r="B3940" s="266"/>
      <c r="C3940" s="267">
        <v>20020014</v>
      </c>
      <c r="D3940" s="8" t="s">
        <v>56</v>
      </c>
      <c r="E3940" s="268" t="s">
        <v>38</v>
      </c>
      <c r="F3940" s="268" t="s">
        <v>14149</v>
      </c>
      <c r="G3940" s="268" t="s">
        <v>14165</v>
      </c>
      <c r="H3940" s="268" t="s">
        <v>274</v>
      </c>
      <c r="I3940" s="269"/>
      <c r="J3940" s="270">
        <v>46097</v>
      </c>
      <c r="K3940" t="s">
        <v>14186</v>
      </c>
      <c r="L3940" s="40"/>
      <c r="M3940" s="271" t="s">
        <v>14205</v>
      </c>
    </row>
    <row r="3941" spans="1:13" x14ac:dyDescent="0.25">
      <c r="A3941" s="265" t="str">
        <f t="shared" si="171"/>
        <v>200200140024</v>
      </c>
      <c r="B3941" s="266"/>
      <c r="C3941" s="267">
        <v>20020014</v>
      </c>
      <c r="D3941" s="8" t="s">
        <v>56</v>
      </c>
      <c r="E3941" s="268" t="s">
        <v>29</v>
      </c>
      <c r="F3941" s="268" t="s">
        <v>14150</v>
      </c>
      <c r="G3941" s="268" t="s">
        <v>14166</v>
      </c>
      <c r="H3941" s="268" t="s">
        <v>1284</v>
      </c>
      <c r="I3941" s="269"/>
      <c r="J3941" s="270">
        <v>46097</v>
      </c>
      <c r="K3941" t="s">
        <v>14187</v>
      </c>
      <c r="L3941" s="40"/>
      <c r="M3941" s="271" t="s">
        <v>14206</v>
      </c>
    </row>
    <row r="3942" spans="1:13" x14ac:dyDescent="0.25">
      <c r="A3942" s="265" t="str">
        <f t="shared" si="171"/>
        <v>200300090044</v>
      </c>
      <c r="B3942" s="266"/>
      <c r="C3942" s="267">
        <v>20030009</v>
      </c>
      <c r="D3942" s="8" t="s">
        <v>56</v>
      </c>
      <c r="E3942" s="268" t="s">
        <v>15</v>
      </c>
      <c r="F3942" s="268" t="s">
        <v>7133</v>
      </c>
      <c r="G3942" s="268" t="s">
        <v>14167</v>
      </c>
      <c r="H3942" s="268" t="s">
        <v>721</v>
      </c>
      <c r="I3942" s="269"/>
      <c r="J3942" s="270">
        <v>46097</v>
      </c>
      <c r="K3942" t="s">
        <v>14188</v>
      </c>
      <c r="L3942" s="40"/>
      <c r="M3942" s="271" t="s">
        <v>14207</v>
      </c>
    </row>
    <row r="3943" spans="1:13" x14ac:dyDescent="0.25">
      <c r="A3943" s="265" t="str">
        <f t="shared" si="171"/>
        <v>200500030034</v>
      </c>
      <c r="B3943" s="266"/>
      <c r="C3943" s="267">
        <v>20050003</v>
      </c>
      <c r="D3943" s="8" t="s">
        <v>56</v>
      </c>
      <c r="E3943" s="268" t="s">
        <v>33</v>
      </c>
      <c r="F3943" s="268" t="s">
        <v>6314</v>
      </c>
      <c r="G3943" s="268" t="s">
        <v>14168</v>
      </c>
      <c r="H3943" s="268" t="s">
        <v>5502</v>
      </c>
      <c r="I3943" s="269"/>
      <c r="J3943" s="270">
        <v>46097</v>
      </c>
      <c r="K3943" t="s">
        <v>476</v>
      </c>
      <c r="L3943" s="40"/>
      <c r="M3943" s="271" t="s">
        <v>14208</v>
      </c>
    </row>
    <row r="3944" spans="1:13" x14ac:dyDescent="0.25">
      <c r="A3944" s="265" t="str">
        <f t="shared" si="171"/>
        <v>200600170022</v>
      </c>
      <c r="B3944" s="266"/>
      <c r="C3944" s="267">
        <v>20060017</v>
      </c>
      <c r="D3944" s="8" t="s">
        <v>56</v>
      </c>
      <c r="E3944" s="268" t="s">
        <v>37</v>
      </c>
      <c r="F3944" s="268" t="s">
        <v>810</v>
      </c>
      <c r="G3944" s="268" t="s">
        <v>14169</v>
      </c>
      <c r="H3944" s="268" t="s">
        <v>1676</v>
      </c>
      <c r="I3944" s="269"/>
      <c r="J3944" s="270">
        <v>46097</v>
      </c>
      <c r="K3944" t="s">
        <v>14189</v>
      </c>
      <c r="L3944" s="40"/>
      <c r="M3944" s="271" t="s">
        <v>14209</v>
      </c>
    </row>
    <row r="3945" spans="1:13" x14ac:dyDescent="0.25">
      <c r="A3945" s="265" t="str">
        <f t="shared" si="171"/>
        <v>200600170023</v>
      </c>
      <c r="B3945" s="266"/>
      <c r="C3945" s="267">
        <v>20060017</v>
      </c>
      <c r="D3945" s="8" t="s">
        <v>56</v>
      </c>
      <c r="E3945" s="268" t="s">
        <v>38</v>
      </c>
      <c r="F3945" s="268" t="s">
        <v>12961</v>
      </c>
      <c r="G3945" s="268" t="s">
        <v>14170</v>
      </c>
      <c r="H3945" s="268" t="s">
        <v>5250</v>
      </c>
      <c r="I3945" s="269"/>
      <c r="J3945" s="270">
        <v>46097</v>
      </c>
      <c r="K3945" t="s">
        <v>14190</v>
      </c>
      <c r="L3945" s="40"/>
      <c r="M3945" s="271">
        <v>0</v>
      </c>
    </row>
    <row r="3946" spans="1:13" x14ac:dyDescent="0.25">
      <c r="A3946" s="265" t="str">
        <f t="shared" si="171"/>
        <v>200600170024</v>
      </c>
      <c r="B3946" s="266"/>
      <c r="C3946" s="267">
        <v>20060017</v>
      </c>
      <c r="D3946" s="8" t="s">
        <v>56</v>
      </c>
      <c r="E3946" s="268" t="s">
        <v>29</v>
      </c>
      <c r="F3946" s="268" t="s">
        <v>13587</v>
      </c>
      <c r="G3946" s="268" t="s">
        <v>14171</v>
      </c>
      <c r="H3946" s="268" t="s">
        <v>4452</v>
      </c>
      <c r="I3946" s="269"/>
      <c r="J3946" s="270">
        <v>46097</v>
      </c>
      <c r="K3946" t="s">
        <v>8622</v>
      </c>
      <c r="L3946" s="40"/>
      <c r="M3946" s="271">
        <v>0</v>
      </c>
    </row>
    <row r="3947" spans="1:13" x14ac:dyDescent="0.25">
      <c r="A3947" s="265" t="str">
        <f t="shared" si="171"/>
        <v>200600190003</v>
      </c>
      <c r="B3947" s="266"/>
      <c r="C3947" s="267">
        <v>20060019</v>
      </c>
      <c r="D3947" s="8" t="s">
        <v>56</v>
      </c>
      <c r="E3947" s="268" t="s">
        <v>0</v>
      </c>
      <c r="F3947" s="268" t="s">
        <v>166</v>
      </c>
      <c r="G3947" s="268" t="s">
        <v>14172</v>
      </c>
      <c r="H3947" s="268" t="s">
        <v>5809</v>
      </c>
      <c r="I3947" s="269"/>
      <c r="J3947" s="270">
        <v>46097</v>
      </c>
      <c r="K3947" t="s">
        <v>14191</v>
      </c>
      <c r="L3947" s="40"/>
      <c r="M3947" s="271" t="s">
        <v>14210</v>
      </c>
    </row>
    <row r="3948" spans="1:13" x14ac:dyDescent="0.25">
      <c r="A3948" s="265" t="str">
        <f t="shared" si="171"/>
        <v>200700030061</v>
      </c>
      <c r="B3948" s="266"/>
      <c r="C3948" s="267">
        <v>20070003</v>
      </c>
      <c r="D3948" s="8" t="s">
        <v>56</v>
      </c>
      <c r="E3948" s="268" t="s">
        <v>1061</v>
      </c>
      <c r="F3948" s="268" t="s">
        <v>14151</v>
      </c>
      <c r="G3948" s="268" t="s">
        <v>14173</v>
      </c>
      <c r="H3948" s="268" t="s">
        <v>1048</v>
      </c>
      <c r="I3948" s="269"/>
      <c r="J3948" s="270">
        <v>46097</v>
      </c>
      <c r="K3948" t="s">
        <v>14192</v>
      </c>
      <c r="L3948" s="40"/>
      <c r="M3948" s="271" t="s">
        <v>14211</v>
      </c>
    </row>
    <row r="3949" spans="1:13" x14ac:dyDescent="0.25">
      <c r="A3949" s="265" t="str">
        <f t="shared" si="171"/>
        <v>200700040026</v>
      </c>
      <c r="B3949" s="266"/>
      <c r="C3949" s="267">
        <v>20070004</v>
      </c>
      <c r="D3949" s="8" t="s">
        <v>56</v>
      </c>
      <c r="E3949" s="268" t="s">
        <v>39</v>
      </c>
      <c r="F3949" s="268" t="s">
        <v>445</v>
      </c>
      <c r="G3949" s="268" t="s">
        <v>14174</v>
      </c>
      <c r="H3949" s="268" t="s">
        <v>5766</v>
      </c>
      <c r="I3949" s="269"/>
      <c r="J3949" s="270">
        <v>46097</v>
      </c>
      <c r="K3949" t="s">
        <v>14193</v>
      </c>
      <c r="L3949" s="40"/>
      <c r="M3949" s="271" t="s">
        <v>14212</v>
      </c>
    </row>
    <row r="3950" spans="1:13" x14ac:dyDescent="0.25">
      <c r="A3950" s="265" t="str">
        <f t="shared" si="171"/>
        <v>200800020048</v>
      </c>
      <c r="B3950" s="266"/>
      <c r="C3950" s="267">
        <v>20080002</v>
      </c>
      <c r="D3950" s="8" t="s">
        <v>56</v>
      </c>
      <c r="E3950" s="268" t="s">
        <v>424</v>
      </c>
      <c r="F3950" s="268" t="s">
        <v>14152</v>
      </c>
      <c r="G3950" s="268" t="s">
        <v>14175</v>
      </c>
      <c r="H3950" s="268" t="s">
        <v>7439</v>
      </c>
      <c r="I3950" s="269"/>
      <c r="J3950" s="270">
        <v>46097</v>
      </c>
      <c r="K3950" t="s">
        <v>14194</v>
      </c>
      <c r="L3950" s="40"/>
      <c r="M3950" s="271" t="s">
        <v>14213</v>
      </c>
    </row>
    <row r="3951" spans="1:13" x14ac:dyDescent="0.25">
      <c r="A3951" s="265" t="str">
        <f t="shared" si="171"/>
        <v>200800040074</v>
      </c>
      <c r="B3951" s="266"/>
      <c r="C3951" s="267">
        <v>20080004</v>
      </c>
      <c r="D3951" s="8" t="s">
        <v>56</v>
      </c>
      <c r="E3951" s="268" t="s">
        <v>2490</v>
      </c>
      <c r="F3951" s="268" t="s">
        <v>14153</v>
      </c>
      <c r="G3951" s="268" t="s">
        <v>14176</v>
      </c>
      <c r="H3951" s="268" t="s">
        <v>7412</v>
      </c>
      <c r="I3951" s="269"/>
      <c r="J3951" s="270">
        <v>46097</v>
      </c>
      <c r="K3951" t="s">
        <v>7760</v>
      </c>
      <c r="L3951" s="40"/>
      <c r="M3951" s="271">
        <v>0</v>
      </c>
    </row>
    <row r="3952" spans="1:13" x14ac:dyDescent="0.25">
      <c r="A3952" s="265" t="str">
        <f t="shared" si="171"/>
        <v>200800040075</v>
      </c>
      <c r="B3952" s="266"/>
      <c r="C3952" s="267">
        <v>20080004</v>
      </c>
      <c r="D3952" s="8" t="s">
        <v>56</v>
      </c>
      <c r="E3952" s="268" t="s">
        <v>2594</v>
      </c>
      <c r="F3952" s="268" t="s">
        <v>14154</v>
      </c>
      <c r="G3952" s="268" t="s">
        <v>14177</v>
      </c>
      <c r="H3952" s="268" t="s">
        <v>7412</v>
      </c>
      <c r="I3952" s="269"/>
      <c r="J3952" s="270">
        <v>46097</v>
      </c>
      <c r="K3952" t="s">
        <v>159</v>
      </c>
      <c r="L3952" s="40"/>
      <c r="M3952" s="271" t="s">
        <v>14214</v>
      </c>
    </row>
    <row r="3953" spans="1:13" x14ac:dyDescent="0.25">
      <c r="A3953" s="265" t="str">
        <f t="shared" si="171"/>
        <v>200800070120</v>
      </c>
      <c r="B3953" s="266"/>
      <c r="C3953" s="267">
        <v>20080007</v>
      </c>
      <c r="D3953" s="8" t="s">
        <v>56</v>
      </c>
      <c r="E3953" s="268" t="s">
        <v>7374</v>
      </c>
      <c r="F3953" s="268" t="s">
        <v>9012</v>
      </c>
      <c r="G3953" s="268" t="s">
        <v>14178</v>
      </c>
      <c r="H3953" s="268" t="s">
        <v>7415</v>
      </c>
      <c r="I3953" s="269"/>
      <c r="J3953" s="270">
        <v>46097</v>
      </c>
      <c r="K3953" t="s">
        <v>14195</v>
      </c>
      <c r="L3953" s="40"/>
      <c r="M3953" s="271" t="s">
        <v>14215</v>
      </c>
    </row>
    <row r="3954" spans="1:13" x14ac:dyDescent="0.25">
      <c r="A3954" s="265" t="str">
        <f t="shared" si="171"/>
        <v>200800070121</v>
      </c>
      <c r="B3954" s="266"/>
      <c r="C3954" s="267">
        <v>20080007</v>
      </c>
      <c r="D3954" s="8" t="s">
        <v>56</v>
      </c>
      <c r="E3954" s="268" t="s">
        <v>7375</v>
      </c>
      <c r="F3954" s="268" t="s">
        <v>6992</v>
      </c>
      <c r="G3954" s="268" t="s">
        <v>14179</v>
      </c>
      <c r="H3954" s="268" t="s">
        <v>7416</v>
      </c>
      <c r="I3954" s="269"/>
      <c r="J3954" s="270">
        <v>46097</v>
      </c>
      <c r="K3954" t="s">
        <v>14196</v>
      </c>
      <c r="L3954" s="40"/>
      <c r="M3954" s="271" t="s">
        <v>14216</v>
      </c>
    </row>
    <row r="3955" spans="1:13" x14ac:dyDescent="0.25">
      <c r="A3955" s="265" t="str">
        <f t="shared" si="171"/>
        <v>200800070122</v>
      </c>
      <c r="B3955" s="266"/>
      <c r="C3955" s="267">
        <v>20080007</v>
      </c>
      <c r="D3955" s="8" t="s">
        <v>56</v>
      </c>
      <c r="E3955" s="268" t="s">
        <v>7376</v>
      </c>
      <c r="F3955" s="268" t="s">
        <v>6530</v>
      </c>
      <c r="G3955" s="268" t="s">
        <v>14180</v>
      </c>
      <c r="H3955" s="268" t="s">
        <v>275</v>
      </c>
      <c r="I3955" s="269"/>
      <c r="J3955" s="270">
        <v>46097</v>
      </c>
      <c r="K3955" t="s">
        <v>8705</v>
      </c>
      <c r="L3955" s="40"/>
      <c r="M3955" s="271" t="s">
        <v>14217</v>
      </c>
    </row>
    <row r="3956" spans="1:13" x14ac:dyDescent="0.25">
      <c r="A3956" s="265" t="str">
        <f t="shared" si="171"/>
        <v>200800070123</v>
      </c>
      <c r="B3956" s="266"/>
      <c r="C3956" s="267">
        <v>20080007</v>
      </c>
      <c r="D3956" s="8" t="s">
        <v>56</v>
      </c>
      <c r="E3956" s="268" t="s">
        <v>7377</v>
      </c>
      <c r="F3956" s="268" t="s">
        <v>10895</v>
      </c>
      <c r="G3956" s="268" t="s">
        <v>14181</v>
      </c>
      <c r="H3956" s="268" t="s">
        <v>7414</v>
      </c>
      <c r="I3956" s="269"/>
      <c r="J3956" s="270">
        <v>46097</v>
      </c>
      <c r="K3956" t="s">
        <v>7559</v>
      </c>
      <c r="L3956" s="40"/>
      <c r="M3956" s="271" t="s">
        <v>14218</v>
      </c>
    </row>
    <row r="3957" spans="1:13" x14ac:dyDescent="0.25">
      <c r="A3957" s="265" t="str">
        <f t="shared" ref="A3957:A3978" si="172">CONCATENATE(C3957,E3957)</f>
        <v>200100530065</v>
      </c>
      <c r="B3957" s="266"/>
      <c r="C3957" s="267">
        <v>20010053</v>
      </c>
      <c r="D3957" s="8" t="s">
        <v>56</v>
      </c>
      <c r="E3957" s="268" t="s">
        <v>1242</v>
      </c>
      <c r="F3957" s="268" t="s">
        <v>13509</v>
      </c>
      <c r="G3957" s="268" t="s">
        <v>14235</v>
      </c>
      <c r="H3957" s="268" t="s">
        <v>268</v>
      </c>
      <c r="I3957" s="269"/>
      <c r="J3957" s="270">
        <v>46104</v>
      </c>
      <c r="K3957" t="s">
        <v>14259</v>
      </c>
      <c r="L3957" s="40"/>
      <c r="M3957" s="271" t="s">
        <v>14272</v>
      </c>
    </row>
    <row r="3958" spans="1:13" x14ac:dyDescent="0.25">
      <c r="A3958" s="265" t="str">
        <f t="shared" si="172"/>
        <v>200100620009</v>
      </c>
      <c r="B3958" s="266"/>
      <c r="C3958" s="267">
        <v>20010062</v>
      </c>
      <c r="D3958" s="8" t="s">
        <v>56</v>
      </c>
      <c r="E3958" s="268" t="s">
        <v>36</v>
      </c>
      <c r="F3958" s="268" t="s">
        <v>14222</v>
      </c>
      <c r="G3958" s="268" t="s">
        <v>14236</v>
      </c>
      <c r="H3958" s="268" t="s">
        <v>14256</v>
      </c>
      <c r="I3958" s="269"/>
      <c r="J3958" s="270">
        <v>46104</v>
      </c>
      <c r="K3958" t="s">
        <v>14260</v>
      </c>
      <c r="L3958" s="40"/>
      <c r="M3958" s="271" t="s">
        <v>14273</v>
      </c>
    </row>
    <row r="3959" spans="1:13" x14ac:dyDescent="0.25">
      <c r="A3959" s="265" t="str">
        <f t="shared" si="172"/>
        <v>200100620010</v>
      </c>
      <c r="B3959" s="266"/>
      <c r="C3959" s="267">
        <v>20010062</v>
      </c>
      <c r="D3959" s="8" t="s">
        <v>56</v>
      </c>
      <c r="E3959" s="268" t="s">
        <v>21</v>
      </c>
      <c r="F3959" s="268" t="s">
        <v>14223</v>
      </c>
      <c r="G3959" s="268" t="s">
        <v>14237</v>
      </c>
      <c r="H3959" s="268" t="s">
        <v>270</v>
      </c>
      <c r="I3959" s="269"/>
      <c r="J3959" s="270">
        <v>46104</v>
      </c>
      <c r="K3959" t="s">
        <v>5645</v>
      </c>
      <c r="L3959" s="40"/>
      <c r="M3959" s="271" t="s">
        <v>14274</v>
      </c>
    </row>
    <row r="3960" spans="1:13" x14ac:dyDescent="0.25">
      <c r="A3960" s="265" t="str">
        <f t="shared" si="172"/>
        <v>200200010168</v>
      </c>
      <c r="B3960" s="266"/>
      <c r="C3960" s="267">
        <v>20020001</v>
      </c>
      <c r="D3960" s="8" t="s">
        <v>56</v>
      </c>
      <c r="E3960" s="268" t="s">
        <v>14220</v>
      </c>
      <c r="F3960" s="268" t="s">
        <v>14224</v>
      </c>
      <c r="G3960" s="268" t="s">
        <v>14238</v>
      </c>
      <c r="H3960" s="268" t="s">
        <v>275</v>
      </c>
      <c r="I3960" s="269"/>
      <c r="J3960" s="270">
        <v>46104</v>
      </c>
      <c r="K3960" t="s">
        <v>5196</v>
      </c>
      <c r="L3960" s="40"/>
      <c r="M3960" s="271" t="s">
        <v>14275</v>
      </c>
    </row>
    <row r="3961" spans="1:13" x14ac:dyDescent="0.25">
      <c r="A3961" s="265" t="str">
        <f t="shared" si="172"/>
        <v>200200010169</v>
      </c>
      <c r="B3961" s="266"/>
      <c r="C3961" s="267">
        <v>20020001</v>
      </c>
      <c r="D3961" s="8" t="s">
        <v>56</v>
      </c>
      <c r="E3961" s="268" t="s">
        <v>14221</v>
      </c>
      <c r="F3961" s="268" t="s">
        <v>7299</v>
      </c>
      <c r="G3961" s="268" t="s">
        <v>13919</v>
      </c>
      <c r="H3961" s="268" t="s">
        <v>274</v>
      </c>
      <c r="I3961" s="269"/>
      <c r="J3961" s="270">
        <v>46104</v>
      </c>
      <c r="K3961" t="s">
        <v>13931</v>
      </c>
      <c r="L3961" s="40"/>
      <c r="M3961" s="271">
        <v>0</v>
      </c>
    </row>
    <row r="3962" spans="1:13" x14ac:dyDescent="0.25">
      <c r="A3962" s="265" t="str">
        <f t="shared" si="172"/>
        <v>200700030062</v>
      </c>
      <c r="B3962" s="266"/>
      <c r="C3962" s="267">
        <v>20070003</v>
      </c>
      <c r="D3962" s="8" t="s">
        <v>56</v>
      </c>
      <c r="E3962" s="268" t="s">
        <v>1147</v>
      </c>
      <c r="F3962" s="268" t="s">
        <v>6372</v>
      </c>
      <c r="G3962" s="268" t="s">
        <v>14239</v>
      </c>
      <c r="H3962" s="268" t="s">
        <v>2021</v>
      </c>
      <c r="I3962" s="269"/>
      <c r="J3962" s="270">
        <v>46104</v>
      </c>
      <c r="K3962" t="s">
        <v>9044</v>
      </c>
      <c r="L3962" s="40"/>
      <c r="M3962" s="271" t="s">
        <v>14276</v>
      </c>
    </row>
    <row r="3963" spans="1:13" x14ac:dyDescent="0.25">
      <c r="A3963" s="265" t="str">
        <f t="shared" si="172"/>
        <v>200700060030</v>
      </c>
      <c r="B3963" s="266"/>
      <c r="C3963" s="267">
        <v>20070006</v>
      </c>
      <c r="D3963" s="8" t="s">
        <v>56</v>
      </c>
      <c r="E3963" s="268" t="s">
        <v>7</v>
      </c>
      <c r="F3963" s="268" t="s">
        <v>5723</v>
      </c>
      <c r="G3963" s="268" t="s">
        <v>14240</v>
      </c>
      <c r="H3963" s="268" t="s">
        <v>2021</v>
      </c>
      <c r="I3963" s="269"/>
      <c r="J3963" s="270">
        <v>46104</v>
      </c>
      <c r="K3963" t="s">
        <v>5893</v>
      </c>
      <c r="L3963" s="40"/>
      <c r="M3963" s="271">
        <v>0</v>
      </c>
    </row>
    <row r="3964" spans="1:13" x14ac:dyDescent="0.25">
      <c r="A3964" s="265" t="str">
        <f t="shared" si="172"/>
        <v>200700200003</v>
      </c>
      <c r="B3964" s="266"/>
      <c r="C3964" s="267">
        <v>20070020</v>
      </c>
      <c r="D3964" s="8" t="s">
        <v>56</v>
      </c>
      <c r="E3964" s="268" t="s">
        <v>0</v>
      </c>
      <c r="F3964" s="268" t="s">
        <v>8910</v>
      </c>
      <c r="G3964" s="268" t="s">
        <v>14241</v>
      </c>
      <c r="H3964" s="268" t="s">
        <v>1048</v>
      </c>
      <c r="I3964" s="269"/>
      <c r="J3964" s="270">
        <v>46104</v>
      </c>
      <c r="K3964" t="s">
        <v>14261</v>
      </c>
      <c r="L3964" s="40"/>
      <c r="M3964" s="271" t="s">
        <v>14277</v>
      </c>
    </row>
    <row r="3965" spans="1:13" x14ac:dyDescent="0.25">
      <c r="A3965" s="265" t="str">
        <f t="shared" si="172"/>
        <v>200700200004</v>
      </c>
      <c r="B3965" s="266"/>
      <c r="C3965" s="267">
        <v>20070020</v>
      </c>
      <c r="D3965" s="8" t="s">
        <v>56</v>
      </c>
      <c r="E3965" s="268" t="s">
        <v>1</v>
      </c>
      <c r="F3965" s="268" t="s">
        <v>14225</v>
      </c>
      <c r="G3965" s="268" t="s">
        <v>14242</v>
      </c>
      <c r="H3965" s="268" t="s">
        <v>776</v>
      </c>
      <c r="I3965" s="269"/>
      <c r="J3965" s="270">
        <v>46104</v>
      </c>
      <c r="K3965" t="s">
        <v>14262</v>
      </c>
      <c r="L3965" s="40"/>
      <c r="M3965" s="271" t="s">
        <v>14278</v>
      </c>
    </row>
    <row r="3966" spans="1:13" x14ac:dyDescent="0.25">
      <c r="A3966" s="265" t="str">
        <f t="shared" si="172"/>
        <v>200700200005</v>
      </c>
      <c r="B3966" s="266"/>
      <c r="C3966" s="267">
        <v>20070020</v>
      </c>
      <c r="D3966" s="8" t="s">
        <v>56</v>
      </c>
      <c r="E3966" s="268" t="s">
        <v>18</v>
      </c>
      <c r="F3966" s="268" t="s">
        <v>14226</v>
      </c>
      <c r="G3966" s="268" t="s">
        <v>14243</v>
      </c>
      <c r="H3966" s="268" t="s">
        <v>7370</v>
      </c>
      <c r="I3966" s="269"/>
      <c r="J3966" s="270">
        <v>46104</v>
      </c>
      <c r="K3966" t="s">
        <v>5961</v>
      </c>
      <c r="L3966" s="40"/>
      <c r="M3966" s="271" t="s">
        <v>14279</v>
      </c>
    </row>
    <row r="3967" spans="1:13" x14ac:dyDescent="0.25">
      <c r="A3967" s="265" t="str">
        <f t="shared" si="172"/>
        <v>200700230010</v>
      </c>
      <c r="B3967" s="266"/>
      <c r="C3967" s="267">
        <v>20070023</v>
      </c>
      <c r="D3967" s="8" t="s">
        <v>56</v>
      </c>
      <c r="E3967" s="268" t="s">
        <v>21</v>
      </c>
      <c r="F3967" s="268" t="s">
        <v>14227</v>
      </c>
      <c r="G3967" s="268" t="s">
        <v>14244</v>
      </c>
      <c r="H3967" s="268" t="s">
        <v>1048</v>
      </c>
      <c r="I3967" s="269"/>
      <c r="J3967" s="270">
        <v>46104</v>
      </c>
      <c r="K3967" t="s">
        <v>14263</v>
      </c>
      <c r="L3967" s="40"/>
      <c r="M3967" s="271" t="s">
        <v>14280</v>
      </c>
    </row>
    <row r="3968" spans="1:13" x14ac:dyDescent="0.25">
      <c r="A3968" s="265" t="str">
        <f t="shared" si="172"/>
        <v>200700230011</v>
      </c>
      <c r="B3968" s="266"/>
      <c r="C3968" s="267">
        <v>20070023</v>
      </c>
      <c r="D3968" s="8" t="s">
        <v>56</v>
      </c>
      <c r="E3968" s="268" t="s">
        <v>22</v>
      </c>
      <c r="F3968" s="268" t="s">
        <v>14228</v>
      </c>
      <c r="G3968" s="268" t="s">
        <v>14245</v>
      </c>
      <c r="H3968" s="268" t="s">
        <v>1048</v>
      </c>
      <c r="I3968" s="269"/>
      <c r="J3968" s="270">
        <v>46104</v>
      </c>
      <c r="K3968" t="s">
        <v>14264</v>
      </c>
      <c r="L3968" s="40"/>
      <c r="M3968" s="271" t="s">
        <v>14281</v>
      </c>
    </row>
    <row r="3969" spans="1:13" x14ac:dyDescent="0.25">
      <c r="A3969" s="265" t="str">
        <f t="shared" si="172"/>
        <v>200700230012</v>
      </c>
      <c r="B3969" s="266"/>
      <c r="C3969" s="267">
        <v>20070023</v>
      </c>
      <c r="D3969" s="8" t="s">
        <v>56</v>
      </c>
      <c r="E3969" s="268" t="s">
        <v>40</v>
      </c>
      <c r="F3969" s="268" t="s">
        <v>5754</v>
      </c>
      <c r="G3969" s="268" t="s">
        <v>14246</v>
      </c>
      <c r="H3969" s="268" t="s">
        <v>1048</v>
      </c>
      <c r="I3969" s="269"/>
      <c r="J3969" s="270">
        <v>46104</v>
      </c>
      <c r="K3969" t="s">
        <v>14265</v>
      </c>
      <c r="L3969" s="40"/>
      <c r="M3969" s="271" t="s">
        <v>14282</v>
      </c>
    </row>
    <row r="3970" spans="1:13" x14ac:dyDescent="0.25">
      <c r="A3970" s="265" t="str">
        <f t="shared" si="172"/>
        <v>200700240003</v>
      </c>
      <c r="B3970" s="266"/>
      <c r="C3970" s="267">
        <v>20070024</v>
      </c>
      <c r="D3970" s="8" t="s">
        <v>56</v>
      </c>
      <c r="E3970" s="268" t="s">
        <v>0</v>
      </c>
      <c r="F3970" s="268" t="s">
        <v>14229</v>
      </c>
      <c r="G3970" s="268" t="s">
        <v>14247</v>
      </c>
      <c r="H3970" s="268" t="s">
        <v>14257</v>
      </c>
      <c r="I3970" s="269"/>
      <c r="J3970" s="270">
        <v>46104</v>
      </c>
      <c r="K3970" t="s">
        <v>14266</v>
      </c>
      <c r="L3970" s="40"/>
      <c r="M3970" s="271" t="s">
        <v>14283</v>
      </c>
    </row>
    <row r="3971" spans="1:13" x14ac:dyDescent="0.25">
      <c r="A3971" s="265" t="str">
        <f t="shared" si="172"/>
        <v>200700240004</v>
      </c>
      <c r="B3971" s="266"/>
      <c r="C3971" s="267">
        <v>20070024</v>
      </c>
      <c r="D3971" s="8" t="s">
        <v>56</v>
      </c>
      <c r="E3971" s="268" t="s">
        <v>1</v>
      </c>
      <c r="F3971" s="268" t="s">
        <v>610</v>
      </c>
      <c r="G3971" s="268" t="s">
        <v>14248</v>
      </c>
      <c r="H3971" s="268" t="s">
        <v>275</v>
      </c>
      <c r="I3971" s="269"/>
      <c r="J3971" s="270">
        <v>46104</v>
      </c>
      <c r="K3971" t="s">
        <v>14267</v>
      </c>
      <c r="L3971" s="40"/>
      <c r="M3971" s="271" t="s">
        <v>14284</v>
      </c>
    </row>
    <row r="3972" spans="1:13" x14ac:dyDescent="0.25">
      <c r="A3972" s="265" t="str">
        <f t="shared" si="172"/>
        <v>200700240005</v>
      </c>
      <c r="B3972" s="266"/>
      <c r="C3972" s="267">
        <v>20070024</v>
      </c>
      <c r="D3972" s="8" t="s">
        <v>56</v>
      </c>
      <c r="E3972" s="268" t="s">
        <v>18</v>
      </c>
      <c r="F3972" s="268" t="s">
        <v>5213</v>
      </c>
      <c r="G3972" s="268" t="s">
        <v>14249</v>
      </c>
      <c r="H3972" s="268" t="s">
        <v>5545</v>
      </c>
      <c r="I3972" s="269"/>
      <c r="J3972" s="270">
        <v>46104</v>
      </c>
      <c r="K3972" t="s">
        <v>14268</v>
      </c>
      <c r="L3972" s="40"/>
      <c r="M3972" s="271" t="s">
        <v>14285</v>
      </c>
    </row>
    <row r="3973" spans="1:13" x14ac:dyDescent="0.25">
      <c r="A3973" s="265" t="str">
        <f t="shared" si="172"/>
        <v>200700260002</v>
      </c>
      <c r="B3973" s="266"/>
      <c r="C3973" s="267">
        <v>20070026</v>
      </c>
      <c r="D3973" s="8" t="s">
        <v>56</v>
      </c>
      <c r="E3973" s="268" t="s">
        <v>17</v>
      </c>
      <c r="F3973" s="268" t="s">
        <v>14230</v>
      </c>
      <c r="G3973" s="268" t="s">
        <v>14250</v>
      </c>
      <c r="H3973" s="268" t="s">
        <v>14258</v>
      </c>
      <c r="I3973" s="269"/>
      <c r="J3973" s="270">
        <v>46104</v>
      </c>
      <c r="K3973" t="s">
        <v>1013</v>
      </c>
      <c r="L3973" s="40"/>
      <c r="M3973" s="271" t="s">
        <v>14286</v>
      </c>
    </row>
    <row r="3974" spans="1:13" x14ac:dyDescent="0.25">
      <c r="A3974" s="265" t="str">
        <f t="shared" si="172"/>
        <v>200800020049</v>
      </c>
      <c r="B3974" s="266"/>
      <c r="C3974" s="267">
        <v>20080002</v>
      </c>
      <c r="D3974" s="8" t="s">
        <v>56</v>
      </c>
      <c r="E3974" s="268" t="s">
        <v>425</v>
      </c>
      <c r="F3974" s="268" t="s">
        <v>14231</v>
      </c>
      <c r="G3974" s="268" t="s">
        <v>14251</v>
      </c>
      <c r="H3974" s="268" t="s">
        <v>7439</v>
      </c>
      <c r="I3974" s="269"/>
      <c r="J3974" s="270">
        <v>46104</v>
      </c>
      <c r="K3974" t="s">
        <v>14269</v>
      </c>
      <c r="L3974" s="40"/>
      <c r="M3974" s="271" t="s">
        <v>14287</v>
      </c>
    </row>
    <row r="3975" spans="1:13" x14ac:dyDescent="0.25">
      <c r="A3975" s="265" t="str">
        <f t="shared" si="172"/>
        <v>200800070124</v>
      </c>
      <c r="B3975" s="266"/>
      <c r="C3975" s="267">
        <v>20080007</v>
      </c>
      <c r="D3975" s="8" t="s">
        <v>56</v>
      </c>
      <c r="E3975" s="268" t="s">
        <v>7518</v>
      </c>
      <c r="F3975" s="268" t="s">
        <v>14232</v>
      </c>
      <c r="G3975" s="268" t="s">
        <v>14252</v>
      </c>
      <c r="H3975" s="268" t="s">
        <v>7440</v>
      </c>
      <c r="I3975" s="269"/>
      <c r="J3975" s="270">
        <v>46104</v>
      </c>
      <c r="K3975">
        <v>0</v>
      </c>
      <c r="L3975" s="40"/>
      <c r="M3975" s="271" t="s">
        <v>14288</v>
      </c>
    </row>
    <row r="3976" spans="1:13" x14ac:dyDescent="0.25">
      <c r="A3976" s="265" t="str">
        <f t="shared" si="172"/>
        <v>200800090021</v>
      </c>
      <c r="B3976" s="266"/>
      <c r="C3976" s="267">
        <v>20080009</v>
      </c>
      <c r="D3976" s="8" t="s">
        <v>56</v>
      </c>
      <c r="E3976" s="268" t="s">
        <v>28</v>
      </c>
      <c r="F3976" s="268" t="s">
        <v>7553</v>
      </c>
      <c r="G3976" s="268" t="s">
        <v>14253</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14233</v>
      </c>
      <c r="G3977" s="268" t="s">
        <v>14254</v>
      </c>
      <c r="H3977" s="268" t="s">
        <v>268</v>
      </c>
      <c r="I3977" s="269"/>
      <c r="J3977" s="270">
        <v>46104</v>
      </c>
      <c r="K3977" t="s">
        <v>14270</v>
      </c>
      <c r="L3977" s="40"/>
      <c r="M3977" s="271" t="s">
        <v>14289</v>
      </c>
    </row>
    <row r="3978" spans="1:13" x14ac:dyDescent="0.25">
      <c r="A3978" s="265" t="str">
        <f t="shared" si="172"/>
        <v>200900200005</v>
      </c>
      <c r="B3978" s="266"/>
      <c r="C3978" s="267">
        <v>20090020</v>
      </c>
      <c r="D3978" s="8" t="s">
        <v>56</v>
      </c>
      <c r="E3978" s="268" t="s">
        <v>18</v>
      </c>
      <c r="F3978" s="268" t="s">
        <v>14234</v>
      </c>
      <c r="G3978" s="268" t="s">
        <v>14255</v>
      </c>
      <c r="H3978" s="268" t="s">
        <v>275</v>
      </c>
      <c r="I3978" s="269"/>
      <c r="J3978" s="270">
        <v>46104</v>
      </c>
      <c r="K3978" t="s">
        <v>14271</v>
      </c>
      <c r="L3978" s="40"/>
      <c r="M3978" s="271" t="s">
        <v>14290</v>
      </c>
    </row>
    <row r="3979" spans="1:13" x14ac:dyDescent="0.25">
      <c r="A3979" s="7" t="str">
        <f t="shared" ref="A3979:A4006" si="173">CONCATENATE(C3979,E3979)</f>
        <v>200100150107</v>
      </c>
      <c r="B3979" s="275"/>
      <c r="C3979" s="276">
        <v>20010015</v>
      </c>
      <c r="D3979" s="8" t="s">
        <v>56</v>
      </c>
      <c r="E3979" s="277" t="s">
        <v>5390</v>
      </c>
      <c r="F3979" s="277" t="s">
        <v>14294</v>
      </c>
      <c r="G3979" s="277" t="s">
        <v>14323</v>
      </c>
      <c r="H3979" s="277" t="s">
        <v>265</v>
      </c>
      <c r="I3979" s="278"/>
      <c r="J3979" s="53">
        <v>46111</v>
      </c>
      <c r="K3979" t="s">
        <v>10105</v>
      </c>
      <c r="L3979" s="40"/>
      <c r="M3979" s="39" t="s">
        <v>14398</v>
      </c>
    </row>
    <row r="3980" spans="1:13" x14ac:dyDescent="0.25">
      <c r="A3980" s="7" t="str">
        <f t="shared" si="173"/>
        <v>200100420041</v>
      </c>
      <c r="B3980" s="92"/>
      <c r="C3980" s="276">
        <v>20010042</v>
      </c>
      <c r="D3980" s="8" t="s">
        <v>56</v>
      </c>
      <c r="E3980" s="35" t="s">
        <v>35</v>
      </c>
      <c r="F3980" s="35" t="s">
        <v>5723</v>
      </c>
      <c r="G3980" s="35" t="s">
        <v>14324</v>
      </c>
      <c r="H3980" s="35" t="s">
        <v>278</v>
      </c>
      <c r="I3980" s="36"/>
      <c r="J3980" s="53">
        <v>46111</v>
      </c>
      <c r="K3980" t="s">
        <v>13578</v>
      </c>
      <c r="L3980" s="40"/>
      <c r="M3980" s="39">
        <v>0</v>
      </c>
    </row>
    <row r="3981" spans="1:13" x14ac:dyDescent="0.25">
      <c r="A3981" s="7" t="str">
        <f t="shared" si="173"/>
        <v>200100530066</v>
      </c>
      <c r="B3981" s="92"/>
      <c r="C3981" s="276">
        <v>20010053</v>
      </c>
      <c r="D3981" s="8" t="s">
        <v>56</v>
      </c>
      <c r="E3981" s="35" t="s">
        <v>1247</v>
      </c>
      <c r="F3981" s="35" t="s">
        <v>14295</v>
      </c>
      <c r="G3981" s="35" t="s">
        <v>14325</v>
      </c>
      <c r="H3981" s="35" t="s">
        <v>275</v>
      </c>
      <c r="I3981" s="36"/>
      <c r="J3981" s="53">
        <v>46111</v>
      </c>
      <c r="K3981" t="s">
        <v>10199</v>
      </c>
      <c r="L3981" s="40"/>
      <c r="M3981" s="39" t="s">
        <v>14399</v>
      </c>
    </row>
    <row r="3982" spans="1:13" x14ac:dyDescent="0.25">
      <c r="A3982" s="7" t="str">
        <f t="shared" si="173"/>
        <v>200200010170</v>
      </c>
      <c r="B3982" s="92"/>
      <c r="C3982" s="276">
        <v>20020001</v>
      </c>
      <c r="D3982" s="8" t="s">
        <v>56</v>
      </c>
      <c r="E3982" s="35" t="s">
        <v>14293</v>
      </c>
      <c r="F3982" s="35" t="s">
        <v>14296</v>
      </c>
      <c r="G3982" s="35" t="s">
        <v>14326</v>
      </c>
      <c r="H3982" s="35" t="s">
        <v>276</v>
      </c>
      <c r="I3982" s="36"/>
      <c r="J3982" s="53">
        <v>46111</v>
      </c>
      <c r="K3982" t="s">
        <v>585</v>
      </c>
      <c r="L3982" s="40"/>
      <c r="M3982" s="39" t="s">
        <v>14400</v>
      </c>
    </row>
    <row r="3983" spans="1:13" x14ac:dyDescent="0.25">
      <c r="A3983" s="7" t="str">
        <f t="shared" si="173"/>
        <v>200200020074</v>
      </c>
      <c r="B3983" s="92"/>
      <c r="C3983" s="276">
        <v>20020002</v>
      </c>
      <c r="D3983" s="8" t="s">
        <v>56</v>
      </c>
      <c r="E3983" s="35" t="s">
        <v>2490</v>
      </c>
      <c r="F3983" s="35" t="s">
        <v>14297</v>
      </c>
      <c r="G3983" s="35" t="s">
        <v>14327</v>
      </c>
      <c r="H3983" s="35" t="s">
        <v>279</v>
      </c>
      <c r="I3983" s="36"/>
      <c r="J3983" s="53">
        <v>46111</v>
      </c>
      <c r="K3983" t="s">
        <v>9261</v>
      </c>
      <c r="L3983" s="40"/>
      <c r="M3983" s="39" t="s">
        <v>14401</v>
      </c>
    </row>
    <row r="3984" spans="1:13" x14ac:dyDescent="0.25">
      <c r="A3984" s="7" t="str">
        <f t="shared" si="173"/>
        <v>200200140025</v>
      </c>
      <c r="B3984" s="92"/>
      <c r="C3984" s="276">
        <v>20020014</v>
      </c>
      <c r="D3984" s="8" t="s">
        <v>56</v>
      </c>
      <c r="E3984" s="35" t="s">
        <v>5</v>
      </c>
      <c r="F3984" s="35" t="s">
        <v>1279</v>
      </c>
      <c r="G3984" s="35" t="s">
        <v>14328</v>
      </c>
      <c r="H3984" s="35" t="s">
        <v>1284</v>
      </c>
      <c r="I3984" s="36"/>
      <c r="J3984" s="53">
        <v>46111</v>
      </c>
      <c r="K3984" t="s">
        <v>14373</v>
      </c>
      <c r="L3984" s="40"/>
      <c r="M3984" s="39" t="s">
        <v>14402</v>
      </c>
    </row>
    <row r="3985" spans="1:13" x14ac:dyDescent="0.25">
      <c r="A3985" s="7" t="str">
        <f t="shared" si="173"/>
        <v>200200150042</v>
      </c>
      <c r="B3985" s="92"/>
      <c r="C3985" s="276">
        <v>20020015</v>
      </c>
      <c r="D3985" s="8" t="s">
        <v>56</v>
      </c>
      <c r="E3985" s="35" t="s">
        <v>14</v>
      </c>
      <c r="F3985" s="35" t="s">
        <v>9173</v>
      </c>
      <c r="G3985" s="35" t="s">
        <v>14329</v>
      </c>
      <c r="H3985" s="35" t="s">
        <v>721</v>
      </c>
      <c r="I3985" s="36"/>
      <c r="J3985" s="53">
        <v>46111</v>
      </c>
      <c r="K3985" t="s">
        <v>14374</v>
      </c>
      <c r="L3985" s="40"/>
      <c r="M3985" s="39">
        <v>0</v>
      </c>
    </row>
    <row r="3986" spans="1:13" x14ac:dyDescent="0.25">
      <c r="A3986" s="7" t="str">
        <f t="shared" si="173"/>
        <v>200200150043</v>
      </c>
      <c r="B3986" s="92"/>
      <c r="C3986" s="276">
        <v>20020015</v>
      </c>
      <c r="D3986" s="8" t="s">
        <v>56</v>
      </c>
      <c r="E3986" s="35" t="s">
        <v>1650</v>
      </c>
      <c r="F3986" s="35" t="s">
        <v>6782</v>
      </c>
      <c r="G3986" s="35" t="s">
        <v>14330</v>
      </c>
      <c r="H3986" s="35" t="s">
        <v>5245</v>
      </c>
      <c r="I3986" s="36"/>
      <c r="J3986" s="53">
        <v>46111</v>
      </c>
      <c r="K3986" t="s">
        <v>6928</v>
      </c>
      <c r="L3986" s="40"/>
      <c r="M3986" s="39" t="s">
        <v>14403</v>
      </c>
    </row>
    <row r="3987" spans="1:13" x14ac:dyDescent="0.25">
      <c r="A3987" s="7" t="str">
        <f t="shared" si="173"/>
        <v>200200150044</v>
      </c>
      <c r="B3987" s="92"/>
      <c r="C3987" s="276">
        <v>20020015</v>
      </c>
      <c r="D3987" s="8" t="s">
        <v>56</v>
      </c>
      <c r="E3987" s="35" t="s">
        <v>15</v>
      </c>
      <c r="F3987" s="35" t="s">
        <v>14298</v>
      </c>
      <c r="G3987" s="35" t="s">
        <v>14331</v>
      </c>
      <c r="H3987" s="35" t="s">
        <v>721</v>
      </c>
      <c r="I3987" s="36"/>
      <c r="J3987" s="53">
        <v>46111</v>
      </c>
      <c r="K3987" t="s">
        <v>14375</v>
      </c>
      <c r="L3987" s="40"/>
      <c r="M3987" s="39" t="s">
        <v>14404</v>
      </c>
    </row>
    <row r="3988" spans="1:13" x14ac:dyDescent="0.25">
      <c r="A3988" s="7" t="str">
        <f t="shared" si="173"/>
        <v>200200200043</v>
      </c>
      <c r="B3988" s="92"/>
      <c r="C3988" s="276">
        <v>20020020</v>
      </c>
      <c r="D3988" s="8" t="s">
        <v>56</v>
      </c>
      <c r="E3988" s="35" t="s">
        <v>1650</v>
      </c>
      <c r="F3988" s="35" t="s">
        <v>14299</v>
      </c>
      <c r="G3988" s="35" t="s">
        <v>14332</v>
      </c>
      <c r="H3988" s="35" t="s">
        <v>1691</v>
      </c>
      <c r="I3988" s="36"/>
      <c r="J3988" s="53">
        <v>46111</v>
      </c>
      <c r="K3988" t="s">
        <v>14376</v>
      </c>
      <c r="L3988" s="40"/>
      <c r="M3988" s="39" t="s">
        <v>14405</v>
      </c>
    </row>
    <row r="3989" spans="1:13" x14ac:dyDescent="0.25">
      <c r="A3989" s="7" t="str">
        <f t="shared" si="173"/>
        <v>200200210025</v>
      </c>
      <c r="B3989" s="92"/>
      <c r="C3989" s="276">
        <v>20020021</v>
      </c>
      <c r="D3989" s="8" t="s">
        <v>56</v>
      </c>
      <c r="E3989" s="35" t="s">
        <v>5</v>
      </c>
      <c r="F3989" s="35" t="s">
        <v>7044</v>
      </c>
      <c r="G3989" s="35" t="s">
        <v>14333</v>
      </c>
      <c r="H3989" s="35" t="s">
        <v>1380</v>
      </c>
      <c r="I3989" s="36"/>
      <c r="J3989" s="53">
        <v>46111</v>
      </c>
      <c r="K3989" t="s">
        <v>14374</v>
      </c>
      <c r="L3989" s="40"/>
      <c r="M3989" s="39" t="s">
        <v>14406</v>
      </c>
    </row>
    <row r="3990" spans="1:13" x14ac:dyDescent="0.25">
      <c r="A3990" s="7" t="str">
        <f t="shared" si="173"/>
        <v>200300020052</v>
      </c>
      <c r="B3990" s="92"/>
      <c r="C3990" s="276">
        <v>20030002</v>
      </c>
      <c r="D3990" s="8" t="s">
        <v>56</v>
      </c>
      <c r="E3990" s="35" t="s">
        <v>426</v>
      </c>
      <c r="F3990" s="35" t="s">
        <v>14300</v>
      </c>
      <c r="G3990" s="35" t="s">
        <v>14334</v>
      </c>
      <c r="H3990" s="35" t="s">
        <v>1048</v>
      </c>
      <c r="I3990" s="36"/>
      <c r="J3990" s="53">
        <v>46111</v>
      </c>
      <c r="K3990" t="s">
        <v>14377</v>
      </c>
      <c r="L3990" s="40"/>
      <c r="M3990" s="39" t="s">
        <v>14407</v>
      </c>
    </row>
    <row r="3991" spans="1:13" x14ac:dyDescent="0.25">
      <c r="A3991" s="7" t="str">
        <f t="shared" si="173"/>
        <v>200400060035</v>
      </c>
      <c r="B3991" s="92"/>
      <c r="C3991" s="276">
        <v>20040006</v>
      </c>
      <c r="D3991" s="8" t="s">
        <v>56</v>
      </c>
      <c r="E3991" s="35" t="s">
        <v>9</v>
      </c>
      <c r="F3991" s="35" t="s">
        <v>14301</v>
      </c>
      <c r="G3991" s="35" t="s">
        <v>14335</v>
      </c>
      <c r="H3991" s="35" t="s">
        <v>4690</v>
      </c>
      <c r="I3991" s="36"/>
      <c r="J3991" s="53">
        <v>46111</v>
      </c>
      <c r="K3991" t="s">
        <v>5603</v>
      </c>
      <c r="L3991" s="40"/>
      <c r="M3991" s="39" t="s">
        <v>14408</v>
      </c>
    </row>
    <row r="3992" spans="1:13" x14ac:dyDescent="0.25">
      <c r="A3992" s="7" t="str">
        <f t="shared" si="173"/>
        <v>200700030063</v>
      </c>
      <c r="B3992" s="92"/>
      <c r="C3992" s="276">
        <v>20070003</v>
      </c>
      <c r="D3992" s="8" t="s">
        <v>56</v>
      </c>
      <c r="E3992" s="35" t="s">
        <v>1151</v>
      </c>
      <c r="F3992" s="35" t="s">
        <v>5421</v>
      </c>
      <c r="G3992" s="35" t="s">
        <v>14336</v>
      </c>
      <c r="H3992" s="35" t="s">
        <v>1048</v>
      </c>
      <c r="I3992" s="36"/>
      <c r="J3992" s="53">
        <v>46111</v>
      </c>
      <c r="K3992" t="s">
        <v>14378</v>
      </c>
      <c r="L3992" s="40"/>
      <c r="M3992" s="39">
        <v>0</v>
      </c>
    </row>
    <row r="3993" spans="1:13" x14ac:dyDescent="0.25">
      <c r="A3993" s="7" t="str">
        <f t="shared" si="173"/>
        <v>200700240007</v>
      </c>
      <c r="B3993" s="92"/>
      <c r="C3993" s="276">
        <v>20070024</v>
      </c>
      <c r="D3993" s="8" t="s">
        <v>56</v>
      </c>
      <c r="E3993" s="35" t="s">
        <v>20</v>
      </c>
      <c r="F3993" s="35" t="s">
        <v>14302</v>
      </c>
      <c r="G3993" s="35" t="s">
        <v>14337</v>
      </c>
      <c r="H3993" s="35" t="s">
        <v>5545</v>
      </c>
      <c r="I3993" s="36"/>
      <c r="J3993" s="53">
        <v>46111</v>
      </c>
      <c r="K3993" t="s">
        <v>14379</v>
      </c>
      <c r="L3993" s="40"/>
      <c r="M3993" s="39" t="s">
        <v>14409</v>
      </c>
    </row>
    <row r="3994" spans="1:13" x14ac:dyDescent="0.25">
      <c r="A3994" s="7" t="str">
        <f t="shared" si="173"/>
        <v>200700240008</v>
      </c>
      <c r="B3994" s="92"/>
      <c r="C3994" s="276">
        <v>20070024</v>
      </c>
      <c r="D3994" s="8" t="s">
        <v>56</v>
      </c>
      <c r="E3994" s="35" t="s">
        <v>41</v>
      </c>
      <c r="F3994" s="35" t="s">
        <v>14303</v>
      </c>
      <c r="G3994" s="35" t="s">
        <v>14338</v>
      </c>
      <c r="H3994" s="35" t="s">
        <v>14257</v>
      </c>
      <c r="I3994" s="36"/>
      <c r="J3994" s="53">
        <v>46111</v>
      </c>
      <c r="K3994" t="s">
        <v>14380</v>
      </c>
      <c r="L3994" s="40"/>
      <c r="M3994" s="39" t="s">
        <v>14410</v>
      </c>
    </row>
    <row r="3995" spans="1:13" x14ac:dyDescent="0.25">
      <c r="A3995" s="7" t="str">
        <f t="shared" si="173"/>
        <v>200700240009</v>
      </c>
      <c r="B3995" s="92"/>
      <c r="C3995" s="276">
        <v>20070024</v>
      </c>
      <c r="D3995" s="8" t="s">
        <v>56</v>
      </c>
      <c r="E3995" s="35" t="s">
        <v>36</v>
      </c>
      <c r="F3995" s="35" t="s">
        <v>14304</v>
      </c>
      <c r="G3995" s="35" t="s">
        <v>14339</v>
      </c>
      <c r="H3995" s="35" t="s">
        <v>14257</v>
      </c>
      <c r="I3995" s="36"/>
      <c r="J3995" s="53">
        <v>46111</v>
      </c>
      <c r="K3995" t="s">
        <v>14381</v>
      </c>
      <c r="L3995" s="40"/>
      <c r="M3995" s="39" t="s">
        <v>14411</v>
      </c>
    </row>
    <row r="3996" spans="1:13" x14ac:dyDescent="0.25">
      <c r="A3996" s="7" t="str">
        <f t="shared" si="173"/>
        <v>200700240011</v>
      </c>
      <c r="B3996" s="92"/>
      <c r="C3996" s="276">
        <v>20070024</v>
      </c>
      <c r="D3996" s="8" t="s">
        <v>56</v>
      </c>
      <c r="E3996" s="35" t="s">
        <v>22</v>
      </c>
      <c r="F3996" s="35" t="s">
        <v>14305</v>
      </c>
      <c r="G3996" s="35" t="s">
        <v>14340</v>
      </c>
      <c r="H3996" s="35" t="s">
        <v>275</v>
      </c>
      <c r="I3996" s="36"/>
      <c r="J3996" s="53">
        <v>46111</v>
      </c>
      <c r="K3996" t="s">
        <v>14382</v>
      </c>
      <c r="L3996" s="40"/>
      <c r="M3996" s="39" t="s">
        <v>14412</v>
      </c>
    </row>
    <row r="3997" spans="1:13" x14ac:dyDescent="0.25">
      <c r="A3997" s="7" t="str">
        <f t="shared" si="173"/>
        <v>200700250002</v>
      </c>
      <c r="B3997" s="92"/>
      <c r="C3997" s="276">
        <v>20070025</v>
      </c>
      <c r="D3997" s="8" t="s">
        <v>56</v>
      </c>
      <c r="E3997" s="35" t="s">
        <v>17</v>
      </c>
      <c r="F3997" s="35" t="s">
        <v>9259</v>
      </c>
      <c r="G3997" s="35" t="s">
        <v>9295</v>
      </c>
      <c r="H3997" s="35" t="s">
        <v>9308</v>
      </c>
      <c r="I3997" s="36"/>
      <c r="J3997" s="53">
        <v>46111</v>
      </c>
      <c r="K3997" t="s">
        <v>9332</v>
      </c>
      <c r="L3997" s="40"/>
      <c r="M3997" s="39">
        <v>0</v>
      </c>
    </row>
    <row r="3998" spans="1:13" x14ac:dyDescent="0.25">
      <c r="A3998" s="7" t="str">
        <f t="shared" si="173"/>
        <v>200700260003</v>
      </c>
      <c r="B3998" s="92"/>
      <c r="C3998" s="276">
        <v>20070026</v>
      </c>
      <c r="D3998" s="8" t="s">
        <v>56</v>
      </c>
      <c r="E3998" s="35" t="s">
        <v>0</v>
      </c>
      <c r="F3998" s="35" t="s">
        <v>14306</v>
      </c>
      <c r="G3998" s="35" t="s">
        <v>14341</v>
      </c>
      <c r="H3998" s="35" t="s">
        <v>14370</v>
      </c>
      <c r="I3998" s="36"/>
      <c r="J3998" s="53">
        <v>46111</v>
      </c>
      <c r="K3998" t="s">
        <v>14383</v>
      </c>
      <c r="L3998" s="40"/>
      <c r="M3998" s="39">
        <v>0</v>
      </c>
    </row>
    <row r="3999" spans="1:13" x14ac:dyDescent="0.25">
      <c r="A3999" s="7" t="str">
        <f t="shared" si="173"/>
        <v>200700260004</v>
      </c>
      <c r="B3999" s="92"/>
      <c r="C3999" s="276">
        <v>20070026</v>
      </c>
      <c r="D3999" s="8" t="s">
        <v>56</v>
      </c>
      <c r="E3999" s="35" t="s">
        <v>1</v>
      </c>
      <c r="F3999" s="35" t="s">
        <v>14307</v>
      </c>
      <c r="G3999" s="35" t="s">
        <v>14342</v>
      </c>
      <c r="H3999" s="35" t="s">
        <v>14370</v>
      </c>
      <c r="I3999" s="36"/>
      <c r="J3999" s="53">
        <v>46111</v>
      </c>
      <c r="K3999" t="s">
        <v>14384</v>
      </c>
      <c r="L3999" s="40"/>
      <c r="M3999" s="39" t="s">
        <v>14413</v>
      </c>
    </row>
    <row r="4000" spans="1:13" x14ac:dyDescent="0.25">
      <c r="A4000" s="7" t="str">
        <f t="shared" si="173"/>
        <v>200700260006</v>
      </c>
      <c r="B4000" s="92"/>
      <c r="C4000" s="276">
        <v>20070026</v>
      </c>
      <c r="D4000" s="8" t="s">
        <v>56</v>
      </c>
      <c r="E4000" s="35" t="s">
        <v>19</v>
      </c>
      <c r="F4000" s="35" t="s">
        <v>14308</v>
      </c>
      <c r="G4000" s="35" t="s">
        <v>14343</v>
      </c>
      <c r="H4000" s="35" t="s">
        <v>275</v>
      </c>
      <c r="I4000" s="36"/>
      <c r="J4000" s="53">
        <v>46111</v>
      </c>
      <c r="K4000" t="s">
        <v>14385</v>
      </c>
      <c r="L4000" s="40"/>
      <c r="M4000" s="39" t="s">
        <v>14414</v>
      </c>
    </row>
    <row r="4001" spans="1:13" x14ac:dyDescent="0.25">
      <c r="A4001" s="7" t="str">
        <f t="shared" si="173"/>
        <v>200700260007</v>
      </c>
      <c r="B4001" s="92"/>
      <c r="C4001" s="276">
        <v>20070026</v>
      </c>
      <c r="D4001" s="8" t="s">
        <v>56</v>
      </c>
      <c r="E4001" s="35" t="s">
        <v>20</v>
      </c>
      <c r="F4001" s="35" t="s">
        <v>7088</v>
      </c>
      <c r="G4001" s="35" t="s">
        <v>14344</v>
      </c>
      <c r="H4001" s="35" t="s">
        <v>14370</v>
      </c>
      <c r="I4001" s="36"/>
      <c r="J4001" s="53">
        <v>46111</v>
      </c>
      <c r="K4001" t="s">
        <v>14386</v>
      </c>
      <c r="L4001" s="40"/>
      <c r="M4001" s="39" t="s">
        <v>14415</v>
      </c>
    </row>
    <row r="4002" spans="1:13" x14ac:dyDescent="0.25">
      <c r="A4002" s="7" t="str">
        <f t="shared" si="173"/>
        <v>200700260008</v>
      </c>
      <c r="B4002" s="92"/>
      <c r="C4002" s="276">
        <v>20070026</v>
      </c>
      <c r="D4002" s="8" t="s">
        <v>56</v>
      </c>
      <c r="E4002" s="35" t="s">
        <v>41</v>
      </c>
      <c r="F4002" s="35" t="s">
        <v>6609</v>
      </c>
      <c r="G4002" s="35" t="s">
        <v>14345</v>
      </c>
      <c r="H4002" s="35" t="s">
        <v>14371</v>
      </c>
      <c r="I4002" s="36"/>
      <c r="J4002" s="53">
        <v>46111</v>
      </c>
      <c r="K4002" t="s">
        <v>5396</v>
      </c>
      <c r="L4002" s="40"/>
      <c r="M4002" s="39" t="s">
        <v>14416</v>
      </c>
    </row>
    <row r="4003" spans="1:13" x14ac:dyDescent="0.25">
      <c r="A4003" s="7" t="str">
        <f t="shared" si="173"/>
        <v>200700260009</v>
      </c>
      <c r="B4003" s="92"/>
      <c r="C4003" s="276">
        <v>20070026</v>
      </c>
      <c r="D4003" s="8" t="s">
        <v>56</v>
      </c>
      <c r="E4003" s="35" t="s">
        <v>36</v>
      </c>
      <c r="F4003" s="35" t="s">
        <v>14309</v>
      </c>
      <c r="G4003" s="35" t="s">
        <v>14346</v>
      </c>
      <c r="H4003" s="35" t="s">
        <v>275</v>
      </c>
      <c r="I4003" s="36"/>
      <c r="J4003" s="53">
        <v>46111</v>
      </c>
      <c r="K4003" t="s">
        <v>14387</v>
      </c>
      <c r="L4003" s="40"/>
      <c r="M4003" s="39" t="s">
        <v>14417</v>
      </c>
    </row>
    <row r="4004" spans="1:13" x14ac:dyDescent="0.25">
      <c r="A4004" s="7" t="str">
        <f t="shared" si="173"/>
        <v>200700260010</v>
      </c>
      <c r="B4004" s="92"/>
      <c r="C4004" s="276">
        <v>20070026</v>
      </c>
      <c r="D4004" s="8" t="s">
        <v>56</v>
      </c>
      <c r="E4004" s="35" t="s">
        <v>21</v>
      </c>
      <c r="F4004" s="35" t="s">
        <v>989</v>
      </c>
      <c r="G4004" s="35" t="s">
        <v>14347</v>
      </c>
      <c r="H4004" s="35" t="s">
        <v>14370</v>
      </c>
      <c r="I4004" s="36"/>
      <c r="J4004" s="53">
        <v>46111</v>
      </c>
      <c r="K4004" t="s">
        <v>14388</v>
      </c>
      <c r="L4004" s="40"/>
      <c r="M4004" s="39" t="s">
        <v>14418</v>
      </c>
    </row>
    <row r="4005" spans="1:13" x14ac:dyDescent="0.25">
      <c r="A4005" s="7" t="str">
        <f t="shared" si="173"/>
        <v>200700260011</v>
      </c>
      <c r="B4005" s="92"/>
      <c r="C4005" s="276">
        <v>20070026</v>
      </c>
      <c r="D4005" s="8" t="s">
        <v>56</v>
      </c>
      <c r="E4005" s="35" t="s">
        <v>22</v>
      </c>
      <c r="F4005" s="35" t="s">
        <v>13405</v>
      </c>
      <c r="G4005" s="35" t="s">
        <v>14348</v>
      </c>
      <c r="H4005" s="35" t="s">
        <v>5795</v>
      </c>
      <c r="I4005" s="36"/>
      <c r="J4005" s="53">
        <v>46111</v>
      </c>
      <c r="K4005" t="s">
        <v>14389</v>
      </c>
      <c r="L4005" s="40"/>
      <c r="M4005" s="39" t="s">
        <v>14419</v>
      </c>
    </row>
    <row r="4006" spans="1:13" x14ac:dyDescent="0.25">
      <c r="A4006" s="7" t="str">
        <f t="shared" si="173"/>
        <v>200700260012</v>
      </c>
      <c r="B4006" s="92"/>
      <c r="C4006" s="276">
        <v>20070026</v>
      </c>
      <c r="D4006" s="8" t="s">
        <v>56</v>
      </c>
      <c r="E4006" s="35" t="s">
        <v>40</v>
      </c>
      <c r="F4006" s="35" t="s">
        <v>14310</v>
      </c>
      <c r="G4006" s="35" t="s">
        <v>14349</v>
      </c>
      <c r="H4006" s="35" t="s">
        <v>14370</v>
      </c>
      <c r="I4006" s="36"/>
      <c r="J4006" s="53">
        <v>46111</v>
      </c>
      <c r="K4006" t="s">
        <v>14390</v>
      </c>
      <c r="L4006" s="40"/>
      <c r="M4006" s="39">
        <v>0</v>
      </c>
    </row>
    <row r="4007" spans="1:13" x14ac:dyDescent="0.25">
      <c r="A4007" s="7" t="str">
        <f t="shared" ref="A4007:A4026" si="174">CONCATENATE(C4007,E4007)</f>
        <v>200700260013</v>
      </c>
      <c r="B4007" s="92"/>
      <c r="C4007" s="276">
        <v>20070026</v>
      </c>
      <c r="D4007" s="8" t="s">
        <v>56</v>
      </c>
      <c r="E4007" s="35" t="s">
        <v>23</v>
      </c>
      <c r="F4007" s="35" t="s">
        <v>14311</v>
      </c>
      <c r="G4007" s="35" t="s">
        <v>14350</v>
      </c>
      <c r="H4007" s="35" t="s">
        <v>14370</v>
      </c>
      <c r="I4007" s="36"/>
      <c r="J4007" s="53">
        <v>46111</v>
      </c>
      <c r="K4007" t="s">
        <v>14391</v>
      </c>
      <c r="L4007" s="40"/>
      <c r="M4007" s="39">
        <v>0</v>
      </c>
    </row>
    <row r="4008" spans="1:13" x14ac:dyDescent="0.25">
      <c r="A4008" s="7" t="str">
        <f t="shared" si="174"/>
        <v>200700260014</v>
      </c>
      <c r="B4008" s="92"/>
      <c r="C4008" s="276">
        <v>20070026</v>
      </c>
      <c r="D4008" s="8" t="s">
        <v>56</v>
      </c>
      <c r="E4008" s="35" t="s">
        <v>24</v>
      </c>
      <c r="F4008" s="35" t="s">
        <v>5399</v>
      </c>
      <c r="G4008" s="35" t="s">
        <v>14351</v>
      </c>
      <c r="H4008" s="35" t="s">
        <v>14371</v>
      </c>
      <c r="I4008" s="36"/>
      <c r="J4008" s="53">
        <v>46111</v>
      </c>
      <c r="K4008" t="s">
        <v>14392</v>
      </c>
      <c r="L4008" s="40"/>
      <c r="M4008" s="39" t="s">
        <v>14420</v>
      </c>
    </row>
    <row r="4009" spans="1:13" x14ac:dyDescent="0.25">
      <c r="A4009" s="7" t="str">
        <f t="shared" si="174"/>
        <v>200700260015</v>
      </c>
      <c r="B4009" s="92"/>
      <c r="C4009" s="276">
        <v>20070026</v>
      </c>
      <c r="D4009" s="8" t="s">
        <v>56</v>
      </c>
      <c r="E4009" s="35" t="s">
        <v>25</v>
      </c>
      <c r="F4009" s="35" t="s">
        <v>14312</v>
      </c>
      <c r="G4009" s="35" t="s">
        <v>14352</v>
      </c>
      <c r="H4009" s="35" t="s">
        <v>14370</v>
      </c>
      <c r="I4009" s="36"/>
      <c r="J4009" s="53">
        <v>46111</v>
      </c>
      <c r="K4009" t="s">
        <v>14389</v>
      </c>
      <c r="L4009" s="40"/>
      <c r="M4009" s="39" t="s">
        <v>14421</v>
      </c>
    </row>
    <row r="4010" spans="1:13" x14ac:dyDescent="0.25">
      <c r="A4010" s="7" t="str">
        <f t="shared" si="174"/>
        <v>200700260016</v>
      </c>
      <c r="B4010" s="92"/>
      <c r="C4010" s="276">
        <v>20070026</v>
      </c>
      <c r="D4010" s="8" t="s">
        <v>56</v>
      </c>
      <c r="E4010" s="35" t="s">
        <v>26</v>
      </c>
      <c r="F4010" s="35" t="s">
        <v>14313</v>
      </c>
      <c r="G4010" s="35" t="s">
        <v>14353</v>
      </c>
      <c r="H4010" s="35" t="s">
        <v>14372</v>
      </c>
      <c r="I4010" s="36"/>
      <c r="J4010" s="53">
        <v>46111</v>
      </c>
      <c r="K4010" t="s">
        <v>14230</v>
      </c>
      <c r="L4010" s="40"/>
      <c r="M4010" s="39">
        <v>0</v>
      </c>
    </row>
    <row r="4011" spans="1:13" x14ac:dyDescent="0.25">
      <c r="A4011" s="7" t="str">
        <f t="shared" si="174"/>
        <v>200800020050</v>
      </c>
      <c r="B4011" s="92"/>
      <c r="C4011" s="276">
        <v>20080002</v>
      </c>
      <c r="D4011" s="8" t="s">
        <v>56</v>
      </c>
      <c r="E4011" s="35" t="s">
        <v>2068</v>
      </c>
      <c r="F4011" s="35" t="s">
        <v>14314</v>
      </c>
      <c r="G4011" s="35" t="s">
        <v>14354</v>
      </c>
      <c r="H4011" s="35" t="s">
        <v>5245</v>
      </c>
      <c r="I4011" s="36"/>
      <c r="J4011" s="53">
        <v>46111</v>
      </c>
      <c r="K4011" t="s">
        <v>5996</v>
      </c>
      <c r="L4011" s="40"/>
      <c r="M4011" s="39" t="s">
        <v>14422</v>
      </c>
    </row>
    <row r="4012" spans="1:13" x14ac:dyDescent="0.25">
      <c r="A4012" s="7" t="str">
        <f t="shared" si="174"/>
        <v>200800040076</v>
      </c>
      <c r="B4012" s="92"/>
      <c r="C4012" s="276">
        <v>20080004</v>
      </c>
      <c r="D4012" s="8" t="s">
        <v>56</v>
      </c>
      <c r="E4012" s="35" t="s">
        <v>2801</v>
      </c>
      <c r="F4012" s="35" t="s">
        <v>9013</v>
      </c>
      <c r="G4012" s="35" t="s">
        <v>14355</v>
      </c>
      <c r="H4012" s="35" t="s">
        <v>7412</v>
      </c>
      <c r="I4012" s="36"/>
      <c r="J4012" s="53">
        <v>46111</v>
      </c>
      <c r="K4012" t="s">
        <v>7206</v>
      </c>
      <c r="L4012" s="40"/>
      <c r="M4012" s="39" t="s">
        <v>14423</v>
      </c>
    </row>
    <row r="4013" spans="1:13" x14ac:dyDescent="0.25">
      <c r="A4013" s="7" t="str">
        <f t="shared" si="174"/>
        <v>200800070118</v>
      </c>
      <c r="B4013" s="92"/>
      <c r="C4013" s="276">
        <v>20080007</v>
      </c>
      <c r="D4013" s="8" t="s">
        <v>56</v>
      </c>
      <c r="E4013" s="35" t="s">
        <v>7263</v>
      </c>
      <c r="F4013" s="35" t="s">
        <v>7119</v>
      </c>
      <c r="G4013" s="35" t="s">
        <v>14356</v>
      </c>
      <c r="H4013" s="35" t="s">
        <v>7412</v>
      </c>
      <c r="I4013" s="36"/>
      <c r="J4013" s="53">
        <v>46111</v>
      </c>
      <c r="K4013" t="s">
        <v>1206</v>
      </c>
      <c r="L4013" s="40"/>
      <c r="M4013" s="39" t="s">
        <v>14424</v>
      </c>
    </row>
    <row r="4014" spans="1:13" x14ac:dyDescent="0.25">
      <c r="A4014" s="7" t="str">
        <f t="shared" si="174"/>
        <v>200800070125</v>
      </c>
      <c r="B4014" s="92"/>
      <c r="C4014" s="276">
        <v>20080007</v>
      </c>
      <c r="D4014" s="8" t="s">
        <v>56</v>
      </c>
      <c r="E4014" s="35" t="s">
        <v>7724</v>
      </c>
      <c r="F4014" s="35" t="s">
        <v>12756</v>
      </c>
      <c r="G4014" s="35" t="s">
        <v>14357</v>
      </c>
      <c r="H4014" s="35" t="s">
        <v>8121</v>
      </c>
      <c r="I4014" s="36"/>
      <c r="J4014" s="53">
        <v>46111</v>
      </c>
      <c r="K4014" t="s">
        <v>1206</v>
      </c>
      <c r="L4014" s="40"/>
      <c r="M4014" s="39" t="s">
        <v>14425</v>
      </c>
    </row>
    <row r="4015" spans="1:13" x14ac:dyDescent="0.25">
      <c r="A4015" s="7" t="str">
        <f t="shared" si="174"/>
        <v>200900040041</v>
      </c>
      <c r="B4015" s="92"/>
      <c r="C4015" s="276">
        <v>20090004</v>
      </c>
      <c r="D4015" s="8" t="s">
        <v>56</v>
      </c>
      <c r="E4015" s="35" t="s">
        <v>35</v>
      </c>
      <c r="F4015" s="35" t="s">
        <v>14315</v>
      </c>
      <c r="G4015" s="35" t="s">
        <v>14358</v>
      </c>
      <c r="H4015" s="35" t="s">
        <v>275</v>
      </c>
      <c r="I4015" s="36"/>
      <c r="J4015" s="53">
        <v>46111</v>
      </c>
      <c r="K4015" t="s">
        <v>14393</v>
      </c>
      <c r="L4015" s="40"/>
      <c r="M4015" s="39" t="s">
        <v>14426</v>
      </c>
    </row>
    <row r="4016" spans="1:13" x14ac:dyDescent="0.25">
      <c r="A4016" s="7" t="str">
        <f t="shared" si="174"/>
        <v>200900110017</v>
      </c>
      <c r="B4016" s="92"/>
      <c r="C4016" s="276">
        <v>20090011</v>
      </c>
      <c r="D4016" s="8" t="s">
        <v>56</v>
      </c>
      <c r="E4016" s="35" t="s">
        <v>27</v>
      </c>
      <c r="F4016" s="35" t="s">
        <v>14316</v>
      </c>
      <c r="G4016" s="35" t="s">
        <v>14359</v>
      </c>
      <c r="H4016" s="35" t="s">
        <v>7961</v>
      </c>
      <c r="I4016" s="36"/>
      <c r="J4016" s="53">
        <v>46111</v>
      </c>
      <c r="K4016" t="s">
        <v>14394</v>
      </c>
      <c r="L4016" s="40"/>
      <c r="M4016" s="39" t="s">
        <v>14427</v>
      </c>
    </row>
    <row r="4017" spans="1:13" x14ac:dyDescent="0.25">
      <c r="A4017" s="7" t="str">
        <f t="shared" si="174"/>
        <v>200900130013</v>
      </c>
      <c r="B4017" s="92"/>
      <c r="C4017" s="276">
        <v>20090013</v>
      </c>
      <c r="D4017" s="8" t="s">
        <v>56</v>
      </c>
      <c r="E4017" s="35" t="s">
        <v>23</v>
      </c>
      <c r="F4017" s="35" t="s">
        <v>14317</v>
      </c>
      <c r="G4017" s="35" t="s">
        <v>14360</v>
      </c>
      <c r="H4017" s="35" t="s">
        <v>275</v>
      </c>
      <c r="I4017" s="36"/>
      <c r="J4017" s="53">
        <v>46111</v>
      </c>
      <c r="K4017" t="s">
        <v>11503</v>
      </c>
      <c r="L4017" s="40"/>
      <c r="M4017" s="39">
        <v>0</v>
      </c>
    </row>
    <row r="4018" spans="1:13" x14ac:dyDescent="0.25">
      <c r="A4018" s="7" t="str">
        <f t="shared" si="174"/>
        <v>200900140029</v>
      </c>
      <c r="B4018" s="92"/>
      <c r="C4018" s="276">
        <v>20090014</v>
      </c>
      <c r="D4018" s="8" t="s">
        <v>56</v>
      </c>
      <c r="E4018" s="35" t="s">
        <v>31</v>
      </c>
      <c r="F4018" s="35" t="s">
        <v>14318</v>
      </c>
      <c r="G4018" s="35" t="s">
        <v>14361</v>
      </c>
      <c r="H4018" s="35" t="s">
        <v>275</v>
      </c>
      <c r="I4018" s="36"/>
      <c r="J4018" s="53">
        <v>46111</v>
      </c>
      <c r="K4018" t="s">
        <v>148</v>
      </c>
      <c r="L4018" s="40"/>
      <c r="M4018" s="39" t="s">
        <v>14428</v>
      </c>
    </row>
    <row r="4019" spans="1:13" x14ac:dyDescent="0.25">
      <c r="A4019" s="7" t="str">
        <f t="shared" si="174"/>
        <v>200900140030</v>
      </c>
      <c r="B4019" s="92"/>
      <c r="C4019" s="276">
        <v>20090014</v>
      </c>
      <c r="D4019" s="8" t="s">
        <v>56</v>
      </c>
      <c r="E4019" s="35" t="s">
        <v>7</v>
      </c>
      <c r="F4019" s="35" t="s">
        <v>7299</v>
      </c>
      <c r="G4019" s="35" t="s">
        <v>14362</v>
      </c>
      <c r="H4019" s="35" t="s">
        <v>275</v>
      </c>
      <c r="I4019" s="36"/>
      <c r="J4019" s="53">
        <v>46111</v>
      </c>
      <c r="K4019" t="s">
        <v>14395</v>
      </c>
      <c r="L4019" s="40"/>
      <c r="M4019" s="39" t="s">
        <v>14429</v>
      </c>
    </row>
    <row r="4020" spans="1:13" x14ac:dyDescent="0.25">
      <c r="A4020" s="7" t="str">
        <f t="shared" si="174"/>
        <v>200900140031</v>
      </c>
      <c r="B4020" s="92"/>
      <c r="C4020" s="276">
        <v>20090014</v>
      </c>
      <c r="D4020" s="8" t="s">
        <v>56</v>
      </c>
      <c r="E4020" s="35" t="s">
        <v>422</v>
      </c>
      <c r="F4020" s="35" t="s">
        <v>14319</v>
      </c>
      <c r="G4020" s="35" t="s">
        <v>14363</v>
      </c>
      <c r="H4020" s="35" t="s">
        <v>275</v>
      </c>
      <c r="I4020" s="36"/>
      <c r="J4020" s="53">
        <v>46111</v>
      </c>
      <c r="K4020" t="s">
        <v>14396</v>
      </c>
      <c r="L4020" s="40"/>
      <c r="M4020" s="39">
        <v>0</v>
      </c>
    </row>
    <row r="4021" spans="1:13" x14ac:dyDescent="0.25">
      <c r="A4021" s="7" t="str">
        <f t="shared" si="174"/>
        <v>200900260002</v>
      </c>
      <c r="B4021" s="92"/>
      <c r="C4021" s="276">
        <v>20090026</v>
      </c>
      <c r="D4021" s="8" t="s">
        <v>56</v>
      </c>
      <c r="E4021" s="35" t="s">
        <v>17</v>
      </c>
      <c r="F4021" s="35" t="s">
        <v>14320</v>
      </c>
      <c r="G4021" s="35" t="s">
        <v>14364</v>
      </c>
      <c r="H4021" s="35" t="s">
        <v>467</v>
      </c>
      <c r="I4021" s="36"/>
      <c r="J4021" s="53">
        <v>46111</v>
      </c>
      <c r="K4021" t="s">
        <v>1206</v>
      </c>
      <c r="L4021" s="40"/>
      <c r="M4021" s="39" t="s">
        <v>14430</v>
      </c>
    </row>
    <row r="4022" spans="1:13" x14ac:dyDescent="0.25">
      <c r="A4022" s="7" t="str">
        <f t="shared" si="174"/>
        <v>200900260004</v>
      </c>
      <c r="B4022" s="92"/>
      <c r="C4022" s="276">
        <v>20090026</v>
      </c>
      <c r="D4022" s="8" t="s">
        <v>56</v>
      </c>
      <c r="E4022" s="35" t="s">
        <v>1</v>
      </c>
      <c r="F4022" s="35" t="s">
        <v>906</v>
      </c>
      <c r="G4022" s="35" t="s">
        <v>14365</v>
      </c>
      <c r="H4022" s="35" t="s">
        <v>275</v>
      </c>
      <c r="I4022" s="36"/>
      <c r="J4022" s="53">
        <v>46111</v>
      </c>
      <c r="K4022" t="s">
        <v>10329</v>
      </c>
      <c r="L4022" s="40"/>
      <c r="M4022" s="39" t="s">
        <v>14431</v>
      </c>
    </row>
    <row r="4023" spans="1:13" x14ac:dyDescent="0.25">
      <c r="A4023" s="7" t="str">
        <f t="shared" si="174"/>
        <v>200900260005</v>
      </c>
      <c r="B4023" s="92"/>
      <c r="C4023" s="276">
        <v>20090026</v>
      </c>
      <c r="D4023" s="8" t="s">
        <v>56</v>
      </c>
      <c r="E4023" s="35" t="s">
        <v>18</v>
      </c>
      <c r="F4023" s="35" t="s">
        <v>1206</v>
      </c>
      <c r="G4023" s="35" t="s">
        <v>14366</v>
      </c>
      <c r="H4023" s="35" t="s">
        <v>460</v>
      </c>
      <c r="I4023" s="36"/>
      <c r="J4023" s="53">
        <v>46111</v>
      </c>
      <c r="K4023" t="s">
        <v>6839</v>
      </c>
      <c r="L4023" s="40"/>
      <c r="M4023" s="39" t="s">
        <v>14432</v>
      </c>
    </row>
    <row r="4024" spans="1:13" x14ac:dyDescent="0.25">
      <c r="A4024" s="7" t="str">
        <f t="shared" si="174"/>
        <v>200900260006</v>
      </c>
      <c r="B4024" s="92"/>
      <c r="C4024" s="276">
        <v>20090026</v>
      </c>
      <c r="D4024" s="8" t="s">
        <v>56</v>
      </c>
      <c r="E4024" s="35" t="s">
        <v>19</v>
      </c>
      <c r="F4024" s="35" t="s">
        <v>9879</v>
      </c>
      <c r="G4024" s="35" t="s">
        <v>14367</v>
      </c>
      <c r="H4024" s="35" t="s">
        <v>451</v>
      </c>
      <c r="I4024" s="36"/>
      <c r="J4024" s="53">
        <v>46111</v>
      </c>
      <c r="K4024" t="s">
        <v>183</v>
      </c>
      <c r="L4024" s="40"/>
      <c r="M4024" s="39" t="s">
        <v>14433</v>
      </c>
    </row>
    <row r="4025" spans="1:13" x14ac:dyDescent="0.25">
      <c r="A4025" s="7" t="str">
        <f t="shared" si="174"/>
        <v>200900260007</v>
      </c>
      <c r="B4025" s="92"/>
      <c r="C4025" s="276">
        <v>20090026</v>
      </c>
      <c r="D4025" s="8" t="s">
        <v>56</v>
      </c>
      <c r="E4025" s="35" t="s">
        <v>20</v>
      </c>
      <c r="F4025" s="35" t="s">
        <v>14321</v>
      </c>
      <c r="G4025" s="35" t="s">
        <v>14368</v>
      </c>
      <c r="H4025" s="35" t="s">
        <v>268</v>
      </c>
      <c r="I4025" s="36"/>
      <c r="J4025" s="53">
        <v>46111</v>
      </c>
      <c r="K4025" t="s">
        <v>674</v>
      </c>
      <c r="L4025" s="40"/>
      <c r="M4025" s="39" t="s">
        <v>14434</v>
      </c>
    </row>
    <row r="4026" spans="1:13" x14ac:dyDescent="0.25">
      <c r="A4026" s="7" t="str">
        <f t="shared" si="174"/>
        <v>200900260023</v>
      </c>
      <c r="B4026" s="92"/>
      <c r="C4026" s="276">
        <v>20090026</v>
      </c>
      <c r="D4026" s="8" t="s">
        <v>56</v>
      </c>
      <c r="E4026" s="35" t="s">
        <v>38</v>
      </c>
      <c r="F4026" s="35" t="s">
        <v>14322</v>
      </c>
      <c r="G4026" s="35" t="s">
        <v>14369</v>
      </c>
      <c r="H4026" s="35" t="s">
        <v>268</v>
      </c>
      <c r="I4026" s="36"/>
      <c r="J4026" s="53">
        <v>46111</v>
      </c>
      <c r="K4026" t="s">
        <v>14397</v>
      </c>
      <c r="L4026" s="40"/>
      <c r="M4026" s="39" t="s">
        <v>14435</v>
      </c>
    </row>
    <row r="4027" spans="1:13" x14ac:dyDescent="0.25">
      <c r="A4027" s="265" t="str">
        <f t="shared" ref="A4027:A4028" si="175">CONCATENATE(C4027,E4027)</f>
        <v>200800490002</v>
      </c>
      <c r="B4027" s="272"/>
      <c r="C4027" s="279">
        <v>20080049</v>
      </c>
      <c r="D4027" s="8" t="s">
        <v>993</v>
      </c>
      <c r="E4027" s="35" t="s">
        <v>17</v>
      </c>
      <c r="F4027" s="273" t="s">
        <v>14436</v>
      </c>
      <c r="G4027" s="273" t="s">
        <v>14437</v>
      </c>
      <c r="H4027" s="273" t="s">
        <v>7417</v>
      </c>
      <c r="I4027" s="274"/>
      <c r="J4027" s="270">
        <v>46113</v>
      </c>
      <c r="K4027" t="s">
        <v>14438</v>
      </c>
      <c r="L4027" s="40"/>
      <c r="M4027" s="271" t="s">
        <v>14439</v>
      </c>
    </row>
    <row r="4028" spans="1:13" x14ac:dyDescent="0.25">
      <c r="A4028" s="265" t="str">
        <f t="shared" si="175"/>
        <v>200600250002</v>
      </c>
      <c r="B4028" s="266"/>
      <c r="C4028" s="279">
        <v>20060025</v>
      </c>
      <c r="D4028" s="8" t="s">
        <v>993</v>
      </c>
      <c r="E4028" s="35" t="s">
        <v>17</v>
      </c>
      <c r="F4028" s="268" t="s">
        <v>6339</v>
      </c>
      <c r="G4028" s="268" t="s">
        <v>6380</v>
      </c>
      <c r="H4028" s="268" t="s">
        <v>6381</v>
      </c>
      <c r="I4028" s="269"/>
      <c r="J4028" s="270">
        <v>46113</v>
      </c>
      <c r="K4028" t="s">
        <v>6439</v>
      </c>
      <c r="L4028" s="40"/>
      <c r="M4028" s="271" t="s">
        <v>14440</v>
      </c>
    </row>
    <row r="4029" spans="1:13" x14ac:dyDescent="0.25">
      <c r="A4029" s="265" t="str">
        <f t="shared" ref="A4029:A4050" si="176">CONCATENATE(C4029,E4029)</f>
        <v>200100080060</v>
      </c>
      <c r="B4029" s="266"/>
      <c r="C4029" s="267">
        <v>20010008</v>
      </c>
      <c r="D4029" s="8" t="s">
        <v>56</v>
      </c>
      <c r="E4029" s="268" t="s">
        <v>957</v>
      </c>
      <c r="F4029" s="268" t="s">
        <v>733</v>
      </c>
      <c r="G4029" s="268" t="s">
        <v>14453</v>
      </c>
      <c r="H4029" s="268" t="s">
        <v>275</v>
      </c>
      <c r="I4029" s="269"/>
      <c r="J4029" s="270">
        <v>46116</v>
      </c>
      <c r="K4029" t="s">
        <v>14475</v>
      </c>
      <c r="L4029" s="40"/>
      <c r="M4029" s="271" t="s">
        <v>14493</v>
      </c>
    </row>
    <row r="4030" spans="1:13" x14ac:dyDescent="0.25">
      <c r="A4030" s="265" t="str">
        <f t="shared" si="176"/>
        <v>200100150108</v>
      </c>
      <c r="B4030" s="266"/>
      <c r="C4030" s="267">
        <v>20010015</v>
      </c>
      <c r="D4030" s="8" t="s">
        <v>56</v>
      </c>
      <c r="E4030" s="268" t="s">
        <v>5391</v>
      </c>
      <c r="F4030" s="268" t="s">
        <v>13009</v>
      </c>
      <c r="G4030" s="268" t="s">
        <v>14454</v>
      </c>
      <c r="H4030" s="268" t="s">
        <v>265</v>
      </c>
      <c r="I4030" s="269"/>
      <c r="J4030" s="270">
        <v>46116</v>
      </c>
      <c r="K4030" t="s">
        <v>14476</v>
      </c>
      <c r="L4030" s="40"/>
      <c r="M4030" s="271" t="s">
        <v>14494</v>
      </c>
    </row>
    <row r="4031" spans="1:13" x14ac:dyDescent="0.25">
      <c r="A4031" s="265" t="str">
        <f t="shared" si="176"/>
        <v>200100150109</v>
      </c>
      <c r="B4031" s="266"/>
      <c r="C4031" s="267">
        <v>20010015</v>
      </c>
      <c r="D4031" s="8" t="s">
        <v>56</v>
      </c>
      <c r="E4031" s="268" t="s">
        <v>5700</v>
      </c>
      <c r="F4031" s="268" t="s">
        <v>6177</v>
      </c>
      <c r="G4031" s="268" t="s">
        <v>14455</v>
      </c>
      <c r="H4031" s="268" t="s">
        <v>3990</v>
      </c>
      <c r="I4031" s="269"/>
      <c r="J4031" s="270">
        <v>46116</v>
      </c>
      <c r="K4031" t="s">
        <v>14477</v>
      </c>
      <c r="L4031" s="40"/>
      <c r="M4031" s="271" t="s">
        <v>14495</v>
      </c>
    </row>
    <row r="4032" spans="1:13" x14ac:dyDescent="0.25">
      <c r="A4032" s="265" t="str">
        <f t="shared" si="176"/>
        <v>200100430030</v>
      </c>
      <c r="B4032" s="266"/>
      <c r="C4032" s="267">
        <v>20010043</v>
      </c>
      <c r="D4032" s="8" t="s">
        <v>56</v>
      </c>
      <c r="E4032" s="268" t="s">
        <v>7</v>
      </c>
      <c r="F4032" s="268" t="s">
        <v>14441</v>
      </c>
      <c r="G4032" s="268" t="s">
        <v>14456</v>
      </c>
      <c r="H4032" s="268" t="s">
        <v>13702</v>
      </c>
      <c r="I4032" s="269"/>
      <c r="J4032" s="270">
        <v>46116</v>
      </c>
      <c r="K4032" t="s">
        <v>14478</v>
      </c>
      <c r="L4032" s="40"/>
      <c r="M4032" s="271">
        <v>0</v>
      </c>
    </row>
    <row r="4033" spans="1:13" x14ac:dyDescent="0.25">
      <c r="A4033" s="265" t="str">
        <f t="shared" si="176"/>
        <v>200100430031</v>
      </c>
      <c r="B4033" s="266"/>
      <c r="C4033" s="267">
        <v>20010043</v>
      </c>
      <c r="D4033" s="8" t="s">
        <v>56</v>
      </c>
      <c r="E4033" s="268" t="s">
        <v>422</v>
      </c>
      <c r="F4033" s="268" t="s">
        <v>14442</v>
      </c>
      <c r="G4033" s="268" t="s">
        <v>14457</v>
      </c>
      <c r="H4033" s="268" t="s">
        <v>273</v>
      </c>
      <c r="I4033" s="269"/>
      <c r="J4033" s="270">
        <v>46116</v>
      </c>
      <c r="K4033" t="s">
        <v>14479</v>
      </c>
      <c r="L4033" s="40"/>
      <c r="M4033" s="271">
        <v>0</v>
      </c>
    </row>
    <row r="4034" spans="1:13" x14ac:dyDescent="0.25">
      <c r="A4034" s="265" t="str">
        <f t="shared" si="176"/>
        <v>200100430032</v>
      </c>
      <c r="B4034" s="266"/>
      <c r="C4034" s="267">
        <v>20010043</v>
      </c>
      <c r="D4034" s="8" t="s">
        <v>56</v>
      </c>
      <c r="E4034" s="268" t="s">
        <v>8</v>
      </c>
      <c r="F4034" s="268" t="s">
        <v>14443</v>
      </c>
      <c r="G4034" s="268" t="s">
        <v>14458</v>
      </c>
      <c r="H4034" s="268" t="s">
        <v>467</v>
      </c>
      <c r="I4034" s="269"/>
      <c r="J4034" s="270">
        <v>46116</v>
      </c>
      <c r="K4034" t="s">
        <v>14480</v>
      </c>
      <c r="L4034" s="40"/>
      <c r="M4034" s="271" t="s">
        <v>14496</v>
      </c>
    </row>
    <row r="4035" spans="1:13" x14ac:dyDescent="0.25">
      <c r="A4035" s="265" t="str">
        <f t="shared" si="176"/>
        <v>200100430035</v>
      </c>
      <c r="B4035" s="266"/>
      <c r="C4035" s="267">
        <v>20010043</v>
      </c>
      <c r="D4035" s="8" t="s">
        <v>56</v>
      </c>
      <c r="E4035" s="268" t="s">
        <v>9</v>
      </c>
      <c r="F4035" s="268" t="s">
        <v>10475</v>
      </c>
      <c r="G4035" s="268" t="s">
        <v>14459</v>
      </c>
      <c r="H4035" s="268" t="s">
        <v>456</v>
      </c>
      <c r="I4035" s="269"/>
      <c r="J4035" s="270">
        <v>46116</v>
      </c>
      <c r="K4035" t="s">
        <v>14481</v>
      </c>
      <c r="L4035" s="40"/>
      <c r="M4035" s="271" t="s">
        <v>14497</v>
      </c>
    </row>
    <row r="4036" spans="1:13" x14ac:dyDescent="0.25">
      <c r="A4036" s="265" t="str">
        <f t="shared" si="176"/>
        <v>200100550022</v>
      </c>
      <c r="B4036" s="266"/>
      <c r="C4036" s="267">
        <v>20010055</v>
      </c>
      <c r="D4036" s="8" t="s">
        <v>56</v>
      </c>
      <c r="E4036" s="268" t="s">
        <v>37</v>
      </c>
      <c r="F4036" s="268" t="s">
        <v>8400</v>
      </c>
      <c r="G4036" s="268" t="s">
        <v>14460</v>
      </c>
      <c r="H4036" s="268" t="s">
        <v>460</v>
      </c>
      <c r="I4036" s="269"/>
      <c r="J4036" s="270">
        <v>46116</v>
      </c>
      <c r="K4036" t="s">
        <v>14482</v>
      </c>
      <c r="L4036" s="40"/>
      <c r="M4036" s="271" t="s">
        <v>14498</v>
      </c>
    </row>
    <row r="4037" spans="1:13" x14ac:dyDescent="0.25">
      <c r="A4037" s="265" t="str">
        <f t="shared" si="176"/>
        <v>200300090047</v>
      </c>
      <c r="B4037" s="266"/>
      <c r="C4037" s="267">
        <v>20030009</v>
      </c>
      <c r="D4037" s="8" t="s">
        <v>56</v>
      </c>
      <c r="E4037" s="268" t="s">
        <v>423</v>
      </c>
      <c r="F4037" s="268" t="s">
        <v>14444</v>
      </c>
      <c r="G4037" s="268" t="s">
        <v>14461</v>
      </c>
      <c r="H4037" s="268" t="s">
        <v>9490</v>
      </c>
      <c r="I4037" s="269"/>
      <c r="J4037" s="270">
        <v>46116</v>
      </c>
      <c r="K4037" t="s">
        <v>14483</v>
      </c>
      <c r="L4037" s="40"/>
      <c r="M4037" s="271" t="s">
        <v>14499</v>
      </c>
    </row>
    <row r="4038" spans="1:13" x14ac:dyDescent="0.25">
      <c r="A4038" s="265" t="str">
        <f t="shared" si="176"/>
        <v>200600070036</v>
      </c>
      <c r="B4038" s="266"/>
      <c r="C4038" s="267">
        <v>20060007</v>
      </c>
      <c r="D4038" s="8" t="s">
        <v>56</v>
      </c>
      <c r="E4038" s="268" t="s">
        <v>10</v>
      </c>
      <c r="F4038" s="268" t="s">
        <v>14445</v>
      </c>
      <c r="G4038" s="268" t="s">
        <v>14462</v>
      </c>
      <c r="H4038" s="268" t="s">
        <v>5807</v>
      </c>
      <c r="I4038" s="269"/>
      <c r="J4038" s="270">
        <v>46116</v>
      </c>
      <c r="K4038" t="s">
        <v>14484</v>
      </c>
      <c r="L4038" s="40"/>
      <c r="M4038" s="271" t="s">
        <v>14500</v>
      </c>
    </row>
    <row r="4039" spans="1:13" x14ac:dyDescent="0.25">
      <c r="A4039" s="265" t="str">
        <f t="shared" si="176"/>
        <v>200600070037</v>
      </c>
      <c r="B4039" s="266"/>
      <c r="C4039" s="267">
        <v>20060007</v>
      </c>
      <c r="D4039" s="8" t="s">
        <v>56</v>
      </c>
      <c r="E4039" s="268" t="s">
        <v>34</v>
      </c>
      <c r="F4039" s="268" t="s">
        <v>7001</v>
      </c>
      <c r="G4039" s="268" t="s">
        <v>14463</v>
      </c>
      <c r="H4039" s="268" t="s">
        <v>5807</v>
      </c>
      <c r="I4039" s="269"/>
      <c r="J4039" s="270">
        <v>46116</v>
      </c>
      <c r="K4039" t="s">
        <v>14485</v>
      </c>
      <c r="L4039" s="40"/>
      <c r="M4039" s="271" t="s">
        <v>14501</v>
      </c>
    </row>
    <row r="4040" spans="1:13" x14ac:dyDescent="0.25">
      <c r="A4040" s="265" t="str">
        <f t="shared" si="176"/>
        <v>200600170025</v>
      </c>
      <c r="B4040" s="266"/>
      <c r="C4040" s="267">
        <v>20060017</v>
      </c>
      <c r="D4040" s="8" t="s">
        <v>56</v>
      </c>
      <c r="E4040" s="268" t="s">
        <v>5</v>
      </c>
      <c r="F4040" s="268" t="s">
        <v>14446</v>
      </c>
      <c r="G4040" s="268" t="s">
        <v>14464</v>
      </c>
      <c r="H4040" s="268" t="s">
        <v>4452</v>
      </c>
      <c r="I4040" s="269"/>
      <c r="J4040" s="270">
        <v>46116</v>
      </c>
      <c r="K4040" t="s">
        <v>14486</v>
      </c>
      <c r="L4040" s="40"/>
      <c r="M4040" s="271">
        <v>0</v>
      </c>
    </row>
    <row r="4041" spans="1:13" x14ac:dyDescent="0.25">
      <c r="A4041" s="265" t="str">
        <f t="shared" si="176"/>
        <v>200600170026</v>
      </c>
      <c r="B4041" s="266"/>
      <c r="C4041" s="267">
        <v>20060017</v>
      </c>
      <c r="D4041" s="8" t="s">
        <v>56</v>
      </c>
      <c r="E4041" s="268" t="s">
        <v>39</v>
      </c>
      <c r="F4041" s="268" t="s">
        <v>7046</v>
      </c>
      <c r="G4041" s="268" t="s">
        <v>14465</v>
      </c>
      <c r="H4041" s="268" t="s">
        <v>1676</v>
      </c>
      <c r="I4041" s="269"/>
      <c r="J4041" s="270">
        <v>46116</v>
      </c>
      <c r="K4041" t="s">
        <v>14487</v>
      </c>
      <c r="L4041" s="40"/>
      <c r="M4041" s="271">
        <v>0</v>
      </c>
    </row>
    <row r="4042" spans="1:13" x14ac:dyDescent="0.25">
      <c r="A4042" s="265" t="str">
        <f t="shared" si="176"/>
        <v>200700240010</v>
      </c>
      <c r="B4042" s="266"/>
      <c r="C4042" s="267">
        <v>20070024</v>
      </c>
      <c r="D4042" s="8" t="s">
        <v>56</v>
      </c>
      <c r="E4042" s="268" t="s">
        <v>21</v>
      </c>
      <c r="F4042" s="268" t="s">
        <v>14447</v>
      </c>
      <c r="G4042" s="268" t="s">
        <v>14466</v>
      </c>
      <c r="H4042" s="268" t="s">
        <v>14257</v>
      </c>
      <c r="I4042" s="269"/>
      <c r="J4042" s="270">
        <v>46116</v>
      </c>
      <c r="K4042" t="s">
        <v>10421</v>
      </c>
      <c r="L4042" s="40"/>
      <c r="M4042" s="271">
        <v>0</v>
      </c>
    </row>
    <row r="4043" spans="1:13" x14ac:dyDescent="0.25">
      <c r="A4043" s="265" t="str">
        <f t="shared" si="176"/>
        <v>200700260005</v>
      </c>
      <c r="B4043" s="266"/>
      <c r="C4043" s="267">
        <v>20070026</v>
      </c>
      <c r="D4043" s="8" t="s">
        <v>56</v>
      </c>
      <c r="E4043" s="268" t="s">
        <v>18</v>
      </c>
      <c r="F4043" s="268" t="s">
        <v>14448</v>
      </c>
      <c r="G4043" s="268" t="s">
        <v>14467</v>
      </c>
      <c r="H4043" s="268" t="s">
        <v>14370</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10959</v>
      </c>
      <c r="G4044" s="268" t="s">
        <v>14468</v>
      </c>
      <c r="H4044" s="268" t="s">
        <v>14370</v>
      </c>
      <c r="I4044" s="269"/>
      <c r="J4044" s="270">
        <v>46116</v>
      </c>
      <c r="K4044" t="s">
        <v>14488</v>
      </c>
      <c r="L4044" s="40"/>
      <c r="M4044" s="271" t="s">
        <v>14502</v>
      </c>
    </row>
    <row r="4045" spans="1:13" x14ac:dyDescent="0.25">
      <c r="A4045" s="265" t="str">
        <f t="shared" si="176"/>
        <v>200800040077</v>
      </c>
      <c r="B4045" s="266"/>
      <c r="C4045" s="267">
        <v>20080004</v>
      </c>
      <c r="D4045" s="8" t="s">
        <v>56</v>
      </c>
      <c r="E4045" s="268" t="s">
        <v>2802</v>
      </c>
      <c r="F4045" s="268" t="s">
        <v>14449</v>
      </c>
      <c r="G4045" s="268" t="s">
        <v>14469</v>
      </c>
      <c r="H4045" s="268" t="s">
        <v>5245</v>
      </c>
      <c r="I4045" s="269"/>
      <c r="J4045" s="270">
        <v>46116</v>
      </c>
      <c r="K4045" t="s">
        <v>6579</v>
      </c>
      <c r="L4045" s="40"/>
      <c r="M4045" s="271" t="s">
        <v>14503</v>
      </c>
    </row>
    <row r="4046" spans="1:13" x14ac:dyDescent="0.25">
      <c r="A4046" s="265" t="str">
        <f t="shared" si="176"/>
        <v>200800430009</v>
      </c>
      <c r="B4046" s="266"/>
      <c r="C4046" s="267">
        <v>20080043</v>
      </c>
      <c r="D4046" s="8" t="s">
        <v>56</v>
      </c>
      <c r="E4046" s="268" t="s">
        <v>36</v>
      </c>
      <c r="F4046" s="268" t="s">
        <v>7137</v>
      </c>
      <c r="G4046" s="268" t="s">
        <v>14470</v>
      </c>
      <c r="H4046" s="268" t="s">
        <v>8439</v>
      </c>
      <c r="I4046" s="269"/>
      <c r="J4046" s="270">
        <v>46116</v>
      </c>
      <c r="K4046" t="s">
        <v>14489</v>
      </c>
      <c r="L4046" s="40"/>
      <c r="M4046" s="271" t="s">
        <v>14504</v>
      </c>
    </row>
    <row r="4047" spans="1:13" x14ac:dyDescent="0.25">
      <c r="A4047" s="265" t="str">
        <f t="shared" si="176"/>
        <v>200800500002</v>
      </c>
      <c r="B4047" s="266"/>
      <c r="C4047" s="267">
        <v>20080050</v>
      </c>
      <c r="D4047" s="8" t="s">
        <v>56</v>
      </c>
      <c r="E4047" s="268" t="s">
        <v>17</v>
      </c>
      <c r="F4047" s="268" t="s">
        <v>14450</v>
      </c>
      <c r="G4047" s="268" t="s">
        <v>14471</v>
      </c>
      <c r="H4047" s="268" t="s">
        <v>7417</v>
      </c>
      <c r="I4047" s="269"/>
      <c r="J4047" s="270">
        <v>46116</v>
      </c>
      <c r="K4047" t="s">
        <v>14490</v>
      </c>
      <c r="L4047" s="40"/>
      <c r="M4047" s="271" t="s">
        <v>14505</v>
      </c>
    </row>
    <row r="4048" spans="1:13" x14ac:dyDescent="0.25">
      <c r="A4048" s="265" t="str">
        <f t="shared" si="176"/>
        <v>200800500004</v>
      </c>
      <c r="B4048" s="266"/>
      <c r="C4048" s="267">
        <v>20080050</v>
      </c>
      <c r="D4048" s="8" t="s">
        <v>56</v>
      </c>
      <c r="E4048" s="268" t="s">
        <v>1</v>
      </c>
      <c r="F4048" s="268" t="s">
        <v>6711</v>
      </c>
      <c r="G4048" s="268" t="s">
        <v>14472</v>
      </c>
      <c r="H4048" s="268" t="s">
        <v>7439</v>
      </c>
      <c r="I4048" s="269"/>
      <c r="J4048" s="270">
        <v>46116</v>
      </c>
      <c r="K4048" t="s">
        <v>14491</v>
      </c>
      <c r="L4048" s="40"/>
      <c r="M4048" s="271" t="s">
        <v>14506</v>
      </c>
    </row>
    <row r="4049" spans="1:13" x14ac:dyDescent="0.25">
      <c r="A4049" s="265" t="str">
        <f t="shared" si="176"/>
        <v>200800500005</v>
      </c>
      <c r="B4049" s="266"/>
      <c r="C4049" s="267">
        <v>20080050</v>
      </c>
      <c r="D4049" s="8" t="s">
        <v>56</v>
      </c>
      <c r="E4049" s="268" t="s">
        <v>18</v>
      </c>
      <c r="F4049" s="268" t="s">
        <v>14451</v>
      </c>
      <c r="G4049" s="268" t="s">
        <v>14473</v>
      </c>
      <c r="H4049" s="268" t="s">
        <v>7962</v>
      </c>
      <c r="I4049" s="269"/>
      <c r="J4049" s="270">
        <v>46116</v>
      </c>
      <c r="K4049" t="s">
        <v>8895</v>
      </c>
      <c r="L4049" s="40"/>
      <c r="M4049" s="271" t="s">
        <v>14507</v>
      </c>
    </row>
    <row r="4050" spans="1:13" x14ac:dyDescent="0.25">
      <c r="A4050" s="265" t="str">
        <f t="shared" si="176"/>
        <v>200900040040</v>
      </c>
      <c r="B4050" s="266"/>
      <c r="C4050" s="267">
        <v>20090004</v>
      </c>
      <c r="D4050" s="8" t="s">
        <v>56</v>
      </c>
      <c r="E4050" s="268" t="s">
        <v>13</v>
      </c>
      <c r="F4050" s="268" t="s">
        <v>14452</v>
      </c>
      <c r="G4050" s="268" t="s">
        <v>14474</v>
      </c>
      <c r="H4050" s="268" t="s">
        <v>451</v>
      </c>
      <c r="I4050" s="269"/>
      <c r="J4050" s="270">
        <v>46116</v>
      </c>
      <c r="K4050" t="s">
        <v>14492</v>
      </c>
      <c r="L4050" s="40"/>
      <c r="M4050" s="271" t="s">
        <v>14508</v>
      </c>
    </row>
    <row r="4051" spans="1:13" x14ac:dyDescent="0.25">
      <c r="A4051" s="265" t="str">
        <f t="shared" ref="A4051:A4077" si="177">CONCATENATE(C4051,E4051)</f>
        <v>200100080057</v>
      </c>
      <c r="B4051" s="266"/>
      <c r="C4051" s="267">
        <v>20010008</v>
      </c>
      <c r="D4051" s="8" t="s">
        <v>56</v>
      </c>
      <c r="E4051" s="268" t="s">
        <v>762</v>
      </c>
      <c r="F4051" s="268" t="s">
        <v>12764</v>
      </c>
      <c r="G4051" s="268" t="s">
        <v>14528</v>
      </c>
      <c r="H4051" s="268" t="s">
        <v>271</v>
      </c>
      <c r="I4051" s="269"/>
      <c r="J4051" s="270">
        <v>46125</v>
      </c>
      <c r="K4051" t="s">
        <v>12474</v>
      </c>
      <c r="L4051" s="40"/>
      <c r="M4051" s="271" t="s">
        <v>14578</v>
      </c>
    </row>
    <row r="4052" spans="1:13" x14ac:dyDescent="0.25">
      <c r="A4052" s="265" t="str">
        <f t="shared" si="177"/>
        <v>200100230069</v>
      </c>
      <c r="B4052" s="266"/>
      <c r="C4052" s="267">
        <v>20010023</v>
      </c>
      <c r="D4052" s="8" t="s">
        <v>56</v>
      </c>
      <c r="E4052" s="268" t="s">
        <v>1491</v>
      </c>
      <c r="F4052" s="268" t="s">
        <v>14510</v>
      </c>
      <c r="G4052" s="268" t="s">
        <v>14529</v>
      </c>
      <c r="H4052" s="268" t="s">
        <v>10597</v>
      </c>
      <c r="I4052" s="269"/>
      <c r="J4052" s="270">
        <v>46125</v>
      </c>
      <c r="K4052" t="s">
        <v>14557</v>
      </c>
      <c r="L4052" s="40"/>
      <c r="M4052" s="271" t="s">
        <v>14579</v>
      </c>
    </row>
    <row r="4053" spans="1:13" x14ac:dyDescent="0.25">
      <c r="A4053" s="265" t="str">
        <f t="shared" si="177"/>
        <v>200100270083</v>
      </c>
      <c r="B4053" s="266"/>
      <c r="C4053" s="267">
        <v>20010027</v>
      </c>
      <c r="D4053" s="8" t="s">
        <v>56</v>
      </c>
      <c r="E4053" s="268" t="s">
        <v>3415</v>
      </c>
      <c r="F4053" s="268" t="s">
        <v>14511</v>
      </c>
      <c r="G4053" s="268" t="s">
        <v>14530</v>
      </c>
      <c r="H4053" s="268" t="s">
        <v>14555</v>
      </c>
      <c r="I4053" s="269"/>
      <c r="J4053" s="270">
        <v>46125</v>
      </c>
      <c r="K4053" t="s">
        <v>14558</v>
      </c>
      <c r="L4053" s="40"/>
      <c r="M4053" s="271" t="s">
        <v>14580</v>
      </c>
    </row>
    <row r="4054" spans="1:13" x14ac:dyDescent="0.25">
      <c r="A4054" s="265" t="str">
        <f t="shared" si="177"/>
        <v>200100550024</v>
      </c>
      <c r="B4054" s="266"/>
      <c r="C4054" s="267">
        <v>20010055</v>
      </c>
      <c r="D4054" s="8" t="s">
        <v>56</v>
      </c>
      <c r="E4054" s="268" t="s">
        <v>29</v>
      </c>
      <c r="F4054" s="268" t="s">
        <v>14512</v>
      </c>
      <c r="G4054" s="268" t="s">
        <v>14531</v>
      </c>
      <c r="H4054" s="268" t="s">
        <v>460</v>
      </c>
      <c r="I4054" s="269"/>
      <c r="J4054" s="270">
        <v>46125</v>
      </c>
      <c r="K4054" t="s">
        <v>14559</v>
      </c>
      <c r="L4054" s="40"/>
      <c r="M4054" s="271">
        <v>0</v>
      </c>
    </row>
    <row r="4055" spans="1:13" x14ac:dyDescent="0.25">
      <c r="A4055" s="265" t="str">
        <f t="shared" si="177"/>
        <v>200100550025</v>
      </c>
      <c r="B4055" s="266"/>
      <c r="C4055" s="267">
        <v>20010055</v>
      </c>
      <c r="D4055" s="8" t="s">
        <v>56</v>
      </c>
      <c r="E4055" s="268" t="s">
        <v>5</v>
      </c>
      <c r="F4055" s="268" t="s">
        <v>14513</v>
      </c>
      <c r="G4055" s="268" t="s">
        <v>14532</v>
      </c>
      <c r="H4055" s="268" t="s">
        <v>273</v>
      </c>
      <c r="I4055" s="269"/>
      <c r="J4055" s="270">
        <v>46125</v>
      </c>
      <c r="K4055" t="s">
        <v>14560</v>
      </c>
      <c r="L4055" s="40"/>
      <c r="M4055" s="271" t="s">
        <v>14581</v>
      </c>
    </row>
    <row r="4056" spans="1:13" x14ac:dyDescent="0.25">
      <c r="A4056" s="265" t="str">
        <f t="shared" si="177"/>
        <v>200100620011</v>
      </c>
      <c r="B4056" s="266"/>
      <c r="C4056" s="267">
        <v>20010062</v>
      </c>
      <c r="D4056" s="8" t="s">
        <v>56</v>
      </c>
      <c r="E4056" s="268" t="s">
        <v>22</v>
      </c>
      <c r="F4056" s="268" t="s">
        <v>9992</v>
      </c>
      <c r="G4056" s="268" t="s">
        <v>14533</v>
      </c>
      <c r="H4056" s="268" t="s">
        <v>276</v>
      </c>
      <c r="I4056" s="269"/>
      <c r="J4056" s="270">
        <v>46125</v>
      </c>
      <c r="K4056" t="s">
        <v>14561</v>
      </c>
      <c r="L4056" s="40"/>
      <c r="M4056" s="271" t="s">
        <v>14582</v>
      </c>
    </row>
    <row r="4057" spans="1:13" x14ac:dyDescent="0.25">
      <c r="A4057" s="265" t="str">
        <f t="shared" si="177"/>
        <v>200200150045</v>
      </c>
      <c r="B4057" s="266"/>
      <c r="C4057" s="267">
        <v>20020015</v>
      </c>
      <c r="D4057" s="8" t="s">
        <v>56</v>
      </c>
      <c r="E4057" s="268" t="s">
        <v>16</v>
      </c>
      <c r="F4057" s="268" t="s">
        <v>12765</v>
      </c>
      <c r="G4057" s="268" t="s">
        <v>14534</v>
      </c>
      <c r="H4057" s="268" t="s">
        <v>721</v>
      </c>
      <c r="I4057" s="269"/>
      <c r="J4057" s="270">
        <v>46125</v>
      </c>
      <c r="K4057" t="s">
        <v>14562</v>
      </c>
      <c r="L4057" s="40"/>
      <c r="M4057" s="271" t="s">
        <v>14583</v>
      </c>
    </row>
    <row r="4058" spans="1:13" x14ac:dyDescent="0.25">
      <c r="A4058" s="265" t="str">
        <f t="shared" si="177"/>
        <v>200200150046</v>
      </c>
      <c r="B4058" s="266"/>
      <c r="C4058" s="267">
        <v>20020015</v>
      </c>
      <c r="D4058" s="8" t="s">
        <v>56</v>
      </c>
      <c r="E4058" s="268" t="s">
        <v>129</v>
      </c>
      <c r="F4058" s="268" t="s">
        <v>7315</v>
      </c>
      <c r="G4058" s="268" t="s">
        <v>14535</v>
      </c>
      <c r="H4058" s="268" t="s">
        <v>5245</v>
      </c>
      <c r="I4058" s="269"/>
      <c r="J4058" s="270">
        <v>46125</v>
      </c>
      <c r="K4058" t="s">
        <v>14563</v>
      </c>
      <c r="L4058" s="40"/>
      <c r="M4058" s="271">
        <v>0</v>
      </c>
    </row>
    <row r="4059" spans="1:13" x14ac:dyDescent="0.25">
      <c r="A4059" s="265" t="str">
        <f t="shared" si="177"/>
        <v>200200200044</v>
      </c>
      <c r="B4059" s="266"/>
      <c r="C4059" s="267">
        <v>20020020</v>
      </c>
      <c r="D4059" s="8" t="s">
        <v>56</v>
      </c>
      <c r="E4059" s="268" t="s">
        <v>15</v>
      </c>
      <c r="F4059" s="268" t="s">
        <v>14514</v>
      </c>
      <c r="G4059" s="268" t="s">
        <v>14536</v>
      </c>
      <c r="H4059" s="268" t="s">
        <v>1284</v>
      </c>
      <c r="I4059" s="269"/>
      <c r="J4059" s="270">
        <v>46125</v>
      </c>
      <c r="K4059" t="s">
        <v>14564</v>
      </c>
      <c r="L4059" s="40"/>
      <c r="M4059" s="271" t="s">
        <v>14584</v>
      </c>
    </row>
    <row r="4060" spans="1:13" x14ac:dyDescent="0.25">
      <c r="A4060" s="265" t="str">
        <f t="shared" si="177"/>
        <v>200200210026</v>
      </c>
      <c r="B4060" s="266"/>
      <c r="C4060" s="267">
        <v>20020021</v>
      </c>
      <c r="D4060" s="8" t="s">
        <v>56</v>
      </c>
      <c r="E4060" s="268" t="s">
        <v>39</v>
      </c>
      <c r="F4060" s="268" t="s">
        <v>14515</v>
      </c>
      <c r="G4060" s="268" t="s">
        <v>14537</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14516</v>
      </c>
      <c r="G4061" s="268" t="s">
        <v>14538</v>
      </c>
      <c r="H4061" s="268" t="s">
        <v>276</v>
      </c>
      <c r="I4061" s="269"/>
      <c r="J4061" s="270">
        <v>46125</v>
      </c>
      <c r="K4061" t="s">
        <v>14565</v>
      </c>
      <c r="L4061" s="40"/>
      <c r="M4061" s="271" t="s">
        <v>14585</v>
      </c>
    </row>
    <row r="4062" spans="1:13" x14ac:dyDescent="0.25">
      <c r="A4062" s="265" t="str">
        <f t="shared" si="177"/>
        <v>200200250003</v>
      </c>
      <c r="B4062" s="266"/>
      <c r="C4062" s="267">
        <v>20020025</v>
      </c>
      <c r="D4062" s="8" t="s">
        <v>56</v>
      </c>
      <c r="E4062" s="268" t="s">
        <v>0</v>
      </c>
      <c r="F4062" s="268" t="s">
        <v>6892</v>
      </c>
      <c r="G4062" s="268" t="s">
        <v>14539</v>
      </c>
      <c r="H4062" s="268" t="s">
        <v>1187</v>
      </c>
      <c r="I4062" s="269"/>
      <c r="J4062" s="270">
        <v>46125</v>
      </c>
      <c r="K4062" t="s">
        <v>14566</v>
      </c>
      <c r="L4062" s="40"/>
      <c r="M4062" s="271" t="s">
        <v>14586</v>
      </c>
    </row>
    <row r="4063" spans="1:13" x14ac:dyDescent="0.25">
      <c r="A4063" s="265" t="str">
        <f t="shared" si="177"/>
        <v>200200250004</v>
      </c>
      <c r="B4063" s="266"/>
      <c r="C4063" s="267">
        <v>20020025</v>
      </c>
      <c r="D4063" s="8" t="s">
        <v>56</v>
      </c>
      <c r="E4063" s="268" t="s">
        <v>1</v>
      </c>
      <c r="F4063" s="268" t="s">
        <v>6892</v>
      </c>
      <c r="G4063" s="268" t="s">
        <v>14540</v>
      </c>
      <c r="H4063" s="268" t="s">
        <v>14556</v>
      </c>
      <c r="I4063" s="269"/>
      <c r="J4063" s="270">
        <v>46125</v>
      </c>
      <c r="K4063" t="s">
        <v>14567</v>
      </c>
      <c r="L4063" s="40"/>
      <c r="M4063" s="271">
        <v>0</v>
      </c>
    </row>
    <row r="4064" spans="1:13" x14ac:dyDescent="0.25">
      <c r="A4064" s="265" t="str">
        <f t="shared" si="177"/>
        <v>200200250005</v>
      </c>
      <c r="B4064" s="266"/>
      <c r="C4064" s="267">
        <v>20020025</v>
      </c>
      <c r="D4064" s="8" t="s">
        <v>56</v>
      </c>
      <c r="E4064" s="268" t="s">
        <v>18</v>
      </c>
      <c r="F4064" s="268" t="s">
        <v>14517</v>
      </c>
      <c r="G4064" s="268" t="s">
        <v>14541</v>
      </c>
      <c r="H4064" s="268" t="s">
        <v>276</v>
      </c>
      <c r="I4064" s="269"/>
      <c r="J4064" s="270">
        <v>46125</v>
      </c>
      <c r="K4064" t="s">
        <v>11055</v>
      </c>
      <c r="L4064" s="40"/>
      <c r="M4064" s="271" t="s">
        <v>14587</v>
      </c>
    </row>
    <row r="4065" spans="1:13" x14ac:dyDescent="0.25">
      <c r="A4065" s="265" t="str">
        <f t="shared" si="177"/>
        <v>200400010064</v>
      </c>
      <c r="B4065" s="266"/>
      <c r="C4065" s="267">
        <v>20040001</v>
      </c>
      <c r="D4065" s="8" t="s">
        <v>56</v>
      </c>
      <c r="E4065" s="268" t="s">
        <v>1237</v>
      </c>
      <c r="F4065" s="268" t="s">
        <v>14518</v>
      </c>
      <c r="G4065" s="268" t="s">
        <v>14542</v>
      </c>
      <c r="H4065" s="268" t="s">
        <v>1691</v>
      </c>
      <c r="I4065" s="269"/>
      <c r="J4065" s="270">
        <v>46125</v>
      </c>
      <c r="K4065" t="s">
        <v>14568</v>
      </c>
      <c r="L4065" s="40"/>
      <c r="M4065" s="271" t="s">
        <v>14588</v>
      </c>
    </row>
    <row r="4066" spans="1:13" x14ac:dyDescent="0.25">
      <c r="A4066" s="265" t="str">
        <f t="shared" si="177"/>
        <v>200400010065</v>
      </c>
      <c r="B4066" s="266"/>
      <c r="C4066" s="267">
        <v>20040001</v>
      </c>
      <c r="D4066" s="8" t="s">
        <v>56</v>
      </c>
      <c r="E4066" s="268" t="s">
        <v>1242</v>
      </c>
      <c r="F4066" s="268" t="s">
        <v>14519</v>
      </c>
      <c r="G4066" s="268" t="s">
        <v>14543</v>
      </c>
      <c r="H4066" s="268" t="s">
        <v>1691</v>
      </c>
      <c r="I4066" s="269"/>
      <c r="J4066" s="270">
        <v>46125</v>
      </c>
      <c r="K4066" t="s">
        <v>455</v>
      </c>
      <c r="L4066" s="40"/>
      <c r="M4066" s="271" t="s">
        <v>14589</v>
      </c>
    </row>
    <row r="4067" spans="1:13" x14ac:dyDescent="0.25">
      <c r="A4067" s="265" t="str">
        <f t="shared" si="177"/>
        <v>200500010053</v>
      </c>
      <c r="B4067" s="266"/>
      <c r="C4067" s="267">
        <v>20050001</v>
      </c>
      <c r="D4067" s="8" t="s">
        <v>56</v>
      </c>
      <c r="E4067" s="268" t="s">
        <v>131</v>
      </c>
      <c r="F4067" s="268" t="s">
        <v>14520</v>
      </c>
      <c r="G4067" s="268" t="s">
        <v>14544</v>
      </c>
      <c r="H4067" s="268" t="s">
        <v>1284</v>
      </c>
      <c r="I4067" s="269"/>
      <c r="J4067" s="270">
        <v>46125</v>
      </c>
      <c r="K4067" t="s">
        <v>7574</v>
      </c>
      <c r="L4067" s="40"/>
      <c r="M4067" s="271" t="s">
        <v>14590</v>
      </c>
    </row>
    <row r="4068" spans="1:13" x14ac:dyDescent="0.25">
      <c r="A4068" s="265" t="str">
        <f t="shared" si="177"/>
        <v>200600190004</v>
      </c>
      <c r="B4068" s="266"/>
      <c r="C4068" s="267">
        <v>20060019</v>
      </c>
      <c r="D4068" s="8" t="s">
        <v>56</v>
      </c>
      <c r="E4068" s="268" t="s">
        <v>1</v>
      </c>
      <c r="F4068" s="268" t="s">
        <v>7089</v>
      </c>
      <c r="G4068" s="268" t="s">
        <v>14545</v>
      </c>
      <c r="H4068" s="268" t="s">
        <v>5807</v>
      </c>
      <c r="I4068" s="269"/>
      <c r="J4068" s="270">
        <v>46125</v>
      </c>
      <c r="K4068" t="s">
        <v>8454</v>
      </c>
      <c r="L4068" s="40"/>
      <c r="M4068" s="271" t="s">
        <v>14591</v>
      </c>
    </row>
    <row r="4069" spans="1:13" x14ac:dyDescent="0.25">
      <c r="A4069" s="265" t="str">
        <f t="shared" si="177"/>
        <v>200700030064</v>
      </c>
      <c r="B4069" s="266"/>
      <c r="C4069" s="267">
        <v>20070003</v>
      </c>
      <c r="D4069" s="8" t="s">
        <v>56</v>
      </c>
      <c r="E4069" s="268" t="s">
        <v>1237</v>
      </c>
      <c r="F4069" s="268" t="s">
        <v>12526</v>
      </c>
      <c r="G4069" s="268" t="s">
        <v>14546</v>
      </c>
      <c r="H4069" s="268" t="s">
        <v>1048</v>
      </c>
      <c r="I4069" s="269"/>
      <c r="J4069" s="270">
        <v>46125</v>
      </c>
      <c r="K4069" t="s">
        <v>14569</v>
      </c>
      <c r="L4069" s="40"/>
      <c r="M4069" s="271" t="s">
        <v>14592</v>
      </c>
    </row>
    <row r="4070" spans="1:13" x14ac:dyDescent="0.25">
      <c r="A4070" s="265" t="str">
        <f t="shared" si="177"/>
        <v>200700070028</v>
      </c>
      <c r="B4070" s="266"/>
      <c r="C4070" s="267">
        <v>20070007</v>
      </c>
      <c r="D4070" s="8" t="s">
        <v>56</v>
      </c>
      <c r="E4070" s="268" t="s">
        <v>30</v>
      </c>
      <c r="F4070" s="268" t="s">
        <v>14521</v>
      </c>
      <c r="G4070" s="268" t="s">
        <v>14547</v>
      </c>
      <c r="H4070" s="268" t="s">
        <v>1048</v>
      </c>
      <c r="I4070" s="269"/>
      <c r="J4070" s="270">
        <v>46125</v>
      </c>
      <c r="K4070" t="s">
        <v>14570</v>
      </c>
      <c r="L4070" s="40"/>
      <c r="M4070" s="271" t="s">
        <v>14593</v>
      </c>
    </row>
    <row r="4071" spans="1:13" x14ac:dyDescent="0.25">
      <c r="A4071" s="265" t="str">
        <f t="shared" si="177"/>
        <v>200700160007</v>
      </c>
      <c r="B4071" s="266"/>
      <c r="C4071" s="267">
        <v>20070016</v>
      </c>
      <c r="D4071" s="8" t="s">
        <v>56</v>
      </c>
      <c r="E4071" s="268" t="s">
        <v>20</v>
      </c>
      <c r="F4071" s="268" t="s">
        <v>14522</v>
      </c>
      <c r="G4071" s="268" t="s">
        <v>14548</v>
      </c>
      <c r="H4071" s="268" t="s">
        <v>5766</v>
      </c>
      <c r="I4071" s="269"/>
      <c r="J4071" s="270">
        <v>46125</v>
      </c>
      <c r="K4071" t="s">
        <v>14571</v>
      </c>
      <c r="L4071" s="40"/>
      <c r="M4071" s="271" t="s">
        <v>14594</v>
      </c>
    </row>
    <row r="4072" spans="1:13" x14ac:dyDescent="0.25">
      <c r="A4072" s="265" t="str">
        <f t="shared" si="177"/>
        <v>200700240006</v>
      </c>
      <c r="B4072" s="266"/>
      <c r="C4072" s="267">
        <v>20070024</v>
      </c>
      <c r="D4072" s="8" t="s">
        <v>56</v>
      </c>
      <c r="E4072" s="268" t="s">
        <v>19</v>
      </c>
      <c r="F4072" s="268" t="s">
        <v>14523</v>
      </c>
      <c r="G4072" s="268" t="s">
        <v>14549</v>
      </c>
      <c r="H4072" s="268" t="s">
        <v>14257</v>
      </c>
      <c r="I4072" s="269"/>
      <c r="J4072" s="270">
        <v>46125</v>
      </c>
      <c r="K4072" t="s">
        <v>14572</v>
      </c>
      <c r="L4072" s="40"/>
      <c r="M4072" s="271" t="s">
        <v>14595</v>
      </c>
    </row>
    <row r="4073" spans="1:13" x14ac:dyDescent="0.25">
      <c r="A4073" s="265" t="str">
        <f t="shared" si="177"/>
        <v>200700240014</v>
      </c>
      <c r="B4073" s="266"/>
      <c r="C4073" s="267">
        <v>20070024</v>
      </c>
      <c r="D4073" s="8" t="s">
        <v>56</v>
      </c>
      <c r="E4073" s="268" t="s">
        <v>24</v>
      </c>
      <c r="F4073" s="268" t="s">
        <v>14524</v>
      </c>
      <c r="G4073" s="268" t="s">
        <v>14550</v>
      </c>
      <c r="H4073" s="268" t="s">
        <v>5545</v>
      </c>
      <c r="I4073" s="269"/>
      <c r="J4073" s="270">
        <v>46125</v>
      </c>
      <c r="K4073" t="s">
        <v>14573</v>
      </c>
      <c r="L4073" s="40"/>
      <c r="M4073" s="271" t="s">
        <v>14596</v>
      </c>
    </row>
    <row r="4074" spans="1:13" x14ac:dyDescent="0.25">
      <c r="A4074" s="265" t="str">
        <f t="shared" si="177"/>
        <v>200800020051</v>
      </c>
      <c r="B4074" s="266"/>
      <c r="C4074" s="267">
        <v>20080002</v>
      </c>
      <c r="D4074" s="8" t="s">
        <v>56</v>
      </c>
      <c r="E4074" s="268" t="s">
        <v>130</v>
      </c>
      <c r="F4074" s="268" t="s">
        <v>14525</v>
      </c>
      <c r="G4074" s="268" t="s">
        <v>14551</v>
      </c>
      <c r="H4074" s="268" t="s">
        <v>7439</v>
      </c>
      <c r="I4074" s="269"/>
      <c r="J4074" s="270">
        <v>46125</v>
      </c>
      <c r="K4074" t="s">
        <v>14574</v>
      </c>
      <c r="L4074" s="40"/>
      <c r="M4074" s="271" t="s">
        <v>14597</v>
      </c>
    </row>
    <row r="4075" spans="1:13" x14ac:dyDescent="0.25">
      <c r="A4075" s="265" t="str">
        <f t="shared" si="177"/>
        <v>200800070126</v>
      </c>
      <c r="B4075" s="266"/>
      <c r="C4075" s="267">
        <v>20080007</v>
      </c>
      <c r="D4075" s="8" t="s">
        <v>56</v>
      </c>
      <c r="E4075" s="268" t="s">
        <v>7725</v>
      </c>
      <c r="F4075" s="268" t="s">
        <v>14526</v>
      </c>
      <c r="G4075" s="268" t="s">
        <v>14552</v>
      </c>
      <c r="H4075" s="268" t="s">
        <v>7416</v>
      </c>
      <c r="I4075" s="269"/>
      <c r="J4075" s="270">
        <v>46125</v>
      </c>
      <c r="K4075" t="s">
        <v>14575</v>
      </c>
      <c r="L4075" s="40"/>
      <c r="M4075" s="271" t="s">
        <v>14598</v>
      </c>
    </row>
    <row r="4076" spans="1:13" x14ac:dyDescent="0.25">
      <c r="A4076" s="265" t="str">
        <f t="shared" si="177"/>
        <v>200800070127</v>
      </c>
      <c r="B4076" s="266"/>
      <c r="C4076" s="267">
        <v>20080007</v>
      </c>
      <c r="D4076" s="8" t="s">
        <v>56</v>
      </c>
      <c r="E4076" s="268" t="s">
        <v>7726</v>
      </c>
      <c r="F4076" s="268" t="s">
        <v>9238</v>
      </c>
      <c r="G4076" s="268" t="s">
        <v>14553</v>
      </c>
      <c r="H4076" s="268" t="s">
        <v>7704</v>
      </c>
      <c r="I4076" s="269"/>
      <c r="J4076" s="270">
        <v>46125</v>
      </c>
      <c r="K4076" t="s">
        <v>14576</v>
      </c>
      <c r="L4076" s="40"/>
      <c r="M4076" s="271" t="s">
        <v>14599</v>
      </c>
    </row>
    <row r="4077" spans="1:13" x14ac:dyDescent="0.25">
      <c r="A4077" s="265" t="str">
        <f t="shared" si="177"/>
        <v>200800500003</v>
      </c>
      <c r="B4077" s="266"/>
      <c r="C4077" s="267">
        <v>20080050</v>
      </c>
      <c r="D4077" s="8" t="s">
        <v>56</v>
      </c>
      <c r="E4077" s="268" t="s">
        <v>0</v>
      </c>
      <c r="F4077" s="268" t="s">
        <v>14527</v>
      </c>
      <c r="G4077" s="268" t="s">
        <v>14554</v>
      </c>
      <c r="H4077" s="268" t="s">
        <v>7439</v>
      </c>
      <c r="I4077" s="269"/>
      <c r="J4077" s="270">
        <v>46125</v>
      </c>
      <c r="K4077" t="s">
        <v>14577</v>
      </c>
      <c r="L4077" s="40"/>
      <c r="M4077" s="271" t="s">
        <v>14600</v>
      </c>
    </row>
    <row r="4078" spans="1:13" x14ac:dyDescent="0.25">
      <c r="A4078" s="265" t="str">
        <f t="shared" ref="A4078:A4110" si="178">CONCATENATE(C4078,E4078)</f>
        <v>200100230070</v>
      </c>
      <c r="B4078" s="272"/>
      <c r="C4078" s="267">
        <v>20010023</v>
      </c>
      <c r="D4078" s="8" t="s">
        <v>56</v>
      </c>
      <c r="E4078" s="273" t="s">
        <v>1850</v>
      </c>
      <c r="F4078" s="273" t="s">
        <v>14603</v>
      </c>
      <c r="G4078" s="273" t="s">
        <v>14626</v>
      </c>
      <c r="H4078" s="273" t="s">
        <v>14659</v>
      </c>
      <c r="I4078" s="274"/>
      <c r="J4078" s="270">
        <v>46132</v>
      </c>
      <c r="K4078" t="s">
        <v>14660</v>
      </c>
      <c r="L4078" s="40"/>
      <c r="M4078" s="271" t="s">
        <v>14680</v>
      </c>
    </row>
    <row r="4079" spans="1:13" x14ac:dyDescent="0.25">
      <c r="A4079" s="265" t="str">
        <f t="shared" si="178"/>
        <v>200100270084</v>
      </c>
      <c r="B4079" s="266"/>
      <c r="C4079" s="267">
        <v>20010027</v>
      </c>
      <c r="D4079" s="8" t="s">
        <v>56</v>
      </c>
      <c r="E4079" s="268" t="s">
        <v>3576</v>
      </c>
      <c r="F4079" s="268" t="s">
        <v>14604</v>
      </c>
      <c r="G4079" s="268" t="s">
        <v>14627</v>
      </c>
      <c r="H4079" s="268" t="s">
        <v>275</v>
      </c>
      <c r="I4079" s="269"/>
      <c r="J4079" s="270">
        <v>46132</v>
      </c>
      <c r="K4079" t="s">
        <v>14661</v>
      </c>
      <c r="L4079" s="40"/>
      <c r="M4079" s="271" t="s">
        <v>14681</v>
      </c>
    </row>
    <row r="4080" spans="1:13" x14ac:dyDescent="0.25">
      <c r="A4080" s="265" t="str">
        <f t="shared" si="178"/>
        <v>200100270085</v>
      </c>
      <c r="B4080" s="266"/>
      <c r="C4080" s="267">
        <v>20010027</v>
      </c>
      <c r="D4080" s="8" t="s">
        <v>56</v>
      </c>
      <c r="E4080" s="268" t="s">
        <v>8327</v>
      </c>
      <c r="F4080" s="268" t="s">
        <v>14605</v>
      </c>
      <c r="G4080" s="268" t="s">
        <v>14628</v>
      </c>
      <c r="H4080" s="268" t="s">
        <v>268</v>
      </c>
      <c r="I4080" s="269"/>
      <c r="J4080" s="270">
        <v>46132</v>
      </c>
      <c r="K4080" t="s">
        <v>10900</v>
      </c>
      <c r="L4080" s="40"/>
      <c r="M4080" s="271" t="s">
        <v>14682</v>
      </c>
    </row>
    <row r="4081" spans="1:13" x14ac:dyDescent="0.25">
      <c r="A4081" s="265" t="str">
        <f t="shared" si="178"/>
        <v>200100530067</v>
      </c>
      <c r="B4081" s="266"/>
      <c r="C4081" s="267">
        <v>20010053</v>
      </c>
      <c r="D4081" s="8" t="s">
        <v>56</v>
      </c>
      <c r="E4081" s="268" t="s">
        <v>1346</v>
      </c>
      <c r="F4081" s="268" t="s">
        <v>14606</v>
      </c>
      <c r="G4081" s="268" t="s">
        <v>14629</v>
      </c>
      <c r="H4081" s="268" t="s">
        <v>275</v>
      </c>
      <c r="I4081" s="269"/>
      <c r="J4081" s="270">
        <v>46132</v>
      </c>
      <c r="K4081" t="s">
        <v>9949</v>
      </c>
      <c r="L4081" s="40"/>
      <c r="M4081" s="271" t="s">
        <v>14683</v>
      </c>
    </row>
    <row r="4082" spans="1:13" x14ac:dyDescent="0.25">
      <c r="A4082" s="265" t="str">
        <f t="shared" si="178"/>
        <v>200100530068</v>
      </c>
      <c r="B4082" s="266"/>
      <c r="C4082" s="267">
        <v>20010053</v>
      </c>
      <c r="D4082" s="8" t="s">
        <v>56</v>
      </c>
      <c r="E4082" s="268" t="s">
        <v>1489</v>
      </c>
      <c r="F4082" s="268" t="s">
        <v>1480</v>
      </c>
      <c r="G4082" s="268" t="s">
        <v>14630</v>
      </c>
      <c r="H4082" s="268" t="s">
        <v>268</v>
      </c>
      <c r="I4082" s="269"/>
      <c r="J4082" s="270">
        <v>46132</v>
      </c>
      <c r="K4082" t="s">
        <v>14662</v>
      </c>
      <c r="L4082" s="40"/>
      <c r="M4082" s="271" t="s">
        <v>14684</v>
      </c>
    </row>
    <row r="4083" spans="1:13" x14ac:dyDescent="0.25">
      <c r="A4083" s="265" t="str">
        <f t="shared" si="178"/>
        <v>200100550023</v>
      </c>
      <c r="B4083" s="266"/>
      <c r="C4083" s="267">
        <v>20010055</v>
      </c>
      <c r="D4083" s="8" t="s">
        <v>56</v>
      </c>
      <c r="E4083" s="268" t="s">
        <v>38</v>
      </c>
      <c r="F4083" s="268" t="s">
        <v>14607</v>
      </c>
      <c r="G4083" s="268" t="s">
        <v>14631</v>
      </c>
      <c r="H4083" s="268" t="s">
        <v>272</v>
      </c>
      <c r="I4083" s="269"/>
      <c r="J4083" s="270">
        <v>46132</v>
      </c>
      <c r="K4083" t="s">
        <v>14663</v>
      </c>
      <c r="L4083" s="40"/>
      <c r="M4083" s="271" t="s">
        <v>14685</v>
      </c>
    </row>
    <row r="4084" spans="1:13" x14ac:dyDescent="0.25">
      <c r="A4084" s="265" t="str">
        <f t="shared" si="178"/>
        <v>200100550026</v>
      </c>
      <c r="B4084" s="266"/>
      <c r="C4084" s="267">
        <v>20010055</v>
      </c>
      <c r="D4084" s="8" t="s">
        <v>56</v>
      </c>
      <c r="E4084" s="268" t="s">
        <v>39</v>
      </c>
      <c r="F4084" s="268" t="s">
        <v>14608</v>
      </c>
      <c r="G4084" s="268" t="s">
        <v>14632</v>
      </c>
      <c r="H4084" s="268" t="s">
        <v>460</v>
      </c>
      <c r="I4084" s="269"/>
      <c r="J4084" s="270">
        <v>46132</v>
      </c>
      <c r="K4084" t="s">
        <v>12510</v>
      </c>
      <c r="L4084" s="40"/>
      <c r="M4084" s="271" t="s">
        <v>14686</v>
      </c>
    </row>
    <row r="4085" spans="1:13" x14ac:dyDescent="0.25">
      <c r="A4085" s="265" t="str">
        <f t="shared" si="178"/>
        <v>200200010171</v>
      </c>
      <c r="B4085" s="266"/>
      <c r="C4085" s="267">
        <v>20020001</v>
      </c>
      <c r="D4085" s="8" t="s">
        <v>56</v>
      </c>
      <c r="E4085" s="268" t="s">
        <v>14602</v>
      </c>
      <c r="F4085" s="268" t="s">
        <v>14609</v>
      </c>
      <c r="G4085" s="268" t="s">
        <v>14633</v>
      </c>
      <c r="H4085" s="268" t="s">
        <v>275</v>
      </c>
      <c r="I4085" s="269"/>
      <c r="J4085" s="270">
        <v>46132</v>
      </c>
      <c r="K4085" t="s">
        <v>14664</v>
      </c>
      <c r="L4085" s="40"/>
      <c r="M4085" s="271" t="s">
        <v>14687</v>
      </c>
    </row>
    <row r="4086" spans="1:13" x14ac:dyDescent="0.25">
      <c r="A4086" s="265" t="str">
        <f t="shared" si="178"/>
        <v>200200250006</v>
      </c>
      <c r="B4086" s="266"/>
      <c r="C4086" s="267">
        <v>20020025</v>
      </c>
      <c r="D4086" s="8" t="s">
        <v>56</v>
      </c>
      <c r="E4086" s="268" t="s">
        <v>19</v>
      </c>
      <c r="F4086" s="268" t="s">
        <v>12765</v>
      </c>
      <c r="G4086" s="268" t="s">
        <v>14634</v>
      </c>
      <c r="H4086" s="268" t="s">
        <v>1187</v>
      </c>
      <c r="I4086" s="269"/>
      <c r="J4086" s="270">
        <v>46132</v>
      </c>
      <c r="K4086" t="s">
        <v>14665</v>
      </c>
      <c r="L4086" s="40"/>
      <c r="M4086" s="271" t="s">
        <v>14688</v>
      </c>
    </row>
    <row r="4087" spans="1:13" x14ac:dyDescent="0.25">
      <c r="A4087" s="265" t="str">
        <f t="shared" si="178"/>
        <v>200200250007</v>
      </c>
      <c r="B4087" s="266"/>
      <c r="C4087" s="267">
        <v>20020025</v>
      </c>
      <c r="D4087" s="8" t="s">
        <v>56</v>
      </c>
      <c r="E4087" s="268" t="s">
        <v>20</v>
      </c>
      <c r="F4087" s="268" t="s">
        <v>14610</v>
      </c>
      <c r="G4087" s="268" t="s">
        <v>14635</v>
      </c>
      <c r="H4087" s="268" t="s">
        <v>276</v>
      </c>
      <c r="I4087" s="269"/>
      <c r="J4087" s="270">
        <v>46132</v>
      </c>
      <c r="K4087" t="s">
        <v>12003</v>
      </c>
      <c r="L4087" s="40"/>
      <c r="M4087" s="271" t="s">
        <v>14689</v>
      </c>
    </row>
    <row r="4088" spans="1:13" x14ac:dyDescent="0.25">
      <c r="A4088" s="265" t="str">
        <f t="shared" si="178"/>
        <v>200200250008</v>
      </c>
      <c r="B4088" s="266"/>
      <c r="C4088" s="267">
        <v>20020025</v>
      </c>
      <c r="D4088" s="8" t="s">
        <v>56</v>
      </c>
      <c r="E4088" s="268" t="s">
        <v>41</v>
      </c>
      <c r="F4088" s="268" t="s">
        <v>14611</v>
      </c>
      <c r="G4088" s="268" t="s">
        <v>14636</v>
      </c>
      <c r="H4088" s="268" t="s">
        <v>276</v>
      </c>
      <c r="I4088" s="269"/>
      <c r="J4088" s="270">
        <v>46132</v>
      </c>
      <c r="K4088" t="s">
        <v>14666</v>
      </c>
      <c r="L4088" s="40"/>
      <c r="M4088" s="271" t="s">
        <v>14690</v>
      </c>
    </row>
    <row r="4089" spans="1:13" x14ac:dyDescent="0.25">
      <c r="A4089" s="265" t="str">
        <f t="shared" si="178"/>
        <v>200300090048</v>
      </c>
      <c r="B4089" s="266"/>
      <c r="C4089" s="267">
        <v>20030009</v>
      </c>
      <c r="D4089" s="8" t="s">
        <v>56</v>
      </c>
      <c r="E4089" s="268" t="s">
        <v>424</v>
      </c>
      <c r="F4089" s="268" t="s">
        <v>8719</v>
      </c>
      <c r="G4089" s="268" t="s">
        <v>14637</v>
      </c>
      <c r="H4089" s="268" t="s">
        <v>721</v>
      </c>
      <c r="I4089" s="269"/>
      <c r="J4089" s="270">
        <v>46132</v>
      </c>
      <c r="K4089" t="s">
        <v>14667</v>
      </c>
      <c r="L4089" s="40"/>
      <c r="M4089" s="271" t="s">
        <v>14691</v>
      </c>
    </row>
    <row r="4090" spans="1:13" x14ac:dyDescent="0.25">
      <c r="A4090" s="265" t="str">
        <f t="shared" si="178"/>
        <v>200300120013</v>
      </c>
      <c r="B4090" s="266"/>
      <c r="C4090" s="267">
        <v>20030012</v>
      </c>
      <c r="D4090" s="8" t="s">
        <v>56</v>
      </c>
      <c r="E4090" s="268" t="s">
        <v>23</v>
      </c>
      <c r="F4090" s="268" t="s">
        <v>14612</v>
      </c>
      <c r="G4090" s="268" t="s">
        <v>14638</v>
      </c>
      <c r="H4090" s="268" t="s">
        <v>721</v>
      </c>
      <c r="I4090" s="269"/>
      <c r="J4090" s="270">
        <v>46132</v>
      </c>
      <c r="K4090" t="s">
        <v>14668</v>
      </c>
      <c r="L4090" s="40"/>
      <c r="M4090" s="271">
        <v>0</v>
      </c>
    </row>
    <row r="4091" spans="1:13" x14ac:dyDescent="0.25">
      <c r="A4091" s="265" t="str">
        <f t="shared" si="178"/>
        <v>200500020057</v>
      </c>
      <c r="B4091" s="266"/>
      <c r="C4091" s="267">
        <v>20050002</v>
      </c>
      <c r="D4091" s="8" t="s">
        <v>56</v>
      </c>
      <c r="E4091" s="268" t="s">
        <v>762</v>
      </c>
      <c r="F4091" s="268" t="s">
        <v>14613</v>
      </c>
      <c r="G4091" s="268" t="s">
        <v>14639</v>
      </c>
      <c r="H4091" s="268" t="s">
        <v>275</v>
      </c>
      <c r="I4091" s="269"/>
      <c r="J4091" s="270">
        <v>46132</v>
      </c>
      <c r="K4091" t="s">
        <v>14669</v>
      </c>
      <c r="L4091" s="40"/>
      <c r="M4091" s="271" t="s">
        <v>14692</v>
      </c>
    </row>
    <row r="4092" spans="1:13" x14ac:dyDescent="0.25">
      <c r="A4092" s="265" t="str">
        <f t="shared" si="178"/>
        <v>200700030065</v>
      </c>
      <c r="B4092" s="266"/>
      <c r="C4092" s="267">
        <v>20070003</v>
      </c>
      <c r="D4092" s="8" t="s">
        <v>56</v>
      </c>
      <c r="E4092" s="268" t="s">
        <v>1242</v>
      </c>
      <c r="F4092" s="268" t="s">
        <v>1079</v>
      </c>
      <c r="G4092" s="268" t="s">
        <v>14640</v>
      </c>
      <c r="H4092" s="268" t="s">
        <v>1048</v>
      </c>
      <c r="I4092" s="269"/>
      <c r="J4092" s="270">
        <v>46132</v>
      </c>
      <c r="K4092" t="s">
        <v>7985</v>
      </c>
      <c r="L4092" s="40"/>
      <c r="M4092" s="271" t="s">
        <v>14693</v>
      </c>
    </row>
    <row r="4093" spans="1:13" x14ac:dyDescent="0.25">
      <c r="A4093" s="265" t="str">
        <f t="shared" si="178"/>
        <v>200700030066</v>
      </c>
      <c r="B4093" s="266"/>
      <c r="C4093" s="267">
        <v>20070003</v>
      </c>
      <c r="D4093" s="8" t="s">
        <v>56</v>
      </c>
      <c r="E4093" s="268" t="s">
        <v>1247</v>
      </c>
      <c r="F4093" s="268" t="s">
        <v>14614</v>
      </c>
      <c r="G4093" s="268" t="s">
        <v>14641</v>
      </c>
      <c r="H4093" s="268" t="s">
        <v>2021</v>
      </c>
      <c r="I4093" s="269"/>
      <c r="J4093" s="270">
        <v>46132</v>
      </c>
      <c r="K4093" t="s">
        <v>14670</v>
      </c>
      <c r="L4093" s="40"/>
      <c r="M4093" s="271" t="s">
        <v>14694</v>
      </c>
    </row>
    <row r="4094" spans="1:13" x14ac:dyDescent="0.25">
      <c r="A4094" s="265" t="str">
        <f t="shared" si="178"/>
        <v>200700160018</v>
      </c>
      <c r="B4094" s="266"/>
      <c r="C4094" s="267">
        <v>20070016</v>
      </c>
      <c r="D4094" s="8" t="s">
        <v>56</v>
      </c>
      <c r="E4094" s="268" t="s">
        <v>2</v>
      </c>
      <c r="F4094" s="268" t="s">
        <v>14615</v>
      </c>
      <c r="G4094" s="268" t="s">
        <v>14642</v>
      </c>
      <c r="H4094" s="268" t="s">
        <v>275</v>
      </c>
      <c r="I4094" s="269"/>
      <c r="J4094" s="270">
        <v>46132</v>
      </c>
      <c r="K4094" t="s">
        <v>14671</v>
      </c>
      <c r="L4094" s="40"/>
      <c r="M4094" s="271" t="s">
        <v>14695</v>
      </c>
    </row>
    <row r="4095" spans="1:13" x14ac:dyDescent="0.25">
      <c r="A4095" s="265" t="str">
        <f t="shared" si="178"/>
        <v>200700160019</v>
      </c>
      <c r="B4095" s="266"/>
      <c r="C4095" s="267">
        <v>20070016</v>
      </c>
      <c r="D4095" s="8" t="s">
        <v>56</v>
      </c>
      <c r="E4095" s="268" t="s">
        <v>3</v>
      </c>
      <c r="F4095" s="268" t="s">
        <v>14616</v>
      </c>
      <c r="G4095" s="268" t="s">
        <v>14643</v>
      </c>
      <c r="H4095" s="268" t="s">
        <v>5795</v>
      </c>
      <c r="I4095" s="269"/>
      <c r="J4095" s="270">
        <v>46132</v>
      </c>
      <c r="K4095" t="s">
        <v>14672</v>
      </c>
      <c r="L4095" s="40"/>
      <c r="M4095" s="271" t="s">
        <v>14696</v>
      </c>
    </row>
    <row r="4096" spans="1:13" x14ac:dyDescent="0.25">
      <c r="A4096" s="265" t="str">
        <f t="shared" si="178"/>
        <v>200700240012</v>
      </c>
      <c r="B4096" s="266"/>
      <c r="C4096" s="267">
        <v>20070024</v>
      </c>
      <c r="D4096" s="8" t="s">
        <v>56</v>
      </c>
      <c r="E4096" s="268" t="s">
        <v>40</v>
      </c>
      <c r="F4096" s="268" t="s">
        <v>14617</v>
      </c>
      <c r="G4096" s="268" t="s">
        <v>14644</v>
      </c>
      <c r="H4096" s="268" t="s">
        <v>275</v>
      </c>
      <c r="I4096" s="269"/>
      <c r="J4096" s="270">
        <v>46132</v>
      </c>
      <c r="K4096" t="s">
        <v>14673</v>
      </c>
      <c r="L4096" s="40"/>
      <c r="M4096" s="271" t="s">
        <v>14697</v>
      </c>
    </row>
    <row r="4097" spans="1:13" x14ac:dyDescent="0.25">
      <c r="A4097" s="265" t="str">
        <f t="shared" si="178"/>
        <v>200700240013</v>
      </c>
      <c r="B4097" s="266"/>
      <c r="C4097" s="267">
        <v>20070024</v>
      </c>
      <c r="D4097" s="8" t="s">
        <v>56</v>
      </c>
      <c r="E4097" s="268" t="s">
        <v>23</v>
      </c>
      <c r="F4097" s="268" t="s">
        <v>445</v>
      </c>
      <c r="G4097" s="268" t="s">
        <v>14645</v>
      </c>
      <c r="H4097" s="268" t="s">
        <v>5545</v>
      </c>
      <c r="I4097" s="269"/>
      <c r="J4097" s="270">
        <v>46132</v>
      </c>
      <c r="K4097" t="s">
        <v>14674</v>
      </c>
      <c r="L4097" s="40"/>
      <c r="M4097" s="271" t="s">
        <v>14698</v>
      </c>
    </row>
    <row r="4098" spans="1:13" x14ac:dyDescent="0.25">
      <c r="A4098" s="265" t="str">
        <f t="shared" si="178"/>
        <v>200700240015</v>
      </c>
      <c r="B4098" s="266"/>
      <c r="C4098" s="267">
        <v>20070024</v>
      </c>
      <c r="D4098" s="8" t="s">
        <v>56</v>
      </c>
      <c r="E4098" s="268" t="s">
        <v>25</v>
      </c>
      <c r="F4098" s="268" t="s">
        <v>11496</v>
      </c>
      <c r="G4098" s="268" t="s">
        <v>14646</v>
      </c>
      <c r="H4098" s="268" t="s">
        <v>14258</v>
      </c>
      <c r="I4098" s="269"/>
      <c r="J4098" s="270">
        <v>46132</v>
      </c>
      <c r="K4098" t="s">
        <v>14675</v>
      </c>
      <c r="L4098" s="40"/>
      <c r="M4098" s="271" t="s">
        <v>14699</v>
      </c>
    </row>
    <row r="4099" spans="1:13" x14ac:dyDescent="0.25">
      <c r="A4099" s="265" t="str">
        <f t="shared" si="178"/>
        <v>200700240016</v>
      </c>
      <c r="B4099" s="266"/>
      <c r="C4099" s="267">
        <v>20070024</v>
      </c>
      <c r="D4099" s="8" t="s">
        <v>56</v>
      </c>
      <c r="E4099" s="268" t="s">
        <v>26</v>
      </c>
      <c r="F4099" s="268" t="s">
        <v>14618</v>
      </c>
      <c r="G4099" s="268" t="s">
        <v>14647</v>
      </c>
      <c r="H4099" s="268" t="s">
        <v>14257</v>
      </c>
      <c r="I4099" s="269"/>
      <c r="J4099" s="270">
        <v>46132</v>
      </c>
      <c r="K4099" t="s">
        <v>6879</v>
      </c>
      <c r="L4099" s="40"/>
      <c r="M4099" s="271" t="s">
        <v>14700</v>
      </c>
    </row>
    <row r="4100" spans="1:13" x14ac:dyDescent="0.25">
      <c r="A4100" s="265" t="str">
        <f t="shared" si="178"/>
        <v>200700240018</v>
      </c>
      <c r="B4100" s="266"/>
      <c r="C4100" s="267">
        <v>20070024</v>
      </c>
      <c r="D4100" s="8" t="s">
        <v>56</v>
      </c>
      <c r="E4100" s="268" t="s">
        <v>2</v>
      </c>
      <c r="F4100" s="268" t="s">
        <v>14619</v>
      </c>
      <c r="G4100" s="268" t="s">
        <v>14648</v>
      </c>
      <c r="H4100" s="268" t="s">
        <v>14257</v>
      </c>
      <c r="I4100" s="269"/>
      <c r="J4100" s="270">
        <v>46132</v>
      </c>
      <c r="K4100" t="s">
        <v>11791</v>
      </c>
      <c r="L4100" s="40"/>
      <c r="M4100" s="271">
        <v>0</v>
      </c>
    </row>
    <row r="4101" spans="1:13" x14ac:dyDescent="0.25">
      <c r="A4101" s="265" t="str">
        <f t="shared" si="178"/>
        <v>200700240019</v>
      </c>
      <c r="B4101" s="266"/>
      <c r="C4101" s="267">
        <v>20070024</v>
      </c>
      <c r="D4101" s="8" t="s">
        <v>56</v>
      </c>
      <c r="E4101" s="268" t="s">
        <v>3</v>
      </c>
      <c r="F4101" s="268" t="s">
        <v>14620</v>
      </c>
      <c r="G4101" s="268" t="s">
        <v>14649</v>
      </c>
      <c r="H4101" s="268" t="s">
        <v>5545</v>
      </c>
      <c r="I4101" s="269"/>
      <c r="J4101" s="270">
        <v>46132</v>
      </c>
      <c r="K4101" t="s">
        <v>14676</v>
      </c>
      <c r="L4101" s="40"/>
      <c r="M4101" s="271" t="s">
        <v>14701</v>
      </c>
    </row>
    <row r="4102" spans="1:13" x14ac:dyDescent="0.25">
      <c r="A4102" s="265" t="str">
        <f t="shared" si="178"/>
        <v>200700260019</v>
      </c>
      <c r="B4102" s="266"/>
      <c r="C4102" s="267">
        <v>20070026</v>
      </c>
      <c r="D4102" s="8" t="s">
        <v>56</v>
      </c>
      <c r="E4102" s="268" t="s">
        <v>3</v>
      </c>
      <c r="F4102" s="268" t="s">
        <v>9412</v>
      </c>
      <c r="G4102" s="268" t="s">
        <v>14650</v>
      </c>
      <c r="H4102" s="268" t="s">
        <v>14371</v>
      </c>
      <c r="I4102" s="269"/>
      <c r="J4102" s="270">
        <v>46132</v>
      </c>
      <c r="K4102" t="s">
        <v>14677</v>
      </c>
      <c r="L4102" s="40"/>
      <c r="M4102" s="271" t="s">
        <v>14702</v>
      </c>
    </row>
    <row r="4103" spans="1:13" x14ac:dyDescent="0.25">
      <c r="A4103" s="265" t="str">
        <f t="shared" si="178"/>
        <v>200700260020</v>
      </c>
      <c r="B4103" s="266"/>
      <c r="C4103" s="267">
        <v>20070026</v>
      </c>
      <c r="D4103" s="8" t="s">
        <v>56</v>
      </c>
      <c r="E4103" s="268" t="s">
        <v>4</v>
      </c>
      <c r="F4103" s="268" t="s">
        <v>5716</v>
      </c>
      <c r="G4103" s="268" t="s">
        <v>14651</v>
      </c>
      <c r="H4103" s="268" t="s">
        <v>275</v>
      </c>
      <c r="I4103" s="269"/>
      <c r="J4103" s="270">
        <v>46132</v>
      </c>
      <c r="K4103" t="s">
        <v>5961</v>
      </c>
      <c r="L4103" s="40"/>
      <c r="M4103" s="271">
        <v>0</v>
      </c>
    </row>
    <row r="4104" spans="1:13" x14ac:dyDescent="0.25">
      <c r="A4104" s="265" t="str">
        <f t="shared" si="178"/>
        <v>200700260021</v>
      </c>
      <c r="B4104" s="266"/>
      <c r="C4104" s="267">
        <v>20070026</v>
      </c>
      <c r="D4104" s="8" t="s">
        <v>56</v>
      </c>
      <c r="E4104" s="268" t="s">
        <v>28</v>
      </c>
      <c r="F4104" s="268" t="s">
        <v>14621</v>
      </c>
      <c r="G4104" s="268" t="s">
        <v>14652</v>
      </c>
      <c r="H4104" s="268" t="s">
        <v>14258</v>
      </c>
      <c r="I4104" s="269"/>
      <c r="J4104" s="270">
        <v>46132</v>
      </c>
      <c r="K4104" t="s">
        <v>14678</v>
      </c>
      <c r="L4104" s="40"/>
      <c r="M4104" s="271" t="s">
        <v>14703</v>
      </c>
    </row>
    <row r="4105" spans="1:13" x14ac:dyDescent="0.25">
      <c r="A4105" s="265" t="str">
        <f t="shared" si="178"/>
        <v>200800040078</v>
      </c>
      <c r="B4105" s="266"/>
      <c r="C4105" s="267">
        <v>20080004</v>
      </c>
      <c r="D4105" s="8" t="s">
        <v>56</v>
      </c>
      <c r="E4105" s="268" t="s">
        <v>2803</v>
      </c>
      <c r="F4105" s="268" t="s">
        <v>11667</v>
      </c>
      <c r="G4105" s="268" t="s">
        <v>14653</v>
      </c>
      <c r="H4105" s="268" t="s">
        <v>7480</v>
      </c>
      <c r="I4105" s="269"/>
      <c r="J4105" s="270">
        <v>46132</v>
      </c>
      <c r="K4105" t="s">
        <v>5639</v>
      </c>
      <c r="L4105" s="40"/>
      <c r="M4105" s="271" t="s">
        <v>14704</v>
      </c>
    </row>
    <row r="4106" spans="1:13" x14ac:dyDescent="0.25">
      <c r="A4106" s="265" t="str">
        <f t="shared" si="178"/>
        <v>200800070128</v>
      </c>
      <c r="B4106" s="266"/>
      <c r="C4106" s="267">
        <v>20080007</v>
      </c>
      <c r="D4106" s="8" t="s">
        <v>56</v>
      </c>
      <c r="E4106" s="268" t="s">
        <v>8375</v>
      </c>
      <c r="F4106" s="268" t="s">
        <v>14622</v>
      </c>
      <c r="G4106" s="268" t="s">
        <v>14654</v>
      </c>
      <c r="H4106" s="268" t="s">
        <v>7595</v>
      </c>
      <c r="I4106" s="269"/>
      <c r="J4106" s="270">
        <v>46132</v>
      </c>
      <c r="K4106" t="s">
        <v>9542</v>
      </c>
      <c r="L4106" s="40"/>
      <c r="M4106" s="271" t="s">
        <v>14705</v>
      </c>
    </row>
    <row r="4107" spans="1:13" x14ac:dyDescent="0.25">
      <c r="A4107" s="265" t="str">
        <f t="shared" si="178"/>
        <v>200800100068</v>
      </c>
      <c r="B4107" s="266"/>
      <c r="C4107" s="267">
        <v>20080010</v>
      </c>
      <c r="D4107" s="8" t="s">
        <v>56</v>
      </c>
      <c r="E4107" s="268" t="s">
        <v>1489</v>
      </c>
      <c r="F4107" s="268" t="s">
        <v>6348</v>
      </c>
      <c r="G4107" s="268" t="s">
        <v>14655</v>
      </c>
      <c r="H4107" s="268" t="s">
        <v>8505</v>
      </c>
      <c r="I4107" s="269"/>
      <c r="J4107" s="270">
        <v>46132</v>
      </c>
      <c r="K4107" t="s">
        <v>14679</v>
      </c>
      <c r="L4107" s="40"/>
      <c r="M4107" s="271" t="s">
        <v>14706</v>
      </c>
    </row>
    <row r="4108" spans="1:13" x14ac:dyDescent="0.25">
      <c r="A4108" s="265" t="str">
        <f t="shared" si="178"/>
        <v>200800100069</v>
      </c>
      <c r="B4108" s="266"/>
      <c r="C4108" s="267">
        <v>20080010</v>
      </c>
      <c r="D4108" s="8" t="s">
        <v>56</v>
      </c>
      <c r="E4108" s="268" t="s">
        <v>1491</v>
      </c>
      <c r="F4108" s="268" t="s">
        <v>14623</v>
      </c>
      <c r="G4108" s="268" t="s">
        <v>14656</v>
      </c>
      <c r="H4108" s="268" t="s">
        <v>7819</v>
      </c>
      <c r="I4108" s="269"/>
      <c r="J4108" s="270">
        <v>46132</v>
      </c>
      <c r="K4108" t="s">
        <v>455</v>
      </c>
      <c r="L4108" s="40"/>
      <c r="M4108" s="271" t="s">
        <v>14707</v>
      </c>
    </row>
    <row r="4109" spans="1:13" x14ac:dyDescent="0.25">
      <c r="A4109" s="265" t="str">
        <f t="shared" si="178"/>
        <v>200800500007</v>
      </c>
      <c r="B4109" s="266"/>
      <c r="C4109" s="267">
        <v>20080050</v>
      </c>
      <c r="D4109" s="8" t="s">
        <v>56</v>
      </c>
      <c r="E4109" s="268" t="s">
        <v>20</v>
      </c>
      <c r="F4109" s="268" t="s">
        <v>14624</v>
      </c>
      <c r="G4109" s="268" t="s">
        <v>14657</v>
      </c>
      <c r="H4109" s="268" t="s">
        <v>7415</v>
      </c>
      <c r="I4109" s="269"/>
      <c r="J4109" s="270">
        <v>46132</v>
      </c>
      <c r="K4109" t="s">
        <v>8617</v>
      </c>
      <c r="L4109" s="40"/>
      <c r="M4109" s="271" t="s">
        <v>14708</v>
      </c>
    </row>
    <row r="4110" spans="1:13" x14ac:dyDescent="0.25">
      <c r="A4110" s="265" t="str">
        <f t="shared" si="178"/>
        <v>200900040042</v>
      </c>
      <c r="B4110" s="266"/>
      <c r="C4110" s="267">
        <v>20090004</v>
      </c>
      <c r="D4110" s="8" t="s">
        <v>56</v>
      </c>
      <c r="E4110" s="268" t="s">
        <v>14</v>
      </c>
      <c r="F4110" s="268" t="s">
        <v>14625</v>
      </c>
      <c r="G4110" s="268" t="s">
        <v>14658</v>
      </c>
      <c r="H4110" s="268" t="s">
        <v>4438</v>
      </c>
      <c r="I4110" s="269"/>
      <c r="J4110" s="270">
        <v>46132</v>
      </c>
      <c r="K4110" t="s">
        <v>5619</v>
      </c>
      <c r="L4110" s="40"/>
      <c r="M4110" s="271" t="s">
        <v>14709</v>
      </c>
    </row>
    <row r="4111" spans="1:13" x14ac:dyDescent="0.25">
      <c r="A4111" s="265" t="str">
        <f t="shared" ref="A4111:A4140" si="179">CONCATENATE(C4111,E4111)</f>
        <v>200100010081</v>
      </c>
      <c r="B4111" s="272"/>
      <c r="C4111" s="267">
        <v>20010001</v>
      </c>
      <c r="D4111" s="8" t="s">
        <v>56</v>
      </c>
      <c r="E4111" s="273" t="s">
        <v>3261</v>
      </c>
      <c r="F4111" s="273" t="s">
        <v>14713</v>
      </c>
      <c r="G4111" s="273" t="s">
        <v>14733</v>
      </c>
      <c r="H4111" s="273" t="s">
        <v>267</v>
      </c>
      <c r="I4111" s="274"/>
      <c r="J4111" s="270">
        <v>46140</v>
      </c>
      <c r="K4111" t="s">
        <v>9826</v>
      </c>
      <c r="L4111" s="40"/>
      <c r="M4111" s="271" t="s">
        <v>14782</v>
      </c>
    </row>
    <row r="4112" spans="1:13" x14ac:dyDescent="0.25">
      <c r="A4112" s="265" t="str">
        <f t="shared" si="179"/>
        <v>200100010082</v>
      </c>
      <c r="B4112" s="266"/>
      <c r="C4112" s="267">
        <v>20010001</v>
      </c>
      <c r="D4112" s="8" t="s">
        <v>56</v>
      </c>
      <c r="E4112" s="268" t="s">
        <v>3414</v>
      </c>
      <c r="F4112" s="268" t="s">
        <v>14714</v>
      </c>
      <c r="G4112" s="268" t="s">
        <v>14734</v>
      </c>
      <c r="H4112" s="268" t="s">
        <v>6128</v>
      </c>
      <c r="I4112" s="269"/>
      <c r="J4112" s="270">
        <v>46140</v>
      </c>
      <c r="K4112" t="s">
        <v>14761</v>
      </c>
      <c r="L4112" s="40"/>
      <c r="M4112" s="271" t="s">
        <v>14783</v>
      </c>
    </row>
    <row r="4113" spans="1:13" x14ac:dyDescent="0.25">
      <c r="A4113" s="265" t="str">
        <f t="shared" si="179"/>
        <v>200100420043</v>
      </c>
      <c r="B4113" s="266"/>
      <c r="C4113" s="267">
        <v>20010042</v>
      </c>
      <c r="D4113" s="8" t="s">
        <v>56</v>
      </c>
      <c r="E4113" s="268" t="s">
        <v>1650</v>
      </c>
      <c r="F4113" s="268" t="s">
        <v>8704</v>
      </c>
      <c r="G4113" s="268" t="s">
        <v>14735</v>
      </c>
      <c r="H4113" s="268" t="s">
        <v>4704</v>
      </c>
      <c r="I4113" s="269"/>
      <c r="J4113" s="270">
        <v>46140</v>
      </c>
      <c r="K4113" t="s">
        <v>5432</v>
      </c>
      <c r="L4113" s="40"/>
      <c r="M4113" s="271" t="s">
        <v>14784</v>
      </c>
    </row>
    <row r="4114" spans="1:13" x14ac:dyDescent="0.25">
      <c r="A4114" s="265" t="str">
        <f t="shared" si="179"/>
        <v>200100420044</v>
      </c>
      <c r="B4114" s="266"/>
      <c r="C4114" s="267">
        <v>20010042</v>
      </c>
      <c r="D4114" s="8" t="s">
        <v>56</v>
      </c>
      <c r="E4114" s="268" t="s">
        <v>15</v>
      </c>
      <c r="F4114" s="268" t="s">
        <v>14715</v>
      </c>
      <c r="G4114" s="268" t="s">
        <v>14736</v>
      </c>
      <c r="H4114" s="268" t="s">
        <v>4704</v>
      </c>
      <c r="I4114" s="269"/>
      <c r="J4114" s="270">
        <v>46140</v>
      </c>
      <c r="K4114" t="s">
        <v>14762</v>
      </c>
      <c r="L4114" s="40"/>
      <c r="M4114" s="271" t="s">
        <v>14785</v>
      </c>
    </row>
    <row r="4115" spans="1:13" x14ac:dyDescent="0.25">
      <c r="A4115" s="265" t="str">
        <f t="shared" si="179"/>
        <v>200100520027</v>
      </c>
      <c r="B4115" s="266"/>
      <c r="C4115" s="267">
        <v>20010052</v>
      </c>
      <c r="D4115" s="8" t="s">
        <v>56</v>
      </c>
      <c r="E4115" s="268" t="s">
        <v>6</v>
      </c>
      <c r="F4115" s="268" t="s">
        <v>10327</v>
      </c>
      <c r="G4115" s="268" t="s">
        <v>14737</v>
      </c>
      <c r="H4115" s="268" t="s">
        <v>275</v>
      </c>
      <c r="I4115" s="269"/>
      <c r="J4115" s="270">
        <v>46140</v>
      </c>
      <c r="K4115" t="s">
        <v>14763</v>
      </c>
      <c r="L4115" s="40"/>
      <c r="M4115" s="271" t="s">
        <v>14786</v>
      </c>
    </row>
    <row r="4116" spans="1:13" x14ac:dyDescent="0.25">
      <c r="A4116" s="265" t="str">
        <f t="shared" si="179"/>
        <v>200100610003</v>
      </c>
      <c r="B4116" s="266"/>
      <c r="C4116" s="267">
        <v>20010061</v>
      </c>
      <c r="D4116" s="8" t="s">
        <v>56</v>
      </c>
      <c r="E4116" s="268" t="s">
        <v>0</v>
      </c>
      <c r="F4116" s="268" t="s">
        <v>12723</v>
      </c>
      <c r="G4116" s="268" t="s">
        <v>12769</v>
      </c>
      <c r="H4116" s="268" t="s">
        <v>275</v>
      </c>
      <c r="I4116" s="269"/>
      <c r="J4116" s="270">
        <v>46140</v>
      </c>
      <c r="K4116" t="s">
        <v>14764</v>
      </c>
      <c r="L4116" s="40"/>
      <c r="M4116" s="271" t="s">
        <v>14787</v>
      </c>
    </row>
    <row r="4117" spans="1:13" x14ac:dyDescent="0.25">
      <c r="A4117" s="265" t="str">
        <f t="shared" si="179"/>
        <v>200100610004</v>
      </c>
      <c r="B4117" s="266"/>
      <c r="C4117" s="267">
        <v>20010061</v>
      </c>
      <c r="D4117" s="8" t="s">
        <v>56</v>
      </c>
      <c r="E4117" s="268" t="s">
        <v>1</v>
      </c>
      <c r="F4117" s="268" t="s">
        <v>14716</v>
      </c>
      <c r="G4117" s="268" t="s">
        <v>12768</v>
      </c>
      <c r="H4117" s="268" t="s">
        <v>275</v>
      </c>
      <c r="I4117" s="269"/>
      <c r="J4117" s="270">
        <v>46140</v>
      </c>
      <c r="K4117" t="s">
        <v>14765</v>
      </c>
      <c r="L4117" s="40"/>
      <c r="M4117" s="271" t="s">
        <v>14788</v>
      </c>
    </row>
    <row r="4118" spans="1:13" x14ac:dyDescent="0.25">
      <c r="A4118" s="265" t="str">
        <f t="shared" si="179"/>
        <v>200100620012</v>
      </c>
      <c r="B4118" s="266"/>
      <c r="C4118" s="267">
        <v>20010062</v>
      </c>
      <c r="D4118" s="8" t="s">
        <v>56</v>
      </c>
      <c r="E4118" s="268" t="s">
        <v>40</v>
      </c>
      <c r="F4118" s="268" t="s">
        <v>14717</v>
      </c>
      <c r="G4118" s="268" t="s">
        <v>14738</v>
      </c>
      <c r="H4118" s="268" t="s">
        <v>272</v>
      </c>
      <c r="I4118" s="269"/>
      <c r="J4118" s="270">
        <v>46140</v>
      </c>
      <c r="K4118" t="s">
        <v>14766</v>
      </c>
      <c r="L4118" s="40"/>
      <c r="M4118" s="271" t="s">
        <v>14789</v>
      </c>
    </row>
    <row r="4119" spans="1:13" x14ac:dyDescent="0.25">
      <c r="A4119" s="265" t="str">
        <f t="shared" si="179"/>
        <v>200200210027</v>
      </c>
      <c r="B4119" s="266"/>
      <c r="C4119" s="267">
        <v>20020021</v>
      </c>
      <c r="D4119" s="8" t="s">
        <v>56</v>
      </c>
      <c r="E4119" s="268" t="s">
        <v>6</v>
      </c>
      <c r="F4119" s="268" t="s">
        <v>14718</v>
      </c>
      <c r="G4119" s="268" t="s">
        <v>14739</v>
      </c>
      <c r="H4119" s="268" t="s">
        <v>14760</v>
      </c>
      <c r="I4119" s="269"/>
      <c r="J4119" s="270">
        <v>46140</v>
      </c>
      <c r="K4119" t="s">
        <v>14767</v>
      </c>
      <c r="L4119" s="40"/>
      <c r="M4119" s="271" t="s">
        <v>14790</v>
      </c>
    </row>
    <row r="4120" spans="1:13" x14ac:dyDescent="0.25">
      <c r="A4120" s="265" t="str">
        <f t="shared" si="179"/>
        <v>200200250009</v>
      </c>
      <c r="B4120" s="266"/>
      <c r="C4120" s="267">
        <v>20020025</v>
      </c>
      <c r="D4120" s="8" t="s">
        <v>56</v>
      </c>
      <c r="E4120" s="268" t="s">
        <v>36</v>
      </c>
      <c r="F4120" s="268" t="s">
        <v>6839</v>
      </c>
      <c r="G4120" s="268" t="s">
        <v>14740</v>
      </c>
      <c r="H4120" s="268" t="s">
        <v>1187</v>
      </c>
      <c r="I4120" s="269"/>
      <c r="J4120" s="270">
        <v>46140</v>
      </c>
      <c r="K4120" t="s">
        <v>12535</v>
      </c>
      <c r="L4120" s="40"/>
      <c r="M4120" s="271" t="s">
        <v>14791</v>
      </c>
    </row>
    <row r="4121" spans="1:13" x14ac:dyDescent="0.25">
      <c r="A4121" s="265" t="str">
        <f t="shared" si="179"/>
        <v>200200250010</v>
      </c>
      <c r="B4121" s="266"/>
      <c r="C4121" s="267">
        <v>20020025</v>
      </c>
      <c r="D4121" s="8" t="s">
        <v>56</v>
      </c>
      <c r="E4121" s="268" t="s">
        <v>21</v>
      </c>
      <c r="F4121" s="268" t="s">
        <v>14719</v>
      </c>
      <c r="G4121" s="268" t="s">
        <v>14741</v>
      </c>
      <c r="H4121" s="268" t="s">
        <v>1187</v>
      </c>
      <c r="I4121" s="269"/>
      <c r="J4121" s="270">
        <v>46140</v>
      </c>
      <c r="K4121" t="s">
        <v>6156</v>
      </c>
      <c r="L4121" s="40"/>
      <c r="M4121" s="271" t="s">
        <v>14792</v>
      </c>
    </row>
    <row r="4122" spans="1:13" x14ac:dyDescent="0.25">
      <c r="A4122" s="265" t="str">
        <f t="shared" si="179"/>
        <v>200200250013</v>
      </c>
      <c r="B4122" s="266"/>
      <c r="C4122" s="267">
        <v>20020025</v>
      </c>
      <c r="D4122" s="8" t="s">
        <v>56</v>
      </c>
      <c r="E4122" s="268" t="s">
        <v>23</v>
      </c>
      <c r="F4122" s="268" t="s">
        <v>14720</v>
      </c>
      <c r="G4122" s="268" t="s">
        <v>14742</v>
      </c>
      <c r="H4122" s="268" t="s">
        <v>276</v>
      </c>
      <c r="I4122" s="269"/>
      <c r="J4122" s="270">
        <v>46140</v>
      </c>
      <c r="K4122" t="s">
        <v>14768</v>
      </c>
      <c r="L4122" s="40"/>
      <c r="M4122" s="271">
        <v>0</v>
      </c>
    </row>
    <row r="4123" spans="1:13" x14ac:dyDescent="0.25">
      <c r="A4123" s="265" t="str">
        <f t="shared" si="179"/>
        <v>200200250014</v>
      </c>
      <c r="B4123" s="266"/>
      <c r="C4123" s="267">
        <v>20020025</v>
      </c>
      <c r="D4123" s="8" t="s">
        <v>56</v>
      </c>
      <c r="E4123" s="268" t="s">
        <v>24</v>
      </c>
      <c r="F4123" s="268" t="s">
        <v>5228</v>
      </c>
      <c r="G4123" s="268" t="s">
        <v>14743</v>
      </c>
      <c r="H4123" s="268" t="s">
        <v>276</v>
      </c>
      <c r="I4123" s="269"/>
      <c r="J4123" s="270">
        <v>46140</v>
      </c>
      <c r="K4123" t="s">
        <v>11503</v>
      </c>
      <c r="L4123" s="40"/>
      <c r="M4123" s="271">
        <v>0</v>
      </c>
    </row>
    <row r="4124" spans="1:13" x14ac:dyDescent="0.25">
      <c r="A4124" s="265" t="str">
        <f t="shared" si="179"/>
        <v>200200250015</v>
      </c>
      <c r="B4124" s="266"/>
      <c r="C4124" s="267">
        <v>20020025</v>
      </c>
      <c r="D4124" s="8" t="s">
        <v>56</v>
      </c>
      <c r="E4124" s="268" t="s">
        <v>25</v>
      </c>
      <c r="F4124" s="268" t="s">
        <v>14721</v>
      </c>
      <c r="G4124" s="268" t="s">
        <v>14744</v>
      </c>
      <c r="H4124" s="268" t="s">
        <v>276</v>
      </c>
      <c r="I4124" s="269"/>
      <c r="J4124" s="270">
        <v>46140</v>
      </c>
      <c r="K4124" t="s">
        <v>14516</v>
      </c>
      <c r="L4124" s="40"/>
      <c r="M4124" s="271">
        <v>0</v>
      </c>
    </row>
    <row r="4125" spans="1:13" x14ac:dyDescent="0.25">
      <c r="A4125" s="265" t="str">
        <f t="shared" si="179"/>
        <v>200300010054</v>
      </c>
      <c r="B4125" s="266"/>
      <c r="C4125" s="267">
        <v>20030001</v>
      </c>
      <c r="D4125" s="8" t="s">
        <v>56</v>
      </c>
      <c r="E4125" s="268" t="s">
        <v>760</v>
      </c>
      <c r="F4125" s="268" t="s">
        <v>14722</v>
      </c>
      <c r="G4125" s="268" t="s">
        <v>14745</v>
      </c>
      <c r="H4125" s="268" t="s">
        <v>721</v>
      </c>
      <c r="I4125" s="269"/>
      <c r="J4125" s="270">
        <v>46140</v>
      </c>
      <c r="K4125" t="s">
        <v>14769</v>
      </c>
      <c r="L4125" s="40"/>
      <c r="M4125" s="271" t="s">
        <v>14793</v>
      </c>
    </row>
    <row r="4126" spans="1:13" x14ac:dyDescent="0.25">
      <c r="A4126" s="265" t="str">
        <f t="shared" si="179"/>
        <v>200400070017</v>
      </c>
      <c r="B4126" s="266"/>
      <c r="C4126" s="267">
        <v>20040007</v>
      </c>
      <c r="D4126" s="8" t="s">
        <v>56</v>
      </c>
      <c r="E4126" s="268" t="s">
        <v>27</v>
      </c>
      <c r="F4126" s="268" t="s">
        <v>9989</v>
      </c>
      <c r="G4126" s="268" t="s">
        <v>14746</v>
      </c>
      <c r="H4126" s="268" t="s">
        <v>275</v>
      </c>
      <c r="I4126" s="269"/>
      <c r="J4126" s="270">
        <v>46140</v>
      </c>
      <c r="K4126" t="s">
        <v>14770</v>
      </c>
      <c r="L4126" s="40"/>
      <c r="M4126" s="271" t="s">
        <v>14794</v>
      </c>
    </row>
    <row r="4127" spans="1:13" x14ac:dyDescent="0.25">
      <c r="A4127" s="265" t="str">
        <f t="shared" si="179"/>
        <v>200600010030</v>
      </c>
      <c r="B4127" s="266"/>
      <c r="C4127" s="267">
        <v>20060001</v>
      </c>
      <c r="D4127" s="8" t="s">
        <v>56</v>
      </c>
      <c r="E4127" s="268" t="s">
        <v>7</v>
      </c>
      <c r="F4127" s="268" t="s">
        <v>8037</v>
      </c>
      <c r="G4127" s="268" t="s">
        <v>8082</v>
      </c>
      <c r="H4127" s="268" t="s">
        <v>5266</v>
      </c>
      <c r="I4127" s="269"/>
      <c r="J4127" s="270">
        <v>46140</v>
      </c>
      <c r="K4127" t="s">
        <v>8125</v>
      </c>
      <c r="L4127" s="40"/>
      <c r="M4127" s="271">
        <v>0</v>
      </c>
    </row>
    <row r="4128" spans="1:13" x14ac:dyDescent="0.25">
      <c r="A4128" s="265" t="str">
        <f t="shared" si="179"/>
        <v>200700030067</v>
      </c>
      <c r="B4128" s="266"/>
      <c r="C4128" s="267">
        <v>20070003</v>
      </c>
      <c r="D4128" s="8" t="s">
        <v>56</v>
      </c>
      <c r="E4128" s="268" t="s">
        <v>1346</v>
      </c>
      <c r="F4128" s="268" t="s">
        <v>1079</v>
      </c>
      <c r="G4128" s="268" t="s">
        <v>14747</v>
      </c>
      <c r="H4128" s="268" t="s">
        <v>1048</v>
      </c>
      <c r="I4128" s="269"/>
      <c r="J4128" s="270">
        <v>46140</v>
      </c>
      <c r="K4128" t="s">
        <v>14771</v>
      </c>
      <c r="L4128" s="40"/>
      <c r="M4128" s="271" t="s">
        <v>14795</v>
      </c>
    </row>
    <row r="4129" spans="1:13" x14ac:dyDescent="0.25">
      <c r="A4129" s="265" t="str">
        <f t="shared" si="179"/>
        <v>200700070029</v>
      </c>
      <c r="B4129" s="266"/>
      <c r="C4129" s="267">
        <v>20070007</v>
      </c>
      <c r="D4129" s="8" t="s">
        <v>56</v>
      </c>
      <c r="E4129" s="268" t="s">
        <v>31</v>
      </c>
      <c r="F4129" s="268" t="s">
        <v>14723</v>
      </c>
      <c r="G4129" s="268" t="s">
        <v>14748</v>
      </c>
      <c r="H4129" s="268" t="s">
        <v>1691</v>
      </c>
      <c r="I4129" s="269"/>
      <c r="J4129" s="270">
        <v>46140</v>
      </c>
      <c r="K4129" t="s">
        <v>14772</v>
      </c>
      <c r="L4129" s="40"/>
      <c r="M4129" s="271">
        <v>0</v>
      </c>
    </row>
    <row r="4130" spans="1:13" x14ac:dyDescent="0.25">
      <c r="A4130" s="265" t="str">
        <f t="shared" si="179"/>
        <v>200700070030</v>
      </c>
      <c r="B4130" s="266"/>
      <c r="C4130" s="267">
        <v>20070007</v>
      </c>
      <c r="D4130" s="8" t="s">
        <v>56</v>
      </c>
      <c r="E4130" s="268" t="s">
        <v>7</v>
      </c>
      <c r="F4130" s="268" t="s">
        <v>14724</v>
      </c>
      <c r="G4130" s="268" t="s">
        <v>14749</v>
      </c>
      <c r="H4130" s="268" t="s">
        <v>2021</v>
      </c>
      <c r="I4130" s="269"/>
      <c r="J4130" s="270">
        <v>46140</v>
      </c>
      <c r="K4130" t="s">
        <v>14773</v>
      </c>
      <c r="L4130" s="40"/>
      <c r="M4130" s="271" t="s">
        <v>14796</v>
      </c>
    </row>
    <row r="4131" spans="1:13" x14ac:dyDescent="0.25">
      <c r="A4131" s="265" t="str">
        <f t="shared" si="179"/>
        <v>200700240017</v>
      </c>
      <c r="B4131" s="266"/>
      <c r="C4131" s="267">
        <v>20070024</v>
      </c>
      <c r="D4131" s="8" t="s">
        <v>56</v>
      </c>
      <c r="E4131" s="268" t="s">
        <v>27</v>
      </c>
      <c r="F4131" s="268" t="s">
        <v>610</v>
      </c>
      <c r="G4131" s="268" t="s">
        <v>14750</v>
      </c>
      <c r="H4131" s="268" t="s">
        <v>275</v>
      </c>
      <c r="I4131" s="269"/>
      <c r="J4131" s="270">
        <v>46140</v>
      </c>
      <c r="K4131" t="s">
        <v>14774</v>
      </c>
      <c r="L4131" s="40"/>
      <c r="M4131" s="271" t="s">
        <v>14797</v>
      </c>
    </row>
    <row r="4132" spans="1:13" x14ac:dyDescent="0.25">
      <c r="A4132" s="265" t="str">
        <f t="shared" si="179"/>
        <v>200700240020</v>
      </c>
      <c r="B4132" s="266"/>
      <c r="C4132" s="267">
        <v>20070024</v>
      </c>
      <c r="D4132" s="8" t="s">
        <v>56</v>
      </c>
      <c r="E4132" s="268" t="s">
        <v>4</v>
      </c>
      <c r="F4132" s="268" t="s">
        <v>14725</v>
      </c>
      <c r="G4132" s="268" t="s">
        <v>14751</v>
      </c>
      <c r="H4132" s="268" t="s">
        <v>5545</v>
      </c>
      <c r="I4132" s="269"/>
      <c r="J4132" s="270">
        <v>46140</v>
      </c>
      <c r="K4132" t="s">
        <v>7574</v>
      </c>
      <c r="L4132" s="40"/>
      <c r="M4132" s="271" t="s">
        <v>14798</v>
      </c>
    </row>
    <row r="4133" spans="1:13" x14ac:dyDescent="0.25">
      <c r="A4133" s="265" t="str">
        <f t="shared" si="179"/>
        <v>200700240021</v>
      </c>
      <c r="B4133" s="266"/>
      <c r="C4133" s="267">
        <v>20070024</v>
      </c>
      <c r="D4133" s="8" t="s">
        <v>56</v>
      </c>
      <c r="E4133" s="268" t="s">
        <v>28</v>
      </c>
      <c r="F4133" s="268" t="s">
        <v>5397</v>
      </c>
      <c r="G4133" s="268" t="s">
        <v>14752</v>
      </c>
      <c r="H4133" s="268" t="s">
        <v>5545</v>
      </c>
      <c r="I4133" s="269"/>
      <c r="J4133" s="270">
        <v>46140</v>
      </c>
      <c r="K4133" t="s">
        <v>14775</v>
      </c>
      <c r="L4133" s="40"/>
      <c r="M4133" s="271">
        <v>0</v>
      </c>
    </row>
    <row r="4134" spans="1:13" x14ac:dyDescent="0.25">
      <c r="A4134" s="265" t="str">
        <f t="shared" si="179"/>
        <v>200800040079</v>
      </c>
      <c r="B4134" s="266"/>
      <c r="C4134" s="267">
        <v>20080004</v>
      </c>
      <c r="D4134" s="8" t="s">
        <v>56</v>
      </c>
      <c r="E4134" s="268" t="s">
        <v>2804</v>
      </c>
      <c r="F4134" s="268" t="s">
        <v>14726</v>
      </c>
      <c r="G4134" s="268" t="s">
        <v>14753</v>
      </c>
      <c r="H4134" s="268" t="s">
        <v>7412</v>
      </c>
      <c r="I4134" s="269"/>
      <c r="J4134" s="270">
        <v>46140</v>
      </c>
      <c r="K4134" t="s">
        <v>14776</v>
      </c>
      <c r="L4134" s="40"/>
      <c r="M4134" s="271" t="s">
        <v>14799</v>
      </c>
    </row>
    <row r="4135" spans="1:13" x14ac:dyDescent="0.25">
      <c r="A4135" s="265" t="str">
        <f t="shared" si="179"/>
        <v>200800040080</v>
      </c>
      <c r="B4135" s="266"/>
      <c r="C4135" s="267">
        <v>20080004</v>
      </c>
      <c r="D4135" s="8" t="s">
        <v>56</v>
      </c>
      <c r="E4135" s="268" t="s">
        <v>2936</v>
      </c>
      <c r="F4135" s="268" t="s">
        <v>14727</v>
      </c>
      <c r="G4135" s="268" t="s">
        <v>14754</v>
      </c>
      <c r="H4135" s="268" t="s">
        <v>7416</v>
      </c>
      <c r="I4135" s="269"/>
      <c r="J4135" s="270">
        <v>46140</v>
      </c>
      <c r="K4135" t="s">
        <v>14777</v>
      </c>
      <c r="L4135" s="40"/>
      <c r="M4135" s="271" t="s">
        <v>14800</v>
      </c>
    </row>
    <row r="4136" spans="1:13" x14ac:dyDescent="0.25">
      <c r="A4136" s="265" t="str">
        <f t="shared" si="179"/>
        <v>200800100067</v>
      </c>
      <c r="B4136" s="266"/>
      <c r="C4136" s="267">
        <v>20080010</v>
      </c>
      <c r="D4136" s="8" t="s">
        <v>56</v>
      </c>
      <c r="E4136" s="268" t="s">
        <v>1346</v>
      </c>
      <c r="F4136" s="268" t="s">
        <v>14728</v>
      </c>
      <c r="G4136" s="268" t="s">
        <v>14755</v>
      </c>
      <c r="H4136" s="268" t="s">
        <v>275</v>
      </c>
      <c r="I4136" s="269"/>
      <c r="J4136" s="270">
        <v>46140</v>
      </c>
      <c r="K4136" t="s">
        <v>14778</v>
      </c>
      <c r="L4136" s="40"/>
      <c r="M4136" s="271" t="s">
        <v>14801</v>
      </c>
    </row>
    <row r="4137" spans="1:13" x14ac:dyDescent="0.25">
      <c r="A4137" s="265" t="str">
        <f t="shared" si="179"/>
        <v>200800100070</v>
      </c>
      <c r="B4137" s="266"/>
      <c r="C4137" s="267">
        <v>20080010</v>
      </c>
      <c r="D4137" s="8" t="s">
        <v>56</v>
      </c>
      <c r="E4137" s="268" t="s">
        <v>1850</v>
      </c>
      <c r="F4137" s="268" t="s">
        <v>14729</v>
      </c>
      <c r="G4137" s="268" t="s">
        <v>14756</v>
      </c>
      <c r="H4137" s="268" t="s">
        <v>8439</v>
      </c>
      <c r="I4137" s="269"/>
      <c r="J4137" s="270">
        <v>46140</v>
      </c>
      <c r="K4137" t="s">
        <v>14779</v>
      </c>
      <c r="L4137" s="40"/>
      <c r="M4137" s="271" t="s">
        <v>14802</v>
      </c>
    </row>
    <row r="4138" spans="1:13" x14ac:dyDescent="0.25">
      <c r="A4138" s="265" t="str">
        <f t="shared" si="179"/>
        <v>200800100071</v>
      </c>
      <c r="B4138" s="266"/>
      <c r="C4138" s="267">
        <v>20080010</v>
      </c>
      <c r="D4138" s="8" t="s">
        <v>56</v>
      </c>
      <c r="E4138" s="268" t="s">
        <v>1750</v>
      </c>
      <c r="F4138" s="268" t="s">
        <v>14730</v>
      </c>
      <c r="G4138" s="268" t="s">
        <v>14757</v>
      </c>
      <c r="H4138" s="268" t="s">
        <v>275</v>
      </c>
      <c r="I4138" s="269"/>
      <c r="J4138" s="270">
        <v>46140</v>
      </c>
      <c r="K4138" t="s">
        <v>5961</v>
      </c>
      <c r="L4138" s="40"/>
      <c r="M4138" s="271" t="s">
        <v>14803</v>
      </c>
    </row>
    <row r="4139" spans="1:13" x14ac:dyDescent="0.25">
      <c r="A4139" s="265" t="str">
        <f t="shared" si="179"/>
        <v>200900040044</v>
      </c>
      <c r="B4139" s="266"/>
      <c r="C4139" s="267">
        <v>20090004</v>
      </c>
      <c r="D4139" s="8" t="s">
        <v>56</v>
      </c>
      <c r="E4139" s="268" t="s">
        <v>15</v>
      </c>
      <c r="F4139" s="268" t="s">
        <v>14731</v>
      </c>
      <c r="G4139" s="268" t="s">
        <v>14758</v>
      </c>
      <c r="H4139" s="268" t="s">
        <v>268</v>
      </c>
      <c r="I4139" s="269"/>
      <c r="J4139" s="270">
        <v>46140</v>
      </c>
      <c r="K4139" t="s">
        <v>14780</v>
      </c>
      <c r="L4139" s="40"/>
      <c r="M4139" s="271" t="s">
        <v>14804</v>
      </c>
    </row>
    <row r="4140" spans="1:13" x14ac:dyDescent="0.25">
      <c r="A4140" s="265" t="str">
        <f t="shared" si="179"/>
        <v>200900040045</v>
      </c>
      <c r="B4140" s="266"/>
      <c r="C4140" s="267">
        <v>20090004</v>
      </c>
      <c r="D4140" s="8" t="s">
        <v>56</v>
      </c>
      <c r="E4140" s="268" t="s">
        <v>16</v>
      </c>
      <c r="F4140" s="268" t="s">
        <v>14732</v>
      </c>
      <c r="G4140" s="268" t="s">
        <v>14759</v>
      </c>
      <c r="H4140" s="268" t="s">
        <v>5502</v>
      </c>
      <c r="I4140" s="269"/>
      <c r="J4140" s="270">
        <v>46140</v>
      </c>
      <c r="K4140" t="s">
        <v>14781</v>
      </c>
      <c r="L4140" s="40"/>
      <c r="M4140" s="271" t="s">
        <v>14805</v>
      </c>
    </row>
    <row r="4141" spans="1:13" x14ac:dyDescent="0.25">
      <c r="A4141" s="265" t="str">
        <f t="shared" ref="A4141:A4162" si="180">CONCATENATE(C4141,E4141)</f>
        <v>200100270086</v>
      </c>
      <c r="B4141" s="272"/>
      <c r="C4141" s="267">
        <v>20010027</v>
      </c>
      <c r="D4141" s="8" t="s">
        <v>56</v>
      </c>
      <c r="E4141" s="273" t="s">
        <v>3463</v>
      </c>
      <c r="F4141" s="273" t="s">
        <v>14807</v>
      </c>
      <c r="G4141" s="273" t="s">
        <v>14824</v>
      </c>
      <c r="H4141" s="273" t="s">
        <v>467</v>
      </c>
      <c r="I4141" s="274"/>
      <c r="J4141" s="270">
        <v>46146</v>
      </c>
      <c r="K4141" t="s">
        <v>133</v>
      </c>
      <c r="L4141" s="40"/>
      <c r="M4141" s="271" t="s">
        <v>14862</v>
      </c>
    </row>
    <row r="4142" spans="1:13" x14ac:dyDescent="0.25">
      <c r="A4142" s="265" t="str">
        <f t="shared" si="180"/>
        <v>200100270088</v>
      </c>
      <c r="B4142" s="266"/>
      <c r="C4142" s="267">
        <v>20010027</v>
      </c>
      <c r="D4142" s="8" t="s">
        <v>56</v>
      </c>
      <c r="E4142" s="268" t="s">
        <v>3465</v>
      </c>
      <c r="F4142" s="268" t="s">
        <v>14808</v>
      </c>
      <c r="G4142" s="268" t="s">
        <v>14825</v>
      </c>
      <c r="H4142" s="268" t="s">
        <v>467</v>
      </c>
      <c r="I4142" s="269"/>
      <c r="J4142" s="270">
        <v>46146</v>
      </c>
      <c r="K4142" t="s">
        <v>14847</v>
      </c>
      <c r="L4142" s="40"/>
      <c r="M4142" s="271" t="s">
        <v>14863</v>
      </c>
    </row>
    <row r="4143" spans="1:13" x14ac:dyDescent="0.25">
      <c r="A4143" s="265" t="str">
        <f t="shared" si="180"/>
        <v>200100610005</v>
      </c>
      <c r="B4143" s="266"/>
      <c r="C4143" s="267">
        <v>20010061</v>
      </c>
      <c r="D4143" s="8" t="s">
        <v>56</v>
      </c>
      <c r="E4143" s="268" t="s">
        <v>18</v>
      </c>
      <c r="F4143" s="268" t="s">
        <v>14809</v>
      </c>
      <c r="G4143" s="268" t="s">
        <v>14826</v>
      </c>
      <c r="H4143" s="268" t="s">
        <v>275</v>
      </c>
      <c r="I4143" s="269"/>
      <c r="J4143" s="270">
        <v>46146</v>
      </c>
      <c r="K4143" t="s">
        <v>14848</v>
      </c>
      <c r="L4143" s="40"/>
      <c r="M4143" s="271" t="s">
        <v>14864</v>
      </c>
    </row>
    <row r="4144" spans="1:13" x14ac:dyDescent="0.25">
      <c r="A4144" s="265" t="str">
        <f t="shared" si="180"/>
        <v>200200150048</v>
      </c>
      <c r="B4144" s="266"/>
      <c r="C4144" s="267">
        <v>20020015</v>
      </c>
      <c r="D4144" s="8" t="s">
        <v>56</v>
      </c>
      <c r="E4144" s="268" t="s">
        <v>424</v>
      </c>
      <c r="F4144" s="268" t="s">
        <v>8628</v>
      </c>
      <c r="G4144" s="268" t="s">
        <v>14827</v>
      </c>
      <c r="H4144" s="268" t="s">
        <v>721</v>
      </c>
      <c r="I4144" s="269"/>
      <c r="J4144" s="270">
        <v>46146</v>
      </c>
      <c r="K4144" t="s">
        <v>14849</v>
      </c>
      <c r="L4144" s="40"/>
      <c r="M4144" s="271" t="s">
        <v>14865</v>
      </c>
    </row>
    <row r="4145" spans="1:13" x14ac:dyDescent="0.25">
      <c r="A4145" s="265" t="str">
        <f t="shared" si="180"/>
        <v>200200150049</v>
      </c>
      <c r="B4145" s="266"/>
      <c r="C4145" s="267">
        <v>20020015</v>
      </c>
      <c r="D4145" s="8" t="s">
        <v>56</v>
      </c>
      <c r="E4145" s="268" t="s">
        <v>425</v>
      </c>
      <c r="F4145" s="268" t="s">
        <v>7286</v>
      </c>
      <c r="G4145" s="268" t="s">
        <v>14828</v>
      </c>
      <c r="H4145" s="268" t="s">
        <v>721</v>
      </c>
      <c r="I4145" s="269"/>
      <c r="J4145" s="270">
        <v>46146</v>
      </c>
      <c r="K4145" t="s">
        <v>10199</v>
      </c>
      <c r="L4145" s="40"/>
      <c r="M4145" s="271" t="s">
        <v>14866</v>
      </c>
    </row>
    <row r="4146" spans="1:13" x14ac:dyDescent="0.25">
      <c r="A4146" s="265" t="str">
        <f t="shared" si="180"/>
        <v>200200250011</v>
      </c>
      <c r="B4146" s="266"/>
      <c r="C4146" s="267">
        <v>20020025</v>
      </c>
      <c r="D4146" s="8" t="s">
        <v>56</v>
      </c>
      <c r="E4146" s="268" t="s">
        <v>22</v>
      </c>
      <c r="F4146" s="268" t="s">
        <v>14810</v>
      </c>
      <c r="G4146" s="268" t="s">
        <v>14829</v>
      </c>
      <c r="H4146" s="268" t="s">
        <v>1187</v>
      </c>
      <c r="I4146" s="269"/>
      <c r="J4146" s="270">
        <v>46146</v>
      </c>
      <c r="K4146" t="s">
        <v>10233</v>
      </c>
      <c r="L4146" s="40"/>
      <c r="M4146" s="271" t="s">
        <v>14867</v>
      </c>
    </row>
    <row r="4147" spans="1:13" x14ac:dyDescent="0.25">
      <c r="A4147" s="265" t="str">
        <f t="shared" si="180"/>
        <v>200200250016</v>
      </c>
      <c r="B4147" s="266"/>
      <c r="C4147" s="267">
        <v>20020025</v>
      </c>
      <c r="D4147" s="8" t="s">
        <v>56</v>
      </c>
      <c r="E4147" s="268" t="s">
        <v>26</v>
      </c>
      <c r="F4147" s="268" t="s">
        <v>14811</v>
      </c>
      <c r="G4147" s="268" t="s">
        <v>14830</v>
      </c>
      <c r="H4147" s="268" t="s">
        <v>14845</v>
      </c>
      <c r="I4147" s="269"/>
      <c r="J4147" s="270">
        <v>46146</v>
      </c>
      <c r="K4147" t="s">
        <v>14850</v>
      </c>
      <c r="L4147" s="40"/>
      <c r="M4147" s="271" t="s">
        <v>14868</v>
      </c>
    </row>
    <row r="4148" spans="1:13" x14ac:dyDescent="0.25">
      <c r="A4148" s="265" t="str">
        <f t="shared" si="180"/>
        <v>200200250018</v>
      </c>
      <c r="B4148" s="266"/>
      <c r="C4148" s="267">
        <v>20020025</v>
      </c>
      <c r="D4148" s="8" t="s">
        <v>56</v>
      </c>
      <c r="E4148" s="268" t="s">
        <v>2</v>
      </c>
      <c r="F4148" s="268" t="s">
        <v>14812</v>
      </c>
      <c r="G4148" s="268" t="s">
        <v>14831</v>
      </c>
      <c r="H4148" s="268" t="s">
        <v>11028</v>
      </c>
      <c r="I4148" s="269"/>
      <c r="J4148" s="270">
        <v>46146</v>
      </c>
      <c r="K4148" t="s">
        <v>8457</v>
      </c>
      <c r="L4148" s="40"/>
      <c r="M4148" s="271" t="s">
        <v>14869</v>
      </c>
    </row>
    <row r="4149" spans="1:13" x14ac:dyDescent="0.25">
      <c r="A4149" s="265" t="str">
        <f t="shared" si="180"/>
        <v>200200250019</v>
      </c>
      <c r="B4149" s="266"/>
      <c r="C4149" s="267">
        <v>20020025</v>
      </c>
      <c r="D4149" s="8" t="s">
        <v>56</v>
      </c>
      <c r="E4149" s="268" t="s">
        <v>3</v>
      </c>
      <c r="F4149" s="268" t="s">
        <v>6932</v>
      </c>
      <c r="G4149" s="91" t="s">
        <v>15152</v>
      </c>
      <c r="H4149" s="268" t="s">
        <v>1187</v>
      </c>
      <c r="I4149" s="269"/>
      <c r="J4149" s="270">
        <v>46146</v>
      </c>
      <c r="K4149" t="s">
        <v>13223</v>
      </c>
      <c r="L4149" s="40"/>
      <c r="M4149" s="271" t="s">
        <v>14870</v>
      </c>
    </row>
    <row r="4150" spans="1:13" x14ac:dyDescent="0.25">
      <c r="A4150" s="265" t="str">
        <f t="shared" si="180"/>
        <v>200200250021</v>
      </c>
      <c r="B4150" s="266"/>
      <c r="C4150" s="267">
        <v>20020025</v>
      </c>
      <c r="D4150" s="8" t="s">
        <v>56</v>
      </c>
      <c r="E4150" s="268" t="s">
        <v>28</v>
      </c>
      <c r="F4150" s="268" t="s">
        <v>14813</v>
      </c>
      <c r="G4150" s="268" t="s">
        <v>14832</v>
      </c>
      <c r="H4150" s="268" t="s">
        <v>1187</v>
      </c>
      <c r="I4150" s="269"/>
      <c r="J4150" s="270">
        <v>46146</v>
      </c>
      <c r="K4150" t="s">
        <v>14666</v>
      </c>
      <c r="L4150" s="40"/>
      <c r="M4150" s="271" t="s">
        <v>14871</v>
      </c>
    </row>
    <row r="4151" spans="1:13" x14ac:dyDescent="0.25">
      <c r="A4151" s="265" t="str">
        <f t="shared" si="180"/>
        <v>200700020027</v>
      </c>
      <c r="B4151" s="266"/>
      <c r="C4151" s="267">
        <v>20070002</v>
      </c>
      <c r="D4151" s="8" t="s">
        <v>56</v>
      </c>
      <c r="E4151" s="268" t="s">
        <v>6</v>
      </c>
      <c r="F4151" s="268" t="s">
        <v>11496</v>
      </c>
      <c r="G4151" s="268" t="s">
        <v>14833</v>
      </c>
      <c r="H4151" s="268" t="s">
        <v>1048</v>
      </c>
      <c r="I4151" s="269"/>
      <c r="J4151" s="270">
        <v>46146</v>
      </c>
      <c r="K4151" t="s">
        <v>14851</v>
      </c>
      <c r="L4151" s="40"/>
      <c r="M4151" s="271" t="s">
        <v>14872</v>
      </c>
    </row>
    <row r="4152" spans="1:13" x14ac:dyDescent="0.25">
      <c r="A4152" s="265" t="str">
        <f t="shared" si="180"/>
        <v>200700020028</v>
      </c>
      <c r="B4152" s="266"/>
      <c r="C4152" s="267">
        <v>20070002</v>
      </c>
      <c r="D4152" s="8" t="s">
        <v>56</v>
      </c>
      <c r="E4152" s="268" t="s">
        <v>30</v>
      </c>
      <c r="F4152" s="268" t="s">
        <v>14814</v>
      </c>
      <c r="G4152" s="268" t="s">
        <v>14834</v>
      </c>
      <c r="H4152" s="268" t="s">
        <v>1048</v>
      </c>
      <c r="I4152" s="269"/>
      <c r="J4152" s="270">
        <v>46146</v>
      </c>
      <c r="K4152" t="s">
        <v>14852</v>
      </c>
      <c r="L4152" s="40"/>
      <c r="M4152" s="271" t="s">
        <v>14873</v>
      </c>
    </row>
    <row r="4153" spans="1:13" x14ac:dyDescent="0.25">
      <c r="A4153" s="265" t="str">
        <f t="shared" si="180"/>
        <v>200700240022</v>
      </c>
      <c r="B4153" s="266"/>
      <c r="C4153" s="267">
        <v>20070024</v>
      </c>
      <c r="D4153" s="8" t="s">
        <v>56</v>
      </c>
      <c r="E4153" s="268" t="s">
        <v>37</v>
      </c>
      <c r="F4153" s="268" t="s">
        <v>6780</v>
      </c>
      <c r="G4153" s="268" t="s">
        <v>14835</v>
      </c>
      <c r="H4153" s="268" t="s">
        <v>5545</v>
      </c>
      <c r="I4153" s="269"/>
      <c r="J4153" s="270">
        <v>46146</v>
      </c>
      <c r="K4153" t="s">
        <v>14853</v>
      </c>
      <c r="L4153" s="40"/>
      <c r="M4153" s="271" t="s">
        <v>14874</v>
      </c>
    </row>
    <row r="4154" spans="1:13" x14ac:dyDescent="0.25">
      <c r="A4154" s="265" t="str">
        <f t="shared" si="180"/>
        <v>200700240025</v>
      </c>
      <c r="B4154" s="266"/>
      <c r="C4154" s="267">
        <v>20070024</v>
      </c>
      <c r="D4154" s="8" t="s">
        <v>56</v>
      </c>
      <c r="E4154" s="268" t="s">
        <v>5</v>
      </c>
      <c r="F4154" s="268" t="s">
        <v>14815</v>
      </c>
      <c r="G4154" s="268" t="s">
        <v>14836</v>
      </c>
      <c r="H4154" s="268" t="s">
        <v>5245</v>
      </c>
      <c r="I4154" s="269"/>
      <c r="J4154" s="270">
        <v>46146</v>
      </c>
      <c r="K4154" t="s">
        <v>14854</v>
      </c>
      <c r="L4154" s="40"/>
      <c r="M4154" s="271" t="s">
        <v>14875</v>
      </c>
    </row>
    <row r="4155" spans="1:13" x14ac:dyDescent="0.25">
      <c r="A4155" s="265" t="str">
        <f t="shared" si="180"/>
        <v>200700240027</v>
      </c>
      <c r="B4155" s="266"/>
      <c r="C4155" s="267">
        <v>20070024</v>
      </c>
      <c r="D4155" s="8" t="s">
        <v>56</v>
      </c>
      <c r="E4155" s="268" t="s">
        <v>6</v>
      </c>
      <c r="F4155" s="268" t="s">
        <v>14816</v>
      </c>
      <c r="G4155" s="268" t="s">
        <v>14837</v>
      </c>
      <c r="H4155" s="268" t="s">
        <v>5545</v>
      </c>
      <c r="I4155" s="269"/>
      <c r="J4155" s="270">
        <v>46146</v>
      </c>
      <c r="K4155" t="s">
        <v>14855</v>
      </c>
      <c r="L4155" s="40"/>
      <c r="M4155" s="271">
        <v>0</v>
      </c>
    </row>
    <row r="4156" spans="1:13" x14ac:dyDescent="0.25">
      <c r="A4156" s="265" t="str">
        <f t="shared" si="180"/>
        <v>200700240028</v>
      </c>
      <c r="B4156" s="266"/>
      <c r="C4156" s="267">
        <v>20070024</v>
      </c>
      <c r="D4156" s="8" t="s">
        <v>56</v>
      </c>
      <c r="E4156" s="268" t="s">
        <v>30</v>
      </c>
      <c r="F4156" s="268" t="s">
        <v>14817</v>
      </c>
      <c r="G4156" s="268" t="s">
        <v>14838</v>
      </c>
      <c r="H4156" s="268" t="s">
        <v>14846</v>
      </c>
      <c r="I4156" s="269"/>
      <c r="J4156" s="270">
        <v>46146</v>
      </c>
      <c r="K4156" t="s">
        <v>14856</v>
      </c>
      <c r="L4156" s="40"/>
      <c r="M4156" s="271" t="s">
        <v>14876</v>
      </c>
    </row>
    <row r="4157" spans="1:13" x14ac:dyDescent="0.25">
      <c r="A4157" s="265" t="str">
        <f t="shared" si="180"/>
        <v>200700240029</v>
      </c>
      <c r="B4157" s="266"/>
      <c r="C4157" s="267">
        <v>20070024</v>
      </c>
      <c r="D4157" s="8" t="s">
        <v>56</v>
      </c>
      <c r="E4157" s="268" t="s">
        <v>31</v>
      </c>
      <c r="F4157" s="268" t="s">
        <v>14818</v>
      </c>
      <c r="G4157" s="268" t="s">
        <v>14839</v>
      </c>
      <c r="H4157" s="268" t="s">
        <v>275</v>
      </c>
      <c r="I4157" s="269"/>
      <c r="J4157" s="270">
        <v>46146</v>
      </c>
      <c r="K4157" t="s">
        <v>14857</v>
      </c>
      <c r="L4157" s="40"/>
      <c r="M4157" s="271">
        <v>0</v>
      </c>
    </row>
    <row r="4158" spans="1:13" x14ac:dyDescent="0.25">
      <c r="A4158" s="265" t="str">
        <f t="shared" si="180"/>
        <v>200700240030</v>
      </c>
      <c r="B4158" s="266"/>
      <c r="C4158" s="267">
        <v>20070024</v>
      </c>
      <c r="D4158" s="8" t="s">
        <v>56</v>
      </c>
      <c r="E4158" s="268" t="s">
        <v>7</v>
      </c>
      <c r="F4158" s="268" t="s">
        <v>14819</v>
      </c>
      <c r="G4158" s="268" t="s">
        <v>14840</v>
      </c>
      <c r="H4158" s="268" t="s">
        <v>275</v>
      </c>
      <c r="I4158" s="269"/>
      <c r="J4158" s="270">
        <v>46146</v>
      </c>
      <c r="K4158" t="s">
        <v>14858</v>
      </c>
      <c r="L4158" s="40"/>
      <c r="M4158" s="271">
        <v>0</v>
      </c>
    </row>
    <row r="4159" spans="1:13" x14ac:dyDescent="0.25">
      <c r="A4159" s="265" t="str">
        <f t="shared" si="180"/>
        <v>200700260022</v>
      </c>
      <c r="B4159" s="266"/>
      <c r="C4159" s="267">
        <v>20070026</v>
      </c>
      <c r="D4159" s="8" t="s">
        <v>56</v>
      </c>
      <c r="E4159" s="268" t="s">
        <v>37</v>
      </c>
      <c r="F4159" s="268" t="s">
        <v>14820</v>
      </c>
      <c r="G4159" s="268" t="s">
        <v>14841</v>
      </c>
      <c r="H4159" s="268" t="s">
        <v>14371</v>
      </c>
      <c r="I4159" s="269"/>
      <c r="J4159" s="270">
        <v>46146</v>
      </c>
      <c r="K4159" t="s">
        <v>14859</v>
      </c>
      <c r="L4159" s="40"/>
      <c r="M4159" s="271" t="s">
        <v>14877</v>
      </c>
    </row>
    <row r="4160" spans="1:13" x14ac:dyDescent="0.25">
      <c r="A4160" s="265" t="str">
        <f t="shared" si="180"/>
        <v>200700260023</v>
      </c>
      <c r="B4160" s="266"/>
      <c r="C4160" s="267">
        <v>20070026</v>
      </c>
      <c r="D4160" s="8" t="s">
        <v>56</v>
      </c>
      <c r="E4160" s="268" t="s">
        <v>38</v>
      </c>
      <c r="F4160" s="268" t="s">
        <v>14821</v>
      </c>
      <c r="G4160" s="268" t="s">
        <v>14842</v>
      </c>
      <c r="H4160" s="268" t="s">
        <v>275</v>
      </c>
      <c r="I4160" s="269"/>
      <c r="J4160" s="270">
        <v>46146</v>
      </c>
      <c r="K4160" t="s">
        <v>14860</v>
      </c>
      <c r="L4160" s="40"/>
      <c r="M4160" s="271">
        <v>0</v>
      </c>
    </row>
    <row r="4161" spans="1:13" x14ac:dyDescent="0.25">
      <c r="A4161" s="265" t="str">
        <f t="shared" si="180"/>
        <v>200900040047</v>
      </c>
      <c r="B4161" s="266"/>
      <c r="C4161" s="267">
        <v>20090004</v>
      </c>
      <c r="D4161" s="8" t="s">
        <v>56</v>
      </c>
      <c r="E4161" s="268" t="s">
        <v>423</v>
      </c>
      <c r="F4161" s="268" t="s">
        <v>14822</v>
      </c>
      <c r="G4161" s="268" t="s">
        <v>14843</v>
      </c>
      <c r="H4161" s="268" t="s">
        <v>5502</v>
      </c>
      <c r="I4161" s="269"/>
      <c r="J4161" s="270">
        <v>46146</v>
      </c>
      <c r="K4161" t="s">
        <v>14861</v>
      </c>
      <c r="L4161" s="40"/>
      <c r="M4161" s="271" t="s">
        <v>14878</v>
      </c>
    </row>
    <row r="4162" spans="1:13" x14ac:dyDescent="0.25">
      <c r="A4162" s="265" t="str">
        <f t="shared" si="180"/>
        <v>200900140005</v>
      </c>
      <c r="B4162" s="266"/>
      <c r="C4162" s="267">
        <v>20090014</v>
      </c>
      <c r="D4162" s="8" t="s">
        <v>56</v>
      </c>
      <c r="E4162" s="268" t="s">
        <v>18</v>
      </c>
      <c r="F4162" s="268" t="s">
        <v>14823</v>
      </c>
      <c r="G4162" s="268" t="s">
        <v>14844</v>
      </c>
      <c r="H4162" s="268" t="s">
        <v>275</v>
      </c>
      <c r="I4162" s="269"/>
      <c r="J4162" s="270">
        <v>46146</v>
      </c>
      <c r="K4162" t="s">
        <v>6528</v>
      </c>
      <c r="L4162" s="40"/>
      <c r="M4162" s="271" t="s">
        <v>14879</v>
      </c>
    </row>
    <row r="4163" spans="1:13" x14ac:dyDescent="0.25">
      <c r="A4163" s="265" t="str">
        <f>CONCATENATE(C4163,E4163)</f>
        <v>200900280002</v>
      </c>
      <c r="B4163" s="272"/>
      <c r="C4163" s="286">
        <v>20090028</v>
      </c>
      <c r="D4163" s="8" t="s">
        <v>56</v>
      </c>
      <c r="E4163" s="273" t="s">
        <v>17</v>
      </c>
      <c r="F4163" s="273" t="s">
        <v>14881</v>
      </c>
      <c r="G4163" s="273" t="s">
        <v>14882</v>
      </c>
      <c r="H4163" s="273" t="s">
        <v>9486</v>
      </c>
      <c r="I4163" s="274"/>
      <c r="J4163" s="270">
        <v>46147</v>
      </c>
      <c r="K4163" t="s">
        <v>14883</v>
      </c>
      <c r="L4163" s="40"/>
      <c r="M4163" s="271" t="s">
        <v>14884</v>
      </c>
    </row>
    <row r="4164" spans="1:13" x14ac:dyDescent="0.25">
      <c r="A4164" s="265" t="str">
        <f t="shared" ref="A4164:A4182" si="181">CONCATENATE(C4164,E4164)</f>
        <v>200100010083</v>
      </c>
      <c r="B4164" s="272"/>
      <c r="C4164" s="267">
        <v>20010001</v>
      </c>
      <c r="D4164" s="8" t="s">
        <v>56</v>
      </c>
      <c r="E4164" s="273" t="s">
        <v>3415</v>
      </c>
      <c r="F4164" s="273" t="s">
        <v>9879</v>
      </c>
      <c r="G4164" s="273" t="s">
        <v>14902</v>
      </c>
      <c r="H4164" s="273" t="s">
        <v>265</v>
      </c>
      <c r="I4164" s="274"/>
      <c r="J4164" s="270">
        <v>46153</v>
      </c>
      <c r="K4164" t="s">
        <v>6177</v>
      </c>
      <c r="L4164" s="40"/>
      <c r="M4164" s="271" t="s">
        <v>14932</v>
      </c>
    </row>
    <row r="4165" spans="1:13" x14ac:dyDescent="0.25">
      <c r="A4165" s="265" t="str">
        <f t="shared" si="181"/>
        <v>200100270089</v>
      </c>
      <c r="B4165" s="266"/>
      <c r="C4165" s="267">
        <v>20010027</v>
      </c>
      <c r="D4165" s="8" t="s">
        <v>56</v>
      </c>
      <c r="E4165" s="268" t="s">
        <v>3577</v>
      </c>
      <c r="F4165" s="268" t="s">
        <v>14887</v>
      </c>
      <c r="G4165" s="268" t="s">
        <v>14903</v>
      </c>
      <c r="H4165" s="268" t="s">
        <v>273</v>
      </c>
      <c r="I4165" s="269"/>
      <c r="J4165" s="270">
        <v>46153</v>
      </c>
      <c r="K4165" t="s">
        <v>14922</v>
      </c>
      <c r="L4165" s="40"/>
      <c r="M4165" s="271" t="s">
        <v>14933</v>
      </c>
    </row>
    <row r="4166" spans="1:13" x14ac:dyDescent="0.25">
      <c r="A4166" s="265" t="str">
        <f t="shared" si="181"/>
        <v>200100620014</v>
      </c>
      <c r="B4166" s="266"/>
      <c r="C4166" s="267">
        <v>20010062</v>
      </c>
      <c r="D4166" s="8" t="s">
        <v>56</v>
      </c>
      <c r="E4166" s="268" t="s">
        <v>24</v>
      </c>
      <c r="F4166" s="268" t="s">
        <v>955</v>
      </c>
      <c r="G4166" s="268" t="s">
        <v>14904</v>
      </c>
      <c r="H4166" s="268" t="s">
        <v>271</v>
      </c>
      <c r="I4166" s="269"/>
      <c r="J4166" s="270">
        <v>46153</v>
      </c>
      <c r="K4166" t="s">
        <v>8910</v>
      </c>
      <c r="L4166" s="40"/>
      <c r="M4166" s="271" t="s">
        <v>14934</v>
      </c>
    </row>
    <row r="4167" spans="1:13" x14ac:dyDescent="0.25">
      <c r="A4167" s="265" t="str">
        <f t="shared" si="181"/>
        <v>200200010172</v>
      </c>
      <c r="B4167" s="266"/>
      <c r="C4167" s="267">
        <v>20020001</v>
      </c>
      <c r="D4167" s="8" t="s">
        <v>56</v>
      </c>
      <c r="E4167" s="268" t="s">
        <v>14885</v>
      </c>
      <c r="F4167" s="268" t="s">
        <v>14888</v>
      </c>
      <c r="G4167" s="268" t="s">
        <v>14905</v>
      </c>
      <c r="H4167" s="268" t="s">
        <v>14921</v>
      </c>
      <c r="I4167" s="269"/>
      <c r="J4167" s="270">
        <v>46153</v>
      </c>
      <c r="K4167" t="s">
        <v>8128</v>
      </c>
      <c r="L4167" s="40"/>
      <c r="M4167" s="271" t="s">
        <v>14935</v>
      </c>
    </row>
    <row r="4168" spans="1:13" x14ac:dyDescent="0.25">
      <c r="A4168" s="265" t="str">
        <f t="shared" si="181"/>
        <v>200200010174</v>
      </c>
      <c r="B4168" s="266"/>
      <c r="C4168" s="267">
        <v>20020001</v>
      </c>
      <c r="D4168" s="8" t="s">
        <v>56</v>
      </c>
      <c r="E4168" s="268" t="s">
        <v>14886</v>
      </c>
      <c r="F4168" s="268" t="s">
        <v>14889</v>
      </c>
      <c r="G4168" s="268" t="s">
        <v>14906</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3577</v>
      </c>
      <c r="F4169" s="268" t="s">
        <v>14890</v>
      </c>
      <c r="G4169" s="268" t="s">
        <v>14907</v>
      </c>
      <c r="H4169" s="268" t="s">
        <v>1284</v>
      </c>
      <c r="I4169" s="269"/>
      <c r="J4169" s="270">
        <v>46153</v>
      </c>
      <c r="K4169" t="s">
        <v>960</v>
      </c>
      <c r="L4169" s="40"/>
      <c r="M4169" s="271" t="s">
        <v>14936</v>
      </c>
    </row>
    <row r="4170" spans="1:13" x14ac:dyDescent="0.25">
      <c r="A4170" s="265" t="str">
        <f t="shared" si="181"/>
        <v>200200110063</v>
      </c>
      <c r="B4170" s="266"/>
      <c r="C4170" s="267">
        <v>20020011</v>
      </c>
      <c r="D4170" s="8" t="s">
        <v>56</v>
      </c>
      <c r="E4170" s="268" t="s">
        <v>1151</v>
      </c>
      <c r="F4170" s="268" t="s">
        <v>14891</v>
      </c>
      <c r="G4170" s="268" t="s">
        <v>14908</v>
      </c>
      <c r="H4170" s="268" t="s">
        <v>1284</v>
      </c>
      <c r="I4170" s="269"/>
      <c r="J4170" s="270">
        <v>46153</v>
      </c>
      <c r="K4170" t="s">
        <v>6314</v>
      </c>
      <c r="L4170" s="40"/>
      <c r="M4170" s="271" t="s">
        <v>14937</v>
      </c>
    </row>
    <row r="4171" spans="1:13" x14ac:dyDescent="0.25">
      <c r="A4171" s="265" t="str">
        <f t="shared" si="181"/>
        <v>200200250022</v>
      </c>
      <c r="B4171" s="266"/>
      <c r="C4171" s="267">
        <v>20020025</v>
      </c>
      <c r="D4171" s="8" t="s">
        <v>56</v>
      </c>
      <c r="E4171" s="268" t="s">
        <v>37</v>
      </c>
      <c r="F4171" s="268" t="s">
        <v>7769</v>
      </c>
      <c r="G4171" s="268" t="s">
        <v>14909</v>
      </c>
      <c r="H4171" s="268" t="s">
        <v>276</v>
      </c>
      <c r="I4171" s="269"/>
      <c r="J4171" s="270">
        <v>46153</v>
      </c>
      <c r="K4171" t="s">
        <v>14565</v>
      </c>
      <c r="L4171" s="40"/>
      <c r="M4171" s="271" t="s">
        <v>14938</v>
      </c>
    </row>
    <row r="4172" spans="1:13" x14ac:dyDescent="0.25">
      <c r="A4172" s="265" t="str">
        <f t="shared" si="181"/>
        <v>200700240032</v>
      </c>
      <c r="B4172" s="266"/>
      <c r="C4172" s="267">
        <v>20070024</v>
      </c>
      <c r="D4172" s="8" t="s">
        <v>56</v>
      </c>
      <c r="E4172" s="268" t="s">
        <v>8</v>
      </c>
      <c r="F4172" s="268" t="s">
        <v>14892</v>
      </c>
      <c r="G4172" s="268" t="s">
        <v>14910</v>
      </c>
      <c r="H4172" s="268" t="s">
        <v>5545</v>
      </c>
      <c r="I4172" s="269"/>
      <c r="J4172" s="270">
        <v>46153</v>
      </c>
      <c r="K4172" t="s">
        <v>14923</v>
      </c>
      <c r="L4172" s="40"/>
      <c r="M4172" s="271">
        <v>0</v>
      </c>
    </row>
    <row r="4173" spans="1:13" x14ac:dyDescent="0.25">
      <c r="A4173" s="265" t="str">
        <f t="shared" si="181"/>
        <v>200800020052</v>
      </c>
      <c r="B4173" s="266"/>
      <c r="C4173" s="267">
        <v>20080002</v>
      </c>
      <c r="D4173" s="8" t="s">
        <v>56</v>
      </c>
      <c r="E4173" s="268" t="s">
        <v>426</v>
      </c>
      <c r="F4173" s="268" t="s">
        <v>14893</v>
      </c>
      <c r="G4173" s="268" t="s">
        <v>14911</v>
      </c>
      <c r="H4173" s="268" t="s">
        <v>7439</v>
      </c>
      <c r="I4173" s="269"/>
      <c r="J4173" s="270">
        <v>46153</v>
      </c>
      <c r="K4173" t="s">
        <v>14924</v>
      </c>
      <c r="L4173" s="40"/>
      <c r="M4173" s="271" t="s">
        <v>14939</v>
      </c>
    </row>
    <row r="4174" spans="1:13" x14ac:dyDescent="0.25">
      <c r="A4174" s="265" t="str">
        <f t="shared" si="181"/>
        <v>200800070129</v>
      </c>
      <c r="B4174" s="266"/>
      <c r="C4174" s="267">
        <v>20080007</v>
      </c>
      <c r="D4174" s="8" t="s">
        <v>56</v>
      </c>
      <c r="E4174" s="268" t="s">
        <v>8328</v>
      </c>
      <c r="F4174" s="268" t="s">
        <v>14894</v>
      </c>
      <c r="G4174" s="268" t="s">
        <v>14912</v>
      </c>
      <c r="H4174" s="268" t="s">
        <v>7440</v>
      </c>
      <c r="I4174" s="269"/>
      <c r="J4174" s="270">
        <v>46153</v>
      </c>
      <c r="K4174" t="s">
        <v>14925</v>
      </c>
      <c r="L4174" s="40"/>
      <c r="M4174" s="271" t="s">
        <v>14940</v>
      </c>
    </row>
    <row r="4175" spans="1:13" x14ac:dyDescent="0.25">
      <c r="A4175" s="265" t="str">
        <f t="shared" si="181"/>
        <v>200800070131</v>
      </c>
      <c r="B4175" s="266"/>
      <c r="C4175" s="267">
        <v>20080007</v>
      </c>
      <c r="D4175" s="8" t="s">
        <v>56</v>
      </c>
      <c r="E4175" s="268" t="s">
        <v>8728</v>
      </c>
      <c r="F4175" s="268" t="s">
        <v>14895</v>
      </c>
      <c r="G4175" s="268" t="s">
        <v>14913</v>
      </c>
      <c r="H4175" s="268" t="s">
        <v>7440</v>
      </c>
      <c r="I4175" s="269"/>
      <c r="J4175" s="270">
        <v>46153</v>
      </c>
      <c r="K4175" t="s">
        <v>14926</v>
      </c>
      <c r="L4175" s="40"/>
      <c r="M4175" s="271" t="s">
        <v>14941</v>
      </c>
    </row>
    <row r="4176" spans="1:13" x14ac:dyDescent="0.25">
      <c r="A4176" s="265" t="str">
        <f t="shared" si="181"/>
        <v>200900040048</v>
      </c>
      <c r="B4176" s="266"/>
      <c r="C4176" s="267">
        <v>20090004</v>
      </c>
      <c r="D4176" s="8" t="s">
        <v>56</v>
      </c>
      <c r="E4176" s="268" t="s">
        <v>424</v>
      </c>
      <c r="F4176" s="268" t="s">
        <v>14896</v>
      </c>
      <c r="G4176" s="268" t="s">
        <v>14914</v>
      </c>
      <c r="H4176" s="268" t="s">
        <v>1380</v>
      </c>
      <c r="I4176" s="269"/>
      <c r="J4176" s="270">
        <v>46153</v>
      </c>
      <c r="K4176" t="s">
        <v>14927</v>
      </c>
      <c r="L4176" s="40"/>
      <c r="M4176" s="271" t="s">
        <v>14942</v>
      </c>
    </row>
    <row r="4177" spans="1:13" x14ac:dyDescent="0.25">
      <c r="A4177" s="265" t="str">
        <f t="shared" si="181"/>
        <v>200900140032</v>
      </c>
      <c r="B4177" s="266"/>
      <c r="C4177" s="267">
        <v>20090014</v>
      </c>
      <c r="D4177" s="8" t="s">
        <v>56</v>
      </c>
      <c r="E4177" s="268" t="s">
        <v>8</v>
      </c>
      <c r="F4177" s="268" t="s">
        <v>155</v>
      </c>
      <c r="G4177" s="268" t="s">
        <v>14915</v>
      </c>
      <c r="H4177" s="268" t="s">
        <v>275</v>
      </c>
      <c r="I4177" s="269"/>
      <c r="J4177" s="270">
        <v>46153</v>
      </c>
      <c r="K4177" t="s">
        <v>14928</v>
      </c>
      <c r="L4177" s="40"/>
      <c r="M4177" s="271" t="s">
        <v>14943</v>
      </c>
    </row>
    <row r="4178" spans="1:13" x14ac:dyDescent="0.25">
      <c r="A4178" s="265" t="str">
        <f t="shared" si="181"/>
        <v>200900140033</v>
      </c>
      <c r="B4178" s="266"/>
      <c r="C4178" s="267">
        <v>20090014</v>
      </c>
      <c r="D4178" s="8" t="s">
        <v>56</v>
      </c>
      <c r="E4178" s="268" t="s">
        <v>32</v>
      </c>
      <c r="F4178" s="268" t="s">
        <v>14897</v>
      </c>
      <c r="G4178" s="268" t="s">
        <v>14916</v>
      </c>
      <c r="H4178" s="268" t="s">
        <v>1370</v>
      </c>
      <c r="I4178" s="269"/>
      <c r="J4178" s="270">
        <v>46153</v>
      </c>
      <c r="K4178" t="s">
        <v>14929</v>
      </c>
      <c r="L4178" s="40"/>
      <c r="M4178" s="271">
        <v>0</v>
      </c>
    </row>
    <row r="4179" spans="1:13" x14ac:dyDescent="0.25">
      <c r="A4179" s="265" t="str">
        <f t="shared" si="181"/>
        <v>200900140034</v>
      </c>
      <c r="B4179" s="266"/>
      <c r="C4179" s="267">
        <v>20090014</v>
      </c>
      <c r="D4179" s="8" t="s">
        <v>56</v>
      </c>
      <c r="E4179" s="268" t="s">
        <v>33</v>
      </c>
      <c r="F4179" s="268" t="s">
        <v>14898</v>
      </c>
      <c r="G4179" s="268" t="s">
        <v>14917</v>
      </c>
      <c r="H4179" s="268" t="s">
        <v>275</v>
      </c>
      <c r="I4179" s="269"/>
      <c r="J4179" s="270">
        <v>46153</v>
      </c>
      <c r="K4179" t="s">
        <v>14930</v>
      </c>
      <c r="L4179" s="40"/>
      <c r="M4179" s="271">
        <v>0</v>
      </c>
    </row>
    <row r="4180" spans="1:13" x14ac:dyDescent="0.25">
      <c r="A4180" s="265" t="str">
        <f t="shared" si="181"/>
        <v>200900140035</v>
      </c>
      <c r="B4180" s="266"/>
      <c r="C4180" s="267">
        <v>20090014</v>
      </c>
      <c r="D4180" s="8" t="s">
        <v>56</v>
      </c>
      <c r="E4180" s="268" t="s">
        <v>9</v>
      </c>
      <c r="F4180" s="268" t="s">
        <v>14899</v>
      </c>
      <c r="G4180" s="268" t="s">
        <v>14918</v>
      </c>
      <c r="H4180" s="268" t="s">
        <v>275</v>
      </c>
      <c r="I4180" s="269"/>
      <c r="J4180" s="270">
        <v>46153</v>
      </c>
      <c r="K4180" t="s">
        <v>6041</v>
      </c>
      <c r="L4180" s="40"/>
      <c r="M4180" s="271">
        <v>0</v>
      </c>
    </row>
    <row r="4181" spans="1:13" x14ac:dyDescent="0.25">
      <c r="A4181" s="265" t="str">
        <f t="shared" si="181"/>
        <v>200900140036</v>
      </c>
      <c r="B4181" s="266"/>
      <c r="C4181" s="267">
        <v>20090014</v>
      </c>
      <c r="D4181" s="8" t="s">
        <v>56</v>
      </c>
      <c r="E4181" s="268" t="s">
        <v>10</v>
      </c>
      <c r="F4181" s="268" t="s">
        <v>14900</v>
      </c>
      <c r="G4181" s="268" t="s">
        <v>14919</v>
      </c>
      <c r="H4181" s="268" t="s">
        <v>275</v>
      </c>
      <c r="I4181" s="269"/>
      <c r="J4181" s="270">
        <v>46153</v>
      </c>
      <c r="K4181" t="s">
        <v>14931</v>
      </c>
      <c r="L4181" s="40"/>
      <c r="M4181" s="271" t="s">
        <v>14944</v>
      </c>
    </row>
    <row r="4182" spans="1:13" x14ac:dyDescent="0.25">
      <c r="A4182" s="265" t="str">
        <f t="shared" si="181"/>
        <v>200900140037</v>
      </c>
      <c r="B4182" s="266"/>
      <c r="C4182" s="267">
        <v>20090014</v>
      </c>
      <c r="D4182" s="8" t="s">
        <v>56</v>
      </c>
      <c r="E4182" s="268" t="s">
        <v>34</v>
      </c>
      <c r="F4182" s="268" t="s">
        <v>14901</v>
      </c>
      <c r="G4182" s="268" t="s">
        <v>14920</v>
      </c>
      <c r="H4182" s="268" t="s">
        <v>275</v>
      </c>
      <c r="I4182" s="269"/>
      <c r="J4182" s="270">
        <v>46153</v>
      </c>
      <c r="K4182" t="s">
        <v>8790</v>
      </c>
      <c r="L4182" s="40"/>
      <c r="M4182" s="271">
        <v>0</v>
      </c>
    </row>
    <row r="4183" spans="1:13" x14ac:dyDescent="0.25">
      <c r="A4183" s="265" t="str">
        <f t="shared" ref="A4183:A4204" si="182">CONCATENATE(C4183,E4183)</f>
        <v>200100050052</v>
      </c>
      <c r="B4183" s="272"/>
      <c r="C4183" s="267">
        <v>20010005</v>
      </c>
      <c r="D4183" s="8" t="s">
        <v>56</v>
      </c>
      <c r="E4183" s="273" t="s">
        <v>426</v>
      </c>
      <c r="F4183" s="273" t="s">
        <v>14970</v>
      </c>
      <c r="G4183" s="273" t="s">
        <v>14981</v>
      </c>
      <c r="H4183" s="273" t="s">
        <v>5245</v>
      </c>
      <c r="I4183" s="274"/>
      <c r="J4183" s="270">
        <v>46160</v>
      </c>
      <c r="K4183" t="s">
        <v>161</v>
      </c>
      <c r="L4183" s="40"/>
      <c r="M4183" s="271" t="s">
        <v>15016</v>
      </c>
    </row>
    <row r="4184" spans="1:13" x14ac:dyDescent="0.25">
      <c r="A4184" s="265" t="str">
        <f t="shared" si="182"/>
        <v>200100270087</v>
      </c>
      <c r="B4184" s="266"/>
      <c r="C4184" s="267">
        <v>20010027</v>
      </c>
      <c r="D4184" s="8" t="s">
        <v>56</v>
      </c>
      <c r="E4184" s="268" t="s">
        <v>3464</v>
      </c>
      <c r="F4184" s="268" t="s">
        <v>9413</v>
      </c>
      <c r="G4184" s="268" t="s">
        <v>14982</v>
      </c>
      <c r="H4184" s="268" t="s">
        <v>7729</v>
      </c>
      <c r="I4184" s="269"/>
      <c r="J4184" s="270">
        <v>46160</v>
      </c>
      <c r="K4184" t="s">
        <v>15004</v>
      </c>
      <c r="L4184" s="40"/>
      <c r="M4184" s="271" t="s">
        <v>15017</v>
      </c>
    </row>
    <row r="4185" spans="1:13" x14ac:dyDescent="0.25">
      <c r="A4185" s="265" t="str">
        <f t="shared" si="182"/>
        <v>200100550027</v>
      </c>
      <c r="B4185" s="266"/>
      <c r="C4185" s="267">
        <v>20010055</v>
      </c>
      <c r="D4185" s="8" t="s">
        <v>56</v>
      </c>
      <c r="E4185" s="268" t="s">
        <v>6</v>
      </c>
      <c r="F4185" s="268" t="s">
        <v>14971</v>
      </c>
      <c r="G4185" s="268" t="s">
        <v>14983</v>
      </c>
      <c r="H4185" s="268" t="s">
        <v>429</v>
      </c>
      <c r="I4185" s="269"/>
      <c r="J4185" s="270">
        <v>46160</v>
      </c>
      <c r="K4185" t="s">
        <v>15005</v>
      </c>
      <c r="L4185" s="40"/>
      <c r="M4185" s="271" t="s">
        <v>15018</v>
      </c>
    </row>
    <row r="4186" spans="1:13" x14ac:dyDescent="0.25">
      <c r="A4186" s="265" t="str">
        <f t="shared" si="182"/>
        <v>200100610006</v>
      </c>
      <c r="B4186" s="266"/>
      <c r="C4186" s="267">
        <v>20010061</v>
      </c>
      <c r="D4186" s="8" t="s">
        <v>56</v>
      </c>
      <c r="E4186" s="268" t="s">
        <v>19</v>
      </c>
      <c r="F4186" s="268" t="s">
        <v>14972</v>
      </c>
      <c r="G4186" s="268" t="s">
        <v>14984</v>
      </c>
      <c r="H4186" s="268" t="s">
        <v>265</v>
      </c>
      <c r="I4186" s="269"/>
      <c r="J4186" s="270">
        <v>46160</v>
      </c>
      <c r="K4186" t="s">
        <v>15006</v>
      </c>
      <c r="L4186" s="40"/>
      <c r="M4186" s="271" t="s">
        <v>15019</v>
      </c>
    </row>
    <row r="4187" spans="1:13" x14ac:dyDescent="0.25">
      <c r="A4187" s="265" t="str">
        <f t="shared" si="182"/>
        <v>200100610007</v>
      </c>
      <c r="B4187" s="266"/>
      <c r="C4187" s="267">
        <v>20010061</v>
      </c>
      <c r="D4187" s="8" t="s">
        <v>56</v>
      </c>
      <c r="E4187" s="268" t="s">
        <v>20</v>
      </c>
      <c r="F4187" s="268" t="s">
        <v>14973</v>
      </c>
      <c r="G4187" s="268" t="s">
        <v>14985</v>
      </c>
      <c r="H4187" s="268" t="s">
        <v>275</v>
      </c>
      <c r="I4187" s="269"/>
      <c r="J4187" s="270">
        <v>46160</v>
      </c>
      <c r="K4187" t="s">
        <v>15007</v>
      </c>
      <c r="L4187" s="40"/>
      <c r="M4187" s="271" t="s">
        <v>15020</v>
      </c>
    </row>
    <row r="4188" spans="1:13" x14ac:dyDescent="0.25">
      <c r="A4188" s="265" t="str">
        <f t="shared" si="182"/>
        <v>200200010173</v>
      </c>
      <c r="B4188" s="266"/>
      <c r="C4188" s="267">
        <v>20020001</v>
      </c>
      <c r="D4188" s="8" t="s">
        <v>56</v>
      </c>
      <c r="E4188" s="268" t="s">
        <v>14946</v>
      </c>
      <c r="F4188" s="268" t="s">
        <v>955</v>
      </c>
      <c r="G4188" s="268" t="s">
        <v>14986</v>
      </c>
      <c r="H4188" s="268" t="s">
        <v>275</v>
      </c>
      <c r="I4188" s="269"/>
      <c r="J4188" s="270">
        <v>46160</v>
      </c>
      <c r="K4188" t="s">
        <v>15008</v>
      </c>
      <c r="L4188" s="40"/>
      <c r="M4188" s="271" t="s">
        <v>15021</v>
      </c>
    </row>
    <row r="4189" spans="1:13" x14ac:dyDescent="0.25">
      <c r="A4189" s="265" t="str">
        <f t="shared" si="182"/>
        <v>200200110064</v>
      </c>
      <c r="B4189" s="266"/>
      <c r="C4189" s="267">
        <v>20020011</v>
      </c>
      <c r="D4189" s="8" t="s">
        <v>56</v>
      </c>
      <c r="E4189" s="268" t="s">
        <v>1237</v>
      </c>
      <c r="F4189" s="268" t="s">
        <v>8624</v>
      </c>
      <c r="G4189" s="268" t="s">
        <v>14987</v>
      </c>
      <c r="H4189" s="268" t="s">
        <v>1284</v>
      </c>
      <c r="I4189" s="269"/>
      <c r="J4189" s="270">
        <v>46160</v>
      </c>
      <c r="K4189" t="s">
        <v>15009</v>
      </c>
      <c r="L4189" s="40"/>
      <c r="M4189" s="271">
        <v>0</v>
      </c>
    </row>
    <row r="4190" spans="1:13" x14ac:dyDescent="0.25">
      <c r="A4190" s="265" t="str">
        <f t="shared" si="182"/>
        <v>200200150051</v>
      </c>
      <c r="B4190" s="266"/>
      <c r="C4190" s="267">
        <v>20020015</v>
      </c>
      <c r="D4190" s="8" t="s">
        <v>56</v>
      </c>
      <c r="E4190" s="268" t="s">
        <v>130</v>
      </c>
      <c r="F4190" s="268" t="s">
        <v>9725</v>
      </c>
      <c r="G4190" s="268" t="s">
        <v>14988</v>
      </c>
      <c r="H4190" s="268" t="s">
        <v>721</v>
      </c>
      <c r="I4190" s="269"/>
      <c r="J4190" s="270">
        <v>46160</v>
      </c>
      <c r="K4190" t="s">
        <v>8123</v>
      </c>
      <c r="L4190" s="40"/>
      <c r="M4190" s="271" t="s">
        <v>15022</v>
      </c>
    </row>
    <row r="4191" spans="1:13" x14ac:dyDescent="0.25">
      <c r="A4191" s="265" t="str">
        <f t="shared" si="182"/>
        <v>200200250017</v>
      </c>
      <c r="B4191" s="266"/>
      <c r="C4191" s="267">
        <v>20020025</v>
      </c>
      <c r="D4191" s="8" t="s">
        <v>56</v>
      </c>
      <c r="E4191" s="268" t="s">
        <v>27</v>
      </c>
      <c r="F4191" s="268" t="s">
        <v>7454</v>
      </c>
      <c r="G4191" s="268" t="s">
        <v>14989</v>
      </c>
      <c r="H4191" s="268" t="s">
        <v>15003</v>
      </c>
      <c r="I4191" s="269"/>
      <c r="J4191" s="270">
        <v>46160</v>
      </c>
      <c r="K4191" t="s">
        <v>15010</v>
      </c>
      <c r="L4191" s="40"/>
      <c r="M4191" s="271" t="s">
        <v>15023</v>
      </c>
    </row>
    <row r="4192" spans="1:13" x14ac:dyDescent="0.25">
      <c r="A4192" s="265" t="str">
        <f t="shared" si="182"/>
        <v>200400060036</v>
      </c>
      <c r="B4192" s="266"/>
      <c r="C4192" s="267">
        <v>20040006</v>
      </c>
      <c r="D4192" s="8" t="s">
        <v>56</v>
      </c>
      <c r="E4192" s="268" t="s">
        <v>10</v>
      </c>
      <c r="F4192" s="268" t="s">
        <v>14974</v>
      </c>
      <c r="G4192" s="268" t="s">
        <v>14990</v>
      </c>
      <c r="H4192" s="268" t="s">
        <v>275</v>
      </c>
      <c r="I4192" s="269"/>
      <c r="J4192" s="270">
        <v>46160</v>
      </c>
      <c r="K4192" t="s">
        <v>15011</v>
      </c>
      <c r="L4192" s="40"/>
      <c r="M4192" s="271" t="s">
        <v>15024</v>
      </c>
    </row>
    <row r="4193" spans="1:13" x14ac:dyDescent="0.25">
      <c r="A4193" s="265" t="str">
        <f t="shared" si="182"/>
        <v>200400070018</v>
      </c>
      <c r="B4193" s="266"/>
      <c r="C4193" s="267">
        <v>20040007</v>
      </c>
      <c r="D4193" s="8" t="s">
        <v>56</v>
      </c>
      <c r="E4193" s="268" t="s">
        <v>2</v>
      </c>
      <c r="F4193" s="268" t="s">
        <v>14975</v>
      </c>
      <c r="G4193" s="268" t="s">
        <v>14991</v>
      </c>
      <c r="H4193" s="268" t="s">
        <v>275</v>
      </c>
      <c r="I4193" s="269"/>
      <c r="J4193" s="270">
        <v>46160</v>
      </c>
      <c r="K4193" t="s">
        <v>5354</v>
      </c>
      <c r="L4193" s="40"/>
      <c r="M4193" s="271" t="s">
        <v>15025</v>
      </c>
    </row>
    <row r="4194" spans="1:13" x14ac:dyDescent="0.25">
      <c r="A4194" s="265" t="str">
        <f t="shared" si="182"/>
        <v>200500010054</v>
      </c>
      <c r="B4194" s="266"/>
      <c r="C4194" s="267">
        <v>20050001</v>
      </c>
      <c r="D4194" s="8" t="s">
        <v>56</v>
      </c>
      <c r="E4194" s="268" t="s">
        <v>760</v>
      </c>
      <c r="F4194" s="268" t="s">
        <v>678</v>
      </c>
      <c r="G4194" s="268" t="s">
        <v>14992</v>
      </c>
      <c r="H4194" s="268" t="s">
        <v>281</v>
      </c>
      <c r="I4194" s="269"/>
      <c r="J4194" s="270">
        <v>46160</v>
      </c>
      <c r="K4194" t="s">
        <v>15012</v>
      </c>
      <c r="L4194" s="40"/>
      <c r="M4194" s="271" t="s">
        <v>15026</v>
      </c>
    </row>
    <row r="4195" spans="1:13" x14ac:dyDescent="0.25">
      <c r="A4195" s="265" t="str">
        <f t="shared" si="182"/>
        <v>200500010055</v>
      </c>
      <c r="B4195" s="266"/>
      <c r="C4195" s="267">
        <v>20050001</v>
      </c>
      <c r="D4195" s="8" t="s">
        <v>56</v>
      </c>
      <c r="E4195" s="268" t="s">
        <v>427</v>
      </c>
      <c r="F4195" s="268" t="s">
        <v>13581</v>
      </c>
      <c r="G4195" s="268" t="s">
        <v>14993</v>
      </c>
      <c r="H4195" s="268" t="s">
        <v>274</v>
      </c>
      <c r="I4195" s="269"/>
      <c r="J4195" s="270">
        <v>46160</v>
      </c>
      <c r="K4195" t="s">
        <v>133</v>
      </c>
      <c r="L4195" s="40"/>
      <c r="M4195" s="271" t="s">
        <v>15027</v>
      </c>
    </row>
    <row r="4196" spans="1:13" x14ac:dyDescent="0.25">
      <c r="A4196" s="265" t="str">
        <f t="shared" si="182"/>
        <v>200500030035</v>
      </c>
      <c r="B4196" s="266"/>
      <c r="C4196" s="267">
        <v>20050003</v>
      </c>
      <c r="D4196" s="8" t="s">
        <v>56</v>
      </c>
      <c r="E4196" s="268" t="s">
        <v>9</v>
      </c>
      <c r="F4196" s="268" t="s">
        <v>10682</v>
      </c>
      <c r="G4196" s="268" t="s">
        <v>14994</v>
      </c>
      <c r="H4196" s="268" t="s">
        <v>5245</v>
      </c>
      <c r="I4196" s="269"/>
      <c r="J4196" s="270">
        <v>46160</v>
      </c>
      <c r="K4196" t="s">
        <v>10684</v>
      </c>
      <c r="L4196" s="40"/>
      <c r="M4196" s="271" t="s">
        <v>15028</v>
      </c>
    </row>
    <row r="4197" spans="1:13" x14ac:dyDescent="0.25">
      <c r="A4197" s="265" t="str">
        <f t="shared" si="182"/>
        <v>200700240026</v>
      </c>
      <c r="B4197" s="266"/>
      <c r="C4197" s="267">
        <v>20070024</v>
      </c>
      <c r="D4197" s="8" t="s">
        <v>56</v>
      </c>
      <c r="E4197" s="268" t="s">
        <v>39</v>
      </c>
      <c r="F4197" s="268" t="s">
        <v>14976</v>
      </c>
      <c r="G4197" s="268" t="s">
        <v>14995</v>
      </c>
      <c r="H4197" s="268" t="s">
        <v>14257</v>
      </c>
      <c r="I4197" s="269"/>
      <c r="J4197" s="270">
        <v>46160</v>
      </c>
      <c r="K4197" t="s">
        <v>15013</v>
      </c>
      <c r="L4197" s="40"/>
      <c r="M4197" s="271" t="s">
        <v>15029</v>
      </c>
    </row>
    <row r="4198" spans="1:13" x14ac:dyDescent="0.25">
      <c r="A4198" s="265" t="str">
        <f t="shared" si="182"/>
        <v>200700240034</v>
      </c>
      <c r="B4198" s="266"/>
      <c r="C4198" s="267">
        <v>20070024</v>
      </c>
      <c r="D4198" s="8" t="s">
        <v>56</v>
      </c>
      <c r="E4198" s="268" t="s">
        <v>33</v>
      </c>
      <c r="F4198" s="268" t="s">
        <v>8044</v>
      </c>
      <c r="G4198" s="268" t="s">
        <v>14996</v>
      </c>
      <c r="H4198" s="268" t="s">
        <v>5545</v>
      </c>
      <c r="I4198" s="269"/>
      <c r="J4198" s="270">
        <v>46160</v>
      </c>
      <c r="K4198" t="s">
        <v>5730</v>
      </c>
      <c r="L4198" s="40"/>
      <c r="M4198" s="271" t="s">
        <v>15030</v>
      </c>
    </row>
    <row r="4199" spans="1:13" x14ac:dyDescent="0.25">
      <c r="A4199" s="265" t="str">
        <f t="shared" si="182"/>
        <v>200700240036</v>
      </c>
      <c r="B4199" s="266"/>
      <c r="C4199" s="267">
        <v>20070024</v>
      </c>
      <c r="D4199" s="8" t="s">
        <v>56</v>
      </c>
      <c r="E4199" s="268" t="s">
        <v>10</v>
      </c>
      <c r="F4199" s="268" t="s">
        <v>8044</v>
      </c>
      <c r="G4199" s="268" t="s">
        <v>14997</v>
      </c>
      <c r="H4199" s="268" t="s">
        <v>5545</v>
      </c>
      <c r="I4199" s="269"/>
      <c r="J4199" s="270">
        <v>46160</v>
      </c>
      <c r="K4199" t="s">
        <v>7909</v>
      </c>
      <c r="L4199" s="40"/>
      <c r="M4199" s="271" t="s">
        <v>15031</v>
      </c>
    </row>
    <row r="4200" spans="1:13" x14ac:dyDescent="0.25">
      <c r="A4200" s="265" t="str">
        <f t="shared" si="182"/>
        <v>200700240037</v>
      </c>
      <c r="B4200" s="266"/>
      <c r="C4200" s="267">
        <v>20070024</v>
      </c>
      <c r="D4200" s="8" t="s">
        <v>56</v>
      </c>
      <c r="E4200" s="268" t="s">
        <v>34</v>
      </c>
      <c r="F4200" s="268" t="s">
        <v>962</v>
      </c>
      <c r="G4200" s="268" t="s">
        <v>14998</v>
      </c>
      <c r="H4200" s="268" t="s">
        <v>5545</v>
      </c>
      <c r="I4200" s="269"/>
      <c r="J4200" s="270">
        <v>46160</v>
      </c>
      <c r="K4200" t="s">
        <v>15014</v>
      </c>
      <c r="L4200" s="40"/>
      <c r="M4200" s="271">
        <v>0</v>
      </c>
    </row>
    <row r="4201" spans="1:13" x14ac:dyDescent="0.25">
      <c r="A4201" s="265" t="str">
        <f t="shared" si="182"/>
        <v>200700240038</v>
      </c>
      <c r="B4201" s="266"/>
      <c r="C4201" s="267">
        <v>20070024</v>
      </c>
      <c r="D4201" s="8" t="s">
        <v>56</v>
      </c>
      <c r="E4201" s="268" t="s">
        <v>11</v>
      </c>
      <c r="F4201" s="268" t="s">
        <v>14977</v>
      </c>
      <c r="G4201" s="268" t="s">
        <v>14999</v>
      </c>
      <c r="H4201" s="268" t="s">
        <v>275</v>
      </c>
      <c r="I4201" s="269"/>
      <c r="J4201" s="270">
        <v>46160</v>
      </c>
      <c r="K4201" t="s">
        <v>15015</v>
      </c>
      <c r="L4201" s="40"/>
      <c r="M4201" s="271" t="s">
        <v>15032</v>
      </c>
    </row>
    <row r="4202" spans="1:13" x14ac:dyDescent="0.25">
      <c r="A4202" s="265" t="str">
        <f t="shared" si="182"/>
        <v>200700240040</v>
      </c>
      <c r="B4202" s="266"/>
      <c r="C4202" s="267">
        <v>20070024</v>
      </c>
      <c r="D4202" s="8" t="s">
        <v>56</v>
      </c>
      <c r="E4202" s="268" t="s">
        <v>13</v>
      </c>
      <c r="F4202" s="268" t="s">
        <v>14978</v>
      </c>
      <c r="G4202" s="268" t="s">
        <v>15000</v>
      </c>
      <c r="H4202" s="268" t="s">
        <v>275</v>
      </c>
      <c r="I4202" s="269"/>
      <c r="J4202" s="270">
        <v>46160</v>
      </c>
      <c r="K4202" t="s">
        <v>8624</v>
      </c>
      <c r="L4202" s="40"/>
      <c r="M4202" s="271" t="s">
        <v>15033</v>
      </c>
    </row>
    <row r="4203" spans="1:13" x14ac:dyDescent="0.25">
      <c r="A4203" s="265" t="str">
        <f t="shared" si="182"/>
        <v>200800040081</v>
      </c>
      <c r="B4203" s="266"/>
      <c r="C4203" s="267">
        <v>20080004</v>
      </c>
      <c r="D4203" s="8" t="s">
        <v>56</v>
      </c>
      <c r="E4203" s="268" t="s">
        <v>3261</v>
      </c>
      <c r="F4203" s="268" t="s">
        <v>14979</v>
      </c>
      <c r="G4203" s="268" t="s">
        <v>15001</v>
      </c>
      <c r="H4203" s="268" t="s">
        <v>5245</v>
      </c>
      <c r="I4203" s="269"/>
      <c r="J4203" s="270">
        <v>46160</v>
      </c>
      <c r="K4203" t="s">
        <v>8402</v>
      </c>
      <c r="L4203" s="40"/>
      <c r="M4203" s="271" t="s">
        <v>15034</v>
      </c>
    </row>
    <row r="4204" spans="1:13" x14ac:dyDescent="0.25">
      <c r="A4204" s="265" t="str">
        <f t="shared" si="182"/>
        <v>200800070130</v>
      </c>
      <c r="B4204" s="266"/>
      <c r="C4204" s="267">
        <v>20080007</v>
      </c>
      <c r="D4204" s="8" t="s">
        <v>56</v>
      </c>
      <c r="E4204" s="268" t="s">
        <v>8376</v>
      </c>
      <c r="F4204" s="268" t="s">
        <v>14980</v>
      </c>
      <c r="G4204" s="268" t="s">
        <v>15002</v>
      </c>
      <c r="H4204" s="268" t="s">
        <v>7481</v>
      </c>
      <c r="I4204" s="269"/>
      <c r="J4204" s="270">
        <v>46160</v>
      </c>
      <c r="K4204" t="s">
        <v>10314</v>
      </c>
      <c r="L4204" s="40"/>
      <c r="M4204" s="271">
        <v>0</v>
      </c>
    </row>
    <row r="4205" spans="1:13" x14ac:dyDescent="0.25">
      <c r="A4205" s="290" t="str">
        <f t="shared" ref="A4205:A4236" si="183">CONCATENATE(C4205,E4205)</f>
        <v>200200010175</v>
      </c>
      <c r="B4205" s="291"/>
      <c r="C4205" s="293">
        <v>20020001</v>
      </c>
      <c r="D4205" s="8" t="s">
        <v>56</v>
      </c>
      <c r="E4205" s="294" t="s">
        <v>15037</v>
      </c>
      <c r="F4205" s="294" t="s">
        <v>15044</v>
      </c>
      <c r="G4205" s="294" t="s">
        <v>15067</v>
      </c>
      <c r="H4205" s="294" t="s">
        <v>275</v>
      </c>
      <c r="I4205" s="296"/>
      <c r="J4205" s="298">
        <v>46168</v>
      </c>
      <c r="K4205" t="s">
        <v>7882</v>
      </c>
      <c r="L4205" s="40"/>
      <c r="M4205" s="299" t="s">
        <v>15119</v>
      </c>
    </row>
    <row r="4206" spans="1:13" x14ac:dyDescent="0.25">
      <c r="A4206" s="290" t="str">
        <f t="shared" si="183"/>
        <v>200200010176</v>
      </c>
      <c r="B4206" s="292"/>
      <c r="C4206" s="293">
        <v>20020001</v>
      </c>
      <c r="D4206" s="8" t="s">
        <v>56</v>
      </c>
      <c r="E4206" s="295" t="s">
        <v>15038</v>
      </c>
      <c r="F4206" s="295" t="s">
        <v>15045</v>
      </c>
      <c r="G4206" s="295" t="s">
        <v>15068</v>
      </c>
      <c r="H4206" s="295" t="s">
        <v>276</v>
      </c>
      <c r="I4206" s="297"/>
      <c r="J4206" s="298">
        <v>46168</v>
      </c>
      <c r="K4206" t="s">
        <v>12458</v>
      </c>
      <c r="L4206" s="40"/>
      <c r="M4206" s="299" t="s">
        <v>15120</v>
      </c>
    </row>
    <row r="4207" spans="1:13" x14ac:dyDescent="0.25">
      <c r="A4207" s="290" t="str">
        <f t="shared" si="183"/>
        <v>200200010177</v>
      </c>
      <c r="B4207" s="292"/>
      <c r="C4207" s="293">
        <v>20020001</v>
      </c>
      <c r="D4207" s="8" t="s">
        <v>56</v>
      </c>
      <c r="E4207" s="295" t="s">
        <v>15039</v>
      </c>
      <c r="F4207" s="295" t="s">
        <v>15046</v>
      </c>
      <c r="G4207" s="295" t="s">
        <v>15069</v>
      </c>
      <c r="H4207" s="295" t="s">
        <v>276</v>
      </c>
      <c r="I4207" s="297"/>
      <c r="J4207" s="298">
        <v>46168</v>
      </c>
      <c r="K4207" t="s">
        <v>14666</v>
      </c>
      <c r="L4207" s="40"/>
      <c r="M4207" s="299" t="s">
        <v>15121</v>
      </c>
    </row>
    <row r="4208" spans="1:13" x14ac:dyDescent="0.25">
      <c r="A4208" s="290" t="str">
        <f t="shared" si="183"/>
        <v>200200010178</v>
      </c>
      <c r="B4208" s="292"/>
      <c r="C4208" s="293">
        <v>20020001</v>
      </c>
      <c r="D4208" s="8" t="s">
        <v>56</v>
      </c>
      <c r="E4208" s="295" t="s">
        <v>15040</v>
      </c>
      <c r="F4208" s="295" t="s">
        <v>15047</v>
      </c>
      <c r="G4208" s="295" t="s">
        <v>15070</v>
      </c>
      <c r="H4208" s="295" t="s">
        <v>274</v>
      </c>
      <c r="I4208" s="297"/>
      <c r="J4208" s="298">
        <v>46168</v>
      </c>
      <c r="K4208" t="s">
        <v>15100</v>
      </c>
      <c r="L4208" s="40"/>
      <c r="M4208" s="299" t="s">
        <v>15122</v>
      </c>
    </row>
    <row r="4209" spans="1:13" x14ac:dyDescent="0.25">
      <c r="A4209" s="290" t="str">
        <f t="shared" si="183"/>
        <v>200200010179</v>
      </c>
      <c r="B4209" s="292"/>
      <c r="C4209" s="293">
        <v>20020001</v>
      </c>
      <c r="D4209" s="8" t="s">
        <v>56</v>
      </c>
      <c r="E4209" s="295" t="s">
        <v>15041</v>
      </c>
      <c r="F4209" s="295" t="s">
        <v>15048</v>
      </c>
      <c r="G4209" s="295" t="s">
        <v>15071</v>
      </c>
      <c r="H4209" s="295" t="s">
        <v>274</v>
      </c>
      <c r="I4209" s="297"/>
      <c r="J4209" s="298">
        <v>46168</v>
      </c>
      <c r="K4209" t="s">
        <v>15101</v>
      </c>
      <c r="L4209" s="40"/>
      <c r="M4209" s="299" t="s">
        <v>15123</v>
      </c>
    </row>
    <row r="4210" spans="1:13" x14ac:dyDescent="0.25">
      <c r="A4210" s="290" t="str">
        <f t="shared" si="183"/>
        <v>200200010180</v>
      </c>
      <c r="B4210" s="292"/>
      <c r="C4210" s="293">
        <v>20020001</v>
      </c>
      <c r="D4210" s="8" t="s">
        <v>56</v>
      </c>
      <c r="E4210" s="295" t="s">
        <v>15042</v>
      </c>
      <c r="F4210" s="295" t="s">
        <v>15049</v>
      </c>
      <c r="G4210" s="295" t="s">
        <v>15072</v>
      </c>
      <c r="H4210" s="295" t="s">
        <v>276</v>
      </c>
      <c r="I4210" s="297"/>
      <c r="J4210" s="298">
        <v>46168</v>
      </c>
      <c r="K4210" t="s">
        <v>7983</v>
      </c>
      <c r="L4210" s="40"/>
      <c r="M4210" s="299" t="s">
        <v>15124</v>
      </c>
    </row>
    <row r="4211" spans="1:13" x14ac:dyDescent="0.25">
      <c r="A4211" s="290" t="str">
        <f t="shared" si="183"/>
        <v>200200010181</v>
      </c>
      <c r="B4211" s="292"/>
      <c r="C4211" s="293">
        <v>20020001</v>
      </c>
      <c r="D4211" s="8" t="s">
        <v>56</v>
      </c>
      <c r="E4211" s="295" t="s">
        <v>15043</v>
      </c>
      <c r="F4211" s="295" t="s">
        <v>15050</v>
      </c>
      <c r="G4211" s="295" t="s">
        <v>15073</v>
      </c>
      <c r="H4211" s="295" t="s">
        <v>275</v>
      </c>
      <c r="I4211" s="297"/>
      <c r="J4211" s="298">
        <v>46168</v>
      </c>
      <c r="K4211" t="s">
        <v>598</v>
      </c>
      <c r="L4211" s="40"/>
      <c r="M4211" s="299" t="s">
        <v>15125</v>
      </c>
    </row>
    <row r="4212" spans="1:13" x14ac:dyDescent="0.25">
      <c r="A4212" s="290" t="str">
        <f t="shared" si="183"/>
        <v>200200260002</v>
      </c>
      <c r="B4212" s="292"/>
      <c r="C4212" s="293">
        <v>20020026</v>
      </c>
      <c r="D4212" s="8" t="s">
        <v>56</v>
      </c>
      <c r="E4212" s="295" t="s">
        <v>17</v>
      </c>
      <c r="F4212" s="295" t="s">
        <v>15051</v>
      </c>
      <c r="G4212" s="295" t="s">
        <v>15074</v>
      </c>
      <c r="H4212" s="295" t="s">
        <v>7729</v>
      </c>
      <c r="I4212" s="297"/>
      <c r="J4212" s="298">
        <v>46168</v>
      </c>
      <c r="K4212" t="s">
        <v>15102</v>
      </c>
      <c r="L4212" s="40"/>
      <c r="M4212" s="299" t="s">
        <v>15126</v>
      </c>
    </row>
    <row r="4213" spans="1:13" x14ac:dyDescent="0.25">
      <c r="A4213" s="290" t="str">
        <f t="shared" si="183"/>
        <v>200200260003</v>
      </c>
      <c r="B4213" s="292"/>
      <c r="C4213" s="293">
        <v>20020026</v>
      </c>
      <c r="D4213" s="8" t="s">
        <v>56</v>
      </c>
      <c r="E4213" s="295" t="s">
        <v>0</v>
      </c>
      <c r="F4213" s="295" t="s">
        <v>15052</v>
      </c>
      <c r="G4213" s="295" t="s">
        <v>15075</v>
      </c>
      <c r="H4213" s="295" t="s">
        <v>280</v>
      </c>
      <c r="I4213" s="297"/>
      <c r="J4213" s="298">
        <v>46168</v>
      </c>
      <c r="K4213" t="s">
        <v>6160</v>
      </c>
      <c r="L4213" s="40"/>
      <c r="M4213" s="299" t="s">
        <v>15127</v>
      </c>
    </row>
    <row r="4214" spans="1:13" x14ac:dyDescent="0.25">
      <c r="A4214" s="290" t="str">
        <f t="shared" si="183"/>
        <v>200200260004</v>
      </c>
      <c r="B4214" s="292"/>
      <c r="C4214" s="293">
        <v>20020026</v>
      </c>
      <c r="D4214" s="8" t="s">
        <v>56</v>
      </c>
      <c r="E4214" s="295" t="s">
        <v>1</v>
      </c>
      <c r="F4214" s="295" t="s">
        <v>15053</v>
      </c>
      <c r="G4214" s="295" t="s">
        <v>15076</v>
      </c>
      <c r="H4214" s="295" t="s">
        <v>276</v>
      </c>
      <c r="I4214" s="297"/>
      <c r="J4214" s="298">
        <v>46168</v>
      </c>
      <c r="K4214" t="s">
        <v>15102</v>
      </c>
      <c r="L4214" s="40"/>
      <c r="M4214" s="299" t="s">
        <v>15128</v>
      </c>
    </row>
    <row r="4215" spans="1:13" x14ac:dyDescent="0.25">
      <c r="A4215" s="290" t="str">
        <f t="shared" si="183"/>
        <v>200200260005</v>
      </c>
      <c r="B4215" s="292"/>
      <c r="C4215" s="293">
        <v>20020026</v>
      </c>
      <c r="D4215" s="8" t="s">
        <v>56</v>
      </c>
      <c r="E4215" s="295" t="s">
        <v>18</v>
      </c>
      <c r="F4215" s="295" t="s">
        <v>7582</v>
      </c>
      <c r="G4215" s="295" t="s">
        <v>15077</v>
      </c>
      <c r="H4215" s="295" t="s">
        <v>5155</v>
      </c>
      <c r="I4215" s="297"/>
      <c r="J4215" s="298">
        <v>46168</v>
      </c>
      <c r="K4215" t="s">
        <v>15103</v>
      </c>
      <c r="L4215" s="40"/>
      <c r="M4215" s="299" t="s">
        <v>15129</v>
      </c>
    </row>
    <row r="4216" spans="1:13" x14ac:dyDescent="0.25">
      <c r="A4216" s="290" t="str">
        <f t="shared" si="183"/>
        <v>200200260006</v>
      </c>
      <c r="B4216" s="292"/>
      <c r="C4216" s="293">
        <v>20020026</v>
      </c>
      <c r="D4216" s="8" t="s">
        <v>56</v>
      </c>
      <c r="E4216" s="295" t="s">
        <v>19</v>
      </c>
      <c r="F4216" s="295" t="s">
        <v>15054</v>
      </c>
      <c r="G4216" s="295" t="s">
        <v>15078</v>
      </c>
      <c r="H4216" s="295" t="s">
        <v>1187</v>
      </c>
      <c r="I4216" s="297"/>
      <c r="J4216" s="298">
        <v>46168</v>
      </c>
      <c r="K4216" t="s">
        <v>15104</v>
      </c>
      <c r="L4216" s="40"/>
      <c r="M4216" s="299" t="s">
        <v>15130</v>
      </c>
    </row>
    <row r="4217" spans="1:13" x14ac:dyDescent="0.25">
      <c r="A4217" s="290" t="str">
        <f t="shared" si="183"/>
        <v>200200260007</v>
      </c>
      <c r="B4217" s="292"/>
      <c r="C4217" s="293">
        <v>20020026</v>
      </c>
      <c r="D4217" s="8" t="s">
        <v>56</v>
      </c>
      <c r="E4217" s="295" t="s">
        <v>20</v>
      </c>
      <c r="F4217" s="295" t="s">
        <v>15055</v>
      </c>
      <c r="G4217" s="295" t="s">
        <v>15079</v>
      </c>
      <c r="H4217" s="295" t="s">
        <v>276</v>
      </c>
      <c r="I4217" s="297"/>
      <c r="J4217" s="298">
        <v>46168</v>
      </c>
      <c r="K4217" t="s">
        <v>15105</v>
      </c>
      <c r="L4217" s="40"/>
      <c r="M4217" s="299" t="s">
        <v>15131</v>
      </c>
    </row>
    <row r="4218" spans="1:13" x14ac:dyDescent="0.25">
      <c r="A4218" s="290" t="str">
        <f t="shared" si="183"/>
        <v>200200260008</v>
      </c>
      <c r="B4218" s="292"/>
      <c r="C4218" s="293">
        <v>20020026</v>
      </c>
      <c r="D4218" s="8" t="s">
        <v>56</v>
      </c>
      <c r="E4218" s="295" t="s">
        <v>41</v>
      </c>
      <c r="F4218" s="295" t="s">
        <v>559</v>
      </c>
      <c r="G4218" s="295" t="s">
        <v>15080</v>
      </c>
      <c r="H4218" s="295" t="s">
        <v>276</v>
      </c>
      <c r="I4218" s="297"/>
      <c r="J4218" s="298">
        <v>46168</v>
      </c>
      <c r="K4218" t="s">
        <v>15106</v>
      </c>
      <c r="L4218" s="40"/>
      <c r="M4218" s="299" t="s">
        <v>15132</v>
      </c>
    </row>
    <row r="4219" spans="1:13" x14ac:dyDescent="0.25">
      <c r="A4219" s="290" t="str">
        <f t="shared" si="183"/>
        <v>200200260009</v>
      </c>
      <c r="B4219" s="292"/>
      <c r="C4219" s="293">
        <v>20020026</v>
      </c>
      <c r="D4219" s="8" t="s">
        <v>56</v>
      </c>
      <c r="E4219" s="295" t="s">
        <v>36</v>
      </c>
      <c r="F4219" s="295" t="s">
        <v>13520</v>
      </c>
      <c r="G4219" s="295" t="s">
        <v>15081</v>
      </c>
      <c r="H4219" s="295" t="s">
        <v>276</v>
      </c>
      <c r="I4219" s="297"/>
      <c r="J4219" s="298">
        <v>46168</v>
      </c>
      <c r="K4219" t="s">
        <v>7137</v>
      </c>
      <c r="L4219" s="40"/>
      <c r="M4219" s="299" t="s">
        <v>15133</v>
      </c>
    </row>
    <row r="4220" spans="1:13" x14ac:dyDescent="0.25">
      <c r="A4220" s="290" t="str">
        <f t="shared" si="183"/>
        <v>200200260010</v>
      </c>
      <c r="B4220" s="292"/>
      <c r="C4220" s="293">
        <v>20020026</v>
      </c>
      <c r="D4220" s="8" t="s">
        <v>56</v>
      </c>
      <c r="E4220" s="295" t="s">
        <v>21</v>
      </c>
      <c r="F4220" s="295" t="s">
        <v>6609</v>
      </c>
      <c r="G4220" s="295" t="s">
        <v>15082</v>
      </c>
      <c r="H4220" s="295" t="s">
        <v>1187</v>
      </c>
      <c r="I4220" s="297"/>
      <c r="J4220" s="298">
        <v>46168</v>
      </c>
      <c r="K4220" t="s">
        <v>15107</v>
      </c>
      <c r="L4220" s="40"/>
      <c r="M4220" s="299" t="s">
        <v>15134</v>
      </c>
    </row>
    <row r="4221" spans="1:13" x14ac:dyDescent="0.25">
      <c r="A4221" s="290" t="str">
        <f t="shared" si="183"/>
        <v>200200260011</v>
      </c>
      <c r="B4221" s="292"/>
      <c r="C4221" s="293">
        <v>20020026</v>
      </c>
      <c r="D4221" s="8" t="s">
        <v>56</v>
      </c>
      <c r="E4221" s="295" t="s">
        <v>22</v>
      </c>
      <c r="F4221" s="295" t="s">
        <v>9946</v>
      </c>
      <c r="G4221" s="295" t="s">
        <v>15083</v>
      </c>
      <c r="H4221" s="295" t="s">
        <v>276</v>
      </c>
      <c r="I4221" s="297"/>
      <c r="J4221" s="298">
        <v>46168</v>
      </c>
      <c r="K4221" t="s">
        <v>10481</v>
      </c>
      <c r="L4221" s="40"/>
      <c r="M4221" s="299" t="s">
        <v>15135</v>
      </c>
    </row>
    <row r="4222" spans="1:13" x14ac:dyDescent="0.25">
      <c r="A4222" s="290" t="str">
        <f t="shared" si="183"/>
        <v>200200260012</v>
      </c>
      <c r="B4222" s="292"/>
      <c r="C4222" s="293">
        <v>20020026</v>
      </c>
      <c r="D4222" s="8" t="s">
        <v>56</v>
      </c>
      <c r="E4222" s="295" t="s">
        <v>40</v>
      </c>
      <c r="F4222" s="295" t="s">
        <v>15056</v>
      </c>
      <c r="G4222" s="295" t="s">
        <v>15084</v>
      </c>
      <c r="H4222" s="295" t="s">
        <v>1187</v>
      </c>
      <c r="I4222" s="297"/>
      <c r="J4222" s="298">
        <v>46168</v>
      </c>
      <c r="K4222" t="s">
        <v>15108</v>
      </c>
      <c r="L4222" s="40"/>
      <c r="M4222" s="299" t="s">
        <v>15136</v>
      </c>
    </row>
    <row r="4223" spans="1:13" x14ac:dyDescent="0.25">
      <c r="A4223" s="290" t="str">
        <f t="shared" si="183"/>
        <v>200200260013</v>
      </c>
      <c r="B4223" s="292"/>
      <c r="C4223" s="293">
        <v>20020026</v>
      </c>
      <c r="D4223" s="8" t="s">
        <v>56</v>
      </c>
      <c r="E4223" s="295" t="s">
        <v>23</v>
      </c>
      <c r="F4223" s="295" t="s">
        <v>15057</v>
      </c>
      <c r="G4223" s="295" t="s">
        <v>15085</v>
      </c>
      <c r="H4223" s="295" t="s">
        <v>1187</v>
      </c>
      <c r="I4223" s="297"/>
      <c r="J4223" s="298">
        <v>46168</v>
      </c>
      <c r="K4223" t="s">
        <v>15109</v>
      </c>
      <c r="L4223" s="40"/>
      <c r="M4223" s="299" t="s">
        <v>15137</v>
      </c>
    </row>
    <row r="4224" spans="1:13" x14ac:dyDescent="0.25">
      <c r="A4224" s="290" t="str">
        <f t="shared" si="183"/>
        <v>200200260014</v>
      </c>
      <c r="B4224" s="292"/>
      <c r="C4224" s="293">
        <v>20020026</v>
      </c>
      <c r="D4224" s="8" t="s">
        <v>56</v>
      </c>
      <c r="E4224" s="295" t="s">
        <v>24</v>
      </c>
      <c r="F4224" s="295" t="s">
        <v>15058</v>
      </c>
      <c r="G4224" s="295" t="s">
        <v>15086</v>
      </c>
      <c r="H4224" s="295" t="s">
        <v>276</v>
      </c>
      <c r="I4224" s="297"/>
      <c r="J4224" s="298">
        <v>46168</v>
      </c>
      <c r="K4224" t="s">
        <v>15110</v>
      </c>
      <c r="L4224" s="40"/>
      <c r="M4224" s="299" t="s">
        <v>15138</v>
      </c>
    </row>
    <row r="4225" spans="1:13" x14ac:dyDescent="0.25">
      <c r="A4225" s="290" t="str">
        <f t="shared" si="183"/>
        <v>200200260015</v>
      </c>
      <c r="B4225" s="292"/>
      <c r="C4225" s="293">
        <v>20020026</v>
      </c>
      <c r="D4225" s="8" t="s">
        <v>56</v>
      </c>
      <c r="E4225" s="295" t="s">
        <v>25</v>
      </c>
      <c r="F4225" s="295" t="s">
        <v>15059</v>
      </c>
      <c r="G4225" s="295" t="s">
        <v>15087</v>
      </c>
      <c r="H4225" s="295" t="s">
        <v>276</v>
      </c>
      <c r="I4225" s="297"/>
      <c r="J4225" s="298">
        <v>46168</v>
      </c>
      <c r="K4225" t="s">
        <v>15111</v>
      </c>
      <c r="L4225" s="40"/>
      <c r="M4225" s="299" t="s">
        <v>15139</v>
      </c>
    </row>
    <row r="4226" spans="1:13" x14ac:dyDescent="0.25">
      <c r="A4226" s="290" t="str">
        <f t="shared" si="183"/>
        <v>200200260016</v>
      </c>
      <c r="B4226" s="292"/>
      <c r="C4226" s="293">
        <v>20020026</v>
      </c>
      <c r="D4226" s="8" t="s">
        <v>56</v>
      </c>
      <c r="E4226" s="295" t="s">
        <v>26</v>
      </c>
      <c r="F4226" s="295" t="s">
        <v>15060</v>
      </c>
      <c r="G4226" s="295" t="s">
        <v>15088</v>
      </c>
      <c r="H4226" s="295" t="s">
        <v>276</v>
      </c>
      <c r="I4226" s="297"/>
      <c r="J4226" s="298">
        <v>46168</v>
      </c>
      <c r="K4226" t="s">
        <v>14189</v>
      </c>
      <c r="L4226" s="40"/>
      <c r="M4226" s="299" t="s">
        <v>15140</v>
      </c>
    </row>
    <row r="4227" spans="1:13" x14ac:dyDescent="0.25">
      <c r="A4227" s="290" t="str">
        <f t="shared" si="183"/>
        <v>200200260017</v>
      </c>
      <c r="B4227" s="292"/>
      <c r="C4227" s="293">
        <v>20020026</v>
      </c>
      <c r="D4227" s="8" t="s">
        <v>56</v>
      </c>
      <c r="E4227" s="295" t="s">
        <v>27</v>
      </c>
      <c r="F4227" s="295" t="s">
        <v>15061</v>
      </c>
      <c r="G4227" s="295" t="s">
        <v>15089</v>
      </c>
      <c r="H4227" s="295" t="s">
        <v>276</v>
      </c>
      <c r="I4227" s="297"/>
      <c r="J4227" s="298">
        <v>46168</v>
      </c>
      <c r="K4227" t="s">
        <v>15112</v>
      </c>
      <c r="L4227" s="40"/>
      <c r="M4227" s="299" t="s">
        <v>15141</v>
      </c>
    </row>
    <row r="4228" spans="1:13" x14ac:dyDescent="0.25">
      <c r="A4228" s="290" t="str">
        <f t="shared" si="183"/>
        <v>200200260018</v>
      </c>
      <c r="B4228" s="292"/>
      <c r="C4228" s="293">
        <v>20020026</v>
      </c>
      <c r="D4228" s="8" t="s">
        <v>56</v>
      </c>
      <c r="E4228" s="295" t="s">
        <v>2</v>
      </c>
      <c r="F4228" s="295" t="s">
        <v>15062</v>
      </c>
      <c r="G4228" s="295" t="s">
        <v>15090</v>
      </c>
      <c r="H4228" s="295" t="s">
        <v>276</v>
      </c>
      <c r="I4228" s="297"/>
      <c r="J4228" s="298">
        <v>46168</v>
      </c>
      <c r="K4228" t="s">
        <v>15113</v>
      </c>
      <c r="L4228" s="40"/>
      <c r="M4228" s="299" t="s">
        <v>15142</v>
      </c>
    </row>
    <row r="4229" spans="1:13" x14ac:dyDescent="0.25">
      <c r="A4229" s="290" t="str">
        <f t="shared" si="183"/>
        <v>200200260022</v>
      </c>
      <c r="B4229" s="292"/>
      <c r="C4229" s="293">
        <v>20020026</v>
      </c>
      <c r="D4229" s="8" t="s">
        <v>56</v>
      </c>
      <c r="E4229" s="295" t="s">
        <v>37</v>
      </c>
      <c r="F4229" s="295" t="s">
        <v>15063</v>
      </c>
      <c r="G4229" s="295" t="s">
        <v>15091</v>
      </c>
      <c r="H4229" s="295" t="s">
        <v>1032</v>
      </c>
      <c r="I4229" s="297"/>
      <c r="J4229" s="298">
        <v>46168</v>
      </c>
      <c r="K4229" t="s">
        <v>15114</v>
      </c>
      <c r="L4229" s="40"/>
      <c r="M4229" s="299" t="s">
        <v>15143</v>
      </c>
    </row>
    <row r="4230" spans="1:13" x14ac:dyDescent="0.25">
      <c r="A4230" s="290" t="str">
        <f t="shared" si="183"/>
        <v>200600070038</v>
      </c>
      <c r="B4230" s="292"/>
      <c r="C4230" s="293">
        <v>20060007</v>
      </c>
      <c r="D4230" s="8" t="s">
        <v>56</v>
      </c>
      <c r="E4230" s="295" t="s">
        <v>11</v>
      </c>
      <c r="F4230" s="295" t="s">
        <v>5757</v>
      </c>
      <c r="G4230" s="295" t="s">
        <v>15092</v>
      </c>
      <c r="H4230" s="295" t="s">
        <v>15099</v>
      </c>
      <c r="I4230" s="297"/>
      <c r="J4230" s="298">
        <v>46168</v>
      </c>
      <c r="K4230" t="s">
        <v>5396</v>
      </c>
      <c r="L4230" s="40"/>
      <c r="M4230" s="299" t="s">
        <v>15144</v>
      </c>
    </row>
    <row r="4231" spans="1:13" x14ac:dyDescent="0.25">
      <c r="A4231" s="290" t="str">
        <f t="shared" si="183"/>
        <v>200700240042</v>
      </c>
      <c r="B4231" s="292"/>
      <c r="C4231" s="293">
        <v>20070024</v>
      </c>
      <c r="D4231" s="8" t="s">
        <v>56</v>
      </c>
      <c r="E4231" s="295" t="s">
        <v>14</v>
      </c>
      <c r="F4231" s="295" t="s">
        <v>13613</v>
      </c>
      <c r="G4231" s="295" t="s">
        <v>15093</v>
      </c>
      <c r="H4231" s="295" t="s">
        <v>5545</v>
      </c>
      <c r="I4231" s="297"/>
      <c r="J4231" s="298">
        <v>46168</v>
      </c>
      <c r="K4231" t="s">
        <v>15115</v>
      </c>
      <c r="L4231" s="40"/>
      <c r="M4231" s="299" t="s">
        <v>15145</v>
      </c>
    </row>
    <row r="4232" spans="1:13" x14ac:dyDescent="0.25">
      <c r="A4232" s="290" t="str">
        <f t="shared" si="183"/>
        <v>200800020053</v>
      </c>
      <c r="B4232" s="292"/>
      <c r="C4232" s="293">
        <v>20080002</v>
      </c>
      <c r="D4232" s="8" t="s">
        <v>56</v>
      </c>
      <c r="E4232" s="295" t="s">
        <v>131</v>
      </c>
      <c r="F4232" s="295" t="s">
        <v>5559</v>
      </c>
      <c r="G4232" s="295" t="s">
        <v>15094</v>
      </c>
      <c r="H4232" s="295" t="s">
        <v>7415</v>
      </c>
      <c r="I4232" s="297"/>
      <c r="J4232" s="298">
        <v>46168</v>
      </c>
      <c r="K4232" t="s">
        <v>15116</v>
      </c>
      <c r="L4232" s="40"/>
      <c r="M4232" s="299" t="s">
        <v>15146</v>
      </c>
    </row>
    <row r="4233" spans="1:13" x14ac:dyDescent="0.25">
      <c r="A4233" s="290" t="str">
        <f t="shared" si="183"/>
        <v>200900040046</v>
      </c>
      <c r="B4233" s="292"/>
      <c r="C4233" s="293">
        <v>20090004</v>
      </c>
      <c r="D4233" s="8" t="s">
        <v>56</v>
      </c>
      <c r="E4233" s="295" t="s">
        <v>129</v>
      </c>
      <c r="F4233" s="295" t="s">
        <v>15064</v>
      </c>
      <c r="G4233" s="295" t="s">
        <v>15095</v>
      </c>
      <c r="H4233" s="295" t="s">
        <v>5502</v>
      </c>
      <c r="I4233" s="297"/>
      <c r="J4233" s="298">
        <v>46168</v>
      </c>
      <c r="K4233" t="s">
        <v>9787</v>
      </c>
      <c r="L4233" s="40"/>
      <c r="M4233" s="299" t="s">
        <v>15147</v>
      </c>
    </row>
    <row r="4234" spans="1:13" x14ac:dyDescent="0.25">
      <c r="A4234" s="290" t="str">
        <f t="shared" si="183"/>
        <v>200900130014</v>
      </c>
      <c r="B4234" s="292"/>
      <c r="C4234" s="293">
        <v>20090013</v>
      </c>
      <c r="D4234" s="8" t="s">
        <v>56</v>
      </c>
      <c r="E4234" s="295" t="s">
        <v>24</v>
      </c>
      <c r="F4234" s="295" t="s">
        <v>15065</v>
      </c>
      <c r="G4234" s="295" t="s">
        <v>15096</v>
      </c>
      <c r="H4234" s="295" t="s">
        <v>4690</v>
      </c>
      <c r="I4234" s="297"/>
      <c r="J4234" s="298">
        <v>46168</v>
      </c>
      <c r="K4234" t="s">
        <v>15117</v>
      </c>
      <c r="L4234" s="40"/>
      <c r="M4234" s="299" t="s">
        <v>15148</v>
      </c>
    </row>
    <row r="4235" spans="1:13" x14ac:dyDescent="0.25">
      <c r="A4235" s="290" t="str">
        <f t="shared" si="183"/>
        <v>200900260008</v>
      </c>
      <c r="B4235" s="292"/>
      <c r="C4235" s="293">
        <v>20090026</v>
      </c>
      <c r="D4235" s="8" t="s">
        <v>56</v>
      </c>
      <c r="E4235" s="295" t="s">
        <v>41</v>
      </c>
      <c r="F4235" s="295" t="s">
        <v>15066</v>
      </c>
      <c r="G4235" s="295" t="s">
        <v>15097</v>
      </c>
      <c r="H4235" s="295" t="s">
        <v>275</v>
      </c>
      <c r="I4235" s="297"/>
      <c r="J4235" s="298">
        <v>46168</v>
      </c>
      <c r="K4235" t="s">
        <v>15118</v>
      </c>
      <c r="L4235" s="40"/>
      <c r="M4235" s="299" t="s">
        <v>15149</v>
      </c>
    </row>
    <row r="4236" spans="1:13" x14ac:dyDescent="0.25">
      <c r="A4236" s="290" t="str">
        <f t="shared" si="183"/>
        <v>200900260009</v>
      </c>
      <c r="B4236" s="292"/>
      <c r="C4236" s="293">
        <v>20090026</v>
      </c>
      <c r="D4236" s="8" t="s">
        <v>56</v>
      </c>
      <c r="E4236" s="295" t="s">
        <v>36</v>
      </c>
      <c r="F4236" s="295" t="s">
        <v>11468</v>
      </c>
      <c r="G4236" s="295" t="s">
        <v>15098</v>
      </c>
      <c r="H4236" s="295" t="s">
        <v>268</v>
      </c>
      <c r="I4236" s="297"/>
      <c r="J4236" s="298">
        <v>46168</v>
      </c>
      <c r="K4236" t="s">
        <v>1206</v>
      </c>
      <c r="L4236" s="40"/>
      <c r="M4236" s="299" t="s">
        <v>15150</v>
      </c>
    </row>
    <row r="4237" spans="1:13" x14ac:dyDescent="0.25">
      <c r="A4237" s="290" t="str">
        <f t="shared" ref="A4237:A4284" si="184">CONCATENATE(C4237,E4237)</f>
        <v>200100090032</v>
      </c>
      <c r="B4237" s="291"/>
      <c r="C4237" s="293">
        <v>20010009</v>
      </c>
      <c r="D4237" s="8" t="s">
        <v>56</v>
      </c>
      <c r="E4237" s="294" t="s">
        <v>8</v>
      </c>
      <c r="F4237" s="294" t="s">
        <v>15154</v>
      </c>
      <c r="G4237" s="294" t="s">
        <v>15183</v>
      </c>
      <c r="H4237" s="294" t="s">
        <v>9486</v>
      </c>
      <c r="I4237" s="296"/>
      <c r="J4237" s="298">
        <v>46175</v>
      </c>
      <c r="K4237" t="s">
        <v>11049</v>
      </c>
      <c r="L4237" s="40"/>
      <c r="M4237" s="299" t="s">
        <v>15253</v>
      </c>
    </row>
    <row r="4238" spans="1:13" x14ac:dyDescent="0.25">
      <c r="A4238" s="290" t="str">
        <f t="shared" si="184"/>
        <v>200100150110</v>
      </c>
      <c r="B4238" s="292"/>
      <c r="C4238" s="293">
        <v>20010015</v>
      </c>
      <c r="D4238" s="8" t="s">
        <v>56</v>
      </c>
      <c r="E4238" s="295" t="s">
        <v>5701</v>
      </c>
      <c r="F4238" s="295" t="s">
        <v>15155</v>
      </c>
      <c r="G4238" s="295" t="s">
        <v>15184</v>
      </c>
      <c r="H4238" s="295" t="s">
        <v>266</v>
      </c>
      <c r="I4238" s="297"/>
      <c r="J4238" s="298">
        <v>46175</v>
      </c>
      <c r="K4238" t="s">
        <v>6833</v>
      </c>
      <c r="L4238" s="40"/>
      <c r="M4238" s="299" t="s">
        <v>15254</v>
      </c>
    </row>
    <row r="4239" spans="1:13" x14ac:dyDescent="0.25">
      <c r="A4239" s="290" t="str">
        <f t="shared" si="184"/>
        <v>200100150111</v>
      </c>
      <c r="B4239" s="292"/>
      <c r="C4239" s="293">
        <v>20010015</v>
      </c>
      <c r="D4239" s="8" t="s">
        <v>56</v>
      </c>
      <c r="E4239" s="295" t="s">
        <v>6080</v>
      </c>
      <c r="F4239" s="295" t="s">
        <v>8752</v>
      </c>
      <c r="G4239" s="295" t="s">
        <v>15185</v>
      </c>
      <c r="H4239" s="295" t="s">
        <v>265</v>
      </c>
      <c r="I4239" s="297"/>
      <c r="J4239" s="298">
        <v>46175</v>
      </c>
      <c r="K4239" t="s">
        <v>15231</v>
      </c>
      <c r="L4239" s="40"/>
      <c r="M4239" s="299" t="s">
        <v>15255</v>
      </c>
    </row>
    <row r="4240" spans="1:13" x14ac:dyDescent="0.25">
      <c r="A4240" s="290" t="str">
        <f t="shared" si="184"/>
        <v>200100270090</v>
      </c>
      <c r="B4240" s="292"/>
      <c r="C4240" s="293">
        <v>20010027</v>
      </c>
      <c r="D4240" s="8" t="s">
        <v>56</v>
      </c>
      <c r="E4240" s="295" t="s">
        <v>3578</v>
      </c>
      <c r="F4240" s="295" t="s">
        <v>6200</v>
      </c>
      <c r="G4240" s="295" t="s">
        <v>15186</v>
      </c>
      <c r="H4240" s="295" t="s">
        <v>275</v>
      </c>
      <c r="I4240" s="297"/>
      <c r="J4240" s="298">
        <v>46175</v>
      </c>
      <c r="K4240" t="s">
        <v>8758</v>
      </c>
      <c r="L4240" s="40"/>
      <c r="M4240" s="299" t="s">
        <v>15256</v>
      </c>
    </row>
    <row r="4241" spans="1:13" x14ac:dyDescent="0.25">
      <c r="A4241" s="290" t="str">
        <f t="shared" si="184"/>
        <v>200100520011</v>
      </c>
      <c r="B4241" s="292"/>
      <c r="C4241" s="293">
        <v>20010052</v>
      </c>
      <c r="D4241" s="8" t="s">
        <v>56</v>
      </c>
      <c r="E4241" s="295" t="s">
        <v>22</v>
      </c>
      <c r="F4241" s="295" t="s">
        <v>15156</v>
      </c>
      <c r="G4241" s="295" t="s">
        <v>15187</v>
      </c>
      <c r="H4241" s="295" t="s">
        <v>275</v>
      </c>
      <c r="I4241" s="297"/>
      <c r="J4241" s="298">
        <v>46175</v>
      </c>
      <c r="K4241" t="s">
        <v>978</v>
      </c>
      <c r="L4241" s="40"/>
      <c r="M4241" s="299" t="s">
        <v>15257</v>
      </c>
    </row>
    <row r="4242" spans="1:13" x14ac:dyDescent="0.25">
      <c r="A4242" s="290" t="str">
        <f t="shared" si="184"/>
        <v>200200010182</v>
      </c>
      <c r="B4242" s="292"/>
      <c r="C4242" s="293">
        <v>20020001</v>
      </c>
      <c r="D4242" s="8" t="s">
        <v>56</v>
      </c>
      <c r="E4242" s="295" t="s">
        <v>15153</v>
      </c>
      <c r="F4242" s="295" t="s">
        <v>739</v>
      </c>
      <c r="G4242" s="295" t="s">
        <v>15188</v>
      </c>
      <c r="H4242" s="295" t="s">
        <v>276</v>
      </c>
      <c r="I4242" s="297"/>
      <c r="J4242" s="298">
        <v>46175</v>
      </c>
      <c r="K4242" t="s">
        <v>8914</v>
      </c>
      <c r="L4242" s="40"/>
      <c r="M4242" s="299" t="s">
        <v>15258</v>
      </c>
    </row>
    <row r="4243" spans="1:13" x14ac:dyDescent="0.25">
      <c r="A4243" s="290" t="str">
        <f t="shared" si="184"/>
        <v>200200200045</v>
      </c>
      <c r="B4243" s="292"/>
      <c r="C4243" s="293">
        <v>20020020</v>
      </c>
      <c r="D4243" s="8" t="s">
        <v>56</v>
      </c>
      <c r="E4243" s="295" t="s">
        <v>16</v>
      </c>
      <c r="F4243" s="295" t="s">
        <v>15157</v>
      </c>
      <c r="G4243" s="295" t="s">
        <v>15189</v>
      </c>
      <c r="H4243" s="295" t="s">
        <v>274</v>
      </c>
      <c r="I4243" s="297"/>
      <c r="J4243" s="298">
        <v>46175</v>
      </c>
      <c r="K4243" t="s">
        <v>906</v>
      </c>
      <c r="L4243" s="40"/>
      <c r="M4243" s="299" t="s">
        <v>15259</v>
      </c>
    </row>
    <row r="4244" spans="1:13" x14ac:dyDescent="0.25">
      <c r="A4244" s="290" t="str">
        <f t="shared" si="184"/>
        <v>200200210028</v>
      </c>
      <c r="B4244" s="292"/>
      <c r="C4244" s="293">
        <v>20020021</v>
      </c>
      <c r="D4244" s="8" t="s">
        <v>56</v>
      </c>
      <c r="E4244" s="295" t="s">
        <v>30</v>
      </c>
      <c r="F4244" s="295" t="s">
        <v>15011</v>
      </c>
      <c r="G4244" s="295" t="s">
        <v>15190</v>
      </c>
      <c r="H4244" s="295" t="s">
        <v>4438</v>
      </c>
      <c r="I4244" s="297"/>
      <c r="J4244" s="298">
        <v>46175</v>
      </c>
      <c r="K4244" t="s">
        <v>15232</v>
      </c>
      <c r="L4244" s="40"/>
      <c r="M4244" s="299" t="s">
        <v>15260</v>
      </c>
    </row>
    <row r="4245" spans="1:13" x14ac:dyDescent="0.25">
      <c r="A4245" s="290" t="str">
        <f t="shared" si="184"/>
        <v>200200260019</v>
      </c>
      <c r="B4245" s="292"/>
      <c r="C4245" s="293">
        <v>20020026</v>
      </c>
      <c r="D4245" s="8" t="s">
        <v>56</v>
      </c>
      <c r="E4245" s="295" t="s">
        <v>3</v>
      </c>
      <c r="F4245" s="295" t="s">
        <v>15158</v>
      </c>
      <c r="G4245" s="295" t="s">
        <v>15191</v>
      </c>
      <c r="H4245" s="295" t="s">
        <v>276</v>
      </c>
      <c r="I4245" s="297"/>
      <c r="J4245" s="298">
        <v>46175</v>
      </c>
      <c r="K4245" t="s">
        <v>15233</v>
      </c>
      <c r="L4245" s="40"/>
      <c r="M4245" s="299" t="s">
        <v>15261</v>
      </c>
    </row>
    <row r="4246" spans="1:13" x14ac:dyDescent="0.25">
      <c r="A4246" s="290" t="str">
        <f t="shared" si="184"/>
        <v>200200260020</v>
      </c>
      <c r="B4246" s="292"/>
      <c r="C4246" s="293">
        <v>20020026</v>
      </c>
      <c r="D4246" s="8" t="s">
        <v>56</v>
      </c>
      <c r="E4246" s="295" t="s">
        <v>4</v>
      </c>
      <c r="F4246" s="295" t="s">
        <v>15159</v>
      </c>
      <c r="G4246" s="295" t="s">
        <v>15192</v>
      </c>
      <c r="H4246" s="295" t="s">
        <v>1187</v>
      </c>
      <c r="I4246" s="297"/>
      <c r="J4246" s="298">
        <v>46175</v>
      </c>
      <c r="K4246" t="s">
        <v>15234</v>
      </c>
      <c r="L4246" s="40"/>
      <c r="M4246" s="299" t="s">
        <v>15262</v>
      </c>
    </row>
    <row r="4247" spans="1:13" x14ac:dyDescent="0.25">
      <c r="A4247" s="290" t="str">
        <f t="shared" si="184"/>
        <v>200200260021</v>
      </c>
      <c r="B4247" s="292"/>
      <c r="C4247" s="293">
        <v>20020026</v>
      </c>
      <c r="D4247" s="8" t="s">
        <v>56</v>
      </c>
      <c r="E4247" s="295" t="s">
        <v>28</v>
      </c>
      <c r="F4247" s="295" t="s">
        <v>15160</v>
      </c>
      <c r="G4247" s="295" t="s">
        <v>15193</v>
      </c>
      <c r="H4247" s="295" t="s">
        <v>276</v>
      </c>
      <c r="I4247" s="297"/>
      <c r="J4247" s="298">
        <v>46175</v>
      </c>
      <c r="K4247" t="s">
        <v>15235</v>
      </c>
      <c r="L4247" s="40"/>
      <c r="M4247" s="299" t="s">
        <v>15263</v>
      </c>
    </row>
    <row r="4248" spans="1:13" x14ac:dyDescent="0.25">
      <c r="A4248" s="290" t="str">
        <f t="shared" si="184"/>
        <v>200200260023</v>
      </c>
      <c r="B4248" s="292"/>
      <c r="C4248" s="293">
        <v>20020026</v>
      </c>
      <c r="D4248" s="8" t="s">
        <v>56</v>
      </c>
      <c r="E4248" s="295" t="s">
        <v>38</v>
      </c>
      <c r="F4248" s="295" t="s">
        <v>896</v>
      </c>
      <c r="G4248" s="295" t="s">
        <v>15194</v>
      </c>
      <c r="H4248" s="295" t="s">
        <v>276</v>
      </c>
      <c r="I4248" s="297"/>
      <c r="J4248" s="298">
        <v>46175</v>
      </c>
      <c r="K4248" t="s">
        <v>14387</v>
      </c>
      <c r="L4248" s="40"/>
      <c r="M4248" s="299" t="s">
        <v>15264</v>
      </c>
    </row>
    <row r="4249" spans="1:13" x14ac:dyDescent="0.25">
      <c r="A4249" s="290" t="str">
        <f t="shared" si="184"/>
        <v>200200260024</v>
      </c>
      <c r="B4249" s="292"/>
      <c r="C4249" s="293">
        <v>20020026</v>
      </c>
      <c r="D4249" s="8" t="s">
        <v>56</v>
      </c>
      <c r="E4249" s="295" t="s">
        <v>29</v>
      </c>
      <c r="F4249" s="295" t="s">
        <v>15161</v>
      </c>
      <c r="G4249" s="295" t="s">
        <v>15195</v>
      </c>
      <c r="H4249" s="295" t="s">
        <v>276</v>
      </c>
      <c r="I4249" s="297"/>
      <c r="J4249" s="298">
        <v>46175</v>
      </c>
      <c r="K4249" t="s">
        <v>15236</v>
      </c>
      <c r="L4249" s="40"/>
      <c r="M4249" s="299" t="s">
        <v>15265</v>
      </c>
    </row>
    <row r="4250" spans="1:13" x14ac:dyDescent="0.25">
      <c r="A4250" s="290" t="str">
        <f t="shared" si="184"/>
        <v>200200260025</v>
      </c>
      <c r="B4250" s="292"/>
      <c r="C4250" s="293">
        <v>20020026</v>
      </c>
      <c r="D4250" s="8" t="s">
        <v>56</v>
      </c>
      <c r="E4250" s="295" t="s">
        <v>5</v>
      </c>
      <c r="F4250" s="295" t="s">
        <v>12831</v>
      </c>
      <c r="G4250" s="295" t="s">
        <v>15196</v>
      </c>
      <c r="H4250" s="295" t="s">
        <v>1187</v>
      </c>
      <c r="I4250" s="297"/>
      <c r="J4250" s="298">
        <v>46175</v>
      </c>
      <c r="K4250" t="s">
        <v>15237</v>
      </c>
      <c r="L4250" s="40"/>
      <c r="M4250" s="299" t="s">
        <v>15266</v>
      </c>
    </row>
    <row r="4251" spans="1:13" x14ac:dyDescent="0.25">
      <c r="A4251" s="290" t="str">
        <f t="shared" si="184"/>
        <v>200200260026</v>
      </c>
      <c r="B4251" s="292"/>
      <c r="C4251" s="293">
        <v>20020026</v>
      </c>
      <c r="D4251" s="8" t="s">
        <v>56</v>
      </c>
      <c r="E4251" s="295" t="s">
        <v>39</v>
      </c>
      <c r="F4251" s="295" t="s">
        <v>15162</v>
      </c>
      <c r="G4251" s="295" t="s">
        <v>15197</v>
      </c>
      <c r="H4251" s="295" t="s">
        <v>278</v>
      </c>
      <c r="I4251" s="297"/>
      <c r="J4251" s="298">
        <v>46175</v>
      </c>
      <c r="K4251" t="s">
        <v>906</v>
      </c>
      <c r="L4251" s="40"/>
      <c r="M4251" s="299" t="s">
        <v>15267</v>
      </c>
    </row>
    <row r="4252" spans="1:13" x14ac:dyDescent="0.25">
      <c r="A4252" s="290" t="str">
        <f t="shared" si="184"/>
        <v>200200260028</v>
      </c>
      <c r="B4252" s="292"/>
      <c r="C4252" s="293">
        <v>20020026</v>
      </c>
      <c r="D4252" s="8" t="s">
        <v>56</v>
      </c>
      <c r="E4252" s="295" t="s">
        <v>30</v>
      </c>
      <c r="F4252" s="295" t="s">
        <v>15163</v>
      </c>
      <c r="G4252" s="295" t="s">
        <v>15198</v>
      </c>
      <c r="H4252" s="295" t="s">
        <v>2020</v>
      </c>
      <c r="I4252" s="297"/>
      <c r="J4252" s="298">
        <v>46175</v>
      </c>
      <c r="K4252" t="s">
        <v>12587</v>
      </c>
      <c r="L4252" s="40"/>
      <c r="M4252" s="299" t="s">
        <v>15268</v>
      </c>
    </row>
    <row r="4253" spans="1:13" x14ac:dyDescent="0.25">
      <c r="A4253" s="290" t="str">
        <f t="shared" si="184"/>
        <v>200200260029</v>
      </c>
      <c r="B4253" s="292"/>
      <c r="C4253" s="293">
        <v>20020026</v>
      </c>
      <c r="D4253" s="8" t="s">
        <v>56</v>
      </c>
      <c r="E4253" s="295" t="s">
        <v>31</v>
      </c>
      <c r="F4253" s="295" t="s">
        <v>15164</v>
      </c>
      <c r="G4253" s="295" t="s">
        <v>15199</v>
      </c>
      <c r="H4253" s="295" t="s">
        <v>276</v>
      </c>
      <c r="I4253" s="297"/>
      <c r="J4253" s="298">
        <v>46175</v>
      </c>
      <c r="K4253" t="s">
        <v>15238</v>
      </c>
      <c r="L4253" s="40"/>
      <c r="M4253" s="299" t="s">
        <v>15269</v>
      </c>
    </row>
    <row r="4254" spans="1:13" x14ac:dyDescent="0.25">
      <c r="A4254" s="290" t="str">
        <f t="shared" si="184"/>
        <v>200200260030</v>
      </c>
      <c r="B4254" s="292"/>
      <c r="C4254" s="293">
        <v>20020026</v>
      </c>
      <c r="D4254" s="8" t="s">
        <v>56</v>
      </c>
      <c r="E4254" s="295" t="s">
        <v>7</v>
      </c>
      <c r="F4254" s="295" t="s">
        <v>8540</v>
      </c>
      <c r="G4254" s="295" t="s">
        <v>15200</v>
      </c>
      <c r="H4254" s="295" t="s">
        <v>278</v>
      </c>
      <c r="I4254" s="297"/>
      <c r="J4254" s="298">
        <v>46175</v>
      </c>
      <c r="K4254" t="s">
        <v>13240</v>
      </c>
      <c r="L4254" s="40"/>
      <c r="M4254" s="299" t="s">
        <v>15270</v>
      </c>
    </row>
    <row r="4255" spans="1:13" x14ac:dyDescent="0.25">
      <c r="A4255" s="290" t="str">
        <f t="shared" si="184"/>
        <v>200200260031</v>
      </c>
      <c r="B4255" s="292"/>
      <c r="C4255" s="293">
        <v>20020026</v>
      </c>
      <c r="D4255" s="8" t="s">
        <v>56</v>
      </c>
      <c r="E4255" s="295" t="s">
        <v>422</v>
      </c>
      <c r="F4255" s="295" t="s">
        <v>6348</v>
      </c>
      <c r="G4255" s="295" t="s">
        <v>15201</v>
      </c>
      <c r="H4255" s="295" t="s">
        <v>12338</v>
      </c>
      <c r="I4255" s="297"/>
      <c r="J4255" s="298">
        <v>46175</v>
      </c>
      <c r="K4255" t="s">
        <v>12392</v>
      </c>
      <c r="L4255" s="40"/>
      <c r="M4255" s="299" t="s">
        <v>15271</v>
      </c>
    </row>
    <row r="4256" spans="1:13" x14ac:dyDescent="0.25">
      <c r="A4256" s="290" t="str">
        <f t="shared" si="184"/>
        <v>200200260032</v>
      </c>
      <c r="B4256" s="292"/>
      <c r="C4256" s="293">
        <v>20020026</v>
      </c>
      <c r="D4256" s="8" t="s">
        <v>56</v>
      </c>
      <c r="E4256" s="295" t="s">
        <v>8</v>
      </c>
      <c r="F4256" s="295" t="s">
        <v>944</v>
      </c>
      <c r="G4256" s="295" t="s">
        <v>15202</v>
      </c>
      <c r="H4256" s="295" t="s">
        <v>1187</v>
      </c>
      <c r="I4256" s="297"/>
      <c r="J4256" s="298">
        <v>46175</v>
      </c>
      <c r="K4256" t="s">
        <v>15239</v>
      </c>
      <c r="L4256" s="40"/>
      <c r="M4256" s="299" t="s">
        <v>15272</v>
      </c>
    </row>
    <row r="4257" spans="1:13" x14ac:dyDescent="0.25">
      <c r="A4257" s="290" t="str">
        <f t="shared" si="184"/>
        <v>200400070019</v>
      </c>
      <c r="B4257" s="292"/>
      <c r="C4257" s="293">
        <v>20040007</v>
      </c>
      <c r="D4257" s="8" t="s">
        <v>56</v>
      </c>
      <c r="E4257" s="295" t="s">
        <v>3</v>
      </c>
      <c r="F4257" s="295" t="s">
        <v>15165</v>
      </c>
      <c r="G4257" s="295" t="s">
        <v>15203</v>
      </c>
      <c r="H4257" s="295" t="s">
        <v>275</v>
      </c>
      <c r="I4257" s="297"/>
      <c r="J4257" s="298">
        <v>46175</v>
      </c>
      <c r="K4257" t="s">
        <v>9787</v>
      </c>
      <c r="L4257" s="40"/>
      <c r="M4257" s="299" t="s">
        <v>15273</v>
      </c>
    </row>
    <row r="4258" spans="1:13" x14ac:dyDescent="0.25">
      <c r="A4258" s="290" t="str">
        <f t="shared" si="184"/>
        <v>200400070020</v>
      </c>
      <c r="B4258" s="292"/>
      <c r="C4258" s="293">
        <v>20040007</v>
      </c>
      <c r="D4258" s="8" t="s">
        <v>56</v>
      </c>
      <c r="E4258" s="295" t="s">
        <v>4</v>
      </c>
      <c r="F4258" s="295" t="s">
        <v>15166</v>
      </c>
      <c r="G4258" s="295" t="s">
        <v>15204</v>
      </c>
      <c r="H4258" s="295" t="s">
        <v>1370</v>
      </c>
      <c r="I4258" s="297"/>
      <c r="J4258" s="298">
        <v>46175</v>
      </c>
      <c r="K4258" t="s">
        <v>15240</v>
      </c>
      <c r="L4258" s="40"/>
      <c r="M4258" s="299" t="s">
        <v>15274</v>
      </c>
    </row>
    <row r="4259" spans="1:13" x14ac:dyDescent="0.25">
      <c r="A4259" s="290" t="str">
        <f t="shared" si="184"/>
        <v>200500030037</v>
      </c>
      <c r="B4259" s="292"/>
      <c r="C4259" s="293">
        <v>20050003</v>
      </c>
      <c r="D4259" s="8" t="s">
        <v>56</v>
      </c>
      <c r="E4259" s="295" t="s">
        <v>34</v>
      </c>
      <c r="F4259" s="295" t="s">
        <v>15167</v>
      </c>
      <c r="G4259" s="295" t="s">
        <v>15205</v>
      </c>
      <c r="H4259" s="295" t="s">
        <v>274</v>
      </c>
      <c r="I4259" s="297"/>
      <c r="J4259" s="298">
        <v>46175</v>
      </c>
      <c r="K4259" t="s">
        <v>15241</v>
      </c>
      <c r="L4259" s="40"/>
      <c r="M4259" s="299" t="s">
        <v>15275</v>
      </c>
    </row>
    <row r="4260" spans="1:13" x14ac:dyDescent="0.25">
      <c r="A4260" s="290" t="str">
        <f t="shared" si="184"/>
        <v>200600010031</v>
      </c>
      <c r="B4260" s="292"/>
      <c r="C4260" s="293">
        <v>20060001</v>
      </c>
      <c r="D4260" s="8" t="s">
        <v>56</v>
      </c>
      <c r="E4260" s="295" t="s">
        <v>422</v>
      </c>
      <c r="F4260" s="295" t="s">
        <v>12314</v>
      </c>
      <c r="G4260" s="295" t="s">
        <v>15206</v>
      </c>
      <c r="H4260" s="295" t="s">
        <v>6131</v>
      </c>
      <c r="I4260" s="297"/>
      <c r="J4260" s="298">
        <v>46175</v>
      </c>
      <c r="K4260" t="s">
        <v>15242</v>
      </c>
      <c r="L4260" s="40"/>
      <c r="M4260" s="299" t="s">
        <v>15276</v>
      </c>
    </row>
    <row r="4261" spans="1:13" x14ac:dyDescent="0.25">
      <c r="A4261" s="290" t="str">
        <f t="shared" si="184"/>
        <v>200600010032</v>
      </c>
      <c r="B4261" s="292"/>
      <c r="C4261" s="293">
        <v>20060001</v>
      </c>
      <c r="D4261" s="8" t="s">
        <v>56</v>
      </c>
      <c r="E4261" s="295" t="s">
        <v>8</v>
      </c>
      <c r="F4261" s="295" t="s">
        <v>15168</v>
      </c>
      <c r="G4261" s="295" t="s">
        <v>15207</v>
      </c>
      <c r="H4261" s="295" t="s">
        <v>5271</v>
      </c>
      <c r="I4261" s="297"/>
      <c r="J4261" s="298">
        <v>46175</v>
      </c>
      <c r="K4261" t="s">
        <v>5354</v>
      </c>
      <c r="L4261" s="40"/>
      <c r="M4261" s="299">
        <v>0</v>
      </c>
    </row>
    <row r="4262" spans="1:13" x14ac:dyDescent="0.25">
      <c r="A4262" s="290" t="str">
        <f t="shared" si="184"/>
        <v>200600040092</v>
      </c>
      <c r="B4262" s="292"/>
      <c r="C4262" s="293">
        <v>20060004</v>
      </c>
      <c r="D4262" s="8" t="s">
        <v>56</v>
      </c>
      <c r="E4262" s="295" t="s">
        <v>3653</v>
      </c>
      <c r="F4262" s="295" t="s">
        <v>15169</v>
      </c>
      <c r="G4262" s="295" t="s">
        <v>15208</v>
      </c>
      <c r="H4262" s="295" t="s">
        <v>5266</v>
      </c>
      <c r="I4262" s="297"/>
      <c r="J4262" s="298">
        <v>46175</v>
      </c>
      <c r="K4262" t="s">
        <v>6088</v>
      </c>
      <c r="L4262" s="40"/>
      <c r="M4262" s="299" t="s">
        <v>15277</v>
      </c>
    </row>
    <row r="4263" spans="1:13" x14ac:dyDescent="0.25">
      <c r="A4263" s="290" t="str">
        <f t="shared" si="184"/>
        <v>200600090033</v>
      </c>
      <c r="B4263" s="292"/>
      <c r="C4263" s="293">
        <v>20060009</v>
      </c>
      <c r="D4263" s="8" t="s">
        <v>56</v>
      </c>
      <c r="E4263" s="295" t="s">
        <v>32</v>
      </c>
      <c r="F4263" s="295" t="s">
        <v>15170</v>
      </c>
      <c r="G4263" s="295" t="s">
        <v>15209</v>
      </c>
      <c r="H4263" s="295" t="s">
        <v>4452</v>
      </c>
      <c r="I4263" s="297"/>
      <c r="J4263" s="298">
        <v>46175</v>
      </c>
      <c r="K4263" t="s">
        <v>15243</v>
      </c>
      <c r="L4263" s="40"/>
      <c r="M4263" s="299" t="s">
        <v>15278</v>
      </c>
    </row>
    <row r="4264" spans="1:13" x14ac:dyDescent="0.25">
      <c r="A4264" s="290" t="str">
        <f t="shared" si="184"/>
        <v>200600090034</v>
      </c>
      <c r="B4264" s="292"/>
      <c r="C4264" s="293">
        <v>20060009</v>
      </c>
      <c r="D4264" s="8" t="s">
        <v>56</v>
      </c>
      <c r="E4264" s="295" t="s">
        <v>33</v>
      </c>
      <c r="F4264" s="295" t="s">
        <v>10107</v>
      </c>
      <c r="G4264" s="295" t="s">
        <v>15210</v>
      </c>
      <c r="H4264" s="295" t="s">
        <v>1676</v>
      </c>
      <c r="I4264" s="297"/>
      <c r="J4264" s="298">
        <v>46175</v>
      </c>
      <c r="K4264" t="s">
        <v>7100</v>
      </c>
      <c r="L4264" s="40"/>
      <c r="M4264" s="299" t="s">
        <v>15279</v>
      </c>
    </row>
    <row r="4265" spans="1:13" x14ac:dyDescent="0.25">
      <c r="A4265" s="290" t="str">
        <f t="shared" si="184"/>
        <v>200600090035</v>
      </c>
      <c r="B4265" s="292"/>
      <c r="C4265" s="293">
        <v>20060009</v>
      </c>
      <c r="D4265" s="8" t="s">
        <v>56</v>
      </c>
      <c r="E4265" s="295" t="s">
        <v>9</v>
      </c>
      <c r="F4265" s="295" t="s">
        <v>8628</v>
      </c>
      <c r="G4265" s="295" t="s">
        <v>15211</v>
      </c>
      <c r="H4265" s="295" t="s">
        <v>5250</v>
      </c>
      <c r="I4265" s="297"/>
      <c r="J4265" s="298">
        <v>46175</v>
      </c>
      <c r="K4265" t="s">
        <v>15244</v>
      </c>
      <c r="L4265" s="40"/>
      <c r="M4265" s="299" t="s">
        <v>15280</v>
      </c>
    </row>
    <row r="4266" spans="1:13" x14ac:dyDescent="0.25">
      <c r="A4266" s="290" t="str">
        <f t="shared" si="184"/>
        <v>200600090036</v>
      </c>
      <c r="B4266" s="292"/>
      <c r="C4266" s="293">
        <v>20060009</v>
      </c>
      <c r="D4266" s="8" t="s">
        <v>56</v>
      </c>
      <c r="E4266" s="295" t="s">
        <v>10</v>
      </c>
      <c r="F4266" s="295" t="s">
        <v>15171</v>
      </c>
      <c r="G4266" s="295" t="s">
        <v>15212</v>
      </c>
      <c r="H4266" s="295" t="s">
        <v>5250</v>
      </c>
      <c r="I4266" s="297"/>
      <c r="J4266" s="298">
        <v>46175</v>
      </c>
      <c r="K4266" t="s">
        <v>8446</v>
      </c>
      <c r="L4266" s="40"/>
      <c r="M4266" s="299" t="s">
        <v>15281</v>
      </c>
    </row>
    <row r="4267" spans="1:13" x14ac:dyDescent="0.25">
      <c r="A4267" s="290" t="str">
        <f t="shared" si="184"/>
        <v>200600190005</v>
      </c>
      <c r="B4267" s="292"/>
      <c r="C4267" s="293">
        <v>20060019</v>
      </c>
      <c r="D4267" s="8" t="s">
        <v>56</v>
      </c>
      <c r="E4267" s="295" t="s">
        <v>18</v>
      </c>
      <c r="F4267" s="295" t="s">
        <v>15172</v>
      </c>
      <c r="G4267" s="295" t="s">
        <v>15213</v>
      </c>
      <c r="H4267" s="295" t="s">
        <v>5807</v>
      </c>
      <c r="I4267" s="297"/>
      <c r="J4267" s="298">
        <v>46175</v>
      </c>
      <c r="K4267" t="s">
        <v>15245</v>
      </c>
      <c r="L4267" s="40"/>
      <c r="M4267" s="299" t="s">
        <v>15282</v>
      </c>
    </row>
    <row r="4268" spans="1:13" x14ac:dyDescent="0.25">
      <c r="A4268" s="290" t="str">
        <f t="shared" si="184"/>
        <v>200700030068</v>
      </c>
      <c r="B4268" s="292"/>
      <c r="C4268" s="293">
        <v>20070003</v>
      </c>
      <c r="D4268" s="8" t="s">
        <v>56</v>
      </c>
      <c r="E4268" s="295" t="s">
        <v>1489</v>
      </c>
      <c r="F4268" s="295" t="s">
        <v>15173</v>
      </c>
      <c r="G4268" s="295" t="s">
        <v>15214</v>
      </c>
      <c r="H4268" s="295" t="s">
        <v>776</v>
      </c>
      <c r="I4268" s="297"/>
      <c r="J4268" s="298">
        <v>46175</v>
      </c>
      <c r="K4268" t="s">
        <v>11721</v>
      </c>
      <c r="L4268" s="40"/>
      <c r="M4268" s="299" t="s">
        <v>15283</v>
      </c>
    </row>
    <row r="4269" spans="1:13" x14ac:dyDescent="0.25">
      <c r="A4269" s="290" t="str">
        <f t="shared" si="184"/>
        <v>200700190019</v>
      </c>
      <c r="B4269" s="292"/>
      <c r="C4269" s="293">
        <v>20070019</v>
      </c>
      <c r="D4269" s="8" t="s">
        <v>56</v>
      </c>
      <c r="E4269" s="295" t="s">
        <v>3</v>
      </c>
      <c r="F4269" s="295" t="s">
        <v>12357</v>
      </c>
      <c r="G4269" s="295" t="s">
        <v>15215</v>
      </c>
      <c r="H4269" s="295" t="s">
        <v>1370</v>
      </c>
      <c r="I4269" s="297"/>
      <c r="J4269" s="298">
        <v>46175</v>
      </c>
      <c r="K4269" t="s">
        <v>133</v>
      </c>
      <c r="L4269" s="40"/>
      <c r="M4269" s="299" t="s">
        <v>15284</v>
      </c>
    </row>
    <row r="4270" spans="1:13" x14ac:dyDescent="0.25">
      <c r="A4270" s="290" t="str">
        <f t="shared" si="184"/>
        <v>200700200010</v>
      </c>
      <c r="B4270" s="292"/>
      <c r="C4270" s="293">
        <v>20070020</v>
      </c>
      <c r="D4270" s="8" t="s">
        <v>56</v>
      </c>
      <c r="E4270" s="295" t="s">
        <v>21</v>
      </c>
      <c r="F4270" s="295" t="s">
        <v>15174</v>
      </c>
      <c r="G4270" s="295" t="s">
        <v>15216</v>
      </c>
      <c r="H4270" s="295" t="s">
        <v>15229</v>
      </c>
      <c r="I4270" s="297"/>
      <c r="J4270" s="298">
        <v>46175</v>
      </c>
      <c r="K4270" t="s">
        <v>15246</v>
      </c>
      <c r="L4270" s="40"/>
      <c r="M4270" s="299" t="s">
        <v>15285</v>
      </c>
    </row>
    <row r="4271" spans="1:13" x14ac:dyDescent="0.25">
      <c r="A4271" s="290" t="str">
        <f t="shared" si="184"/>
        <v>200700240024</v>
      </c>
      <c r="B4271" s="292"/>
      <c r="C4271" s="293">
        <v>20070024</v>
      </c>
      <c r="D4271" s="8" t="s">
        <v>56</v>
      </c>
      <c r="E4271" s="295" t="s">
        <v>29</v>
      </c>
      <c r="F4271" s="295" t="s">
        <v>962</v>
      </c>
      <c r="G4271" s="295" t="s">
        <v>15217</v>
      </c>
      <c r="H4271" s="295" t="s">
        <v>5545</v>
      </c>
      <c r="I4271" s="297"/>
      <c r="J4271" s="298">
        <v>46175</v>
      </c>
      <c r="K4271" t="s">
        <v>9416</v>
      </c>
      <c r="L4271" s="40"/>
      <c r="M4271" s="299">
        <v>0</v>
      </c>
    </row>
    <row r="4272" spans="1:13" x14ac:dyDescent="0.25">
      <c r="A4272" s="290" t="str">
        <f t="shared" si="184"/>
        <v>200700240041</v>
      </c>
      <c r="B4272" s="292"/>
      <c r="C4272" s="293">
        <v>20070024</v>
      </c>
      <c r="D4272" s="8" t="s">
        <v>56</v>
      </c>
      <c r="E4272" s="295" t="s">
        <v>35</v>
      </c>
      <c r="F4272" s="295" t="s">
        <v>15175</v>
      </c>
      <c r="G4272" s="295" t="s">
        <v>15218</v>
      </c>
      <c r="H4272" s="295" t="s">
        <v>5545</v>
      </c>
      <c r="I4272" s="297"/>
      <c r="J4272" s="298">
        <v>46175</v>
      </c>
      <c r="K4272" t="s">
        <v>15247</v>
      </c>
      <c r="L4272" s="40"/>
      <c r="M4272" s="299">
        <v>0</v>
      </c>
    </row>
    <row r="4273" spans="1:13" x14ac:dyDescent="0.25">
      <c r="A4273" s="290" t="str">
        <f t="shared" si="184"/>
        <v>200700240043</v>
      </c>
      <c r="B4273" s="292"/>
      <c r="C4273" s="293">
        <v>20070024</v>
      </c>
      <c r="D4273" s="8" t="s">
        <v>56</v>
      </c>
      <c r="E4273" s="295" t="s">
        <v>1650</v>
      </c>
      <c r="F4273" s="295" t="s">
        <v>15176</v>
      </c>
      <c r="G4273" s="295" t="s">
        <v>15219</v>
      </c>
      <c r="H4273" s="295" t="s">
        <v>15230</v>
      </c>
      <c r="I4273" s="297"/>
      <c r="J4273" s="298">
        <v>46175</v>
      </c>
      <c r="K4273" t="s">
        <v>15248</v>
      </c>
      <c r="L4273" s="40"/>
      <c r="M4273" s="299" t="s">
        <v>15286</v>
      </c>
    </row>
    <row r="4274" spans="1:13" x14ac:dyDescent="0.25">
      <c r="A4274" s="290" t="str">
        <f t="shared" si="184"/>
        <v>200800020054</v>
      </c>
      <c r="B4274" s="292"/>
      <c r="C4274" s="293">
        <v>20080002</v>
      </c>
      <c r="D4274" s="8" t="s">
        <v>56</v>
      </c>
      <c r="E4274" s="295" t="s">
        <v>760</v>
      </c>
      <c r="F4274" s="295" t="s">
        <v>11051</v>
      </c>
      <c r="G4274" s="295" t="s">
        <v>15220</v>
      </c>
      <c r="H4274" s="295" t="s">
        <v>7415</v>
      </c>
      <c r="I4274" s="297"/>
      <c r="J4274" s="298">
        <v>46175</v>
      </c>
      <c r="K4274" t="s">
        <v>14511</v>
      </c>
      <c r="L4274" s="40"/>
      <c r="M4274" s="299" t="s">
        <v>15287</v>
      </c>
    </row>
    <row r="4275" spans="1:13" x14ac:dyDescent="0.25">
      <c r="A4275" s="290" t="str">
        <f t="shared" si="184"/>
        <v>200800020055</v>
      </c>
      <c r="B4275" s="292"/>
      <c r="C4275" s="293">
        <v>20080002</v>
      </c>
      <c r="D4275" s="8" t="s">
        <v>56</v>
      </c>
      <c r="E4275" s="295" t="s">
        <v>427</v>
      </c>
      <c r="F4275" s="295" t="s">
        <v>8778</v>
      </c>
      <c r="G4275" s="295" t="s">
        <v>15221</v>
      </c>
      <c r="H4275" s="295" t="s">
        <v>7415</v>
      </c>
      <c r="I4275" s="297"/>
      <c r="J4275" s="298">
        <v>46175</v>
      </c>
      <c r="K4275" t="s">
        <v>8917</v>
      </c>
      <c r="L4275" s="40"/>
      <c r="M4275" s="299">
        <v>0</v>
      </c>
    </row>
    <row r="4276" spans="1:13" x14ac:dyDescent="0.25">
      <c r="A4276" s="290" t="str">
        <f t="shared" si="184"/>
        <v>200800020056</v>
      </c>
      <c r="B4276" s="292"/>
      <c r="C4276" s="293">
        <v>20080002</v>
      </c>
      <c r="D4276" s="8" t="s">
        <v>56</v>
      </c>
      <c r="E4276" s="295" t="s">
        <v>761</v>
      </c>
      <c r="F4276" s="295" t="s">
        <v>15177</v>
      </c>
      <c r="G4276" s="295" t="s">
        <v>15222</v>
      </c>
      <c r="H4276" s="295" t="s">
        <v>275</v>
      </c>
      <c r="I4276" s="297"/>
      <c r="J4276" s="298">
        <v>46175</v>
      </c>
      <c r="K4276" t="s">
        <v>15249</v>
      </c>
      <c r="L4276" s="40"/>
      <c r="M4276" s="299" t="s">
        <v>15288</v>
      </c>
    </row>
    <row r="4277" spans="1:13" x14ac:dyDescent="0.25">
      <c r="A4277" s="290" t="str">
        <f t="shared" si="184"/>
        <v>200800020057</v>
      </c>
      <c r="B4277" s="292"/>
      <c r="C4277" s="293">
        <v>20080002</v>
      </c>
      <c r="D4277" s="8" t="s">
        <v>56</v>
      </c>
      <c r="E4277" s="295" t="s">
        <v>762</v>
      </c>
      <c r="F4277" s="295" t="s">
        <v>559</v>
      </c>
      <c r="G4277" s="295" t="s">
        <v>15223</v>
      </c>
      <c r="H4277" s="295" t="s">
        <v>5245</v>
      </c>
      <c r="I4277" s="297"/>
      <c r="J4277" s="298">
        <v>46175</v>
      </c>
      <c r="K4277" t="s">
        <v>11399</v>
      </c>
      <c r="L4277" s="40"/>
      <c r="M4277" s="299" t="s">
        <v>15289</v>
      </c>
    </row>
    <row r="4278" spans="1:13" x14ac:dyDescent="0.25">
      <c r="A4278" s="290" t="str">
        <f t="shared" si="184"/>
        <v>200800090022</v>
      </c>
      <c r="B4278" s="292"/>
      <c r="C4278" s="293">
        <v>20080009</v>
      </c>
      <c r="D4278" s="8" t="s">
        <v>56</v>
      </c>
      <c r="E4278" s="295" t="s">
        <v>37</v>
      </c>
      <c r="F4278" s="295" t="s">
        <v>15178</v>
      </c>
      <c r="G4278" s="295" t="s">
        <v>15224</v>
      </c>
      <c r="H4278" s="295" t="s">
        <v>6239</v>
      </c>
      <c r="I4278" s="297"/>
      <c r="J4278" s="298">
        <v>46175</v>
      </c>
      <c r="K4278" t="s">
        <v>15250</v>
      </c>
      <c r="L4278" s="40"/>
      <c r="M4278" s="299" t="s">
        <v>15290</v>
      </c>
    </row>
    <row r="4279" spans="1:13" x14ac:dyDescent="0.25">
      <c r="A4279" s="290" t="str">
        <f t="shared" si="184"/>
        <v>200900040049</v>
      </c>
      <c r="B4279" s="292"/>
      <c r="C4279" s="293">
        <v>20090004</v>
      </c>
      <c r="D4279" s="8" t="s">
        <v>56</v>
      </c>
      <c r="E4279" s="295" t="s">
        <v>425</v>
      </c>
      <c r="F4279" s="295" t="s">
        <v>15179</v>
      </c>
      <c r="G4279" s="295" t="s">
        <v>15225</v>
      </c>
      <c r="H4279" s="295" t="s">
        <v>1380</v>
      </c>
      <c r="I4279" s="297"/>
      <c r="J4279" s="298">
        <v>46175</v>
      </c>
      <c r="K4279" t="s">
        <v>15251</v>
      </c>
      <c r="L4279" s="40"/>
      <c r="M4279" s="299" t="s">
        <v>15291</v>
      </c>
    </row>
    <row r="4280" spans="1:13" x14ac:dyDescent="0.25">
      <c r="A4280" s="290" t="str">
        <f t="shared" si="184"/>
        <v>200900140038</v>
      </c>
      <c r="B4280" s="292"/>
      <c r="C4280" s="293">
        <v>20090014</v>
      </c>
      <c r="D4280" s="8" t="s">
        <v>56</v>
      </c>
      <c r="E4280" s="295" t="s">
        <v>11</v>
      </c>
      <c r="F4280" s="295" t="s">
        <v>15180</v>
      </c>
      <c r="G4280" s="295" t="s">
        <v>12813</v>
      </c>
      <c r="H4280" s="295" t="s">
        <v>1370</v>
      </c>
      <c r="I4280" s="297"/>
      <c r="J4280" s="298">
        <v>46175</v>
      </c>
      <c r="K4280" t="s">
        <v>12858</v>
      </c>
      <c r="L4280" s="40"/>
      <c r="M4280" s="299">
        <v>0</v>
      </c>
    </row>
    <row r="4281" spans="1:13" x14ac:dyDescent="0.25">
      <c r="A4281" s="290" t="str">
        <f t="shared" si="184"/>
        <v>200900140039</v>
      </c>
      <c r="B4281" s="292"/>
      <c r="C4281" s="293">
        <v>20090014</v>
      </c>
      <c r="D4281" s="8" t="s">
        <v>56</v>
      </c>
      <c r="E4281" s="295" t="s">
        <v>12</v>
      </c>
      <c r="F4281" s="295" t="s">
        <v>15181</v>
      </c>
      <c r="G4281" s="295" t="s">
        <v>15226</v>
      </c>
      <c r="H4281" s="295" t="s">
        <v>1370</v>
      </c>
      <c r="I4281" s="297"/>
      <c r="J4281" s="298">
        <v>46175</v>
      </c>
      <c r="K4281" t="s">
        <v>555</v>
      </c>
      <c r="L4281" s="40"/>
      <c r="M4281" s="299" t="s">
        <v>15292</v>
      </c>
    </row>
    <row r="4282" spans="1:13" x14ac:dyDescent="0.25">
      <c r="A4282" s="290" t="str">
        <f t="shared" si="184"/>
        <v>200900140040</v>
      </c>
      <c r="B4282" s="292"/>
      <c r="C4282" s="293">
        <v>20090014</v>
      </c>
      <c r="D4282" s="8" t="s">
        <v>56</v>
      </c>
      <c r="E4282" s="295" t="s">
        <v>13</v>
      </c>
      <c r="F4282" s="295" t="s">
        <v>15182</v>
      </c>
      <c r="G4282" s="91" t="s">
        <v>15701</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10609</v>
      </c>
      <c r="G4283" s="295" t="s">
        <v>15227</v>
      </c>
      <c r="H4283" s="295" t="s">
        <v>1370</v>
      </c>
      <c r="I4283" s="297"/>
      <c r="J4283" s="298">
        <v>46175</v>
      </c>
      <c r="K4283" t="s">
        <v>15252</v>
      </c>
      <c r="L4283" s="40"/>
      <c r="M4283" s="299" t="s">
        <v>15293</v>
      </c>
    </row>
    <row r="4284" spans="1:13" x14ac:dyDescent="0.25">
      <c r="A4284" s="290" t="str">
        <f t="shared" si="184"/>
        <v>200900140042</v>
      </c>
      <c r="B4284" s="292"/>
      <c r="C4284" s="293">
        <v>20090014</v>
      </c>
      <c r="D4284" s="8" t="s">
        <v>56</v>
      </c>
      <c r="E4284" s="295" t="s">
        <v>14</v>
      </c>
      <c r="F4284" s="295" t="s">
        <v>8725</v>
      </c>
      <c r="G4284" s="295" t="s">
        <v>15228</v>
      </c>
      <c r="H4284" s="295" t="s">
        <v>275</v>
      </c>
      <c r="I4284" s="297"/>
      <c r="J4284" s="298">
        <v>46175</v>
      </c>
      <c r="K4284" t="s">
        <v>919</v>
      </c>
      <c r="L4284" s="40"/>
      <c r="M4284" s="299" t="s">
        <v>15294</v>
      </c>
    </row>
    <row r="4285" spans="1:13" x14ac:dyDescent="0.25">
      <c r="A4285" s="300" t="str">
        <f t="shared" ref="A4285:A4316" si="185">CONCATENATE(C4285,E4285)</f>
        <v>200100010084</v>
      </c>
      <c r="B4285" s="301"/>
      <c r="C4285" s="303">
        <v>20010001</v>
      </c>
      <c r="D4285" s="8" t="s">
        <v>56</v>
      </c>
      <c r="E4285" s="304" t="s">
        <v>3576</v>
      </c>
      <c r="F4285" s="304" t="s">
        <v>15297</v>
      </c>
      <c r="G4285" s="304" t="s">
        <v>15334</v>
      </c>
      <c r="H4285" s="304" t="s">
        <v>6239</v>
      </c>
      <c r="I4285" s="306"/>
      <c r="J4285" s="308">
        <v>46182</v>
      </c>
      <c r="K4285" t="s">
        <v>15392</v>
      </c>
      <c r="L4285" s="40"/>
      <c r="M4285" s="309" t="s">
        <v>15427</v>
      </c>
    </row>
    <row r="4286" spans="1:13" x14ac:dyDescent="0.25">
      <c r="A4286" s="300" t="str">
        <f t="shared" si="185"/>
        <v>200100010085</v>
      </c>
      <c r="B4286" s="302"/>
      <c r="C4286" s="303">
        <v>20010001</v>
      </c>
      <c r="D4286" s="8" t="s">
        <v>56</v>
      </c>
      <c r="E4286" s="305" t="s">
        <v>8327</v>
      </c>
      <c r="F4286" s="305" t="s">
        <v>15298</v>
      </c>
      <c r="G4286" s="305" t="s">
        <v>15335</v>
      </c>
      <c r="H4286" s="305" t="s">
        <v>265</v>
      </c>
      <c r="I4286" s="307"/>
      <c r="J4286" s="308">
        <v>46182</v>
      </c>
      <c r="K4286" t="s">
        <v>15393</v>
      </c>
      <c r="L4286" s="40"/>
      <c r="M4286" s="309" t="s">
        <v>15428</v>
      </c>
    </row>
    <row r="4287" spans="1:13" x14ac:dyDescent="0.25">
      <c r="A4287" s="300" t="str">
        <f t="shared" si="185"/>
        <v>200100030115</v>
      </c>
      <c r="B4287" s="302"/>
      <c r="C4287" s="303">
        <v>20010003</v>
      </c>
      <c r="D4287" s="8" t="s">
        <v>56</v>
      </c>
      <c r="E4287" s="305" t="s">
        <v>6873</v>
      </c>
      <c r="F4287" s="305" t="s">
        <v>5213</v>
      </c>
      <c r="G4287" s="305" t="s">
        <v>15336</v>
      </c>
      <c r="H4287" s="305" t="s">
        <v>467</v>
      </c>
      <c r="I4287" s="307"/>
      <c r="J4287" s="308">
        <v>46182</v>
      </c>
      <c r="K4287" t="s">
        <v>15394</v>
      </c>
      <c r="L4287" s="40"/>
      <c r="M4287" s="309">
        <v>0</v>
      </c>
    </row>
    <row r="4288" spans="1:13" x14ac:dyDescent="0.25">
      <c r="A4288" s="300" t="str">
        <f t="shared" si="185"/>
        <v>200100410069</v>
      </c>
      <c r="B4288" s="302"/>
      <c r="C4288" s="303">
        <v>20010041</v>
      </c>
      <c r="D4288" s="8" t="s">
        <v>56</v>
      </c>
      <c r="E4288" s="305" t="s">
        <v>1491</v>
      </c>
      <c r="F4288" s="305" t="s">
        <v>15299</v>
      </c>
      <c r="G4288" s="305" t="s">
        <v>15337</v>
      </c>
      <c r="H4288" s="305" t="s">
        <v>275</v>
      </c>
      <c r="I4288" s="307"/>
      <c r="J4288" s="308">
        <v>46182</v>
      </c>
      <c r="K4288" t="s">
        <v>13581</v>
      </c>
      <c r="L4288" s="40"/>
      <c r="M4288" s="309">
        <v>0</v>
      </c>
    </row>
    <row r="4289" spans="1:13" x14ac:dyDescent="0.25">
      <c r="A4289" s="300" t="str">
        <f t="shared" si="185"/>
        <v>200100410070</v>
      </c>
      <c r="B4289" s="302"/>
      <c r="C4289" s="303">
        <v>20010041</v>
      </c>
      <c r="D4289" s="8" t="s">
        <v>56</v>
      </c>
      <c r="E4289" s="305" t="s">
        <v>1850</v>
      </c>
      <c r="F4289" s="305" t="s">
        <v>15300</v>
      </c>
      <c r="G4289" s="305" t="s">
        <v>15338</v>
      </c>
      <c r="H4289" s="305" t="s">
        <v>273</v>
      </c>
      <c r="I4289" s="307"/>
      <c r="J4289" s="308">
        <v>46182</v>
      </c>
      <c r="K4289" t="s">
        <v>13581</v>
      </c>
      <c r="L4289" s="40"/>
      <c r="M4289" s="309" t="s">
        <v>15429</v>
      </c>
    </row>
    <row r="4290" spans="1:13" x14ac:dyDescent="0.25">
      <c r="A4290" s="300" t="str">
        <f t="shared" si="185"/>
        <v>200100620016</v>
      </c>
      <c r="B4290" s="302"/>
      <c r="C4290" s="303">
        <v>20010062</v>
      </c>
      <c r="D4290" s="8" t="s">
        <v>56</v>
      </c>
      <c r="E4290" s="305" t="s">
        <v>26</v>
      </c>
      <c r="F4290" s="305" t="s">
        <v>15301</v>
      </c>
      <c r="G4290" s="305" t="s">
        <v>15339</v>
      </c>
      <c r="H4290" s="305" t="s">
        <v>3834</v>
      </c>
      <c r="I4290" s="307"/>
      <c r="J4290" s="308">
        <v>46182</v>
      </c>
      <c r="K4290" t="s">
        <v>15395</v>
      </c>
      <c r="L4290" s="40"/>
      <c r="M4290" s="309" t="s">
        <v>15430</v>
      </c>
    </row>
    <row r="4291" spans="1:13" x14ac:dyDescent="0.25">
      <c r="A4291" s="300" t="str">
        <f t="shared" si="185"/>
        <v>200200010183</v>
      </c>
      <c r="B4291" s="302"/>
      <c r="C4291" s="303">
        <v>20020001</v>
      </c>
      <c r="D4291" s="8" t="s">
        <v>56</v>
      </c>
      <c r="E4291" s="305" t="s">
        <v>15296</v>
      </c>
      <c r="F4291" s="305" t="s">
        <v>7132</v>
      </c>
      <c r="G4291" s="305" t="s">
        <v>15340</v>
      </c>
      <c r="H4291" s="305" t="s">
        <v>274</v>
      </c>
      <c r="I4291" s="307"/>
      <c r="J4291" s="308">
        <v>46182</v>
      </c>
      <c r="K4291" t="s">
        <v>10481</v>
      </c>
      <c r="L4291" s="40"/>
      <c r="M4291" s="309" t="s">
        <v>15431</v>
      </c>
    </row>
    <row r="4292" spans="1:13" x14ac:dyDescent="0.25">
      <c r="A4292" s="300" t="str">
        <f t="shared" si="185"/>
        <v>200200070090</v>
      </c>
      <c r="B4292" s="302"/>
      <c r="C4292" s="303">
        <v>20020007</v>
      </c>
      <c r="D4292" s="8" t="s">
        <v>56</v>
      </c>
      <c r="E4292" s="305" t="s">
        <v>3578</v>
      </c>
      <c r="F4292" s="305" t="s">
        <v>176</v>
      </c>
      <c r="G4292" s="305" t="s">
        <v>15341</v>
      </c>
      <c r="H4292" s="305" t="s">
        <v>275</v>
      </c>
      <c r="I4292" s="307"/>
      <c r="J4292" s="308">
        <v>46182</v>
      </c>
      <c r="K4292" t="s">
        <v>6758</v>
      </c>
      <c r="L4292" s="40"/>
      <c r="M4292" s="309" t="s">
        <v>15432</v>
      </c>
    </row>
    <row r="4293" spans="1:13" x14ac:dyDescent="0.25">
      <c r="A4293" s="300" t="str">
        <f t="shared" si="185"/>
        <v>200200070091</v>
      </c>
      <c r="B4293" s="302"/>
      <c r="C4293" s="303">
        <v>20020007</v>
      </c>
      <c r="D4293" s="8" t="s">
        <v>56</v>
      </c>
      <c r="E4293" s="305" t="s">
        <v>3652</v>
      </c>
      <c r="F4293" s="305" t="s">
        <v>10655</v>
      </c>
      <c r="G4293" s="305" t="s">
        <v>15342</v>
      </c>
      <c r="H4293" s="305" t="s">
        <v>1284</v>
      </c>
      <c r="I4293" s="307"/>
      <c r="J4293" s="308">
        <v>46182</v>
      </c>
      <c r="K4293" t="s">
        <v>6314</v>
      </c>
      <c r="L4293" s="40"/>
      <c r="M4293" s="309" t="s">
        <v>15433</v>
      </c>
    </row>
    <row r="4294" spans="1:13" x14ac:dyDescent="0.25">
      <c r="A4294" s="300" t="str">
        <f t="shared" si="185"/>
        <v>200200070092</v>
      </c>
      <c r="B4294" s="302"/>
      <c r="C4294" s="303">
        <v>20020007</v>
      </c>
      <c r="D4294" s="8" t="s">
        <v>56</v>
      </c>
      <c r="E4294" s="305" t="s">
        <v>3653</v>
      </c>
      <c r="F4294" s="305" t="s">
        <v>15302</v>
      </c>
      <c r="G4294" s="305" t="s">
        <v>15343</v>
      </c>
      <c r="H4294" s="305" t="s">
        <v>281</v>
      </c>
      <c r="I4294" s="307"/>
      <c r="J4294" s="308">
        <v>46182</v>
      </c>
      <c r="K4294" t="s">
        <v>15396</v>
      </c>
      <c r="L4294" s="40"/>
      <c r="M4294" s="309" t="s">
        <v>15434</v>
      </c>
    </row>
    <row r="4295" spans="1:13" x14ac:dyDescent="0.25">
      <c r="A4295" s="300" t="str">
        <f t="shared" si="185"/>
        <v>200200070095</v>
      </c>
      <c r="B4295" s="302"/>
      <c r="C4295" s="303">
        <v>20020007</v>
      </c>
      <c r="D4295" s="8" t="s">
        <v>56</v>
      </c>
      <c r="E4295" s="305" t="s">
        <v>3870</v>
      </c>
      <c r="F4295" s="305" t="s">
        <v>15303</v>
      </c>
      <c r="G4295" s="305" t="s">
        <v>15344</v>
      </c>
      <c r="H4295" s="305" t="s">
        <v>275</v>
      </c>
      <c r="I4295" s="307"/>
      <c r="J4295" s="308">
        <v>46182</v>
      </c>
      <c r="K4295" t="s">
        <v>10603</v>
      </c>
      <c r="L4295" s="40"/>
      <c r="M4295" s="309" t="s">
        <v>15435</v>
      </c>
    </row>
    <row r="4296" spans="1:13" x14ac:dyDescent="0.25">
      <c r="A4296" s="300" t="str">
        <f t="shared" si="185"/>
        <v>200200150050</v>
      </c>
      <c r="B4296" s="302"/>
      <c r="C4296" s="303">
        <v>20020015</v>
      </c>
      <c r="D4296" s="8" t="s">
        <v>56</v>
      </c>
      <c r="E4296" s="305" t="s">
        <v>2068</v>
      </c>
      <c r="F4296" s="305" t="s">
        <v>15304</v>
      </c>
      <c r="G4296" s="305" t="s">
        <v>15345</v>
      </c>
      <c r="H4296" s="305" t="s">
        <v>721</v>
      </c>
      <c r="I4296" s="307"/>
      <c r="J4296" s="308">
        <v>46182</v>
      </c>
      <c r="K4296" t="s">
        <v>7279</v>
      </c>
      <c r="L4296" s="40"/>
      <c r="M4296" s="309" t="s">
        <v>15436</v>
      </c>
    </row>
    <row r="4297" spans="1:13" x14ac:dyDescent="0.25">
      <c r="A4297" s="300" t="str">
        <f t="shared" si="185"/>
        <v>200200200048</v>
      </c>
      <c r="B4297" s="302"/>
      <c r="C4297" s="303">
        <v>20020020</v>
      </c>
      <c r="D4297" s="8" t="s">
        <v>56</v>
      </c>
      <c r="E4297" s="305" t="s">
        <v>424</v>
      </c>
      <c r="F4297" s="305" t="s">
        <v>15305</v>
      </c>
      <c r="G4297" s="305" t="s">
        <v>15346</v>
      </c>
      <c r="H4297" s="305" t="s">
        <v>1284</v>
      </c>
      <c r="I4297" s="307"/>
      <c r="J4297" s="308">
        <v>46182</v>
      </c>
      <c r="K4297" t="s">
        <v>15397</v>
      </c>
      <c r="L4297" s="40"/>
      <c r="M4297" s="309">
        <v>0</v>
      </c>
    </row>
    <row r="4298" spans="1:13" x14ac:dyDescent="0.25">
      <c r="A4298" s="300" t="str">
        <f t="shared" si="185"/>
        <v>200200200049</v>
      </c>
      <c r="B4298" s="302"/>
      <c r="C4298" s="303">
        <v>20020020</v>
      </c>
      <c r="D4298" s="8" t="s">
        <v>56</v>
      </c>
      <c r="E4298" s="305" t="s">
        <v>425</v>
      </c>
      <c r="F4298" s="305" t="s">
        <v>15306</v>
      </c>
      <c r="G4298" s="305" t="s">
        <v>15347</v>
      </c>
      <c r="H4298" s="305" t="s">
        <v>1284</v>
      </c>
      <c r="I4298" s="307"/>
      <c r="J4298" s="308">
        <v>46182</v>
      </c>
      <c r="K4298" t="s">
        <v>15398</v>
      </c>
      <c r="L4298" s="40"/>
      <c r="M4298" s="309" t="s">
        <v>15437</v>
      </c>
    </row>
    <row r="4299" spans="1:13" x14ac:dyDescent="0.25">
      <c r="A4299" s="300" t="str">
        <f t="shared" si="185"/>
        <v>200200230045</v>
      </c>
      <c r="B4299" s="302"/>
      <c r="C4299" s="303">
        <v>20020023</v>
      </c>
      <c r="D4299" s="8" t="s">
        <v>56</v>
      </c>
      <c r="E4299" s="305" t="s">
        <v>16</v>
      </c>
      <c r="F4299" s="305" t="s">
        <v>7602</v>
      </c>
      <c r="G4299" s="305" t="s">
        <v>15348</v>
      </c>
      <c r="H4299" s="305" t="s">
        <v>1284</v>
      </c>
      <c r="I4299" s="307"/>
      <c r="J4299" s="308">
        <v>46182</v>
      </c>
      <c r="K4299" t="s">
        <v>15399</v>
      </c>
      <c r="L4299" s="40"/>
      <c r="M4299" s="309">
        <v>0</v>
      </c>
    </row>
    <row r="4300" spans="1:13" x14ac:dyDescent="0.25">
      <c r="A4300" s="300" t="str">
        <f t="shared" si="185"/>
        <v>200200260033</v>
      </c>
      <c r="B4300" s="302"/>
      <c r="C4300" s="303">
        <v>20020026</v>
      </c>
      <c r="D4300" s="8" t="s">
        <v>56</v>
      </c>
      <c r="E4300" s="305" t="s">
        <v>32</v>
      </c>
      <c r="F4300" s="305" t="s">
        <v>15307</v>
      </c>
      <c r="G4300" s="305" t="s">
        <v>15349</v>
      </c>
      <c r="H4300" s="305" t="s">
        <v>1187</v>
      </c>
      <c r="I4300" s="307"/>
      <c r="J4300" s="308">
        <v>46182</v>
      </c>
      <c r="K4300" t="s">
        <v>9889</v>
      </c>
      <c r="L4300" s="40"/>
      <c r="M4300" s="309" t="s">
        <v>15438</v>
      </c>
    </row>
    <row r="4301" spans="1:13" x14ac:dyDescent="0.25">
      <c r="A4301" s="300" t="str">
        <f t="shared" si="185"/>
        <v>200200260034</v>
      </c>
      <c r="B4301" s="302"/>
      <c r="C4301" s="303">
        <v>20020026</v>
      </c>
      <c r="D4301" s="8" t="s">
        <v>56</v>
      </c>
      <c r="E4301" s="305" t="s">
        <v>33</v>
      </c>
      <c r="F4301" s="305" t="s">
        <v>143</v>
      </c>
      <c r="G4301" s="305" t="s">
        <v>15350</v>
      </c>
      <c r="H4301" s="305" t="s">
        <v>270</v>
      </c>
      <c r="I4301" s="307"/>
      <c r="J4301" s="308">
        <v>46182</v>
      </c>
      <c r="K4301" t="s">
        <v>15400</v>
      </c>
      <c r="L4301" s="40"/>
      <c r="M4301" s="309" t="s">
        <v>15439</v>
      </c>
    </row>
    <row r="4302" spans="1:13" x14ac:dyDescent="0.25">
      <c r="A4302" s="300" t="str">
        <f t="shared" si="185"/>
        <v>200200270002</v>
      </c>
      <c r="B4302" s="302"/>
      <c r="C4302" s="303">
        <v>20020027</v>
      </c>
      <c r="D4302" s="8" t="s">
        <v>56</v>
      </c>
      <c r="E4302" s="305" t="s">
        <v>17</v>
      </c>
      <c r="F4302" s="305" t="s">
        <v>15308</v>
      </c>
      <c r="G4302" s="305" t="s">
        <v>15351</v>
      </c>
      <c r="H4302" s="305" t="s">
        <v>7729</v>
      </c>
      <c r="I4302" s="307"/>
      <c r="J4302" s="308">
        <v>46182</v>
      </c>
      <c r="K4302" t="s">
        <v>15401</v>
      </c>
      <c r="L4302" s="40"/>
      <c r="M4302" s="309" t="s">
        <v>15440</v>
      </c>
    </row>
    <row r="4303" spans="1:13" x14ac:dyDescent="0.25">
      <c r="A4303" s="300" t="str">
        <f t="shared" si="185"/>
        <v>200200280002</v>
      </c>
      <c r="B4303" s="302"/>
      <c r="C4303" s="303">
        <v>20020028</v>
      </c>
      <c r="D4303" s="8" t="s">
        <v>56</v>
      </c>
      <c r="E4303" s="305" t="s">
        <v>17</v>
      </c>
      <c r="F4303" s="305" t="s">
        <v>8044</v>
      </c>
      <c r="G4303" s="305" t="s">
        <v>15352</v>
      </c>
      <c r="H4303" s="305" t="s">
        <v>281</v>
      </c>
      <c r="I4303" s="307"/>
      <c r="J4303" s="308">
        <v>46182</v>
      </c>
      <c r="K4303" t="s">
        <v>15402</v>
      </c>
      <c r="L4303" s="40"/>
      <c r="M4303" s="309" t="s">
        <v>15441</v>
      </c>
    </row>
    <row r="4304" spans="1:13" x14ac:dyDescent="0.25">
      <c r="A4304" s="300" t="str">
        <f t="shared" si="185"/>
        <v>200200280003</v>
      </c>
      <c r="B4304" s="302"/>
      <c r="C4304" s="303">
        <v>20020028</v>
      </c>
      <c r="D4304" s="8" t="s">
        <v>56</v>
      </c>
      <c r="E4304" s="305" t="s">
        <v>0</v>
      </c>
      <c r="F4304" s="305" t="s">
        <v>183</v>
      </c>
      <c r="G4304" s="305" t="s">
        <v>15353</v>
      </c>
      <c r="H4304" s="305" t="s">
        <v>2020</v>
      </c>
      <c r="I4304" s="307"/>
      <c r="J4304" s="308">
        <v>46182</v>
      </c>
      <c r="K4304" t="s">
        <v>15403</v>
      </c>
      <c r="L4304" s="40"/>
      <c r="M4304" s="309">
        <v>0</v>
      </c>
    </row>
    <row r="4305" spans="1:13" x14ac:dyDescent="0.25">
      <c r="A4305" s="300" t="str">
        <f t="shared" si="185"/>
        <v>200200280004</v>
      </c>
      <c r="B4305" s="302"/>
      <c r="C4305" s="303">
        <v>20020028</v>
      </c>
      <c r="D4305" s="8" t="s">
        <v>56</v>
      </c>
      <c r="E4305" s="305" t="s">
        <v>1</v>
      </c>
      <c r="F4305" s="305" t="s">
        <v>7734</v>
      </c>
      <c r="G4305" s="305" t="s">
        <v>15354</v>
      </c>
      <c r="H4305" s="305" t="s">
        <v>276</v>
      </c>
      <c r="I4305" s="307"/>
      <c r="J4305" s="308">
        <v>46182</v>
      </c>
      <c r="K4305" t="s">
        <v>15404</v>
      </c>
      <c r="L4305" s="40"/>
      <c r="M4305" s="309" t="s">
        <v>15442</v>
      </c>
    </row>
    <row r="4306" spans="1:13" x14ac:dyDescent="0.25">
      <c r="A4306" s="300" t="str">
        <f t="shared" si="185"/>
        <v>200200280005</v>
      </c>
      <c r="B4306" s="302"/>
      <c r="C4306" s="303">
        <v>20020028</v>
      </c>
      <c r="D4306" s="8" t="s">
        <v>56</v>
      </c>
      <c r="E4306" s="305" t="s">
        <v>18</v>
      </c>
      <c r="F4306" s="305" t="s">
        <v>8628</v>
      </c>
      <c r="G4306" s="305" t="s">
        <v>15355</v>
      </c>
      <c r="H4306" s="305" t="s">
        <v>276</v>
      </c>
      <c r="I4306" s="307"/>
      <c r="J4306" s="308">
        <v>46182</v>
      </c>
      <c r="K4306" t="s">
        <v>15405</v>
      </c>
      <c r="L4306" s="40"/>
      <c r="M4306" s="309" t="s">
        <v>15443</v>
      </c>
    </row>
    <row r="4307" spans="1:13" x14ac:dyDescent="0.25">
      <c r="A4307" s="300" t="str">
        <f t="shared" si="185"/>
        <v>200200280006</v>
      </c>
      <c r="B4307" s="302"/>
      <c r="C4307" s="303">
        <v>20020028</v>
      </c>
      <c r="D4307" s="8" t="s">
        <v>56</v>
      </c>
      <c r="E4307" s="305" t="s">
        <v>19</v>
      </c>
      <c r="F4307" s="305" t="s">
        <v>15309</v>
      </c>
      <c r="G4307" s="305" t="s">
        <v>15356</v>
      </c>
      <c r="H4307" s="305" t="s">
        <v>1032</v>
      </c>
      <c r="I4307" s="307"/>
      <c r="J4307" s="308">
        <v>46182</v>
      </c>
      <c r="K4307" t="s">
        <v>15406</v>
      </c>
      <c r="L4307" s="40"/>
      <c r="M4307" s="309" t="s">
        <v>15444</v>
      </c>
    </row>
    <row r="4308" spans="1:13" x14ac:dyDescent="0.25">
      <c r="A4308" s="300" t="str">
        <f t="shared" si="185"/>
        <v>200200280007</v>
      </c>
      <c r="B4308" s="302"/>
      <c r="C4308" s="303">
        <v>20020028</v>
      </c>
      <c r="D4308" s="8" t="s">
        <v>56</v>
      </c>
      <c r="E4308" s="305" t="s">
        <v>20</v>
      </c>
      <c r="F4308" s="305" t="s">
        <v>15310</v>
      </c>
      <c r="G4308" s="305" t="s">
        <v>15357</v>
      </c>
      <c r="H4308" s="305" t="s">
        <v>276</v>
      </c>
      <c r="I4308" s="307"/>
      <c r="J4308" s="308">
        <v>46182</v>
      </c>
      <c r="K4308" t="s">
        <v>11398</v>
      </c>
      <c r="L4308" s="40"/>
      <c r="M4308" s="309" t="s">
        <v>15445</v>
      </c>
    </row>
    <row r="4309" spans="1:13" x14ac:dyDescent="0.25">
      <c r="A4309" s="300" t="str">
        <f t="shared" si="185"/>
        <v>200200280008</v>
      </c>
      <c r="B4309" s="302"/>
      <c r="C4309" s="303">
        <v>20020028</v>
      </c>
      <c r="D4309" s="8" t="s">
        <v>56</v>
      </c>
      <c r="E4309" s="305" t="s">
        <v>41</v>
      </c>
      <c r="F4309" s="305" t="s">
        <v>15311</v>
      </c>
      <c r="G4309" s="305" t="s">
        <v>15358</v>
      </c>
      <c r="H4309" s="305" t="s">
        <v>1187</v>
      </c>
      <c r="I4309" s="307"/>
      <c r="J4309" s="308">
        <v>46182</v>
      </c>
      <c r="K4309" t="s">
        <v>8671</v>
      </c>
      <c r="L4309" s="40"/>
      <c r="M4309" s="309" t="s">
        <v>15446</v>
      </c>
    </row>
    <row r="4310" spans="1:13" x14ac:dyDescent="0.25">
      <c r="A4310" s="300" t="str">
        <f t="shared" si="185"/>
        <v>200200280009</v>
      </c>
      <c r="B4310" s="302"/>
      <c r="C4310" s="303">
        <v>20020028</v>
      </c>
      <c r="D4310" s="8" t="s">
        <v>56</v>
      </c>
      <c r="E4310" s="305" t="s">
        <v>36</v>
      </c>
      <c r="F4310" s="305" t="s">
        <v>15312</v>
      </c>
      <c r="G4310" s="305" t="s">
        <v>15359</v>
      </c>
      <c r="H4310" s="305" t="s">
        <v>276</v>
      </c>
      <c r="I4310" s="307"/>
      <c r="J4310" s="308">
        <v>46182</v>
      </c>
      <c r="K4310" t="s">
        <v>15407</v>
      </c>
      <c r="L4310" s="40"/>
      <c r="M4310" s="309" t="s">
        <v>15447</v>
      </c>
    </row>
    <row r="4311" spans="1:13" x14ac:dyDescent="0.25">
      <c r="A4311" s="300" t="str">
        <f t="shared" si="185"/>
        <v>200200280010</v>
      </c>
      <c r="B4311" s="302"/>
      <c r="C4311" s="303">
        <v>20020028</v>
      </c>
      <c r="D4311" s="8" t="s">
        <v>56</v>
      </c>
      <c r="E4311" s="305" t="s">
        <v>21</v>
      </c>
      <c r="F4311" s="305" t="s">
        <v>15313</v>
      </c>
      <c r="G4311" s="305" t="s">
        <v>15360</v>
      </c>
      <c r="H4311" s="305" t="s">
        <v>276</v>
      </c>
      <c r="I4311" s="307"/>
      <c r="J4311" s="308">
        <v>46182</v>
      </c>
      <c r="K4311" t="s">
        <v>14728</v>
      </c>
      <c r="L4311" s="40"/>
      <c r="M4311" s="309" t="s">
        <v>15448</v>
      </c>
    </row>
    <row r="4312" spans="1:13" x14ac:dyDescent="0.25">
      <c r="A4312" s="300" t="str">
        <f t="shared" si="185"/>
        <v>200200280011</v>
      </c>
      <c r="B4312" s="302"/>
      <c r="C4312" s="303">
        <v>20020028</v>
      </c>
      <c r="D4312" s="8" t="s">
        <v>56</v>
      </c>
      <c r="E4312" s="305" t="s">
        <v>22</v>
      </c>
      <c r="F4312" s="305" t="s">
        <v>15314</v>
      </c>
      <c r="G4312" s="305" t="s">
        <v>15361</v>
      </c>
      <c r="H4312" s="305" t="s">
        <v>276</v>
      </c>
      <c r="I4312" s="307"/>
      <c r="J4312" s="308">
        <v>46182</v>
      </c>
      <c r="K4312" t="s">
        <v>15408</v>
      </c>
      <c r="L4312" s="40"/>
      <c r="M4312" s="309" t="s">
        <v>15449</v>
      </c>
    </row>
    <row r="4313" spans="1:13" x14ac:dyDescent="0.25">
      <c r="A4313" s="300" t="str">
        <f t="shared" si="185"/>
        <v>200200280012</v>
      </c>
      <c r="B4313" s="302"/>
      <c r="C4313" s="303">
        <v>20020028</v>
      </c>
      <c r="D4313" s="8" t="s">
        <v>56</v>
      </c>
      <c r="E4313" s="305" t="s">
        <v>40</v>
      </c>
      <c r="F4313" s="305" t="s">
        <v>15315</v>
      </c>
      <c r="G4313" s="305" t="s">
        <v>15362</v>
      </c>
      <c r="H4313" s="305" t="s">
        <v>1187</v>
      </c>
      <c r="I4313" s="307"/>
      <c r="J4313" s="308">
        <v>46182</v>
      </c>
      <c r="K4313" t="s">
        <v>15409</v>
      </c>
      <c r="L4313" s="40"/>
      <c r="M4313" s="309" t="s">
        <v>15450</v>
      </c>
    </row>
    <row r="4314" spans="1:13" x14ac:dyDescent="0.25">
      <c r="A4314" s="300" t="str">
        <f t="shared" si="185"/>
        <v>200200280013</v>
      </c>
      <c r="B4314" s="302"/>
      <c r="C4314" s="303">
        <v>20020028</v>
      </c>
      <c r="D4314" s="8" t="s">
        <v>56</v>
      </c>
      <c r="E4314" s="305" t="s">
        <v>23</v>
      </c>
      <c r="F4314" s="305" t="s">
        <v>15316</v>
      </c>
      <c r="G4314" s="305" t="s">
        <v>15363</v>
      </c>
      <c r="H4314" s="305" t="s">
        <v>1187</v>
      </c>
      <c r="I4314" s="307"/>
      <c r="J4314" s="308">
        <v>46182</v>
      </c>
      <c r="K4314" t="s">
        <v>7557</v>
      </c>
      <c r="L4314" s="40"/>
      <c r="M4314" s="309">
        <v>0</v>
      </c>
    </row>
    <row r="4315" spans="1:13" x14ac:dyDescent="0.25">
      <c r="A4315" s="300" t="str">
        <f t="shared" si="185"/>
        <v>200200280014</v>
      </c>
      <c r="B4315" s="302"/>
      <c r="C4315" s="303">
        <v>20020028</v>
      </c>
      <c r="D4315" s="8" t="s">
        <v>56</v>
      </c>
      <c r="E4315" s="305" t="s">
        <v>24</v>
      </c>
      <c r="F4315" s="305" t="s">
        <v>15317</v>
      </c>
      <c r="G4315" s="305" t="s">
        <v>15364</v>
      </c>
      <c r="H4315" s="305" t="s">
        <v>276</v>
      </c>
      <c r="I4315" s="307"/>
      <c r="J4315" s="308">
        <v>46182</v>
      </c>
      <c r="K4315" t="s">
        <v>11397</v>
      </c>
      <c r="L4315" s="40"/>
      <c r="M4315" s="309">
        <v>0</v>
      </c>
    </row>
    <row r="4316" spans="1:13" x14ac:dyDescent="0.25">
      <c r="A4316" s="300" t="str">
        <f t="shared" si="185"/>
        <v>200200280015</v>
      </c>
      <c r="B4316" s="302"/>
      <c r="C4316" s="303">
        <v>20020028</v>
      </c>
      <c r="D4316" s="8" t="s">
        <v>56</v>
      </c>
      <c r="E4316" s="305" t="s">
        <v>25</v>
      </c>
      <c r="F4316" s="305" t="s">
        <v>602</v>
      </c>
      <c r="G4316" s="305" t="s">
        <v>15365</v>
      </c>
      <c r="H4316" s="305" t="s">
        <v>276</v>
      </c>
      <c r="I4316" s="307"/>
      <c r="J4316" s="308">
        <v>46182</v>
      </c>
      <c r="K4316" t="s">
        <v>9379</v>
      </c>
      <c r="L4316" s="40"/>
      <c r="M4316" s="309">
        <v>0</v>
      </c>
    </row>
    <row r="4317" spans="1:13" x14ac:dyDescent="0.25">
      <c r="A4317" s="300" t="str">
        <f t="shared" ref="A4317:A4343" si="186">CONCATENATE(C4317,E4317)</f>
        <v>200200280017</v>
      </c>
      <c r="B4317" s="302"/>
      <c r="C4317" s="303">
        <v>20020028</v>
      </c>
      <c r="D4317" s="8" t="s">
        <v>56</v>
      </c>
      <c r="E4317" s="305" t="s">
        <v>27</v>
      </c>
      <c r="F4317" s="305" t="s">
        <v>15318</v>
      </c>
      <c r="G4317" s="305" t="s">
        <v>15366</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15011</v>
      </c>
      <c r="G4318" s="305" t="s">
        <v>15367</v>
      </c>
      <c r="H4318" s="305" t="s">
        <v>1032</v>
      </c>
      <c r="I4318" s="307"/>
      <c r="J4318" s="308">
        <v>46182</v>
      </c>
      <c r="K4318" t="s">
        <v>14728</v>
      </c>
      <c r="L4318" s="40"/>
      <c r="M4318" s="309" t="s">
        <v>15451</v>
      </c>
    </row>
    <row r="4319" spans="1:13" x14ac:dyDescent="0.25">
      <c r="A4319" s="300" t="str">
        <f t="shared" si="186"/>
        <v>200200280019</v>
      </c>
      <c r="B4319" s="302"/>
      <c r="C4319" s="303">
        <v>20020028</v>
      </c>
      <c r="D4319" s="8" t="s">
        <v>56</v>
      </c>
      <c r="E4319" s="305" t="s">
        <v>3</v>
      </c>
      <c r="F4319" s="305" t="s">
        <v>15319</v>
      </c>
      <c r="G4319" s="305" t="s">
        <v>15368</v>
      </c>
      <c r="H4319" s="305" t="s">
        <v>277</v>
      </c>
      <c r="I4319" s="307"/>
      <c r="J4319" s="308">
        <v>46182</v>
      </c>
      <c r="K4319" t="s">
        <v>15410</v>
      </c>
      <c r="L4319" s="40"/>
      <c r="M4319" s="309" t="s">
        <v>15452</v>
      </c>
    </row>
    <row r="4320" spans="1:13" x14ac:dyDescent="0.25">
      <c r="A4320" s="300" t="str">
        <f t="shared" si="186"/>
        <v>200200280020</v>
      </c>
      <c r="B4320" s="302"/>
      <c r="C4320" s="303">
        <v>20020028</v>
      </c>
      <c r="D4320" s="8" t="s">
        <v>56</v>
      </c>
      <c r="E4320" s="305" t="s">
        <v>4</v>
      </c>
      <c r="F4320" s="305" t="s">
        <v>15320</v>
      </c>
      <c r="G4320" s="305" t="s">
        <v>15369</v>
      </c>
      <c r="H4320" s="305" t="s">
        <v>276</v>
      </c>
      <c r="I4320" s="307"/>
      <c r="J4320" s="308">
        <v>46182</v>
      </c>
      <c r="K4320" t="s">
        <v>7451</v>
      </c>
      <c r="L4320" s="40"/>
      <c r="M4320" s="309" t="s">
        <v>15453</v>
      </c>
    </row>
    <row r="4321" spans="1:13" x14ac:dyDescent="0.25">
      <c r="A4321" s="300" t="str">
        <f t="shared" si="186"/>
        <v>200200280021</v>
      </c>
      <c r="B4321" s="302"/>
      <c r="C4321" s="303">
        <v>20020028</v>
      </c>
      <c r="D4321" s="8" t="s">
        <v>56</v>
      </c>
      <c r="E4321" s="305" t="s">
        <v>28</v>
      </c>
      <c r="F4321" s="305" t="s">
        <v>15321</v>
      </c>
      <c r="G4321" s="305" t="s">
        <v>15370</v>
      </c>
      <c r="H4321" s="305" t="s">
        <v>276</v>
      </c>
      <c r="I4321" s="307"/>
      <c r="J4321" s="308">
        <v>46182</v>
      </c>
      <c r="K4321" t="s">
        <v>15411</v>
      </c>
      <c r="L4321" s="40"/>
      <c r="M4321" s="309" t="s">
        <v>15454</v>
      </c>
    </row>
    <row r="4322" spans="1:13" x14ac:dyDescent="0.25">
      <c r="A4322" s="300" t="str">
        <f t="shared" si="186"/>
        <v>200200280022</v>
      </c>
      <c r="B4322" s="302"/>
      <c r="C4322" s="303">
        <v>20020028</v>
      </c>
      <c r="D4322" s="8" t="s">
        <v>56</v>
      </c>
      <c r="E4322" s="305" t="s">
        <v>37</v>
      </c>
      <c r="F4322" s="305" t="s">
        <v>15322</v>
      </c>
      <c r="G4322" s="305" t="s">
        <v>15371</v>
      </c>
      <c r="H4322" s="305" t="s">
        <v>276</v>
      </c>
      <c r="I4322" s="307"/>
      <c r="J4322" s="308">
        <v>46182</v>
      </c>
      <c r="K4322" t="s">
        <v>5424</v>
      </c>
      <c r="L4322" s="40"/>
      <c r="M4322" s="309" t="s">
        <v>15455</v>
      </c>
    </row>
    <row r="4323" spans="1:13" x14ac:dyDescent="0.25">
      <c r="A4323" s="300" t="str">
        <f t="shared" si="186"/>
        <v>200200280024</v>
      </c>
      <c r="B4323" s="302"/>
      <c r="C4323" s="303">
        <v>20020028</v>
      </c>
      <c r="D4323" s="8" t="s">
        <v>56</v>
      </c>
      <c r="E4323" s="305" t="s">
        <v>29</v>
      </c>
      <c r="F4323" s="305" t="s">
        <v>7299</v>
      </c>
      <c r="G4323" s="305" t="s">
        <v>15372</v>
      </c>
      <c r="H4323" s="305" t="s">
        <v>1187</v>
      </c>
      <c r="I4323" s="307"/>
      <c r="J4323" s="308">
        <v>46182</v>
      </c>
      <c r="K4323" t="s">
        <v>15412</v>
      </c>
      <c r="L4323" s="40"/>
      <c r="M4323" s="309" t="s">
        <v>15456</v>
      </c>
    </row>
    <row r="4324" spans="1:13" x14ac:dyDescent="0.25">
      <c r="A4324" s="300" t="str">
        <f t="shared" si="186"/>
        <v>200200280026</v>
      </c>
      <c r="B4324" s="302"/>
      <c r="C4324" s="303">
        <v>20020028</v>
      </c>
      <c r="D4324" s="8" t="s">
        <v>56</v>
      </c>
      <c r="E4324" s="305" t="s">
        <v>39</v>
      </c>
      <c r="F4324" s="305" t="s">
        <v>15323</v>
      </c>
      <c r="G4324" s="305" t="s">
        <v>15373</v>
      </c>
      <c r="H4324" s="305" t="s">
        <v>276</v>
      </c>
      <c r="I4324" s="307"/>
      <c r="J4324" s="308">
        <v>46182</v>
      </c>
      <c r="K4324" t="s">
        <v>10242</v>
      </c>
      <c r="L4324" s="40"/>
      <c r="M4324" s="309" t="s">
        <v>15457</v>
      </c>
    </row>
    <row r="4325" spans="1:13" x14ac:dyDescent="0.25">
      <c r="A4325" s="300" t="str">
        <f t="shared" si="186"/>
        <v>200200280027</v>
      </c>
      <c r="B4325" s="302"/>
      <c r="C4325" s="303">
        <v>20020028</v>
      </c>
      <c r="D4325" s="8" t="s">
        <v>56</v>
      </c>
      <c r="E4325" s="305" t="s">
        <v>6</v>
      </c>
      <c r="F4325" s="305" t="s">
        <v>15324</v>
      </c>
      <c r="G4325" s="305" t="s">
        <v>15374</v>
      </c>
      <c r="H4325" s="305" t="s">
        <v>280</v>
      </c>
      <c r="I4325" s="307"/>
      <c r="J4325" s="308">
        <v>46182</v>
      </c>
      <c r="K4325" t="s">
        <v>15413</v>
      </c>
      <c r="L4325" s="40"/>
      <c r="M4325" s="309" t="s">
        <v>15458</v>
      </c>
    </row>
    <row r="4326" spans="1:13" x14ac:dyDescent="0.25">
      <c r="A4326" s="300" t="str">
        <f t="shared" si="186"/>
        <v>200200280028</v>
      </c>
      <c r="B4326" s="302"/>
      <c r="C4326" s="303">
        <v>20020028</v>
      </c>
      <c r="D4326" s="8" t="s">
        <v>56</v>
      </c>
      <c r="E4326" s="305" t="s">
        <v>30</v>
      </c>
      <c r="F4326" s="305" t="s">
        <v>15325</v>
      </c>
      <c r="G4326" s="305" t="s">
        <v>15375</v>
      </c>
      <c r="H4326" s="305" t="s">
        <v>276</v>
      </c>
      <c r="I4326" s="307"/>
      <c r="J4326" s="308">
        <v>46182</v>
      </c>
      <c r="K4326" t="s">
        <v>15414</v>
      </c>
      <c r="L4326" s="40"/>
      <c r="M4326" s="309" t="s">
        <v>15459</v>
      </c>
    </row>
    <row r="4327" spans="1:13" x14ac:dyDescent="0.25">
      <c r="A4327" s="300" t="str">
        <f t="shared" si="186"/>
        <v>200200280029</v>
      </c>
      <c r="B4327" s="302"/>
      <c r="C4327" s="303">
        <v>20020028</v>
      </c>
      <c r="D4327" s="8" t="s">
        <v>56</v>
      </c>
      <c r="E4327" s="305" t="s">
        <v>31</v>
      </c>
      <c r="F4327" s="305" t="s">
        <v>5413</v>
      </c>
      <c r="G4327" s="305" t="s">
        <v>15376</v>
      </c>
      <c r="H4327" s="305" t="s">
        <v>276</v>
      </c>
      <c r="I4327" s="307"/>
      <c r="J4327" s="308">
        <v>46182</v>
      </c>
      <c r="K4327" t="s">
        <v>15415</v>
      </c>
      <c r="L4327" s="40"/>
      <c r="M4327" s="309" t="s">
        <v>15460</v>
      </c>
    </row>
    <row r="4328" spans="1:13" x14ac:dyDescent="0.25">
      <c r="A4328" s="300" t="str">
        <f t="shared" si="186"/>
        <v>200200280030</v>
      </c>
      <c r="B4328" s="302"/>
      <c r="C4328" s="303">
        <v>20020028</v>
      </c>
      <c r="D4328" s="8" t="s">
        <v>56</v>
      </c>
      <c r="E4328" s="305" t="s">
        <v>7</v>
      </c>
      <c r="F4328" s="305" t="s">
        <v>15326</v>
      </c>
      <c r="G4328" s="305" t="s">
        <v>15377</v>
      </c>
      <c r="H4328" s="305" t="s">
        <v>276</v>
      </c>
      <c r="I4328" s="307"/>
      <c r="J4328" s="308">
        <v>46182</v>
      </c>
      <c r="K4328" t="s">
        <v>8141</v>
      </c>
      <c r="L4328" s="40"/>
      <c r="M4328" s="309" t="s">
        <v>15461</v>
      </c>
    </row>
    <row r="4329" spans="1:13" x14ac:dyDescent="0.25">
      <c r="A4329" s="300" t="str">
        <f t="shared" si="186"/>
        <v>200200280031</v>
      </c>
      <c r="B4329" s="302"/>
      <c r="C4329" s="303">
        <v>20020028</v>
      </c>
      <c r="D4329" s="8" t="s">
        <v>56</v>
      </c>
      <c r="E4329" s="305" t="s">
        <v>422</v>
      </c>
      <c r="F4329" s="305" t="s">
        <v>15327</v>
      </c>
      <c r="G4329" s="305" t="s">
        <v>15378</v>
      </c>
      <c r="H4329" s="305" t="s">
        <v>276</v>
      </c>
      <c r="I4329" s="307"/>
      <c r="J4329" s="308">
        <v>46182</v>
      </c>
      <c r="K4329" t="s">
        <v>15416</v>
      </c>
      <c r="L4329" s="40"/>
      <c r="M4329" s="309" t="s">
        <v>15462</v>
      </c>
    </row>
    <row r="4330" spans="1:13" x14ac:dyDescent="0.25">
      <c r="A4330" s="300" t="str">
        <f t="shared" si="186"/>
        <v>200200280032</v>
      </c>
      <c r="B4330" s="302"/>
      <c r="C4330" s="303">
        <v>20020028</v>
      </c>
      <c r="D4330" s="8" t="s">
        <v>56</v>
      </c>
      <c r="E4330" s="305" t="s">
        <v>8</v>
      </c>
      <c r="F4330" s="305" t="s">
        <v>670</v>
      </c>
      <c r="G4330" s="305" t="s">
        <v>15379</v>
      </c>
      <c r="H4330" s="305" t="s">
        <v>276</v>
      </c>
      <c r="I4330" s="307"/>
      <c r="J4330" s="308">
        <v>46182</v>
      </c>
      <c r="K4330" t="s">
        <v>15417</v>
      </c>
      <c r="L4330" s="40"/>
      <c r="M4330" s="309" t="s">
        <v>15463</v>
      </c>
    </row>
    <row r="4331" spans="1:13" x14ac:dyDescent="0.25">
      <c r="A4331" s="300" t="str">
        <f t="shared" si="186"/>
        <v>200200280033</v>
      </c>
      <c r="B4331" s="302"/>
      <c r="C4331" s="303">
        <v>20020028</v>
      </c>
      <c r="D4331" s="8" t="s">
        <v>56</v>
      </c>
      <c r="E4331" s="305" t="s">
        <v>32</v>
      </c>
      <c r="F4331" s="305" t="s">
        <v>15328</v>
      </c>
      <c r="G4331" s="305" t="s">
        <v>15380</v>
      </c>
      <c r="H4331" s="305" t="s">
        <v>279</v>
      </c>
      <c r="I4331" s="307"/>
      <c r="J4331" s="308">
        <v>46182</v>
      </c>
      <c r="K4331" t="s">
        <v>15418</v>
      </c>
      <c r="L4331" s="40"/>
      <c r="M4331" s="309" t="s">
        <v>15464</v>
      </c>
    </row>
    <row r="4332" spans="1:13" x14ac:dyDescent="0.25">
      <c r="A4332" s="300" t="str">
        <f t="shared" si="186"/>
        <v>200200280034</v>
      </c>
      <c r="B4332" s="302"/>
      <c r="C4332" s="303">
        <v>20020028</v>
      </c>
      <c r="D4332" s="8" t="s">
        <v>56</v>
      </c>
      <c r="E4332" s="305" t="s">
        <v>33</v>
      </c>
      <c r="F4332" s="305" t="s">
        <v>15329</v>
      </c>
      <c r="G4332" s="305" t="s">
        <v>15381</v>
      </c>
      <c r="H4332" s="305" t="s">
        <v>276</v>
      </c>
      <c r="I4332" s="307"/>
      <c r="J4332" s="308">
        <v>46182</v>
      </c>
      <c r="K4332" t="s">
        <v>15419</v>
      </c>
      <c r="L4332" s="40"/>
      <c r="M4332" s="309" t="s">
        <v>15465</v>
      </c>
    </row>
    <row r="4333" spans="1:13" x14ac:dyDescent="0.25">
      <c r="A4333" s="300" t="str">
        <f t="shared" si="186"/>
        <v>200200280035</v>
      </c>
      <c r="B4333" s="302"/>
      <c r="C4333" s="303">
        <v>20020028</v>
      </c>
      <c r="D4333" s="8" t="s">
        <v>56</v>
      </c>
      <c r="E4333" s="305" t="s">
        <v>9</v>
      </c>
      <c r="F4333" s="305" t="s">
        <v>6332</v>
      </c>
      <c r="G4333" s="305" t="s">
        <v>15382</v>
      </c>
      <c r="H4333" s="305" t="s">
        <v>276</v>
      </c>
      <c r="I4333" s="307"/>
      <c r="J4333" s="308">
        <v>46182</v>
      </c>
      <c r="K4333" t="s">
        <v>10897</v>
      </c>
      <c r="L4333" s="40"/>
      <c r="M4333" s="309" t="s">
        <v>15466</v>
      </c>
    </row>
    <row r="4334" spans="1:13" x14ac:dyDescent="0.25">
      <c r="A4334" s="300" t="str">
        <f t="shared" si="186"/>
        <v>200200280036</v>
      </c>
      <c r="B4334" s="302"/>
      <c r="C4334" s="303">
        <v>20020028</v>
      </c>
      <c r="D4334" s="8" t="s">
        <v>56</v>
      </c>
      <c r="E4334" s="305" t="s">
        <v>10</v>
      </c>
      <c r="F4334" s="305" t="s">
        <v>15330</v>
      </c>
      <c r="G4334" s="305" t="s">
        <v>15383</v>
      </c>
      <c r="H4334" s="305" t="s">
        <v>276</v>
      </c>
      <c r="I4334" s="307"/>
      <c r="J4334" s="308">
        <v>46182</v>
      </c>
      <c r="K4334" t="s">
        <v>6826</v>
      </c>
      <c r="L4334" s="40"/>
      <c r="M4334" s="309" t="s">
        <v>15467</v>
      </c>
    </row>
    <row r="4335" spans="1:13" x14ac:dyDescent="0.25">
      <c r="A4335" s="300" t="str">
        <f t="shared" si="186"/>
        <v>200200280037</v>
      </c>
      <c r="B4335" s="302"/>
      <c r="C4335" s="303">
        <v>20020028</v>
      </c>
      <c r="D4335" s="8" t="s">
        <v>56</v>
      </c>
      <c r="E4335" s="305" t="s">
        <v>34</v>
      </c>
      <c r="F4335" s="305" t="s">
        <v>5418</v>
      </c>
      <c r="G4335" s="305" t="s">
        <v>15384</v>
      </c>
      <c r="H4335" s="305" t="s">
        <v>1187</v>
      </c>
      <c r="I4335" s="307"/>
      <c r="J4335" s="308">
        <v>46182</v>
      </c>
      <c r="K4335" t="s">
        <v>15420</v>
      </c>
      <c r="L4335" s="40"/>
      <c r="M4335" s="309" t="s">
        <v>15468</v>
      </c>
    </row>
    <row r="4336" spans="1:13" x14ac:dyDescent="0.25">
      <c r="A4336" s="300" t="str">
        <f t="shared" si="186"/>
        <v>200600010033</v>
      </c>
      <c r="B4336" s="302"/>
      <c r="C4336" s="303">
        <v>20060001</v>
      </c>
      <c r="D4336" s="8" t="s">
        <v>56</v>
      </c>
      <c r="E4336" s="305" t="s">
        <v>32</v>
      </c>
      <c r="F4336" s="305" t="s">
        <v>15331</v>
      </c>
      <c r="G4336" s="305" t="s">
        <v>15385</v>
      </c>
      <c r="H4336" s="305" t="s">
        <v>5252</v>
      </c>
      <c r="I4336" s="307"/>
      <c r="J4336" s="308">
        <v>46182</v>
      </c>
      <c r="K4336" t="s">
        <v>15421</v>
      </c>
      <c r="L4336" s="40"/>
      <c r="M4336" s="309" t="s">
        <v>15469</v>
      </c>
    </row>
    <row r="4337" spans="1:13" x14ac:dyDescent="0.25">
      <c r="A4337" s="300" t="str">
        <f t="shared" si="186"/>
        <v>200700030069</v>
      </c>
      <c r="B4337" s="302"/>
      <c r="C4337" s="303">
        <v>20070003</v>
      </c>
      <c r="D4337" s="8" t="s">
        <v>56</v>
      </c>
      <c r="E4337" s="305" t="s">
        <v>1491</v>
      </c>
      <c r="F4337" s="305" t="s">
        <v>6227</v>
      </c>
      <c r="G4337" s="305" t="s">
        <v>6267</v>
      </c>
      <c r="H4337" s="305" t="s">
        <v>2021</v>
      </c>
      <c r="I4337" s="307"/>
      <c r="J4337" s="308">
        <v>46182</v>
      </c>
      <c r="K4337" t="s">
        <v>6330</v>
      </c>
      <c r="L4337" s="40"/>
      <c r="M4337" s="309">
        <v>0</v>
      </c>
    </row>
    <row r="4338" spans="1:13" x14ac:dyDescent="0.25">
      <c r="A4338" s="300" t="str">
        <f t="shared" si="186"/>
        <v>200700030070</v>
      </c>
      <c r="B4338" s="302"/>
      <c r="C4338" s="303">
        <v>20070003</v>
      </c>
      <c r="D4338" s="8" t="s">
        <v>56</v>
      </c>
      <c r="E4338" s="305" t="s">
        <v>1850</v>
      </c>
      <c r="F4338" s="305" t="s">
        <v>8568</v>
      </c>
      <c r="G4338" s="305" t="s">
        <v>15386</v>
      </c>
      <c r="H4338" s="305" t="s">
        <v>1048</v>
      </c>
      <c r="I4338" s="307"/>
      <c r="J4338" s="308">
        <v>46182</v>
      </c>
      <c r="K4338" t="s">
        <v>15422</v>
      </c>
      <c r="L4338" s="40"/>
      <c r="M4338" s="309" t="s">
        <v>15470</v>
      </c>
    </row>
    <row r="4339" spans="1:13" x14ac:dyDescent="0.25">
      <c r="A4339" s="300" t="str">
        <f t="shared" si="186"/>
        <v>200700200009</v>
      </c>
      <c r="B4339" s="302"/>
      <c r="C4339" s="303">
        <v>20070020</v>
      </c>
      <c r="D4339" s="8" t="s">
        <v>56</v>
      </c>
      <c r="E4339" s="305" t="s">
        <v>36</v>
      </c>
      <c r="F4339" s="305" t="s">
        <v>14378</v>
      </c>
      <c r="G4339" s="305" t="s">
        <v>15387</v>
      </c>
      <c r="H4339" s="305" t="s">
        <v>776</v>
      </c>
      <c r="I4339" s="307"/>
      <c r="J4339" s="308">
        <v>46182</v>
      </c>
      <c r="K4339" t="s">
        <v>15423</v>
      </c>
      <c r="L4339" s="40"/>
      <c r="M4339" s="309" t="s">
        <v>15471</v>
      </c>
    </row>
    <row r="4340" spans="1:13" x14ac:dyDescent="0.25">
      <c r="A4340" s="300" t="str">
        <f t="shared" si="186"/>
        <v>200700260024</v>
      </c>
      <c r="B4340" s="302"/>
      <c r="C4340" s="303">
        <v>20070026</v>
      </c>
      <c r="D4340" s="8" t="s">
        <v>56</v>
      </c>
      <c r="E4340" s="305" t="s">
        <v>29</v>
      </c>
      <c r="F4340" s="305" t="s">
        <v>7519</v>
      </c>
      <c r="G4340" s="305" t="s">
        <v>15388</v>
      </c>
      <c r="H4340" s="305" t="s">
        <v>14258</v>
      </c>
      <c r="I4340" s="307"/>
      <c r="J4340" s="308">
        <v>46182</v>
      </c>
      <c r="K4340" t="s">
        <v>15424</v>
      </c>
      <c r="L4340" s="40"/>
      <c r="M4340" s="309">
        <v>0</v>
      </c>
    </row>
    <row r="4341" spans="1:13" x14ac:dyDescent="0.25">
      <c r="A4341" s="300" t="str">
        <f t="shared" si="186"/>
        <v>200700260025</v>
      </c>
      <c r="B4341" s="302"/>
      <c r="C4341" s="303">
        <v>20070026</v>
      </c>
      <c r="D4341" s="8" t="s">
        <v>56</v>
      </c>
      <c r="E4341" s="305" t="s">
        <v>5</v>
      </c>
      <c r="F4341" s="305" t="s">
        <v>15332</v>
      </c>
      <c r="G4341" s="305" t="s">
        <v>15389</v>
      </c>
      <c r="H4341" s="305" t="s">
        <v>275</v>
      </c>
      <c r="I4341" s="307"/>
      <c r="J4341" s="308">
        <v>46182</v>
      </c>
      <c r="K4341" t="s">
        <v>15412</v>
      </c>
      <c r="L4341" s="40"/>
      <c r="M4341" s="309" t="s">
        <v>15472</v>
      </c>
    </row>
    <row r="4342" spans="1:13" x14ac:dyDescent="0.25">
      <c r="A4342" s="300" t="str">
        <f t="shared" si="186"/>
        <v>200700260026</v>
      </c>
      <c r="B4342" s="302"/>
      <c r="C4342" s="303">
        <v>20070026</v>
      </c>
      <c r="D4342" s="8" t="s">
        <v>56</v>
      </c>
      <c r="E4342" s="305" t="s">
        <v>39</v>
      </c>
      <c r="F4342" s="305" t="s">
        <v>13009</v>
      </c>
      <c r="G4342" s="305" t="s">
        <v>15390</v>
      </c>
      <c r="H4342" s="305" t="s">
        <v>14371</v>
      </c>
      <c r="I4342" s="307"/>
      <c r="J4342" s="308">
        <v>46182</v>
      </c>
      <c r="K4342" t="s">
        <v>15425</v>
      </c>
      <c r="L4342" s="40"/>
      <c r="M4342" s="309">
        <v>0</v>
      </c>
    </row>
    <row r="4343" spans="1:13" x14ac:dyDescent="0.25">
      <c r="A4343" s="300" t="str">
        <f t="shared" si="186"/>
        <v>200700260027</v>
      </c>
      <c r="B4343" s="302"/>
      <c r="C4343" s="303">
        <v>20070026</v>
      </c>
      <c r="D4343" s="8" t="s">
        <v>56</v>
      </c>
      <c r="E4343" s="305" t="s">
        <v>6</v>
      </c>
      <c r="F4343" s="305" t="s">
        <v>15333</v>
      </c>
      <c r="G4343" s="305" t="s">
        <v>15391</v>
      </c>
      <c r="H4343" s="305" t="s">
        <v>275</v>
      </c>
      <c r="I4343" s="307"/>
      <c r="J4343" s="308">
        <v>46182</v>
      </c>
      <c r="K4343" t="s">
        <v>15426</v>
      </c>
      <c r="L4343" s="40"/>
      <c r="M4343" s="309">
        <v>0</v>
      </c>
    </row>
    <row r="4344" spans="1:13" x14ac:dyDescent="0.25">
      <c r="A4344" s="300" t="str">
        <f>CONCATENATE(C4344,E4344)</f>
        <v>200600260002</v>
      </c>
      <c r="B4344" s="301"/>
      <c r="C4344" s="286">
        <v>20060026</v>
      </c>
      <c r="D4344" s="8" t="s">
        <v>56</v>
      </c>
      <c r="E4344" s="310" t="s">
        <v>17</v>
      </c>
      <c r="F4344" s="304" t="s">
        <v>15474</v>
      </c>
      <c r="G4344" s="304" t="s">
        <v>15475</v>
      </c>
      <c r="H4344" s="304" t="s">
        <v>5809</v>
      </c>
      <c r="I4344" s="306"/>
      <c r="J4344" s="308">
        <v>46184</v>
      </c>
      <c r="K4344" t="s">
        <v>15476</v>
      </c>
      <c r="L4344" s="40"/>
      <c r="M4344" s="309" t="s">
        <v>15477</v>
      </c>
    </row>
    <row r="4345" spans="1:13" x14ac:dyDescent="0.25">
      <c r="A4345" s="300" t="str">
        <f t="shared" ref="A4345:A4375" si="187">CONCATENATE(C4345,E4345)</f>
        <v>200100050053</v>
      </c>
      <c r="B4345" s="301"/>
      <c r="C4345" s="303">
        <v>20010005</v>
      </c>
      <c r="D4345" s="8" t="s">
        <v>56</v>
      </c>
      <c r="E4345" s="304" t="s">
        <v>131</v>
      </c>
      <c r="F4345" s="304" t="s">
        <v>15481</v>
      </c>
      <c r="G4345" s="304" t="s">
        <v>15527</v>
      </c>
      <c r="H4345" s="304" t="s">
        <v>275</v>
      </c>
      <c r="I4345" s="306"/>
      <c r="J4345" s="308">
        <v>46195</v>
      </c>
      <c r="K4345" t="s">
        <v>15601</v>
      </c>
      <c r="L4345" s="40"/>
      <c r="M4345" s="309" t="s">
        <v>15640</v>
      </c>
    </row>
    <row r="4346" spans="1:13" x14ac:dyDescent="0.25">
      <c r="A4346" s="300" t="str">
        <f t="shared" si="187"/>
        <v>200100090033</v>
      </c>
      <c r="B4346" s="302"/>
      <c r="C4346" s="303">
        <v>20010009</v>
      </c>
      <c r="D4346" s="8" t="s">
        <v>56</v>
      </c>
      <c r="E4346" s="305" t="s">
        <v>32</v>
      </c>
      <c r="F4346" s="305" t="s">
        <v>13172</v>
      </c>
      <c r="G4346" s="305" t="s">
        <v>15528</v>
      </c>
      <c r="H4346" s="35" t="s">
        <v>5502</v>
      </c>
      <c r="I4346" s="307"/>
      <c r="J4346" s="308">
        <v>46195</v>
      </c>
      <c r="K4346" t="s">
        <v>10242</v>
      </c>
      <c r="L4346" s="40"/>
      <c r="M4346" s="309" t="s">
        <v>15641</v>
      </c>
    </row>
    <row r="4347" spans="1:13" x14ac:dyDescent="0.25">
      <c r="A4347" s="300" t="str">
        <f t="shared" si="187"/>
        <v>200100090034</v>
      </c>
      <c r="B4347" s="302"/>
      <c r="C4347" s="303">
        <v>20010009</v>
      </c>
      <c r="D4347" s="8" t="s">
        <v>56</v>
      </c>
      <c r="E4347" s="305" t="s">
        <v>33</v>
      </c>
      <c r="F4347" s="305" t="s">
        <v>15482</v>
      </c>
      <c r="G4347" s="305" t="s">
        <v>15529</v>
      </c>
      <c r="H4347" s="305" t="s">
        <v>265</v>
      </c>
      <c r="I4347" s="307"/>
      <c r="J4347" s="308">
        <v>46195</v>
      </c>
      <c r="K4347" t="s">
        <v>15602</v>
      </c>
      <c r="L4347" s="40"/>
      <c r="M4347" s="309" t="s">
        <v>15642</v>
      </c>
    </row>
    <row r="4348" spans="1:13" x14ac:dyDescent="0.25">
      <c r="A4348" s="300" t="str">
        <f t="shared" si="187"/>
        <v>200100170037</v>
      </c>
      <c r="B4348" s="302"/>
      <c r="C4348" s="303">
        <v>20010017</v>
      </c>
      <c r="D4348" s="8" t="s">
        <v>56</v>
      </c>
      <c r="E4348" s="305" t="s">
        <v>34</v>
      </c>
      <c r="F4348" s="305" t="s">
        <v>15483</v>
      </c>
      <c r="G4348" s="305" t="s">
        <v>15530</v>
      </c>
      <c r="H4348" s="305" t="s">
        <v>273</v>
      </c>
      <c r="I4348" s="307"/>
      <c r="J4348" s="308">
        <v>46195</v>
      </c>
      <c r="K4348" t="s">
        <v>15603</v>
      </c>
      <c r="L4348" s="40"/>
      <c r="M4348" s="309" t="s">
        <v>15643</v>
      </c>
    </row>
    <row r="4349" spans="1:13" x14ac:dyDescent="0.25">
      <c r="A4349" s="300" t="str">
        <f t="shared" si="187"/>
        <v>200100230071</v>
      </c>
      <c r="B4349" s="302"/>
      <c r="C4349" s="303">
        <v>20010023</v>
      </c>
      <c r="D4349" s="8" t="s">
        <v>56</v>
      </c>
      <c r="E4349" s="305" t="s">
        <v>1750</v>
      </c>
      <c r="F4349" s="305" t="s">
        <v>15484</v>
      </c>
      <c r="G4349" s="305" t="s">
        <v>15531</v>
      </c>
      <c r="H4349" s="305" t="s">
        <v>275</v>
      </c>
      <c r="I4349" s="307"/>
      <c r="J4349" s="308">
        <v>46195</v>
      </c>
      <c r="K4349" t="s">
        <v>15604</v>
      </c>
      <c r="L4349" s="40"/>
      <c r="M4349" s="309" t="s">
        <v>15644</v>
      </c>
    </row>
    <row r="4350" spans="1:13" x14ac:dyDescent="0.25">
      <c r="A4350" s="300" t="str">
        <f t="shared" si="187"/>
        <v>200100410071</v>
      </c>
      <c r="B4350" s="302"/>
      <c r="C4350" s="303">
        <v>20010041</v>
      </c>
      <c r="D4350" s="8" t="s">
        <v>56</v>
      </c>
      <c r="E4350" s="305" t="s">
        <v>1750</v>
      </c>
      <c r="F4350" s="305" t="s">
        <v>15485</v>
      </c>
      <c r="G4350" s="305" t="s">
        <v>15532</v>
      </c>
      <c r="H4350" s="305" t="s">
        <v>275</v>
      </c>
      <c r="I4350" s="307"/>
      <c r="J4350" s="308">
        <v>46195</v>
      </c>
      <c r="K4350" t="s">
        <v>15605</v>
      </c>
      <c r="L4350" s="40"/>
      <c r="M4350" s="309" t="s">
        <v>15645</v>
      </c>
    </row>
    <row r="4351" spans="1:13" x14ac:dyDescent="0.25">
      <c r="A4351" s="300" t="str">
        <f t="shared" si="187"/>
        <v>200100520028</v>
      </c>
      <c r="B4351" s="302"/>
      <c r="C4351" s="303">
        <v>20010052</v>
      </c>
      <c r="D4351" s="8" t="s">
        <v>56</v>
      </c>
      <c r="E4351" s="305" t="s">
        <v>30</v>
      </c>
      <c r="F4351" s="305" t="s">
        <v>6621</v>
      </c>
      <c r="G4351" s="305" t="s">
        <v>15533</v>
      </c>
      <c r="H4351" s="305" t="s">
        <v>265</v>
      </c>
      <c r="I4351" s="307"/>
      <c r="J4351" s="308">
        <v>46195</v>
      </c>
      <c r="K4351" t="s">
        <v>15606</v>
      </c>
      <c r="L4351" s="40"/>
      <c r="M4351" s="309" t="s">
        <v>15646</v>
      </c>
    </row>
    <row r="4352" spans="1:13" x14ac:dyDescent="0.25">
      <c r="A4352" s="300" t="str">
        <f t="shared" si="187"/>
        <v>200100520029</v>
      </c>
      <c r="B4352" s="302"/>
      <c r="C4352" s="303">
        <v>20010052</v>
      </c>
      <c r="D4352" s="8" t="s">
        <v>56</v>
      </c>
      <c r="E4352" s="305" t="s">
        <v>31</v>
      </c>
      <c r="F4352" s="305" t="s">
        <v>15486</v>
      </c>
      <c r="G4352" s="305" t="s">
        <v>15534</v>
      </c>
      <c r="H4352" s="305" t="s">
        <v>275</v>
      </c>
      <c r="I4352" s="307"/>
      <c r="J4352" s="308">
        <v>46195</v>
      </c>
      <c r="K4352" t="s">
        <v>6314</v>
      </c>
      <c r="L4352" s="40"/>
      <c r="M4352" s="309" t="s">
        <v>15647</v>
      </c>
    </row>
    <row r="4353" spans="1:13" x14ac:dyDescent="0.25">
      <c r="A4353" s="300" t="str">
        <f t="shared" si="187"/>
        <v>200100520030</v>
      </c>
      <c r="B4353" s="302"/>
      <c r="C4353" s="303">
        <v>20010052</v>
      </c>
      <c r="D4353" s="8" t="s">
        <v>56</v>
      </c>
      <c r="E4353" s="305" t="s">
        <v>7</v>
      </c>
      <c r="F4353" s="305" t="s">
        <v>15487</v>
      </c>
      <c r="G4353" s="305" t="s">
        <v>15535</v>
      </c>
      <c r="H4353" s="305" t="s">
        <v>265</v>
      </c>
      <c r="I4353" s="307"/>
      <c r="J4353" s="308">
        <v>46195</v>
      </c>
      <c r="K4353" t="s">
        <v>8584</v>
      </c>
      <c r="L4353" s="40"/>
      <c r="M4353" s="309" t="s">
        <v>15648</v>
      </c>
    </row>
    <row r="4354" spans="1:13" x14ac:dyDescent="0.25">
      <c r="A4354" s="300" t="str">
        <f t="shared" si="187"/>
        <v>200100610008</v>
      </c>
      <c r="B4354" s="302"/>
      <c r="C4354" s="303">
        <v>20010061</v>
      </c>
      <c r="D4354" s="8" t="s">
        <v>56</v>
      </c>
      <c r="E4354" s="305" t="s">
        <v>41</v>
      </c>
      <c r="F4354" s="305" t="s">
        <v>15488</v>
      </c>
      <c r="G4354" s="305" t="s">
        <v>15536</v>
      </c>
      <c r="H4354" s="305" t="s">
        <v>275</v>
      </c>
      <c r="I4354" s="307"/>
      <c r="J4354" s="308">
        <v>46195</v>
      </c>
      <c r="K4354" t="s">
        <v>15607</v>
      </c>
      <c r="L4354" s="40"/>
      <c r="M4354" s="309" t="s">
        <v>15649</v>
      </c>
    </row>
    <row r="4355" spans="1:13" x14ac:dyDescent="0.25">
      <c r="A4355" s="300" t="str">
        <f t="shared" si="187"/>
        <v>200100620017</v>
      </c>
      <c r="B4355" s="302"/>
      <c r="C4355" s="303">
        <v>20010062</v>
      </c>
      <c r="D4355" s="8" t="s">
        <v>56</v>
      </c>
      <c r="E4355" s="305" t="s">
        <v>27</v>
      </c>
      <c r="F4355" s="305" t="s">
        <v>15489</v>
      </c>
      <c r="G4355" s="305" t="s">
        <v>15537</v>
      </c>
      <c r="H4355" s="305" t="s">
        <v>270</v>
      </c>
      <c r="I4355" s="307"/>
      <c r="J4355" s="308">
        <v>46195</v>
      </c>
      <c r="K4355" t="s">
        <v>15608</v>
      </c>
      <c r="L4355" s="40"/>
      <c r="M4355" s="309" t="s">
        <v>15650</v>
      </c>
    </row>
    <row r="4356" spans="1:13" x14ac:dyDescent="0.25">
      <c r="A4356" s="300" t="str">
        <f t="shared" si="187"/>
        <v>200200010184</v>
      </c>
      <c r="B4356" s="302"/>
      <c r="C4356" s="303">
        <v>20020001</v>
      </c>
      <c r="D4356" s="8" t="s">
        <v>56</v>
      </c>
      <c r="E4356" s="305" t="s">
        <v>15478</v>
      </c>
      <c r="F4356" s="305" t="s">
        <v>15490</v>
      </c>
      <c r="G4356" s="305" t="s">
        <v>15538</v>
      </c>
      <c r="H4356" s="305" t="s">
        <v>276</v>
      </c>
      <c r="I4356" s="307"/>
      <c r="J4356" s="308">
        <v>46195</v>
      </c>
      <c r="K4356" t="s">
        <v>15609</v>
      </c>
      <c r="L4356" s="40"/>
      <c r="M4356" s="309" t="s">
        <v>15651</v>
      </c>
    </row>
    <row r="4357" spans="1:13" x14ac:dyDescent="0.25">
      <c r="A4357" s="300" t="str">
        <f t="shared" si="187"/>
        <v>200200010185</v>
      </c>
      <c r="B4357" s="302"/>
      <c r="C4357" s="303">
        <v>20020001</v>
      </c>
      <c r="D4357" s="8" t="s">
        <v>56</v>
      </c>
      <c r="E4357" s="305" t="s">
        <v>15480</v>
      </c>
      <c r="F4357" s="305" t="s">
        <v>15491</v>
      </c>
      <c r="G4357" s="305" t="s">
        <v>15539</v>
      </c>
      <c r="H4357" s="305" t="s">
        <v>274</v>
      </c>
      <c r="I4357" s="307"/>
      <c r="J4357" s="308">
        <v>46195</v>
      </c>
      <c r="K4357" t="s">
        <v>15610</v>
      </c>
      <c r="L4357" s="40"/>
      <c r="M4357" s="309" t="s">
        <v>15652</v>
      </c>
    </row>
    <row r="4358" spans="1:13" x14ac:dyDescent="0.25">
      <c r="A4358" s="300" t="str">
        <f t="shared" si="187"/>
        <v>200200020075</v>
      </c>
      <c r="B4358" s="302"/>
      <c r="C4358" s="303">
        <v>20020002</v>
      </c>
      <c r="D4358" s="8" t="s">
        <v>56</v>
      </c>
      <c r="E4358" s="305" t="s">
        <v>2594</v>
      </c>
      <c r="F4358" s="305" t="s">
        <v>15492</v>
      </c>
      <c r="G4358" s="305" t="s">
        <v>15540</v>
      </c>
      <c r="H4358" s="305" t="s">
        <v>1032</v>
      </c>
      <c r="I4358" s="307"/>
      <c r="J4358" s="308">
        <v>46195</v>
      </c>
      <c r="K4358" t="s">
        <v>15611</v>
      </c>
      <c r="L4358" s="40"/>
      <c r="M4358" s="309" t="s">
        <v>15653</v>
      </c>
    </row>
    <row r="4359" spans="1:13" x14ac:dyDescent="0.25">
      <c r="A4359" s="300" t="str">
        <f t="shared" si="187"/>
        <v>200200020076</v>
      </c>
      <c r="B4359" s="302"/>
      <c r="C4359" s="303">
        <v>20020002</v>
      </c>
      <c r="D4359" s="8" t="s">
        <v>56</v>
      </c>
      <c r="E4359" s="305" t="s">
        <v>2801</v>
      </c>
      <c r="F4359" s="305" t="s">
        <v>15493</v>
      </c>
      <c r="G4359" s="305" t="s">
        <v>15541</v>
      </c>
      <c r="H4359" s="305" t="s">
        <v>280</v>
      </c>
      <c r="I4359" s="307"/>
      <c r="J4359" s="308">
        <v>46195</v>
      </c>
      <c r="K4359" t="s">
        <v>184</v>
      </c>
      <c r="L4359" s="40"/>
      <c r="M4359" s="309" t="s">
        <v>15654</v>
      </c>
    </row>
    <row r="4360" spans="1:13" x14ac:dyDescent="0.25">
      <c r="A4360" s="300" t="str">
        <f t="shared" si="187"/>
        <v>200200070093</v>
      </c>
      <c r="B4360" s="302"/>
      <c r="C4360" s="303">
        <v>20020007</v>
      </c>
      <c r="D4360" s="8" t="s">
        <v>56</v>
      </c>
      <c r="E4360" s="305" t="s">
        <v>3868</v>
      </c>
      <c r="F4360" s="305" t="s">
        <v>15494</v>
      </c>
      <c r="G4360" s="305" t="s">
        <v>15542</v>
      </c>
      <c r="H4360" s="305" t="s">
        <v>281</v>
      </c>
      <c r="I4360" s="307"/>
      <c r="J4360" s="308">
        <v>46195</v>
      </c>
      <c r="K4360" t="s">
        <v>133</v>
      </c>
      <c r="L4360" s="40"/>
      <c r="M4360" s="309" t="s">
        <v>15655</v>
      </c>
    </row>
    <row r="4361" spans="1:13" x14ac:dyDescent="0.25">
      <c r="A4361" s="300" t="str">
        <f t="shared" si="187"/>
        <v>200200070094</v>
      </c>
      <c r="B4361" s="302"/>
      <c r="C4361" s="303">
        <v>20020007</v>
      </c>
      <c r="D4361" s="8" t="s">
        <v>56</v>
      </c>
      <c r="E4361" s="305" t="s">
        <v>3869</v>
      </c>
      <c r="F4361" s="305" t="s">
        <v>455</v>
      </c>
      <c r="G4361" s="305" t="s">
        <v>15543</v>
      </c>
      <c r="H4361" s="305" t="s">
        <v>275</v>
      </c>
      <c r="I4361" s="307"/>
      <c r="J4361" s="308">
        <v>46195</v>
      </c>
      <c r="K4361" t="s">
        <v>15612</v>
      </c>
      <c r="L4361" s="40"/>
      <c r="M4361" s="309" t="s">
        <v>15656</v>
      </c>
    </row>
    <row r="4362" spans="1:13" x14ac:dyDescent="0.25">
      <c r="A4362" s="300" t="str">
        <f t="shared" si="187"/>
        <v>200200070096</v>
      </c>
      <c r="B4362" s="302"/>
      <c r="C4362" s="303">
        <v>20020007</v>
      </c>
      <c r="D4362" s="8" t="s">
        <v>56</v>
      </c>
      <c r="E4362" s="305" t="s">
        <v>3871</v>
      </c>
      <c r="F4362" s="305" t="s">
        <v>15495</v>
      </c>
      <c r="G4362" s="305" t="s">
        <v>15544</v>
      </c>
      <c r="H4362" s="305" t="s">
        <v>275</v>
      </c>
      <c r="I4362" s="307"/>
      <c r="J4362" s="308">
        <v>46195</v>
      </c>
      <c r="K4362" t="s">
        <v>7044</v>
      </c>
      <c r="L4362" s="40"/>
      <c r="M4362" s="309" t="s">
        <v>15657</v>
      </c>
    </row>
    <row r="4363" spans="1:13" x14ac:dyDescent="0.25">
      <c r="A4363" s="300" t="str">
        <f t="shared" si="187"/>
        <v>200200070097</v>
      </c>
      <c r="B4363" s="302"/>
      <c r="C4363" s="303">
        <v>20020007</v>
      </c>
      <c r="D4363" s="8" t="s">
        <v>56</v>
      </c>
      <c r="E4363" s="305" t="s">
        <v>3872</v>
      </c>
      <c r="F4363" s="305" t="s">
        <v>15496</v>
      </c>
      <c r="G4363" s="305" t="s">
        <v>15545</v>
      </c>
      <c r="H4363" s="305" t="s">
        <v>1691</v>
      </c>
      <c r="I4363" s="307"/>
      <c r="J4363" s="308">
        <v>46195</v>
      </c>
      <c r="K4363" t="s">
        <v>15613</v>
      </c>
      <c r="L4363" s="40"/>
      <c r="M4363" s="309" t="s">
        <v>15658</v>
      </c>
    </row>
    <row r="4364" spans="1:13" x14ac:dyDescent="0.25">
      <c r="A4364" s="300" t="str">
        <f t="shared" si="187"/>
        <v>200200070098</v>
      </c>
      <c r="B4364" s="302"/>
      <c r="C4364" s="303">
        <v>20020007</v>
      </c>
      <c r="D4364" s="8" t="s">
        <v>56</v>
      </c>
      <c r="E4364" s="305" t="s">
        <v>10942</v>
      </c>
      <c r="F4364" s="305" t="s">
        <v>15497</v>
      </c>
      <c r="G4364" s="305" t="s">
        <v>15546</v>
      </c>
      <c r="H4364" s="305" t="s">
        <v>275</v>
      </c>
      <c r="I4364" s="307"/>
      <c r="J4364" s="308">
        <v>46195</v>
      </c>
      <c r="K4364" t="s">
        <v>15614</v>
      </c>
      <c r="L4364" s="40"/>
      <c r="M4364" s="309" t="s">
        <v>15659</v>
      </c>
    </row>
    <row r="4365" spans="1:13" x14ac:dyDescent="0.25">
      <c r="A4365" s="300" t="str">
        <f t="shared" si="187"/>
        <v>200200150053</v>
      </c>
      <c r="B4365" s="302"/>
      <c r="C4365" s="303">
        <v>20020015</v>
      </c>
      <c r="D4365" s="8" t="s">
        <v>56</v>
      </c>
      <c r="E4365" s="305" t="s">
        <v>131</v>
      </c>
      <c r="F4365" s="305" t="s">
        <v>15498</v>
      </c>
      <c r="G4365" s="305" t="s">
        <v>15547</v>
      </c>
      <c r="H4365" s="305" t="s">
        <v>5245</v>
      </c>
      <c r="I4365" s="307"/>
      <c r="J4365" s="308">
        <v>46195</v>
      </c>
      <c r="K4365">
        <v>0</v>
      </c>
      <c r="L4365" s="40"/>
      <c r="M4365" s="309" t="s">
        <v>15660</v>
      </c>
    </row>
    <row r="4366" spans="1:13" x14ac:dyDescent="0.25">
      <c r="A4366" s="300" t="str">
        <f t="shared" si="187"/>
        <v>200200200046</v>
      </c>
      <c r="B4366" s="302"/>
      <c r="C4366" s="303">
        <v>20020020</v>
      </c>
      <c r="D4366" s="8" t="s">
        <v>56</v>
      </c>
      <c r="E4366" s="305" t="s">
        <v>129</v>
      </c>
      <c r="F4366" s="305" t="s">
        <v>15499</v>
      </c>
      <c r="G4366" s="305" t="s">
        <v>15548</v>
      </c>
      <c r="H4366" s="305" t="s">
        <v>5245</v>
      </c>
      <c r="I4366" s="307"/>
      <c r="J4366" s="308">
        <v>46195</v>
      </c>
      <c r="K4366" t="s">
        <v>15615</v>
      </c>
      <c r="L4366" s="40"/>
      <c r="M4366" s="309" t="s">
        <v>15661</v>
      </c>
    </row>
    <row r="4367" spans="1:13" x14ac:dyDescent="0.25">
      <c r="A4367" s="300" t="str">
        <f t="shared" si="187"/>
        <v>200200200047</v>
      </c>
      <c r="B4367" s="302"/>
      <c r="C4367" s="303">
        <v>20020020</v>
      </c>
      <c r="D4367" s="8" t="s">
        <v>56</v>
      </c>
      <c r="E4367" s="305" t="s">
        <v>423</v>
      </c>
      <c r="F4367" s="305" t="s">
        <v>13167</v>
      </c>
      <c r="G4367" s="305" t="s">
        <v>15549</v>
      </c>
      <c r="H4367" s="305" t="s">
        <v>275</v>
      </c>
      <c r="I4367" s="307"/>
      <c r="J4367" s="308">
        <v>46195</v>
      </c>
      <c r="K4367" t="s">
        <v>15616</v>
      </c>
      <c r="L4367" s="40"/>
      <c r="M4367" s="309" t="s">
        <v>15662</v>
      </c>
    </row>
    <row r="4368" spans="1:13" x14ac:dyDescent="0.25">
      <c r="A4368" s="300" t="str">
        <f t="shared" si="187"/>
        <v>200200230047</v>
      </c>
      <c r="B4368" s="302"/>
      <c r="C4368" s="303">
        <v>20020023</v>
      </c>
      <c r="D4368" s="8" t="s">
        <v>56</v>
      </c>
      <c r="E4368" s="305" t="s">
        <v>423</v>
      </c>
      <c r="F4368" s="305" t="s">
        <v>15500</v>
      </c>
      <c r="G4368" s="305" t="s">
        <v>15550</v>
      </c>
      <c r="H4368" s="305" t="s">
        <v>1284</v>
      </c>
      <c r="I4368" s="307"/>
      <c r="J4368" s="308">
        <v>46195</v>
      </c>
      <c r="K4368" t="s">
        <v>13823</v>
      </c>
      <c r="L4368" s="40"/>
      <c r="M4368" s="309">
        <v>0</v>
      </c>
    </row>
    <row r="4369" spans="1:13" x14ac:dyDescent="0.25">
      <c r="A4369" s="300" t="str">
        <f t="shared" si="187"/>
        <v>200200260027</v>
      </c>
      <c r="B4369" s="302"/>
      <c r="C4369" s="303">
        <v>20020026</v>
      </c>
      <c r="D4369" s="8" t="s">
        <v>56</v>
      </c>
      <c r="E4369" s="305" t="s">
        <v>6</v>
      </c>
      <c r="F4369" s="305" t="s">
        <v>14816</v>
      </c>
      <c r="G4369" s="305" t="s">
        <v>15551</v>
      </c>
      <c r="H4369" s="305" t="s">
        <v>2020</v>
      </c>
      <c r="I4369" s="307"/>
      <c r="J4369" s="308">
        <v>46195</v>
      </c>
      <c r="K4369" t="s">
        <v>15617</v>
      </c>
      <c r="L4369" s="40"/>
      <c r="M4369" s="309" t="s">
        <v>15663</v>
      </c>
    </row>
    <row r="4370" spans="1:13" x14ac:dyDescent="0.25">
      <c r="A4370" s="300" t="str">
        <f t="shared" si="187"/>
        <v>200200260035</v>
      </c>
      <c r="B4370" s="302"/>
      <c r="C4370" s="303">
        <v>20020026</v>
      </c>
      <c r="D4370" s="8" t="s">
        <v>56</v>
      </c>
      <c r="E4370" s="305" t="s">
        <v>9</v>
      </c>
      <c r="F4370" s="305" t="s">
        <v>9261</v>
      </c>
      <c r="G4370" s="305" t="s">
        <v>15552</v>
      </c>
      <c r="H4370" s="305" t="s">
        <v>276</v>
      </c>
      <c r="I4370" s="307"/>
      <c r="J4370" s="308">
        <v>46195</v>
      </c>
      <c r="K4370" t="s">
        <v>937</v>
      </c>
      <c r="L4370" s="40"/>
      <c r="M4370" s="309" t="s">
        <v>15664</v>
      </c>
    </row>
    <row r="4371" spans="1:13" x14ac:dyDescent="0.25">
      <c r="A4371" s="300" t="str">
        <f t="shared" si="187"/>
        <v>200200260036</v>
      </c>
      <c r="B4371" s="302"/>
      <c r="C4371" s="303">
        <v>20020026</v>
      </c>
      <c r="D4371" s="8" t="s">
        <v>56</v>
      </c>
      <c r="E4371" s="305" t="s">
        <v>10</v>
      </c>
      <c r="F4371" s="305" t="s">
        <v>15501</v>
      </c>
      <c r="G4371" s="305" t="s">
        <v>15553</v>
      </c>
      <c r="H4371" s="305" t="s">
        <v>276</v>
      </c>
      <c r="I4371" s="307"/>
      <c r="J4371" s="308">
        <v>46195</v>
      </c>
      <c r="K4371" t="s">
        <v>15618</v>
      </c>
      <c r="L4371" s="40"/>
      <c r="M4371" s="309" t="s">
        <v>15665</v>
      </c>
    </row>
    <row r="4372" spans="1:13" x14ac:dyDescent="0.25">
      <c r="A4372" s="300" t="str">
        <f t="shared" si="187"/>
        <v>200200260037</v>
      </c>
      <c r="B4372" s="302"/>
      <c r="C4372" s="303">
        <v>20020026</v>
      </c>
      <c r="D4372" s="8" t="s">
        <v>56</v>
      </c>
      <c r="E4372" s="305" t="s">
        <v>34</v>
      </c>
      <c r="F4372" s="305" t="s">
        <v>15502</v>
      </c>
      <c r="G4372" s="305" t="s">
        <v>15554</v>
      </c>
      <c r="H4372" s="305" t="s">
        <v>276</v>
      </c>
      <c r="I4372" s="307"/>
      <c r="J4372" s="308">
        <v>46195</v>
      </c>
      <c r="K4372" t="s">
        <v>15619</v>
      </c>
      <c r="L4372" s="40"/>
      <c r="M4372" s="309" t="s">
        <v>15666</v>
      </c>
    </row>
    <row r="4373" spans="1:13" x14ac:dyDescent="0.25">
      <c r="A4373" s="300" t="str">
        <f t="shared" si="187"/>
        <v>200200260038</v>
      </c>
      <c r="B4373" s="302"/>
      <c r="C4373" s="303">
        <v>20020026</v>
      </c>
      <c r="D4373" s="8" t="s">
        <v>56</v>
      </c>
      <c r="E4373" s="305" t="s">
        <v>11</v>
      </c>
      <c r="F4373" s="305" t="s">
        <v>15503</v>
      </c>
      <c r="G4373" s="305" t="s">
        <v>15555</v>
      </c>
      <c r="H4373" s="305" t="s">
        <v>276</v>
      </c>
      <c r="I4373" s="307"/>
      <c r="J4373" s="308">
        <v>46195</v>
      </c>
      <c r="K4373" t="s">
        <v>6177</v>
      </c>
      <c r="L4373" s="40"/>
      <c r="M4373" s="309" t="s">
        <v>15667</v>
      </c>
    </row>
    <row r="4374" spans="1:13" x14ac:dyDescent="0.25">
      <c r="A4374" s="300" t="str">
        <f t="shared" si="187"/>
        <v>200200260039</v>
      </c>
      <c r="B4374" s="302"/>
      <c r="C4374" s="303">
        <v>20020026</v>
      </c>
      <c r="D4374" s="8" t="s">
        <v>56</v>
      </c>
      <c r="E4374" s="305" t="s">
        <v>12</v>
      </c>
      <c r="F4374" s="305" t="s">
        <v>15504</v>
      </c>
      <c r="G4374" s="305" t="s">
        <v>15556</v>
      </c>
      <c r="H4374" s="305" t="s">
        <v>276</v>
      </c>
      <c r="I4374" s="307"/>
      <c r="J4374" s="308">
        <v>46195</v>
      </c>
      <c r="K4374" t="s">
        <v>15620</v>
      </c>
      <c r="L4374" s="40"/>
      <c r="M4374" s="309" t="s">
        <v>15668</v>
      </c>
    </row>
    <row r="4375" spans="1:13" x14ac:dyDescent="0.25">
      <c r="A4375" s="300" t="str">
        <f t="shared" si="187"/>
        <v>200200260040</v>
      </c>
      <c r="B4375" s="302"/>
      <c r="C4375" s="303">
        <v>20020026</v>
      </c>
      <c r="D4375" s="8" t="s">
        <v>56</v>
      </c>
      <c r="E4375" s="305" t="s">
        <v>13</v>
      </c>
      <c r="F4375" s="305" t="s">
        <v>9598</v>
      </c>
      <c r="G4375" s="305" t="s">
        <v>15557</v>
      </c>
      <c r="H4375" s="305" t="s">
        <v>15595</v>
      </c>
      <c r="I4375" s="307"/>
      <c r="J4375" s="308">
        <v>46195</v>
      </c>
      <c r="K4375" t="s">
        <v>9640</v>
      </c>
      <c r="L4375" s="40"/>
      <c r="M4375" s="309" t="s">
        <v>15669</v>
      </c>
    </row>
    <row r="4376" spans="1:13" x14ac:dyDescent="0.25">
      <c r="A4376" s="300" t="str">
        <f t="shared" ref="A4376:A4405" si="188">CONCATENATE(C4376,E4376)</f>
        <v>200200270003</v>
      </c>
      <c r="B4376" s="302"/>
      <c r="C4376" s="303">
        <v>20020027</v>
      </c>
      <c r="D4376" s="8" t="s">
        <v>56</v>
      </c>
      <c r="E4376" s="305" t="s">
        <v>0</v>
      </c>
      <c r="F4376" s="305" t="s">
        <v>15505</v>
      </c>
      <c r="G4376" s="305" t="s">
        <v>15558</v>
      </c>
      <c r="H4376" s="305" t="s">
        <v>276</v>
      </c>
      <c r="I4376" s="307"/>
      <c r="J4376" s="308">
        <v>46195</v>
      </c>
      <c r="K4376" t="s">
        <v>5740</v>
      </c>
      <c r="L4376" s="40"/>
      <c r="M4376" s="309" t="s">
        <v>15670</v>
      </c>
    </row>
    <row r="4377" spans="1:13" x14ac:dyDescent="0.25">
      <c r="A4377" s="300" t="str">
        <f t="shared" si="188"/>
        <v>200200270005</v>
      </c>
      <c r="B4377" s="302"/>
      <c r="C4377" s="303">
        <v>20020027</v>
      </c>
      <c r="D4377" s="8" t="s">
        <v>56</v>
      </c>
      <c r="E4377" s="305" t="s">
        <v>18</v>
      </c>
      <c r="F4377" s="305" t="s">
        <v>15506</v>
      </c>
      <c r="G4377" s="305" t="s">
        <v>15559</v>
      </c>
      <c r="H4377" s="305" t="s">
        <v>275</v>
      </c>
      <c r="I4377" s="307"/>
      <c r="J4377" s="308">
        <v>46195</v>
      </c>
      <c r="K4377" t="s">
        <v>15621</v>
      </c>
      <c r="L4377" s="40"/>
      <c r="M4377" s="309" t="s">
        <v>15671</v>
      </c>
    </row>
    <row r="4378" spans="1:13" x14ac:dyDescent="0.25">
      <c r="A4378" s="300" t="str">
        <f t="shared" si="188"/>
        <v>200200270006</v>
      </c>
      <c r="B4378" s="302"/>
      <c r="C4378" s="303">
        <v>20020027</v>
      </c>
      <c r="D4378" s="8" t="s">
        <v>56</v>
      </c>
      <c r="E4378" s="305" t="s">
        <v>19</v>
      </c>
      <c r="F4378" s="305" t="s">
        <v>15507</v>
      </c>
      <c r="G4378" s="305" t="s">
        <v>15560</v>
      </c>
      <c r="H4378" s="305" t="s">
        <v>277</v>
      </c>
      <c r="I4378" s="307"/>
      <c r="J4378" s="308">
        <v>46195</v>
      </c>
      <c r="K4378" t="s">
        <v>15622</v>
      </c>
      <c r="L4378" s="40"/>
      <c r="M4378" s="309">
        <v>0</v>
      </c>
    </row>
    <row r="4379" spans="1:13" x14ac:dyDescent="0.25">
      <c r="A4379" s="300" t="str">
        <f t="shared" si="188"/>
        <v>200200270007</v>
      </c>
      <c r="B4379" s="302"/>
      <c r="C4379" s="303">
        <v>20020027</v>
      </c>
      <c r="D4379" s="8" t="s">
        <v>56</v>
      </c>
      <c r="E4379" s="305" t="s">
        <v>20</v>
      </c>
      <c r="F4379" s="305" t="s">
        <v>12219</v>
      </c>
      <c r="G4379" s="35" t="s">
        <v>15963</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15508</v>
      </c>
      <c r="G4380" s="305" t="s">
        <v>15561</v>
      </c>
      <c r="H4380" s="305" t="s">
        <v>15596</v>
      </c>
      <c r="I4380" s="307"/>
      <c r="J4380" s="308">
        <v>46195</v>
      </c>
      <c r="K4380" t="s">
        <v>15623</v>
      </c>
      <c r="L4380" s="40"/>
      <c r="M4380" s="309" t="s">
        <v>15672</v>
      </c>
    </row>
    <row r="4381" spans="1:13" x14ac:dyDescent="0.25">
      <c r="A4381" s="300" t="str">
        <f t="shared" si="188"/>
        <v>200200280038</v>
      </c>
      <c r="B4381" s="302"/>
      <c r="C4381" s="303">
        <v>20020028</v>
      </c>
      <c r="D4381" s="8" t="s">
        <v>56</v>
      </c>
      <c r="E4381" s="305" t="s">
        <v>11</v>
      </c>
      <c r="F4381" s="305" t="s">
        <v>15509</v>
      </c>
      <c r="G4381" s="305" t="s">
        <v>15562</v>
      </c>
      <c r="H4381" s="305" t="s">
        <v>1187</v>
      </c>
      <c r="I4381" s="307"/>
      <c r="J4381" s="308">
        <v>46195</v>
      </c>
      <c r="K4381" t="s">
        <v>15624</v>
      </c>
      <c r="L4381" s="40"/>
      <c r="M4381" s="309" t="s">
        <v>15673</v>
      </c>
    </row>
    <row r="4382" spans="1:13" x14ac:dyDescent="0.25">
      <c r="A4382" s="300" t="str">
        <f t="shared" si="188"/>
        <v>200400010066</v>
      </c>
      <c r="B4382" s="302"/>
      <c r="C4382" s="303">
        <v>20040001</v>
      </c>
      <c r="D4382" s="8" t="s">
        <v>56</v>
      </c>
      <c r="E4382" s="305" t="s">
        <v>1247</v>
      </c>
      <c r="F4382" s="305" t="s">
        <v>8443</v>
      </c>
      <c r="G4382" s="305" t="s">
        <v>15563</v>
      </c>
      <c r="H4382" s="305" t="s">
        <v>15597</v>
      </c>
      <c r="I4382" s="307"/>
      <c r="J4382" s="308">
        <v>46195</v>
      </c>
      <c r="K4382" t="s">
        <v>6538</v>
      </c>
      <c r="L4382" s="40"/>
      <c r="M4382" s="309" t="s">
        <v>15674</v>
      </c>
    </row>
    <row r="4383" spans="1:13" x14ac:dyDescent="0.25">
      <c r="A4383" s="300" t="str">
        <f t="shared" si="188"/>
        <v>200400010067</v>
      </c>
      <c r="B4383" s="302"/>
      <c r="C4383" s="303">
        <v>20040001</v>
      </c>
      <c r="D4383" s="8" t="s">
        <v>56</v>
      </c>
      <c r="E4383" s="305" t="s">
        <v>1346</v>
      </c>
      <c r="F4383" s="305" t="s">
        <v>15510</v>
      </c>
      <c r="G4383" s="305" t="s">
        <v>15564</v>
      </c>
      <c r="H4383" s="305" t="s">
        <v>1370</v>
      </c>
      <c r="I4383" s="307"/>
      <c r="J4383" s="308">
        <v>46195</v>
      </c>
      <c r="K4383" t="s">
        <v>5214</v>
      </c>
      <c r="L4383" s="40"/>
      <c r="M4383" s="309" t="s">
        <v>15675</v>
      </c>
    </row>
    <row r="4384" spans="1:13" x14ac:dyDescent="0.25">
      <c r="A4384" s="300" t="str">
        <f t="shared" si="188"/>
        <v>200500030036</v>
      </c>
      <c r="B4384" s="302"/>
      <c r="C4384" s="303">
        <v>20050003</v>
      </c>
      <c r="D4384" s="8" t="s">
        <v>56</v>
      </c>
      <c r="E4384" s="305" t="s">
        <v>10</v>
      </c>
      <c r="F4384" s="305" t="s">
        <v>15511</v>
      </c>
      <c r="G4384" s="305" t="s">
        <v>15565</v>
      </c>
      <c r="H4384" s="305" t="s">
        <v>1380</v>
      </c>
      <c r="I4384" s="307"/>
      <c r="J4384" s="308">
        <v>46195</v>
      </c>
      <c r="K4384" t="s">
        <v>6444</v>
      </c>
      <c r="L4384" s="40"/>
      <c r="M4384" s="309" t="s">
        <v>15676</v>
      </c>
    </row>
    <row r="4385" spans="1:13" x14ac:dyDescent="0.25">
      <c r="A4385" s="300" t="str">
        <f t="shared" si="188"/>
        <v>200500030038</v>
      </c>
      <c r="B4385" s="302"/>
      <c r="C4385" s="303">
        <v>20050003</v>
      </c>
      <c r="D4385" s="8" t="s">
        <v>56</v>
      </c>
      <c r="E4385" s="305" t="s">
        <v>11</v>
      </c>
      <c r="F4385" s="305" t="s">
        <v>11313</v>
      </c>
      <c r="G4385" s="305" t="s">
        <v>15566</v>
      </c>
      <c r="H4385" s="305" t="s">
        <v>1380</v>
      </c>
      <c r="I4385" s="307"/>
      <c r="J4385" s="308">
        <v>46195</v>
      </c>
      <c r="K4385" t="s">
        <v>15625</v>
      </c>
      <c r="L4385" s="40"/>
      <c r="M4385" s="309" t="s">
        <v>15677</v>
      </c>
    </row>
    <row r="4386" spans="1:13" x14ac:dyDescent="0.25">
      <c r="A4386" s="300" t="str">
        <f t="shared" si="188"/>
        <v>200500030039</v>
      </c>
      <c r="B4386" s="302"/>
      <c r="C4386" s="303">
        <v>20050003</v>
      </c>
      <c r="D4386" s="8" t="s">
        <v>56</v>
      </c>
      <c r="E4386" s="305" t="s">
        <v>12</v>
      </c>
      <c r="F4386" s="305" t="s">
        <v>15512</v>
      </c>
      <c r="G4386" s="305" t="s">
        <v>15567</v>
      </c>
      <c r="H4386" s="305" t="s">
        <v>1380</v>
      </c>
      <c r="I4386" s="307"/>
      <c r="J4386" s="308">
        <v>46195</v>
      </c>
      <c r="K4386" t="s">
        <v>14477</v>
      </c>
      <c r="L4386" s="40"/>
      <c r="M4386" s="309" t="s">
        <v>15678</v>
      </c>
    </row>
    <row r="4387" spans="1:13" x14ac:dyDescent="0.25">
      <c r="A4387" s="300" t="str">
        <f t="shared" si="188"/>
        <v>200500030040</v>
      </c>
      <c r="B4387" s="302"/>
      <c r="C4387" s="303">
        <v>20050003</v>
      </c>
      <c r="D4387" s="8" t="s">
        <v>56</v>
      </c>
      <c r="E4387" s="305" t="s">
        <v>13</v>
      </c>
      <c r="F4387" s="305" t="s">
        <v>10658</v>
      </c>
      <c r="G4387" s="305" t="s">
        <v>15568</v>
      </c>
      <c r="H4387" s="305" t="s">
        <v>275</v>
      </c>
      <c r="I4387" s="307"/>
      <c r="J4387" s="308">
        <v>46195</v>
      </c>
      <c r="K4387" t="s">
        <v>15626</v>
      </c>
      <c r="L4387" s="40"/>
      <c r="M4387" s="309">
        <v>0</v>
      </c>
    </row>
    <row r="4388" spans="1:13" x14ac:dyDescent="0.25">
      <c r="A4388" s="300" t="str">
        <f t="shared" si="188"/>
        <v>200500030041</v>
      </c>
      <c r="B4388" s="302"/>
      <c r="C4388" s="303">
        <v>20050003</v>
      </c>
      <c r="D4388" s="8" t="s">
        <v>56</v>
      </c>
      <c r="E4388" s="305" t="s">
        <v>35</v>
      </c>
      <c r="F4388" s="305" t="s">
        <v>6792</v>
      </c>
      <c r="G4388" s="305" t="s">
        <v>6817</v>
      </c>
      <c r="H4388" s="305" t="s">
        <v>1284</v>
      </c>
      <c r="I4388" s="307"/>
      <c r="J4388" s="308">
        <v>46195</v>
      </c>
      <c r="K4388" t="s">
        <v>6332</v>
      </c>
      <c r="L4388" s="40"/>
      <c r="M4388" s="309">
        <v>0</v>
      </c>
    </row>
    <row r="4389" spans="1:13" x14ac:dyDescent="0.25">
      <c r="A4389" s="300" t="str">
        <f t="shared" si="188"/>
        <v>200500030042</v>
      </c>
      <c r="B4389" s="302"/>
      <c r="C4389" s="303">
        <v>20050003</v>
      </c>
      <c r="D4389" s="8" t="s">
        <v>56</v>
      </c>
      <c r="E4389" s="305" t="s">
        <v>14</v>
      </c>
      <c r="F4389" s="305" t="s">
        <v>11773</v>
      </c>
      <c r="G4389" s="305" t="s">
        <v>15569</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5425</v>
      </c>
      <c r="G4390" s="305" t="s">
        <v>5501</v>
      </c>
      <c r="H4390" s="305" t="s">
        <v>5502</v>
      </c>
      <c r="I4390" s="307"/>
      <c r="J4390" s="308">
        <v>46195</v>
      </c>
      <c r="K4390" t="s">
        <v>5617</v>
      </c>
      <c r="L4390" s="40"/>
      <c r="M4390" s="309">
        <v>0</v>
      </c>
    </row>
    <row r="4391" spans="1:13" x14ac:dyDescent="0.25">
      <c r="A4391" s="300" t="str">
        <f t="shared" si="188"/>
        <v>200500030044</v>
      </c>
      <c r="B4391" s="302"/>
      <c r="C4391" s="303">
        <v>20050003</v>
      </c>
      <c r="D4391" s="8" t="s">
        <v>56</v>
      </c>
      <c r="E4391" s="305" t="s">
        <v>15</v>
      </c>
      <c r="F4391" s="305" t="s">
        <v>8545</v>
      </c>
      <c r="G4391" s="305" t="s">
        <v>15570</v>
      </c>
      <c r="H4391" s="305" t="s">
        <v>1380</v>
      </c>
      <c r="I4391" s="307"/>
      <c r="J4391" s="308">
        <v>46195</v>
      </c>
      <c r="K4391" t="s">
        <v>15627</v>
      </c>
      <c r="L4391" s="40"/>
      <c r="M4391" s="309">
        <v>0</v>
      </c>
    </row>
    <row r="4392" spans="1:13" x14ac:dyDescent="0.25">
      <c r="A4392" s="300" t="str">
        <f t="shared" si="188"/>
        <v>200500030045</v>
      </c>
      <c r="B4392" s="302"/>
      <c r="C4392" s="303">
        <v>20050003</v>
      </c>
      <c r="D4392" s="8" t="s">
        <v>56</v>
      </c>
      <c r="E4392" s="305" t="s">
        <v>16</v>
      </c>
      <c r="F4392" s="305" t="s">
        <v>15513</v>
      </c>
      <c r="G4392" s="305" t="s">
        <v>15571</v>
      </c>
      <c r="H4392" s="305" t="s">
        <v>1380</v>
      </c>
      <c r="I4392" s="307"/>
      <c r="J4392" s="308">
        <v>46195</v>
      </c>
      <c r="K4392" t="s">
        <v>15628</v>
      </c>
      <c r="L4392" s="40"/>
      <c r="M4392" s="309" t="s">
        <v>15679</v>
      </c>
    </row>
    <row r="4393" spans="1:13" x14ac:dyDescent="0.25">
      <c r="A4393" s="300" t="str">
        <f t="shared" si="188"/>
        <v>200500030046</v>
      </c>
      <c r="B4393" s="302"/>
      <c r="C4393" s="303">
        <v>20050003</v>
      </c>
      <c r="D4393" s="8" t="s">
        <v>56</v>
      </c>
      <c r="E4393" s="305" t="s">
        <v>129</v>
      </c>
      <c r="F4393" s="305" t="s">
        <v>6791</v>
      </c>
      <c r="G4393" s="305" t="s">
        <v>6816</v>
      </c>
      <c r="H4393" s="305" t="s">
        <v>1380</v>
      </c>
      <c r="I4393" s="307"/>
      <c r="J4393" s="308">
        <v>46195</v>
      </c>
      <c r="K4393" t="s">
        <v>6839</v>
      </c>
      <c r="L4393" s="40"/>
      <c r="M4393" s="309">
        <v>0</v>
      </c>
    </row>
    <row r="4394" spans="1:13" x14ac:dyDescent="0.25">
      <c r="A4394" s="300" t="str">
        <f t="shared" si="188"/>
        <v>200500030048</v>
      </c>
      <c r="B4394" s="302"/>
      <c r="C4394" s="303">
        <v>20050003</v>
      </c>
      <c r="D4394" s="8" t="s">
        <v>56</v>
      </c>
      <c r="E4394" s="305" t="s">
        <v>424</v>
      </c>
      <c r="F4394" s="305" t="s">
        <v>13000</v>
      </c>
      <c r="G4394" s="305" t="s">
        <v>15572</v>
      </c>
      <c r="H4394" s="305" t="s">
        <v>275</v>
      </c>
      <c r="I4394" s="307"/>
      <c r="J4394" s="308">
        <v>46195</v>
      </c>
      <c r="K4394" t="s">
        <v>15629</v>
      </c>
      <c r="L4394" s="40"/>
      <c r="M4394" s="309" t="s">
        <v>15680</v>
      </c>
    </row>
    <row r="4395" spans="1:13" x14ac:dyDescent="0.25">
      <c r="A4395" s="300" t="str">
        <f t="shared" si="188"/>
        <v>200600040093</v>
      </c>
      <c r="B4395" s="302"/>
      <c r="C4395" s="303">
        <v>20060004</v>
      </c>
      <c r="D4395" s="8" t="s">
        <v>56</v>
      </c>
      <c r="E4395" s="305" t="s">
        <v>3868</v>
      </c>
      <c r="F4395" s="305" t="s">
        <v>15514</v>
      </c>
      <c r="G4395" s="305" t="s">
        <v>15573</v>
      </c>
      <c r="H4395" s="305" t="s">
        <v>5266</v>
      </c>
      <c r="I4395" s="307"/>
      <c r="J4395" s="308">
        <v>46195</v>
      </c>
      <c r="K4395" t="s">
        <v>631</v>
      </c>
      <c r="L4395" s="40"/>
      <c r="M4395" s="309" t="s">
        <v>15681</v>
      </c>
    </row>
    <row r="4396" spans="1:13" x14ac:dyDescent="0.25">
      <c r="A4396" s="300" t="str">
        <f t="shared" si="188"/>
        <v>200600040094</v>
      </c>
      <c r="B4396" s="302"/>
      <c r="C4396" s="303">
        <v>20060004</v>
      </c>
      <c r="D4396" s="8" t="s">
        <v>56</v>
      </c>
      <c r="E4396" s="305" t="s">
        <v>3869</v>
      </c>
      <c r="F4396" s="305" t="s">
        <v>15515</v>
      </c>
      <c r="G4396" s="305" t="s">
        <v>15574</v>
      </c>
      <c r="H4396" s="305" t="s">
        <v>2651</v>
      </c>
      <c r="I4396" s="307"/>
      <c r="J4396" s="308">
        <v>46195</v>
      </c>
      <c r="K4396" t="s">
        <v>15630</v>
      </c>
      <c r="L4396" s="40"/>
      <c r="M4396" s="309" t="s">
        <v>15682</v>
      </c>
    </row>
    <row r="4397" spans="1:13" x14ac:dyDescent="0.25">
      <c r="A4397" s="300" t="str">
        <f t="shared" si="188"/>
        <v>200600050038</v>
      </c>
      <c r="B4397" s="302"/>
      <c r="C4397" s="303">
        <v>20060005</v>
      </c>
      <c r="D4397" s="8" t="s">
        <v>56</v>
      </c>
      <c r="E4397" s="305" t="s">
        <v>11</v>
      </c>
      <c r="F4397" s="305" t="s">
        <v>733</v>
      </c>
      <c r="G4397" s="305" t="s">
        <v>15575</v>
      </c>
      <c r="H4397" s="305" t="s">
        <v>1676</v>
      </c>
      <c r="I4397" s="307"/>
      <c r="J4397" s="308">
        <v>46195</v>
      </c>
      <c r="K4397" t="s">
        <v>10888</v>
      </c>
      <c r="L4397" s="40"/>
      <c r="M4397" s="309" t="s">
        <v>15683</v>
      </c>
    </row>
    <row r="4398" spans="1:13" x14ac:dyDescent="0.25">
      <c r="A4398" s="300" t="str">
        <f t="shared" si="188"/>
        <v>200600090037</v>
      </c>
      <c r="B4398" s="302"/>
      <c r="C4398" s="303">
        <v>20060009</v>
      </c>
      <c r="D4398" s="8" t="s">
        <v>56</v>
      </c>
      <c r="E4398" s="305" t="s">
        <v>34</v>
      </c>
      <c r="F4398" s="305" t="s">
        <v>15516</v>
      </c>
      <c r="G4398" s="305" t="s">
        <v>15576</v>
      </c>
      <c r="H4398" s="305" t="s">
        <v>4452</v>
      </c>
      <c r="I4398" s="307"/>
      <c r="J4398" s="308">
        <v>46195</v>
      </c>
      <c r="K4398" t="s">
        <v>15631</v>
      </c>
      <c r="L4398" s="40"/>
      <c r="M4398" s="309" t="s">
        <v>15684</v>
      </c>
    </row>
    <row r="4399" spans="1:13" x14ac:dyDescent="0.25">
      <c r="A4399" s="300" t="str">
        <f t="shared" si="188"/>
        <v>200600170027</v>
      </c>
      <c r="B4399" s="302"/>
      <c r="C4399" s="303">
        <v>20060017</v>
      </c>
      <c r="D4399" s="8" t="s">
        <v>56</v>
      </c>
      <c r="E4399" s="305" t="s">
        <v>6</v>
      </c>
      <c r="F4399" s="305" t="s">
        <v>15517</v>
      </c>
      <c r="G4399" s="305" t="s">
        <v>15577</v>
      </c>
      <c r="H4399" s="305" t="s">
        <v>1676</v>
      </c>
      <c r="I4399" s="307"/>
      <c r="J4399" s="308">
        <v>46195</v>
      </c>
      <c r="K4399" t="s">
        <v>15632</v>
      </c>
      <c r="L4399" s="40"/>
      <c r="M4399" s="309" t="s">
        <v>15685</v>
      </c>
    </row>
    <row r="4400" spans="1:13" x14ac:dyDescent="0.25">
      <c r="A4400" s="300" t="str">
        <f t="shared" si="188"/>
        <v>200600190007</v>
      </c>
      <c r="B4400" s="302"/>
      <c r="C4400" s="303">
        <v>20060019</v>
      </c>
      <c r="D4400" s="8" t="s">
        <v>56</v>
      </c>
      <c r="E4400" s="305" t="s">
        <v>20</v>
      </c>
      <c r="F4400" s="305" t="s">
        <v>15518</v>
      </c>
      <c r="G4400" s="305" t="s">
        <v>15578</v>
      </c>
      <c r="H4400" s="305" t="s">
        <v>5807</v>
      </c>
      <c r="I4400" s="307"/>
      <c r="J4400" s="308">
        <v>46195</v>
      </c>
      <c r="K4400" t="s">
        <v>15633</v>
      </c>
      <c r="L4400" s="40"/>
      <c r="M4400" s="309" t="s">
        <v>15686</v>
      </c>
    </row>
    <row r="4401" spans="1:13" x14ac:dyDescent="0.25">
      <c r="A4401" s="300" t="str">
        <f t="shared" si="188"/>
        <v>200700240031</v>
      </c>
      <c r="B4401" s="302"/>
      <c r="C4401" s="303">
        <v>20070024</v>
      </c>
      <c r="D4401" s="8" t="s">
        <v>56</v>
      </c>
      <c r="E4401" s="305" t="s">
        <v>422</v>
      </c>
      <c r="F4401" s="305" t="s">
        <v>15519</v>
      </c>
      <c r="G4401" s="305" t="s">
        <v>15579</v>
      </c>
      <c r="H4401" s="305" t="s">
        <v>10390</v>
      </c>
      <c r="I4401" s="307"/>
      <c r="J4401" s="308">
        <v>46195</v>
      </c>
      <c r="K4401" t="s">
        <v>15634</v>
      </c>
      <c r="L4401" s="40"/>
      <c r="M4401" s="309">
        <v>0</v>
      </c>
    </row>
    <row r="4402" spans="1:13" x14ac:dyDescent="0.25">
      <c r="A4402" s="300" t="str">
        <f t="shared" si="188"/>
        <v>200700240033</v>
      </c>
      <c r="B4402" s="302"/>
      <c r="C4402" s="303">
        <v>20070024</v>
      </c>
      <c r="D4402" s="8" t="s">
        <v>56</v>
      </c>
      <c r="E4402" s="305" t="s">
        <v>32</v>
      </c>
      <c r="F4402" s="305" t="s">
        <v>5413</v>
      </c>
      <c r="G4402" s="305" t="s">
        <v>15580</v>
      </c>
      <c r="H4402" s="305" t="s">
        <v>15598</v>
      </c>
      <c r="I4402" s="307"/>
      <c r="J4402" s="308">
        <v>46195</v>
      </c>
      <c r="K4402" t="s">
        <v>15635</v>
      </c>
      <c r="L4402" s="40"/>
      <c r="M4402" s="309">
        <v>0</v>
      </c>
    </row>
    <row r="4403" spans="1:13" x14ac:dyDescent="0.25">
      <c r="A4403" s="300" t="str">
        <f t="shared" si="188"/>
        <v>200700240039</v>
      </c>
      <c r="B4403" s="302"/>
      <c r="C4403" s="303">
        <v>20070024</v>
      </c>
      <c r="D4403" s="8" t="s">
        <v>56</v>
      </c>
      <c r="E4403" s="305" t="s">
        <v>12</v>
      </c>
      <c r="F4403" s="305" t="s">
        <v>15520</v>
      </c>
      <c r="G4403" s="305" t="s">
        <v>15581</v>
      </c>
      <c r="H4403" s="305" t="s">
        <v>15599</v>
      </c>
      <c r="I4403" s="307"/>
      <c r="J4403" s="308">
        <v>46195</v>
      </c>
      <c r="K4403" t="s">
        <v>15636</v>
      </c>
      <c r="L4403" s="40"/>
      <c r="M4403" s="309" t="s">
        <v>15687</v>
      </c>
    </row>
    <row r="4404" spans="1:13" x14ac:dyDescent="0.25">
      <c r="A4404" s="300" t="str">
        <f t="shared" si="188"/>
        <v>200700240046</v>
      </c>
      <c r="B4404" s="302"/>
      <c r="C4404" s="303">
        <v>20070024</v>
      </c>
      <c r="D4404" s="8" t="s">
        <v>56</v>
      </c>
      <c r="E4404" s="305" t="s">
        <v>129</v>
      </c>
      <c r="F4404" s="305" t="s">
        <v>15521</v>
      </c>
      <c r="G4404" s="305" t="s">
        <v>15582</v>
      </c>
      <c r="H4404" s="305" t="s">
        <v>14257</v>
      </c>
      <c r="I4404" s="307"/>
      <c r="J4404" s="308">
        <v>46195</v>
      </c>
      <c r="K4404" t="s">
        <v>15637</v>
      </c>
      <c r="L4404" s="40"/>
      <c r="M4404" s="309" t="s">
        <v>15688</v>
      </c>
    </row>
    <row r="4405" spans="1:13" x14ac:dyDescent="0.25">
      <c r="A4405" s="300" t="str">
        <f t="shared" si="188"/>
        <v>200800070132</v>
      </c>
      <c r="B4405" s="302"/>
      <c r="C4405" s="303">
        <v>20080007</v>
      </c>
      <c r="D4405" s="8" t="s">
        <v>56</v>
      </c>
      <c r="E4405" s="305" t="s">
        <v>8769</v>
      </c>
      <c r="F4405" s="305" t="s">
        <v>15522</v>
      </c>
      <c r="G4405" s="305" t="s">
        <v>15583</v>
      </c>
      <c r="H4405" s="305" t="s">
        <v>7415</v>
      </c>
      <c r="I4405" s="307"/>
      <c r="J4405" s="308">
        <v>46195</v>
      </c>
      <c r="K4405" t="s">
        <v>6528</v>
      </c>
      <c r="L4405" s="40"/>
      <c r="M4405" s="309" t="s">
        <v>15689</v>
      </c>
    </row>
    <row r="4406" spans="1:13" x14ac:dyDescent="0.25">
      <c r="A4406" s="300" t="str">
        <f t="shared" ref="A4406:A4416" si="189">CONCATENATE(C4406,E4406)</f>
        <v>200800270025</v>
      </c>
      <c r="B4406" s="302"/>
      <c r="C4406" s="303">
        <v>20080027</v>
      </c>
      <c r="D4406" s="8" t="s">
        <v>56</v>
      </c>
      <c r="E4406" s="305" t="s">
        <v>5</v>
      </c>
      <c r="F4406" s="305" t="s">
        <v>15523</v>
      </c>
      <c r="G4406" s="305" t="s">
        <v>15584</v>
      </c>
      <c r="H4406" s="305" t="s">
        <v>7440</v>
      </c>
      <c r="I4406" s="307"/>
      <c r="J4406" s="308">
        <v>46195</v>
      </c>
      <c r="K4406" t="s">
        <v>15638</v>
      </c>
      <c r="L4406" s="40"/>
      <c r="M4406" s="309" t="s">
        <v>15690</v>
      </c>
    </row>
    <row r="4407" spans="1:13" x14ac:dyDescent="0.25">
      <c r="A4407" s="300" t="str">
        <f t="shared" si="189"/>
        <v>200800280022</v>
      </c>
      <c r="B4407" s="302"/>
      <c r="C4407" s="303">
        <v>20080028</v>
      </c>
      <c r="D4407" s="8" t="s">
        <v>56</v>
      </c>
      <c r="E4407" s="305" t="s">
        <v>37</v>
      </c>
      <c r="F4407" s="305" t="s">
        <v>15524</v>
      </c>
      <c r="G4407" s="305" t="s">
        <v>15585</v>
      </c>
      <c r="H4407" s="305" t="s">
        <v>5245</v>
      </c>
      <c r="I4407" s="307"/>
      <c r="J4407" s="308">
        <v>46195</v>
      </c>
      <c r="K4407" t="s">
        <v>1163</v>
      </c>
      <c r="L4407" s="40"/>
      <c r="M4407" s="309" t="s">
        <v>15691</v>
      </c>
    </row>
    <row r="4408" spans="1:13" x14ac:dyDescent="0.25">
      <c r="A4408" s="300" t="str">
        <f t="shared" si="189"/>
        <v>200800500009</v>
      </c>
      <c r="B4408" s="302"/>
      <c r="C4408" s="303">
        <v>20080050</v>
      </c>
      <c r="D4408" s="8" t="s">
        <v>56</v>
      </c>
      <c r="E4408" s="305" t="s">
        <v>36</v>
      </c>
      <c r="F4408" s="305" t="s">
        <v>6156</v>
      </c>
      <c r="G4408" s="305" t="s">
        <v>15586</v>
      </c>
      <c r="H4408" s="305" t="s">
        <v>7417</v>
      </c>
      <c r="I4408" s="307"/>
      <c r="J4408" s="308">
        <v>46195</v>
      </c>
      <c r="K4408" t="s">
        <v>10475</v>
      </c>
      <c r="L4408" s="40"/>
      <c r="M4408" s="309" t="s">
        <v>15692</v>
      </c>
    </row>
    <row r="4409" spans="1:13" x14ac:dyDescent="0.25">
      <c r="A4409" s="300" t="str">
        <f t="shared" si="189"/>
        <v>200900010010</v>
      </c>
      <c r="B4409" s="302"/>
      <c r="C4409" s="303">
        <v>20090001</v>
      </c>
      <c r="D4409" s="8" t="s">
        <v>56</v>
      </c>
      <c r="E4409" s="305" t="s">
        <v>21</v>
      </c>
      <c r="F4409" s="305" t="s">
        <v>15525</v>
      </c>
      <c r="G4409" s="305" t="s">
        <v>15587</v>
      </c>
      <c r="H4409" s="305" t="s">
        <v>15600</v>
      </c>
      <c r="I4409" s="307"/>
      <c r="J4409" s="308">
        <v>46195</v>
      </c>
      <c r="K4409" t="s">
        <v>9252</v>
      </c>
      <c r="L4409" s="40"/>
      <c r="M4409" s="309" t="s">
        <v>15693</v>
      </c>
    </row>
    <row r="4410" spans="1:13" x14ac:dyDescent="0.25">
      <c r="A4410" s="300" t="str">
        <f t="shared" si="189"/>
        <v>200900040050</v>
      </c>
      <c r="B4410" s="302"/>
      <c r="C4410" s="303">
        <v>20090004</v>
      </c>
      <c r="D4410" s="8" t="s">
        <v>56</v>
      </c>
      <c r="E4410" s="305" t="s">
        <v>2068</v>
      </c>
      <c r="F4410" s="305" t="s">
        <v>6100</v>
      </c>
      <c r="G4410" s="305" t="s">
        <v>15588</v>
      </c>
      <c r="H4410" s="305" t="s">
        <v>4438</v>
      </c>
      <c r="I4410" s="307"/>
      <c r="J4410" s="308">
        <v>46195</v>
      </c>
      <c r="K4410" t="s">
        <v>12764</v>
      </c>
      <c r="L4410" s="40"/>
      <c r="M4410" s="309" t="s">
        <v>15694</v>
      </c>
    </row>
    <row r="4411" spans="1:13" x14ac:dyDescent="0.25">
      <c r="A4411" s="300" t="str">
        <f t="shared" si="189"/>
        <v>200900080004</v>
      </c>
      <c r="B4411" s="302"/>
      <c r="C4411" s="303">
        <v>20090008</v>
      </c>
      <c r="D4411" s="8" t="s">
        <v>56</v>
      </c>
      <c r="E4411" s="305" t="s">
        <v>1</v>
      </c>
      <c r="F4411" s="305" t="s">
        <v>15526</v>
      </c>
      <c r="G4411" s="305" t="s">
        <v>15589</v>
      </c>
      <c r="H4411" s="305" t="s">
        <v>4690</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7090</v>
      </c>
      <c r="G4412" s="305" t="s">
        <v>15590</v>
      </c>
      <c r="H4412" s="305" t="s">
        <v>7573</v>
      </c>
      <c r="I4412" s="307"/>
      <c r="J4412" s="308">
        <v>46195</v>
      </c>
      <c r="K4412">
        <v>0</v>
      </c>
      <c r="L4412" s="40"/>
      <c r="M4412" s="309" t="s">
        <v>15695</v>
      </c>
    </row>
    <row r="4413" spans="1:13" x14ac:dyDescent="0.25">
      <c r="A4413" s="300" t="str">
        <f t="shared" si="189"/>
        <v>200900140043</v>
      </c>
      <c r="B4413" s="302"/>
      <c r="C4413" s="303">
        <v>20090014</v>
      </c>
      <c r="D4413" s="8" t="s">
        <v>56</v>
      </c>
      <c r="E4413" s="305" t="s">
        <v>1650</v>
      </c>
      <c r="F4413" s="305" t="s">
        <v>10598</v>
      </c>
      <c r="G4413" s="305" t="s">
        <v>15591</v>
      </c>
      <c r="H4413" s="305" t="s">
        <v>1370</v>
      </c>
      <c r="I4413" s="307"/>
      <c r="J4413" s="308">
        <v>46195</v>
      </c>
      <c r="K4413" t="s">
        <v>15639</v>
      </c>
      <c r="L4413" s="40"/>
      <c r="M4413" s="309" t="s">
        <v>15696</v>
      </c>
    </row>
    <row r="4414" spans="1:13" x14ac:dyDescent="0.25">
      <c r="A4414" s="300" t="str">
        <f t="shared" si="189"/>
        <v>200900140044</v>
      </c>
      <c r="B4414" s="302"/>
      <c r="C4414" s="303">
        <v>20090014</v>
      </c>
      <c r="D4414" s="8" t="s">
        <v>56</v>
      </c>
      <c r="E4414" s="305" t="s">
        <v>15</v>
      </c>
      <c r="F4414" s="305" t="s">
        <v>9992</v>
      </c>
      <c r="G4414" s="305" t="s">
        <v>15592</v>
      </c>
      <c r="H4414" s="305" t="s">
        <v>1370</v>
      </c>
      <c r="I4414" s="307"/>
      <c r="J4414" s="308">
        <v>46195</v>
      </c>
      <c r="K4414" t="s">
        <v>7040</v>
      </c>
      <c r="L4414" s="40"/>
      <c r="M4414" s="309" t="s">
        <v>15697</v>
      </c>
    </row>
    <row r="4415" spans="1:13" x14ac:dyDescent="0.25">
      <c r="A4415" s="300" t="str">
        <f t="shared" si="189"/>
        <v>200900140045</v>
      </c>
      <c r="B4415" s="302"/>
      <c r="C4415" s="303">
        <v>20090014</v>
      </c>
      <c r="D4415" s="8" t="s">
        <v>56</v>
      </c>
      <c r="E4415" s="305" t="s">
        <v>16</v>
      </c>
      <c r="F4415" s="305" t="s">
        <v>8402</v>
      </c>
      <c r="G4415" s="305" t="s">
        <v>15593</v>
      </c>
      <c r="H4415" s="305" t="s">
        <v>1691</v>
      </c>
      <c r="I4415" s="307"/>
      <c r="J4415" s="308">
        <v>46195</v>
      </c>
      <c r="K4415" t="s">
        <v>10603</v>
      </c>
      <c r="L4415" s="40"/>
      <c r="M4415" s="309" t="s">
        <v>15698</v>
      </c>
    </row>
    <row r="4416" spans="1:13" x14ac:dyDescent="0.25">
      <c r="A4416" s="300" t="str">
        <f t="shared" si="189"/>
        <v>200900150037</v>
      </c>
      <c r="B4416" s="302"/>
      <c r="C4416" s="303">
        <v>20090015</v>
      </c>
      <c r="D4416" s="8" t="s">
        <v>56</v>
      </c>
      <c r="E4416" s="305" t="s">
        <v>34</v>
      </c>
      <c r="F4416" s="305" t="s">
        <v>12405</v>
      </c>
      <c r="G4416" s="305" t="s">
        <v>15594</v>
      </c>
      <c r="H4416" s="305" t="s">
        <v>4690</v>
      </c>
      <c r="I4416" s="307"/>
      <c r="J4416" s="308">
        <v>46195</v>
      </c>
      <c r="K4416" t="s">
        <v>11388</v>
      </c>
      <c r="L4416" s="40"/>
      <c r="M4416" s="309" t="s">
        <v>15699</v>
      </c>
    </row>
    <row r="4417" spans="1:13" x14ac:dyDescent="0.25">
      <c r="A4417" s="300" t="str">
        <f>CONCATENATE(C4417,E4417)</f>
        <v>200600140002</v>
      </c>
      <c r="B4417" s="301"/>
      <c r="C4417" s="312">
        <v>20060014</v>
      </c>
      <c r="D4417" s="8" t="s">
        <v>56</v>
      </c>
      <c r="E4417" s="310" t="s">
        <v>17</v>
      </c>
      <c r="F4417" s="304" t="s">
        <v>8033</v>
      </c>
      <c r="G4417" s="304" t="s">
        <v>15703</v>
      </c>
      <c r="H4417" s="304" t="s">
        <v>1676</v>
      </c>
      <c r="I4417" s="306"/>
      <c r="J4417" s="308">
        <v>46198</v>
      </c>
      <c r="K4417" t="s">
        <v>15704</v>
      </c>
      <c r="L4417" s="40"/>
      <c r="M4417" s="309" t="s">
        <v>15705</v>
      </c>
    </row>
    <row r="4418" spans="1:13" x14ac:dyDescent="0.25">
      <c r="A4418" s="300" t="str">
        <f t="shared" ref="A4418:A4435" si="190">CONCATENATE(C4418,E4418)</f>
        <v>200100150112</v>
      </c>
      <c r="B4418" s="301"/>
      <c r="C4418" s="303">
        <v>20010015</v>
      </c>
      <c r="D4418" s="8" t="s">
        <v>56</v>
      </c>
      <c r="E4418" s="304" t="s">
        <v>6539</v>
      </c>
      <c r="F4418" s="304" t="s">
        <v>15706</v>
      </c>
      <c r="G4418" s="304" t="s">
        <v>15717</v>
      </c>
      <c r="H4418" s="304" t="s">
        <v>1141</v>
      </c>
      <c r="I4418" s="306"/>
      <c r="J4418" s="308">
        <v>46203</v>
      </c>
      <c r="K4418" t="s">
        <v>455</v>
      </c>
      <c r="L4418" s="40"/>
      <c r="M4418" s="309" t="s">
        <v>15743</v>
      </c>
    </row>
    <row r="4419" spans="1:13" x14ac:dyDescent="0.25">
      <c r="A4419" s="300" t="str">
        <f t="shared" si="190"/>
        <v>200100150113</v>
      </c>
      <c r="B4419" s="302"/>
      <c r="C4419" s="303">
        <v>20010015</v>
      </c>
      <c r="D4419" s="8" t="s">
        <v>56</v>
      </c>
      <c r="E4419" s="305" t="s">
        <v>6533</v>
      </c>
      <c r="F4419" s="305" t="s">
        <v>15707</v>
      </c>
      <c r="G4419" s="305" t="s">
        <v>15718</v>
      </c>
      <c r="H4419" s="305" t="s">
        <v>265</v>
      </c>
      <c r="I4419" s="307"/>
      <c r="J4419" s="308">
        <v>46203</v>
      </c>
      <c r="K4419" t="s">
        <v>9374</v>
      </c>
      <c r="L4419" s="40"/>
      <c r="M4419" s="309" t="s">
        <v>15744</v>
      </c>
    </row>
    <row r="4420" spans="1:13" x14ac:dyDescent="0.25">
      <c r="A4420" s="300" t="str">
        <f t="shared" si="190"/>
        <v>200100270091</v>
      </c>
      <c r="B4420" s="302"/>
      <c r="C4420" s="303">
        <v>20010027</v>
      </c>
      <c r="D4420" s="8" t="s">
        <v>56</v>
      </c>
      <c r="E4420" s="305" t="s">
        <v>3652</v>
      </c>
      <c r="F4420" s="305" t="s">
        <v>15708</v>
      </c>
      <c r="G4420" s="305" t="s">
        <v>15719</v>
      </c>
      <c r="H4420" s="305" t="s">
        <v>273</v>
      </c>
      <c r="I4420" s="307"/>
      <c r="J4420" s="308">
        <v>46203</v>
      </c>
      <c r="K4420" t="s">
        <v>15735</v>
      </c>
      <c r="L4420" s="40"/>
      <c r="M4420" s="309" t="s">
        <v>15745</v>
      </c>
    </row>
    <row r="4421" spans="1:13" x14ac:dyDescent="0.25">
      <c r="A4421" s="300" t="str">
        <f t="shared" si="190"/>
        <v>200100430036</v>
      </c>
      <c r="B4421" s="302"/>
      <c r="C4421" s="303">
        <v>20010043</v>
      </c>
      <c r="D4421" s="8" t="s">
        <v>56</v>
      </c>
      <c r="E4421" s="305" t="s">
        <v>10</v>
      </c>
      <c r="F4421" s="305" t="s">
        <v>15709</v>
      </c>
      <c r="G4421" s="305" t="s">
        <v>15720</v>
      </c>
      <c r="H4421" s="305" t="s">
        <v>467</v>
      </c>
      <c r="I4421" s="307"/>
      <c r="J4421" s="308">
        <v>46203</v>
      </c>
      <c r="K4421" t="s">
        <v>15736</v>
      </c>
      <c r="L4421" s="40"/>
      <c r="M4421" s="309">
        <v>0</v>
      </c>
    </row>
    <row r="4422" spans="1:13" x14ac:dyDescent="0.25">
      <c r="A4422" s="300" t="str">
        <f t="shared" si="190"/>
        <v>200100430038</v>
      </c>
      <c r="B4422" s="302"/>
      <c r="C4422" s="303">
        <v>20010043</v>
      </c>
      <c r="D4422" s="8" t="s">
        <v>56</v>
      </c>
      <c r="E4422" s="305" t="s">
        <v>11</v>
      </c>
      <c r="F4422" s="305" t="s">
        <v>15710</v>
      </c>
      <c r="G4422" s="305" t="s">
        <v>15721</v>
      </c>
      <c r="H4422" s="305" t="s">
        <v>467</v>
      </c>
      <c r="I4422" s="307"/>
      <c r="J4422" s="308">
        <v>46203</v>
      </c>
      <c r="K4422" t="s">
        <v>7035</v>
      </c>
      <c r="L4422" s="40"/>
      <c r="M4422" s="309">
        <v>0</v>
      </c>
    </row>
    <row r="4423" spans="1:13" x14ac:dyDescent="0.25">
      <c r="A4423" s="300" t="str">
        <f t="shared" si="190"/>
        <v>200100540025</v>
      </c>
      <c r="B4423" s="302"/>
      <c r="C4423" s="303">
        <v>20010054</v>
      </c>
      <c r="D4423" s="8" t="s">
        <v>56</v>
      </c>
      <c r="E4423" s="305" t="s">
        <v>5</v>
      </c>
      <c r="F4423" s="305" t="s">
        <v>15711</v>
      </c>
      <c r="G4423" s="305" t="s">
        <v>15722</v>
      </c>
      <c r="H4423" s="305" t="s">
        <v>429</v>
      </c>
      <c r="I4423" s="307"/>
      <c r="J4423" s="308">
        <v>46203</v>
      </c>
      <c r="K4423" t="s">
        <v>6177</v>
      </c>
      <c r="L4423" s="40"/>
      <c r="M4423" s="309" t="s">
        <v>15746</v>
      </c>
    </row>
    <row r="4424" spans="1:13" x14ac:dyDescent="0.25">
      <c r="A4424" s="300" t="str">
        <f t="shared" si="190"/>
        <v>200100540028</v>
      </c>
      <c r="B4424" s="302"/>
      <c r="C4424" s="303">
        <v>20010054</v>
      </c>
      <c r="D4424" s="8" t="s">
        <v>56</v>
      </c>
      <c r="E4424" s="305" t="s">
        <v>30</v>
      </c>
      <c r="F4424" s="305" t="s">
        <v>15712</v>
      </c>
      <c r="G4424" s="305" t="s">
        <v>15723</v>
      </c>
      <c r="H4424" s="305" t="s">
        <v>460</v>
      </c>
      <c r="I4424" s="307"/>
      <c r="J4424" s="308">
        <v>46203</v>
      </c>
      <c r="K4424" t="s">
        <v>1206</v>
      </c>
      <c r="L4424" s="40"/>
      <c r="M4424" s="309" t="s">
        <v>15747</v>
      </c>
    </row>
    <row r="4425" spans="1:13" x14ac:dyDescent="0.25">
      <c r="A4425" s="300" t="str">
        <f t="shared" si="190"/>
        <v>200100540029</v>
      </c>
      <c r="B4425" s="302"/>
      <c r="C4425" s="303">
        <v>20010054</v>
      </c>
      <c r="D4425" s="8" t="s">
        <v>56</v>
      </c>
      <c r="E4425" s="305" t="s">
        <v>31</v>
      </c>
      <c r="F4425" s="305" t="s">
        <v>14890</v>
      </c>
      <c r="G4425" s="305" t="s">
        <v>15724</v>
      </c>
      <c r="H4425" s="305" t="s">
        <v>275</v>
      </c>
      <c r="I4425" s="307"/>
      <c r="J4425" s="308">
        <v>46203</v>
      </c>
      <c r="K4425" t="s">
        <v>359</v>
      </c>
      <c r="L4425" s="40"/>
      <c r="M4425" s="309" t="s">
        <v>15748</v>
      </c>
    </row>
    <row r="4426" spans="1:13" x14ac:dyDescent="0.25">
      <c r="A4426" s="300" t="str">
        <f t="shared" si="190"/>
        <v>200200140026</v>
      </c>
      <c r="B4426" s="302"/>
      <c r="C4426" s="303">
        <v>20020014</v>
      </c>
      <c r="D4426" s="8" t="s">
        <v>56</v>
      </c>
      <c r="E4426" s="305" t="s">
        <v>39</v>
      </c>
      <c r="F4426" s="305" t="s">
        <v>7053</v>
      </c>
      <c r="G4426" s="305" t="s">
        <v>15725</v>
      </c>
      <c r="H4426" s="305" t="s">
        <v>1284</v>
      </c>
      <c r="I4426" s="307"/>
      <c r="J4426" s="308">
        <v>46203</v>
      </c>
      <c r="K4426" t="s">
        <v>15737</v>
      </c>
      <c r="L4426" s="40"/>
      <c r="M4426" s="309" t="s">
        <v>15749</v>
      </c>
    </row>
    <row r="4427" spans="1:13" x14ac:dyDescent="0.25">
      <c r="A4427" s="300" t="str">
        <f t="shared" si="190"/>
        <v>200200150052</v>
      </c>
      <c r="B4427" s="302"/>
      <c r="C4427" s="303">
        <v>20020015</v>
      </c>
      <c r="D4427" s="8" t="s">
        <v>56</v>
      </c>
      <c r="E4427" s="305" t="s">
        <v>426</v>
      </c>
      <c r="F4427" s="305" t="s">
        <v>7279</v>
      </c>
      <c r="G4427" s="305" t="s">
        <v>15726</v>
      </c>
      <c r="H4427" s="305" t="s">
        <v>721</v>
      </c>
      <c r="I4427" s="307"/>
      <c r="J4427" s="308">
        <v>46203</v>
      </c>
      <c r="K4427" t="s">
        <v>15738</v>
      </c>
      <c r="L4427" s="40"/>
      <c r="M4427" s="309">
        <v>0</v>
      </c>
    </row>
    <row r="4428" spans="1:13" x14ac:dyDescent="0.25">
      <c r="A4428" s="300" t="str">
        <f t="shared" si="190"/>
        <v>200200150054</v>
      </c>
      <c r="B4428" s="302"/>
      <c r="C4428" s="303">
        <v>20020015</v>
      </c>
      <c r="D4428" s="8" t="s">
        <v>56</v>
      </c>
      <c r="E4428" s="305" t="s">
        <v>760</v>
      </c>
      <c r="F4428" s="305" t="s">
        <v>7919</v>
      </c>
      <c r="G4428" s="305" t="s">
        <v>15727</v>
      </c>
      <c r="H4428" s="305" t="s">
        <v>5502</v>
      </c>
      <c r="I4428" s="307"/>
      <c r="J4428" s="308">
        <v>46203</v>
      </c>
      <c r="K4428" t="s">
        <v>372</v>
      </c>
      <c r="L4428" s="40"/>
      <c r="M4428" s="309" t="s">
        <v>15750</v>
      </c>
    </row>
    <row r="4429" spans="1:13" x14ac:dyDescent="0.25">
      <c r="A4429" s="300" t="str">
        <f t="shared" si="190"/>
        <v>200200210029</v>
      </c>
      <c r="B4429" s="302"/>
      <c r="C4429" s="303">
        <v>20020021</v>
      </c>
      <c r="D4429" s="8" t="s">
        <v>56</v>
      </c>
      <c r="E4429" s="305" t="s">
        <v>31</v>
      </c>
      <c r="F4429" s="305" t="s">
        <v>15713</v>
      </c>
      <c r="G4429" s="305" t="s">
        <v>15728</v>
      </c>
      <c r="H4429" s="305" t="s">
        <v>1284</v>
      </c>
      <c r="I4429" s="307"/>
      <c r="J4429" s="308">
        <v>46203</v>
      </c>
      <c r="K4429">
        <v>0</v>
      </c>
      <c r="L4429" s="40"/>
      <c r="M4429" s="309" t="s">
        <v>15751</v>
      </c>
    </row>
    <row r="4430" spans="1:13" x14ac:dyDescent="0.25">
      <c r="A4430" s="300" t="str">
        <f t="shared" si="190"/>
        <v>200200250023</v>
      </c>
      <c r="B4430" s="302"/>
      <c r="C4430" s="303">
        <v>20020025</v>
      </c>
      <c r="D4430" s="8" t="s">
        <v>56</v>
      </c>
      <c r="E4430" s="305" t="s">
        <v>38</v>
      </c>
      <c r="F4430" s="305" t="s">
        <v>15714</v>
      </c>
      <c r="G4430" s="305" t="s">
        <v>15729</v>
      </c>
      <c r="H4430" s="305" t="s">
        <v>1032</v>
      </c>
      <c r="I4430" s="307"/>
      <c r="J4430" s="308">
        <v>46203</v>
      </c>
      <c r="K4430" t="s">
        <v>15739</v>
      </c>
      <c r="L4430" s="40"/>
      <c r="M4430" s="309" t="s">
        <v>15752</v>
      </c>
    </row>
    <row r="4431" spans="1:13" x14ac:dyDescent="0.25">
      <c r="A4431" s="300" t="str">
        <f t="shared" si="190"/>
        <v>200200260041</v>
      </c>
      <c r="B4431" s="302"/>
      <c r="C4431" s="303">
        <v>20020026</v>
      </c>
      <c r="D4431" s="8" t="s">
        <v>56</v>
      </c>
      <c r="E4431" s="305" t="s">
        <v>35</v>
      </c>
      <c r="F4431" s="305" t="s">
        <v>15715</v>
      </c>
      <c r="G4431" s="305" t="s">
        <v>15730</v>
      </c>
      <c r="H4431" s="305" t="s">
        <v>276</v>
      </c>
      <c r="I4431" s="307"/>
      <c r="J4431" s="308">
        <v>46203</v>
      </c>
      <c r="K4431" t="s">
        <v>15740</v>
      </c>
      <c r="L4431" s="40"/>
      <c r="M4431" s="309" t="s">
        <v>15753</v>
      </c>
    </row>
    <row r="4432" spans="1:13" x14ac:dyDescent="0.25">
      <c r="A4432" s="300" t="str">
        <f t="shared" si="190"/>
        <v>200200280040</v>
      </c>
      <c r="B4432" s="302"/>
      <c r="C4432" s="303">
        <v>20020028</v>
      </c>
      <c r="D4432" s="8" t="s">
        <v>56</v>
      </c>
      <c r="E4432" s="305" t="s">
        <v>13</v>
      </c>
      <c r="F4432" s="305" t="s">
        <v>15716</v>
      </c>
      <c r="G4432" s="305" t="s">
        <v>15731</v>
      </c>
      <c r="H4432" s="305" t="s">
        <v>1032</v>
      </c>
      <c r="I4432" s="307"/>
      <c r="J4432" s="308">
        <v>46203</v>
      </c>
      <c r="K4432" t="s">
        <v>15741</v>
      </c>
      <c r="L4432" s="40"/>
      <c r="M4432" s="309" t="s">
        <v>15754</v>
      </c>
    </row>
    <row r="4433" spans="1:13" x14ac:dyDescent="0.25">
      <c r="A4433" s="300" t="str">
        <f t="shared" si="190"/>
        <v>200500030047</v>
      </c>
      <c r="B4433" s="302"/>
      <c r="C4433" s="303">
        <v>20050003</v>
      </c>
      <c r="D4433" s="8" t="s">
        <v>56</v>
      </c>
      <c r="E4433" s="305" t="s">
        <v>423</v>
      </c>
      <c r="F4433" s="305" t="s">
        <v>10682</v>
      </c>
      <c r="G4433" s="305" t="s">
        <v>15732</v>
      </c>
      <c r="H4433" s="305" t="s">
        <v>1284</v>
      </c>
      <c r="I4433" s="307"/>
      <c r="J4433" s="308">
        <v>46203</v>
      </c>
      <c r="K4433" t="s">
        <v>5227</v>
      </c>
      <c r="L4433" s="40"/>
      <c r="M4433" s="309" t="s">
        <v>15755</v>
      </c>
    </row>
    <row r="4434" spans="1:13" x14ac:dyDescent="0.25">
      <c r="A4434" s="300" t="str">
        <f t="shared" si="190"/>
        <v>200500030050</v>
      </c>
      <c r="B4434" s="302"/>
      <c r="C4434" s="303">
        <v>20050003</v>
      </c>
      <c r="D4434" s="8" t="s">
        <v>56</v>
      </c>
      <c r="E4434" s="305" t="s">
        <v>2068</v>
      </c>
      <c r="F4434" s="305" t="s">
        <v>1118</v>
      </c>
      <c r="G4434" s="305" t="s">
        <v>15733</v>
      </c>
      <c r="H4434" s="305" t="s">
        <v>1380</v>
      </c>
      <c r="I4434" s="307"/>
      <c r="J4434" s="308">
        <v>46203</v>
      </c>
      <c r="K4434" t="s">
        <v>10320</v>
      </c>
      <c r="L4434" s="40"/>
      <c r="M4434" s="309">
        <v>0</v>
      </c>
    </row>
    <row r="4435" spans="1:13" x14ac:dyDescent="0.25">
      <c r="A4435" s="300" t="str">
        <f t="shared" si="190"/>
        <v>200800070133</v>
      </c>
      <c r="B4435" s="302"/>
      <c r="C4435" s="303">
        <v>20080007</v>
      </c>
      <c r="D4435" s="8" t="s">
        <v>56</v>
      </c>
      <c r="E4435" s="305" t="s">
        <v>8994</v>
      </c>
      <c r="F4435" s="305" t="s">
        <v>6895</v>
      </c>
      <c r="G4435" s="305" t="s">
        <v>15734</v>
      </c>
      <c r="H4435" s="305" t="s">
        <v>7415</v>
      </c>
      <c r="I4435" s="307"/>
      <c r="J4435" s="308">
        <v>46203</v>
      </c>
      <c r="K4435" t="s">
        <v>15742</v>
      </c>
      <c r="L4435" s="40"/>
      <c r="M4435" s="309" t="s">
        <v>15756</v>
      </c>
    </row>
    <row r="4436" spans="1:13" x14ac:dyDescent="0.25">
      <c r="A4436" s="313" t="str">
        <f t="shared" ref="A4436:A4462" si="191">CONCATENATE(C4436,E4436)</f>
        <v>200100150114</v>
      </c>
      <c r="B4436" s="314"/>
      <c r="C4436" s="316">
        <v>20010015</v>
      </c>
      <c r="D4436" s="8" t="s">
        <v>56</v>
      </c>
      <c r="E4436" s="317" t="s">
        <v>6872</v>
      </c>
      <c r="F4436" s="317" t="s">
        <v>9991</v>
      </c>
      <c r="G4436" s="317" t="s">
        <v>15776</v>
      </c>
      <c r="H4436" s="317" t="s">
        <v>265</v>
      </c>
      <c r="I4436" s="319"/>
      <c r="J4436" s="321">
        <v>46209</v>
      </c>
      <c r="K4436" t="s">
        <v>7050</v>
      </c>
      <c r="L4436" s="40"/>
      <c r="M4436" s="322">
        <v>0</v>
      </c>
    </row>
    <row r="4437" spans="1:13" x14ac:dyDescent="0.25">
      <c r="A4437" s="313" t="str">
        <f t="shared" si="191"/>
        <v>200100150115</v>
      </c>
      <c r="B4437" s="315"/>
      <c r="C4437" s="316">
        <v>20010015</v>
      </c>
      <c r="D4437" s="8" t="s">
        <v>56</v>
      </c>
      <c r="E4437" s="318" t="s">
        <v>6873</v>
      </c>
      <c r="F4437" s="318" t="s">
        <v>15761</v>
      </c>
      <c r="G4437" s="318" t="s">
        <v>15777</v>
      </c>
      <c r="H4437" s="318" t="s">
        <v>267</v>
      </c>
      <c r="I4437" s="320"/>
      <c r="J4437" s="321">
        <v>46209</v>
      </c>
      <c r="K4437" t="s">
        <v>15800</v>
      </c>
      <c r="L4437" s="40"/>
      <c r="M4437" s="322">
        <v>0</v>
      </c>
    </row>
    <row r="4438" spans="1:13" x14ac:dyDescent="0.25">
      <c r="A4438" s="313" t="str">
        <f t="shared" si="191"/>
        <v>200100150117</v>
      </c>
      <c r="B4438" s="315"/>
      <c r="C4438" s="316">
        <v>20010015</v>
      </c>
      <c r="D4438" s="8" t="s">
        <v>56</v>
      </c>
      <c r="E4438" s="318" t="s">
        <v>7262</v>
      </c>
      <c r="F4438" s="318" t="s">
        <v>15762</v>
      </c>
      <c r="G4438" s="318" t="s">
        <v>15778</v>
      </c>
      <c r="H4438" s="318" t="s">
        <v>271</v>
      </c>
      <c r="I4438" s="320"/>
      <c r="J4438" s="321">
        <v>46209</v>
      </c>
      <c r="K4438" t="s">
        <v>15801</v>
      </c>
      <c r="L4438" s="40"/>
      <c r="M4438" s="322">
        <v>0</v>
      </c>
    </row>
    <row r="4439" spans="1:13" x14ac:dyDescent="0.25">
      <c r="A4439" s="313" t="str">
        <f t="shared" si="191"/>
        <v>200100410072</v>
      </c>
      <c r="B4439" s="315"/>
      <c r="C4439" s="316">
        <v>20010041</v>
      </c>
      <c r="D4439" s="8" t="s">
        <v>56</v>
      </c>
      <c r="E4439" s="318" t="s">
        <v>2067</v>
      </c>
      <c r="F4439" s="318" t="s">
        <v>15763</v>
      </c>
      <c r="G4439" s="318" t="s">
        <v>15779</v>
      </c>
      <c r="H4439" s="318" t="s">
        <v>467</v>
      </c>
      <c r="I4439" s="320"/>
      <c r="J4439" s="321">
        <v>46209</v>
      </c>
      <c r="K4439" t="s">
        <v>5957</v>
      </c>
      <c r="L4439" s="40"/>
      <c r="M4439" s="322" t="s">
        <v>15815</v>
      </c>
    </row>
    <row r="4440" spans="1:13" x14ac:dyDescent="0.25">
      <c r="A4440" s="313" t="str">
        <f t="shared" si="191"/>
        <v>200100620018</v>
      </c>
      <c r="B4440" s="315"/>
      <c r="C4440" s="316">
        <v>20010062</v>
      </c>
      <c r="D4440" s="8" t="s">
        <v>56</v>
      </c>
      <c r="E4440" s="318" t="s">
        <v>2</v>
      </c>
      <c r="F4440" s="318" t="s">
        <v>15764</v>
      </c>
      <c r="G4440" s="318" t="s">
        <v>15780</v>
      </c>
      <c r="H4440" s="318" t="s">
        <v>275</v>
      </c>
      <c r="I4440" s="320"/>
      <c r="J4440" s="321">
        <v>46209</v>
      </c>
      <c r="K4440" t="s">
        <v>14525</v>
      </c>
      <c r="L4440" s="40"/>
      <c r="M4440" s="322" t="s">
        <v>15816</v>
      </c>
    </row>
    <row r="4441" spans="1:13" x14ac:dyDescent="0.25">
      <c r="A4441" s="313" t="str">
        <f t="shared" si="191"/>
        <v>200200010186</v>
      </c>
      <c r="B4441" s="315"/>
      <c r="C4441" s="316">
        <v>20020001</v>
      </c>
      <c r="D4441" s="8" t="s">
        <v>56</v>
      </c>
      <c r="E4441" s="318" t="s">
        <v>15758</v>
      </c>
      <c r="F4441" s="318" t="s">
        <v>15765</v>
      </c>
      <c r="G4441" s="318" t="s">
        <v>15781</v>
      </c>
      <c r="H4441" s="318" t="s">
        <v>276</v>
      </c>
      <c r="I4441" s="320"/>
      <c r="J4441" s="321">
        <v>46209</v>
      </c>
      <c r="K4441" t="s">
        <v>15802</v>
      </c>
      <c r="L4441" s="40"/>
      <c r="M4441" s="322" t="s">
        <v>15817</v>
      </c>
    </row>
    <row r="4442" spans="1:13" x14ac:dyDescent="0.25">
      <c r="A4442" s="313" t="str">
        <f t="shared" si="191"/>
        <v>200200010187</v>
      </c>
      <c r="B4442" s="315"/>
      <c r="C4442" s="316">
        <v>20020001</v>
      </c>
      <c r="D4442" s="8" t="s">
        <v>56</v>
      </c>
      <c r="E4442" s="318" t="s">
        <v>15759</v>
      </c>
      <c r="F4442" s="318" t="s">
        <v>15766</v>
      </c>
      <c r="G4442" s="318" t="s">
        <v>15782</v>
      </c>
      <c r="H4442" s="318" t="s">
        <v>275</v>
      </c>
      <c r="I4442" s="320"/>
      <c r="J4442" s="321">
        <v>46209</v>
      </c>
      <c r="K4442" t="s">
        <v>8720</v>
      </c>
      <c r="L4442" s="40"/>
      <c r="M4442" s="322" t="s">
        <v>15818</v>
      </c>
    </row>
    <row r="4443" spans="1:13" x14ac:dyDescent="0.25">
      <c r="A4443" s="313" t="str">
        <f t="shared" si="191"/>
        <v>200200010188</v>
      </c>
      <c r="B4443" s="315"/>
      <c r="C4443" s="316">
        <v>20020001</v>
      </c>
      <c r="D4443" s="8" t="s">
        <v>56</v>
      </c>
      <c r="E4443" s="318" t="s">
        <v>15760</v>
      </c>
      <c r="F4443" s="318" t="s">
        <v>157</v>
      </c>
      <c r="G4443" s="318" t="s">
        <v>15783</v>
      </c>
      <c r="H4443" s="318" t="s">
        <v>274</v>
      </c>
      <c r="I4443" s="320"/>
      <c r="J4443" s="321">
        <v>46209</v>
      </c>
      <c r="K4443" t="s">
        <v>158</v>
      </c>
      <c r="L4443" s="40"/>
      <c r="M4443" s="322" t="s">
        <v>15819</v>
      </c>
    </row>
    <row r="4444" spans="1:13" x14ac:dyDescent="0.25">
      <c r="A4444" s="313" t="str">
        <f t="shared" si="191"/>
        <v>200200210030</v>
      </c>
      <c r="B4444" s="315"/>
      <c r="C4444" s="316">
        <v>20020021</v>
      </c>
      <c r="D4444" s="8" t="s">
        <v>56</v>
      </c>
      <c r="E4444" s="318" t="s">
        <v>7</v>
      </c>
      <c r="F4444" s="318" t="s">
        <v>6621</v>
      </c>
      <c r="G4444" s="318" t="s">
        <v>15784</v>
      </c>
      <c r="H4444" s="318" t="s">
        <v>5502</v>
      </c>
      <c r="I4444" s="320"/>
      <c r="J4444" s="321">
        <v>46209</v>
      </c>
      <c r="K4444" t="s">
        <v>15803</v>
      </c>
      <c r="L4444" s="40"/>
      <c r="M4444" s="322" t="s">
        <v>15820</v>
      </c>
    </row>
    <row r="4445" spans="1:13" x14ac:dyDescent="0.25">
      <c r="A4445" s="313" t="str">
        <f t="shared" si="191"/>
        <v>200200230048</v>
      </c>
      <c r="B4445" s="315"/>
      <c r="C4445" s="316">
        <v>20020023</v>
      </c>
      <c r="D4445" s="8" t="s">
        <v>56</v>
      </c>
      <c r="E4445" s="318" t="s">
        <v>424</v>
      </c>
      <c r="F4445" s="318" t="s">
        <v>13951</v>
      </c>
      <c r="G4445" s="318" t="s">
        <v>15785</v>
      </c>
      <c r="H4445" s="318" t="s">
        <v>14103</v>
      </c>
      <c r="I4445" s="320"/>
      <c r="J4445" s="321">
        <v>46209</v>
      </c>
      <c r="K4445" t="s">
        <v>12584</v>
      </c>
      <c r="L4445" s="40"/>
      <c r="M4445" s="322">
        <v>0</v>
      </c>
    </row>
    <row r="4446" spans="1:13" x14ac:dyDescent="0.25">
      <c r="A4446" s="313" t="str">
        <f t="shared" si="191"/>
        <v>200200260042</v>
      </c>
      <c r="B4446" s="315"/>
      <c r="C4446" s="316">
        <v>20020026</v>
      </c>
      <c r="D4446" s="8" t="s">
        <v>56</v>
      </c>
      <c r="E4446" s="318" t="s">
        <v>14</v>
      </c>
      <c r="F4446" s="318" t="s">
        <v>5421</v>
      </c>
      <c r="G4446" s="318" t="s">
        <v>15786</v>
      </c>
      <c r="H4446" s="318" t="s">
        <v>276</v>
      </c>
      <c r="I4446" s="320"/>
      <c r="J4446" s="321">
        <v>46209</v>
      </c>
      <c r="K4446" t="s">
        <v>15804</v>
      </c>
      <c r="L4446" s="40"/>
      <c r="M4446" s="322" t="s">
        <v>15821</v>
      </c>
    </row>
    <row r="4447" spans="1:13" x14ac:dyDescent="0.25">
      <c r="A4447" s="313" t="str">
        <f t="shared" si="191"/>
        <v>200400010070</v>
      </c>
      <c r="B4447" s="315"/>
      <c r="C4447" s="316">
        <v>20040001</v>
      </c>
      <c r="D4447" s="8" t="s">
        <v>56</v>
      </c>
      <c r="E4447" s="318" t="s">
        <v>1850</v>
      </c>
      <c r="F4447" s="318" t="s">
        <v>15767</v>
      </c>
      <c r="G4447" s="318" t="s">
        <v>15787</v>
      </c>
      <c r="H4447" s="318" t="s">
        <v>1691</v>
      </c>
      <c r="I4447" s="320"/>
      <c r="J4447" s="321">
        <v>46209</v>
      </c>
      <c r="K4447" t="s">
        <v>15805</v>
      </c>
      <c r="L4447" s="40"/>
      <c r="M4447" s="322">
        <v>0</v>
      </c>
    </row>
    <row r="4448" spans="1:13" x14ac:dyDescent="0.25">
      <c r="A4448" s="313" t="str">
        <f t="shared" si="191"/>
        <v>200500010056</v>
      </c>
      <c r="B4448" s="315"/>
      <c r="C4448" s="316">
        <v>20050001</v>
      </c>
      <c r="D4448" s="8" t="s">
        <v>56</v>
      </c>
      <c r="E4448" s="318" t="s">
        <v>761</v>
      </c>
      <c r="F4448" s="318" t="s">
        <v>15768</v>
      </c>
      <c r="G4448" s="318" t="s">
        <v>15788</v>
      </c>
      <c r="H4448" s="318" t="s">
        <v>274</v>
      </c>
      <c r="I4448" s="320"/>
      <c r="J4448" s="321">
        <v>46209</v>
      </c>
      <c r="K4448" t="s">
        <v>11778</v>
      </c>
      <c r="L4448" s="40"/>
      <c r="M4448" s="322" t="s">
        <v>15822</v>
      </c>
    </row>
    <row r="4449" spans="1:13" x14ac:dyDescent="0.25">
      <c r="A4449" s="313" t="str">
        <f t="shared" si="191"/>
        <v>200500010057</v>
      </c>
      <c r="B4449" s="315"/>
      <c r="C4449" s="316">
        <v>20050001</v>
      </c>
      <c r="D4449" s="8" t="s">
        <v>56</v>
      </c>
      <c r="E4449" s="318" t="s">
        <v>762</v>
      </c>
      <c r="F4449" s="318" t="s">
        <v>15769</v>
      </c>
      <c r="G4449" s="318" t="s">
        <v>15789</v>
      </c>
      <c r="H4449" s="318" t="s">
        <v>281</v>
      </c>
      <c r="I4449" s="320"/>
      <c r="J4449" s="321">
        <v>46209</v>
      </c>
      <c r="K4449" t="s">
        <v>15806</v>
      </c>
      <c r="L4449" s="40"/>
      <c r="M4449" s="322" t="s">
        <v>15823</v>
      </c>
    </row>
    <row r="4450" spans="1:13" x14ac:dyDescent="0.25">
      <c r="A4450" s="313" t="str">
        <f t="shared" si="191"/>
        <v>200500030049</v>
      </c>
      <c r="B4450" s="315"/>
      <c r="C4450" s="316">
        <v>20050003</v>
      </c>
      <c r="D4450" s="8" t="s">
        <v>56</v>
      </c>
      <c r="E4450" s="318" t="s">
        <v>425</v>
      </c>
      <c r="F4450" s="318" t="s">
        <v>6610</v>
      </c>
      <c r="G4450" s="318" t="s">
        <v>6640</v>
      </c>
      <c r="H4450" s="318" t="s">
        <v>1380</v>
      </c>
      <c r="I4450" s="320"/>
      <c r="J4450" s="321">
        <v>46209</v>
      </c>
      <c r="K4450" t="s">
        <v>1198</v>
      </c>
      <c r="L4450" s="40"/>
      <c r="M4450" s="322" t="s">
        <v>15824</v>
      </c>
    </row>
    <row r="4451" spans="1:13" x14ac:dyDescent="0.25">
      <c r="A4451" s="313" t="str">
        <f t="shared" si="191"/>
        <v>200500030051</v>
      </c>
      <c r="B4451" s="315"/>
      <c r="C4451" s="316">
        <v>20050003</v>
      </c>
      <c r="D4451" s="8" t="s">
        <v>56</v>
      </c>
      <c r="E4451" s="318" t="s">
        <v>130</v>
      </c>
      <c r="F4451" s="318" t="s">
        <v>15770</v>
      </c>
      <c r="G4451" s="318" t="s">
        <v>10448</v>
      </c>
      <c r="H4451" s="318" t="s">
        <v>5245</v>
      </c>
      <c r="I4451" s="320"/>
      <c r="J4451" s="321">
        <v>46209</v>
      </c>
      <c r="K4451" t="s">
        <v>15807</v>
      </c>
      <c r="L4451" s="40"/>
      <c r="M4451" s="322" t="s">
        <v>15825</v>
      </c>
    </row>
    <row r="4452" spans="1:13" x14ac:dyDescent="0.25">
      <c r="A4452" s="313" t="str">
        <f t="shared" si="191"/>
        <v>200500030052</v>
      </c>
      <c r="B4452" s="315"/>
      <c r="C4452" s="316">
        <v>20050003</v>
      </c>
      <c r="D4452" s="8" t="s">
        <v>56</v>
      </c>
      <c r="E4452" s="318" t="s">
        <v>426</v>
      </c>
      <c r="F4452" s="318" t="s">
        <v>5999</v>
      </c>
      <c r="G4452" s="318" t="s">
        <v>6021</v>
      </c>
      <c r="H4452" s="318" t="s">
        <v>1380</v>
      </c>
      <c r="I4452" s="320"/>
      <c r="J4452" s="321">
        <v>46209</v>
      </c>
      <c r="K4452" t="s">
        <v>15808</v>
      </c>
      <c r="L4452" s="40"/>
      <c r="M4452" s="322">
        <v>0</v>
      </c>
    </row>
    <row r="4453" spans="1:13" x14ac:dyDescent="0.25">
      <c r="A4453" s="313" t="str">
        <f t="shared" si="191"/>
        <v>200700030071</v>
      </c>
      <c r="B4453" s="315"/>
      <c r="C4453" s="316">
        <v>20070003</v>
      </c>
      <c r="D4453" s="8" t="s">
        <v>56</v>
      </c>
      <c r="E4453" s="318" t="s">
        <v>1750</v>
      </c>
      <c r="F4453" s="318" t="s">
        <v>7769</v>
      </c>
      <c r="G4453" s="318" t="s">
        <v>15790</v>
      </c>
      <c r="H4453" s="318" t="s">
        <v>1048</v>
      </c>
      <c r="I4453" s="320"/>
      <c r="J4453" s="321">
        <v>46209</v>
      </c>
      <c r="K4453" t="s">
        <v>15809</v>
      </c>
      <c r="L4453" s="40"/>
      <c r="M4453" s="322" t="s">
        <v>15826</v>
      </c>
    </row>
    <row r="4454" spans="1:13" x14ac:dyDescent="0.25">
      <c r="A4454" s="313" t="str">
        <f t="shared" si="191"/>
        <v>200700240044</v>
      </c>
      <c r="B4454" s="315"/>
      <c r="C4454" s="316">
        <v>20070024</v>
      </c>
      <c r="D4454" s="8" t="s">
        <v>56</v>
      </c>
      <c r="E4454" s="318" t="s">
        <v>15</v>
      </c>
      <c r="F4454" s="318" t="s">
        <v>15771</v>
      </c>
      <c r="G4454" s="318" t="s">
        <v>15791</v>
      </c>
      <c r="H4454" s="318" t="s">
        <v>14257</v>
      </c>
      <c r="I4454" s="320"/>
      <c r="J4454" s="321">
        <v>46209</v>
      </c>
      <c r="K4454" t="s">
        <v>15810</v>
      </c>
      <c r="L4454" s="40"/>
      <c r="M4454" s="322">
        <v>0</v>
      </c>
    </row>
    <row r="4455" spans="1:13" x14ac:dyDescent="0.25">
      <c r="A4455" s="313" t="str">
        <f t="shared" si="191"/>
        <v>200700240045</v>
      </c>
      <c r="B4455" s="315"/>
      <c r="C4455" s="316">
        <v>20070024</v>
      </c>
      <c r="D4455" s="8" t="s">
        <v>56</v>
      </c>
      <c r="E4455" s="318" t="s">
        <v>16</v>
      </c>
      <c r="F4455" s="318" t="s">
        <v>15772</v>
      </c>
      <c r="G4455" s="318" t="s">
        <v>15792</v>
      </c>
      <c r="H4455" s="318" t="s">
        <v>5545</v>
      </c>
      <c r="I4455" s="320"/>
      <c r="J4455" s="321">
        <v>46209</v>
      </c>
      <c r="K4455" t="s">
        <v>15811</v>
      </c>
      <c r="L4455" s="40"/>
      <c r="M4455" s="322">
        <v>0</v>
      </c>
    </row>
    <row r="4456" spans="1:13" x14ac:dyDescent="0.25">
      <c r="A4456" s="313" t="str">
        <f t="shared" si="191"/>
        <v>200700240047</v>
      </c>
      <c r="B4456" s="315"/>
      <c r="C4456" s="316">
        <v>20070024</v>
      </c>
      <c r="D4456" s="8" t="s">
        <v>56</v>
      </c>
      <c r="E4456" s="318" t="s">
        <v>423</v>
      </c>
      <c r="F4456" s="318" t="s">
        <v>9246</v>
      </c>
      <c r="G4456" s="318" t="s">
        <v>15793</v>
      </c>
      <c r="H4456" s="318" t="s">
        <v>14257</v>
      </c>
      <c r="I4456" s="320"/>
      <c r="J4456" s="321">
        <v>46209</v>
      </c>
      <c r="K4456" t="s">
        <v>15812</v>
      </c>
      <c r="L4456" s="40"/>
      <c r="M4456" s="322">
        <v>0</v>
      </c>
    </row>
    <row r="4457" spans="1:13" x14ac:dyDescent="0.25">
      <c r="A4457" s="313" t="str">
        <f t="shared" si="191"/>
        <v>200700240048</v>
      </c>
      <c r="B4457" s="315"/>
      <c r="C4457" s="316">
        <v>20070024</v>
      </c>
      <c r="D4457" s="8" t="s">
        <v>56</v>
      </c>
      <c r="E4457" s="318" t="s">
        <v>424</v>
      </c>
      <c r="F4457" s="318" t="s">
        <v>8451</v>
      </c>
      <c r="G4457" s="318" t="s">
        <v>15794</v>
      </c>
      <c r="H4457" s="318" t="s">
        <v>12252</v>
      </c>
      <c r="I4457" s="320"/>
      <c r="J4457" s="321">
        <v>46209</v>
      </c>
      <c r="K4457" t="s">
        <v>15813</v>
      </c>
      <c r="L4457" s="40"/>
      <c r="M4457" s="322" t="s">
        <v>15827</v>
      </c>
    </row>
    <row r="4458" spans="1:13" x14ac:dyDescent="0.25">
      <c r="A4458" s="313" t="str">
        <f t="shared" si="191"/>
        <v>200700260028</v>
      </c>
      <c r="B4458" s="315"/>
      <c r="C4458" s="316">
        <v>20070026</v>
      </c>
      <c r="D4458" s="8" t="s">
        <v>56</v>
      </c>
      <c r="E4458" s="318" t="s">
        <v>30</v>
      </c>
      <c r="F4458" s="318" t="s">
        <v>8800</v>
      </c>
      <c r="G4458" s="318" t="s">
        <v>15795</v>
      </c>
      <c r="H4458" s="318" t="s">
        <v>14371</v>
      </c>
      <c r="I4458" s="320"/>
      <c r="J4458" s="321">
        <v>46209</v>
      </c>
      <c r="K4458" t="s">
        <v>741</v>
      </c>
      <c r="L4458" s="40"/>
      <c r="M4458" s="322" t="s">
        <v>15828</v>
      </c>
    </row>
    <row r="4459" spans="1:13" x14ac:dyDescent="0.25">
      <c r="A4459" s="313" t="str">
        <f t="shared" si="191"/>
        <v>200700260029</v>
      </c>
      <c r="B4459" s="315"/>
      <c r="C4459" s="316">
        <v>20070026</v>
      </c>
      <c r="D4459" s="8" t="s">
        <v>56</v>
      </c>
      <c r="E4459" s="318" t="s">
        <v>31</v>
      </c>
      <c r="F4459" s="318" t="s">
        <v>602</v>
      </c>
      <c r="G4459" s="318" t="s">
        <v>15796</v>
      </c>
      <c r="H4459" s="318" t="s">
        <v>275</v>
      </c>
      <c r="I4459" s="320"/>
      <c r="J4459" s="321">
        <v>46209</v>
      </c>
      <c r="K4459" t="s">
        <v>15814</v>
      </c>
      <c r="L4459" s="40"/>
      <c r="M4459" s="322" t="s">
        <v>15829</v>
      </c>
    </row>
    <row r="4460" spans="1:13" x14ac:dyDescent="0.25">
      <c r="A4460" s="313" t="str">
        <f t="shared" si="191"/>
        <v>200900080031</v>
      </c>
      <c r="B4460" s="315"/>
      <c r="C4460" s="316">
        <v>20090008</v>
      </c>
      <c r="D4460" s="8" t="s">
        <v>56</v>
      </c>
      <c r="E4460" s="318" t="s">
        <v>422</v>
      </c>
      <c r="F4460" s="318" t="s">
        <v>15773</v>
      </c>
      <c r="G4460" s="318" t="s">
        <v>15797</v>
      </c>
      <c r="H4460" s="318" t="s">
        <v>4690</v>
      </c>
      <c r="I4460" s="320"/>
      <c r="J4460" s="321">
        <v>46209</v>
      </c>
      <c r="K4460">
        <v>0</v>
      </c>
      <c r="L4460" s="40"/>
      <c r="M4460" s="322" t="s">
        <v>15830</v>
      </c>
    </row>
    <row r="4461" spans="1:13" x14ac:dyDescent="0.25">
      <c r="A4461" s="313" t="str">
        <f t="shared" si="191"/>
        <v>200900120009</v>
      </c>
      <c r="B4461" s="315"/>
      <c r="C4461" s="316">
        <v>20090012</v>
      </c>
      <c r="D4461" s="8" t="s">
        <v>56</v>
      </c>
      <c r="E4461" s="318" t="s">
        <v>36</v>
      </c>
      <c r="F4461" s="318" t="s">
        <v>15774</v>
      </c>
      <c r="G4461" s="318" t="s">
        <v>15798</v>
      </c>
      <c r="H4461" s="318" t="s">
        <v>275</v>
      </c>
      <c r="I4461" s="320"/>
      <c r="J4461" s="321">
        <v>46209</v>
      </c>
      <c r="K4461" t="s">
        <v>10208</v>
      </c>
      <c r="L4461" s="40"/>
      <c r="M4461" s="322" t="s">
        <v>15831</v>
      </c>
    </row>
    <row r="4462" spans="1:13" x14ac:dyDescent="0.25">
      <c r="A4462" s="313" t="str">
        <f t="shared" si="191"/>
        <v>200900120010</v>
      </c>
      <c r="B4462" s="315"/>
      <c r="C4462" s="316">
        <v>20090012</v>
      </c>
      <c r="D4462" s="8" t="s">
        <v>56</v>
      </c>
      <c r="E4462" s="318" t="s">
        <v>21</v>
      </c>
      <c r="F4462" s="318" t="s">
        <v>15775</v>
      </c>
      <c r="G4462" s="318" t="s">
        <v>15799</v>
      </c>
      <c r="H4462" s="318" t="s">
        <v>4690</v>
      </c>
      <c r="I4462" s="320"/>
      <c r="J4462" s="321">
        <v>46209</v>
      </c>
      <c r="K4462" t="s">
        <v>11059</v>
      </c>
      <c r="L4462" s="40"/>
      <c r="M4462" s="322" t="s">
        <v>15832</v>
      </c>
    </row>
    <row r="4463" spans="1:13" x14ac:dyDescent="0.25">
      <c r="A4463" s="7" t="str">
        <f t="shared" ref="A4463:A4490" si="192">CONCATENATE(C4463,E4463)</f>
        <v>200100050054</v>
      </c>
      <c r="B4463" s="272"/>
      <c r="C4463" s="267">
        <v>20010005</v>
      </c>
      <c r="D4463" s="8" t="s">
        <v>56</v>
      </c>
      <c r="E4463" s="273" t="s">
        <v>760</v>
      </c>
      <c r="F4463" s="273" t="s">
        <v>10898</v>
      </c>
      <c r="G4463" s="273" t="s">
        <v>15850</v>
      </c>
      <c r="H4463" s="273" t="s">
        <v>265</v>
      </c>
      <c r="I4463" s="274"/>
      <c r="J4463" s="53">
        <v>46216</v>
      </c>
      <c r="K4463" t="s">
        <v>8024</v>
      </c>
      <c r="L4463" s="40"/>
      <c r="M4463" s="39" t="s">
        <v>15890</v>
      </c>
    </row>
    <row r="4464" spans="1:13" x14ac:dyDescent="0.25">
      <c r="A4464" s="7" t="str">
        <f t="shared" si="192"/>
        <v>200100050055</v>
      </c>
      <c r="B4464" s="92"/>
      <c r="C4464" s="267">
        <v>20010005</v>
      </c>
      <c r="D4464" s="8" t="s">
        <v>56</v>
      </c>
      <c r="E4464" s="35" t="s">
        <v>427</v>
      </c>
      <c r="F4464" s="35" t="s">
        <v>5996</v>
      </c>
      <c r="G4464" s="35" t="s">
        <v>15851</v>
      </c>
      <c r="H4464" s="35" t="s">
        <v>272</v>
      </c>
      <c r="I4464" s="36"/>
      <c r="J4464" s="53">
        <v>46216</v>
      </c>
      <c r="K4464" t="s">
        <v>11325</v>
      </c>
      <c r="L4464" s="40"/>
      <c r="M4464" s="39" t="s">
        <v>15891</v>
      </c>
    </row>
    <row r="4465" spans="1:13" x14ac:dyDescent="0.25">
      <c r="A4465" s="7" t="str">
        <f t="shared" si="192"/>
        <v>200100050056</v>
      </c>
      <c r="B4465" s="92"/>
      <c r="C4465" s="267">
        <v>20010005</v>
      </c>
      <c r="D4465" s="8" t="s">
        <v>56</v>
      </c>
      <c r="E4465" s="35" t="s">
        <v>761</v>
      </c>
      <c r="F4465" s="35" t="s">
        <v>960</v>
      </c>
      <c r="G4465" s="35" t="s">
        <v>15852</v>
      </c>
      <c r="H4465" s="35" t="s">
        <v>2837</v>
      </c>
      <c r="I4465" s="36"/>
      <c r="J4465" s="53">
        <v>46216</v>
      </c>
      <c r="K4465" t="s">
        <v>15877</v>
      </c>
      <c r="L4465" s="40"/>
      <c r="M4465" s="39" t="s">
        <v>15892</v>
      </c>
    </row>
    <row r="4466" spans="1:13" x14ac:dyDescent="0.25">
      <c r="A4466" s="7" t="str">
        <f t="shared" si="192"/>
        <v>200100170038</v>
      </c>
      <c r="B4466" s="92"/>
      <c r="C4466" s="267">
        <v>20010017</v>
      </c>
      <c r="D4466" s="8" t="s">
        <v>56</v>
      </c>
      <c r="E4466" s="35" t="s">
        <v>11</v>
      </c>
      <c r="F4466" s="35" t="s">
        <v>7310</v>
      </c>
      <c r="G4466" s="35" t="s">
        <v>15853</v>
      </c>
      <c r="H4466" s="35" t="s">
        <v>273</v>
      </c>
      <c r="I4466" s="36"/>
      <c r="J4466" s="53">
        <v>46216</v>
      </c>
      <c r="K4466" t="s">
        <v>157</v>
      </c>
      <c r="L4466" s="40"/>
      <c r="M4466" s="39" t="s">
        <v>15893</v>
      </c>
    </row>
    <row r="4467" spans="1:13" x14ac:dyDescent="0.25">
      <c r="A4467" s="7" t="str">
        <f t="shared" si="192"/>
        <v>200100430039</v>
      </c>
      <c r="B4467" s="92"/>
      <c r="C4467" s="267">
        <v>20010043</v>
      </c>
      <c r="D4467" s="8" t="s">
        <v>56</v>
      </c>
      <c r="E4467" s="35" t="s">
        <v>12</v>
      </c>
      <c r="F4467" s="35" t="s">
        <v>15836</v>
      </c>
      <c r="G4467" s="35" t="s">
        <v>15854</v>
      </c>
      <c r="H4467" s="35" t="s">
        <v>275</v>
      </c>
      <c r="I4467" s="36"/>
      <c r="J4467" s="53">
        <v>46216</v>
      </c>
      <c r="K4467" t="s">
        <v>15878</v>
      </c>
      <c r="L4467" s="40"/>
      <c r="M4467" s="39" t="s">
        <v>15894</v>
      </c>
    </row>
    <row r="4468" spans="1:13" x14ac:dyDescent="0.25">
      <c r="A4468" s="7" t="str">
        <f t="shared" si="192"/>
        <v>200100540024</v>
      </c>
      <c r="B4468" s="92"/>
      <c r="C4468" s="267">
        <v>20010054</v>
      </c>
      <c r="D4468" s="8" t="s">
        <v>56</v>
      </c>
      <c r="E4468" s="35" t="s">
        <v>29</v>
      </c>
      <c r="F4468" s="35" t="s">
        <v>15837</v>
      </c>
      <c r="G4468" s="35" t="s">
        <v>15855</v>
      </c>
      <c r="H4468" s="35" t="s">
        <v>275</v>
      </c>
      <c r="I4468" s="36"/>
      <c r="J4468" s="53">
        <v>46216</v>
      </c>
      <c r="K4468" t="s">
        <v>455</v>
      </c>
      <c r="L4468" s="40"/>
      <c r="M4468" s="39" t="s">
        <v>15895</v>
      </c>
    </row>
    <row r="4469" spans="1:13" x14ac:dyDescent="0.25">
      <c r="A4469" s="7" t="str">
        <f t="shared" si="192"/>
        <v>200200070100</v>
      </c>
      <c r="B4469" s="92"/>
      <c r="C4469" s="267">
        <v>20020007</v>
      </c>
      <c r="D4469" s="8" t="s">
        <v>56</v>
      </c>
      <c r="E4469" s="35" t="s">
        <v>4414</v>
      </c>
      <c r="F4469" s="35" t="s">
        <v>15838</v>
      </c>
      <c r="G4469" s="35" t="s">
        <v>15856</v>
      </c>
      <c r="H4469" s="35" t="s">
        <v>275</v>
      </c>
      <c r="I4469" s="36"/>
      <c r="J4469" s="53">
        <v>46216</v>
      </c>
      <c r="K4469" t="s">
        <v>176</v>
      </c>
      <c r="L4469" s="40"/>
      <c r="M4469" s="39" t="s">
        <v>15896</v>
      </c>
    </row>
    <row r="4470" spans="1:13" x14ac:dyDescent="0.25">
      <c r="A4470" s="7" t="str">
        <f t="shared" si="192"/>
        <v>200200110065</v>
      </c>
      <c r="B4470" s="92"/>
      <c r="C4470" s="267">
        <v>20020011</v>
      </c>
      <c r="D4470" s="8" t="s">
        <v>56</v>
      </c>
      <c r="E4470" s="35" t="s">
        <v>1242</v>
      </c>
      <c r="F4470" s="35" t="s">
        <v>733</v>
      </c>
      <c r="G4470" s="35" t="s">
        <v>15857</v>
      </c>
      <c r="H4470" s="35" t="s">
        <v>275</v>
      </c>
      <c r="I4470" s="36"/>
      <c r="J4470" s="53">
        <v>46216</v>
      </c>
      <c r="K4470" t="s">
        <v>15879</v>
      </c>
      <c r="L4470" s="40"/>
      <c r="M4470" s="39" t="s">
        <v>15897</v>
      </c>
    </row>
    <row r="4471" spans="1:13" x14ac:dyDescent="0.25">
      <c r="A4471" s="7" t="str">
        <f t="shared" si="192"/>
        <v>200200140027</v>
      </c>
      <c r="B4471" s="92"/>
      <c r="C4471" s="267">
        <v>20020014</v>
      </c>
      <c r="D4471" s="8" t="s">
        <v>56</v>
      </c>
      <c r="E4471" s="35" t="s">
        <v>6</v>
      </c>
      <c r="F4471" s="35" t="s">
        <v>6762</v>
      </c>
      <c r="G4471" s="35" t="s">
        <v>15858</v>
      </c>
      <c r="H4471" s="35" t="s">
        <v>275</v>
      </c>
      <c r="I4471" s="36"/>
      <c r="J4471" s="53">
        <v>46216</v>
      </c>
      <c r="K4471" t="s">
        <v>15880</v>
      </c>
      <c r="L4471" s="40"/>
      <c r="M4471" s="39">
        <v>0</v>
      </c>
    </row>
    <row r="4472" spans="1:13" x14ac:dyDescent="0.25">
      <c r="A4472" s="7" t="str">
        <f t="shared" si="192"/>
        <v>200200150056</v>
      </c>
      <c r="B4472" s="92"/>
      <c r="C4472" s="267">
        <v>20020015</v>
      </c>
      <c r="D4472" s="8" t="s">
        <v>56</v>
      </c>
      <c r="E4472" s="35" t="s">
        <v>761</v>
      </c>
      <c r="F4472" s="35" t="s">
        <v>7750</v>
      </c>
      <c r="G4472" s="91" t="s">
        <v>16027</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15839</v>
      </c>
      <c r="G4473" s="35" t="s">
        <v>15859</v>
      </c>
      <c r="H4473" s="35" t="s">
        <v>5245</v>
      </c>
      <c r="I4473" s="36"/>
      <c r="J4473" s="53">
        <v>46216</v>
      </c>
      <c r="K4473" t="s">
        <v>15881</v>
      </c>
      <c r="L4473" s="40"/>
      <c r="M4473" s="39" t="s">
        <v>15898</v>
      </c>
    </row>
    <row r="4474" spans="1:13" x14ac:dyDescent="0.25">
      <c r="A4474" s="7" t="str">
        <f t="shared" si="192"/>
        <v>200200290003</v>
      </c>
      <c r="B4474" s="92"/>
      <c r="C4474" s="267">
        <v>20020029</v>
      </c>
      <c r="D4474" s="8" t="s">
        <v>56</v>
      </c>
      <c r="E4474" s="35" t="s">
        <v>0</v>
      </c>
      <c r="F4474" s="35" t="s">
        <v>15840</v>
      </c>
      <c r="G4474" s="35" t="s">
        <v>15860</v>
      </c>
      <c r="H4474" s="35" t="s">
        <v>275</v>
      </c>
      <c r="I4474" s="36"/>
      <c r="J4474" s="53">
        <v>46216</v>
      </c>
      <c r="K4474">
        <v>0</v>
      </c>
      <c r="L4474" s="40"/>
      <c r="M4474" s="39" t="s">
        <v>15899</v>
      </c>
    </row>
    <row r="4475" spans="1:13" x14ac:dyDescent="0.25">
      <c r="A4475" s="7" t="str">
        <f t="shared" si="192"/>
        <v>200200290004</v>
      </c>
      <c r="B4475" s="92"/>
      <c r="C4475" s="267">
        <v>20020029</v>
      </c>
      <c r="D4475" s="8" t="s">
        <v>56</v>
      </c>
      <c r="E4475" s="35" t="s">
        <v>1</v>
      </c>
      <c r="F4475" s="35" t="s">
        <v>15841</v>
      </c>
      <c r="G4475" s="35" t="s">
        <v>15861</v>
      </c>
      <c r="H4475" s="35" t="s">
        <v>1284</v>
      </c>
      <c r="I4475" s="36"/>
      <c r="J4475" s="53">
        <v>46216</v>
      </c>
      <c r="K4475">
        <v>0</v>
      </c>
      <c r="L4475" s="40"/>
      <c r="M4475" s="39" t="s">
        <v>15900</v>
      </c>
    </row>
    <row r="4476" spans="1:13" x14ac:dyDescent="0.25">
      <c r="A4476" s="7" t="str">
        <f t="shared" si="192"/>
        <v>200200290005</v>
      </c>
      <c r="B4476" s="92"/>
      <c r="C4476" s="267">
        <v>20020029</v>
      </c>
      <c r="D4476" s="8" t="s">
        <v>56</v>
      </c>
      <c r="E4476" s="35" t="s">
        <v>18</v>
      </c>
      <c r="F4476" s="35" t="s">
        <v>15842</v>
      </c>
      <c r="G4476" s="35" t="s">
        <v>15862</v>
      </c>
      <c r="H4476" s="35" t="s">
        <v>275</v>
      </c>
      <c r="I4476" s="36"/>
      <c r="J4476" s="53">
        <v>46216</v>
      </c>
      <c r="K4476">
        <v>0</v>
      </c>
      <c r="L4476" s="40"/>
      <c r="M4476" s="39" t="s">
        <v>15901</v>
      </c>
    </row>
    <row r="4477" spans="1:13" x14ac:dyDescent="0.25">
      <c r="A4477" s="7" t="str">
        <f t="shared" si="192"/>
        <v>200200290007</v>
      </c>
      <c r="B4477" s="92"/>
      <c r="C4477" s="267">
        <v>20020029</v>
      </c>
      <c r="D4477" s="8" t="s">
        <v>56</v>
      </c>
      <c r="E4477" s="35" t="s">
        <v>20</v>
      </c>
      <c r="F4477" s="35" t="s">
        <v>15843</v>
      </c>
      <c r="G4477" s="35" t="s">
        <v>15863</v>
      </c>
      <c r="H4477" s="35" t="s">
        <v>274</v>
      </c>
      <c r="I4477" s="36"/>
      <c r="J4477" s="53">
        <v>46216</v>
      </c>
      <c r="K4477">
        <v>0</v>
      </c>
      <c r="L4477" s="40"/>
      <c r="M4477" s="39" t="s">
        <v>15902</v>
      </c>
    </row>
    <row r="4478" spans="1:13" x14ac:dyDescent="0.25">
      <c r="A4478" s="7" t="str">
        <f t="shared" si="192"/>
        <v>200200290010</v>
      </c>
      <c r="B4478" s="92"/>
      <c r="C4478" s="267">
        <v>20020029</v>
      </c>
      <c r="D4478" s="8" t="s">
        <v>56</v>
      </c>
      <c r="E4478" s="35" t="s">
        <v>21</v>
      </c>
      <c r="F4478" s="35" t="s">
        <v>15844</v>
      </c>
      <c r="G4478" s="35" t="s">
        <v>15864</v>
      </c>
      <c r="H4478" s="35" t="s">
        <v>275</v>
      </c>
      <c r="I4478" s="36"/>
      <c r="J4478" s="53">
        <v>46216</v>
      </c>
      <c r="K4478">
        <v>0</v>
      </c>
      <c r="L4478" s="40"/>
      <c r="M4478" s="39" t="s">
        <v>15903</v>
      </c>
    </row>
    <row r="4479" spans="1:13" x14ac:dyDescent="0.25">
      <c r="A4479" s="7" t="str">
        <f t="shared" si="192"/>
        <v>200200290012</v>
      </c>
      <c r="B4479" s="92"/>
      <c r="C4479" s="267">
        <v>20020029</v>
      </c>
      <c r="D4479" s="8" t="s">
        <v>56</v>
      </c>
      <c r="E4479" s="35" t="s">
        <v>40</v>
      </c>
      <c r="F4479" s="35" t="s">
        <v>15845</v>
      </c>
      <c r="G4479" s="35" t="s">
        <v>15865</v>
      </c>
      <c r="H4479" s="35" t="s">
        <v>274</v>
      </c>
      <c r="I4479" s="36"/>
      <c r="J4479" s="53">
        <v>46216</v>
      </c>
      <c r="K4479">
        <v>0</v>
      </c>
      <c r="L4479" s="40"/>
      <c r="M4479" s="39" t="s">
        <v>15904</v>
      </c>
    </row>
    <row r="4480" spans="1:13" x14ac:dyDescent="0.25">
      <c r="A4480" s="7" t="str">
        <f t="shared" si="192"/>
        <v>200200290014</v>
      </c>
      <c r="B4480" s="92"/>
      <c r="C4480" s="267">
        <v>20020029</v>
      </c>
      <c r="D4480" s="8" t="s">
        <v>56</v>
      </c>
      <c r="E4480" s="35" t="s">
        <v>24</v>
      </c>
      <c r="F4480" s="35" t="s">
        <v>7576</v>
      </c>
      <c r="G4480" s="35" t="s">
        <v>15866</v>
      </c>
      <c r="H4480" s="35" t="s">
        <v>1691</v>
      </c>
      <c r="I4480" s="36"/>
      <c r="J4480" s="53">
        <v>46216</v>
      </c>
      <c r="K4480">
        <v>0</v>
      </c>
      <c r="L4480" s="40"/>
      <c r="M4480" s="39" t="s">
        <v>15905</v>
      </c>
    </row>
    <row r="4481" spans="1:13" x14ac:dyDescent="0.25">
      <c r="A4481" s="7" t="str">
        <f t="shared" si="192"/>
        <v>200300020053</v>
      </c>
      <c r="B4481" s="92"/>
      <c r="C4481" s="267">
        <v>20030002</v>
      </c>
      <c r="D4481" s="8" t="s">
        <v>56</v>
      </c>
      <c r="E4481" s="35" t="s">
        <v>131</v>
      </c>
      <c r="F4481" s="35" t="s">
        <v>559</v>
      </c>
      <c r="G4481" s="35" t="s">
        <v>15867</v>
      </c>
      <c r="H4481" s="35" t="s">
        <v>776</v>
      </c>
      <c r="I4481" s="36"/>
      <c r="J4481" s="53">
        <v>46216</v>
      </c>
      <c r="K4481" t="s">
        <v>15882</v>
      </c>
      <c r="L4481" s="40"/>
      <c r="M4481" s="39">
        <v>0</v>
      </c>
    </row>
    <row r="4482" spans="1:13" x14ac:dyDescent="0.25">
      <c r="A4482" s="7" t="str">
        <f t="shared" si="192"/>
        <v>200300090049</v>
      </c>
      <c r="B4482" s="92"/>
      <c r="C4482" s="267">
        <v>20030009</v>
      </c>
      <c r="D4482" s="8" t="s">
        <v>56</v>
      </c>
      <c r="E4482" s="35" t="s">
        <v>425</v>
      </c>
      <c r="F4482" s="35" t="s">
        <v>15846</v>
      </c>
      <c r="G4482" s="35" t="s">
        <v>15868</v>
      </c>
      <c r="H4482" s="35" t="s">
        <v>721</v>
      </c>
      <c r="I4482" s="36"/>
      <c r="J4482" s="53">
        <v>46216</v>
      </c>
      <c r="K4482" t="s">
        <v>15883</v>
      </c>
      <c r="L4482" s="40"/>
      <c r="M4482" s="39" t="s">
        <v>15906</v>
      </c>
    </row>
    <row r="4483" spans="1:13" x14ac:dyDescent="0.25">
      <c r="A4483" s="7" t="str">
        <f t="shared" si="192"/>
        <v>200400010071</v>
      </c>
      <c r="B4483" s="92"/>
      <c r="C4483" s="267">
        <v>20040001</v>
      </c>
      <c r="D4483" s="8" t="s">
        <v>56</v>
      </c>
      <c r="E4483" s="35" t="s">
        <v>1750</v>
      </c>
      <c r="F4483" s="35" t="s">
        <v>15847</v>
      </c>
      <c r="G4483" s="35" t="s">
        <v>15869</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15870</v>
      </c>
      <c r="H4484" s="35" t="s">
        <v>1370</v>
      </c>
      <c r="I4484" s="36"/>
      <c r="J4484" s="53">
        <v>46216</v>
      </c>
      <c r="K4484" t="s">
        <v>15884</v>
      </c>
      <c r="L4484" s="40"/>
      <c r="M4484" s="39" t="s">
        <v>15907</v>
      </c>
    </row>
    <row r="4485" spans="1:13" x14ac:dyDescent="0.25">
      <c r="A4485" s="7" t="str">
        <f t="shared" si="192"/>
        <v>200400010073</v>
      </c>
      <c r="B4485" s="92"/>
      <c r="C4485" s="267">
        <v>20040001</v>
      </c>
      <c r="D4485" s="8" t="s">
        <v>56</v>
      </c>
      <c r="E4485" s="35" t="s">
        <v>2491</v>
      </c>
      <c r="F4485" s="35" t="s">
        <v>15848</v>
      </c>
      <c r="G4485" s="35" t="s">
        <v>15871</v>
      </c>
      <c r="H4485" s="35" t="s">
        <v>275</v>
      </c>
      <c r="I4485" s="36"/>
      <c r="J4485" s="53">
        <v>46216</v>
      </c>
      <c r="K4485" t="s">
        <v>14519</v>
      </c>
      <c r="L4485" s="40"/>
      <c r="M4485" s="39">
        <v>0</v>
      </c>
    </row>
    <row r="4486" spans="1:13" x14ac:dyDescent="0.25">
      <c r="A4486" s="7" t="str">
        <f t="shared" si="192"/>
        <v>200500030053</v>
      </c>
      <c r="B4486" s="92"/>
      <c r="C4486" s="267">
        <v>20050003</v>
      </c>
      <c r="D4486" s="8" t="s">
        <v>56</v>
      </c>
      <c r="E4486" s="35" t="s">
        <v>131</v>
      </c>
      <c r="F4486" s="35" t="s">
        <v>15849</v>
      </c>
      <c r="G4486" s="35" t="s">
        <v>15872</v>
      </c>
      <c r="H4486" s="35" t="s">
        <v>5245</v>
      </c>
      <c r="I4486" s="36"/>
      <c r="J4486" s="53">
        <v>46216</v>
      </c>
      <c r="K4486" t="s">
        <v>15885</v>
      </c>
      <c r="L4486" s="40"/>
      <c r="M4486" s="39" t="s">
        <v>15908</v>
      </c>
    </row>
    <row r="4487" spans="1:13" x14ac:dyDescent="0.25">
      <c r="A4487" s="7" t="str">
        <f t="shared" si="192"/>
        <v>200600090038</v>
      </c>
      <c r="B4487" s="92"/>
      <c r="C4487" s="267">
        <v>20060009</v>
      </c>
      <c r="D4487" s="8" t="s">
        <v>56</v>
      </c>
      <c r="E4487" s="35" t="s">
        <v>11</v>
      </c>
      <c r="F4487" s="35" t="s">
        <v>14189</v>
      </c>
      <c r="G4487" s="35" t="s">
        <v>15873</v>
      </c>
      <c r="H4487" s="35" t="s">
        <v>4452</v>
      </c>
      <c r="I4487" s="36"/>
      <c r="J4487" s="53">
        <v>46216</v>
      </c>
      <c r="K4487" t="s">
        <v>15886</v>
      </c>
      <c r="L4487" s="40"/>
      <c r="M4487" s="39">
        <v>0</v>
      </c>
    </row>
    <row r="4488" spans="1:13" x14ac:dyDescent="0.25">
      <c r="A4488" s="7" t="str">
        <f t="shared" si="192"/>
        <v>200600170028</v>
      </c>
      <c r="B4488" s="92"/>
      <c r="C4488" s="267">
        <v>20060017</v>
      </c>
      <c r="D4488" s="8" t="s">
        <v>56</v>
      </c>
      <c r="E4488" s="35" t="s">
        <v>30</v>
      </c>
      <c r="F4488" s="35" t="s">
        <v>15333</v>
      </c>
      <c r="G4488" s="35" t="s">
        <v>15874</v>
      </c>
      <c r="H4488" s="35" t="s">
        <v>5252</v>
      </c>
      <c r="I4488" s="36"/>
      <c r="J4488" s="53">
        <v>46216</v>
      </c>
      <c r="K4488" t="s">
        <v>15887</v>
      </c>
      <c r="L4488" s="40"/>
      <c r="M4488" s="39" t="s">
        <v>15909</v>
      </c>
    </row>
    <row r="4489" spans="1:13" x14ac:dyDescent="0.25">
      <c r="A4489" s="7" t="str">
        <f t="shared" si="192"/>
        <v>200700240023</v>
      </c>
      <c r="B4489" s="92"/>
      <c r="C4489" s="267">
        <v>20070024</v>
      </c>
      <c r="D4489" s="8" t="s">
        <v>56</v>
      </c>
      <c r="E4489" s="35" t="s">
        <v>38</v>
      </c>
      <c r="F4489" s="35" t="s">
        <v>7519</v>
      </c>
      <c r="G4489" s="35" t="s">
        <v>15875</v>
      </c>
      <c r="H4489" s="35" t="s">
        <v>15230</v>
      </c>
      <c r="I4489" s="36"/>
      <c r="J4489" s="53">
        <v>46216</v>
      </c>
      <c r="K4489" t="s">
        <v>15888</v>
      </c>
      <c r="L4489" s="40"/>
      <c r="M4489" s="39" t="s">
        <v>15910</v>
      </c>
    </row>
    <row r="4490" spans="1:13" x14ac:dyDescent="0.25">
      <c r="A4490" s="7" t="str">
        <f t="shared" si="192"/>
        <v>200800270026</v>
      </c>
      <c r="B4490" s="92"/>
      <c r="C4490" s="267">
        <v>20080027</v>
      </c>
      <c r="D4490" s="8" t="s">
        <v>56</v>
      </c>
      <c r="E4490" s="35" t="s">
        <v>39</v>
      </c>
      <c r="F4490" s="35" t="s">
        <v>10680</v>
      </c>
      <c r="G4490" s="35" t="s">
        <v>15876</v>
      </c>
      <c r="H4490" s="35" t="s">
        <v>7416</v>
      </c>
      <c r="I4490" s="36"/>
      <c r="J4490" s="53">
        <v>46216</v>
      </c>
      <c r="K4490" t="s">
        <v>15889</v>
      </c>
      <c r="L4490" s="40"/>
      <c r="M4490" s="39" t="s">
        <v>15911</v>
      </c>
    </row>
    <row r="4491" spans="1:13" x14ac:dyDescent="0.25">
      <c r="A4491" s="313" t="str">
        <f t="shared" ref="A4491:A4508" si="193">CONCATENATE(C4491,E4491)</f>
        <v>200100010088</v>
      </c>
      <c r="B4491" s="314"/>
      <c r="C4491" s="316">
        <v>20010001</v>
      </c>
      <c r="D4491" s="8" t="s">
        <v>56</v>
      </c>
      <c r="E4491" s="317" t="s">
        <v>3465</v>
      </c>
      <c r="F4491" s="317" t="s">
        <v>15912</v>
      </c>
      <c r="G4491" s="317" t="s">
        <v>15923</v>
      </c>
      <c r="H4491" s="317" t="s">
        <v>5245</v>
      </c>
      <c r="I4491" s="319"/>
      <c r="J4491" s="321">
        <v>46223</v>
      </c>
      <c r="K4491" t="s">
        <v>7877</v>
      </c>
      <c r="L4491" s="40"/>
      <c r="M4491" s="322" t="s">
        <v>15952</v>
      </c>
    </row>
    <row r="4492" spans="1:13" x14ac:dyDescent="0.25">
      <c r="A4492" s="313" t="str">
        <f t="shared" si="193"/>
        <v>200100610009</v>
      </c>
      <c r="B4492" s="315"/>
      <c r="C4492" s="316">
        <v>20010061</v>
      </c>
      <c r="D4492" s="8" t="s">
        <v>56</v>
      </c>
      <c r="E4492" s="318" t="s">
        <v>36</v>
      </c>
      <c r="F4492" s="318" t="s">
        <v>15913</v>
      </c>
      <c r="G4492" s="318" t="s">
        <v>15924</v>
      </c>
      <c r="H4492" s="318" t="s">
        <v>265</v>
      </c>
      <c r="I4492" s="320"/>
      <c r="J4492" s="321">
        <v>46223</v>
      </c>
      <c r="K4492" t="s">
        <v>15940</v>
      </c>
      <c r="L4492" s="40"/>
      <c r="M4492" s="322" t="s">
        <v>15953</v>
      </c>
    </row>
    <row r="4493" spans="1:13" x14ac:dyDescent="0.25">
      <c r="A4493" s="313" t="str">
        <f t="shared" si="193"/>
        <v>200200150055</v>
      </c>
      <c r="B4493" s="315"/>
      <c r="C4493" s="316">
        <v>20020015</v>
      </c>
      <c r="D4493" s="8" t="s">
        <v>56</v>
      </c>
      <c r="E4493" s="318" t="s">
        <v>427</v>
      </c>
      <c r="F4493" s="318" t="s">
        <v>13570</v>
      </c>
      <c r="G4493" s="318" t="s">
        <v>15925</v>
      </c>
      <c r="H4493" s="318" t="s">
        <v>5527</v>
      </c>
      <c r="I4493" s="320"/>
      <c r="J4493" s="321">
        <v>46223</v>
      </c>
      <c r="K4493" t="s">
        <v>15941</v>
      </c>
      <c r="L4493" s="40"/>
      <c r="M4493" s="322">
        <v>0</v>
      </c>
    </row>
    <row r="4494" spans="1:13" x14ac:dyDescent="0.25">
      <c r="A4494" s="313" t="str">
        <f t="shared" si="193"/>
        <v>200200210031</v>
      </c>
      <c r="B4494" s="315"/>
      <c r="C4494" s="316">
        <v>20020021</v>
      </c>
      <c r="D4494" s="8" t="s">
        <v>56</v>
      </c>
      <c r="E4494" s="318" t="s">
        <v>422</v>
      </c>
      <c r="F4494" s="318" t="s">
        <v>15914</v>
      </c>
      <c r="G4494" s="318" t="s">
        <v>15926</v>
      </c>
      <c r="H4494" s="318" t="s">
        <v>1284</v>
      </c>
      <c r="I4494" s="320"/>
      <c r="J4494" s="321">
        <v>46223</v>
      </c>
      <c r="K4494">
        <v>0</v>
      </c>
      <c r="L4494" s="40"/>
      <c r="M4494" s="322">
        <v>0</v>
      </c>
    </row>
    <row r="4495" spans="1:13" x14ac:dyDescent="0.25">
      <c r="A4495" s="313" t="str">
        <f t="shared" si="193"/>
        <v>200200210032</v>
      </c>
      <c r="B4495" s="315"/>
      <c r="C4495" s="316">
        <v>20020021</v>
      </c>
      <c r="D4495" s="8" t="s">
        <v>56</v>
      </c>
      <c r="E4495" s="318" t="s">
        <v>8</v>
      </c>
      <c r="F4495" s="318" t="s">
        <v>15915</v>
      </c>
      <c r="G4495" s="318" t="s">
        <v>15927</v>
      </c>
      <c r="H4495" s="318" t="s">
        <v>4438</v>
      </c>
      <c r="I4495" s="320"/>
      <c r="J4495" s="321">
        <v>46223</v>
      </c>
      <c r="K4495" t="s">
        <v>15942</v>
      </c>
      <c r="L4495" s="40"/>
      <c r="M4495" s="322">
        <v>0</v>
      </c>
    </row>
    <row r="4496" spans="1:13" x14ac:dyDescent="0.25">
      <c r="A4496" s="313" t="str">
        <f t="shared" si="193"/>
        <v>200200290016</v>
      </c>
      <c r="B4496" s="315"/>
      <c r="C4496" s="316">
        <v>20020029</v>
      </c>
      <c r="D4496" s="8" t="s">
        <v>56</v>
      </c>
      <c r="E4496" s="318" t="s">
        <v>26</v>
      </c>
      <c r="F4496" s="318" t="s">
        <v>15916</v>
      </c>
      <c r="G4496" s="318" t="s">
        <v>15928</v>
      </c>
      <c r="H4496" s="318" t="s">
        <v>275</v>
      </c>
      <c r="I4496" s="320"/>
      <c r="J4496" s="321">
        <v>46223</v>
      </c>
      <c r="K4496" t="s">
        <v>15943</v>
      </c>
      <c r="L4496" s="40"/>
      <c r="M4496" s="322" t="s">
        <v>15954</v>
      </c>
    </row>
    <row r="4497" spans="1:13" x14ac:dyDescent="0.25">
      <c r="A4497" s="313" t="str">
        <f t="shared" si="193"/>
        <v>200500030054</v>
      </c>
      <c r="B4497" s="315"/>
      <c r="C4497" s="316">
        <v>20050003</v>
      </c>
      <c r="D4497" s="8" t="s">
        <v>56</v>
      </c>
      <c r="E4497" s="318" t="s">
        <v>760</v>
      </c>
      <c r="F4497" s="318" t="s">
        <v>15917</v>
      </c>
      <c r="G4497" s="318" t="s">
        <v>15929</v>
      </c>
      <c r="H4497" s="318" t="s">
        <v>1380</v>
      </c>
      <c r="I4497" s="320"/>
      <c r="J4497" s="321">
        <v>46223</v>
      </c>
      <c r="K4497" t="s">
        <v>9495</v>
      </c>
      <c r="L4497" s="40"/>
      <c r="M4497" s="322" t="s">
        <v>15955</v>
      </c>
    </row>
    <row r="4498" spans="1:13" x14ac:dyDescent="0.25">
      <c r="A4498" s="313" t="str">
        <f t="shared" si="193"/>
        <v>200500030055</v>
      </c>
      <c r="B4498" s="315"/>
      <c r="C4498" s="316">
        <v>20050003</v>
      </c>
      <c r="D4498" s="8" t="s">
        <v>56</v>
      </c>
      <c r="E4498" s="318" t="s">
        <v>427</v>
      </c>
      <c r="F4498" s="318" t="s">
        <v>6002</v>
      </c>
      <c r="G4498" s="318" t="s">
        <v>7671</v>
      </c>
      <c r="H4498" s="318" t="s">
        <v>265</v>
      </c>
      <c r="I4498" s="320"/>
      <c r="J4498" s="321">
        <v>46223</v>
      </c>
      <c r="K4498" t="s">
        <v>15944</v>
      </c>
      <c r="L4498" s="40"/>
      <c r="M4498" s="322">
        <v>0</v>
      </c>
    </row>
    <row r="4499" spans="1:13" x14ac:dyDescent="0.25">
      <c r="A4499" s="313" t="str">
        <f t="shared" si="193"/>
        <v>200500030056</v>
      </c>
      <c r="B4499" s="315"/>
      <c r="C4499" s="316">
        <v>20050003</v>
      </c>
      <c r="D4499" s="8" t="s">
        <v>56</v>
      </c>
      <c r="E4499" s="318" t="s">
        <v>761</v>
      </c>
      <c r="F4499" s="318" t="s">
        <v>15182</v>
      </c>
      <c r="G4499" s="318" t="s">
        <v>15930</v>
      </c>
      <c r="H4499" s="318" t="s">
        <v>274</v>
      </c>
      <c r="I4499" s="320"/>
      <c r="J4499" s="321">
        <v>46223</v>
      </c>
      <c r="K4499" t="s">
        <v>15945</v>
      </c>
      <c r="L4499" s="40"/>
      <c r="M4499" s="322" t="s">
        <v>15956</v>
      </c>
    </row>
    <row r="4500" spans="1:13" x14ac:dyDescent="0.25">
      <c r="A4500" s="313" t="str">
        <f t="shared" si="193"/>
        <v>200600020056</v>
      </c>
      <c r="B4500" s="315"/>
      <c r="C4500" s="316">
        <v>20060002</v>
      </c>
      <c r="D4500" s="8" t="s">
        <v>56</v>
      </c>
      <c r="E4500" s="318" t="s">
        <v>761</v>
      </c>
      <c r="F4500" s="318" t="s">
        <v>15918</v>
      </c>
      <c r="G4500" s="318" t="s">
        <v>15931</v>
      </c>
      <c r="H4500" s="318" t="s">
        <v>1676</v>
      </c>
      <c r="I4500" s="320"/>
      <c r="J4500" s="321">
        <v>46223</v>
      </c>
      <c r="K4500" t="s">
        <v>5325</v>
      </c>
      <c r="L4500" s="40"/>
      <c r="M4500" s="322">
        <v>0</v>
      </c>
    </row>
    <row r="4501" spans="1:13" x14ac:dyDescent="0.25">
      <c r="A4501" s="313" t="str">
        <f t="shared" si="193"/>
        <v>200700030072</v>
      </c>
      <c r="B4501" s="315"/>
      <c r="C4501" s="316">
        <v>20070003</v>
      </c>
      <c r="D4501" s="8" t="s">
        <v>56</v>
      </c>
      <c r="E4501" s="318" t="s">
        <v>2067</v>
      </c>
      <c r="F4501" s="318" t="s">
        <v>559</v>
      </c>
      <c r="G4501" s="318" t="s">
        <v>15932</v>
      </c>
      <c r="H4501" s="318" t="s">
        <v>2021</v>
      </c>
      <c r="I4501" s="320"/>
      <c r="J4501" s="321">
        <v>46223</v>
      </c>
      <c r="K4501" t="s">
        <v>15946</v>
      </c>
      <c r="L4501" s="40"/>
      <c r="M4501" s="322" t="s">
        <v>15957</v>
      </c>
    </row>
    <row r="4502" spans="1:13" x14ac:dyDescent="0.25">
      <c r="A4502" s="313" t="str">
        <f t="shared" si="193"/>
        <v>200700240049</v>
      </c>
      <c r="B4502" s="315"/>
      <c r="C4502" s="316">
        <v>20070024</v>
      </c>
      <c r="D4502" s="8" t="s">
        <v>56</v>
      </c>
      <c r="E4502" s="318" t="s">
        <v>425</v>
      </c>
      <c r="F4502" s="318" t="s">
        <v>15919</v>
      </c>
      <c r="G4502" s="318" t="s">
        <v>15933</v>
      </c>
      <c r="H4502" s="318" t="s">
        <v>14257</v>
      </c>
      <c r="I4502" s="320"/>
      <c r="J4502" s="321">
        <v>46223</v>
      </c>
      <c r="K4502" t="s">
        <v>15947</v>
      </c>
      <c r="L4502" s="40"/>
      <c r="M4502" s="322" t="s">
        <v>15958</v>
      </c>
    </row>
    <row r="4503" spans="1:13" x14ac:dyDescent="0.25">
      <c r="A4503" s="313" t="str">
        <f t="shared" si="193"/>
        <v>200700240050</v>
      </c>
      <c r="B4503" s="315"/>
      <c r="C4503" s="316">
        <v>20070024</v>
      </c>
      <c r="D4503" s="8" t="s">
        <v>56</v>
      </c>
      <c r="E4503" s="318" t="s">
        <v>2068</v>
      </c>
      <c r="F4503" s="318" t="s">
        <v>15920</v>
      </c>
      <c r="G4503" s="318" t="s">
        <v>15934</v>
      </c>
      <c r="H4503" s="318" t="s">
        <v>7961</v>
      </c>
      <c r="I4503" s="320"/>
      <c r="J4503" s="321">
        <v>46223</v>
      </c>
      <c r="K4503" t="s">
        <v>15948</v>
      </c>
      <c r="L4503" s="40"/>
      <c r="M4503" s="322">
        <v>0</v>
      </c>
    </row>
    <row r="4504" spans="1:13" x14ac:dyDescent="0.25">
      <c r="A4504" s="313" t="str">
        <f t="shared" si="193"/>
        <v>200800100074</v>
      </c>
      <c r="B4504" s="315"/>
      <c r="C4504" s="316">
        <v>20080010</v>
      </c>
      <c r="D4504" s="8" t="s">
        <v>56</v>
      </c>
      <c r="E4504" s="318" t="s">
        <v>2490</v>
      </c>
      <c r="F4504" s="318" t="s">
        <v>15921</v>
      </c>
      <c r="G4504" s="318" t="s">
        <v>15935</v>
      </c>
      <c r="H4504" s="318" t="s">
        <v>7819</v>
      </c>
      <c r="I4504" s="320"/>
      <c r="J4504" s="321">
        <v>46223</v>
      </c>
      <c r="K4504" t="s">
        <v>15949</v>
      </c>
      <c r="L4504" s="40"/>
      <c r="M4504" s="322" t="s">
        <v>15959</v>
      </c>
    </row>
    <row r="4505" spans="1:13" x14ac:dyDescent="0.25">
      <c r="A4505" s="313" t="str">
        <f t="shared" si="193"/>
        <v>200800270024</v>
      </c>
      <c r="B4505" s="315"/>
      <c r="C4505" s="316">
        <v>20080027</v>
      </c>
      <c r="D4505" s="8" t="s">
        <v>56</v>
      </c>
      <c r="E4505" s="318" t="s">
        <v>29</v>
      </c>
      <c r="F4505" s="318" t="s">
        <v>15922</v>
      </c>
      <c r="G4505" s="318" t="s">
        <v>15936</v>
      </c>
      <c r="H4505" s="318" t="s">
        <v>5245</v>
      </c>
      <c r="I4505" s="320"/>
      <c r="J4505" s="321">
        <v>46223</v>
      </c>
      <c r="K4505" t="s">
        <v>15950</v>
      </c>
      <c r="L4505" s="40"/>
      <c r="M4505" s="322" t="s">
        <v>15960</v>
      </c>
    </row>
    <row r="4506" spans="1:13" x14ac:dyDescent="0.25">
      <c r="A4506" s="313" t="str">
        <f t="shared" si="193"/>
        <v>200800430011</v>
      </c>
      <c r="B4506" s="315"/>
      <c r="C4506" s="316">
        <v>20080043</v>
      </c>
      <c r="D4506" s="8" t="s">
        <v>56</v>
      </c>
      <c r="E4506" s="318" t="s">
        <v>22</v>
      </c>
      <c r="F4506" s="318" t="s">
        <v>9393</v>
      </c>
      <c r="G4506" s="318" t="s">
        <v>15937</v>
      </c>
      <c r="H4506" s="318" t="s">
        <v>5245</v>
      </c>
      <c r="I4506" s="320"/>
      <c r="J4506" s="321">
        <v>46223</v>
      </c>
      <c r="K4506" t="s">
        <v>15951</v>
      </c>
      <c r="L4506" s="40"/>
      <c r="M4506" s="322">
        <v>0</v>
      </c>
    </row>
    <row r="4507" spans="1:13" x14ac:dyDescent="0.25">
      <c r="A4507" s="313" t="str">
        <f t="shared" si="193"/>
        <v>200900140046</v>
      </c>
      <c r="B4507" s="315"/>
      <c r="C4507" s="316">
        <v>20090014</v>
      </c>
      <c r="D4507" s="8" t="s">
        <v>56</v>
      </c>
      <c r="E4507" s="318" t="s">
        <v>129</v>
      </c>
      <c r="F4507" s="318" t="s">
        <v>10895</v>
      </c>
      <c r="G4507" s="318" t="s">
        <v>15938</v>
      </c>
      <c r="H4507" s="318" t="s">
        <v>1370</v>
      </c>
      <c r="I4507" s="320"/>
      <c r="J4507" s="321">
        <v>46223</v>
      </c>
      <c r="K4507">
        <v>0</v>
      </c>
      <c r="L4507" s="40"/>
      <c r="M4507" s="322">
        <v>0</v>
      </c>
    </row>
    <row r="4508" spans="1:13" x14ac:dyDescent="0.25">
      <c r="A4508" s="313" t="str">
        <f t="shared" si="193"/>
        <v>200900140047</v>
      </c>
      <c r="B4508" s="315"/>
      <c r="C4508" s="316">
        <v>20090014</v>
      </c>
      <c r="D4508" s="8" t="s">
        <v>56</v>
      </c>
      <c r="E4508" s="318" t="s">
        <v>423</v>
      </c>
      <c r="F4508" s="318" t="s">
        <v>11944</v>
      </c>
      <c r="G4508" s="318" t="s">
        <v>15939</v>
      </c>
      <c r="H4508" s="318" t="s">
        <v>275</v>
      </c>
      <c r="I4508" s="320"/>
      <c r="J4508" s="321">
        <v>46223</v>
      </c>
      <c r="K4508" t="s">
        <v>872</v>
      </c>
      <c r="L4508" s="40"/>
      <c r="M4508" s="322" t="s">
        <v>15961</v>
      </c>
    </row>
    <row r="4509" spans="1:13" x14ac:dyDescent="0.25">
      <c r="A4509" s="326" t="str">
        <f t="shared" ref="A4509:A4531" si="194">CONCATENATE(C4509,E4509)</f>
        <v>200100150116</v>
      </c>
      <c r="B4509" s="327"/>
      <c r="C4509" s="329">
        <v>20010015</v>
      </c>
      <c r="D4509" s="8" t="s">
        <v>56</v>
      </c>
      <c r="E4509" s="330" t="s">
        <v>6981</v>
      </c>
      <c r="F4509" s="330" t="s">
        <v>15965</v>
      </c>
      <c r="G4509" s="330" t="s">
        <v>15975</v>
      </c>
      <c r="H4509" s="330" t="s">
        <v>265</v>
      </c>
      <c r="I4509" s="332"/>
      <c r="J4509" s="334">
        <v>46231</v>
      </c>
      <c r="K4509" t="s">
        <v>15998</v>
      </c>
      <c r="L4509" s="40"/>
      <c r="M4509" s="335">
        <v>0</v>
      </c>
    </row>
    <row r="4510" spans="1:13" x14ac:dyDescent="0.25">
      <c r="A4510" s="326" t="str">
        <f t="shared" si="194"/>
        <v>200200010189</v>
      </c>
      <c r="B4510" s="328"/>
      <c r="C4510" s="329">
        <v>20020001</v>
      </c>
      <c r="D4510" s="8" t="s">
        <v>56</v>
      </c>
      <c r="E4510" s="331" t="s">
        <v>15964</v>
      </c>
      <c r="F4510" s="331" t="s">
        <v>15966</v>
      </c>
      <c r="G4510" s="331" t="s">
        <v>15976</v>
      </c>
      <c r="H4510" s="331" t="s">
        <v>275</v>
      </c>
      <c r="I4510" s="333"/>
      <c r="J4510" s="334">
        <v>46231</v>
      </c>
      <c r="K4510" t="s">
        <v>6579</v>
      </c>
      <c r="L4510" s="40"/>
      <c r="M4510" s="335" t="s">
        <v>16010</v>
      </c>
    </row>
    <row r="4511" spans="1:13" x14ac:dyDescent="0.25">
      <c r="A4511" s="326" t="str">
        <f t="shared" si="194"/>
        <v>200200070101</v>
      </c>
      <c r="B4511" s="328"/>
      <c r="C4511" s="329">
        <v>20020007</v>
      </c>
      <c r="D4511" s="8" t="s">
        <v>56</v>
      </c>
      <c r="E4511" s="331" t="s">
        <v>4656</v>
      </c>
      <c r="F4511" s="331" t="s">
        <v>14977</v>
      </c>
      <c r="G4511" s="331" t="s">
        <v>15977</v>
      </c>
      <c r="H4511" s="331" t="s">
        <v>1691</v>
      </c>
      <c r="I4511" s="333"/>
      <c r="J4511" s="334">
        <v>46231</v>
      </c>
      <c r="K4511" t="s">
        <v>11939</v>
      </c>
      <c r="L4511" s="40"/>
      <c r="M4511" s="335" t="s">
        <v>16011</v>
      </c>
    </row>
    <row r="4512" spans="1:13" x14ac:dyDescent="0.25">
      <c r="A4512" s="326" t="str">
        <f t="shared" si="194"/>
        <v>200200150047</v>
      </c>
      <c r="B4512" s="328"/>
      <c r="C4512" s="329">
        <v>20020015</v>
      </c>
      <c r="D4512" s="8" t="s">
        <v>56</v>
      </c>
      <c r="E4512" s="331" t="s">
        <v>423</v>
      </c>
      <c r="F4512" s="331" t="s">
        <v>7285</v>
      </c>
      <c r="G4512" s="331" t="s">
        <v>15978</v>
      </c>
      <c r="H4512" s="331" t="s">
        <v>721</v>
      </c>
      <c r="I4512" s="333"/>
      <c r="J4512" s="334">
        <v>46231</v>
      </c>
      <c r="K4512" t="s">
        <v>442</v>
      </c>
      <c r="L4512" s="40"/>
      <c r="M4512" s="335">
        <v>0</v>
      </c>
    </row>
    <row r="4513" spans="1:13" x14ac:dyDescent="0.25">
      <c r="A4513" s="326" t="str">
        <f t="shared" si="194"/>
        <v>200200230044</v>
      </c>
      <c r="B4513" s="328"/>
      <c r="C4513" s="329">
        <v>20020023</v>
      </c>
      <c r="D4513" s="8" t="s">
        <v>56</v>
      </c>
      <c r="E4513" s="331" t="s">
        <v>15</v>
      </c>
      <c r="F4513" s="331" t="s">
        <v>15967</v>
      </c>
      <c r="G4513" s="331" t="s">
        <v>15979</v>
      </c>
      <c r="H4513" s="331" t="s">
        <v>1284</v>
      </c>
      <c r="I4513" s="333"/>
      <c r="J4513" s="334">
        <v>46231</v>
      </c>
      <c r="K4513" t="s">
        <v>15999</v>
      </c>
      <c r="L4513" s="40"/>
      <c r="M4513" s="335" t="s">
        <v>16012</v>
      </c>
    </row>
    <row r="4514" spans="1:13" x14ac:dyDescent="0.25">
      <c r="A4514" s="326" t="str">
        <f t="shared" si="194"/>
        <v>200200260044</v>
      </c>
      <c r="B4514" s="328"/>
      <c r="C4514" s="329">
        <v>20020026</v>
      </c>
      <c r="D4514" s="8" t="s">
        <v>56</v>
      </c>
      <c r="E4514" s="331" t="s">
        <v>15</v>
      </c>
      <c r="F4514" s="331" t="s">
        <v>15968</v>
      </c>
      <c r="G4514" s="331" t="s">
        <v>15980</v>
      </c>
      <c r="H4514" s="331" t="s">
        <v>276</v>
      </c>
      <c r="I4514" s="333"/>
      <c r="J4514" s="334">
        <v>46231</v>
      </c>
      <c r="K4514" t="s">
        <v>16000</v>
      </c>
      <c r="L4514" s="40"/>
      <c r="M4514" s="335" t="s">
        <v>16013</v>
      </c>
    </row>
    <row r="4515" spans="1:13" x14ac:dyDescent="0.25">
      <c r="A4515" s="326" t="str">
        <f t="shared" si="194"/>
        <v>200200290018</v>
      </c>
      <c r="B4515" s="328"/>
      <c r="C4515" s="329">
        <v>20020029</v>
      </c>
      <c r="D4515" s="8" t="s">
        <v>56</v>
      </c>
      <c r="E4515" s="331" t="s">
        <v>2</v>
      </c>
      <c r="F4515" s="331" t="s">
        <v>15969</v>
      </c>
      <c r="G4515" s="331" t="s">
        <v>15981</v>
      </c>
      <c r="H4515" s="331" t="s">
        <v>1284</v>
      </c>
      <c r="I4515" s="333"/>
      <c r="J4515" s="334">
        <v>46231</v>
      </c>
      <c r="K4515">
        <v>0</v>
      </c>
      <c r="L4515" s="40"/>
      <c r="M4515" s="335" t="s">
        <v>16014</v>
      </c>
    </row>
    <row r="4516" spans="1:13" x14ac:dyDescent="0.25">
      <c r="A4516" s="326" t="str">
        <f t="shared" si="194"/>
        <v>200400070021</v>
      </c>
      <c r="B4516" s="328"/>
      <c r="C4516" s="329">
        <v>20040007</v>
      </c>
      <c r="D4516" s="8" t="s">
        <v>56</v>
      </c>
      <c r="E4516" s="331" t="s">
        <v>28</v>
      </c>
      <c r="F4516" s="331" t="s">
        <v>7133</v>
      </c>
      <c r="G4516" s="331" t="s">
        <v>15982</v>
      </c>
      <c r="H4516" s="331" t="s">
        <v>275</v>
      </c>
      <c r="I4516" s="333"/>
      <c r="J4516" s="334">
        <v>46231</v>
      </c>
      <c r="K4516" t="s">
        <v>16001</v>
      </c>
      <c r="L4516" s="40"/>
      <c r="M4516" s="335" t="s">
        <v>16015</v>
      </c>
    </row>
    <row r="4517" spans="1:13" x14ac:dyDescent="0.25">
      <c r="A4517" s="326" t="str">
        <f t="shared" si="194"/>
        <v>200400070022</v>
      </c>
      <c r="B4517" s="328"/>
      <c r="C4517" s="329">
        <v>20040007</v>
      </c>
      <c r="D4517" s="8" t="s">
        <v>56</v>
      </c>
      <c r="E4517" s="331" t="s">
        <v>37</v>
      </c>
      <c r="F4517" s="331" t="s">
        <v>8778</v>
      </c>
      <c r="G4517" s="331" t="s">
        <v>15983</v>
      </c>
      <c r="H4517" s="331" t="s">
        <v>275</v>
      </c>
      <c r="I4517" s="333"/>
      <c r="J4517" s="334">
        <v>46231</v>
      </c>
      <c r="K4517" t="s">
        <v>11041</v>
      </c>
      <c r="L4517" s="40"/>
      <c r="M4517" s="335" t="s">
        <v>16016</v>
      </c>
    </row>
    <row r="4518" spans="1:13" x14ac:dyDescent="0.25">
      <c r="A4518" s="326" t="str">
        <f t="shared" si="194"/>
        <v>200400070023</v>
      </c>
      <c r="B4518" s="328"/>
      <c r="C4518" s="329">
        <v>20040007</v>
      </c>
      <c r="D4518" s="8" t="s">
        <v>56</v>
      </c>
      <c r="E4518" s="331" t="s">
        <v>38</v>
      </c>
      <c r="F4518" s="331" t="s">
        <v>13065</v>
      </c>
      <c r="G4518" s="331" t="s">
        <v>15984</v>
      </c>
      <c r="H4518" s="331" t="s">
        <v>7961</v>
      </c>
      <c r="I4518" s="333"/>
      <c r="J4518" s="334">
        <v>46231</v>
      </c>
      <c r="K4518" t="s">
        <v>16002</v>
      </c>
      <c r="L4518" s="40"/>
      <c r="M4518" s="335" t="s">
        <v>16017</v>
      </c>
    </row>
    <row r="4519" spans="1:13" x14ac:dyDescent="0.25">
      <c r="A4519" s="326" t="str">
        <f t="shared" si="194"/>
        <v>200400070024</v>
      </c>
      <c r="B4519" s="328"/>
      <c r="C4519" s="329">
        <v>20040007</v>
      </c>
      <c r="D4519" s="8" t="s">
        <v>56</v>
      </c>
      <c r="E4519" s="331" t="s">
        <v>29</v>
      </c>
      <c r="F4519" s="331" t="s">
        <v>15970</v>
      </c>
      <c r="G4519" s="331" t="s">
        <v>15985</v>
      </c>
      <c r="H4519" s="331" t="s">
        <v>4438</v>
      </c>
      <c r="I4519" s="333"/>
      <c r="J4519" s="334">
        <v>46231</v>
      </c>
      <c r="K4519" t="s">
        <v>16003</v>
      </c>
      <c r="L4519" s="40"/>
      <c r="M4519" s="335">
        <v>0</v>
      </c>
    </row>
    <row r="4520" spans="1:13" x14ac:dyDescent="0.25">
      <c r="A4520" s="326" t="str">
        <f t="shared" si="194"/>
        <v>200500030057</v>
      </c>
      <c r="B4520" s="328"/>
      <c r="C4520" s="329">
        <v>20050003</v>
      </c>
      <c r="D4520" s="8" t="s">
        <v>56</v>
      </c>
      <c r="E4520" s="331" t="s">
        <v>762</v>
      </c>
      <c r="F4520" s="331" t="s">
        <v>5615</v>
      </c>
      <c r="G4520" s="331" t="s">
        <v>6915</v>
      </c>
      <c r="H4520" s="331" t="s">
        <v>1380</v>
      </c>
      <c r="I4520" s="333"/>
      <c r="J4520" s="334">
        <v>46231</v>
      </c>
      <c r="K4520" t="s">
        <v>6942</v>
      </c>
      <c r="L4520" s="40"/>
      <c r="M4520" s="335">
        <v>0</v>
      </c>
    </row>
    <row r="4521" spans="1:13" x14ac:dyDescent="0.25">
      <c r="A4521" s="326" t="str">
        <f t="shared" si="194"/>
        <v>200600190006</v>
      </c>
      <c r="B4521" s="328"/>
      <c r="C4521" s="329">
        <v>20060019</v>
      </c>
      <c r="D4521" s="8" t="s">
        <v>56</v>
      </c>
      <c r="E4521" s="331" t="s">
        <v>19</v>
      </c>
      <c r="F4521" s="331" t="s">
        <v>15971</v>
      </c>
      <c r="G4521" s="331" t="s">
        <v>15986</v>
      </c>
      <c r="H4521" s="331" t="s">
        <v>15997</v>
      </c>
      <c r="I4521" s="333"/>
      <c r="J4521" s="334">
        <v>46231</v>
      </c>
      <c r="K4521" t="s">
        <v>7903</v>
      </c>
      <c r="L4521" s="40"/>
      <c r="M4521" s="335">
        <v>0</v>
      </c>
    </row>
    <row r="4522" spans="1:13" x14ac:dyDescent="0.25">
      <c r="A4522" s="326" t="str">
        <f t="shared" si="194"/>
        <v>200600270002</v>
      </c>
      <c r="B4522" s="328"/>
      <c r="C4522" s="329">
        <v>20060027</v>
      </c>
      <c r="D4522" s="8" t="s">
        <v>56</v>
      </c>
      <c r="E4522" s="331" t="s">
        <v>17</v>
      </c>
      <c r="F4522" s="331" t="s">
        <v>5401</v>
      </c>
      <c r="G4522" s="331" t="s">
        <v>15987</v>
      </c>
      <c r="H4522" s="331" t="s">
        <v>7030</v>
      </c>
      <c r="I4522" s="333"/>
      <c r="J4522" s="334">
        <v>46231</v>
      </c>
      <c r="K4522" t="s">
        <v>645</v>
      </c>
      <c r="L4522" s="40"/>
      <c r="M4522" s="335" t="s">
        <v>16018</v>
      </c>
    </row>
    <row r="4523" spans="1:13" x14ac:dyDescent="0.25">
      <c r="A4523" s="326" t="str">
        <f t="shared" si="194"/>
        <v>200700060033</v>
      </c>
      <c r="B4523" s="328"/>
      <c r="C4523" s="329">
        <v>20070006</v>
      </c>
      <c r="D4523" s="8" t="s">
        <v>56</v>
      </c>
      <c r="E4523" s="331" t="s">
        <v>32</v>
      </c>
      <c r="F4523" s="331" t="s">
        <v>5757</v>
      </c>
      <c r="G4523" s="331" t="s">
        <v>15988</v>
      </c>
      <c r="H4523" s="331" t="s">
        <v>1048</v>
      </c>
      <c r="I4523" s="333"/>
      <c r="J4523" s="334">
        <v>46231</v>
      </c>
      <c r="K4523" t="s">
        <v>16004</v>
      </c>
      <c r="L4523" s="40"/>
      <c r="M4523" s="335" t="s">
        <v>16019</v>
      </c>
    </row>
    <row r="4524" spans="1:13" x14ac:dyDescent="0.25">
      <c r="A4524" s="326" t="str">
        <f t="shared" si="194"/>
        <v>200700060034</v>
      </c>
      <c r="B4524" s="328"/>
      <c r="C4524" s="329">
        <v>20070006</v>
      </c>
      <c r="D4524" s="8" t="s">
        <v>56</v>
      </c>
      <c r="E4524" s="331" t="s">
        <v>33</v>
      </c>
      <c r="F4524" s="331" t="s">
        <v>15972</v>
      </c>
      <c r="G4524" s="331" t="s">
        <v>15989</v>
      </c>
      <c r="H4524" s="331" t="s">
        <v>1048</v>
      </c>
      <c r="I4524" s="333"/>
      <c r="J4524" s="334">
        <v>46231</v>
      </c>
      <c r="K4524" t="s">
        <v>16005</v>
      </c>
      <c r="L4524" s="40"/>
      <c r="M4524" s="335" t="s">
        <v>16020</v>
      </c>
    </row>
    <row r="4525" spans="1:13" x14ac:dyDescent="0.25">
      <c r="A4525" s="326" t="str">
        <f t="shared" si="194"/>
        <v>200700060035</v>
      </c>
      <c r="B4525" s="328"/>
      <c r="C4525" s="329">
        <v>20070006</v>
      </c>
      <c r="D4525" s="8" t="s">
        <v>56</v>
      </c>
      <c r="E4525" s="331" t="s">
        <v>9</v>
      </c>
      <c r="F4525" s="331" t="s">
        <v>810</v>
      </c>
      <c r="G4525" s="331" t="s">
        <v>15990</v>
      </c>
      <c r="H4525" s="331" t="s">
        <v>1048</v>
      </c>
      <c r="I4525" s="333"/>
      <c r="J4525" s="334">
        <v>46231</v>
      </c>
      <c r="K4525" t="s">
        <v>16006</v>
      </c>
      <c r="L4525" s="40"/>
      <c r="M4525" s="335">
        <v>0</v>
      </c>
    </row>
    <row r="4526" spans="1:13" x14ac:dyDescent="0.25">
      <c r="A4526" s="326" t="str">
        <f t="shared" si="194"/>
        <v>200700060036</v>
      </c>
      <c r="B4526" s="328"/>
      <c r="C4526" s="329">
        <v>20070006</v>
      </c>
      <c r="D4526" s="8" t="s">
        <v>56</v>
      </c>
      <c r="E4526" s="331" t="s">
        <v>10</v>
      </c>
      <c r="F4526" s="331" t="s">
        <v>559</v>
      </c>
      <c r="G4526" s="331" t="s">
        <v>15991</v>
      </c>
      <c r="H4526" s="331" t="s">
        <v>1048</v>
      </c>
      <c r="I4526" s="333"/>
      <c r="J4526" s="334">
        <v>46231</v>
      </c>
      <c r="K4526" t="s">
        <v>16007</v>
      </c>
      <c r="L4526" s="40"/>
      <c r="M4526" s="335">
        <v>0</v>
      </c>
    </row>
    <row r="4527" spans="1:13" x14ac:dyDescent="0.25">
      <c r="A4527" s="326" t="str">
        <f t="shared" si="194"/>
        <v>200700260030</v>
      </c>
      <c r="B4527" s="328"/>
      <c r="C4527" s="329">
        <v>20070026</v>
      </c>
      <c r="D4527" s="8" t="s">
        <v>56</v>
      </c>
      <c r="E4527" s="331" t="s">
        <v>7</v>
      </c>
      <c r="F4527" s="331" t="s">
        <v>15973</v>
      </c>
      <c r="G4527" s="331" t="s">
        <v>15992</v>
      </c>
      <c r="H4527" s="331" t="s">
        <v>14258</v>
      </c>
      <c r="I4527" s="333"/>
      <c r="J4527" s="334">
        <v>46231</v>
      </c>
      <c r="K4527" t="s">
        <v>14448</v>
      </c>
      <c r="L4527" s="40"/>
      <c r="M4527" s="335" t="s">
        <v>16021</v>
      </c>
    </row>
    <row r="4528" spans="1:13" x14ac:dyDescent="0.25">
      <c r="A4528" s="326" t="str">
        <f t="shared" si="194"/>
        <v>200700260031</v>
      </c>
      <c r="B4528" s="328"/>
      <c r="C4528" s="329">
        <v>20070026</v>
      </c>
      <c r="D4528" s="8" t="s">
        <v>56</v>
      </c>
      <c r="E4528" s="331" t="s">
        <v>422</v>
      </c>
      <c r="F4528" s="331" t="s">
        <v>7300</v>
      </c>
      <c r="G4528" s="331" t="s">
        <v>15993</v>
      </c>
      <c r="H4528" s="331" t="s">
        <v>275</v>
      </c>
      <c r="I4528" s="333"/>
      <c r="J4528" s="334">
        <v>46231</v>
      </c>
      <c r="K4528" t="s">
        <v>14312</v>
      </c>
      <c r="L4528" s="40"/>
      <c r="M4528" s="335" t="s">
        <v>16022</v>
      </c>
    </row>
    <row r="4529" spans="1:13" x14ac:dyDescent="0.25">
      <c r="A4529" s="326" t="str">
        <f t="shared" si="194"/>
        <v>200700260033</v>
      </c>
      <c r="B4529" s="328"/>
      <c r="C4529" s="329">
        <v>20070026</v>
      </c>
      <c r="D4529" s="8" t="s">
        <v>56</v>
      </c>
      <c r="E4529" s="331" t="s">
        <v>32</v>
      </c>
      <c r="F4529" s="331" t="s">
        <v>8799</v>
      </c>
      <c r="G4529" s="331" t="s">
        <v>15994</v>
      </c>
      <c r="H4529" s="331" t="s">
        <v>14372</v>
      </c>
      <c r="I4529" s="333"/>
      <c r="J4529" s="334">
        <v>46231</v>
      </c>
      <c r="K4529" t="s">
        <v>16008</v>
      </c>
      <c r="L4529" s="40"/>
      <c r="M4529" s="335" t="s">
        <v>16023</v>
      </c>
    </row>
    <row r="4530" spans="1:13" x14ac:dyDescent="0.25">
      <c r="A4530" s="326" t="str">
        <f t="shared" si="194"/>
        <v>200800040083</v>
      </c>
      <c r="B4530" s="328"/>
      <c r="C4530" s="329">
        <v>20080004</v>
      </c>
      <c r="D4530" s="8" t="s">
        <v>56</v>
      </c>
      <c r="E4530" s="331" t="s">
        <v>3415</v>
      </c>
      <c r="F4530" s="331" t="s">
        <v>14728</v>
      </c>
      <c r="G4530" s="331" t="s">
        <v>15995</v>
      </c>
      <c r="H4530" s="331" t="s">
        <v>5245</v>
      </c>
      <c r="I4530" s="333"/>
      <c r="J4530" s="334">
        <v>46231</v>
      </c>
      <c r="K4530" t="s">
        <v>12848</v>
      </c>
      <c r="L4530" s="40"/>
      <c r="M4530" s="335" t="s">
        <v>16024</v>
      </c>
    </row>
    <row r="4531" spans="1:13" x14ac:dyDescent="0.25">
      <c r="A4531" s="326" t="str">
        <f t="shared" si="194"/>
        <v>200800070134</v>
      </c>
      <c r="B4531" s="328"/>
      <c r="C4531" s="329">
        <v>20080007</v>
      </c>
      <c r="D4531" s="8" t="s">
        <v>56</v>
      </c>
      <c r="E4531" s="331" t="s">
        <v>8995</v>
      </c>
      <c r="F4531" s="331" t="s">
        <v>15974</v>
      </c>
      <c r="G4531" s="331" t="s">
        <v>15996</v>
      </c>
      <c r="H4531" s="331" t="s">
        <v>7416</v>
      </c>
      <c r="I4531" s="333"/>
      <c r="J4531" s="334">
        <v>46231</v>
      </c>
      <c r="K4531" t="s">
        <v>16009</v>
      </c>
      <c r="L4531" s="40"/>
      <c r="M4531" s="335" t="s">
        <v>16025</v>
      </c>
    </row>
    <row r="4532" spans="1:13" x14ac:dyDescent="0.25">
      <c r="A4532" s="336" t="str">
        <f t="shared" ref="A4532:A4550" si="195">CONCATENATE(C4532,E4532)</f>
        <v>200100010089</v>
      </c>
      <c r="B4532" s="337"/>
      <c r="C4532" s="339">
        <v>20010001</v>
      </c>
      <c r="D4532" s="8" t="s">
        <v>56</v>
      </c>
      <c r="E4532" s="340" t="s">
        <v>3577</v>
      </c>
      <c r="F4532" s="340" t="s">
        <v>16028</v>
      </c>
      <c r="G4532" s="340" t="s">
        <v>16039</v>
      </c>
      <c r="H4532" s="340" t="s">
        <v>266</v>
      </c>
      <c r="I4532" s="342"/>
      <c r="J4532" s="344">
        <v>46237</v>
      </c>
      <c r="K4532" t="s">
        <v>10046</v>
      </c>
      <c r="L4532" s="40"/>
      <c r="M4532" s="345" t="s">
        <v>16068</v>
      </c>
    </row>
    <row r="4533" spans="1:13" x14ac:dyDescent="0.25">
      <c r="A4533" s="336" t="str">
        <f t="shared" si="195"/>
        <v>200100520031</v>
      </c>
      <c r="B4533" s="338"/>
      <c r="C4533" s="339">
        <v>20010052</v>
      </c>
      <c r="D4533" s="8" t="s">
        <v>56</v>
      </c>
      <c r="E4533" s="341" t="s">
        <v>422</v>
      </c>
      <c r="F4533" s="341" t="s">
        <v>16029</v>
      </c>
      <c r="G4533" s="341" t="s">
        <v>16040</v>
      </c>
      <c r="H4533" s="341" t="s">
        <v>265</v>
      </c>
      <c r="I4533" s="343"/>
      <c r="J4533" s="344">
        <v>46237</v>
      </c>
      <c r="K4533" t="s">
        <v>16058</v>
      </c>
      <c r="L4533" s="40"/>
      <c r="M4533" s="345" t="s">
        <v>16069</v>
      </c>
    </row>
    <row r="4534" spans="1:13" x14ac:dyDescent="0.25">
      <c r="A4534" s="336" t="str">
        <f t="shared" si="195"/>
        <v>200100540032</v>
      </c>
      <c r="B4534" s="338"/>
      <c r="C4534" s="339">
        <v>20010054</v>
      </c>
      <c r="D4534" s="8" t="s">
        <v>56</v>
      </c>
      <c r="E4534" s="341" t="s">
        <v>8</v>
      </c>
      <c r="F4534" s="341" t="s">
        <v>16030</v>
      </c>
      <c r="G4534" s="341" t="s">
        <v>16041</v>
      </c>
      <c r="H4534" s="341" t="s">
        <v>268</v>
      </c>
      <c r="I4534" s="343"/>
      <c r="J4534" s="344">
        <v>46237</v>
      </c>
      <c r="K4534" t="s">
        <v>1206</v>
      </c>
      <c r="L4534" s="40"/>
      <c r="M4534" s="345">
        <v>0</v>
      </c>
    </row>
    <row r="4535" spans="1:13" x14ac:dyDescent="0.25">
      <c r="A4535" s="336" t="str">
        <f t="shared" si="195"/>
        <v>200100540033</v>
      </c>
      <c r="B4535" s="338"/>
      <c r="C4535" s="339">
        <v>20010054</v>
      </c>
      <c r="D4535" s="8" t="s">
        <v>56</v>
      </c>
      <c r="E4535" s="341" t="s">
        <v>32</v>
      </c>
      <c r="F4535" s="341" t="s">
        <v>16031</v>
      </c>
      <c r="G4535" s="341" t="s">
        <v>16042</v>
      </c>
      <c r="H4535" s="341" t="s">
        <v>275</v>
      </c>
      <c r="I4535" s="343"/>
      <c r="J4535" s="344">
        <v>46237</v>
      </c>
      <c r="K4535" t="s">
        <v>585</v>
      </c>
      <c r="L4535" s="40"/>
      <c r="M4535" s="345">
        <v>0</v>
      </c>
    </row>
    <row r="4536" spans="1:13" x14ac:dyDescent="0.25">
      <c r="A4536" s="336" t="str">
        <f t="shared" si="195"/>
        <v>200100540035</v>
      </c>
      <c r="B4536" s="338"/>
      <c r="C4536" s="339">
        <v>20010054</v>
      </c>
      <c r="D4536" s="8" t="s">
        <v>56</v>
      </c>
      <c r="E4536" s="341" t="s">
        <v>9</v>
      </c>
      <c r="F4536" s="341" t="s">
        <v>9690</v>
      </c>
      <c r="G4536" s="341" t="s">
        <v>16043</v>
      </c>
      <c r="H4536" s="341" t="s">
        <v>275</v>
      </c>
      <c r="I4536" s="343"/>
      <c r="J4536" s="344">
        <v>46237</v>
      </c>
      <c r="K4536" t="s">
        <v>11503</v>
      </c>
      <c r="L4536" s="40"/>
      <c r="M4536" s="345" t="s">
        <v>16070</v>
      </c>
    </row>
    <row r="4537" spans="1:13" x14ac:dyDescent="0.25">
      <c r="A4537" s="336" t="str">
        <f t="shared" si="195"/>
        <v>200100620019</v>
      </c>
      <c r="B4537" s="338"/>
      <c r="C4537" s="339">
        <v>20010062</v>
      </c>
      <c r="D4537" s="8" t="s">
        <v>56</v>
      </c>
      <c r="E4537" s="341" t="s">
        <v>3</v>
      </c>
      <c r="F4537" s="341" t="s">
        <v>16032</v>
      </c>
      <c r="G4537" s="341" t="s">
        <v>16044</v>
      </c>
      <c r="H4537" s="341" t="s">
        <v>4704</v>
      </c>
      <c r="I4537" s="343"/>
      <c r="J4537" s="344">
        <v>46237</v>
      </c>
      <c r="K4537" t="s">
        <v>16059</v>
      </c>
      <c r="L4537" s="40"/>
      <c r="M4537" s="345" t="s">
        <v>16071</v>
      </c>
    </row>
    <row r="4538" spans="1:13" x14ac:dyDescent="0.25">
      <c r="A4538" s="336" t="str">
        <f t="shared" si="195"/>
        <v>200200260043</v>
      </c>
      <c r="B4538" s="338"/>
      <c r="C4538" s="339">
        <v>20020026</v>
      </c>
      <c r="D4538" s="8" t="s">
        <v>56</v>
      </c>
      <c r="E4538" s="341" t="s">
        <v>1650</v>
      </c>
      <c r="F4538" s="341" t="s">
        <v>15840</v>
      </c>
      <c r="G4538" s="341" t="s">
        <v>16045</v>
      </c>
      <c r="H4538" s="341" t="s">
        <v>276</v>
      </c>
      <c r="I4538" s="343"/>
      <c r="J4538" s="344">
        <v>46237</v>
      </c>
      <c r="K4538" t="s">
        <v>5396</v>
      </c>
      <c r="L4538" s="40"/>
      <c r="M4538" s="345" t="s">
        <v>16072</v>
      </c>
    </row>
    <row r="4539" spans="1:13" x14ac:dyDescent="0.25">
      <c r="A4539" s="336" t="str">
        <f t="shared" si="195"/>
        <v>200200260045</v>
      </c>
      <c r="B4539" s="338"/>
      <c r="C4539" s="339">
        <v>20020026</v>
      </c>
      <c r="D4539" s="8" t="s">
        <v>56</v>
      </c>
      <c r="E4539" s="341" t="s">
        <v>16</v>
      </c>
      <c r="F4539" s="341" t="s">
        <v>13241</v>
      </c>
      <c r="G4539" s="341" t="s">
        <v>16046</v>
      </c>
      <c r="H4539" s="341" t="s">
        <v>276</v>
      </c>
      <c r="I4539" s="343"/>
      <c r="J4539" s="344">
        <v>46237</v>
      </c>
      <c r="K4539" t="s">
        <v>5196</v>
      </c>
      <c r="L4539" s="40"/>
      <c r="M4539" s="345" t="s">
        <v>16073</v>
      </c>
    </row>
    <row r="4540" spans="1:13" x14ac:dyDescent="0.25">
      <c r="A4540" s="336" t="str">
        <f t="shared" si="195"/>
        <v>200200280043</v>
      </c>
      <c r="B4540" s="338"/>
      <c r="C4540" s="339">
        <v>20020028</v>
      </c>
      <c r="D4540" s="8" t="s">
        <v>56</v>
      </c>
      <c r="E4540" s="341" t="s">
        <v>1650</v>
      </c>
      <c r="F4540" s="341" t="s">
        <v>13655</v>
      </c>
      <c r="G4540" s="341" t="s">
        <v>16047</v>
      </c>
      <c r="H4540" s="341" t="s">
        <v>1187</v>
      </c>
      <c r="I4540" s="343"/>
      <c r="J4540" s="344">
        <v>46237</v>
      </c>
      <c r="K4540" t="s">
        <v>16060</v>
      </c>
      <c r="L4540" s="40"/>
      <c r="M4540" s="345" t="s">
        <v>16074</v>
      </c>
    </row>
    <row r="4541" spans="1:13" x14ac:dyDescent="0.25">
      <c r="A4541" s="336" t="str">
        <f t="shared" si="195"/>
        <v>200200290017</v>
      </c>
      <c r="B4541" s="338"/>
      <c r="C4541" s="339">
        <v>20020029</v>
      </c>
      <c r="D4541" s="8" t="s">
        <v>56</v>
      </c>
      <c r="E4541" s="341" t="s">
        <v>27</v>
      </c>
      <c r="F4541" s="341" t="s">
        <v>16033</v>
      </c>
      <c r="G4541" s="341" t="s">
        <v>16048</v>
      </c>
      <c r="H4541" s="341" t="s">
        <v>274</v>
      </c>
      <c r="I4541" s="343"/>
      <c r="J4541" s="344">
        <v>46237</v>
      </c>
      <c r="K4541" t="s">
        <v>12347</v>
      </c>
      <c r="L4541" s="40"/>
      <c r="M4541" s="345" t="s">
        <v>16075</v>
      </c>
    </row>
    <row r="4542" spans="1:13" x14ac:dyDescent="0.25">
      <c r="A4542" s="336" t="str">
        <f t="shared" si="195"/>
        <v>200300090050</v>
      </c>
      <c r="B4542" s="338"/>
      <c r="C4542" s="339">
        <v>20030009</v>
      </c>
      <c r="D4542" s="8" t="s">
        <v>56</v>
      </c>
      <c r="E4542" s="341" t="s">
        <v>2068</v>
      </c>
      <c r="F4542" s="341" t="s">
        <v>16034</v>
      </c>
      <c r="G4542" s="341" t="s">
        <v>16049</v>
      </c>
      <c r="H4542" s="341" t="s">
        <v>721</v>
      </c>
      <c r="I4542" s="343"/>
      <c r="J4542" s="344">
        <v>46237</v>
      </c>
      <c r="K4542" t="s">
        <v>15412</v>
      </c>
      <c r="L4542" s="40"/>
      <c r="M4542" s="345" t="s">
        <v>16076</v>
      </c>
    </row>
    <row r="4543" spans="1:13" x14ac:dyDescent="0.25">
      <c r="A4543" s="336" t="str">
        <f t="shared" si="195"/>
        <v>200300090051</v>
      </c>
      <c r="B4543" s="338"/>
      <c r="C4543" s="339">
        <v>20030009</v>
      </c>
      <c r="D4543" s="8" t="s">
        <v>56</v>
      </c>
      <c r="E4543" s="341" t="s">
        <v>130</v>
      </c>
      <c r="F4543" s="341" t="s">
        <v>1055</v>
      </c>
      <c r="G4543" s="341" t="s">
        <v>16050</v>
      </c>
      <c r="H4543" s="341" t="s">
        <v>721</v>
      </c>
      <c r="I4543" s="343"/>
      <c r="J4543" s="344">
        <v>46237</v>
      </c>
      <c r="K4543" t="s">
        <v>16061</v>
      </c>
      <c r="L4543" s="40"/>
      <c r="M4543" s="345" t="s">
        <v>16077</v>
      </c>
    </row>
    <row r="4544" spans="1:13" x14ac:dyDescent="0.25">
      <c r="A4544" s="336" t="str">
        <f t="shared" si="195"/>
        <v>200300090052</v>
      </c>
      <c r="B4544" s="338"/>
      <c r="C4544" s="339">
        <v>20030009</v>
      </c>
      <c r="D4544" s="8" t="s">
        <v>56</v>
      </c>
      <c r="E4544" s="341" t="s">
        <v>426</v>
      </c>
      <c r="F4544" s="341" t="s">
        <v>1206</v>
      </c>
      <c r="G4544" s="341" t="s">
        <v>16051</v>
      </c>
      <c r="H4544" s="341" t="s">
        <v>728</v>
      </c>
      <c r="I4544" s="343"/>
      <c r="J4544" s="344">
        <v>46237</v>
      </c>
      <c r="K4544" t="s">
        <v>10880</v>
      </c>
      <c r="L4544" s="40"/>
      <c r="M4544" s="345" t="s">
        <v>16078</v>
      </c>
    </row>
    <row r="4545" spans="1:13" x14ac:dyDescent="0.25">
      <c r="A4545" s="336" t="str">
        <f t="shared" si="195"/>
        <v>200400010039</v>
      </c>
      <c r="B4545" s="338"/>
      <c r="C4545" s="339">
        <v>20040001</v>
      </c>
      <c r="D4545" s="8" t="s">
        <v>56</v>
      </c>
      <c r="E4545" s="341" t="s">
        <v>12</v>
      </c>
      <c r="F4545" s="341" t="s">
        <v>16035</v>
      </c>
      <c r="G4545" s="341" t="s">
        <v>16052</v>
      </c>
      <c r="H4545" s="341" t="s">
        <v>1380</v>
      </c>
      <c r="I4545" s="343"/>
      <c r="J4545" s="344">
        <v>46237</v>
      </c>
      <c r="K4545" t="s">
        <v>16062</v>
      </c>
      <c r="L4545" s="40"/>
      <c r="M4545" s="345" t="s">
        <v>16079</v>
      </c>
    </row>
    <row r="4546" spans="1:13" x14ac:dyDescent="0.25">
      <c r="A4546" s="336" t="str">
        <f t="shared" si="195"/>
        <v>200700060032</v>
      </c>
      <c r="B4546" s="338"/>
      <c r="C4546" s="339">
        <v>20070006</v>
      </c>
      <c r="D4546" s="8" t="s">
        <v>56</v>
      </c>
      <c r="E4546" s="341" t="s">
        <v>8</v>
      </c>
      <c r="F4546" s="341" t="s">
        <v>14892</v>
      </c>
      <c r="G4546" s="341" t="s">
        <v>16053</v>
      </c>
      <c r="H4546" s="341" t="s">
        <v>1048</v>
      </c>
      <c r="I4546" s="343"/>
      <c r="J4546" s="344">
        <v>46237</v>
      </c>
      <c r="K4546" t="s">
        <v>16063</v>
      </c>
      <c r="L4546" s="40"/>
      <c r="M4546" s="345">
        <v>0</v>
      </c>
    </row>
    <row r="4547" spans="1:13" x14ac:dyDescent="0.25">
      <c r="A4547" s="336" t="str">
        <f t="shared" si="195"/>
        <v>200700260032</v>
      </c>
      <c r="B4547" s="338"/>
      <c r="C4547" s="339">
        <v>20070026</v>
      </c>
      <c r="D4547" s="8" t="s">
        <v>56</v>
      </c>
      <c r="E4547" s="341" t="s">
        <v>8</v>
      </c>
      <c r="F4547" s="341" t="s">
        <v>7769</v>
      </c>
      <c r="G4547" s="341" t="s">
        <v>16054</v>
      </c>
      <c r="H4547" s="341" t="s">
        <v>14370</v>
      </c>
      <c r="I4547" s="343"/>
      <c r="J4547" s="344">
        <v>46237</v>
      </c>
      <c r="K4547" t="s">
        <v>16064</v>
      </c>
      <c r="L4547" s="40"/>
      <c r="M4547" s="345" t="s">
        <v>16080</v>
      </c>
    </row>
    <row r="4548" spans="1:13" x14ac:dyDescent="0.25">
      <c r="A4548" s="336" t="str">
        <f t="shared" si="195"/>
        <v>200700270002</v>
      </c>
      <c r="B4548" s="338"/>
      <c r="C4548" s="339">
        <v>20070027</v>
      </c>
      <c r="D4548" s="8" t="s">
        <v>56</v>
      </c>
      <c r="E4548" s="341" t="s">
        <v>17</v>
      </c>
      <c r="F4548" s="341" t="s">
        <v>16036</v>
      </c>
      <c r="G4548" s="341" t="s">
        <v>16055</v>
      </c>
      <c r="H4548" s="341" t="s">
        <v>14371</v>
      </c>
      <c r="I4548" s="343"/>
      <c r="J4548" s="344">
        <v>46237</v>
      </c>
      <c r="K4548" t="s">
        <v>16065</v>
      </c>
      <c r="L4548" s="40"/>
      <c r="M4548" s="345" t="s">
        <v>16081</v>
      </c>
    </row>
    <row r="4549" spans="1:13" x14ac:dyDescent="0.25">
      <c r="A4549" s="336" t="str">
        <f t="shared" si="195"/>
        <v>200800270016</v>
      </c>
      <c r="B4549" s="338"/>
      <c r="C4549" s="339">
        <v>20080027</v>
      </c>
      <c r="D4549" s="8" t="s">
        <v>56</v>
      </c>
      <c r="E4549" s="341" t="s">
        <v>26</v>
      </c>
      <c r="F4549" s="341" t="s">
        <v>16037</v>
      </c>
      <c r="G4549" s="341" t="s">
        <v>16056</v>
      </c>
      <c r="H4549" s="341" t="s">
        <v>7415</v>
      </c>
      <c r="I4549" s="343"/>
      <c r="J4549" s="344">
        <v>46237</v>
      </c>
      <c r="K4549" t="s">
        <v>16066</v>
      </c>
      <c r="L4549" s="40"/>
      <c r="M4549" s="345">
        <v>0</v>
      </c>
    </row>
    <row r="4550" spans="1:13" x14ac:dyDescent="0.25">
      <c r="A4550" s="336" t="str">
        <f t="shared" si="195"/>
        <v>200800430012</v>
      </c>
      <c r="B4550" s="338"/>
      <c r="C4550" s="339">
        <v>20080043</v>
      </c>
      <c r="D4550" s="8" t="s">
        <v>56</v>
      </c>
      <c r="E4550" s="341" t="s">
        <v>40</v>
      </c>
      <c r="F4550" s="341" t="s">
        <v>16038</v>
      </c>
      <c r="G4550" s="341" t="s">
        <v>16057</v>
      </c>
      <c r="H4550" s="341" t="s">
        <v>7819</v>
      </c>
      <c r="I4550" s="343"/>
      <c r="J4550" s="344">
        <v>46237</v>
      </c>
      <c r="K4550" t="s">
        <v>16067</v>
      </c>
      <c r="L4550" s="40"/>
      <c r="M4550" s="345">
        <v>0</v>
      </c>
    </row>
    <row r="4551" spans="1:13" x14ac:dyDescent="0.25">
      <c r="A4551" s="346" t="str">
        <f t="shared" ref="A4551:A4567" si="196">CONCATENATE(C4551,E4551)</f>
        <v>200100010090</v>
      </c>
      <c r="B4551" s="347"/>
      <c r="C4551" s="349">
        <v>20010001</v>
      </c>
      <c r="D4551" s="8" t="s">
        <v>56</v>
      </c>
      <c r="E4551" s="350" t="s">
        <v>3578</v>
      </c>
      <c r="F4551" s="350" t="s">
        <v>16083</v>
      </c>
      <c r="G4551" s="350" t="s">
        <v>16092</v>
      </c>
      <c r="H4551" s="350" t="s">
        <v>266</v>
      </c>
      <c r="I4551" s="352"/>
      <c r="J4551" s="354">
        <v>46244</v>
      </c>
      <c r="K4551" t="s">
        <v>16109</v>
      </c>
      <c r="L4551" s="40"/>
      <c r="M4551" s="355" t="s">
        <v>16118</v>
      </c>
    </row>
    <row r="4552" spans="1:13" x14ac:dyDescent="0.25">
      <c r="A4552" s="346" t="str">
        <f t="shared" si="196"/>
        <v>200100620020</v>
      </c>
      <c r="B4552" s="348"/>
      <c r="C4552" s="349">
        <v>20010062</v>
      </c>
      <c r="D4552" s="8" t="s">
        <v>56</v>
      </c>
      <c r="E4552" s="351" t="s">
        <v>4</v>
      </c>
      <c r="F4552" s="351" t="s">
        <v>16084</v>
      </c>
      <c r="G4552" s="351" t="s">
        <v>16093</v>
      </c>
      <c r="H4552" s="351" t="s">
        <v>271</v>
      </c>
      <c r="I4552" s="353"/>
      <c r="J4552" s="354">
        <v>46244</v>
      </c>
      <c r="K4552" t="s">
        <v>16110</v>
      </c>
      <c r="L4552" s="40"/>
      <c r="M4552" s="355" t="s">
        <v>16119</v>
      </c>
    </row>
    <row r="4553" spans="1:13" x14ac:dyDescent="0.25">
      <c r="A4553" s="346" t="str">
        <f t="shared" si="196"/>
        <v>200200140029</v>
      </c>
      <c r="B4553" s="348"/>
      <c r="C4553" s="349">
        <v>20020014</v>
      </c>
      <c r="D4553" s="8" t="s">
        <v>56</v>
      </c>
      <c r="E4553" s="351" t="s">
        <v>31</v>
      </c>
      <c r="F4553" s="351" t="s">
        <v>16085</v>
      </c>
      <c r="G4553" s="351" t="s">
        <v>16094</v>
      </c>
      <c r="H4553" s="351" t="s">
        <v>1284</v>
      </c>
      <c r="I4553" s="353"/>
      <c r="J4553" s="354">
        <v>46244</v>
      </c>
      <c r="K4553" t="s">
        <v>13004</v>
      </c>
      <c r="L4553" s="40"/>
      <c r="M4553" s="355">
        <v>0</v>
      </c>
    </row>
    <row r="4554" spans="1:13" x14ac:dyDescent="0.25">
      <c r="A4554" s="346" t="str">
        <f t="shared" si="196"/>
        <v>200200150057</v>
      </c>
      <c r="B4554" s="348"/>
      <c r="C4554" s="349">
        <v>20020015</v>
      </c>
      <c r="D4554" s="8" t="s">
        <v>56</v>
      </c>
      <c r="E4554" s="351" t="s">
        <v>762</v>
      </c>
      <c r="F4554" s="351" t="s">
        <v>16086</v>
      </c>
      <c r="G4554" s="351" t="s">
        <v>16095</v>
      </c>
      <c r="H4554" s="351" t="s">
        <v>721</v>
      </c>
      <c r="I4554" s="353"/>
      <c r="J4554" s="354">
        <v>46244</v>
      </c>
      <c r="K4554">
        <v>0</v>
      </c>
      <c r="L4554" s="40"/>
      <c r="M4554" s="355" t="s">
        <v>16120</v>
      </c>
    </row>
    <row r="4555" spans="1:13" x14ac:dyDescent="0.25">
      <c r="A4555" s="346" t="str">
        <f t="shared" si="196"/>
        <v>200200210033</v>
      </c>
      <c r="B4555" s="348"/>
      <c r="C4555" s="349">
        <v>20020021</v>
      </c>
      <c r="D4555" s="8" t="s">
        <v>56</v>
      </c>
      <c r="E4555" s="351" t="s">
        <v>32</v>
      </c>
      <c r="F4555" s="351" t="s">
        <v>9046</v>
      </c>
      <c r="G4555" s="351" t="s">
        <v>16096</v>
      </c>
      <c r="H4555" s="351" t="s">
        <v>1380</v>
      </c>
      <c r="I4555" s="353"/>
      <c r="J4555" s="354">
        <v>46244</v>
      </c>
      <c r="K4555">
        <v>0</v>
      </c>
      <c r="L4555" s="40"/>
      <c r="M4555" s="355" t="s">
        <v>16121</v>
      </c>
    </row>
    <row r="4556" spans="1:13" x14ac:dyDescent="0.25">
      <c r="A4556" s="346" t="str">
        <f t="shared" si="196"/>
        <v>200200260046</v>
      </c>
      <c r="B4556" s="348"/>
      <c r="C4556" s="349">
        <v>20020026</v>
      </c>
      <c r="D4556" s="8" t="s">
        <v>56</v>
      </c>
      <c r="E4556" s="351" t="s">
        <v>129</v>
      </c>
      <c r="F4556" s="351" t="s">
        <v>9243</v>
      </c>
      <c r="G4556" s="351" t="s">
        <v>16097</v>
      </c>
      <c r="H4556" s="351" t="s">
        <v>456</v>
      </c>
      <c r="I4556" s="353"/>
      <c r="J4556" s="354">
        <v>46244</v>
      </c>
      <c r="K4556" t="s">
        <v>5887</v>
      </c>
      <c r="L4556" s="40"/>
      <c r="M4556" s="355" t="s">
        <v>16122</v>
      </c>
    </row>
    <row r="4557" spans="1:13" x14ac:dyDescent="0.25">
      <c r="A4557" s="346" t="str">
        <f t="shared" si="196"/>
        <v>200400010074</v>
      </c>
      <c r="B4557" s="348"/>
      <c r="C4557" s="349">
        <v>20040001</v>
      </c>
      <c r="D4557" s="8" t="s">
        <v>56</v>
      </c>
      <c r="E4557" s="351" t="s">
        <v>2490</v>
      </c>
      <c r="F4557" s="351" t="s">
        <v>15769</v>
      </c>
      <c r="G4557" s="351" t="s">
        <v>16098</v>
      </c>
      <c r="H4557" s="351" t="s">
        <v>11176</v>
      </c>
      <c r="I4557" s="353"/>
      <c r="J4557" s="354">
        <v>46244</v>
      </c>
      <c r="K4557" t="s">
        <v>9787</v>
      </c>
      <c r="L4557" s="40"/>
      <c r="M4557" s="355">
        <v>0</v>
      </c>
    </row>
    <row r="4558" spans="1:13" x14ac:dyDescent="0.25">
      <c r="A4558" s="346" t="str">
        <f t="shared" si="196"/>
        <v>200400010075</v>
      </c>
      <c r="B4558" s="348"/>
      <c r="C4558" s="349">
        <v>20040001</v>
      </c>
      <c r="D4558" s="8" t="s">
        <v>56</v>
      </c>
      <c r="E4558" s="351" t="s">
        <v>2594</v>
      </c>
      <c r="F4558" s="351" t="s">
        <v>602</v>
      </c>
      <c r="G4558" s="351" t="s">
        <v>16099</v>
      </c>
      <c r="H4558" s="351" t="s">
        <v>4690</v>
      </c>
      <c r="I4558" s="353"/>
      <c r="J4558" s="354">
        <v>46244</v>
      </c>
      <c r="K4558" t="s">
        <v>10242</v>
      </c>
      <c r="L4558" s="40"/>
      <c r="M4558" s="355" t="s">
        <v>16123</v>
      </c>
    </row>
    <row r="4559" spans="1:13" x14ac:dyDescent="0.25">
      <c r="A4559" s="346" t="str">
        <f t="shared" si="196"/>
        <v>200700240055</v>
      </c>
      <c r="B4559" s="348"/>
      <c r="C4559" s="349">
        <v>20070024</v>
      </c>
      <c r="D4559" s="8" t="s">
        <v>56</v>
      </c>
      <c r="E4559" s="351" t="s">
        <v>427</v>
      </c>
      <c r="F4559" s="351" t="s">
        <v>559</v>
      </c>
      <c r="G4559" s="351" t="s">
        <v>16100</v>
      </c>
      <c r="H4559" s="351" t="s">
        <v>15230</v>
      </c>
      <c r="I4559" s="353"/>
      <c r="J4559" s="354">
        <v>46244</v>
      </c>
      <c r="K4559" t="s">
        <v>16111</v>
      </c>
      <c r="L4559" s="40"/>
      <c r="M4559" s="355" t="s">
        <v>16124</v>
      </c>
    </row>
    <row r="4560" spans="1:13" x14ac:dyDescent="0.25">
      <c r="A4560" s="346" t="str">
        <f t="shared" si="196"/>
        <v>200700250003</v>
      </c>
      <c r="B4560" s="348"/>
      <c r="C4560" s="349">
        <v>20070025</v>
      </c>
      <c r="D4560" s="8" t="s">
        <v>56</v>
      </c>
      <c r="E4560" s="351" t="s">
        <v>0</v>
      </c>
      <c r="F4560" s="351" t="s">
        <v>739</v>
      </c>
      <c r="G4560" s="351" t="s">
        <v>16101</v>
      </c>
      <c r="H4560" s="351" t="s">
        <v>9308</v>
      </c>
      <c r="I4560" s="353"/>
      <c r="J4560" s="354">
        <v>46244</v>
      </c>
      <c r="K4560" t="s">
        <v>16112</v>
      </c>
      <c r="L4560" s="40"/>
      <c r="M4560" s="355">
        <v>0</v>
      </c>
    </row>
    <row r="4561" spans="1:13" x14ac:dyDescent="0.25">
      <c r="A4561" s="346" t="str">
        <f t="shared" si="196"/>
        <v>200700250004</v>
      </c>
      <c r="B4561" s="348"/>
      <c r="C4561" s="349">
        <v>20070025</v>
      </c>
      <c r="D4561" s="8" t="s">
        <v>56</v>
      </c>
      <c r="E4561" s="351" t="s">
        <v>1</v>
      </c>
      <c r="F4561" s="351" t="s">
        <v>16087</v>
      </c>
      <c r="G4561" s="351" t="s">
        <v>16102</v>
      </c>
      <c r="H4561" s="351" t="s">
        <v>9308</v>
      </c>
      <c r="I4561" s="353"/>
      <c r="J4561" s="354">
        <v>46244</v>
      </c>
      <c r="K4561" t="s">
        <v>16113</v>
      </c>
      <c r="L4561" s="40"/>
      <c r="M4561" s="355">
        <v>0</v>
      </c>
    </row>
    <row r="4562" spans="1:13" x14ac:dyDescent="0.25">
      <c r="A4562" s="346" t="str">
        <f t="shared" si="196"/>
        <v>200800070135</v>
      </c>
      <c r="B4562" s="348"/>
      <c r="C4562" s="349">
        <v>20080007</v>
      </c>
      <c r="D4562" s="8" t="s">
        <v>56</v>
      </c>
      <c r="E4562" s="351" t="s">
        <v>9084</v>
      </c>
      <c r="F4562" s="351" t="s">
        <v>16088</v>
      </c>
      <c r="G4562" s="351" t="s">
        <v>16103</v>
      </c>
      <c r="H4562" s="351" t="s">
        <v>7481</v>
      </c>
      <c r="I4562" s="353"/>
      <c r="J4562" s="354">
        <v>46244</v>
      </c>
      <c r="K4562" t="s">
        <v>16114</v>
      </c>
      <c r="L4562" s="40"/>
      <c r="M4562" s="355" t="s">
        <v>16125</v>
      </c>
    </row>
    <row r="4563" spans="1:13" x14ac:dyDescent="0.25">
      <c r="A4563" s="346" t="str">
        <f t="shared" si="196"/>
        <v>200800100072</v>
      </c>
      <c r="B4563" s="348"/>
      <c r="C4563" s="349">
        <v>20080010</v>
      </c>
      <c r="D4563" s="8" t="s">
        <v>56</v>
      </c>
      <c r="E4563" s="351" t="s">
        <v>2067</v>
      </c>
      <c r="F4563" s="351" t="s">
        <v>16089</v>
      </c>
      <c r="G4563" s="351" t="s">
        <v>16104</v>
      </c>
      <c r="H4563" s="351" t="s">
        <v>7417</v>
      </c>
      <c r="I4563" s="353"/>
      <c r="J4563" s="354">
        <v>46244</v>
      </c>
      <c r="K4563" t="s">
        <v>5603</v>
      </c>
      <c r="L4563" s="40"/>
      <c r="M4563" s="355" t="s">
        <v>16126</v>
      </c>
    </row>
    <row r="4564" spans="1:13" x14ac:dyDescent="0.25">
      <c r="A4564" s="346" t="str">
        <f t="shared" si="196"/>
        <v>200800100073</v>
      </c>
      <c r="B4564" s="348"/>
      <c r="C4564" s="349">
        <v>20080010</v>
      </c>
      <c r="D4564" s="8" t="s">
        <v>56</v>
      </c>
      <c r="E4564" s="351" t="s">
        <v>2491</v>
      </c>
      <c r="F4564" s="351" t="s">
        <v>906</v>
      </c>
      <c r="G4564" s="351" t="s">
        <v>16105</v>
      </c>
      <c r="H4564" s="351" t="s">
        <v>9041</v>
      </c>
      <c r="I4564" s="353"/>
      <c r="J4564" s="354">
        <v>46244</v>
      </c>
      <c r="K4564" t="s">
        <v>16115</v>
      </c>
      <c r="L4564" s="40"/>
      <c r="M4564" s="355" t="s">
        <v>16127</v>
      </c>
    </row>
    <row r="4565" spans="1:13" x14ac:dyDescent="0.25">
      <c r="A4565" s="346" t="str">
        <f t="shared" si="196"/>
        <v>200800410009</v>
      </c>
      <c r="B4565" s="348"/>
      <c r="C4565" s="349">
        <v>20080041</v>
      </c>
      <c r="D4565" s="8" t="s">
        <v>56</v>
      </c>
      <c r="E4565" s="351" t="s">
        <v>36</v>
      </c>
      <c r="F4565" s="351" t="s">
        <v>16003</v>
      </c>
      <c r="G4565" s="351" t="s">
        <v>16106</v>
      </c>
      <c r="H4565" s="351" t="s">
        <v>7417</v>
      </c>
      <c r="I4565" s="353"/>
      <c r="J4565" s="354">
        <v>46244</v>
      </c>
      <c r="K4565" t="s">
        <v>16116</v>
      </c>
      <c r="L4565" s="40"/>
      <c r="M4565" s="355" t="s">
        <v>16128</v>
      </c>
    </row>
    <row r="4566" spans="1:13" x14ac:dyDescent="0.25">
      <c r="A4566" s="346" t="str">
        <f t="shared" si="196"/>
        <v>200800500008</v>
      </c>
      <c r="B4566" s="348"/>
      <c r="C4566" s="349">
        <v>20080050</v>
      </c>
      <c r="D4566" s="8" t="s">
        <v>56</v>
      </c>
      <c r="E4566" s="351" t="s">
        <v>41</v>
      </c>
      <c r="F4566" s="351" t="s">
        <v>16090</v>
      </c>
      <c r="G4566" s="351" t="s">
        <v>16107</v>
      </c>
      <c r="H4566" s="351" t="s">
        <v>7417</v>
      </c>
      <c r="I4566" s="353"/>
      <c r="J4566" s="354">
        <v>46244</v>
      </c>
      <c r="K4566" t="s">
        <v>16117</v>
      </c>
      <c r="L4566" s="40"/>
      <c r="M4566" s="355" t="s">
        <v>16129</v>
      </c>
    </row>
    <row r="4567" spans="1:13" x14ac:dyDescent="0.25">
      <c r="A4567" s="346" t="str">
        <f t="shared" si="196"/>
        <v>200900140048</v>
      </c>
      <c r="B4567" s="348"/>
      <c r="C4567" s="349">
        <v>20090014</v>
      </c>
      <c r="D4567" s="8" t="s">
        <v>56</v>
      </c>
      <c r="E4567" s="351" t="s">
        <v>424</v>
      </c>
      <c r="F4567" s="351" t="s">
        <v>16091</v>
      </c>
      <c r="G4567" s="351" t="s">
        <v>16108</v>
      </c>
      <c r="H4567" s="351" t="s">
        <v>275</v>
      </c>
      <c r="I4567" s="353"/>
      <c r="J4567" s="354">
        <v>46244</v>
      </c>
      <c r="K4567" t="s">
        <v>157</v>
      </c>
      <c r="L4567" s="40"/>
      <c r="M4567" s="355">
        <v>0</v>
      </c>
    </row>
    <row r="4568" spans="1:13" x14ac:dyDescent="0.25">
      <c r="A4568" s="346" t="str">
        <f t="shared" ref="A4568:A4570" si="197">CONCATENATE(C4568,E4568)</f>
        <v>200600280002</v>
      </c>
      <c r="B4568" s="347"/>
      <c r="C4568" s="357">
        <v>20060028</v>
      </c>
      <c r="D4568" s="8" t="s">
        <v>56</v>
      </c>
      <c r="E4568" s="350" t="s">
        <v>17</v>
      </c>
      <c r="F4568" s="350" t="s">
        <v>16133</v>
      </c>
      <c r="G4568" s="350" t="s">
        <v>16136</v>
      </c>
      <c r="H4568" s="350" t="s">
        <v>6927</v>
      </c>
      <c r="I4568" s="352"/>
      <c r="J4568" s="354">
        <v>46246</v>
      </c>
      <c r="K4568" t="s">
        <v>9336</v>
      </c>
      <c r="L4568" s="40"/>
      <c r="M4568" s="355" t="s">
        <v>16142</v>
      </c>
    </row>
    <row r="4569" spans="1:13" x14ac:dyDescent="0.25">
      <c r="A4569" s="346" t="str">
        <f t="shared" si="197"/>
        <v>200200300002</v>
      </c>
      <c r="B4569" s="348"/>
      <c r="C4569" s="357">
        <v>20020030</v>
      </c>
      <c r="D4569" s="8" t="s">
        <v>56</v>
      </c>
      <c r="E4569" s="351" t="s">
        <v>17</v>
      </c>
      <c r="F4569" s="351" t="s">
        <v>16134</v>
      </c>
      <c r="G4569" s="351" t="s">
        <v>16137</v>
      </c>
      <c r="H4569" s="351" t="s">
        <v>16139</v>
      </c>
      <c r="I4569" s="353"/>
      <c r="J4569" s="354">
        <v>46246</v>
      </c>
      <c r="K4569" t="s">
        <v>16140</v>
      </c>
      <c r="L4569" s="40"/>
      <c r="M4569" s="355" t="s">
        <v>16143</v>
      </c>
    </row>
    <row r="4570" spans="1:13" x14ac:dyDescent="0.25">
      <c r="A4570" s="346" t="str">
        <f t="shared" si="197"/>
        <v>200100630002</v>
      </c>
      <c r="B4570" s="348"/>
      <c r="C4570" s="357">
        <v>20010063</v>
      </c>
      <c r="D4570" s="8" t="s">
        <v>56</v>
      </c>
      <c r="E4570" s="351" t="s">
        <v>17</v>
      </c>
      <c r="F4570" s="351" t="s">
        <v>16135</v>
      </c>
      <c r="G4570" s="351" t="s">
        <v>16138</v>
      </c>
      <c r="H4570" s="351" t="s">
        <v>278</v>
      </c>
      <c r="I4570" s="353"/>
      <c r="J4570" s="354">
        <v>46246</v>
      </c>
      <c r="K4570" t="s">
        <v>16141</v>
      </c>
      <c r="L4570" s="40"/>
      <c r="M4570" s="355" t="s">
        <v>16144</v>
      </c>
    </row>
    <row r="4571" spans="1:13" x14ac:dyDescent="0.25">
      <c r="A4571" s="346" t="str">
        <f t="shared" ref="A4571:A4592" si="198">CONCATENATE(C4571,E4571)</f>
        <v>200100030116</v>
      </c>
      <c r="B4571" s="347"/>
      <c r="C4571" s="349">
        <v>20010003</v>
      </c>
      <c r="D4571" s="8" t="s">
        <v>56</v>
      </c>
      <c r="E4571" s="350" t="s">
        <v>6981</v>
      </c>
      <c r="F4571" s="350" t="s">
        <v>559</v>
      </c>
      <c r="G4571" s="350" t="s">
        <v>1375</v>
      </c>
      <c r="H4571" s="350" t="s">
        <v>273</v>
      </c>
      <c r="I4571" s="352"/>
      <c r="J4571" s="354">
        <v>46251</v>
      </c>
      <c r="K4571" t="s">
        <v>16180</v>
      </c>
      <c r="L4571" s="40"/>
      <c r="M4571" s="355" t="s">
        <v>16192</v>
      </c>
    </row>
    <row r="4572" spans="1:13" x14ac:dyDescent="0.25">
      <c r="A4572" s="346" t="str">
        <f t="shared" si="198"/>
        <v>200100150118</v>
      </c>
      <c r="B4572" s="348"/>
      <c r="C4572" s="349">
        <v>20010015</v>
      </c>
      <c r="D4572" s="8" t="s">
        <v>56</v>
      </c>
      <c r="E4572" s="351" t="s">
        <v>7263</v>
      </c>
      <c r="F4572" s="351" t="s">
        <v>16146</v>
      </c>
      <c r="G4572" s="351" t="s">
        <v>16161</v>
      </c>
      <c r="H4572" s="351" t="s">
        <v>274</v>
      </c>
      <c r="I4572" s="353"/>
      <c r="J4572" s="354">
        <v>46251</v>
      </c>
      <c r="K4572">
        <v>0</v>
      </c>
      <c r="L4572" s="40"/>
      <c r="M4572" s="355" t="s">
        <v>16193</v>
      </c>
    </row>
    <row r="4573" spans="1:13" x14ac:dyDescent="0.25">
      <c r="A4573" s="346" t="str">
        <f t="shared" si="198"/>
        <v>200200010190</v>
      </c>
      <c r="B4573" s="348"/>
      <c r="C4573" s="349">
        <v>20020001</v>
      </c>
      <c r="D4573" s="8" t="s">
        <v>56</v>
      </c>
      <c r="E4573" s="351" t="s">
        <v>16145</v>
      </c>
      <c r="F4573" s="351" t="s">
        <v>10104</v>
      </c>
      <c r="G4573" s="351" t="s">
        <v>16162</v>
      </c>
      <c r="H4573" s="351" t="s">
        <v>274</v>
      </c>
      <c r="I4573" s="353"/>
      <c r="J4573" s="354">
        <v>46251</v>
      </c>
      <c r="K4573" t="s">
        <v>176</v>
      </c>
      <c r="L4573" s="40"/>
      <c r="M4573" s="355">
        <v>0</v>
      </c>
    </row>
    <row r="4574" spans="1:13" x14ac:dyDescent="0.25">
      <c r="A4574" s="346" t="str">
        <f t="shared" si="198"/>
        <v>200200050059</v>
      </c>
      <c r="B4574" s="348"/>
      <c r="C4574" s="349">
        <v>20020005</v>
      </c>
      <c r="D4574" s="8" t="s">
        <v>56</v>
      </c>
      <c r="E4574" s="351" t="s">
        <v>952</v>
      </c>
      <c r="F4574" s="351" t="s">
        <v>6997</v>
      </c>
      <c r="G4574" s="351" t="s">
        <v>16163</v>
      </c>
      <c r="H4574" s="351" t="s">
        <v>1380</v>
      </c>
      <c r="I4574" s="353"/>
      <c r="J4574" s="354">
        <v>46251</v>
      </c>
      <c r="K4574" t="s">
        <v>5362</v>
      </c>
      <c r="L4574" s="40"/>
      <c r="M4574" s="355" t="s">
        <v>16194</v>
      </c>
    </row>
    <row r="4575" spans="1:13" x14ac:dyDescent="0.25">
      <c r="A4575" s="346" t="str">
        <f t="shared" si="198"/>
        <v>200200070102</v>
      </c>
      <c r="B4575" s="348"/>
      <c r="C4575" s="349">
        <v>20020007</v>
      </c>
      <c r="D4575" s="8" t="s">
        <v>56</v>
      </c>
      <c r="E4575" s="351" t="s">
        <v>5193</v>
      </c>
      <c r="F4575" s="351" t="s">
        <v>16147</v>
      </c>
      <c r="G4575" s="351" t="s">
        <v>16164</v>
      </c>
      <c r="H4575" s="351" t="s">
        <v>276</v>
      </c>
      <c r="I4575" s="353"/>
      <c r="J4575" s="354">
        <v>46251</v>
      </c>
      <c r="K4575" t="s">
        <v>16181</v>
      </c>
      <c r="L4575" s="40"/>
      <c r="M4575" s="355" t="s">
        <v>16195</v>
      </c>
    </row>
    <row r="4576" spans="1:13" x14ac:dyDescent="0.25">
      <c r="A4576" s="346" t="str">
        <f t="shared" si="198"/>
        <v>200200070103</v>
      </c>
      <c r="B4576" s="348"/>
      <c r="C4576" s="349">
        <v>20020007</v>
      </c>
      <c r="D4576" s="8" t="s">
        <v>56</v>
      </c>
      <c r="E4576" s="351" t="s">
        <v>5194</v>
      </c>
      <c r="F4576" s="351" t="s">
        <v>16148</v>
      </c>
      <c r="G4576" s="351" t="s">
        <v>16165</v>
      </c>
      <c r="H4576" s="351" t="s">
        <v>1380</v>
      </c>
      <c r="I4576" s="353"/>
      <c r="J4576" s="354">
        <v>46251</v>
      </c>
      <c r="K4576" t="s">
        <v>16182</v>
      </c>
      <c r="L4576" s="40"/>
      <c r="M4576" s="355" t="s">
        <v>16196</v>
      </c>
    </row>
    <row r="4577" spans="1:13" x14ac:dyDescent="0.25">
      <c r="A4577" s="346" t="str">
        <f t="shared" si="198"/>
        <v>200200210034</v>
      </c>
      <c r="B4577" s="348"/>
      <c r="C4577" s="349">
        <v>20020021</v>
      </c>
      <c r="D4577" s="8" t="s">
        <v>56</v>
      </c>
      <c r="E4577" s="351" t="s">
        <v>33</v>
      </c>
      <c r="F4577" s="351" t="s">
        <v>16149</v>
      </c>
      <c r="G4577" s="351" t="s">
        <v>16166</v>
      </c>
      <c r="H4577" s="351" t="s">
        <v>1380</v>
      </c>
      <c r="I4577" s="353"/>
      <c r="J4577" s="354">
        <v>46251</v>
      </c>
      <c r="K4577" t="s">
        <v>16183</v>
      </c>
      <c r="L4577" s="40"/>
      <c r="M4577" s="355">
        <v>0</v>
      </c>
    </row>
    <row r="4578" spans="1:13" x14ac:dyDescent="0.25">
      <c r="A4578" s="346" t="str">
        <f t="shared" si="198"/>
        <v>200200280042</v>
      </c>
      <c r="B4578" s="348"/>
      <c r="C4578" s="349">
        <v>20020028</v>
      </c>
      <c r="D4578" s="8" t="s">
        <v>56</v>
      </c>
      <c r="E4578" s="351" t="s">
        <v>14</v>
      </c>
      <c r="F4578" s="351" t="s">
        <v>9886</v>
      </c>
      <c r="G4578" s="351" t="s">
        <v>16167</v>
      </c>
      <c r="H4578" s="351" t="s">
        <v>281</v>
      </c>
      <c r="I4578" s="353"/>
      <c r="J4578" s="354">
        <v>46251</v>
      </c>
      <c r="K4578" t="s">
        <v>16184</v>
      </c>
      <c r="L4578" s="40"/>
      <c r="M4578" s="355">
        <v>0</v>
      </c>
    </row>
    <row r="4579" spans="1:13" x14ac:dyDescent="0.25">
      <c r="A4579" s="346" t="str">
        <f t="shared" si="198"/>
        <v>200200290021</v>
      </c>
      <c r="B4579" s="348"/>
      <c r="C4579" s="349">
        <v>20020029</v>
      </c>
      <c r="D4579" s="8" t="s">
        <v>56</v>
      </c>
      <c r="E4579" s="351" t="s">
        <v>28</v>
      </c>
      <c r="F4579" s="351" t="s">
        <v>16150</v>
      </c>
      <c r="G4579" s="351" t="s">
        <v>16168</v>
      </c>
      <c r="H4579" s="351" t="s">
        <v>275</v>
      </c>
      <c r="I4579" s="353"/>
      <c r="J4579" s="354">
        <v>46251</v>
      </c>
      <c r="K4579">
        <v>0</v>
      </c>
      <c r="L4579" s="40"/>
      <c r="M4579" s="355" t="s">
        <v>16197</v>
      </c>
    </row>
    <row r="4580" spans="1:13" x14ac:dyDescent="0.25">
      <c r="A4580" s="346" t="str">
        <f t="shared" si="198"/>
        <v>200200290022</v>
      </c>
      <c r="B4580" s="348"/>
      <c r="C4580" s="349">
        <v>20020029</v>
      </c>
      <c r="D4580" s="8" t="s">
        <v>56</v>
      </c>
      <c r="E4580" s="351" t="s">
        <v>37</v>
      </c>
      <c r="F4580" s="351" t="s">
        <v>16151</v>
      </c>
      <c r="G4580" s="351" t="s">
        <v>16169</v>
      </c>
      <c r="H4580" s="351" t="s">
        <v>275</v>
      </c>
      <c r="I4580" s="353"/>
      <c r="J4580" s="354">
        <v>46251</v>
      </c>
      <c r="K4580">
        <v>0</v>
      </c>
      <c r="L4580" s="40"/>
      <c r="M4580" s="355" t="s">
        <v>16198</v>
      </c>
    </row>
    <row r="4581" spans="1:13" x14ac:dyDescent="0.25">
      <c r="A4581" s="346" t="str">
        <f t="shared" si="198"/>
        <v>200200290023</v>
      </c>
      <c r="B4581" s="348"/>
      <c r="C4581" s="349">
        <v>20020029</v>
      </c>
      <c r="D4581" s="8" t="s">
        <v>56</v>
      </c>
      <c r="E4581" s="351" t="s">
        <v>38</v>
      </c>
      <c r="F4581" s="351" t="s">
        <v>16152</v>
      </c>
      <c r="G4581" s="351" t="s">
        <v>16170</v>
      </c>
      <c r="H4581" s="351" t="s">
        <v>275</v>
      </c>
      <c r="I4581" s="353"/>
      <c r="J4581" s="354">
        <v>46251</v>
      </c>
      <c r="K4581">
        <v>0</v>
      </c>
      <c r="L4581" s="40"/>
      <c r="M4581" s="355" t="s">
        <v>16199</v>
      </c>
    </row>
    <row r="4582" spans="1:13" x14ac:dyDescent="0.25">
      <c r="A4582" s="346" t="str">
        <f t="shared" si="198"/>
        <v>200500030058</v>
      </c>
      <c r="B4582" s="348"/>
      <c r="C4582" s="349">
        <v>20050003</v>
      </c>
      <c r="D4582" s="8" t="s">
        <v>56</v>
      </c>
      <c r="E4582" s="351" t="s">
        <v>763</v>
      </c>
      <c r="F4582" s="351" t="s">
        <v>16153</v>
      </c>
      <c r="G4582" s="351" t="s">
        <v>16171</v>
      </c>
      <c r="H4582" s="351" t="s">
        <v>4438</v>
      </c>
      <c r="I4582" s="353"/>
      <c r="J4582" s="354">
        <v>46251</v>
      </c>
      <c r="K4582" t="s">
        <v>16185</v>
      </c>
      <c r="L4582" s="40"/>
      <c r="M4582" s="355" t="s">
        <v>16200</v>
      </c>
    </row>
    <row r="4583" spans="1:13" x14ac:dyDescent="0.25">
      <c r="A4583" s="346" t="str">
        <f t="shared" si="198"/>
        <v>200600170029</v>
      </c>
      <c r="B4583" s="348"/>
      <c r="C4583" s="349">
        <v>20060017</v>
      </c>
      <c r="D4583" s="8" t="s">
        <v>56</v>
      </c>
      <c r="E4583" s="351" t="s">
        <v>31</v>
      </c>
      <c r="F4583" s="351" t="s">
        <v>6613</v>
      </c>
      <c r="G4583" s="351" t="s">
        <v>6643</v>
      </c>
      <c r="H4583" s="351" t="s">
        <v>1676</v>
      </c>
      <c r="I4583" s="353"/>
      <c r="J4583" s="354">
        <v>46251</v>
      </c>
      <c r="K4583" t="s">
        <v>16186</v>
      </c>
      <c r="L4583" s="40"/>
      <c r="M4583" s="355">
        <v>0</v>
      </c>
    </row>
    <row r="4584" spans="1:13" x14ac:dyDescent="0.25">
      <c r="A4584" s="346" t="str">
        <f t="shared" si="198"/>
        <v>200700240052</v>
      </c>
      <c r="B4584" s="348"/>
      <c r="C4584" s="349">
        <v>20070024</v>
      </c>
      <c r="D4584" s="8" t="s">
        <v>56</v>
      </c>
      <c r="E4584" s="351" t="s">
        <v>426</v>
      </c>
      <c r="F4584" s="351" t="s">
        <v>16154</v>
      </c>
      <c r="G4584" s="351" t="s">
        <v>16172</v>
      </c>
      <c r="H4584" s="351" t="s">
        <v>5245</v>
      </c>
      <c r="I4584" s="353"/>
      <c r="J4584" s="354">
        <v>46251</v>
      </c>
      <c r="K4584" t="s">
        <v>16187</v>
      </c>
      <c r="L4584" s="40"/>
      <c r="M4584" s="355">
        <v>0</v>
      </c>
    </row>
    <row r="4585" spans="1:13" x14ac:dyDescent="0.25">
      <c r="A4585" s="346" t="str">
        <f t="shared" si="198"/>
        <v>200700240053</v>
      </c>
      <c r="B4585" s="348"/>
      <c r="C4585" s="349">
        <v>20070024</v>
      </c>
      <c r="D4585" s="8" t="s">
        <v>56</v>
      </c>
      <c r="E4585" s="351" t="s">
        <v>131</v>
      </c>
      <c r="F4585" s="351" t="s">
        <v>16155</v>
      </c>
      <c r="G4585" s="351" t="s">
        <v>16173</v>
      </c>
      <c r="H4585" s="351" t="s">
        <v>14257</v>
      </c>
      <c r="I4585" s="353"/>
      <c r="J4585" s="354">
        <v>46251</v>
      </c>
      <c r="K4585" t="s">
        <v>15013</v>
      </c>
      <c r="L4585" s="40"/>
      <c r="M4585" s="355" t="s">
        <v>16201</v>
      </c>
    </row>
    <row r="4586" spans="1:13" x14ac:dyDescent="0.25">
      <c r="A4586" s="346" t="str">
        <f t="shared" si="198"/>
        <v>200700240054</v>
      </c>
      <c r="B4586" s="348"/>
      <c r="C4586" s="349">
        <v>20070024</v>
      </c>
      <c r="D4586" s="8" t="s">
        <v>56</v>
      </c>
      <c r="E4586" s="351" t="s">
        <v>760</v>
      </c>
      <c r="F4586" s="351" t="s">
        <v>16156</v>
      </c>
      <c r="G4586" s="351" t="s">
        <v>16174</v>
      </c>
      <c r="H4586" s="351" t="s">
        <v>14257</v>
      </c>
      <c r="I4586" s="353"/>
      <c r="J4586" s="354">
        <v>46251</v>
      </c>
      <c r="K4586" t="s">
        <v>16188</v>
      </c>
      <c r="L4586" s="40"/>
      <c r="M4586" s="355" t="s">
        <v>16202</v>
      </c>
    </row>
    <row r="4587" spans="1:13" x14ac:dyDescent="0.25">
      <c r="A4587" s="346" t="str">
        <f t="shared" si="198"/>
        <v>200700260034</v>
      </c>
      <c r="B4587" s="348"/>
      <c r="C4587" s="349">
        <v>20070026</v>
      </c>
      <c r="D4587" s="8" t="s">
        <v>56</v>
      </c>
      <c r="E4587" s="351" t="s">
        <v>33</v>
      </c>
      <c r="F4587" s="351" t="s">
        <v>16157</v>
      </c>
      <c r="G4587" s="351" t="s">
        <v>16175</v>
      </c>
      <c r="H4587" s="351" t="s">
        <v>275</v>
      </c>
      <c r="I4587" s="353"/>
      <c r="J4587" s="354">
        <v>46251</v>
      </c>
      <c r="K4587" t="s">
        <v>16189</v>
      </c>
      <c r="L4587" s="40"/>
      <c r="M4587" s="355" t="s">
        <v>16203</v>
      </c>
    </row>
    <row r="4588" spans="1:13" x14ac:dyDescent="0.25">
      <c r="A4588" s="346" t="str">
        <f t="shared" si="198"/>
        <v>200700270003</v>
      </c>
      <c r="B4588" s="348"/>
      <c r="C4588" s="349">
        <v>20070027</v>
      </c>
      <c r="D4588" s="8" t="s">
        <v>56</v>
      </c>
      <c r="E4588" s="351" t="s">
        <v>0</v>
      </c>
      <c r="F4588" s="351" t="s">
        <v>16158</v>
      </c>
      <c r="G4588" s="351" t="s">
        <v>16176</v>
      </c>
      <c r="H4588" s="351" t="s">
        <v>14371</v>
      </c>
      <c r="I4588" s="353"/>
      <c r="J4588" s="354">
        <v>46251</v>
      </c>
      <c r="K4588" t="s">
        <v>16190</v>
      </c>
      <c r="L4588" s="40"/>
      <c r="M4588" s="355" t="s">
        <v>16204</v>
      </c>
    </row>
    <row r="4589" spans="1:13" x14ac:dyDescent="0.25">
      <c r="A4589" s="346" t="str">
        <f t="shared" si="198"/>
        <v>200800070137</v>
      </c>
      <c r="B4589" s="348"/>
      <c r="C4589" s="349">
        <v>20080007</v>
      </c>
      <c r="D4589" s="8" t="s">
        <v>56</v>
      </c>
      <c r="E4589" s="351" t="s">
        <v>10084</v>
      </c>
      <c r="F4589" s="351" t="s">
        <v>7894</v>
      </c>
      <c r="G4589" s="351" t="s">
        <v>16177</v>
      </c>
      <c r="H4589" s="351" t="s">
        <v>5245</v>
      </c>
      <c r="I4589" s="353"/>
      <c r="J4589" s="354">
        <v>46251</v>
      </c>
      <c r="K4589" t="s">
        <v>16191</v>
      </c>
      <c r="L4589" s="40"/>
      <c r="M4589" s="355" t="s">
        <v>16205</v>
      </c>
    </row>
    <row r="4590" spans="1:13" x14ac:dyDescent="0.25">
      <c r="A4590" s="346" t="str">
        <f t="shared" si="198"/>
        <v>200800070138</v>
      </c>
      <c r="B4590" s="348"/>
      <c r="C4590" s="349">
        <v>20080007</v>
      </c>
      <c r="D4590" s="8" t="s">
        <v>56</v>
      </c>
      <c r="E4590" s="351" t="s">
        <v>8329</v>
      </c>
      <c r="F4590" s="351" t="s">
        <v>16159</v>
      </c>
      <c r="G4590" s="351" t="s">
        <v>7701</v>
      </c>
      <c r="H4590" s="351" t="s">
        <v>8026</v>
      </c>
      <c r="I4590" s="353"/>
      <c r="J4590" s="354">
        <v>46251</v>
      </c>
      <c r="K4590">
        <v>0</v>
      </c>
      <c r="L4590" s="40"/>
      <c r="M4590" s="355" t="s">
        <v>16206</v>
      </c>
    </row>
    <row r="4591" spans="1:13" x14ac:dyDescent="0.25">
      <c r="A4591" s="346" t="str">
        <f t="shared" si="198"/>
        <v>200800500010</v>
      </c>
      <c r="B4591" s="348"/>
      <c r="C4591" s="349">
        <v>20080050</v>
      </c>
      <c r="D4591" s="8" t="s">
        <v>56</v>
      </c>
      <c r="E4591" s="351" t="s">
        <v>21</v>
      </c>
      <c r="F4591" s="351" t="s">
        <v>16160</v>
      </c>
      <c r="G4591" s="351" t="s">
        <v>16178</v>
      </c>
      <c r="H4591" s="351" t="s">
        <v>7962</v>
      </c>
      <c r="I4591" s="353"/>
      <c r="J4591" s="354">
        <v>46251</v>
      </c>
      <c r="K4591" t="s">
        <v>13931</v>
      </c>
      <c r="L4591" s="40"/>
      <c r="M4591" s="355" t="s">
        <v>16207</v>
      </c>
    </row>
    <row r="4592" spans="1:13" x14ac:dyDescent="0.25">
      <c r="A4592" s="346" t="str">
        <f t="shared" si="198"/>
        <v>200900140049</v>
      </c>
      <c r="B4592" s="348"/>
      <c r="C4592" s="349">
        <v>20090014</v>
      </c>
      <c r="D4592" s="8" t="s">
        <v>56</v>
      </c>
      <c r="E4592" s="351" t="s">
        <v>425</v>
      </c>
      <c r="F4592" s="351" t="s">
        <v>8646</v>
      </c>
      <c r="G4592" s="351" t="s">
        <v>16179</v>
      </c>
      <c r="H4592" s="351" t="s">
        <v>275</v>
      </c>
      <c r="I4592" s="353"/>
      <c r="J4592" s="354">
        <v>46251</v>
      </c>
      <c r="K4592" t="s">
        <v>6612</v>
      </c>
      <c r="L4592" s="40"/>
      <c r="M4592" s="355" t="s">
        <v>16208</v>
      </c>
    </row>
    <row r="4593" spans="1:13" x14ac:dyDescent="0.25">
      <c r="A4593" s="346" t="str">
        <f t="shared" ref="A4593:A4630" si="199">CONCATENATE(C4593,E4593)</f>
        <v>200100430040</v>
      </c>
      <c r="B4593" s="347"/>
      <c r="C4593" s="349">
        <v>20010043</v>
      </c>
      <c r="D4593" s="8" t="s">
        <v>56</v>
      </c>
      <c r="E4593" s="350" t="s">
        <v>13</v>
      </c>
      <c r="F4593" s="350" t="s">
        <v>16211</v>
      </c>
      <c r="G4593" s="350" t="s">
        <v>16230</v>
      </c>
      <c r="H4593" s="350" t="s">
        <v>273</v>
      </c>
      <c r="I4593" s="352"/>
      <c r="J4593" s="354">
        <v>46258</v>
      </c>
      <c r="K4593" t="s">
        <v>16269</v>
      </c>
      <c r="L4593" s="40"/>
      <c r="M4593" s="355" t="s">
        <v>16288</v>
      </c>
    </row>
    <row r="4594" spans="1:13" x14ac:dyDescent="0.25">
      <c r="A4594" s="346" t="str">
        <f t="shared" si="199"/>
        <v>200100620021</v>
      </c>
      <c r="B4594" s="348"/>
      <c r="C4594" s="349">
        <v>20010062</v>
      </c>
      <c r="D4594" s="8" t="s">
        <v>56</v>
      </c>
      <c r="E4594" s="351" t="s">
        <v>28</v>
      </c>
      <c r="F4594" s="351" t="s">
        <v>16212</v>
      </c>
      <c r="G4594" s="351" t="s">
        <v>16231</v>
      </c>
      <c r="H4594" s="351" t="s">
        <v>15229</v>
      </c>
      <c r="I4594" s="353"/>
      <c r="J4594" s="354">
        <v>46258</v>
      </c>
      <c r="K4594" t="s">
        <v>16270</v>
      </c>
      <c r="L4594" s="40"/>
      <c r="M4594" s="355" t="s">
        <v>16289</v>
      </c>
    </row>
    <row r="4595" spans="1:13" x14ac:dyDescent="0.25">
      <c r="A4595" s="346" t="str">
        <f t="shared" si="199"/>
        <v>200200010191</v>
      </c>
      <c r="B4595" s="348"/>
      <c r="C4595" s="349">
        <v>20020001</v>
      </c>
      <c r="D4595" s="8" t="s">
        <v>56</v>
      </c>
      <c r="E4595" s="351" t="s">
        <v>16210</v>
      </c>
      <c r="F4595" s="351" t="s">
        <v>15840</v>
      </c>
      <c r="G4595" s="351" t="s">
        <v>16232</v>
      </c>
      <c r="H4595" s="351" t="s">
        <v>276</v>
      </c>
      <c r="I4595" s="353"/>
      <c r="J4595" s="354">
        <v>46258</v>
      </c>
      <c r="K4595" t="s">
        <v>16271</v>
      </c>
      <c r="L4595" s="40"/>
      <c r="M4595" s="355" t="s">
        <v>16290</v>
      </c>
    </row>
    <row r="4596" spans="1:13" x14ac:dyDescent="0.25">
      <c r="A4596" s="346" t="str">
        <f t="shared" si="199"/>
        <v>200200070104</v>
      </c>
      <c r="B4596" s="348"/>
      <c r="C4596" s="349">
        <v>20020007</v>
      </c>
      <c r="D4596" s="8" t="s">
        <v>56</v>
      </c>
      <c r="E4596" s="351" t="s">
        <v>5387</v>
      </c>
      <c r="F4596" s="351" t="s">
        <v>7602</v>
      </c>
      <c r="G4596" s="351" t="s">
        <v>16233</v>
      </c>
      <c r="H4596" s="351" t="s">
        <v>274</v>
      </c>
      <c r="I4596" s="353"/>
      <c r="J4596" s="354">
        <v>46258</v>
      </c>
      <c r="K4596" t="s">
        <v>6177</v>
      </c>
      <c r="L4596" s="40"/>
      <c r="M4596" s="355" t="s">
        <v>16291</v>
      </c>
    </row>
    <row r="4597" spans="1:13" x14ac:dyDescent="0.25">
      <c r="A4597" s="346" t="str">
        <f t="shared" si="199"/>
        <v>200200140030</v>
      </c>
      <c r="B4597" s="348"/>
      <c r="C4597" s="349">
        <v>20020014</v>
      </c>
      <c r="D4597" s="8" t="s">
        <v>56</v>
      </c>
      <c r="E4597" s="351" t="s">
        <v>7</v>
      </c>
      <c r="F4597" s="351" t="s">
        <v>16213</v>
      </c>
      <c r="G4597" s="351" t="s">
        <v>16234</v>
      </c>
      <c r="H4597" s="351" t="s">
        <v>1284</v>
      </c>
      <c r="I4597" s="353"/>
      <c r="J4597" s="354">
        <v>46258</v>
      </c>
      <c r="K4597" t="s">
        <v>16272</v>
      </c>
      <c r="L4597" s="40"/>
      <c r="M4597" s="355" t="s">
        <v>16292</v>
      </c>
    </row>
    <row r="4598" spans="1:13" x14ac:dyDescent="0.25">
      <c r="A4598" s="346" t="str">
        <f t="shared" si="199"/>
        <v>200200150058</v>
      </c>
      <c r="B4598" s="348"/>
      <c r="C4598" s="349">
        <v>20020015</v>
      </c>
      <c r="D4598" s="8" t="s">
        <v>56</v>
      </c>
      <c r="E4598" s="351" t="s">
        <v>763</v>
      </c>
      <c r="F4598" s="351" t="s">
        <v>13452</v>
      </c>
      <c r="G4598" s="351" t="s">
        <v>16235</v>
      </c>
      <c r="H4598" s="351" t="s">
        <v>721</v>
      </c>
      <c r="I4598" s="353"/>
      <c r="J4598" s="354">
        <v>46258</v>
      </c>
      <c r="K4598">
        <v>0</v>
      </c>
      <c r="L4598" s="40"/>
      <c r="M4598" s="355" t="s">
        <v>16293</v>
      </c>
    </row>
    <row r="4599" spans="1:13" x14ac:dyDescent="0.25">
      <c r="A4599" s="346" t="str">
        <f t="shared" si="199"/>
        <v>200200290015</v>
      </c>
      <c r="B4599" s="348"/>
      <c r="C4599" s="349">
        <v>20020029</v>
      </c>
      <c r="D4599" s="8" t="s">
        <v>56</v>
      </c>
      <c r="E4599" s="351" t="s">
        <v>25</v>
      </c>
      <c r="F4599" s="351" t="s">
        <v>602</v>
      </c>
      <c r="G4599" s="351" t="s">
        <v>16236</v>
      </c>
      <c r="H4599" s="351" t="s">
        <v>274</v>
      </c>
      <c r="I4599" s="353"/>
      <c r="J4599" s="354">
        <v>46258</v>
      </c>
      <c r="K4599">
        <v>0</v>
      </c>
      <c r="L4599" s="40"/>
      <c r="M4599" s="355" t="s">
        <v>16294</v>
      </c>
    </row>
    <row r="4600" spans="1:13" x14ac:dyDescent="0.25">
      <c r="A4600" s="346" t="str">
        <f t="shared" si="199"/>
        <v>200200290024</v>
      </c>
      <c r="B4600" s="348"/>
      <c r="C4600" s="349">
        <v>20020029</v>
      </c>
      <c r="D4600" s="8" t="s">
        <v>56</v>
      </c>
      <c r="E4600" s="351" t="s">
        <v>29</v>
      </c>
      <c r="F4600" s="351" t="s">
        <v>16214</v>
      </c>
      <c r="G4600" s="351" t="s">
        <v>16237</v>
      </c>
      <c r="H4600" s="351" t="s">
        <v>16268</v>
      </c>
      <c r="I4600" s="353"/>
      <c r="J4600" s="354">
        <v>46258</v>
      </c>
      <c r="K4600">
        <v>0</v>
      </c>
      <c r="L4600" s="40"/>
      <c r="M4600" s="355" t="s">
        <v>16295</v>
      </c>
    </row>
    <row r="4601" spans="1:13" x14ac:dyDescent="0.25">
      <c r="A4601" s="346" t="str">
        <f t="shared" si="199"/>
        <v>200200290025</v>
      </c>
      <c r="B4601" s="348"/>
      <c r="C4601" s="349">
        <v>20020029</v>
      </c>
      <c r="D4601" s="8" t="s">
        <v>56</v>
      </c>
      <c r="E4601" s="351" t="s">
        <v>5</v>
      </c>
      <c r="F4601" s="351" t="s">
        <v>16215</v>
      </c>
      <c r="G4601" s="351" t="s">
        <v>16238</v>
      </c>
      <c r="H4601" s="351" t="s">
        <v>275</v>
      </c>
      <c r="I4601" s="353"/>
      <c r="J4601" s="354">
        <v>46258</v>
      </c>
      <c r="K4601" t="s">
        <v>16273</v>
      </c>
      <c r="L4601" s="40"/>
      <c r="M4601" s="355" t="s">
        <v>16296</v>
      </c>
    </row>
    <row r="4602" spans="1:13" x14ac:dyDescent="0.25">
      <c r="A4602" s="346" t="str">
        <f t="shared" si="199"/>
        <v>200300090053</v>
      </c>
      <c r="B4602" s="348"/>
      <c r="C4602" s="349">
        <v>20030009</v>
      </c>
      <c r="D4602" s="8" t="s">
        <v>56</v>
      </c>
      <c r="E4602" s="351" t="s">
        <v>131</v>
      </c>
      <c r="F4602" s="351" t="s">
        <v>7553</v>
      </c>
      <c r="G4602" s="351" t="s">
        <v>16239</v>
      </c>
      <c r="H4602" s="351" t="s">
        <v>721</v>
      </c>
      <c r="I4602" s="353"/>
      <c r="J4602" s="354">
        <v>46258</v>
      </c>
      <c r="K4602" t="s">
        <v>13854</v>
      </c>
      <c r="L4602" s="40"/>
      <c r="M4602" s="355" t="s">
        <v>16297</v>
      </c>
    </row>
    <row r="4603" spans="1:13" x14ac:dyDescent="0.25">
      <c r="A4603" s="346" t="str">
        <f t="shared" si="199"/>
        <v>200400070025</v>
      </c>
      <c r="B4603" s="348"/>
      <c r="C4603" s="349">
        <v>20040007</v>
      </c>
      <c r="D4603" s="8" t="s">
        <v>56</v>
      </c>
      <c r="E4603" s="351" t="s">
        <v>5</v>
      </c>
      <c r="F4603" s="351" t="s">
        <v>7287</v>
      </c>
      <c r="G4603" s="351" t="s">
        <v>16240</v>
      </c>
      <c r="H4603" s="351" t="s">
        <v>4438</v>
      </c>
      <c r="I4603" s="353"/>
      <c r="J4603" s="354">
        <v>46258</v>
      </c>
      <c r="K4603" t="s">
        <v>5647</v>
      </c>
      <c r="L4603" s="40"/>
      <c r="M4603" s="355">
        <v>0</v>
      </c>
    </row>
    <row r="4604" spans="1:13" x14ac:dyDescent="0.25">
      <c r="A4604" s="346" t="str">
        <f t="shared" si="199"/>
        <v>200400070026</v>
      </c>
      <c r="B4604" s="348"/>
      <c r="C4604" s="349">
        <v>20040007</v>
      </c>
      <c r="D4604" s="8" t="s">
        <v>56</v>
      </c>
      <c r="E4604" s="351" t="s">
        <v>39</v>
      </c>
      <c r="F4604" s="351" t="s">
        <v>16216</v>
      </c>
      <c r="G4604" s="351" t="s">
        <v>16241</v>
      </c>
      <c r="H4604" s="351" t="s">
        <v>4438</v>
      </c>
      <c r="I4604" s="353"/>
      <c r="J4604" s="354">
        <v>46258</v>
      </c>
      <c r="K4604" t="s">
        <v>10617</v>
      </c>
      <c r="L4604" s="40"/>
      <c r="M4604" s="355" t="s">
        <v>16298</v>
      </c>
    </row>
    <row r="4605" spans="1:13" x14ac:dyDescent="0.25">
      <c r="A4605" s="346" t="str">
        <f t="shared" si="199"/>
        <v>200400070027</v>
      </c>
      <c r="B4605" s="348"/>
      <c r="C4605" s="349">
        <v>20040007</v>
      </c>
      <c r="D4605" s="8" t="s">
        <v>56</v>
      </c>
      <c r="E4605" s="351" t="s">
        <v>6</v>
      </c>
      <c r="F4605" s="351" t="s">
        <v>741</v>
      </c>
      <c r="G4605" s="351" t="s">
        <v>16242</v>
      </c>
      <c r="H4605" s="351" t="s">
        <v>1691</v>
      </c>
      <c r="I4605" s="353"/>
      <c r="J4605" s="354">
        <v>46258</v>
      </c>
      <c r="K4605" t="s">
        <v>6171</v>
      </c>
      <c r="L4605" s="40"/>
      <c r="M4605" s="355" t="s">
        <v>16299</v>
      </c>
    </row>
    <row r="4606" spans="1:13" x14ac:dyDescent="0.25">
      <c r="A4606" s="346" t="str">
        <f t="shared" si="199"/>
        <v>200600040095</v>
      </c>
      <c r="B4606" s="348"/>
      <c r="C4606" s="349">
        <v>20060004</v>
      </c>
      <c r="D4606" s="8" t="s">
        <v>56</v>
      </c>
      <c r="E4606" s="351" t="s">
        <v>3870</v>
      </c>
      <c r="F4606" s="351" t="s">
        <v>9393</v>
      </c>
      <c r="G4606" s="351" t="s">
        <v>16243</v>
      </c>
      <c r="H4606" s="351" t="s">
        <v>5268</v>
      </c>
      <c r="I4606" s="353"/>
      <c r="J4606" s="354">
        <v>46258</v>
      </c>
      <c r="K4606" t="s">
        <v>16274</v>
      </c>
      <c r="L4606" s="40"/>
      <c r="M4606" s="355" t="s">
        <v>16300</v>
      </c>
    </row>
    <row r="4607" spans="1:13" x14ac:dyDescent="0.25">
      <c r="A4607" s="346" t="str">
        <f t="shared" si="199"/>
        <v>200600040096</v>
      </c>
      <c r="B4607" s="348"/>
      <c r="C4607" s="349">
        <v>20060004</v>
      </c>
      <c r="D4607" s="8" t="s">
        <v>56</v>
      </c>
      <c r="E4607" s="351" t="s">
        <v>3871</v>
      </c>
      <c r="F4607" s="351" t="s">
        <v>561</v>
      </c>
      <c r="G4607" s="351" t="s">
        <v>16244</v>
      </c>
      <c r="H4607" s="351" t="s">
        <v>5266</v>
      </c>
      <c r="I4607" s="353"/>
      <c r="J4607" s="354">
        <v>46258</v>
      </c>
      <c r="K4607" t="s">
        <v>16275</v>
      </c>
      <c r="L4607" s="40"/>
      <c r="M4607" s="355" t="s">
        <v>16301</v>
      </c>
    </row>
    <row r="4608" spans="1:13" x14ac:dyDescent="0.25">
      <c r="A4608" s="346" t="str">
        <f t="shared" si="199"/>
        <v>200600040097</v>
      </c>
      <c r="B4608" s="348"/>
      <c r="C4608" s="349">
        <v>20060004</v>
      </c>
      <c r="D4608" s="8" t="s">
        <v>56</v>
      </c>
      <c r="E4608" s="351" t="s">
        <v>3872</v>
      </c>
      <c r="F4608" s="351" t="s">
        <v>6462</v>
      </c>
      <c r="G4608" s="351" t="s">
        <v>16245</v>
      </c>
      <c r="H4608" s="351" t="s">
        <v>5266</v>
      </c>
      <c r="I4608" s="353"/>
      <c r="J4608" s="354">
        <v>46258</v>
      </c>
      <c r="K4608" t="s">
        <v>16276</v>
      </c>
      <c r="L4608" s="40"/>
      <c r="M4608" s="355" t="s">
        <v>16302</v>
      </c>
    </row>
    <row r="4609" spans="1:13" x14ac:dyDescent="0.25">
      <c r="A4609" s="346" t="str">
        <f t="shared" si="199"/>
        <v>200600040098</v>
      </c>
      <c r="B4609" s="348"/>
      <c r="C4609" s="349">
        <v>20060004</v>
      </c>
      <c r="D4609" s="8" t="s">
        <v>56</v>
      </c>
      <c r="E4609" s="351" t="s">
        <v>10942</v>
      </c>
      <c r="F4609" s="351" t="s">
        <v>16217</v>
      </c>
      <c r="G4609" s="351" t="s">
        <v>16246</v>
      </c>
      <c r="H4609" s="351" t="s">
        <v>5271</v>
      </c>
      <c r="I4609" s="353"/>
      <c r="J4609" s="354">
        <v>46258</v>
      </c>
      <c r="K4609" t="s">
        <v>16277</v>
      </c>
      <c r="L4609" s="40"/>
      <c r="M4609" s="355" t="s">
        <v>16303</v>
      </c>
    </row>
    <row r="4610" spans="1:13" x14ac:dyDescent="0.25">
      <c r="A4610" s="346" t="str">
        <f t="shared" si="199"/>
        <v>200600040099</v>
      </c>
      <c r="B4610" s="348"/>
      <c r="C4610" s="349">
        <v>20060004</v>
      </c>
      <c r="D4610" s="8" t="s">
        <v>56</v>
      </c>
      <c r="E4610" s="351" t="s">
        <v>4391</v>
      </c>
      <c r="F4610" s="351" t="s">
        <v>16218</v>
      </c>
      <c r="G4610" s="351" t="s">
        <v>16247</v>
      </c>
      <c r="H4610" s="351" t="s">
        <v>5266</v>
      </c>
      <c r="I4610" s="353"/>
      <c r="J4610" s="354">
        <v>46258</v>
      </c>
      <c r="K4610" t="s">
        <v>8796</v>
      </c>
      <c r="L4610" s="40"/>
      <c r="M4610" s="355" t="s">
        <v>16304</v>
      </c>
    </row>
    <row r="4611" spans="1:13" x14ac:dyDescent="0.25">
      <c r="A4611" s="346" t="str">
        <f t="shared" si="199"/>
        <v>200600040101</v>
      </c>
      <c r="B4611" s="348"/>
      <c r="C4611" s="349">
        <v>20060004</v>
      </c>
      <c r="D4611" s="8" t="s">
        <v>56</v>
      </c>
      <c r="E4611" s="351" t="s">
        <v>4656</v>
      </c>
      <c r="F4611" s="351" t="s">
        <v>16219</v>
      </c>
      <c r="G4611" s="351" t="s">
        <v>16248</v>
      </c>
      <c r="H4611" s="351" t="s">
        <v>6116</v>
      </c>
      <c r="I4611" s="353"/>
      <c r="J4611" s="354">
        <v>46258</v>
      </c>
      <c r="K4611" t="s">
        <v>16278</v>
      </c>
      <c r="L4611" s="40"/>
      <c r="M4611" s="355" t="s">
        <v>16305</v>
      </c>
    </row>
    <row r="4612" spans="1:13" x14ac:dyDescent="0.25">
      <c r="A4612" s="346" t="str">
        <f t="shared" si="199"/>
        <v>200600050039</v>
      </c>
      <c r="B4612" s="348"/>
      <c r="C4612" s="349">
        <v>20060005</v>
      </c>
      <c r="D4612" s="8" t="s">
        <v>56</v>
      </c>
      <c r="E4612" s="351" t="s">
        <v>12</v>
      </c>
      <c r="F4612" s="351" t="s">
        <v>16220</v>
      </c>
      <c r="G4612" s="351" t="s">
        <v>16249</v>
      </c>
      <c r="H4612" s="351" t="s">
        <v>4452</v>
      </c>
      <c r="I4612" s="353"/>
      <c r="J4612" s="354">
        <v>46258</v>
      </c>
      <c r="K4612" t="s">
        <v>455</v>
      </c>
      <c r="L4612" s="40"/>
      <c r="M4612" s="355" t="s">
        <v>16306</v>
      </c>
    </row>
    <row r="4613" spans="1:13" x14ac:dyDescent="0.25">
      <c r="A4613" s="346" t="str">
        <f t="shared" si="199"/>
        <v>200600170030</v>
      </c>
      <c r="B4613" s="348"/>
      <c r="C4613" s="349">
        <v>20060017</v>
      </c>
      <c r="D4613" s="8" t="s">
        <v>56</v>
      </c>
      <c r="E4613" s="351" t="s">
        <v>7</v>
      </c>
      <c r="F4613" s="351" t="s">
        <v>16221</v>
      </c>
      <c r="G4613" s="351" t="s">
        <v>16250</v>
      </c>
      <c r="H4613" s="351" t="s">
        <v>1676</v>
      </c>
      <c r="I4613" s="353"/>
      <c r="J4613" s="354">
        <v>46258</v>
      </c>
      <c r="K4613" t="s">
        <v>9608</v>
      </c>
      <c r="L4613" s="40"/>
      <c r="M4613" s="355">
        <v>0</v>
      </c>
    </row>
    <row r="4614" spans="1:13" x14ac:dyDescent="0.25">
      <c r="A4614" s="346" t="str">
        <f t="shared" si="199"/>
        <v>200600170031</v>
      </c>
      <c r="B4614" s="348"/>
      <c r="C4614" s="349">
        <v>20060017</v>
      </c>
      <c r="D4614" s="8" t="s">
        <v>56</v>
      </c>
      <c r="E4614" s="351" t="s">
        <v>422</v>
      </c>
      <c r="F4614" s="351" t="s">
        <v>16222</v>
      </c>
      <c r="G4614" s="351" t="s">
        <v>16251</v>
      </c>
      <c r="H4614" s="351" t="s">
        <v>1676</v>
      </c>
      <c r="I4614" s="353"/>
      <c r="J4614" s="354">
        <v>46258</v>
      </c>
      <c r="K4614" t="s">
        <v>16279</v>
      </c>
      <c r="L4614" s="40"/>
      <c r="M4614" s="355">
        <v>0</v>
      </c>
    </row>
    <row r="4615" spans="1:13" x14ac:dyDescent="0.25">
      <c r="A4615" s="346" t="str">
        <f t="shared" si="199"/>
        <v>200600280003</v>
      </c>
      <c r="B4615" s="348"/>
      <c r="C4615" s="349">
        <v>20060028</v>
      </c>
      <c r="D4615" s="8" t="s">
        <v>56</v>
      </c>
      <c r="E4615" s="351" t="s">
        <v>0</v>
      </c>
      <c r="F4615" s="351" t="s">
        <v>12526</v>
      </c>
      <c r="G4615" s="351" t="s">
        <v>16252</v>
      </c>
      <c r="H4615" s="351" t="s">
        <v>1676</v>
      </c>
      <c r="I4615" s="353"/>
      <c r="J4615" s="354">
        <v>46258</v>
      </c>
      <c r="K4615" t="s">
        <v>16280</v>
      </c>
      <c r="L4615" s="40"/>
      <c r="M4615" s="355">
        <v>0</v>
      </c>
    </row>
    <row r="4616" spans="1:13" x14ac:dyDescent="0.25">
      <c r="A4616" s="346" t="str">
        <f t="shared" si="199"/>
        <v>200600280004</v>
      </c>
      <c r="B4616" s="348"/>
      <c r="C4616" s="349">
        <v>20060028</v>
      </c>
      <c r="D4616" s="8" t="s">
        <v>56</v>
      </c>
      <c r="E4616" s="351" t="s">
        <v>1</v>
      </c>
      <c r="F4616" s="351" t="s">
        <v>16223</v>
      </c>
      <c r="G4616" s="351" t="s">
        <v>16253</v>
      </c>
      <c r="H4616" s="351" t="s">
        <v>6116</v>
      </c>
      <c r="I4616" s="353"/>
      <c r="J4616" s="354">
        <v>46258</v>
      </c>
      <c r="K4616" t="s">
        <v>179</v>
      </c>
      <c r="L4616" s="40"/>
      <c r="M4616" s="355" t="s">
        <v>16307</v>
      </c>
    </row>
    <row r="4617" spans="1:13" x14ac:dyDescent="0.25">
      <c r="A4617" s="346" t="str">
        <f t="shared" si="199"/>
        <v>200600280005</v>
      </c>
      <c r="B4617" s="348"/>
      <c r="C4617" s="349">
        <v>20060028</v>
      </c>
      <c r="D4617" s="8" t="s">
        <v>56</v>
      </c>
      <c r="E4617" s="351" t="s">
        <v>18</v>
      </c>
      <c r="F4617" s="351" t="s">
        <v>16224</v>
      </c>
      <c r="G4617" s="351" t="s">
        <v>16254</v>
      </c>
      <c r="H4617" s="351" t="s">
        <v>1676</v>
      </c>
      <c r="I4617" s="353"/>
      <c r="J4617" s="354">
        <v>46258</v>
      </c>
      <c r="K4617" t="s">
        <v>16281</v>
      </c>
      <c r="L4617" s="40"/>
      <c r="M4617" s="355" t="s">
        <v>16308</v>
      </c>
    </row>
    <row r="4618" spans="1:13" x14ac:dyDescent="0.25">
      <c r="A4618" s="346" t="str">
        <f t="shared" si="199"/>
        <v>200600280006</v>
      </c>
      <c r="B4618" s="348"/>
      <c r="C4618" s="349">
        <v>20060028</v>
      </c>
      <c r="D4618" s="8" t="s">
        <v>56</v>
      </c>
      <c r="E4618" s="351" t="s">
        <v>19</v>
      </c>
      <c r="F4618" s="351" t="s">
        <v>559</v>
      </c>
      <c r="G4618" s="351" t="s">
        <v>16255</v>
      </c>
      <c r="H4618" s="351" t="s">
        <v>6116</v>
      </c>
      <c r="I4618" s="353"/>
      <c r="J4618" s="354">
        <v>46258</v>
      </c>
      <c r="K4618" t="s">
        <v>7324</v>
      </c>
      <c r="L4618" s="40"/>
      <c r="M4618" s="355" t="s">
        <v>16309</v>
      </c>
    </row>
    <row r="4619" spans="1:13" x14ac:dyDescent="0.25">
      <c r="A4619" s="346" t="str">
        <f t="shared" si="199"/>
        <v>200600280007</v>
      </c>
      <c r="B4619" s="348"/>
      <c r="C4619" s="349">
        <v>20060028</v>
      </c>
      <c r="D4619" s="8" t="s">
        <v>56</v>
      </c>
      <c r="E4619" s="351" t="s">
        <v>20</v>
      </c>
      <c r="F4619" s="351" t="s">
        <v>610</v>
      </c>
      <c r="G4619" s="351" t="s">
        <v>16256</v>
      </c>
      <c r="H4619" s="351" t="s">
        <v>4452</v>
      </c>
      <c r="I4619" s="353"/>
      <c r="J4619" s="354">
        <v>46258</v>
      </c>
      <c r="K4619" t="s">
        <v>16282</v>
      </c>
      <c r="L4619" s="40"/>
      <c r="M4619" s="355" t="s">
        <v>16310</v>
      </c>
    </row>
    <row r="4620" spans="1:13" x14ac:dyDescent="0.25">
      <c r="A4620" s="346" t="str">
        <f t="shared" si="199"/>
        <v>200600280008</v>
      </c>
      <c r="B4620" s="348"/>
      <c r="C4620" s="349">
        <v>20060028</v>
      </c>
      <c r="D4620" s="8" t="s">
        <v>56</v>
      </c>
      <c r="E4620" s="351" t="s">
        <v>41</v>
      </c>
      <c r="F4620" s="351" t="s">
        <v>8448</v>
      </c>
      <c r="G4620" s="351" t="s">
        <v>16257</v>
      </c>
      <c r="H4620" s="351" t="s">
        <v>6116</v>
      </c>
      <c r="I4620" s="353"/>
      <c r="J4620" s="354">
        <v>46258</v>
      </c>
      <c r="K4620">
        <v>0</v>
      </c>
      <c r="L4620" s="40"/>
      <c r="M4620" s="355" t="s">
        <v>16311</v>
      </c>
    </row>
    <row r="4621" spans="1:13" x14ac:dyDescent="0.25">
      <c r="A4621" s="346" t="str">
        <f t="shared" si="199"/>
        <v>200600280012</v>
      </c>
      <c r="B4621" s="348"/>
      <c r="C4621" s="349">
        <v>20060028</v>
      </c>
      <c r="D4621" s="8" t="s">
        <v>56</v>
      </c>
      <c r="E4621" s="351" t="s">
        <v>40</v>
      </c>
      <c r="F4621" s="351" t="s">
        <v>8801</v>
      </c>
      <c r="G4621" s="351" t="s">
        <v>16258</v>
      </c>
      <c r="H4621" s="351" t="s">
        <v>275</v>
      </c>
      <c r="I4621" s="353"/>
      <c r="J4621" s="354">
        <v>46258</v>
      </c>
      <c r="K4621" t="s">
        <v>16283</v>
      </c>
      <c r="L4621" s="40"/>
      <c r="M4621" s="355" t="s">
        <v>16312</v>
      </c>
    </row>
    <row r="4622" spans="1:13" x14ac:dyDescent="0.25">
      <c r="A4622" s="346" t="str">
        <f t="shared" si="199"/>
        <v>200600280013</v>
      </c>
      <c r="B4622" s="348"/>
      <c r="C4622" s="349">
        <v>20060028</v>
      </c>
      <c r="D4622" s="8" t="s">
        <v>56</v>
      </c>
      <c r="E4622" s="351" t="s">
        <v>23</v>
      </c>
      <c r="F4622" s="351" t="s">
        <v>10888</v>
      </c>
      <c r="G4622" s="351" t="s">
        <v>16259</v>
      </c>
      <c r="H4622" s="351" t="s">
        <v>4452</v>
      </c>
      <c r="I4622" s="353"/>
      <c r="J4622" s="354">
        <v>46258</v>
      </c>
      <c r="K4622" t="s">
        <v>16284</v>
      </c>
      <c r="L4622" s="40"/>
      <c r="M4622" s="355" t="s">
        <v>16313</v>
      </c>
    </row>
    <row r="4623" spans="1:13" x14ac:dyDescent="0.25">
      <c r="A4623" s="346" t="str">
        <f t="shared" si="199"/>
        <v>200800070139</v>
      </c>
      <c r="B4623" s="348"/>
      <c r="C4623" s="349">
        <v>20080007</v>
      </c>
      <c r="D4623" s="8" t="s">
        <v>56</v>
      </c>
      <c r="E4623" s="351" t="s">
        <v>10085</v>
      </c>
      <c r="F4623" s="351" t="s">
        <v>6579</v>
      </c>
      <c r="G4623" s="351" t="s">
        <v>16260</v>
      </c>
      <c r="H4623" s="351" t="s">
        <v>5245</v>
      </c>
      <c r="I4623" s="353"/>
      <c r="J4623" s="354">
        <v>46258</v>
      </c>
      <c r="K4623" t="s">
        <v>16285</v>
      </c>
      <c r="L4623" s="40"/>
      <c r="M4623" s="355" t="s">
        <v>16314</v>
      </c>
    </row>
    <row r="4624" spans="1:13" x14ac:dyDescent="0.25">
      <c r="A4624" s="346" t="str">
        <f t="shared" si="199"/>
        <v>200800070140</v>
      </c>
      <c r="B4624" s="348"/>
      <c r="C4624" s="349">
        <v>20080007</v>
      </c>
      <c r="D4624" s="8" t="s">
        <v>56</v>
      </c>
      <c r="E4624" s="351" t="s">
        <v>10228</v>
      </c>
      <c r="F4624" s="351" t="s">
        <v>16225</v>
      </c>
      <c r="G4624" s="351" t="s">
        <v>16261</v>
      </c>
      <c r="H4624" s="351" t="s">
        <v>7440</v>
      </c>
      <c r="I4624" s="353"/>
      <c r="J4624" s="354">
        <v>46258</v>
      </c>
      <c r="K4624" t="s">
        <v>16286</v>
      </c>
      <c r="L4624" s="40"/>
      <c r="M4624" s="355" t="s">
        <v>16315</v>
      </c>
    </row>
    <row r="4625" spans="1:13" x14ac:dyDescent="0.25">
      <c r="A4625" s="346" t="str">
        <f t="shared" si="199"/>
        <v>200800410011</v>
      </c>
      <c r="B4625" s="348"/>
      <c r="C4625" s="349">
        <v>20080041</v>
      </c>
      <c r="D4625" s="8" t="s">
        <v>56</v>
      </c>
      <c r="E4625" s="351" t="s">
        <v>22</v>
      </c>
      <c r="F4625" s="351" t="s">
        <v>7541</v>
      </c>
      <c r="G4625" s="351" t="s">
        <v>16262</v>
      </c>
      <c r="H4625" s="351" t="s">
        <v>7962</v>
      </c>
      <c r="I4625" s="353"/>
      <c r="J4625" s="354">
        <v>46258</v>
      </c>
      <c r="K4625" t="s">
        <v>5647</v>
      </c>
      <c r="L4625" s="40"/>
      <c r="M4625" s="355" t="s">
        <v>16316</v>
      </c>
    </row>
    <row r="4626" spans="1:13" x14ac:dyDescent="0.25">
      <c r="A4626" s="346" t="str">
        <f t="shared" si="199"/>
        <v>200800410013</v>
      </c>
      <c r="B4626" s="348"/>
      <c r="C4626" s="349">
        <v>20080041</v>
      </c>
      <c r="D4626" s="8" t="s">
        <v>56</v>
      </c>
      <c r="E4626" s="351" t="s">
        <v>23</v>
      </c>
      <c r="F4626" s="351" t="s">
        <v>16226</v>
      </c>
      <c r="G4626" s="351" t="s">
        <v>16263</v>
      </c>
      <c r="H4626" s="351" t="s">
        <v>7962</v>
      </c>
      <c r="I4626" s="353"/>
      <c r="J4626" s="354">
        <v>46258</v>
      </c>
      <c r="K4626" t="s">
        <v>455</v>
      </c>
      <c r="L4626" s="40"/>
      <c r="M4626" s="355" t="s">
        <v>16317</v>
      </c>
    </row>
    <row r="4627" spans="1:13" x14ac:dyDescent="0.25">
      <c r="A4627" s="346" t="str">
        <f t="shared" si="199"/>
        <v>200800410014</v>
      </c>
      <c r="B4627" s="348"/>
      <c r="C4627" s="349">
        <v>20080041</v>
      </c>
      <c r="D4627" s="8" t="s">
        <v>56</v>
      </c>
      <c r="E4627" s="351" t="s">
        <v>24</v>
      </c>
      <c r="F4627" s="351" t="s">
        <v>16227</v>
      </c>
      <c r="G4627" s="351" t="s">
        <v>16264</v>
      </c>
      <c r="H4627" s="351" t="s">
        <v>275</v>
      </c>
      <c r="I4627" s="353"/>
      <c r="J4627" s="354">
        <v>46258</v>
      </c>
      <c r="K4627" t="s">
        <v>13352</v>
      </c>
      <c r="L4627" s="40"/>
      <c r="M4627" s="355" t="s">
        <v>16318</v>
      </c>
    </row>
    <row r="4628" spans="1:13" x14ac:dyDescent="0.25">
      <c r="A4628" s="346" t="str">
        <f t="shared" si="199"/>
        <v>200800410015</v>
      </c>
      <c r="B4628" s="348"/>
      <c r="C4628" s="349">
        <v>20080041</v>
      </c>
      <c r="D4628" s="8" t="s">
        <v>56</v>
      </c>
      <c r="E4628" s="351" t="s">
        <v>25</v>
      </c>
      <c r="F4628" s="351" t="s">
        <v>16228</v>
      </c>
      <c r="G4628" s="351" t="s">
        <v>16265</v>
      </c>
      <c r="H4628" s="351" t="s">
        <v>275</v>
      </c>
      <c r="I4628" s="353"/>
      <c r="J4628" s="354">
        <v>46258</v>
      </c>
      <c r="K4628" t="s">
        <v>5639</v>
      </c>
      <c r="L4628" s="40"/>
      <c r="M4628" s="355" t="s">
        <v>16319</v>
      </c>
    </row>
    <row r="4629" spans="1:13" x14ac:dyDescent="0.25">
      <c r="A4629" s="346" t="str">
        <f t="shared" si="199"/>
        <v>200800410016</v>
      </c>
      <c r="B4629" s="348"/>
      <c r="C4629" s="349">
        <v>20080041</v>
      </c>
      <c r="D4629" s="8" t="s">
        <v>56</v>
      </c>
      <c r="E4629" s="351" t="s">
        <v>26</v>
      </c>
      <c r="F4629" s="351" t="s">
        <v>16229</v>
      </c>
      <c r="G4629" s="351" t="s">
        <v>16266</v>
      </c>
      <c r="H4629" s="351" t="s">
        <v>7962</v>
      </c>
      <c r="I4629" s="353"/>
      <c r="J4629" s="354">
        <v>46258</v>
      </c>
      <c r="K4629" t="s">
        <v>16287</v>
      </c>
      <c r="L4629" s="40"/>
      <c r="M4629" s="355" t="s">
        <v>16320</v>
      </c>
    </row>
    <row r="4630" spans="1:13" x14ac:dyDescent="0.25">
      <c r="A4630" s="346" t="str">
        <f t="shared" si="199"/>
        <v>200800410017</v>
      </c>
      <c r="B4630" s="348"/>
      <c r="C4630" s="349">
        <v>20080041</v>
      </c>
      <c r="D4630" s="8" t="s">
        <v>56</v>
      </c>
      <c r="E4630" s="351" t="s">
        <v>27</v>
      </c>
      <c r="F4630" s="351" t="s">
        <v>9500</v>
      </c>
      <c r="G4630" s="351" t="s">
        <v>16267</v>
      </c>
      <c r="H4630" s="351" t="s">
        <v>7962</v>
      </c>
      <c r="I4630" s="353"/>
      <c r="J4630" s="354">
        <v>46258</v>
      </c>
      <c r="K4630" t="s">
        <v>14574</v>
      </c>
      <c r="L4630" s="40"/>
      <c r="M4630" s="355" t="s">
        <v>16321</v>
      </c>
    </row>
    <row r="4631" spans="1:13" x14ac:dyDescent="0.25">
      <c r="A4631" s="157"/>
      <c r="B4631" s="92"/>
      <c r="D4631" s="8"/>
      <c r="E4631" s="35"/>
      <c r="F4631" s="35"/>
      <c r="G4631" s="35"/>
      <c r="H4631" s="35"/>
      <c r="I4631" s="36"/>
      <c r="J4631" s="158"/>
      <c r="L4631" s="40"/>
      <c r="M4631"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4508 A4510:A4531 A4533:A4550 A4552:A4567 A4569:A4570 A4572:A4592 A4594:A1048576">
    <cfRule type="duplicateValues" dxfId="56" priority="14041"/>
  </conditionalFormatting>
  <conditionalFormatting sqref="A3:A4630">
    <cfRule type="duplicateValues" dxfId="55" priority="14039"/>
    <cfRule type="duplicateValues" dxfId="54" priority="14038" stopIfTrue="1"/>
    <cfRule type="duplicateValues" dxfId="53" priority="14037"/>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2807</v>
      </c>
    </row>
    <row r="533680" spans="14426:14426" x14ac:dyDescent="0.25">
      <c r="UHV533680" t="s">
        <v>2806</v>
      </c>
    </row>
    <row r="892672" spans="431:431" x14ac:dyDescent="0.25">
      <c r="PO892672" t="s">
        <v>2808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2026-09-03T05:03:11Z</dcterms:modified>
  <cp:category/>
</cp:coreProperties>
</file>